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trlProps/ctrlProp3.xml" ContentType="application/vnd.ms-excel.controlproperties+xml"/>
  <Override PartName="/xl/ctrlProps/ctrlProp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R:\TRANSFER\Tevis Gehr\Dashboard\"/>
    </mc:Choice>
  </mc:AlternateContent>
  <bookViews>
    <workbookView xWindow="0" yWindow="0" windowWidth="28770" windowHeight="11895" tabRatio="817" firstSheet="2" activeTab="7"/>
  </bookViews>
  <sheets>
    <sheet name="TOC" sheetId="41" r:id="rId1"/>
    <sheet name="GUIDE" sheetId="10" r:id="rId2"/>
    <sheet name="SDI Creator" sheetId="5" r:id="rId3"/>
    <sheet name="DOCS RETURNED" sheetId="31" r:id="rId4"/>
    <sheet name="DOCS OUTSTANDING" sheetId="32" r:id="rId5"/>
    <sheet name="CRITICAL" sheetId="43" state="hidden" r:id="rId6"/>
    <sheet name="DOC SUBMITTAL STATUS TRACKER" sheetId="3" r:id="rId7"/>
    <sheet name="SDI" sheetId="48" r:id="rId8"/>
    <sheet name="T-000 MASTER" sheetId="9" r:id="rId9"/>
    <sheet name="! BINDER SET UP !" sheetId="11" r:id="rId10"/>
    <sheet name="Cover Sheet (Landscape)" sheetId="45" r:id="rId11"/>
    <sheet name="Cover Sheet (Portrait)" sheetId="46" r:id="rId12"/>
    <sheet name="BINDER COVER-COMPRESSORS" sheetId="15" r:id="rId13"/>
    <sheet name="TOC-Compressor" sheetId="37" r:id="rId14"/>
    <sheet name="TOC PJB-COMPRESSORS" sheetId="14" r:id="rId15"/>
    <sheet name="TAG &amp; CD LABEL" sheetId="23" r:id="rId16"/>
    <sheet name="NOTES TO SELF" sheetId="27" r:id="rId17"/>
    <sheet name="Handover Form" sheetId="44" r:id="rId18"/>
  </sheets>
  <externalReferences>
    <externalReference r:id="rId19"/>
    <externalReference r:id="rId20"/>
    <externalReference r:id="rId21"/>
    <externalReference r:id="rId22"/>
  </externalReferences>
  <definedNames>
    <definedName name="_xlnm.Database" localSheetId="10">#REF!</definedName>
    <definedName name="_xlnm.Database" localSheetId="11">#REF!</definedName>
    <definedName name="_xlnm.Database" localSheetId="7">#REF!</definedName>
    <definedName name="_xlnm.Database">#REF!</definedName>
    <definedName name="DocStatus" localSheetId="7">SDI!$BB$2:$BB$7</definedName>
    <definedName name="DocStatus" localSheetId="2">'SDI Creator'!$BB$2:$BB$7</definedName>
    <definedName name="DocStatus">#REF!</definedName>
    <definedName name="HI">"Oval 139"</definedName>
    <definedName name="I_started_the_spreadsheet_and_it_needs_a_little_cosmetic_touches._It_is_located_in_F_\Logistics_Specialist\2009_Hess_shop_folder\2009_Material_Movement_Forms\Lifting_inspection_dates" localSheetId="11">'Handover Form'!#REF!</definedName>
    <definedName name="I_started_the_spreadsheet_and_it_needs_a_little_cosmetic_touches._It_is_located_in_F_\Logistics_Specialist\2009_Hess_shop_folder\2009_Material_Movement_Forms\Lifting_inspection_dates" localSheetId="7">'Handover Form'!#REF!</definedName>
    <definedName name="I_started_the_spreadsheet_and_it_needs_a_little_cosmetic_touches._It_is_located_in_F_\Logistics_Specialist\2009_Hess_shop_folder\2009_Material_Movement_Forms\Lifting_inspection_dates">'Handover Form'!#REF!</definedName>
    <definedName name="_xlnm.Print_Area" localSheetId="10">'Cover Sheet (Landscape)'!$A$1:$M$49</definedName>
    <definedName name="_xlnm.Print_Area" localSheetId="11">'Cover Sheet (Portrait)'!$A$1:$M$49</definedName>
    <definedName name="_xlnm.Print_Area" localSheetId="6">'DOC SUBMITTAL STATUS TRACKER'!$A$1:$P$47</definedName>
    <definedName name="_xlnm.Print_Area" localSheetId="17">'Handover Form'!$A$1:$C$42</definedName>
    <definedName name="_xlnm.Print_Area" localSheetId="16">'NOTES TO SELF'!$B$3:$N$41</definedName>
    <definedName name="_xlnm.Print_Area" localSheetId="7">SDI!$D$1:$CR$81</definedName>
    <definedName name="_xlnm.Print_Area" localSheetId="2">'SDI Creator'!$D$1:$CR$176</definedName>
    <definedName name="_xlnm.Print_Area" localSheetId="8">'T-000 MASTER'!$A$1:$I$56</definedName>
    <definedName name="_xlnm.Print_Titles" localSheetId="7">SDI!$1:$16</definedName>
    <definedName name="_xlnm.Print_Titles" localSheetId="2">'SDI Creator'!$1:$16</definedName>
  </definedNames>
  <calcPr calcId="152511"/>
  <pivotCaches>
    <pivotCache cacheId="0" r:id="rId23"/>
    <pivotCache cacheId="1" r:id="rId24"/>
    <pivotCache cacheId="2" r:id="rId25"/>
  </pivotCaches>
</workbook>
</file>

<file path=xl/calcChain.xml><?xml version="1.0" encoding="utf-8"?>
<calcChain xmlns="http://schemas.openxmlformats.org/spreadsheetml/2006/main">
  <c r="M42" i="48" l="1"/>
  <c r="F23" i="48"/>
  <c r="CY23" i="48" s="1"/>
  <c r="CX23" i="48"/>
  <c r="CM23" i="48"/>
  <c r="CF23" i="48"/>
  <c r="BY23" i="48"/>
  <c r="BR23" i="48"/>
  <c r="BK23" i="48"/>
  <c r="BD23" i="48"/>
  <c r="AW23" i="48"/>
  <c r="AP23" i="48"/>
  <c r="AI23" i="48"/>
  <c r="AB23" i="48"/>
  <c r="S23" i="48"/>
  <c r="O23" i="48"/>
  <c r="N23" i="48"/>
  <c r="L23" i="48"/>
  <c r="J23" i="48"/>
  <c r="K23" i="48" s="1"/>
  <c r="R23" i="48" s="1"/>
  <c r="CX31" i="48"/>
  <c r="CM31" i="48"/>
  <c r="CF31" i="48"/>
  <c r="BY31" i="48"/>
  <c r="BR31" i="48"/>
  <c r="BK31" i="48"/>
  <c r="BD31" i="48"/>
  <c r="AW31" i="48"/>
  <c r="AP31" i="48"/>
  <c r="AI31" i="48"/>
  <c r="AB31" i="48"/>
  <c r="S31" i="48"/>
  <c r="O31" i="48"/>
  <c r="N31" i="48"/>
  <c r="L31" i="48"/>
  <c r="J31" i="48"/>
  <c r="K31" i="48" s="1"/>
  <c r="R31" i="48" s="1"/>
  <c r="CY31" i="48"/>
  <c r="M23" i="48" l="1"/>
  <c r="M31" i="48"/>
  <c r="J66" i="48"/>
  <c r="K66" i="48" s="1"/>
  <c r="L66" i="48"/>
  <c r="M66" i="48"/>
  <c r="M41" i="48"/>
  <c r="J49" i="48"/>
  <c r="K49" i="48" s="1"/>
  <c r="R49" i="48" s="1"/>
  <c r="L49" i="48"/>
  <c r="M49" i="48"/>
  <c r="N49" i="48"/>
  <c r="O49" i="48"/>
  <c r="S49" i="48"/>
  <c r="J50" i="48"/>
  <c r="K50" i="48" s="1"/>
  <c r="R50" i="48" s="1"/>
  <c r="L50" i="48"/>
  <c r="M50" i="48"/>
  <c r="N50" i="48"/>
  <c r="O50" i="48"/>
  <c r="S50" i="48"/>
  <c r="F66" i="48" l="1"/>
  <c r="B17" i="48"/>
  <c r="B18" i="48" s="1"/>
  <c r="C17" i="48"/>
  <c r="C18" i="48" s="1"/>
  <c r="D17" i="48"/>
  <c r="D18" i="48" s="1"/>
  <c r="F17" i="48"/>
  <c r="F18" i="48" s="1"/>
  <c r="G17" i="48"/>
  <c r="G18" i="48" s="1"/>
  <c r="H17" i="48"/>
  <c r="I17" i="48"/>
  <c r="I18" i="48" s="1"/>
  <c r="J17" i="48"/>
  <c r="J18" i="48" s="1"/>
  <c r="K17" i="48"/>
  <c r="K18" i="48" s="1"/>
  <c r="L17" i="48"/>
  <c r="L18" i="48" s="1"/>
  <c r="M17" i="48"/>
  <c r="M18" i="48" s="1"/>
  <c r="N17" i="48"/>
  <c r="N18" i="48" s="1"/>
  <c r="O17" i="48"/>
  <c r="O18" i="48" s="1"/>
  <c r="P17" i="48"/>
  <c r="Q17" i="48"/>
  <c r="Q18" i="48" s="1"/>
  <c r="R17" i="48"/>
  <c r="R18" i="48" s="1"/>
  <c r="S17" i="48"/>
  <c r="S18" i="48" s="1"/>
  <c r="A18" i="48"/>
  <c r="E18" i="48"/>
  <c r="H18" i="48"/>
  <c r="F19" i="48"/>
  <c r="J19" i="48"/>
  <c r="K19" i="48" s="1"/>
  <c r="R19" i="48" s="1"/>
  <c r="L19" i="48"/>
  <c r="N19" i="48"/>
  <c r="O19" i="48"/>
  <c r="S19" i="48"/>
  <c r="F20" i="48"/>
  <c r="J20" i="48"/>
  <c r="K20" i="48" s="1"/>
  <c r="R20" i="48" s="1"/>
  <c r="L20" i="48"/>
  <c r="N20" i="48"/>
  <c r="O20" i="48"/>
  <c r="S20" i="48"/>
  <c r="F21" i="48"/>
  <c r="J21" i="48"/>
  <c r="K21" i="48" s="1"/>
  <c r="R21" i="48" s="1"/>
  <c r="L21" i="48"/>
  <c r="N21" i="48"/>
  <c r="O21" i="48"/>
  <c r="S21" i="48"/>
  <c r="J22" i="48"/>
  <c r="K22" i="48" s="1"/>
  <c r="R22" i="48" s="1"/>
  <c r="L22" i="48"/>
  <c r="N22" i="48"/>
  <c r="O22" i="48"/>
  <c r="S22" i="48"/>
  <c r="F24" i="48"/>
  <c r="J24" i="48"/>
  <c r="K24" i="48" s="1"/>
  <c r="R24" i="48" s="1"/>
  <c r="L24" i="48"/>
  <c r="N24" i="48"/>
  <c r="O24" i="48"/>
  <c r="S24" i="48"/>
  <c r="F25" i="48"/>
  <c r="J25" i="48"/>
  <c r="K25" i="48" s="1"/>
  <c r="R25" i="48" s="1"/>
  <c r="L25" i="48"/>
  <c r="N25" i="48"/>
  <c r="O25" i="48"/>
  <c r="S25" i="48"/>
  <c r="F26" i="48"/>
  <c r="J26" i="48"/>
  <c r="K26" i="48" s="1"/>
  <c r="R26" i="48" s="1"/>
  <c r="L26" i="48"/>
  <c r="N26" i="48"/>
  <c r="O26" i="48"/>
  <c r="S26" i="48"/>
  <c r="J30" i="48"/>
  <c r="K30" i="48" s="1"/>
  <c r="R30" i="48" s="1"/>
  <c r="L30" i="48"/>
  <c r="N30" i="48"/>
  <c r="O30" i="48"/>
  <c r="S30" i="48"/>
  <c r="F33" i="48"/>
  <c r="J33" i="48"/>
  <c r="K33" i="48" s="1"/>
  <c r="R33" i="48" s="1"/>
  <c r="L33" i="48"/>
  <c r="N33" i="48"/>
  <c r="O33" i="48"/>
  <c r="S33" i="48"/>
  <c r="F34" i="48"/>
  <c r="J34" i="48"/>
  <c r="K34" i="48" s="1"/>
  <c r="R34" i="48" s="1"/>
  <c r="L34" i="48"/>
  <c r="N34" i="48"/>
  <c r="O34" i="48"/>
  <c r="S34" i="48"/>
  <c r="F37" i="48"/>
  <c r="J37" i="48"/>
  <c r="K37" i="48" s="1"/>
  <c r="R37" i="48" s="1"/>
  <c r="L37" i="48"/>
  <c r="N37" i="48"/>
  <c r="O37" i="48"/>
  <c r="S37" i="48"/>
  <c r="F38" i="48"/>
  <c r="J38" i="48"/>
  <c r="K38" i="48" s="1"/>
  <c r="R38" i="48" s="1"/>
  <c r="L38" i="48"/>
  <c r="N38" i="48"/>
  <c r="O38" i="48"/>
  <c r="S38" i="48"/>
  <c r="CX43" i="48"/>
  <c r="CM43" i="48"/>
  <c r="CF43" i="48"/>
  <c r="BY43" i="48"/>
  <c r="BR43" i="48"/>
  <c r="BK43" i="48"/>
  <c r="BD43" i="48"/>
  <c r="AW43" i="48"/>
  <c r="AP43" i="48"/>
  <c r="AI43" i="48"/>
  <c r="AB43" i="48"/>
  <c r="S43" i="48"/>
  <c r="O43" i="48"/>
  <c r="N43" i="48"/>
  <c r="L43" i="48"/>
  <c r="J43" i="48"/>
  <c r="K43" i="48" s="1"/>
  <c r="R43" i="48" s="1"/>
  <c r="CY43" i="48"/>
  <c r="CY40" i="48"/>
  <c r="CX40" i="48"/>
  <c r="CM40" i="48"/>
  <c r="CF40" i="48"/>
  <c r="BY40" i="48"/>
  <c r="BR40" i="48"/>
  <c r="BK40" i="48"/>
  <c r="BD40" i="48"/>
  <c r="AW40" i="48"/>
  <c r="AP40" i="48"/>
  <c r="AI40" i="48"/>
  <c r="AB40" i="48"/>
  <c r="S40" i="48"/>
  <c r="O40" i="48"/>
  <c r="N40" i="48"/>
  <c r="L40" i="48"/>
  <c r="J40" i="48"/>
  <c r="K40" i="48" s="1"/>
  <c r="R40" i="48" s="1"/>
  <c r="CX54" i="48"/>
  <c r="CM54" i="48"/>
  <c r="CF54" i="48"/>
  <c r="BY54" i="48"/>
  <c r="BR54" i="48"/>
  <c r="BK54" i="48"/>
  <c r="BD54" i="48"/>
  <c r="AW54" i="48"/>
  <c r="AP54" i="48"/>
  <c r="AI54" i="48"/>
  <c r="AB54" i="48"/>
  <c r="S54" i="48"/>
  <c r="O54" i="48"/>
  <c r="N54" i="48"/>
  <c r="L54" i="48"/>
  <c r="J54" i="48"/>
  <c r="K54" i="48" s="1"/>
  <c r="R54" i="48" s="1"/>
  <c r="CY54" i="48"/>
  <c r="CX53" i="48"/>
  <c r="CM53" i="48"/>
  <c r="CF53" i="48"/>
  <c r="BY53" i="48"/>
  <c r="BR53" i="48"/>
  <c r="BK53" i="48"/>
  <c r="BD53" i="48"/>
  <c r="AW53" i="48"/>
  <c r="AP53" i="48"/>
  <c r="AI53" i="48"/>
  <c r="AB53" i="48"/>
  <c r="S53" i="48"/>
  <c r="O53" i="48"/>
  <c r="N53" i="48"/>
  <c r="L53" i="48"/>
  <c r="J53" i="48"/>
  <c r="K53" i="48" s="1"/>
  <c r="R53" i="48" s="1"/>
  <c r="CY53" i="48"/>
  <c r="CX52" i="48"/>
  <c r="CM52" i="48"/>
  <c r="CF52" i="48"/>
  <c r="BY52" i="48"/>
  <c r="BR52" i="48"/>
  <c r="BK52" i="48"/>
  <c r="BD52" i="48"/>
  <c r="AW52" i="48"/>
  <c r="AP52" i="48"/>
  <c r="AI52" i="48"/>
  <c r="AB52" i="48"/>
  <c r="S52" i="48"/>
  <c r="O52" i="48"/>
  <c r="N52" i="48"/>
  <c r="L52" i="48"/>
  <c r="J52" i="48"/>
  <c r="K52" i="48" s="1"/>
  <c r="R52" i="48" s="1"/>
  <c r="CY52" i="48"/>
  <c r="CX51" i="48"/>
  <c r="CM51" i="48"/>
  <c r="CF51" i="48"/>
  <c r="BY51" i="48"/>
  <c r="BR51" i="48"/>
  <c r="BK51" i="48"/>
  <c r="BD51" i="48"/>
  <c r="AW51" i="48"/>
  <c r="AP51" i="48"/>
  <c r="AI51" i="48"/>
  <c r="AB51" i="48"/>
  <c r="S51" i="48"/>
  <c r="O51" i="48"/>
  <c r="N51" i="48"/>
  <c r="L51" i="48"/>
  <c r="J51" i="48"/>
  <c r="K51" i="48" s="1"/>
  <c r="R51" i="48" s="1"/>
  <c r="CY51" i="48"/>
  <c r="CY48" i="48"/>
  <c r="CX48" i="48"/>
  <c r="CM48" i="48"/>
  <c r="CF48" i="48"/>
  <c r="BY48" i="48"/>
  <c r="BR48" i="48"/>
  <c r="BK48" i="48"/>
  <c r="BD48" i="48"/>
  <c r="AW48" i="48"/>
  <c r="AP48" i="48"/>
  <c r="AI48" i="48"/>
  <c r="AB48" i="48"/>
  <c r="S48" i="48"/>
  <c r="O48" i="48"/>
  <c r="N48" i="48"/>
  <c r="L48" i="48"/>
  <c r="J48" i="48"/>
  <c r="K48" i="48" s="1"/>
  <c r="R48" i="48" s="1"/>
  <c r="CX65" i="48"/>
  <c r="CM65" i="48"/>
  <c r="CF65" i="48"/>
  <c r="BY65" i="48"/>
  <c r="BR65" i="48"/>
  <c r="BK65" i="48"/>
  <c r="BD65" i="48"/>
  <c r="AW65" i="48"/>
  <c r="AP65" i="48"/>
  <c r="AI65" i="48"/>
  <c r="AB65" i="48"/>
  <c r="S65" i="48"/>
  <c r="O65" i="48"/>
  <c r="N65" i="48"/>
  <c r="L65" i="48"/>
  <c r="J65" i="48"/>
  <c r="K65" i="48" s="1"/>
  <c r="R65" i="48" s="1"/>
  <c r="F65" i="48"/>
  <c r="CY65" i="48" s="1"/>
  <c r="CX64" i="48"/>
  <c r="CM64" i="48"/>
  <c r="CF64" i="48"/>
  <c r="BY64" i="48"/>
  <c r="BR64" i="48"/>
  <c r="BK64" i="48"/>
  <c r="BD64" i="48"/>
  <c r="AW64" i="48"/>
  <c r="AP64" i="48"/>
  <c r="AI64" i="48"/>
  <c r="AB64" i="48"/>
  <c r="S64" i="48"/>
  <c r="O64" i="48"/>
  <c r="N64" i="48"/>
  <c r="L64" i="48"/>
  <c r="J64" i="48"/>
  <c r="K64" i="48" s="1"/>
  <c r="R64" i="48" s="1"/>
  <c r="F64" i="48"/>
  <c r="CY64" i="48" s="1"/>
  <c r="CY47" i="48"/>
  <c r="CX47" i="48"/>
  <c r="CM47" i="48"/>
  <c r="CF47" i="48"/>
  <c r="BY47" i="48"/>
  <c r="BR47" i="48"/>
  <c r="BK47" i="48"/>
  <c r="BD47" i="48"/>
  <c r="AW47" i="48"/>
  <c r="AP47" i="48"/>
  <c r="AI47" i="48"/>
  <c r="AB47" i="48"/>
  <c r="S47" i="48"/>
  <c r="O47" i="48"/>
  <c r="N47" i="48"/>
  <c r="L47" i="48"/>
  <c r="J47" i="48"/>
  <c r="K47" i="48" s="1"/>
  <c r="R47" i="48" s="1"/>
  <c r="CX29" i="48"/>
  <c r="CM29" i="48"/>
  <c r="CF29" i="48"/>
  <c r="BY29" i="48"/>
  <c r="BR29" i="48"/>
  <c r="BK29" i="48"/>
  <c r="BD29" i="48"/>
  <c r="AW29" i="48"/>
  <c r="AP29" i="48"/>
  <c r="AI29" i="48"/>
  <c r="AB29" i="48"/>
  <c r="S29" i="48"/>
  <c r="O29" i="48"/>
  <c r="N29" i="48"/>
  <c r="L29" i="48"/>
  <c r="J29" i="48"/>
  <c r="K29" i="48" s="1"/>
  <c r="R29" i="48" s="1"/>
  <c r="F29" i="48"/>
  <c r="CY29" i="48" s="1"/>
  <c r="CY32" i="48"/>
  <c r="CX32" i="48"/>
  <c r="CM32" i="48"/>
  <c r="CF32" i="48"/>
  <c r="BY32" i="48"/>
  <c r="BR32" i="48"/>
  <c r="BK32" i="48"/>
  <c r="BD32" i="48"/>
  <c r="AW32" i="48"/>
  <c r="AP32" i="48"/>
  <c r="AI32" i="48"/>
  <c r="AB32" i="48"/>
  <c r="S32" i="48"/>
  <c r="O32" i="48"/>
  <c r="N32" i="48"/>
  <c r="L32" i="48"/>
  <c r="J32" i="48"/>
  <c r="K32" i="48" s="1"/>
  <c r="R32" i="48" s="1"/>
  <c r="F32" i="48"/>
  <c r="CY67" i="48"/>
  <c r="CX67" i="48"/>
  <c r="CM67" i="48"/>
  <c r="CF67" i="48"/>
  <c r="BY67" i="48"/>
  <c r="BR67" i="48"/>
  <c r="BK67" i="48"/>
  <c r="BD67" i="48"/>
  <c r="AW67" i="48"/>
  <c r="AP67" i="48"/>
  <c r="AI67" i="48"/>
  <c r="AB67" i="48"/>
  <c r="S67" i="48"/>
  <c r="O67" i="48"/>
  <c r="N67" i="48"/>
  <c r="L67" i="48"/>
  <c r="J67" i="48"/>
  <c r="K67" i="48" s="1"/>
  <c r="R67" i="48" s="1"/>
  <c r="F67" i="48"/>
  <c r="CX27" i="48"/>
  <c r="CM27" i="48"/>
  <c r="CF27" i="48"/>
  <c r="BY27" i="48"/>
  <c r="BR27" i="48"/>
  <c r="BK27" i="48"/>
  <c r="BD27" i="48"/>
  <c r="AW27" i="48"/>
  <c r="AP27" i="48"/>
  <c r="AI27" i="48"/>
  <c r="AB27" i="48"/>
  <c r="S27" i="48"/>
  <c r="O27" i="48"/>
  <c r="N27" i="48"/>
  <c r="L27" i="48"/>
  <c r="J27" i="48"/>
  <c r="K27" i="48" s="1"/>
  <c r="R27" i="48" s="1"/>
  <c r="F27" i="48"/>
  <c r="CY27" i="48" s="1"/>
  <c r="CX28" i="48"/>
  <c r="CM28" i="48"/>
  <c r="CF28" i="48"/>
  <c r="BY28" i="48"/>
  <c r="BR28" i="48"/>
  <c r="BK28" i="48"/>
  <c r="BD28" i="48"/>
  <c r="AW28" i="48"/>
  <c r="AP28" i="48"/>
  <c r="AI28" i="48"/>
  <c r="AB28" i="48"/>
  <c r="S28" i="48"/>
  <c r="O28" i="48"/>
  <c r="N28" i="48"/>
  <c r="L28" i="48"/>
  <c r="J28" i="48"/>
  <c r="K28" i="48" s="1"/>
  <c r="R28" i="48" s="1"/>
  <c r="F28" i="48"/>
  <c r="CY28" i="48" s="1"/>
  <c r="CY69" i="48"/>
  <c r="CX69" i="48"/>
  <c r="CM69" i="48"/>
  <c r="CF69" i="48"/>
  <c r="BY69" i="48"/>
  <c r="BR69" i="48"/>
  <c r="BK69" i="48"/>
  <c r="BD69" i="48"/>
  <c r="AW69" i="48"/>
  <c r="AP69" i="48"/>
  <c r="AI69" i="48"/>
  <c r="AB69" i="48"/>
  <c r="S69" i="48"/>
  <c r="O69" i="48"/>
  <c r="N69" i="48"/>
  <c r="L69" i="48"/>
  <c r="J69" i="48"/>
  <c r="K69" i="48" s="1"/>
  <c r="R69" i="48" s="1"/>
  <c r="F69" i="48"/>
  <c r="CY36" i="48"/>
  <c r="CX36" i="48"/>
  <c r="CM36" i="48"/>
  <c r="CF36" i="48"/>
  <c r="BY36" i="48"/>
  <c r="BR36" i="48"/>
  <c r="BK36" i="48"/>
  <c r="BD36" i="48"/>
  <c r="AW36" i="48"/>
  <c r="AP36" i="48"/>
  <c r="AI36" i="48"/>
  <c r="AB36" i="48"/>
  <c r="S36" i="48"/>
  <c r="O36" i="48"/>
  <c r="N36" i="48"/>
  <c r="L36" i="48"/>
  <c r="J36" i="48"/>
  <c r="K36" i="48" s="1"/>
  <c r="R36" i="48" s="1"/>
  <c r="F36" i="48"/>
  <c r="M54" i="48" l="1"/>
  <c r="M48" i="48"/>
  <c r="M40" i="48"/>
  <c r="M51" i="48"/>
  <c r="M53" i="48"/>
  <c r="M43" i="48"/>
  <c r="M52" i="48"/>
  <c r="M47" i="48"/>
  <c r="M64" i="48"/>
  <c r="M27" i="48"/>
  <c r="M65" i="48"/>
  <c r="M29" i="48"/>
  <c r="M67" i="48"/>
  <c r="M32" i="48"/>
  <c r="M28" i="48"/>
  <c r="M69" i="48"/>
  <c r="M36" i="48"/>
  <c r="CX35" i="48"/>
  <c r="CM35" i="48"/>
  <c r="CF35" i="48"/>
  <c r="BY35" i="48"/>
  <c r="BR35" i="48"/>
  <c r="BK35" i="48"/>
  <c r="BD35" i="48"/>
  <c r="AW35" i="48"/>
  <c r="AP35" i="48"/>
  <c r="AI35" i="48"/>
  <c r="AB35" i="48"/>
  <c r="S35" i="48"/>
  <c r="O35" i="48"/>
  <c r="N35" i="48"/>
  <c r="L35" i="48"/>
  <c r="J35" i="48"/>
  <c r="K35" i="48" s="1"/>
  <c r="R35" i="48" s="1"/>
  <c r="F35" i="48"/>
  <c r="CY35" i="48" s="1"/>
  <c r="F70" i="48"/>
  <c r="M35" i="48" l="1"/>
  <c r="CX56" i="48"/>
  <c r="CM56" i="48"/>
  <c r="CF56" i="48"/>
  <c r="BY56" i="48"/>
  <c r="BR56" i="48"/>
  <c r="BK56" i="48"/>
  <c r="BD56" i="48"/>
  <c r="AW56" i="48"/>
  <c r="AP56" i="48"/>
  <c r="AI56" i="48"/>
  <c r="AB56" i="48"/>
  <c r="S56" i="48"/>
  <c r="O56" i="48"/>
  <c r="N56" i="48"/>
  <c r="L56" i="48"/>
  <c r="J56" i="48"/>
  <c r="K56" i="48" s="1"/>
  <c r="R56" i="48" s="1"/>
  <c r="F56" i="48"/>
  <c r="CY56" i="48" s="1"/>
  <c r="CY63" i="48"/>
  <c r="CX63" i="48"/>
  <c r="CM63" i="48"/>
  <c r="CF63" i="48"/>
  <c r="BY63" i="48"/>
  <c r="BR63" i="48"/>
  <c r="BK63" i="48"/>
  <c r="BD63" i="48"/>
  <c r="AW63" i="48"/>
  <c r="AP63" i="48"/>
  <c r="AI63" i="48"/>
  <c r="AB63" i="48"/>
  <c r="S63" i="48"/>
  <c r="O63" i="48"/>
  <c r="N63" i="48"/>
  <c r="L63" i="48"/>
  <c r="J63" i="48"/>
  <c r="K63" i="48" s="1"/>
  <c r="R63" i="48" s="1"/>
  <c r="F63" i="48"/>
  <c r="CY60" i="48"/>
  <c r="CX60" i="48"/>
  <c r="CM60" i="48"/>
  <c r="CF60" i="48"/>
  <c r="BY60" i="48"/>
  <c r="BR60" i="48"/>
  <c r="BK60" i="48"/>
  <c r="BD60" i="48"/>
  <c r="AW60" i="48"/>
  <c r="AP60" i="48"/>
  <c r="AI60" i="48"/>
  <c r="AB60" i="48"/>
  <c r="S60" i="48"/>
  <c r="O60" i="48"/>
  <c r="N60" i="48"/>
  <c r="L60" i="48"/>
  <c r="J60" i="48"/>
  <c r="K60" i="48" s="1"/>
  <c r="R60" i="48" s="1"/>
  <c r="F60" i="48"/>
  <c r="CY59" i="48"/>
  <c r="CX59" i="48"/>
  <c r="CM59" i="48"/>
  <c r="CF59" i="48"/>
  <c r="BY59" i="48"/>
  <c r="BR59" i="48"/>
  <c r="BK59" i="48"/>
  <c r="BD59" i="48"/>
  <c r="AW59" i="48"/>
  <c r="AP59" i="48"/>
  <c r="AI59" i="48"/>
  <c r="AB59" i="48"/>
  <c r="S59" i="48"/>
  <c r="O59" i="48"/>
  <c r="N59" i="48"/>
  <c r="L59" i="48"/>
  <c r="J59" i="48"/>
  <c r="K59" i="48" s="1"/>
  <c r="R59" i="48" s="1"/>
  <c r="F59" i="48"/>
  <c r="CY58" i="48"/>
  <c r="CX58" i="48"/>
  <c r="CM58" i="48"/>
  <c r="CF58" i="48"/>
  <c r="BY58" i="48"/>
  <c r="BR58" i="48"/>
  <c r="BK58" i="48"/>
  <c r="BD58" i="48"/>
  <c r="AW58" i="48"/>
  <c r="AP58" i="48"/>
  <c r="AI58" i="48"/>
  <c r="AB58" i="48"/>
  <c r="S58" i="48"/>
  <c r="O58" i="48"/>
  <c r="N58" i="48"/>
  <c r="L58" i="48"/>
  <c r="J58" i="48"/>
  <c r="K58" i="48" s="1"/>
  <c r="R58" i="48" s="1"/>
  <c r="F58" i="48"/>
  <c r="M56" i="48" l="1"/>
  <c r="M63" i="48"/>
  <c r="M60" i="48"/>
  <c r="M58" i="48"/>
  <c r="M59" i="48"/>
  <c r="CY46" i="48"/>
  <c r="CX46" i="48"/>
  <c r="CM46" i="48"/>
  <c r="CF46" i="48"/>
  <c r="BY46" i="48"/>
  <c r="BR46" i="48"/>
  <c r="BK46" i="48"/>
  <c r="BD46" i="48"/>
  <c r="AW46" i="48"/>
  <c r="AP46" i="48"/>
  <c r="AI46" i="48"/>
  <c r="AB46" i="48"/>
  <c r="S46" i="48"/>
  <c r="O46" i="48"/>
  <c r="N46" i="48"/>
  <c r="L46" i="48"/>
  <c r="J46" i="48"/>
  <c r="K46" i="48" s="1"/>
  <c r="R46" i="48" s="1"/>
  <c r="CX62" i="48"/>
  <c r="CM62" i="48"/>
  <c r="CF62" i="48"/>
  <c r="BY62" i="48"/>
  <c r="BR62" i="48"/>
  <c r="BK62" i="48"/>
  <c r="BD62" i="48"/>
  <c r="AW62" i="48"/>
  <c r="AP62" i="48"/>
  <c r="AI62" i="48"/>
  <c r="AB62" i="48"/>
  <c r="S62" i="48"/>
  <c r="O62" i="48"/>
  <c r="N62" i="48"/>
  <c r="L62" i="48"/>
  <c r="J62" i="48"/>
  <c r="K62" i="48" s="1"/>
  <c r="R62" i="48" s="1"/>
  <c r="F62" i="48"/>
  <c r="CY62" i="48" s="1"/>
  <c r="CY70" i="48"/>
  <c r="CX70" i="48"/>
  <c r="CM70" i="48"/>
  <c r="CF70" i="48"/>
  <c r="BY70" i="48"/>
  <c r="BR70" i="48"/>
  <c r="BK70" i="48"/>
  <c r="BD70" i="48"/>
  <c r="AW70" i="48"/>
  <c r="AP70" i="48"/>
  <c r="AI70" i="48"/>
  <c r="AB70" i="48"/>
  <c r="S70" i="48"/>
  <c r="O70" i="48"/>
  <c r="N70" i="48"/>
  <c r="L70" i="48"/>
  <c r="J70" i="48"/>
  <c r="K70" i="48" s="1"/>
  <c r="R70" i="48" s="1"/>
  <c r="CX57" i="48"/>
  <c r="CM57" i="48"/>
  <c r="CF57" i="48"/>
  <c r="BY57" i="48"/>
  <c r="BR57" i="48"/>
  <c r="BK57" i="48"/>
  <c r="BD57" i="48"/>
  <c r="AW57" i="48"/>
  <c r="AP57" i="48"/>
  <c r="AI57" i="48"/>
  <c r="AB57" i="48"/>
  <c r="S57" i="48"/>
  <c r="O57" i="48"/>
  <c r="N57" i="48"/>
  <c r="L57" i="48"/>
  <c r="J57" i="48"/>
  <c r="K57" i="48" s="1"/>
  <c r="R57" i="48" s="1"/>
  <c r="F57" i="48"/>
  <c r="CY57" i="48" s="1"/>
  <c r="M46" i="48" l="1"/>
  <c r="M70" i="48"/>
  <c r="M62" i="48"/>
  <c r="M57" i="48"/>
  <c r="CX61" i="48"/>
  <c r="CM61" i="48"/>
  <c r="CF61" i="48"/>
  <c r="BY61" i="48"/>
  <c r="BR61" i="48"/>
  <c r="BK61" i="48"/>
  <c r="BD61" i="48"/>
  <c r="AW61" i="48"/>
  <c r="AP61" i="48"/>
  <c r="AI61" i="48"/>
  <c r="AB61" i="48"/>
  <c r="S61" i="48"/>
  <c r="O61" i="48"/>
  <c r="N61" i="48"/>
  <c r="L61" i="48"/>
  <c r="J61" i="48"/>
  <c r="K61" i="48" s="1"/>
  <c r="R61" i="48" s="1"/>
  <c r="F61" i="48"/>
  <c r="CY61" i="48" s="1"/>
  <c r="CX55" i="48"/>
  <c r="CM55" i="48"/>
  <c r="CF55" i="48"/>
  <c r="BY55" i="48"/>
  <c r="BR55" i="48"/>
  <c r="BK55" i="48"/>
  <c r="BD55" i="48"/>
  <c r="AW55" i="48"/>
  <c r="AP55" i="48"/>
  <c r="AI55" i="48"/>
  <c r="AB55" i="48"/>
  <c r="S55" i="48"/>
  <c r="O55" i="48"/>
  <c r="N55" i="48"/>
  <c r="L55" i="48"/>
  <c r="J55" i="48"/>
  <c r="K55" i="48" s="1"/>
  <c r="R55" i="48" s="1"/>
  <c r="F55" i="48"/>
  <c r="CY55" i="48" s="1"/>
  <c r="M61" i="48" l="1"/>
  <c r="M55" i="48"/>
  <c r="CY68" i="48" l="1"/>
  <c r="CX68" i="48"/>
  <c r="CM68" i="48"/>
  <c r="CF68" i="48"/>
  <c r="BY68" i="48"/>
  <c r="BR68" i="48"/>
  <c r="BK68" i="48"/>
  <c r="BD68" i="48"/>
  <c r="AW68" i="48"/>
  <c r="AP68" i="48"/>
  <c r="AI68" i="48"/>
  <c r="AB68" i="48"/>
  <c r="S68" i="48"/>
  <c r="O68" i="48"/>
  <c r="N68" i="48"/>
  <c r="L68" i="48"/>
  <c r="J68" i="48"/>
  <c r="K68" i="48" s="1"/>
  <c r="R68" i="48" s="1"/>
  <c r="F68" i="48"/>
  <c r="CX25" i="48"/>
  <c r="CM25" i="48"/>
  <c r="CF25" i="48"/>
  <c r="BY25" i="48"/>
  <c r="BR25" i="48"/>
  <c r="BK25" i="48"/>
  <c r="BD25" i="48"/>
  <c r="AW25" i="48"/>
  <c r="AP25" i="48"/>
  <c r="AI25" i="48"/>
  <c r="AB25" i="48"/>
  <c r="CY25" i="48"/>
  <c r="CY39" i="48"/>
  <c r="CX39" i="48"/>
  <c r="CM39" i="48"/>
  <c r="CF39" i="48"/>
  <c r="BY39" i="48"/>
  <c r="BR39" i="48"/>
  <c r="BK39" i="48"/>
  <c r="BD39" i="48"/>
  <c r="AW39" i="48"/>
  <c r="AP39" i="48"/>
  <c r="AI39" i="48"/>
  <c r="AB39" i="48"/>
  <c r="S39" i="48"/>
  <c r="O39" i="48"/>
  <c r="N39" i="48"/>
  <c r="L39" i="48"/>
  <c r="J39" i="48"/>
  <c r="K39" i="48" s="1"/>
  <c r="R39" i="48" s="1"/>
  <c r="F39" i="48"/>
  <c r="CY38" i="48"/>
  <c r="CX38" i="48"/>
  <c r="CM38" i="48"/>
  <c r="CF38" i="48"/>
  <c r="BY38" i="48"/>
  <c r="BR38" i="48"/>
  <c r="BK38" i="48"/>
  <c r="BD38" i="48"/>
  <c r="AW38" i="48"/>
  <c r="AP38" i="48"/>
  <c r="AI38" i="48"/>
  <c r="AB38" i="48"/>
  <c r="CY37" i="48"/>
  <c r="CX37" i="48"/>
  <c r="CM37" i="48"/>
  <c r="CF37" i="48"/>
  <c r="BY37" i="48"/>
  <c r="BR37" i="48"/>
  <c r="BK37" i="48"/>
  <c r="BD37" i="48"/>
  <c r="AW37" i="48"/>
  <c r="AP37" i="48"/>
  <c r="AI37" i="48"/>
  <c r="AB37" i="48"/>
  <c r="CY34" i="48"/>
  <c r="CX34" i="48"/>
  <c r="CM34" i="48"/>
  <c r="CF34" i="48"/>
  <c r="BY34" i="48"/>
  <c r="BR34" i="48"/>
  <c r="BK34" i="48"/>
  <c r="BD34" i="48"/>
  <c r="AW34" i="48"/>
  <c r="AP34" i="48"/>
  <c r="AI34" i="48"/>
  <c r="AB34" i="48"/>
  <c r="CY33" i="48"/>
  <c r="CX33" i="48"/>
  <c r="CM33" i="48"/>
  <c r="CF33" i="48"/>
  <c r="BY33" i="48"/>
  <c r="BR33" i="48"/>
  <c r="BK33" i="48"/>
  <c r="BD33" i="48"/>
  <c r="AW33" i="48"/>
  <c r="AP33" i="48"/>
  <c r="AI33" i="48"/>
  <c r="AB33" i="48"/>
  <c r="CX30" i="48"/>
  <c r="CM30" i="48"/>
  <c r="CF30" i="48"/>
  <c r="BY30" i="48"/>
  <c r="BR30" i="48"/>
  <c r="BK30" i="48"/>
  <c r="BD30" i="48"/>
  <c r="AW30" i="48"/>
  <c r="AP30" i="48"/>
  <c r="AI30" i="48"/>
  <c r="AB30" i="48"/>
  <c r="CY30" i="48"/>
  <c r="CX26" i="48"/>
  <c r="CM26" i="48"/>
  <c r="CF26" i="48"/>
  <c r="BY26" i="48"/>
  <c r="BR26" i="48"/>
  <c r="BK26" i="48"/>
  <c r="BD26" i="48"/>
  <c r="AW26" i="48"/>
  <c r="AP26" i="48"/>
  <c r="AI26" i="48"/>
  <c r="AB26" i="48"/>
  <c r="CY26" i="48"/>
  <c r="M33" i="48" l="1"/>
  <c r="M34" i="48"/>
  <c r="M37" i="48"/>
  <c r="M38" i="48"/>
  <c r="M26" i="48"/>
  <c r="M30" i="48"/>
  <c r="M25" i="48"/>
  <c r="M68" i="48"/>
  <c r="M39" i="48"/>
  <c r="CX24" i="48"/>
  <c r="CM24" i="48"/>
  <c r="CF24" i="48"/>
  <c r="BY24" i="48"/>
  <c r="BR24" i="48"/>
  <c r="BK24" i="48"/>
  <c r="BD24" i="48"/>
  <c r="AW24" i="48"/>
  <c r="AP24" i="48"/>
  <c r="AI24" i="48"/>
  <c r="AB24" i="48"/>
  <c r="CY24" i="48"/>
  <c r="CY22" i="48"/>
  <c r="CX22" i="48"/>
  <c r="CM22" i="48"/>
  <c r="CF22" i="48"/>
  <c r="BY22" i="48"/>
  <c r="BR22" i="48"/>
  <c r="BK22" i="48"/>
  <c r="BD22" i="48"/>
  <c r="AW22" i="48"/>
  <c r="AP22" i="48"/>
  <c r="AI22" i="48"/>
  <c r="AB22" i="48"/>
  <c r="CY21" i="48"/>
  <c r="CX21" i="48"/>
  <c r="CM21" i="48"/>
  <c r="CF21" i="48"/>
  <c r="BY21" i="48"/>
  <c r="BR21" i="48"/>
  <c r="BK21" i="48"/>
  <c r="BD21" i="48"/>
  <c r="AW21" i="48"/>
  <c r="AP21" i="48"/>
  <c r="AI21" i="48"/>
  <c r="AB21" i="48"/>
  <c r="CY20" i="48"/>
  <c r="CX20" i="48"/>
  <c r="CM20" i="48"/>
  <c r="CF20" i="48"/>
  <c r="BY20" i="48"/>
  <c r="BR20" i="48"/>
  <c r="BK20" i="48"/>
  <c r="BD20" i="48"/>
  <c r="AW20" i="48"/>
  <c r="AP20" i="48"/>
  <c r="AI20" i="48"/>
  <c r="AB20" i="48"/>
  <c r="CY19" i="48"/>
  <c r="CX19" i="48"/>
  <c r="CM19" i="48"/>
  <c r="CF19" i="48"/>
  <c r="BY19" i="48"/>
  <c r="BR19" i="48"/>
  <c r="BK19" i="48"/>
  <c r="BD19" i="48"/>
  <c r="AW19" i="48"/>
  <c r="AP19" i="48"/>
  <c r="AI19" i="48"/>
  <c r="AB19" i="48"/>
  <c r="M21" i="48" l="1"/>
  <c r="M20" i="48"/>
  <c r="M19" i="48"/>
  <c r="M22" i="48"/>
  <c r="M24" i="48"/>
  <c r="B6" i="11"/>
  <c r="B5" i="11"/>
  <c r="B4" i="11"/>
  <c r="W2" i="45" l="1"/>
  <c r="W3" i="45"/>
  <c r="W4" i="45"/>
  <c r="W5" i="45"/>
  <c r="W6" i="45"/>
  <c r="W7" i="45"/>
  <c r="W8" i="45"/>
  <c r="W9" i="45"/>
  <c r="W10" i="45"/>
  <c r="W11" i="45"/>
  <c r="W12" i="45"/>
  <c r="W13" i="45"/>
  <c r="W14" i="45"/>
  <c r="W15" i="45"/>
  <c r="W16" i="45"/>
  <c r="W17" i="45"/>
  <c r="W18" i="45"/>
  <c r="W19" i="45"/>
  <c r="W20" i="45"/>
  <c r="W21" i="45"/>
  <c r="W22" i="45"/>
  <c r="W23" i="45"/>
  <c r="W24" i="45"/>
  <c r="W25" i="45"/>
  <c r="W26" i="45"/>
  <c r="W27" i="45"/>
  <c r="W28" i="45"/>
  <c r="W29" i="45"/>
  <c r="W30" i="45"/>
  <c r="W31" i="45"/>
  <c r="W32" i="45"/>
  <c r="W33" i="45"/>
  <c r="W34" i="45"/>
  <c r="W35" i="45"/>
  <c r="W36" i="45"/>
  <c r="W37" i="45"/>
  <c r="W38" i="45"/>
  <c r="W39" i="45"/>
  <c r="W40" i="45"/>
  <c r="W41" i="45"/>
  <c r="W42" i="45"/>
  <c r="W43" i="45"/>
  <c r="W44" i="45"/>
  <c r="W45" i="45"/>
  <c r="W46" i="45"/>
  <c r="W47" i="45"/>
  <c r="W48" i="45"/>
  <c r="W49" i="45"/>
  <c r="W50" i="45"/>
  <c r="W51" i="45"/>
  <c r="W52" i="45"/>
  <c r="W53" i="45"/>
  <c r="W54" i="45"/>
  <c r="W55" i="45"/>
  <c r="W56" i="45"/>
  <c r="W57" i="45"/>
  <c r="W58" i="45"/>
  <c r="W59" i="45"/>
  <c r="W60" i="45"/>
  <c r="W61" i="45"/>
  <c r="W62" i="45"/>
  <c r="W63" i="45"/>
  <c r="W64" i="45"/>
  <c r="W65" i="45"/>
  <c r="W66" i="45"/>
  <c r="W67" i="45"/>
  <c r="W68" i="45"/>
  <c r="W69" i="45"/>
  <c r="W70" i="45"/>
  <c r="W71" i="45"/>
  <c r="W72" i="45"/>
  <c r="W73" i="45"/>
  <c r="W74" i="45"/>
  <c r="W75" i="45"/>
  <c r="W76" i="45"/>
  <c r="W77" i="45"/>
  <c r="W78" i="45"/>
  <c r="W79" i="45"/>
  <c r="W80" i="45"/>
  <c r="W81" i="45"/>
  <c r="W82" i="45"/>
  <c r="W83" i="45"/>
  <c r="W84" i="45"/>
  <c r="W85" i="45"/>
  <c r="W86" i="45"/>
  <c r="W87" i="45"/>
  <c r="W88" i="45"/>
  <c r="W89" i="45"/>
  <c r="W90" i="45"/>
  <c r="W91" i="45"/>
  <c r="W92" i="45"/>
  <c r="W93" i="45"/>
  <c r="W94" i="45"/>
  <c r="W95" i="45"/>
  <c r="W96" i="45"/>
  <c r="W97" i="45"/>
  <c r="W98" i="45"/>
  <c r="W99" i="45"/>
  <c r="W100" i="45"/>
  <c r="W101" i="45"/>
  <c r="W102" i="45"/>
  <c r="W103" i="45"/>
  <c r="W104" i="45"/>
  <c r="W105" i="45"/>
  <c r="W106" i="45"/>
  <c r="W107" i="45"/>
  <c r="W108" i="45"/>
  <c r="W109" i="45"/>
  <c r="W110" i="45"/>
  <c r="W111" i="45"/>
  <c r="W112" i="45"/>
  <c r="W113" i="45"/>
  <c r="W114" i="45"/>
  <c r="W115" i="45"/>
  <c r="W116" i="45"/>
  <c r="W117" i="45"/>
  <c r="W118" i="45"/>
  <c r="W119" i="45"/>
  <c r="W120" i="45"/>
  <c r="W121" i="45"/>
  <c r="W122" i="45"/>
  <c r="W123" i="45"/>
  <c r="W124" i="45"/>
  <c r="W125" i="45"/>
  <c r="W126" i="45"/>
  <c r="W127" i="45"/>
  <c r="W128" i="45"/>
  <c r="W129" i="45"/>
  <c r="W130" i="45"/>
  <c r="W131" i="45"/>
  <c r="W132" i="45"/>
  <c r="W133" i="45"/>
  <c r="W134" i="45"/>
  <c r="W135" i="45"/>
  <c r="W136" i="45"/>
  <c r="W137" i="45"/>
  <c r="W138" i="45"/>
  <c r="W139" i="45"/>
  <c r="W140" i="45"/>
  <c r="W141" i="45"/>
  <c r="W142" i="45"/>
  <c r="W143" i="45"/>
  <c r="W144" i="45"/>
  <c r="W145" i="45"/>
  <c r="W146" i="45"/>
  <c r="W147" i="45"/>
  <c r="W148" i="45"/>
  <c r="W149" i="45"/>
  <c r="W150" i="45"/>
  <c r="W151" i="45"/>
  <c r="W152" i="45"/>
  <c r="W153" i="45"/>
  <c r="W154" i="45"/>
  <c r="W155" i="45"/>
  <c r="W156" i="45"/>
  <c r="W157" i="45"/>
  <c r="W158" i="45"/>
  <c r="W159" i="45"/>
  <c r="W160" i="45"/>
  <c r="W161" i="45"/>
  <c r="W162" i="45"/>
  <c r="W163" i="45"/>
  <c r="W164" i="45"/>
  <c r="W165" i="45"/>
  <c r="W166" i="45"/>
  <c r="W167" i="45"/>
  <c r="W168" i="45"/>
  <c r="W169" i="45"/>
  <c r="W170" i="45"/>
  <c r="W171" i="45"/>
  <c r="W172" i="45"/>
  <c r="W173" i="45"/>
  <c r="W174" i="45"/>
  <c r="W175" i="45"/>
  <c r="W176" i="45"/>
  <c r="W177" i="45"/>
  <c r="W178" i="45"/>
  <c r="W179" i="45"/>
  <c r="W180" i="45"/>
  <c r="W181" i="45"/>
  <c r="W182" i="45"/>
  <c r="W183" i="45"/>
  <c r="W184" i="45"/>
  <c r="W185" i="45"/>
  <c r="W186" i="45"/>
  <c r="W187" i="45"/>
  <c r="W188" i="45"/>
  <c r="W189" i="45"/>
  <c r="W190" i="45"/>
  <c r="W191" i="45"/>
  <c r="W192" i="45"/>
  <c r="W193" i="45"/>
  <c r="W194" i="45"/>
  <c r="W195" i="45"/>
  <c r="W196" i="45"/>
  <c r="W197" i="45"/>
  <c r="W198" i="45"/>
  <c r="W199" i="45"/>
  <c r="W200" i="45"/>
  <c r="W201" i="45"/>
  <c r="W202" i="45"/>
  <c r="W203" i="45"/>
  <c r="W204" i="45"/>
  <c r="W205" i="45"/>
  <c r="W206" i="45"/>
  <c r="W207" i="45"/>
  <c r="W208" i="45"/>
  <c r="W209" i="45"/>
  <c r="W210" i="45"/>
  <c r="W211" i="45"/>
  <c r="W212" i="45"/>
  <c r="W213" i="45"/>
  <c r="W214" i="45"/>
  <c r="W215" i="45"/>
  <c r="W216" i="45"/>
  <c r="W217" i="45"/>
  <c r="W218" i="45"/>
  <c r="W219" i="45"/>
  <c r="W220" i="45"/>
  <c r="W221" i="45"/>
  <c r="W222" i="45"/>
  <c r="W223" i="45"/>
  <c r="W224" i="45"/>
  <c r="W225" i="45"/>
  <c r="W226" i="45"/>
  <c r="W227" i="45"/>
  <c r="W228" i="45"/>
  <c r="W229" i="45"/>
  <c r="W230" i="45"/>
  <c r="W231" i="45"/>
  <c r="W232" i="45"/>
  <c r="W233" i="45"/>
  <c r="W234" i="45"/>
  <c r="W235" i="45"/>
  <c r="W236" i="45"/>
  <c r="W237" i="45"/>
  <c r="W238" i="45"/>
  <c r="W239" i="45"/>
  <c r="W240" i="45"/>
  <c r="W241" i="45"/>
  <c r="W242" i="45"/>
  <c r="W243" i="45"/>
  <c r="W244" i="45"/>
  <c r="W245" i="45"/>
  <c r="W246" i="45"/>
  <c r="W247" i="45"/>
  <c r="W248" i="45"/>
  <c r="W249" i="45"/>
  <c r="W250" i="45"/>
  <c r="W251" i="45"/>
  <c r="W252" i="45"/>
  <c r="W253" i="45"/>
  <c r="W254" i="45"/>
  <c r="W255" i="45"/>
  <c r="W256" i="45"/>
  <c r="W257" i="45"/>
  <c r="W258" i="45"/>
  <c r="CX62" i="5" l="1"/>
  <c r="CM62" i="5"/>
  <c r="CF62" i="5"/>
  <c r="BY62" i="5"/>
  <c r="BR62" i="5"/>
  <c r="BK62" i="5"/>
  <c r="BD62" i="5"/>
  <c r="AW62" i="5"/>
  <c r="AP62" i="5"/>
  <c r="AI62" i="5"/>
  <c r="AB62" i="5"/>
  <c r="S62" i="5"/>
  <c r="O62" i="5"/>
  <c r="N62" i="5"/>
  <c r="L62" i="5"/>
  <c r="J62" i="5"/>
  <c r="K62" i="5" s="1"/>
  <c r="R62" i="5" s="1"/>
  <c r="F62" i="5"/>
  <c r="CY62" i="5" s="1"/>
  <c r="M62" i="5" l="1"/>
  <c r="C22" i="3"/>
  <c r="G17" i="9"/>
  <c r="G19" i="9"/>
  <c r="G21" i="9"/>
  <c r="G23" i="9"/>
  <c r="G25" i="9"/>
  <c r="G27" i="9"/>
  <c r="G29" i="9"/>
  <c r="G31" i="9"/>
  <c r="G33" i="9"/>
  <c r="G35" i="9"/>
  <c r="G37" i="9"/>
  <c r="G39" i="9"/>
  <c r="G41" i="9"/>
  <c r="G15" i="9"/>
  <c r="O176" i="5" l="1"/>
  <c r="N176" i="5"/>
  <c r="L176" i="5"/>
  <c r="O175" i="5"/>
  <c r="N175" i="5"/>
  <c r="L175" i="5"/>
  <c r="O174" i="5"/>
  <c r="N174" i="5"/>
  <c r="L174" i="5"/>
  <c r="O172" i="5"/>
  <c r="N172" i="5"/>
  <c r="L172" i="5"/>
  <c r="O171" i="5"/>
  <c r="N171" i="5"/>
  <c r="L171" i="5"/>
  <c r="O170" i="5"/>
  <c r="N170" i="5"/>
  <c r="L170" i="5"/>
  <c r="O169" i="5"/>
  <c r="N169" i="5"/>
  <c r="L169" i="5"/>
  <c r="O167" i="5"/>
  <c r="N167" i="5"/>
  <c r="L167" i="5"/>
  <c r="O166" i="5"/>
  <c r="N166" i="5"/>
  <c r="L166" i="5"/>
  <c r="O165" i="5"/>
  <c r="N165" i="5"/>
  <c r="L165" i="5"/>
  <c r="O163" i="5"/>
  <c r="N163" i="5"/>
  <c r="L163" i="5"/>
  <c r="O162" i="5"/>
  <c r="N162" i="5"/>
  <c r="L162" i="5"/>
  <c r="O160" i="5"/>
  <c r="N160" i="5"/>
  <c r="L160" i="5"/>
  <c r="O159" i="5"/>
  <c r="N159" i="5"/>
  <c r="L159" i="5"/>
  <c r="O158" i="5"/>
  <c r="N158" i="5"/>
  <c r="L158" i="5"/>
  <c r="O157" i="5"/>
  <c r="N157" i="5"/>
  <c r="L157" i="5"/>
  <c r="O156" i="5"/>
  <c r="N156" i="5"/>
  <c r="L156" i="5"/>
  <c r="O155" i="5"/>
  <c r="N155" i="5"/>
  <c r="L155" i="5"/>
  <c r="O154" i="5"/>
  <c r="N154" i="5"/>
  <c r="L154" i="5"/>
  <c r="O153" i="5"/>
  <c r="N153" i="5"/>
  <c r="L153" i="5"/>
  <c r="O152" i="5"/>
  <c r="N152" i="5"/>
  <c r="L152" i="5"/>
  <c r="O151" i="5"/>
  <c r="N151" i="5"/>
  <c r="L151" i="5"/>
  <c r="O150" i="5"/>
  <c r="N150" i="5"/>
  <c r="L150" i="5"/>
  <c r="O149" i="5"/>
  <c r="N149" i="5"/>
  <c r="L149" i="5"/>
  <c r="O148" i="5"/>
  <c r="N148" i="5"/>
  <c r="L148" i="5"/>
  <c r="O147" i="5"/>
  <c r="N147" i="5"/>
  <c r="L147" i="5"/>
  <c r="O146" i="5"/>
  <c r="N146" i="5"/>
  <c r="L146" i="5"/>
  <c r="O145" i="5"/>
  <c r="N145" i="5"/>
  <c r="L145" i="5"/>
  <c r="O144" i="5"/>
  <c r="N144" i="5"/>
  <c r="L144" i="5"/>
  <c r="O142" i="5"/>
  <c r="N142" i="5"/>
  <c r="L142" i="5"/>
  <c r="O141" i="5"/>
  <c r="N141" i="5"/>
  <c r="L141" i="5"/>
  <c r="O140" i="5"/>
  <c r="N140" i="5"/>
  <c r="L140" i="5"/>
  <c r="O139" i="5"/>
  <c r="N139" i="5"/>
  <c r="L139" i="5"/>
  <c r="O138" i="5"/>
  <c r="N138" i="5"/>
  <c r="L138" i="5"/>
  <c r="O137" i="5"/>
  <c r="N137" i="5"/>
  <c r="L137" i="5"/>
  <c r="O136" i="5"/>
  <c r="N136" i="5"/>
  <c r="L136" i="5"/>
  <c r="O135" i="5"/>
  <c r="N135" i="5"/>
  <c r="L135" i="5"/>
  <c r="O134" i="5"/>
  <c r="N134" i="5"/>
  <c r="L134" i="5"/>
  <c r="O133" i="5"/>
  <c r="N133" i="5"/>
  <c r="L133" i="5"/>
  <c r="O132" i="5"/>
  <c r="N132" i="5"/>
  <c r="L132" i="5"/>
  <c r="O131" i="5"/>
  <c r="N131" i="5"/>
  <c r="L131" i="5"/>
  <c r="O130" i="5"/>
  <c r="N130" i="5"/>
  <c r="L130" i="5"/>
  <c r="O129" i="5"/>
  <c r="N129" i="5"/>
  <c r="L129" i="5"/>
  <c r="O127" i="5"/>
  <c r="N127" i="5"/>
  <c r="L127" i="5"/>
  <c r="O125" i="5"/>
  <c r="N125" i="5"/>
  <c r="L125" i="5"/>
  <c r="O124" i="5"/>
  <c r="N124" i="5"/>
  <c r="L124" i="5"/>
  <c r="O123" i="5"/>
  <c r="N123" i="5"/>
  <c r="L123" i="5"/>
  <c r="O122" i="5"/>
  <c r="N122" i="5"/>
  <c r="L122" i="5"/>
  <c r="O121" i="5"/>
  <c r="N121" i="5"/>
  <c r="L121" i="5"/>
  <c r="O120" i="5"/>
  <c r="N120" i="5"/>
  <c r="L120" i="5"/>
  <c r="O118" i="5"/>
  <c r="N118" i="5"/>
  <c r="L118" i="5"/>
  <c r="O117" i="5"/>
  <c r="N117" i="5"/>
  <c r="L117" i="5"/>
  <c r="O116" i="5"/>
  <c r="N116" i="5"/>
  <c r="L116" i="5"/>
  <c r="O115" i="5"/>
  <c r="N115" i="5"/>
  <c r="L115" i="5"/>
  <c r="O113" i="5"/>
  <c r="N113" i="5"/>
  <c r="L113" i="5"/>
  <c r="O112" i="5"/>
  <c r="N112" i="5"/>
  <c r="L112" i="5"/>
  <c r="O111" i="5"/>
  <c r="N111" i="5"/>
  <c r="L111" i="5"/>
  <c r="O109" i="5"/>
  <c r="N109" i="5"/>
  <c r="L109" i="5"/>
  <c r="O108" i="5"/>
  <c r="N108" i="5"/>
  <c r="L108" i="5"/>
  <c r="O107" i="5"/>
  <c r="N107" i="5"/>
  <c r="L107" i="5"/>
  <c r="O106" i="5"/>
  <c r="N106" i="5"/>
  <c r="L106" i="5"/>
  <c r="O105" i="5"/>
  <c r="N105" i="5"/>
  <c r="L105" i="5"/>
  <c r="O104" i="5"/>
  <c r="N104" i="5"/>
  <c r="L104" i="5"/>
  <c r="O103" i="5"/>
  <c r="N103" i="5"/>
  <c r="L103" i="5"/>
  <c r="O101" i="5"/>
  <c r="N101" i="5"/>
  <c r="L101" i="5"/>
  <c r="O100" i="5"/>
  <c r="N100" i="5"/>
  <c r="L100" i="5"/>
  <c r="O99" i="5"/>
  <c r="N99" i="5"/>
  <c r="L99" i="5"/>
  <c r="O98" i="5"/>
  <c r="N98" i="5"/>
  <c r="L98" i="5"/>
  <c r="O97" i="5"/>
  <c r="N97" i="5"/>
  <c r="L97" i="5"/>
  <c r="O96" i="5"/>
  <c r="N96" i="5"/>
  <c r="L96" i="5"/>
  <c r="O95" i="5"/>
  <c r="N95" i="5"/>
  <c r="L95" i="5"/>
  <c r="O94" i="5"/>
  <c r="N94" i="5"/>
  <c r="L94" i="5"/>
  <c r="O90" i="5"/>
  <c r="N90" i="5"/>
  <c r="L90" i="5"/>
  <c r="O89" i="5"/>
  <c r="N89" i="5"/>
  <c r="L89" i="5"/>
  <c r="O88" i="5"/>
  <c r="N88" i="5"/>
  <c r="L88" i="5"/>
  <c r="O87" i="5"/>
  <c r="N87" i="5"/>
  <c r="L87" i="5"/>
  <c r="O86" i="5"/>
  <c r="N86" i="5"/>
  <c r="L86" i="5"/>
  <c r="O85" i="5"/>
  <c r="N85" i="5"/>
  <c r="L85" i="5"/>
  <c r="O84" i="5"/>
  <c r="N84" i="5"/>
  <c r="L84" i="5"/>
  <c r="O83" i="5"/>
  <c r="N83" i="5"/>
  <c r="L83" i="5"/>
  <c r="O82" i="5"/>
  <c r="N82" i="5"/>
  <c r="L82" i="5"/>
  <c r="O81" i="5"/>
  <c r="N81" i="5"/>
  <c r="L81" i="5"/>
  <c r="O80" i="5"/>
  <c r="N80" i="5"/>
  <c r="L80" i="5"/>
  <c r="O78" i="5"/>
  <c r="N78" i="5"/>
  <c r="L78" i="5"/>
  <c r="O77" i="5"/>
  <c r="N77" i="5"/>
  <c r="L77" i="5"/>
  <c r="O76" i="5"/>
  <c r="N76" i="5"/>
  <c r="L76" i="5"/>
  <c r="O75" i="5"/>
  <c r="N75" i="5"/>
  <c r="L75" i="5"/>
  <c r="O74" i="5"/>
  <c r="N74" i="5"/>
  <c r="L74" i="5"/>
  <c r="O73" i="5"/>
  <c r="N73" i="5"/>
  <c r="L73" i="5"/>
  <c r="O72" i="5"/>
  <c r="N72" i="5"/>
  <c r="L72" i="5"/>
  <c r="O71" i="5"/>
  <c r="N71" i="5"/>
  <c r="L71" i="5"/>
  <c r="O70" i="5"/>
  <c r="N70" i="5"/>
  <c r="L70" i="5"/>
  <c r="O68" i="5"/>
  <c r="N68" i="5"/>
  <c r="L68" i="5"/>
  <c r="O67" i="5"/>
  <c r="N67" i="5"/>
  <c r="L67" i="5"/>
  <c r="O66" i="5"/>
  <c r="N66" i="5"/>
  <c r="L66" i="5"/>
  <c r="O65" i="5"/>
  <c r="N65" i="5"/>
  <c r="L65" i="5"/>
  <c r="O63" i="5"/>
  <c r="N63" i="5"/>
  <c r="L63" i="5"/>
  <c r="O61" i="5"/>
  <c r="N61" i="5"/>
  <c r="L61" i="5"/>
  <c r="O60" i="5"/>
  <c r="N60" i="5"/>
  <c r="L60" i="5"/>
  <c r="O59" i="5"/>
  <c r="N59" i="5"/>
  <c r="L59" i="5"/>
  <c r="O58" i="5"/>
  <c r="N58" i="5"/>
  <c r="L58" i="5"/>
  <c r="O57" i="5"/>
  <c r="N57" i="5"/>
  <c r="L57" i="5"/>
  <c r="O55" i="5"/>
  <c r="N55" i="5"/>
  <c r="L55" i="5"/>
  <c r="O54" i="5"/>
  <c r="N54" i="5"/>
  <c r="L54" i="5"/>
  <c r="O53" i="5"/>
  <c r="N53" i="5"/>
  <c r="L53" i="5"/>
  <c r="O52" i="5"/>
  <c r="N52" i="5"/>
  <c r="L52" i="5"/>
  <c r="O50" i="5"/>
  <c r="N50" i="5"/>
  <c r="L50" i="5"/>
  <c r="O49" i="5"/>
  <c r="N49" i="5"/>
  <c r="L49" i="5"/>
  <c r="O48" i="5"/>
  <c r="N48" i="5"/>
  <c r="L48" i="5"/>
  <c r="O47" i="5"/>
  <c r="N47" i="5"/>
  <c r="L47" i="5"/>
  <c r="O46" i="5"/>
  <c r="N46" i="5"/>
  <c r="L46" i="5"/>
  <c r="O45" i="5"/>
  <c r="N45" i="5"/>
  <c r="L45" i="5"/>
  <c r="O44" i="5"/>
  <c r="N44" i="5"/>
  <c r="L44" i="5"/>
  <c r="L37" i="5"/>
  <c r="N37" i="5"/>
  <c r="O37" i="5"/>
  <c r="L38" i="5"/>
  <c r="N38" i="5"/>
  <c r="O38" i="5"/>
  <c r="L39" i="5"/>
  <c r="N39" i="5"/>
  <c r="O39" i="5"/>
  <c r="L40" i="5"/>
  <c r="N40" i="5"/>
  <c r="O40" i="5"/>
  <c r="L41" i="5"/>
  <c r="N41" i="5"/>
  <c r="O41" i="5"/>
  <c r="L42" i="5"/>
  <c r="N42" i="5"/>
  <c r="O42" i="5"/>
  <c r="O36" i="5"/>
  <c r="N36" i="5"/>
  <c r="L36" i="5"/>
  <c r="O34" i="5"/>
  <c r="N34" i="5"/>
  <c r="L34" i="5"/>
  <c r="O33" i="5"/>
  <c r="N33" i="5"/>
  <c r="L33" i="5"/>
  <c r="O32" i="5"/>
  <c r="N32" i="5"/>
  <c r="L32" i="5"/>
  <c r="O31" i="5"/>
  <c r="N31" i="5"/>
  <c r="L31" i="5"/>
  <c r="O30" i="5"/>
  <c r="N30" i="5"/>
  <c r="L30" i="5"/>
  <c r="O29" i="5"/>
  <c r="N29" i="5"/>
  <c r="L29" i="5"/>
  <c r="O28" i="5"/>
  <c r="N28" i="5"/>
  <c r="L28" i="5"/>
  <c r="O27" i="5"/>
  <c r="N27" i="5"/>
  <c r="L27" i="5"/>
  <c r="O26" i="5"/>
  <c r="N26" i="5"/>
  <c r="L26" i="5"/>
  <c r="O25" i="5"/>
  <c r="N25" i="5"/>
  <c r="L25" i="5"/>
  <c r="L20" i="5"/>
  <c r="N20" i="5"/>
  <c r="O20" i="5"/>
  <c r="L21" i="5"/>
  <c r="N21" i="5"/>
  <c r="O21" i="5"/>
  <c r="L22" i="5"/>
  <c r="N22" i="5"/>
  <c r="O22" i="5"/>
  <c r="L23" i="5"/>
  <c r="N23" i="5"/>
  <c r="O23" i="5"/>
  <c r="D20" i="3" l="1"/>
  <c r="I4" i="3"/>
  <c r="F20" i="3" l="1"/>
  <c r="F21" i="3"/>
  <c r="H21" i="3"/>
  <c r="G21" i="3"/>
  <c r="I20" i="3"/>
  <c r="F17" i="9" l="1"/>
  <c r="F19" i="9"/>
  <c r="F21" i="9"/>
  <c r="F23" i="9"/>
  <c r="F25" i="9"/>
  <c r="F27" i="9"/>
  <c r="F29" i="9"/>
  <c r="F31" i="9"/>
  <c r="F33" i="9"/>
  <c r="F35" i="9"/>
  <c r="F37" i="9"/>
  <c r="F39" i="9"/>
  <c r="F41" i="9"/>
  <c r="D42" i="9"/>
  <c r="D41" i="9"/>
  <c r="D40" i="9"/>
  <c r="D39" i="9"/>
  <c r="D38" i="9"/>
  <c r="D37" i="9"/>
  <c r="D36" i="9"/>
  <c r="D35" i="9"/>
  <c r="D34" i="9"/>
  <c r="D33" i="9"/>
  <c r="D32" i="9"/>
  <c r="D31" i="9"/>
  <c r="D30" i="9"/>
  <c r="D29" i="9"/>
  <c r="D28" i="9"/>
  <c r="D27" i="9"/>
  <c r="D26" i="9"/>
  <c r="D25" i="9"/>
  <c r="D24" i="9"/>
  <c r="D23" i="9"/>
  <c r="D22" i="9"/>
  <c r="D21" i="9"/>
  <c r="D20" i="9"/>
  <c r="D19" i="9"/>
  <c r="D18" i="9"/>
  <c r="D17" i="9"/>
  <c r="B17" i="9"/>
  <c r="B19" i="9"/>
  <c r="B21" i="9"/>
  <c r="B23" i="9"/>
  <c r="B25" i="9"/>
  <c r="B27" i="9"/>
  <c r="B29" i="9"/>
  <c r="B31" i="9"/>
  <c r="B33" i="9"/>
  <c r="B35" i="9"/>
  <c r="B37" i="9"/>
  <c r="B39" i="9"/>
  <c r="B41" i="9"/>
  <c r="F15" i="9"/>
  <c r="D16" i="9"/>
  <c r="D15" i="9"/>
  <c r="F176" i="5" l="1"/>
  <c r="F175" i="5"/>
  <c r="F174" i="5"/>
  <c r="F172" i="5"/>
  <c r="F171" i="5"/>
  <c r="F170" i="5"/>
  <c r="F169" i="5"/>
  <c r="F167" i="5"/>
  <c r="F166" i="5"/>
  <c r="F165" i="5"/>
  <c r="F163" i="5"/>
  <c r="F162" i="5"/>
  <c r="F160" i="5"/>
  <c r="F159" i="5"/>
  <c r="F158" i="5"/>
  <c r="F157" i="5"/>
  <c r="F156" i="5"/>
  <c r="F155" i="5"/>
  <c r="F154" i="5"/>
  <c r="F153" i="5"/>
  <c r="F152" i="5"/>
  <c r="F151" i="5"/>
  <c r="F150" i="5"/>
  <c r="F149" i="5"/>
  <c r="F148" i="5"/>
  <c r="F147" i="5"/>
  <c r="F146" i="5"/>
  <c r="F145" i="5"/>
  <c r="F144" i="5"/>
  <c r="F90" i="5"/>
  <c r="F89" i="5"/>
  <c r="F88" i="5"/>
  <c r="F87" i="5"/>
  <c r="F86" i="5"/>
  <c r="F85" i="5"/>
  <c r="F84" i="5"/>
  <c r="F83" i="5"/>
  <c r="F82" i="5"/>
  <c r="F81" i="5"/>
  <c r="F80" i="5"/>
  <c r="F78" i="5"/>
  <c r="F77" i="5"/>
  <c r="F76" i="5"/>
  <c r="F75" i="5"/>
  <c r="F74" i="5"/>
  <c r="F73" i="5"/>
  <c r="F72" i="5"/>
  <c r="F71" i="5"/>
  <c r="F70" i="5"/>
  <c r="F66" i="5"/>
  <c r="F67" i="5"/>
  <c r="F68" i="5"/>
  <c r="F65" i="5"/>
  <c r="F58" i="5"/>
  <c r="F59" i="5"/>
  <c r="F60" i="5"/>
  <c r="F61" i="5"/>
  <c r="F63" i="5"/>
  <c r="F57" i="5"/>
  <c r="F53" i="5"/>
  <c r="F54" i="5"/>
  <c r="F55" i="5"/>
  <c r="F52" i="5"/>
  <c r="F45" i="5"/>
  <c r="F46" i="5"/>
  <c r="F47" i="5"/>
  <c r="F48" i="5"/>
  <c r="F49" i="5"/>
  <c r="F50" i="5"/>
  <c r="F44" i="5"/>
  <c r="F37" i="5"/>
  <c r="F38" i="5"/>
  <c r="F39" i="5"/>
  <c r="F40" i="5"/>
  <c r="F41" i="5"/>
  <c r="F42" i="5"/>
  <c r="F36" i="5"/>
  <c r="F26" i="5"/>
  <c r="F27" i="5"/>
  <c r="F28" i="5"/>
  <c r="F29" i="5"/>
  <c r="F30" i="5"/>
  <c r="F31" i="5"/>
  <c r="F32" i="5"/>
  <c r="F33" i="5"/>
  <c r="F34" i="5"/>
  <c r="F25" i="5"/>
  <c r="F20" i="5"/>
  <c r="F21" i="5"/>
  <c r="F22" i="5"/>
  <c r="F23" i="5"/>
  <c r="F19" i="5"/>
  <c r="B7" i="44" l="1"/>
  <c r="B15" i="9" l="1"/>
  <c r="E71" i="37" l="1"/>
  <c r="F66" i="37"/>
  <c r="P10" i="3" l="1"/>
  <c r="P11" i="3"/>
  <c r="P12" i="3"/>
  <c r="P13" i="3"/>
  <c r="P14" i="3"/>
  <c r="P15" i="3"/>
  <c r="P16" i="3"/>
  <c r="P17" i="3"/>
  <c r="O11" i="3"/>
  <c r="O12" i="3"/>
  <c r="O13" i="3"/>
  <c r="O14" i="3"/>
  <c r="O15" i="3"/>
  <c r="O16" i="3"/>
  <c r="O17" i="3"/>
  <c r="O10" i="3"/>
  <c r="B12" i="11" l="1"/>
  <c r="D15" i="3" s="1"/>
  <c r="B13" i="11"/>
  <c r="C11" i="37" l="1"/>
  <c r="C10" i="37"/>
  <c r="D7" i="37"/>
  <c r="C7" i="37"/>
  <c r="C6" i="37"/>
  <c r="A9" i="11"/>
  <c r="B64" i="37" l="1"/>
  <c r="F70" i="37"/>
  <c r="F71" i="37"/>
  <c r="G6" i="46"/>
  <c r="G6" i="45" l="1"/>
  <c r="W2" i="46"/>
  <c r="W3" i="46"/>
  <c r="W4" i="46"/>
  <c r="W5" i="46"/>
  <c r="W6" i="46"/>
  <c r="W7" i="46"/>
  <c r="W8" i="46"/>
  <c r="W9" i="46"/>
  <c r="W10" i="46"/>
  <c r="W11" i="46"/>
  <c r="W12" i="46"/>
  <c r="W13" i="46"/>
  <c r="W14" i="46"/>
  <c r="W15" i="46"/>
  <c r="W16" i="46"/>
  <c r="W17" i="46"/>
  <c r="W18" i="46"/>
  <c r="W19" i="46"/>
  <c r="W20" i="46"/>
  <c r="W21" i="46"/>
  <c r="W22" i="46"/>
  <c r="W23" i="46"/>
  <c r="W24" i="46"/>
  <c r="W25" i="46"/>
  <c r="W26" i="46"/>
  <c r="W27" i="46"/>
  <c r="W28" i="46"/>
  <c r="W29" i="46"/>
  <c r="W30" i="46"/>
  <c r="W31" i="46"/>
  <c r="W32" i="46"/>
  <c r="W33" i="46"/>
  <c r="W34" i="46"/>
  <c r="W35" i="46"/>
  <c r="W36" i="46"/>
  <c r="W37" i="46"/>
  <c r="W38" i="46"/>
  <c r="W39" i="46"/>
  <c r="W40" i="46"/>
  <c r="W41" i="46"/>
  <c r="W42" i="46"/>
  <c r="W43" i="46"/>
  <c r="W44" i="46"/>
  <c r="W45" i="46"/>
  <c r="W46" i="46"/>
  <c r="W47" i="46"/>
  <c r="W48" i="46"/>
  <c r="W49" i="46"/>
  <c r="W50" i="46"/>
  <c r="W51" i="46"/>
  <c r="W52" i="46"/>
  <c r="W53" i="46"/>
  <c r="W54" i="46"/>
  <c r="W55" i="46"/>
  <c r="W56" i="46"/>
  <c r="W57" i="46"/>
  <c r="W58" i="46"/>
  <c r="W59" i="46"/>
  <c r="W60" i="46"/>
  <c r="W61" i="46"/>
  <c r="W62" i="46"/>
  <c r="W63" i="46"/>
  <c r="W64" i="46"/>
  <c r="W65" i="46"/>
  <c r="W66" i="46"/>
  <c r="W67" i="46"/>
  <c r="W68" i="46"/>
  <c r="W69" i="46"/>
  <c r="W70" i="46"/>
  <c r="W71" i="46"/>
  <c r="W72" i="46"/>
  <c r="W73" i="46"/>
  <c r="W74" i="46"/>
  <c r="W75" i="46"/>
  <c r="W76" i="46"/>
  <c r="W77" i="46"/>
  <c r="W78" i="46"/>
  <c r="W79" i="46"/>
  <c r="W80" i="46"/>
  <c r="W81" i="46"/>
  <c r="W82" i="46"/>
  <c r="W83" i="46"/>
  <c r="W84" i="46"/>
  <c r="W85" i="46"/>
  <c r="W86" i="46"/>
  <c r="W87" i="46"/>
  <c r="W88" i="46"/>
  <c r="W89" i="46"/>
  <c r="W90" i="46"/>
  <c r="W91" i="46"/>
  <c r="W92" i="46"/>
  <c r="W93" i="46"/>
  <c r="W94" i="46"/>
  <c r="W95" i="46"/>
  <c r="W96" i="46"/>
  <c r="W97" i="46"/>
  <c r="W98" i="46"/>
  <c r="W99" i="46"/>
  <c r="W100" i="46"/>
  <c r="W101" i="46"/>
  <c r="W102" i="46"/>
  <c r="W103" i="46"/>
  <c r="W104" i="46"/>
  <c r="W105" i="46"/>
  <c r="W106" i="46"/>
  <c r="W107" i="46"/>
  <c r="W108" i="46"/>
  <c r="W109" i="46"/>
  <c r="W110" i="46"/>
  <c r="W111" i="46"/>
  <c r="W112" i="46"/>
  <c r="W113" i="46"/>
  <c r="W114" i="46"/>
  <c r="W115" i="46"/>
  <c r="W116" i="46"/>
  <c r="W117" i="46"/>
  <c r="W118" i="46"/>
  <c r="W119" i="46"/>
  <c r="W120" i="46"/>
  <c r="W121" i="46"/>
  <c r="W122" i="46"/>
  <c r="W123" i="46"/>
  <c r="W124" i="46"/>
  <c r="W125" i="46"/>
  <c r="W126" i="46"/>
  <c r="W127" i="46"/>
  <c r="W128" i="46"/>
  <c r="W129" i="46"/>
  <c r="W130" i="46"/>
  <c r="W131" i="46"/>
  <c r="W132" i="46"/>
  <c r="W133" i="46"/>
  <c r="W134" i="46"/>
  <c r="W135" i="46"/>
  <c r="W136" i="46"/>
  <c r="W137" i="46"/>
  <c r="W138" i="46"/>
  <c r="W139" i="46"/>
  <c r="W140" i="46"/>
  <c r="W141" i="46"/>
  <c r="W142" i="46"/>
  <c r="W143" i="46"/>
  <c r="W144" i="46"/>
  <c r="W145" i="46"/>
  <c r="W146" i="46"/>
  <c r="W147" i="46"/>
  <c r="W148" i="46"/>
  <c r="W149" i="46"/>
  <c r="W150" i="46"/>
  <c r="W151" i="46"/>
  <c r="W152" i="46"/>
  <c r="W153" i="46"/>
  <c r="W154" i="46"/>
  <c r="W155" i="46"/>
  <c r="W156" i="46"/>
  <c r="W157" i="46"/>
  <c r="W158" i="46"/>
  <c r="W159" i="46"/>
  <c r="W160" i="46"/>
  <c r="W161" i="46"/>
  <c r="W162" i="46"/>
  <c r="W163" i="46"/>
  <c r="W164" i="46"/>
  <c r="W165" i="46"/>
  <c r="W166" i="46"/>
  <c r="W167" i="46"/>
  <c r="W168" i="46"/>
  <c r="W169" i="46"/>
  <c r="W170" i="46"/>
  <c r="W171" i="46"/>
  <c r="W172" i="46"/>
  <c r="W173" i="46"/>
  <c r="W174" i="46"/>
  <c r="W175" i="46"/>
  <c r="W176" i="46"/>
  <c r="W177" i="46"/>
  <c r="W178" i="46"/>
  <c r="W179" i="46"/>
  <c r="W180" i="46"/>
  <c r="W181" i="46"/>
  <c r="W182" i="46"/>
  <c r="W183" i="46"/>
  <c r="W184" i="46"/>
  <c r="W185" i="46"/>
  <c r="W186" i="46"/>
  <c r="W187" i="46"/>
  <c r="W188" i="46"/>
  <c r="W189" i="46"/>
  <c r="W190" i="46"/>
  <c r="W191" i="46"/>
  <c r="W192" i="46"/>
  <c r="W193" i="46"/>
  <c r="W194" i="46"/>
  <c r="W195" i="46"/>
  <c r="W196" i="46"/>
  <c r="W197" i="46"/>
  <c r="W198" i="46"/>
  <c r="W199" i="46"/>
  <c r="W200" i="46"/>
  <c r="W201" i="46"/>
  <c r="W202" i="46"/>
  <c r="W203" i="46"/>
  <c r="W204" i="46"/>
  <c r="W205" i="46"/>
  <c r="W206" i="46"/>
  <c r="W207" i="46"/>
  <c r="W208" i="46"/>
  <c r="W209" i="46"/>
  <c r="W210" i="46"/>
  <c r="W211" i="46"/>
  <c r="W212" i="46"/>
  <c r="W213" i="46"/>
  <c r="W214" i="46"/>
  <c r="W215" i="46"/>
  <c r="W216" i="46"/>
  <c r="W217" i="46"/>
  <c r="W218" i="46"/>
  <c r="W219" i="46"/>
  <c r="W220" i="46"/>
  <c r="W221" i="46"/>
  <c r="W222" i="46"/>
  <c r="W223" i="46"/>
  <c r="W224" i="46"/>
  <c r="W225" i="46"/>
  <c r="W226" i="46"/>
  <c r="W227" i="46"/>
  <c r="W228" i="46"/>
  <c r="W229" i="46"/>
  <c r="W230" i="46"/>
  <c r="W231" i="46"/>
  <c r="W232" i="46"/>
  <c r="W233" i="46"/>
  <c r="W234" i="46"/>
  <c r="W235" i="46"/>
  <c r="W236" i="46"/>
  <c r="W237" i="46"/>
  <c r="W238" i="46"/>
  <c r="W239" i="46"/>
  <c r="W240" i="46"/>
  <c r="W241" i="46"/>
  <c r="W242" i="46"/>
  <c r="W243" i="46"/>
  <c r="W244" i="46"/>
  <c r="W245" i="46"/>
  <c r="W246" i="46"/>
  <c r="W247" i="46"/>
  <c r="W248" i="46"/>
  <c r="W249" i="46"/>
  <c r="W250" i="46"/>
  <c r="W251" i="46"/>
  <c r="W252" i="46"/>
  <c r="W253" i="46"/>
  <c r="W254" i="46"/>
  <c r="W255" i="46"/>
  <c r="W256" i="46"/>
  <c r="W257" i="46"/>
  <c r="W258" i="46"/>
  <c r="W259" i="46"/>
  <c r="W260" i="46"/>
  <c r="W261" i="46"/>
  <c r="W262" i="46"/>
  <c r="W263" i="46"/>
  <c r="W264" i="46"/>
  <c r="W265" i="46"/>
  <c r="W266" i="46"/>
  <c r="W267" i="46"/>
  <c r="W268" i="46"/>
  <c r="W269" i="46"/>
  <c r="W270" i="46"/>
  <c r="W271" i="46"/>
  <c r="W272" i="46"/>
  <c r="W273" i="46"/>
  <c r="W274" i="46"/>
  <c r="W275" i="46"/>
  <c r="W276" i="46"/>
  <c r="W277" i="46"/>
  <c r="W278" i="46"/>
  <c r="W279" i="46"/>
  <c r="W280" i="46"/>
  <c r="W281" i="46"/>
  <c r="W282" i="46"/>
  <c r="W283" i="46"/>
  <c r="W284" i="46"/>
  <c r="W285" i="46"/>
  <c r="W286" i="46"/>
  <c r="W287" i="46"/>
  <c r="W288" i="46"/>
  <c r="W289" i="46"/>
  <c r="W290" i="46"/>
  <c r="W291" i="46"/>
  <c r="W292" i="46"/>
  <c r="W293" i="46"/>
  <c r="W294" i="46"/>
  <c r="W295" i="46"/>
  <c r="W296" i="46"/>
  <c r="W297" i="46"/>
  <c r="W298" i="46"/>
  <c r="W299" i="46"/>
  <c r="W300" i="46"/>
  <c r="W301" i="46"/>
  <c r="W302" i="46"/>
  <c r="W303" i="46"/>
  <c r="W304" i="46"/>
  <c r="W305" i="46"/>
  <c r="W306" i="46"/>
  <c r="W307" i="46"/>
  <c r="W308" i="46"/>
  <c r="W309" i="46"/>
  <c r="W310" i="46"/>
  <c r="W311" i="46"/>
  <c r="W312" i="46"/>
  <c r="W313" i="46"/>
  <c r="W314" i="46"/>
  <c r="W315" i="46"/>
  <c r="W316" i="46"/>
  <c r="W317" i="46"/>
  <c r="W318" i="46"/>
  <c r="W319" i="46"/>
  <c r="W320" i="46"/>
  <c r="W321" i="46"/>
  <c r="W322" i="46"/>
  <c r="W323" i="46"/>
  <c r="W324" i="46"/>
  <c r="W325" i="46"/>
  <c r="W326" i="46"/>
  <c r="W327" i="46"/>
  <c r="W328" i="46"/>
  <c r="W329" i="46"/>
  <c r="W330" i="46"/>
  <c r="W331" i="46"/>
  <c r="W332" i="46"/>
  <c r="W333" i="46"/>
  <c r="W334" i="46"/>
  <c r="W335" i="46"/>
  <c r="W336" i="46"/>
  <c r="W337" i="46"/>
  <c r="W338" i="46"/>
  <c r="W339" i="46"/>
  <c r="W340" i="46"/>
  <c r="W341" i="46"/>
  <c r="W342" i="46"/>
  <c r="W343" i="46"/>
  <c r="W344" i="46"/>
  <c r="W345" i="46"/>
  <c r="W346" i="46"/>
  <c r="W347" i="46"/>
  <c r="W348" i="46"/>
  <c r="W349" i="46"/>
  <c r="W350" i="46"/>
  <c r="W1" i="45"/>
  <c r="W1" i="46" s="1"/>
  <c r="C8" i="3" l="1"/>
  <c r="C9" i="3"/>
  <c r="C10" i="3"/>
  <c r="C11" i="3"/>
  <c r="C12" i="3"/>
  <c r="C13" i="3"/>
  <c r="C14" i="3"/>
  <c r="C7" i="3"/>
  <c r="B13" i="9"/>
  <c r="A13" i="9"/>
  <c r="D14" i="9"/>
  <c r="D12" i="3"/>
  <c r="D8" i="3"/>
  <c r="E25" i="23"/>
  <c r="E26" i="23"/>
  <c r="E21" i="23"/>
  <c r="D21" i="23"/>
  <c r="D22" i="23"/>
  <c r="D23" i="23"/>
  <c r="D24" i="23"/>
  <c r="D25" i="23"/>
  <c r="D26" i="23"/>
  <c r="D27" i="23"/>
  <c r="D20" i="23"/>
  <c r="C40" i="27"/>
  <c r="B2" i="11"/>
  <c r="A1" i="48"/>
  <c r="B14" i="11"/>
  <c r="C9" i="9"/>
  <c r="C10" i="9"/>
  <c r="C5" i="9"/>
  <c r="B5" i="9"/>
  <c r="B6" i="9"/>
  <c r="B7" i="9"/>
  <c r="B8" i="9"/>
  <c r="B9" i="9"/>
  <c r="B10" i="9"/>
  <c r="B11" i="9"/>
  <c r="B4" i="9"/>
  <c r="D13" i="3" l="1"/>
  <c r="D12" i="37"/>
  <c r="B1" i="14"/>
  <c r="C13" i="11"/>
  <c r="B15" i="11"/>
  <c r="X3" i="45"/>
  <c r="X3" i="46" s="1"/>
  <c r="X2" i="45"/>
  <c r="X2" i="46" s="1"/>
  <c r="B4" i="44"/>
  <c r="F67" i="37" l="1"/>
  <c r="D11" i="37"/>
  <c r="D9" i="37"/>
  <c r="X1" i="45"/>
  <c r="X1" i="46" s="1"/>
  <c r="D10" i="37"/>
  <c r="C64" i="37" s="1"/>
  <c r="I25" i="15"/>
  <c r="B1" i="46"/>
  <c r="C6" i="45"/>
  <c r="B1" i="45"/>
  <c r="E24" i="23"/>
  <c r="E23" i="23"/>
  <c r="C7" i="9"/>
  <c r="C8" i="9"/>
  <c r="B10" i="11"/>
  <c r="D11" i="3" s="1"/>
  <c r="B11" i="11"/>
  <c r="D10" i="3" s="1"/>
  <c r="C4" i="9"/>
  <c r="A1" i="11"/>
  <c r="C11" i="9"/>
  <c r="C6" i="9"/>
  <c r="B9" i="11"/>
  <c r="CW18" i="48"/>
  <c r="CV18" i="48"/>
  <c r="CU18" i="48"/>
  <c r="CT18" i="48"/>
  <c r="CX17" i="48"/>
  <c r="CX18" i="48" s="1"/>
  <c r="CS17" i="48"/>
  <c r="CS18" i="48" s="1"/>
  <c r="AA17" i="48"/>
  <c r="AA18" i="48" s="1"/>
  <c r="Z17" i="48"/>
  <c r="Z18" i="48" s="1"/>
  <c r="Y17" i="48"/>
  <c r="Y18" i="48" s="1"/>
  <c r="X17" i="48"/>
  <c r="X18" i="48" s="1"/>
  <c r="W17" i="48"/>
  <c r="W18" i="48" s="1"/>
  <c r="V17" i="48"/>
  <c r="V18" i="48" s="1"/>
  <c r="U17" i="48"/>
  <c r="U18" i="48" s="1"/>
  <c r="T17" i="48"/>
  <c r="T18" i="48" s="1"/>
  <c r="CP15" i="48"/>
  <c r="CP17" i="48" s="1"/>
  <c r="CP18" i="48" s="1"/>
  <c r="CO15" i="48"/>
  <c r="CO17" i="48" s="1"/>
  <c r="CO18" i="48" s="1"/>
  <c r="CN15" i="48"/>
  <c r="CN17" i="48" s="1"/>
  <c r="CN18" i="48" s="1"/>
  <c r="CM15" i="48"/>
  <c r="CM17" i="48" s="1"/>
  <c r="CM18" i="48" s="1"/>
  <c r="CI15" i="48"/>
  <c r="CI17" i="48" s="1"/>
  <c r="CI18" i="48" s="1"/>
  <c r="CH15" i="48"/>
  <c r="CH17" i="48" s="1"/>
  <c r="CH18" i="48" s="1"/>
  <c r="CG15" i="48"/>
  <c r="CG17" i="48" s="1"/>
  <c r="CG18" i="48" s="1"/>
  <c r="CF15" i="48"/>
  <c r="CF17" i="48" s="1"/>
  <c r="CF18" i="48" s="1"/>
  <c r="CB15" i="48"/>
  <c r="CB17" i="48" s="1"/>
  <c r="CB18" i="48" s="1"/>
  <c r="CA15" i="48"/>
  <c r="CA17" i="48" s="1"/>
  <c r="CA18" i="48" s="1"/>
  <c r="BZ15" i="48"/>
  <c r="BZ17" i="48" s="1"/>
  <c r="BZ18" i="48" s="1"/>
  <c r="BY15" i="48"/>
  <c r="BY17" i="48" s="1"/>
  <c r="BY18" i="48" s="1"/>
  <c r="BU15" i="48"/>
  <c r="BU17" i="48" s="1"/>
  <c r="BU18" i="48" s="1"/>
  <c r="BT15" i="48"/>
  <c r="BT17" i="48" s="1"/>
  <c r="BT18" i="48" s="1"/>
  <c r="BS15" i="48"/>
  <c r="BS17" i="48" s="1"/>
  <c r="BS18" i="48" s="1"/>
  <c r="BR15" i="48"/>
  <c r="BR17" i="48" s="1"/>
  <c r="BR18" i="48" s="1"/>
  <c r="BQ15" i="48"/>
  <c r="BQ17" i="48" s="1"/>
  <c r="BQ18" i="48" s="1"/>
  <c r="BN15" i="48"/>
  <c r="BN17" i="48" s="1"/>
  <c r="BN18" i="48" s="1"/>
  <c r="BM15" i="48"/>
  <c r="BM17" i="48" s="1"/>
  <c r="BM18" i="48" s="1"/>
  <c r="BL15" i="48"/>
  <c r="BL17" i="48" s="1"/>
  <c r="BL18" i="48" s="1"/>
  <c r="BK15" i="48"/>
  <c r="BK17" i="48" s="1"/>
  <c r="BK18" i="48" s="1"/>
  <c r="BJ15" i="48"/>
  <c r="BJ17" i="48" s="1"/>
  <c r="BJ18" i="48" s="1"/>
  <c r="BG15" i="48"/>
  <c r="BG17" i="48" s="1"/>
  <c r="BG18" i="48" s="1"/>
  <c r="BF15" i="48"/>
  <c r="BF17" i="48" s="1"/>
  <c r="BF18" i="48" s="1"/>
  <c r="BE15" i="48"/>
  <c r="BE17" i="48" s="1"/>
  <c r="BE18" i="48" s="1"/>
  <c r="BD15" i="48"/>
  <c r="BD17" i="48" s="1"/>
  <c r="BD18" i="48" s="1"/>
  <c r="BC15" i="48"/>
  <c r="BC17" i="48" s="1"/>
  <c r="BC18" i="48" s="1"/>
  <c r="AZ15" i="48"/>
  <c r="AZ17" i="48" s="1"/>
  <c r="AZ18" i="48" s="1"/>
  <c r="AY15" i="48"/>
  <c r="AY17" i="48" s="1"/>
  <c r="AY18" i="48" s="1"/>
  <c r="AX15" i="48"/>
  <c r="AX17" i="48" s="1"/>
  <c r="AX18" i="48" s="1"/>
  <c r="AW15" i="48"/>
  <c r="AW17" i="48" s="1"/>
  <c r="AW18" i="48" s="1"/>
  <c r="AV15" i="48"/>
  <c r="BX15" i="48" s="1"/>
  <c r="BX17" i="48" s="1"/>
  <c r="BX18" i="48" s="1"/>
  <c r="AS15" i="48"/>
  <c r="AS17" i="48" s="1"/>
  <c r="AS18" i="48" s="1"/>
  <c r="AR15" i="48"/>
  <c r="AR17" i="48" s="1"/>
  <c r="AR18" i="48" s="1"/>
  <c r="AQ15" i="48"/>
  <c r="AQ17" i="48" s="1"/>
  <c r="AQ18" i="48" s="1"/>
  <c r="AP15" i="48"/>
  <c r="AP17" i="48" s="1"/>
  <c r="AP18" i="48" s="1"/>
  <c r="AO15" i="48"/>
  <c r="AO17" i="48" s="1"/>
  <c r="AO18" i="48" s="1"/>
  <c r="AL15" i="48"/>
  <c r="AK15" i="48"/>
  <c r="AJ15" i="48"/>
  <c r="AI15" i="48"/>
  <c r="AH15" i="48"/>
  <c r="AG15" i="48"/>
  <c r="AN15" i="48" s="1"/>
  <c r="AF15" i="48"/>
  <c r="AE15" i="48"/>
  <c r="AE17" i="48" s="1"/>
  <c r="AE18" i="48" s="1"/>
  <c r="AD15" i="48"/>
  <c r="AD17" i="48" s="1"/>
  <c r="AD18" i="48" s="1"/>
  <c r="AC15" i="48"/>
  <c r="AC17" i="48" s="1"/>
  <c r="AC18" i="48" s="1"/>
  <c r="AB15" i="48"/>
  <c r="AB17" i="48" s="1"/>
  <c r="AB18" i="48" s="1"/>
  <c r="CP14" i="48"/>
  <c r="CI14" i="48"/>
  <c r="CB14" i="48"/>
  <c r="BU14" i="48"/>
  <c r="BN14" i="48"/>
  <c r="BG14" i="48"/>
  <c r="AZ14" i="48"/>
  <c r="AS14" i="48"/>
  <c r="AL14" i="48"/>
  <c r="R14" i="48"/>
  <c r="AK9" i="48"/>
  <c r="AY9" i="48" s="1"/>
  <c r="BM9" i="48" s="1"/>
  <c r="CA9" i="48" s="1"/>
  <c r="CO9" i="48" s="1"/>
  <c r="AJ9" i="48"/>
  <c r="AX9" i="48" s="1"/>
  <c r="BL9" i="48" s="1"/>
  <c r="BZ9" i="48" s="1"/>
  <c r="CN9" i="48" s="1"/>
  <c r="AK8" i="48"/>
  <c r="AY8" i="48" s="1"/>
  <c r="BM8" i="48" s="1"/>
  <c r="CA8" i="48" s="1"/>
  <c r="CO8" i="48" s="1"/>
  <c r="AJ8" i="48"/>
  <c r="AX8" i="48" s="1"/>
  <c r="BL8" i="48" s="1"/>
  <c r="BZ8" i="48" s="1"/>
  <c r="CN8" i="48" s="1"/>
  <c r="AK7" i="48"/>
  <c r="AY7" i="48" s="1"/>
  <c r="BM7" i="48" s="1"/>
  <c r="CA7" i="48" s="1"/>
  <c r="CO7" i="48" s="1"/>
  <c r="AJ7" i="48"/>
  <c r="AX7" i="48" s="1"/>
  <c r="BL7" i="48" s="1"/>
  <c r="BZ7" i="48" s="1"/>
  <c r="CN7" i="48" s="1"/>
  <c r="AK6" i="48"/>
  <c r="AY6" i="48" s="1"/>
  <c r="BM6" i="48" s="1"/>
  <c r="CA6" i="48" s="1"/>
  <c r="CO6" i="48" s="1"/>
  <c r="AJ6" i="48"/>
  <c r="AX6" i="48" s="1"/>
  <c r="BL6" i="48" s="1"/>
  <c r="BZ6" i="48" s="1"/>
  <c r="CN6" i="48" s="1"/>
  <c r="AK5" i="48"/>
  <c r="AY5" i="48" s="1"/>
  <c r="BM5" i="48" s="1"/>
  <c r="CA5" i="48" s="1"/>
  <c r="CO5" i="48" s="1"/>
  <c r="AJ5" i="48"/>
  <c r="AX5" i="48" s="1"/>
  <c r="BL5" i="48" s="1"/>
  <c r="BZ5" i="48" s="1"/>
  <c r="CN5" i="48" s="1"/>
  <c r="AK4" i="48"/>
  <c r="AY4" i="48" s="1"/>
  <c r="BM4" i="48" s="1"/>
  <c r="CA4" i="48" s="1"/>
  <c r="CO4" i="48" s="1"/>
  <c r="AJ4" i="48"/>
  <c r="AX4" i="48" s="1"/>
  <c r="BL4" i="48" s="1"/>
  <c r="BZ4" i="48" s="1"/>
  <c r="CN4" i="48" s="1"/>
  <c r="AK3" i="48"/>
  <c r="AY3" i="48" s="1"/>
  <c r="BM3" i="48" s="1"/>
  <c r="CA3" i="48" s="1"/>
  <c r="CO3" i="48" s="1"/>
  <c r="AJ3" i="48"/>
  <c r="AX3" i="48" s="1"/>
  <c r="BL3" i="48" s="1"/>
  <c r="BZ3" i="48" s="1"/>
  <c r="CN3" i="48" s="1"/>
  <c r="AK2" i="48"/>
  <c r="AY2" i="48" s="1"/>
  <c r="BM2" i="48" s="1"/>
  <c r="CA2" i="48" s="1"/>
  <c r="CO2" i="48" s="1"/>
  <c r="AJ2" i="48"/>
  <c r="AX2" i="48" s="1"/>
  <c r="BL2" i="48" s="1"/>
  <c r="BZ2" i="48" s="1"/>
  <c r="CN2" i="48" s="1"/>
  <c r="I17" i="5"/>
  <c r="I18" i="5" s="1"/>
  <c r="CH23" i="48" l="1"/>
  <c r="BT23" i="48"/>
  <c r="BF23" i="48"/>
  <c r="AR23" i="48"/>
  <c r="AD23" i="48"/>
  <c r="Q23" i="48"/>
  <c r="CO23" i="48"/>
  <c r="CA23" i="48"/>
  <c r="BM23" i="48"/>
  <c r="AY23" i="48"/>
  <c r="AK23" i="48"/>
  <c r="W23" i="48"/>
  <c r="CH31" i="48"/>
  <c r="BT31" i="48"/>
  <c r="BF31" i="48"/>
  <c r="AR31" i="48"/>
  <c r="AD31" i="48"/>
  <c r="Q31" i="48"/>
  <c r="CO31" i="48"/>
  <c r="CA31" i="48"/>
  <c r="BM31" i="48"/>
  <c r="AY31" i="48"/>
  <c r="AK31" i="48"/>
  <c r="W31" i="48"/>
  <c r="Q50" i="48"/>
  <c r="P49" i="48"/>
  <c r="Q49" i="48"/>
  <c r="P50" i="48"/>
  <c r="Q26" i="48"/>
  <c r="Q33" i="48"/>
  <c r="Q20" i="48"/>
  <c r="Q22" i="48"/>
  <c r="Q25" i="48"/>
  <c r="Q38" i="48"/>
  <c r="Q30" i="48"/>
  <c r="Q34" i="48"/>
  <c r="Q19" i="48"/>
  <c r="Q21" i="48"/>
  <c r="Q24" i="48"/>
  <c r="Q37" i="48"/>
  <c r="CO43" i="48"/>
  <c r="CA43" i="48"/>
  <c r="BM43" i="48"/>
  <c r="AY43" i="48"/>
  <c r="AK43" i="48"/>
  <c r="W43" i="48"/>
  <c r="CO40" i="48"/>
  <c r="CA40" i="48"/>
  <c r="BM40" i="48"/>
  <c r="AY40" i="48"/>
  <c r="AK40" i="48"/>
  <c r="W40" i="48"/>
  <c r="CO53" i="48"/>
  <c r="CA53" i="48"/>
  <c r="BM53" i="48"/>
  <c r="AY53" i="48"/>
  <c r="AK53" i="48"/>
  <c r="W53" i="48"/>
  <c r="CH51" i="48"/>
  <c r="BT51" i="48"/>
  <c r="BF51" i="48"/>
  <c r="AR51" i="48"/>
  <c r="AD51" i="48"/>
  <c r="Q51" i="48"/>
  <c r="BM54" i="48"/>
  <c r="W54" i="48"/>
  <c r="CH54" i="48"/>
  <c r="BT54" i="48"/>
  <c r="BF54" i="48"/>
  <c r="AR54" i="48"/>
  <c r="AD54" i="48"/>
  <c r="Q54" i="48"/>
  <c r="CO52" i="48"/>
  <c r="CA52" i="48"/>
  <c r="BM52" i="48"/>
  <c r="AY52" i="48"/>
  <c r="AK52" i="48"/>
  <c r="W52" i="48"/>
  <c r="CH48" i="48"/>
  <c r="BT48" i="48"/>
  <c r="BF48" i="48"/>
  <c r="AR48" i="48"/>
  <c r="AD48" i="48"/>
  <c r="Q48" i="48"/>
  <c r="CO54" i="48"/>
  <c r="CA54" i="48"/>
  <c r="AY54" i="48"/>
  <c r="AK54" i="48"/>
  <c r="CH52" i="48"/>
  <c r="BT52" i="48"/>
  <c r="AR43" i="48"/>
  <c r="CH40" i="48"/>
  <c r="AD40" i="48"/>
  <c r="CH53" i="48"/>
  <c r="AD53" i="48"/>
  <c r="BF52" i="48"/>
  <c r="BM51" i="48"/>
  <c r="AY48" i="48"/>
  <c r="BF43" i="48"/>
  <c r="AR53" i="48"/>
  <c r="Q52" i="48"/>
  <c r="CA51" i="48"/>
  <c r="W51" i="48"/>
  <c r="BT43" i="48"/>
  <c r="Q43" i="48"/>
  <c r="BF40" i="48"/>
  <c r="BF53" i="48"/>
  <c r="CA48" i="48"/>
  <c r="CH43" i="48"/>
  <c r="AD43" i="48"/>
  <c r="BT40" i="48"/>
  <c r="Q40" i="48"/>
  <c r="BT53" i="48"/>
  <c r="Q53" i="48"/>
  <c r="AR52" i="48"/>
  <c r="AY51" i="48"/>
  <c r="CO48" i="48"/>
  <c r="AK48" i="48"/>
  <c r="AR40" i="48"/>
  <c r="BM48" i="48"/>
  <c r="AD52" i="48"/>
  <c r="CO51" i="48"/>
  <c r="AK51" i="48"/>
  <c r="W48" i="48"/>
  <c r="CO64" i="48"/>
  <c r="CA64" i="48"/>
  <c r="BM64" i="48"/>
  <c r="AY64" i="48"/>
  <c r="AK64" i="48"/>
  <c r="W64" i="48"/>
  <c r="CH64" i="48"/>
  <c r="BT64" i="48"/>
  <c r="BF64" i="48"/>
  <c r="AR64" i="48"/>
  <c r="AD64" i="48"/>
  <c r="Q64" i="48"/>
  <c r="CH65" i="48"/>
  <c r="BT65" i="48"/>
  <c r="BF65" i="48"/>
  <c r="AR65" i="48"/>
  <c r="AD65" i="48"/>
  <c r="Q65" i="48"/>
  <c r="CO65" i="48"/>
  <c r="CA65" i="48"/>
  <c r="BM65" i="48"/>
  <c r="AY65" i="48"/>
  <c r="AK65" i="48"/>
  <c r="W65" i="48"/>
  <c r="CO47" i="48"/>
  <c r="CA47" i="48"/>
  <c r="BM47" i="48"/>
  <c r="AY47" i="48"/>
  <c r="AK47" i="48"/>
  <c r="W47" i="48"/>
  <c r="CO29" i="48"/>
  <c r="CA29" i="48"/>
  <c r="BM29" i="48"/>
  <c r="AY29" i="48"/>
  <c r="AK29" i="48"/>
  <c r="W29" i="48"/>
  <c r="CH32" i="48"/>
  <c r="BT32" i="48"/>
  <c r="BF32" i="48"/>
  <c r="AR32" i="48"/>
  <c r="AD32" i="48"/>
  <c r="Q32" i="48"/>
  <c r="CH47" i="48"/>
  <c r="BT47" i="48"/>
  <c r="BF47" i="48"/>
  <c r="AR47" i="48"/>
  <c r="AD47" i="48"/>
  <c r="Q47" i="48"/>
  <c r="CH29" i="48"/>
  <c r="BT29" i="48"/>
  <c r="BF29" i="48"/>
  <c r="AR29" i="48"/>
  <c r="AD29" i="48"/>
  <c r="Q29" i="48"/>
  <c r="CO32" i="48"/>
  <c r="CA32" i="48"/>
  <c r="BM32" i="48"/>
  <c r="AY32" i="48"/>
  <c r="AK32" i="48"/>
  <c r="W32" i="48"/>
  <c r="CH67" i="48"/>
  <c r="BT67" i="48"/>
  <c r="BF67" i="48"/>
  <c r="AR67" i="48"/>
  <c r="AD67" i="48"/>
  <c r="Q67" i="48"/>
  <c r="CO27" i="48"/>
  <c r="CA27" i="48"/>
  <c r="BM27" i="48"/>
  <c r="AY27" i="48"/>
  <c r="AK27" i="48"/>
  <c r="W27" i="48"/>
  <c r="CO67" i="48"/>
  <c r="CA67" i="48"/>
  <c r="BM67" i="48"/>
  <c r="AY67" i="48"/>
  <c r="AK67" i="48"/>
  <c r="W67" i="48"/>
  <c r="CO28" i="48"/>
  <c r="CA28" i="48"/>
  <c r="BM28" i="48"/>
  <c r="AY28" i="48"/>
  <c r="AK28" i="48"/>
  <c r="W28" i="48"/>
  <c r="CH27" i="48"/>
  <c r="BT27" i="48"/>
  <c r="BF27" i="48"/>
  <c r="AR27" i="48"/>
  <c r="AD27" i="48"/>
  <c r="Q27" i="48"/>
  <c r="CH28" i="48"/>
  <c r="BT28" i="48"/>
  <c r="BF28" i="48"/>
  <c r="AR28" i="48"/>
  <c r="AD28" i="48"/>
  <c r="Q28" i="48"/>
  <c r="CH69" i="48"/>
  <c r="BT69" i="48"/>
  <c r="BF69" i="48"/>
  <c r="AR69" i="48"/>
  <c r="AD69" i="48"/>
  <c r="Q69" i="48"/>
  <c r="CO36" i="48"/>
  <c r="CA36" i="48"/>
  <c r="BM36" i="48"/>
  <c r="AY36" i="48"/>
  <c r="AK36" i="48"/>
  <c r="W36" i="48"/>
  <c r="CO69" i="48"/>
  <c r="CA69" i="48"/>
  <c r="BM69" i="48"/>
  <c r="AY69" i="48"/>
  <c r="AK69" i="48"/>
  <c r="W69" i="48"/>
  <c r="CH36" i="48"/>
  <c r="BT36" i="48"/>
  <c r="BF36" i="48"/>
  <c r="AR36" i="48"/>
  <c r="AD36" i="48"/>
  <c r="Q36" i="48"/>
  <c r="CH35" i="48"/>
  <c r="BT35" i="48"/>
  <c r="BF35" i="48"/>
  <c r="AR35" i="48"/>
  <c r="AD35" i="48"/>
  <c r="Q35" i="48"/>
  <c r="CO35" i="48"/>
  <c r="CA35" i="48"/>
  <c r="BM35" i="48"/>
  <c r="AY35" i="48"/>
  <c r="AK35" i="48"/>
  <c r="W35" i="48"/>
  <c r="CO56" i="48"/>
  <c r="CA56" i="48"/>
  <c r="BM56" i="48"/>
  <c r="AY56" i="48"/>
  <c r="AK56" i="48"/>
  <c r="W56" i="48"/>
  <c r="CH56" i="48"/>
  <c r="BT56" i="48"/>
  <c r="BF56" i="48"/>
  <c r="AR56" i="48"/>
  <c r="AD56" i="48"/>
  <c r="Q56" i="48"/>
  <c r="CH63" i="48"/>
  <c r="BT63" i="48"/>
  <c r="BF63" i="48"/>
  <c r="AR63" i="48"/>
  <c r="AD63" i="48"/>
  <c r="Q63" i="48"/>
  <c r="CO59" i="48"/>
  <c r="CA59" i="48"/>
  <c r="BM59" i="48"/>
  <c r="AY59" i="48"/>
  <c r="AK59" i="48"/>
  <c r="W59" i="48"/>
  <c r="CO58" i="48"/>
  <c r="CA58" i="48"/>
  <c r="BM58" i="48"/>
  <c r="AY58" i="48"/>
  <c r="AK58" i="48"/>
  <c r="W58" i="48"/>
  <c r="CA63" i="48"/>
  <c r="AY63" i="48"/>
  <c r="W63" i="48"/>
  <c r="BT59" i="48"/>
  <c r="AD59" i="48"/>
  <c r="Q59" i="48"/>
  <c r="CH58" i="48"/>
  <c r="BT58" i="48"/>
  <c r="BF58" i="48"/>
  <c r="AR58" i="48"/>
  <c r="AD58" i="48"/>
  <c r="Q58" i="48"/>
  <c r="CH60" i="48"/>
  <c r="BF60" i="48"/>
  <c r="AR60" i="48"/>
  <c r="Q60" i="48"/>
  <c r="CO60" i="48"/>
  <c r="CA60" i="48"/>
  <c r="BM60" i="48"/>
  <c r="AY60" i="48"/>
  <c r="AK60" i="48"/>
  <c r="W60" i="48"/>
  <c r="CO63" i="48"/>
  <c r="BM63" i="48"/>
  <c r="AK63" i="48"/>
  <c r="CH59" i="48"/>
  <c r="BF59" i="48"/>
  <c r="AR59" i="48"/>
  <c r="BT60" i="48"/>
  <c r="AD60" i="48"/>
  <c r="CH46" i="48"/>
  <c r="BT46" i="48"/>
  <c r="BF46" i="48"/>
  <c r="AR46" i="48"/>
  <c r="AD46" i="48"/>
  <c r="Q46" i="48"/>
  <c r="CO46" i="48"/>
  <c r="CA46" i="48"/>
  <c r="BM46" i="48"/>
  <c r="AY46" i="48"/>
  <c r="AK46" i="48"/>
  <c r="W46" i="48"/>
  <c r="CH62" i="48"/>
  <c r="BT62" i="48"/>
  <c r="BF62" i="48"/>
  <c r="AR62" i="48"/>
  <c r="AD62" i="48"/>
  <c r="Q62" i="48"/>
  <c r="CH70" i="48"/>
  <c r="BT70" i="48"/>
  <c r="BF70" i="48"/>
  <c r="AR70" i="48"/>
  <c r="AD70" i="48"/>
  <c r="Q70" i="48"/>
  <c r="CO70" i="48"/>
  <c r="CA70" i="48"/>
  <c r="BM70" i="48"/>
  <c r="AY70" i="48"/>
  <c r="AK70" i="48"/>
  <c r="W70" i="48"/>
  <c r="CO62" i="48"/>
  <c r="CA62" i="48"/>
  <c r="BM62" i="48"/>
  <c r="AY62" i="48"/>
  <c r="AK62" i="48"/>
  <c r="W62" i="48"/>
  <c r="CO57" i="48"/>
  <c r="CA57" i="48"/>
  <c r="BM57" i="48"/>
  <c r="AY57" i="48"/>
  <c r="AK57" i="48"/>
  <c r="W57" i="48"/>
  <c r="CH57" i="48"/>
  <c r="BT57" i="48"/>
  <c r="BF57" i="48"/>
  <c r="AR57" i="48"/>
  <c r="AD57" i="48"/>
  <c r="Q57" i="48"/>
  <c r="CO61" i="48"/>
  <c r="CA61" i="48"/>
  <c r="BM61" i="48"/>
  <c r="AY61" i="48"/>
  <c r="AK61" i="48"/>
  <c r="W61" i="48"/>
  <c r="CH55" i="48"/>
  <c r="BT55" i="48"/>
  <c r="BF55" i="48"/>
  <c r="AR55" i="48"/>
  <c r="AD55" i="48"/>
  <c r="Q55" i="48"/>
  <c r="CH61" i="48"/>
  <c r="BT61" i="48"/>
  <c r="BF61" i="48"/>
  <c r="AR61" i="48"/>
  <c r="AD61" i="48"/>
  <c r="Q61" i="48"/>
  <c r="CO55" i="48"/>
  <c r="CA55" i="48"/>
  <c r="BM55" i="48"/>
  <c r="AY55" i="48"/>
  <c r="AK55" i="48"/>
  <c r="W55" i="48"/>
  <c r="CH68" i="48"/>
  <c r="BT68" i="48"/>
  <c r="BF68" i="48"/>
  <c r="AR68" i="48"/>
  <c r="AD68" i="48"/>
  <c r="Q68" i="48"/>
  <c r="CO68" i="48"/>
  <c r="CA68" i="48"/>
  <c r="BM68" i="48"/>
  <c r="AY68" i="48"/>
  <c r="AK68" i="48"/>
  <c r="W68" i="48"/>
  <c r="CH25" i="48"/>
  <c r="BT25" i="48"/>
  <c r="BF25" i="48"/>
  <c r="AR25" i="48"/>
  <c r="AD25" i="48"/>
  <c r="CO25" i="48"/>
  <c r="CA25" i="48"/>
  <c r="BM25" i="48"/>
  <c r="AY25" i="48"/>
  <c r="AK25" i="48"/>
  <c r="W25" i="48"/>
  <c r="CH39" i="48"/>
  <c r="BT39" i="48"/>
  <c r="BF39" i="48"/>
  <c r="AR39" i="48"/>
  <c r="AD39" i="48"/>
  <c r="Q39" i="48"/>
  <c r="CO39" i="48"/>
  <c r="CA39" i="48"/>
  <c r="BM39" i="48"/>
  <c r="AY39" i="48"/>
  <c r="AK39" i="48"/>
  <c r="W39" i="48"/>
  <c r="CH38" i="48"/>
  <c r="BT38" i="48"/>
  <c r="BF38" i="48"/>
  <c r="AR38" i="48"/>
  <c r="AD38" i="48"/>
  <c r="CO38" i="48"/>
  <c r="CA38" i="48"/>
  <c r="BM38" i="48"/>
  <c r="AY38" i="48"/>
  <c r="AK38" i="48"/>
  <c r="W38" i="48"/>
  <c r="CH37" i="48"/>
  <c r="BT37" i="48"/>
  <c r="BF37" i="48"/>
  <c r="AR37" i="48"/>
  <c r="AD37" i="48"/>
  <c r="CO37" i="48"/>
  <c r="CA37" i="48"/>
  <c r="BM37" i="48"/>
  <c r="AY37" i="48"/>
  <c r="AK37" i="48"/>
  <c r="W37" i="48"/>
  <c r="CH34" i="48"/>
  <c r="BT34" i="48"/>
  <c r="BF34" i="48"/>
  <c r="AR34" i="48"/>
  <c r="AD34" i="48"/>
  <c r="CO34" i="48"/>
  <c r="CA34" i="48"/>
  <c r="BM34" i="48"/>
  <c r="AY34" i="48"/>
  <c r="AK34" i="48"/>
  <c r="W34" i="48"/>
  <c r="CH33" i="48"/>
  <c r="BT33" i="48"/>
  <c r="BF33" i="48"/>
  <c r="AR33" i="48"/>
  <c r="AD33" i="48"/>
  <c r="CO30" i="48"/>
  <c r="CA30" i="48"/>
  <c r="BM30" i="48"/>
  <c r="AY30" i="48"/>
  <c r="AK30" i="48"/>
  <c r="W30" i="48"/>
  <c r="CH26" i="48"/>
  <c r="BT26" i="48"/>
  <c r="BF26" i="48"/>
  <c r="AR26" i="48"/>
  <c r="AD26" i="48"/>
  <c r="CO33" i="48"/>
  <c r="CA33" i="48"/>
  <c r="BM33" i="48"/>
  <c r="AY33" i="48"/>
  <c r="AK33" i="48"/>
  <c r="W33" i="48"/>
  <c r="CH30" i="48"/>
  <c r="BT30" i="48"/>
  <c r="BF30" i="48"/>
  <c r="AR30" i="48"/>
  <c r="AD30" i="48"/>
  <c r="CO26" i="48"/>
  <c r="CA26" i="48"/>
  <c r="BM26" i="48"/>
  <c r="AY26" i="48"/>
  <c r="AK26" i="48"/>
  <c r="W26" i="48"/>
  <c r="CO22" i="48"/>
  <c r="CA22" i="48"/>
  <c r="BM22" i="48"/>
  <c r="AY22" i="48"/>
  <c r="AK22" i="48"/>
  <c r="W22" i="48"/>
  <c r="CH24" i="48"/>
  <c r="BT24" i="48"/>
  <c r="BF24" i="48"/>
  <c r="AR24" i="48"/>
  <c r="AD24" i="48"/>
  <c r="CH22" i="48"/>
  <c r="BT22" i="48"/>
  <c r="BF22" i="48"/>
  <c r="AR22" i="48"/>
  <c r="AD22" i="48"/>
  <c r="CO24" i="48"/>
  <c r="CA24" i="48"/>
  <c r="BM24" i="48"/>
  <c r="AY24" i="48"/>
  <c r="AK24" i="48"/>
  <c r="W24" i="48"/>
  <c r="CH20" i="48"/>
  <c r="BT20" i="48"/>
  <c r="BF20" i="48"/>
  <c r="AR20" i="48"/>
  <c r="AD20" i="48"/>
  <c r="CO19" i="48"/>
  <c r="CA19" i="48"/>
  <c r="BM19" i="48"/>
  <c r="AY19" i="48"/>
  <c r="AK19" i="48"/>
  <c r="W19" i="48"/>
  <c r="CH21" i="48"/>
  <c r="BT21" i="48"/>
  <c r="BF21" i="48"/>
  <c r="AR21" i="48"/>
  <c r="AD21" i="48"/>
  <c r="CO20" i="48"/>
  <c r="CA20" i="48"/>
  <c r="BM20" i="48"/>
  <c r="AY20" i="48"/>
  <c r="AK20" i="48"/>
  <c r="W20" i="48"/>
  <c r="CH19" i="48"/>
  <c r="BT19" i="48"/>
  <c r="BF19" i="48"/>
  <c r="AR19" i="48"/>
  <c r="AD19" i="48"/>
  <c r="CO21" i="48"/>
  <c r="CA21" i="48"/>
  <c r="BM21" i="48"/>
  <c r="AY21" i="48"/>
  <c r="AK21" i="48"/>
  <c r="W21" i="48"/>
  <c r="AF17" i="48"/>
  <c r="AF18" i="48" s="1"/>
  <c r="AJ17" i="48"/>
  <c r="AJ18" i="48" s="1"/>
  <c r="CE15" i="48"/>
  <c r="CL15" i="48" s="1"/>
  <c r="CL17" i="48" s="1"/>
  <c r="CL18" i="48" s="1"/>
  <c r="AV17" i="48"/>
  <c r="AV18" i="48" s="1"/>
  <c r="AL17" i="48"/>
  <c r="AL18" i="48" s="1"/>
  <c r="AM15" i="48"/>
  <c r="AT15" i="48" s="1"/>
  <c r="AT17" i="48" s="1"/>
  <c r="AT18" i="48" s="1"/>
  <c r="H6" i="9"/>
  <c r="G20" i="3"/>
  <c r="H20" i="3"/>
  <c r="C20" i="3"/>
  <c r="D44" i="3" s="1"/>
  <c r="K39" i="45"/>
  <c r="K43" i="45"/>
  <c r="K47" i="45"/>
  <c r="K41" i="46"/>
  <c r="K45" i="46"/>
  <c r="J39" i="46"/>
  <c r="J43" i="46"/>
  <c r="J47" i="46"/>
  <c r="J41" i="45"/>
  <c r="J45" i="45"/>
  <c r="K40" i="45"/>
  <c r="K44" i="45"/>
  <c r="K38" i="46"/>
  <c r="K42" i="46"/>
  <c r="K46" i="46"/>
  <c r="J40" i="46"/>
  <c r="J44" i="46"/>
  <c r="J38" i="45"/>
  <c r="J42" i="45"/>
  <c r="J46" i="45"/>
  <c r="K41" i="45"/>
  <c r="K45" i="45"/>
  <c r="K39" i="46"/>
  <c r="K43" i="46"/>
  <c r="K47" i="46"/>
  <c r="J41" i="46"/>
  <c r="J45" i="46"/>
  <c r="J39" i="45"/>
  <c r="J43" i="45"/>
  <c r="J47" i="45"/>
  <c r="K38" i="45"/>
  <c r="K42" i="45"/>
  <c r="K46" i="45"/>
  <c r="K40" i="46"/>
  <c r="K44" i="46"/>
  <c r="J38" i="46"/>
  <c r="J42" i="46"/>
  <c r="J46" i="46"/>
  <c r="J40" i="45"/>
  <c r="J44" i="45"/>
  <c r="C3" i="46"/>
  <c r="D8" i="37"/>
  <c r="D6" i="37"/>
  <c r="D13" i="9"/>
  <c r="D9" i="3"/>
  <c r="E22" i="23"/>
  <c r="E14" i="15"/>
  <c r="D7" i="3"/>
  <c r="E20" i="23"/>
  <c r="C9" i="15"/>
  <c r="C3" i="45"/>
  <c r="AI17" i="48"/>
  <c r="AI18" i="48" s="1"/>
  <c r="AH17" i="48"/>
  <c r="AH18" i="48" s="1"/>
  <c r="AN17" i="48"/>
  <c r="AN18" i="48" s="1"/>
  <c r="AG17" i="48"/>
  <c r="AG18" i="48" s="1"/>
  <c r="BB15" i="48"/>
  <c r="BP15" i="48"/>
  <c r="BP17" i="48" s="1"/>
  <c r="BP18" i="48" s="1"/>
  <c r="AU15" i="48"/>
  <c r="AU17" i="48" s="1"/>
  <c r="AU18" i="48" s="1"/>
  <c r="AK17" i="48"/>
  <c r="AK18" i="48" s="1"/>
  <c r="BI15" i="48"/>
  <c r="BW15" i="48"/>
  <c r="BW17" i="48" s="1"/>
  <c r="BW18" i="48" s="1"/>
  <c r="P23" i="48" l="1"/>
  <c r="P31" i="48"/>
  <c r="P22" i="48"/>
  <c r="P25" i="48"/>
  <c r="P20" i="48"/>
  <c r="P26" i="48"/>
  <c r="P37" i="48"/>
  <c r="P21" i="48"/>
  <c r="P34" i="48"/>
  <c r="P24" i="48"/>
  <c r="P30" i="48"/>
  <c r="P19" i="48"/>
  <c r="P33" i="48"/>
  <c r="P38" i="48"/>
  <c r="P48" i="48"/>
  <c r="P52" i="48"/>
  <c r="P54" i="48"/>
  <c r="P53" i="48"/>
  <c r="P43" i="48"/>
  <c r="P51" i="48"/>
  <c r="P40" i="48"/>
  <c r="P65" i="48"/>
  <c r="P64" i="48"/>
  <c r="P32" i="48"/>
  <c r="P29" i="48"/>
  <c r="P47" i="48"/>
  <c r="P28" i="48"/>
  <c r="P27" i="48"/>
  <c r="P67" i="48"/>
  <c r="P36" i="48"/>
  <c r="P69" i="48"/>
  <c r="P35" i="48"/>
  <c r="P56" i="48"/>
  <c r="P60" i="48"/>
  <c r="P59" i="48"/>
  <c r="P58" i="48"/>
  <c r="P63" i="48"/>
  <c r="P46" i="48"/>
  <c r="P70" i="48"/>
  <c r="P62" i="48"/>
  <c r="P57" i="48"/>
  <c r="P55" i="48"/>
  <c r="P61" i="48"/>
  <c r="P68" i="48"/>
  <c r="P39" i="48"/>
  <c r="CE17" i="48"/>
  <c r="CE18" i="48" s="1"/>
  <c r="AM17" i="48"/>
  <c r="AM18" i="48" s="1"/>
  <c r="BA15" i="48"/>
  <c r="BH15" i="48" s="1"/>
  <c r="G44" i="3"/>
  <c r="BI17" i="48"/>
  <c r="BI18" i="48" s="1"/>
  <c r="CR15" i="48"/>
  <c r="CR17" i="48" s="1"/>
  <c r="CR18" i="48" s="1"/>
  <c r="CD15" i="48"/>
  <c r="CD17" i="48" s="1"/>
  <c r="CD18" i="48" s="1"/>
  <c r="CK15" i="48"/>
  <c r="CK17" i="48" s="1"/>
  <c r="CK18" i="48" s="1"/>
  <c r="BB17" i="48"/>
  <c r="BB18" i="48" s="1"/>
  <c r="S172" i="5"/>
  <c r="S171" i="5"/>
  <c r="S170" i="5"/>
  <c r="S169" i="5"/>
  <c r="S176" i="5"/>
  <c r="S175" i="5"/>
  <c r="S174" i="5"/>
  <c r="S167" i="5"/>
  <c r="S166" i="5"/>
  <c r="S165" i="5"/>
  <c r="S163" i="5"/>
  <c r="S162" i="5"/>
  <c r="S160" i="5"/>
  <c r="S159" i="5"/>
  <c r="S158" i="5"/>
  <c r="S157" i="5"/>
  <c r="S156" i="5"/>
  <c r="S155" i="5"/>
  <c r="S154" i="5"/>
  <c r="S153" i="5"/>
  <c r="S152" i="5"/>
  <c r="S151" i="5"/>
  <c r="S150" i="5"/>
  <c r="S149" i="5"/>
  <c r="S148" i="5"/>
  <c r="S147" i="5"/>
  <c r="S146" i="5"/>
  <c r="S145" i="5"/>
  <c r="S144" i="5"/>
  <c r="S142" i="5"/>
  <c r="S141" i="5"/>
  <c r="S140" i="5"/>
  <c r="S139" i="5"/>
  <c r="S138" i="5"/>
  <c r="S137" i="5"/>
  <c r="S136" i="5"/>
  <c r="S135" i="5"/>
  <c r="S134" i="5"/>
  <c r="S133" i="5"/>
  <c r="S132" i="5"/>
  <c r="S131" i="5"/>
  <c r="S130" i="5"/>
  <c r="S129" i="5"/>
  <c r="S127" i="5"/>
  <c r="S125" i="5"/>
  <c r="S124" i="5"/>
  <c r="S123" i="5"/>
  <c r="S122" i="5"/>
  <c r="S121" i="5"/>
  <c r="S120" i="5"/>
  <c r="S118" i="5"/>
  <c r="S117" i="5"/>
  <c r="S116" i="5"/>
  <c r="S115" i="5"/>
  <c r="S113" i="5"/>
  <c r="S112" i="5"/>
  <c r="S111" i="5"/>
  <c r="S109" i="5"/>
  <c r="S108" i="5"/>
  <c r="S107" i="5"/>
  <c r="S106" i="5"/>
  <c r="S105" i="5"/>
  <c r="S104" i="5"/>
  <c r="S103" i="5"/>
  <c r="S101" i="5"/>
  <c r="S100" i="5"/>
  <c r="S99" i="5"/>
  <c r="S98" i="5"/>
  <c r="S97" i="5"/>
  <c r="S96" i="5"/>
  <c r="S95" i="5"/>
  <c r="S94" i="5"/>
  <c r="S90" i="5"/>
  <c r="S89" i="5"/>
  <c r="S88" i="5"/>
  <c r="S87" i="5"/>
  <c r="S86" i="5"/>
  <c r="S85" i="5"/>
  <c r="S84" i="5"/>
  <c r="S83" i="5"/>
  <c r="S82" i="5"/>
  <c r="S81" i="5"/>
  <c r="S80" i="5"/>
  <c r="S78" i="5"/>
  <c r="S77" i="5"/>
  <c r="S76" i="5"/>
  <c r="S75" i="5"/>
  <c r="S74" i="5"/>
  <c r="S73" i="5"/>
  <c r="S72" i="5"/>
  <c r="S71" i="5"/>
  <c r="S70" i="5"/>
  <c r="S68" i="5"/>
  <c r="S67" i="5"/>
  <c r="S66" i="5"/>
  <c r="S65" i="5"/>
  <c r="S63" i="5"/>
  <c r="S61" i="5"/>
  <c r="S60" i="5"/>
  <c r="S59" i="5"/>
  <c r="S58" i="5"/>
  <c r="S57" i="5"/>
  <c r="S55" i="5"/>
  <c r="S54" i="5"/>
  <c r="S53" i="5"/>
  <c r="S52" i="5"/>
  <c r="S50" i="5"/>
  <c r="S49" i="5"/>
  <c r="S48" i="5"/>
  <c r="S47" i="5"/>
  <c r="S46" i="5"/>
  <c r="S45" i="5"/>
  <c r="S44" i="5"/>
  <c r="S42" i="5"/>
  <c r="S41" i="5"/>
  <c r="S40" i="5"/>
  <c r="S39" i="5"/>
  <c r="S38" i="5"/>
  <c r="S37" i="5"/>
  <c r="S36" i="5"/>
  <c r="S34" i="5"/>
  <c r="S33" i="5"/>
  <c r="S32" i="5"/>
  <c r="S31" i="5"/>
  <c r="S30" i="5"/>
  <c r="S29" i="5"/>
  <c r="S28" i="5"/>
  <c r="S27" i="5"/>
  <c r="S26" i="5"/>
  <c r="S25" i="5"/>
  <c r="S23" i="5"/>
  <c r="S22" i="5"/>
  <c r="S21" i="5"/>
  <c r="S20" i="5"/>
  <c r="S19" i="5"/>
  <c r="AF15" i="5"/>
  <c r="AM15" i="5" s="1"/>
  <c r="Y17" i="5"/>
  <c r="Y18" i="5" s="1"/>
  <c r="O19" i="5"/>
  <c r="O17" i="5"/>
  <c r="O18" i="5" s="1"/>
  <c r="BA17" i="48" l="1"/>
  <c r="BA18" i="48" s="1"/>
  <c r="BO15" i="48"/>
  <c r="BH17" i="48"/>
  <c r="BH18" i="48" s="1"/>
  <c r="AT15" i="5"/>
  <c r="BA15" i="5" s="1"/>
  <c r="BH15" i="5" s="1"/>
  <c r="BV15" i="48" l="1"/>
  <c r="BO17" i="48"/>
  <c r="BO18" i="48" s="1"/>
  <c r="BO15" i="5"/>
  <c r="CC15" i="48" l="1"/>
  <c r="BV17" i="48"/>
  <c r="BV18" i="48" s="1"/>
  <c r="BV15" i="5"/>
  <c r="CC17" i="48" l="1"/>
  <c r="CC18" i="48" s="1"/>
  <c r="CJ15" i="48"/>
  <c r="CC15" i="5"/>
  <c r="CJ17" i="48" l="1"/>
  <c r="CJ18" i="48" s="1"/>
  <c r="CQ15" i="48"/>
  <c r="CQ17" i="48" s="1"/>
  <c r="CQ18" i="48" s="1"/>
  <c r="CJ15" i="5"/>
  <c r="CQ15" i="5" l="1"/>
  <c r="CQ17" i="5" s="1"/>
  <c r="CQ18" i="5" s="1"/>
  <c r="Q14" i="5" l="1"/>
  <c r="K6" i="46" l="1"/>
  <c r="C2" i="46"/>
  <c r="L38" i="46" l="1"/>
  <c r="L42" i="46"/>
  <c r="L46" i="46"/>
  <c r="L44" i="46"/>
  <c r="L45" i="46"/>
  <c r="L39" i="46"/>
  <c r="L43" i="46"/>
  <c r="L40" i="46"/>
  <c r="L41" i="46"/>
  <c r="L47" i="46"/>
  <c r="J3" i="46"/>
  <c r="L6" i="46"/>
  <c r="J5" i="46"/>
  <c r="I15" i="46"/>
  <c r="A21" i="46"/>
  <c r="L19" i="5" l="1"/>
  <c r="C2" i="45" l="1"/>
  <c r="L41" i="45" l="1"/>
  <c r="L45" i="45"/>
  <c r="L47" i="45"/>
  <c r="L43" i="45"/>
  <c r="L44" i="45"/>
  <c r="L38" i="45"/>
  <c r="L42" i="45"/>
  <c r="L46" i="45"/>
  <c r="L39" i="45"/>
  <c r="L40" i="45"/>
  <c r="J3" i="45"/>
  <c r="J5" i="45"/>
  <c r="L6" i="45"/>
  <c r="K6" i="45"/>
  <c r="I15" i="45" l="1"/>
  <c r="A21" i="45"/>
  <c r="E13" i="15" l="1"/>
  <c r="E11" i="15"/>
  <c r="BQ15" i="37" l="1"/>
  <c r="BG15" i="37"/>
  <c r="AW15" i="37"/>
  <c r="AM15" i="37"/>
  <c r="AB15" i="37"/>
  <c r="U25" i="37"/>
  <c r="BA25" i="37" s="1"/>
  <c r="S25" i="37"/>
  <c r="BI25" i="37" s="1"/>
  <c r="R25" i="37"/>
  <c r="BR25" i="37" s="1"/>
  <c r="T25" i="37"/>
  <c r="AO25" i="37" l="1"/>
  <c r="BU25" i="37"/>
  <c r="AF25" i="37"/>
  <c r="BK25" i="37"/>
  <c r="BH25" i="37"/>
  <c r="BH15" i="37" s="1"/>
  <c r="AD25" i="37"/>
  <c r="AX25" i="37"/>
  <c r="AX15" i="37" s="1"/>
  <c r="BS25" i="37"/>
  <c r="AN25" i="37"/>
  <c r="AN15" i="37" s="1"/>
  <c r="AY25" i="37"/>
  <c r="AC25" i="37"/>
  <c r="AC15" i="37" s="1"/>
  <c r="AQ25" i="37"/>
  <c r="BT25" i="37"/>
  <c r="BJ25" i="37"/>
  <c r="AP25" i="37"/>
  <c r="AE25" i="37"/>
  <c r="AZ25" i="37"/>
  <c r="R15" i="37"/>
  <c r="BR15" i="37"/>
  <c r="F19" i="15"/>
  <c r="E17" i="15" l="1"/>
  <c r="F1" i="48" l="1"/>
  <c r="B107" i="37"/>
  <c r="B108" i="37"/>
  <c r="B106" i="37"/>
  <c r="B105" i="37"/>
  <c r="CP14" i="5" l="1"/>
  <c r="CJ17" i="5" s="1"/>
  <c r="CJ18" i="5" s="1"/>
  <c r="CI14" i="5"/>
  <c r="CC17" i="5" s="1"/>
  <c r="CC18" i="5" s="1"/>
  <c r="CB14" i="5"/>
  <c r="BV17" i="5" s="1"/>
  <c r="BV18" i="5" s="1"/>
  <c r="BU14" i="5"/>
  <c r="BO17" i="5" s="1"/>
  <c r="BO18" i="5" s="1"/>
  <c r="BN14" i="5"/>
  <c r="BH17" i="5" s="1"/>
  <c r="BH18" i="5" s="1"/>
  <c r="BG14" i="5"/>
  <c r="BA17" i="5" s="1"/>
  <c r="BA18" i="5" s="1"/>
  <c r="AZ14" i="5"/>
  <c r="AT17" i="5" s="1"/>
  <c r="AT18" i="5" s="1"/>
  <c r="AS14" i="5"/>
  <c r="AM17" i="5" s="1"/>
  <c r="AM18" i="5" s="1"/>
  <c r="AL14" i="5"/>
  <c r="AF17" i="5" s="1"/>
  <c r="AF18" i="5" s="1"/>
  <c r="C16" i="11" l="1"/>
  <c r="D16" i="11"/>
  <c r="C244" i="37" l="1"/>
  <c r="C245" i="37"/>
  <c r="C246" i="37"/>
  <c r="C247" i="37"/>
  <c r="C248" i="37"/>
  <c r="C249" i="37"/>
  <c r="C243" i="37"/>
  <c r="C188" i="37"/>
  <c r="C189" i="37"/>
  <c r="C190" i="37"/>
  <c r="C191" i="37"/>
  <c r="C192" i="37"/>
  <c r="C193" i="37"/>
  <c r="C187" i="37"/>
  <c r="C125" i="37"/>
  <c r="C126" i="37"/>
  <c r="C127" i="37"/>
  <c r="C128" i="37"/>
  <c r="C129" i="37"/>
  <c r="C130" i="37"/>
  <c r="C124" i="37"/>
  <c r="D193" i="37" l="1"/>
  <c r="D130" i="37"/>
  <c r="D192" i="37"/>
  <c r="D129" i="37"/>
  <c r="D125" i="37"/>
  <c r="D188" i="37"/>
  <c r="AJ3" i="5" l="1"/>
  <c r="AX3" i="5" s="1"/>
  <c r="BL3" i="5" s="1"/>
  <c r="BZ3" i="5" s="1"/>
  <c r="CN3" i="5" s="1"/>
  <c r="AK3" i="5"/>
  <c r="AY3" i="5" s="1"/>
  <c r="BM3" i="5" s="1"/>
  <c r="CA3" i="5" s="1"/>
  <c r="CO3" i="5" s="1"/>
  <c r="AJ4" i="5"/>
  <c r="AX4" i="5" s="1"/>
  <c r="BL4" i="5" s="1"/>
  <c r="BZ4" i="5" s="1"/>
  <c r="CN4" i="5" s="1"/>
  <c r="AK4" i="5"/>
  <c r="AY4" i="5" s="1"/>
  <c r="BM4" i="5" s="1"/>
  <c r="CA4" i="5" s="1"/>
  <c r="CO4" i="5" s="1"/>
  <c r="AJ5" i="5"/>
  <c r="AX5" i="5" s="1"/>
  <c r="BL5" i="5" s="1"/>
  <c r="BZ5" i="5" s="1"/>
  <c r="CN5" i="5" s="1"/>
  <c r="AK5" i="5"/>
  <c r="AY5" i="5" s="1"/>
  <c r="BM5" i="5" s="1"/>
  <c r="CA5" i="5" s="1"/>
  <c r="CO5" i="5" s="1"/>
  <c r="AJ6" i="5"/>
  <c r="AX6" i="5" s="1"/>
  <c r="BL6" i="5" s="1"/>
  <c r="BZ6" i="5" s="1"/>
  <c r="CN6" i="5" s="1"/>
  <c r="AK6" i="5"/>
  <c r="AY6" i="5" s="1"/>
  <c r="BM6" i="5" s="1"/>
  <c r="CA6" i="5" s="1"/>
  <c r="CO6" i="5" s="1"/>
  <c r="AJ7" i="5"/>
  <c r="AX7" i="5" s="1"/>
  <c r="BL7" i="5" s="1"/>
  <c r="BZ7" i="5" s="1"/>
  <c r="CN7" i="5" s="1"/>
  <c r="AK7" i="5"/>
  <c r="AY7" i="5" s="1"/>
  <c r="BM7" i="5" s="1"/>
  <c r="CA7" i="5" s="1"/>
  <c r="CO7" i="5" s="1"/>
  <c r="AJ8" i="5"/>
  <c r="AX8" i="5" s="1"/>
  <c r="BL8" i="5" s="1"/>
  <c r="BZ8" i="5" s="1"/>
  <c r="CN8" i="5" s="1"/>
  <c r="AK8" i="5"/>
  <c r="AY8" i="5" s="1"/>
  <c r="BM8" i="5" s="1"/>
  <c r="CA8" i="5" s="1"/>
  <c r="CO8" i="5" s="1"/>
  <c r="AJ9" i="5"/>
  <c r="AX9" i="5" s="1"/>
  <c r="BL9" i="5" s="1"/>
  <c r="BZ9" i="5" s="1"/>
  <c r="CN9" i="5" s="1"/>
  <c r="AK9" i="5"/>
  <c r="AY9" i="5" s="1"/>
  <c r="BM9" i="5" s="1"/>
  <c r="CA9" i="5" s="1"/>
  <c r="CO9" i="5" s="1"/>
  <c r="AK2" i="5"/>
  <c r="AY2" i="5" s="1"/>
  <c r="BM2" i="5" s="1"/>
  <c r="CA2" i="5" s="1"/>
  <c r="CO2" i="5" s="1"/>
  <c r="AJ2" i="5"/>
  <c r="AX2" i="5" s="1"/>
  <c r="BL2" i="5" s="1"/>
  <c r="BZ2" i="5" s="1"/>
  <c r="CN2" i="5" s="1"/>
  <c r="B51" i="9" l="1"/>
  <c r="B53" i="9" s="1"/>
  <c r="I46" i="46"/>
  <c r="I42" i="46"/>
  <c r="I38" i="46"/>
  <c r="I40" i="46"/>
  <c r="I41" i="46"/>
  <c r="I47" i="46"/>
  <c r="I43" i="46"/>
  <c r="I39" i="46"/>
  <c r="I44" i="46"/>
  <c r="I45" i="46"/>
  <c r="I39" i="45"/>
  <c r="I41" i="45"/>
  <c r="I43" i="45"/>
  <c r="I45" i="45"/>
  <c r="I47" i="45"/>
  <c r="I38" i="45"/>
  <c r="I40" i="45"/>
  <c r="I42" i="45"/>
  <c r="I44" i="45"/>
  <c r="I46" i="45"/>
  <c r="A23" i="46" l="1"/>
  <c r="C6" i="46" l="1"/>
  <c r="A23" i="45"/>
  <c r="E16" i="15"/>
  <c r="E15" i="15"/>
  <c r="D127" i="37" l="1"/>
  <c r="AQ15" i="37"/>
  <c r="BA15" i="37"/>
  <c r="D190" i="37"/>
  <c r="AF15" i="37"/>
  <c r="BK15" i="37"/>
  <c r="BU15" i="37"/>
  <c r="U15" i="37"/>
  <c r="S15" i="37"/>
  <c r="D189" i="37"/>
  <c r="BI15" i="37"/>
  <c r="AD15" i="37"/>
  <c r="D126" i="37"/>
  <c r="BS15" i="37"/>
  <c r="AO15" i="37"/>
  <c r="AY15" i="37"/>
  <c r="BJ15" i="37"/>
  <c r="AZ15" i="37"/>
  <c r="BT15" i="37"/>
  <c r="T15" i="37"/>
  <c r="D191" i="37"/>
  <c r="AE15" i="37"/>
  <c r="D128" i="37"/>
  <c r="AP15" i="37"/>
  <c r="D124" i="37"/>
  <c r="D187" i="37"/>
  <c r="L54" i="11" l="1"/>
  <c r="L53" i="11"/>
  <c r="L52" i="11"/>
  <c r="L51" i="11"/>
  <c r="L50" i="11"/>
  <c r="L49" i="11"/>
  <c r="L48" i="11"/>
  <c r="L47" i="11"/>
  <c r="L46" i="11"/>
  <c r="L45" i="11"/>
  <c r="L44" i="11"/>
  <c r="L43" i="11"/>
  <c r="L42" i="11"/>
  <c r="B3" i="44"/>
  <c r="CX175" i="5" l="1"/>
  <c r="CM175" i="5"/>
  <c r="CF175" i="5"/>
  <c r="BY175" i="5"/>
  <c r="BR175" i="5"/>
  <c r="BK175" i="5"/>
  <c r="BD175" i="5"/>
  <c r="AW175" i="5"/>
  <c r="AP175" i="5"/>
  <c r="AI175" i="5"/>
  <c r="AB175" i="5"/>
  <c r="CY175" i="5"/>
  <c r="J175" i="5"/>
  <c r="K175" i="5" s="1"/>
  <c r="R175" i="5" s="1"/>
  <c r="M175" i="5" l="1"/>
  <c r="D14" i="3"/>
  <c r="E27" i="23"/>
  <c r="B300" i="37"/>
  <c r="B103" i="37"/>
  <c r="CX17" i="5" l="1"/>
  <c r="CX18" i="5" s="1"/>
  <c r="A18" i="5"/>
  <c r="E18" i="5"/>
  <c r="U17" i="5"/>
  <c r="V17" i="5"/>
  <c r="V18" i="5" s="1"/>
  <c r="W17" i="5"/>
  <c r="W18" i="5" s="1"/>
  <c r="X17" i="5"/>
  <c r="X18" i="5" s="1"/>
  <c r="Z17" i="5"/>
  <c r="Z18" i="5" s="1"/>
  <c r="AA17" i="5"/>
  <c r="AA18" i="5" s="1"/>
  <c r="CY173" i="5"/>
  <c r="CY168" i="5"/>
  <c r="CY164" i="5"/>
  <c r="CY161" i="5"/>
  <c r="CY143" i="5"/>
  <c r="CY128" i="5"/>
  <c r="CY126" i="5"/>
  <c r="CY119" i="5"/>
  <c r="CY114" i="5"/>
  <c r="CY110" i="5"/>
  <c r="CY102" i="5"/>
  <c r="CY93" i="5"/>
  <c r="CY92" i="5"/>
  <c r="CY91" i="5"/>
  <c r="CY79" i="5"/>
  <c r="CY69" i="5"/>
  <c r="CY64" i="5"/>
  <c r="CY56" i="5"/>
  <c r="CY51" i="5"/>
  <c r="CY43" i="5"/>
  <c r="CY35" i="5"/>
  <c r="CY24" i="5"/>
  <c r="J20" i="5"/>
  <c r="K20" i="5" s="1"/>
  <c r="R20" i="5" s="1"/>
  <c r="AB20" i="5"/>
  <c r="AI20" i="5"/>
  <c r="AP20" i="5"/>
  <c r="AW20" i="5"/>
  <c r="BD20" i="5"/>
  <c r="BK20" i="5"/>
  <c r="BR20" i="5"/>
  <c r="BY20" i="5"/>
  <c r="CF20" i="5"/>
  <c r="CM20" i="5"/>
  <c r="J21" i="5"/>
  <c r="K21" i="5" s="1"/>
  <c r="R21" i="5" s="1"/>
  <c r="AB21" i="5"/>
  <c r="AI21" i="5"/>
  <c r="AP21" i="5"/>
  <c r="AW21" i="5"/>
  <c r="BD21" i="5"/>
  <c r="BK21" i="5"/>
  <c r="BR21" i="5"/>
  <c r="BY21" i="5"/>
  <c r="CF21" i="5"/>
  <c r="CM21" i="5"/>
  <c r="J22" i="5"/>
  <c r="K22" i="5" s="1"/>
  <c r="R22" i="5" s="1"/>
  <c r="AB22" i="5"/>
  <c r="AI22" i="5"/>
  <c r="AP22" i="5"/>
  <c r="AW22" i="5"/>
  <c r="BD22" i="5"/>
  <c r="BK22" i="5"/>
  <c r="BR22" i="5"/>
  <c r="BY22" i="5"/>
  <c r="CF22" i="5"/>
  <c r="CM22" i="5"/>
  <c r="J23" i="5"/>
  <c r="K23" i="5" s="1"/>
  <c r="R23" i="5" s="1"/>
  <c r="AB23" i="5"/>
  <c r="AI23" i="5"/>
  <c r="AP23" i="5"/>
  <c r="AW23" i="5"/>
  <c r="BD23" i="5"/>
  <c r="BK23" i="5"/>
  <c r="BR23" i="5"/>
  <c r="BY23" i="5"/>
  <c r="CF23" i="5"/>
  <c r="CM23" i="5"/>
  <c r="J25" i="5"/>
  <c r="K25" i="5" s="1"/>
  <c r="R25" i="5" s="1"/>
  <c r="AB25" i="5"/>
  <c r="AI25" i="5"/>
  <c r="AP25" i="5"/>
  <c r="AW25" i="5"/>
  <c r="BD25" i="5"/>
  <c r="BK25" i="5"/>
  <c r="BR25" i="5"/>
  <c r="BY25" i="5"/>
  <c r="CF25" i="5"/>
  <c r="CM25" i="5"/>
  <c r="J26" i="5"/>
  <c r="K26" i="5" s="1"/>
  <c r="R26" i="5" s="1"/>
  <c r="AB26" i="5"/>
  <c r="AI26" i="5"/>
  <c r="AP26" i="5"/>
  <c r="AW26" i="5"/>
  <c r="BD26" i="5"/>
  <c r="BK26" i="5"/>
  <c r="BR26" i="5"/>
  <c r="BY26" i="5"/>
  <c r="CF26" i="5"/>
  <c r="CM26" i="5"/>
  <c r="J27" i="5"/>
  <c r="K27" i="5" s="1"/>
  <c r="R27" i="5" s="1"/>
  <c r="AB27" i="5"/>
  <c r="AI27" i="5"/>
  <c r="AP27" i="5"/>
  <c r="AW27" i="5"/>
  <c r="BD27" i="5"/>
  <c r="BK27" i="5"/>
  <c r="BR27" i="5"/>
  <c r="BY27" i="5"/>
  <c r="CF27" i="5"/>
  <c r="CM27" i="5"/>
  <c r="J28" i="5"/>
  <c r="K28" i="5" s="1"/>
  <c r="R28" i="5" s="1"/>
  <c r="AB28" i="5"/>
  <c r="AI28" i="5"/>
  <c r="AP28" i="5"/>
  <c r="AW28" i="5"/>
  <c r="BD28" i="5"/>
  <c r="BK28" i="5"/>
  <c r="BR28" i="5"/>
  <c r="BY28" i="5"/>
  <c r="CF28" i="5"/>
  <c r="CM28" i="5"/>
  <c r="J29" i="5"/>
  <c r="K29" i="5" s="1"/>
  <c r="R29" i="5" s="1"/>
  <c r="AB29" i="5"/>
  <c r="AI29" i="5"/>
  <c r="AP29" i="5"/>
  <c r="AW29" i="5"/>
  <c r="BD29" i="5"/>
  <c r="BK29" i="5"/>
  <c r="BR29" i="5"/>
  <c r="BY29" i="5"/>
  <c r="CF29" i="5"/>
  <c r="CM29" i="5"/>
  <c r="J30" i="5"/>
  <c r="K30" i="5" s="1"/>
  <c r="R30" i="5" s="1"/>
  <c r="AB30" i="5"/>
  <c r="AI30" i="5"/>
  <c r="AP30" i="5"/>
  <c r="AW30" i="5"/>
  <c r="BD30" i="5"/>
  <c r="BK30" i="5"/>
  <c r="BR30" i="5"/>
  <c r="BY30" i="5"/>
  <c r="CF30" i="5"/>
  <c r="CM30" i="5"/>
  <c r="J31" i="5"/>
  <c r="K31" i="5" s="1"/>
  <c r="R31" i="5" s="1"/>
  <c r="AB31" i="5"/>
  <c r="AI31" i="5"/>
  <c r="AP31" i="5"/>
  <c r="AW31" i="5"/>
  <c r="BD31" i="5"/>
  <c r="BK31" i="5"/>
  <c r="BR31" i="5"/>
  <c r="BY31" i="5"/>
  <c r="CF31" i="5"/>
  <c r="CM31" i="5"/>
  <c r="J32" i="5"/>
  <c r="K32" i="5" s="1"/>
  <c r="R32" i="5" s="1"/>
  <c r="AB32" i="5"/>
  <c r="AI32" i="5"/>
  <c r="AP32" i="5"/>
  <c r="AW32" i="5"/>
  <c r="BD32" i="5"/>
  <c r="BK32" i="5"/>
  <c r="BR32" i="5"/>
  <c r="BY32" i="5"/>
  <c r="CF32" i="5"/>
  <c r="CM32" i="5"/>
  <c r="J33" i="5"/>
  <c r="K33" i="5" s="1"/>
  <c r="R33" i="5" s="1"/>
  <c r="AB33" i="5"/>
  <c r="AI33" i="5"/>
  <c r="AP33" i="5"/>
  <c r="AW33" i="5"/>
  <c r="BD33" i="5"/>
  <c r="BK33" i="5"/>
  <c r="BR33" i="5"/>
  <c r="BY33" i="5"/>
  <c r="CF33" i="5"/>
  <c r="CM33" i="5"/>
  <c r="J34" i="5"/>
  <c r="K34" i="5" s="1"/>
  <c r="R34" i="5" s="1"/>
  <c r="AB34" i="5"/>
  <c r="AI34" i="5"/>
  <c r="AP34" i="5"/>
  <c r="AW34" i="5"/>
  <c r="BD34" i="5"/>
  <c r="BK34" i="5"/>
  <c r="BR34" i="5"/>
  <c r="BY34" i="5"/>
  <c r="CF34" i="5"/>
  <c r="CM34" i="5"/>
  <c r="J36" i="5"/>
  <c r="K36" i="5" s="1"/>
  <c r="R36" i="5" s="1"/>
  <c r="AB36" i="5"/>
  <c r="AI36" i="5"/>
  <c r="AP36" i="5"/>
  <c r="AW36" i="5"/>
  <c r="BD36" i="5"/>
  <c r="BK36" i="5"/>
  <c r="BR36" i="5"/>
  <c r="BY36" i="5"/>
  <c r="CF36" i="5"/>
  <c r="CM36" i="5"/>
  <c r="J37" i="5"/>
  <c r="K37" i="5" s="1"/>
  <c r="R37" i="5" s="1"/>
  <c r="AB37" i="5"/>
  <c r="AI37" i="5"/>
  <c r="AP37" i="5"/>
  <c r="AW37" i="5"/>
  <c r="BD37" i="5"/>
  <c r="BK37" i="5"/>
  <c r="BR37" i="5"/>
  <c r="BY37" i="5"/>
  <c r="CF37" i="5"/>
  <c r="CM37" i="5"/>
  <c r="J38" i="5"/>
  <c r="K38" i="5" s="1"/>
  <c r="R38" i="5" s="1"/>
  <c r="AB38" i="5"/>
  <c r="AI38" i="5"/>
  <c r="AP38" i="5"/>
  <c r="AW38" i="5"/>
  <c r="BD38" i="5"/>
  <c r="BK38" i="5"/>
  <c r="BR38" i="5"/>
  <c r="BY38" i="5"/>
  <c r="CF38" i="5"/>
  <c r="CM38" i="5"/>
  <c r="J39" i="5"/>
  <c r="K39" i="5" s="1"/>
  <c r="R39" i="5" s="1"/>
  <c r="AB39" i="5"/>
  <c r="AI39" i="5"/>
  <c r="AP39" i="5"/>
  <c r="AW39" i="5"/>
  <c r="BD39" i="5"/>
  <c r="BK39" i="5"/>
  <c r="BR39" i="5"/>
  <c r="BY39" i="5"/>
  <c r="CF39" i="5"/>
  <c r="CM39" i="5"/>
  <c r="J40" i="5"/>
  <c r="K40" i="5" s="1"/>
  <c r="R40" i="5" s="1"/>
  <c r="AB40" i="5"/>
  <c r="AI40" i="5"/>
  <c r="AP40" i="5"/>
  <c r="AW40" i="5"/>
  <c r="BD40" i="5"/>
  <c r="BK40" i="5"/>
  <c r="BR40" i="5"/>
  <c r="BY40" i="5"/>
  <c r="CF40" i="5"/>
  <c r="CM40" i="5"/>
  <c r="J41" i="5"/>
  <c r="K41" i="5" s="1"/>
  <c r="R41" i="5" s="1"/>
  <c r="AB41" i="5"/>
  <c r="AI41" i="5"/>
  <c r="AP41" i="5"/>
  <c r="AW41" i="5"/>
  <c r="BD41" i="5"/>
  <c r="BK41" i="5"/>
  <c r="BR41" i="5"/>
  <c r="BY41" i="5"/>
  <c r="CF41" i="5"/>
  <c r="CM41" i="5"/>
  <c r="J42" i="5"/>
  <c r="K42" i="5" s="1"/>
  <c r="R42" i="5" s="1"/>
  <c r="AB42" i="5"/>
  <c r="AI42" i="5"/>
  <c r="AP42" i="5"/>
  <c r="AW42" i="5"/>
  <c r="BD42" i="5"/>
  <c r="BK42" i="5"/>
  <c r="BR42" i="5"/>
  <c r="BY42" i="5"/>
  <c r="CF42" i="5"/>
  <c r="CM42" i="5"/>
  <c r="J44" i="5"/>
  <c r="K44" i="5" s="1"/>
  <c r="R44" i="5" s="1"/>
  <c r="AB44" i="5"/>
  <c r="AI44" i="5"/>
  <c r="AP44" i="5"/>
  <c r="AW44" i="5"/>
  <c r="BD44" i="5"/>
  <c r="BK44" i="5"/>
  <c r="BR44" i="5"/>
  <c r="BY44" i="5"/>
  <c r="CF44" i="5"/>
  <c r="CM44" i="5"/>
  <c r="J45" i="5"/>
  <c r="K45" i="5" s="1"/>
  <c r="R45" i="5" s="1"/>
  <c r="AB45" i="5"/>
  <c r="AI45" i="5"/>
  <c r="AP45" i="5"/>
  <c r="AW45" i="5"/>
  <c r="BD45" i="5"/>
  <c r="BK45" i="5"/>
  <c r="BR45" i="5"/>
  <c r="BY45" i="5"/>
  <c r="CF45" i="5"/>
  <c r="CM45" i="5"/>
  <c r="J46" i="5"/>
  <c r="K46" i="5" s="1"/>
  <c r="R46" i="5" s="1"/>
  <c r="AB46" i="5"/>
  <c r="AI46" i="5"/>
  <c r="AP46" i="5"/>
  <c r="AW46" i="5"/>
  <c r="BD46" i="5"/>
  <c r="BK46" i="5"/>
  <c r="BR46" i="5"/>
  <c r="BY46" i="5"/>
  <c r="CF46" i="5"/>
  <c r="CM46" i="5"/>
  <c r="J47" i="5"/>
  <c r="K47" i="5" s="1"/>
  <c r="R47" i="5" s="1"/>
  <c r="AB47" i="5"/>
  <c r="AI47" i="5"/>
  <c r="AP47" i="5"/>
  <c r="AW47" i="5"/>
  <c r="BD47" i="5"/>
  <c r="BK47" i="5"/>
  <c r="BR47" i="5"/>
  <c r="BY47" i="5"/>
  <c r="CF47" i="5"/>
  <c r="CM47" i="5"/>
  <c r="J48" i="5"/>
  <c r="K48" i="5" s="1"/>
  <c r="R48" i="5" s="1"/>
  <c r="AB48" i="5"/>
  <c r="AI48" i="5"/>
  <c r="AP48" i="5"/>
  <c r="AW48" i="5"/>
  <c r="BD48" i="5"/>
  <c r="BK48" i="5"/>
  <c r="BR48" i="5"/>
  <c r="BY48" i="5"/>
  <c r="CF48" i="5"/>
  <c r="CM48" i="5"/>
  <c r="J49" i="5"/>
  <c r="K49" i="5" s="1"/>
  <c r="R49" i="5" s="1"/>
  <c r="AB49" i="5"/>
  <c r="AI49" i="5"/>
  <c r="AP49" i="5"/>
  <c r="AW49" i="5"/>
  <c r="BD49" i="5"/>
  <c r="BK49" i="5"/>
  <c r="BR49" i="5"/>
  <c r="BY49" i="5"/>
  <c r="CF49" i="5"/>
  <c r="CM49" i="5"/>
  <c r="J50" i="5"/>
  <c r="K50" i="5" s="1"/>
  <c r="R50" i="5" s="1"/>
  <c r="AB50" i="5"/>
  <c r="AI50" i="5"/>
  <c r="AP50" i="5"/>
  <c r="AW50" i="5"/>
  <c r="BD50" i="5"/>
  <c r="BK50" i="5"/>
  <c r="BR50" i="5"/>
  <c r="BY50" i="5"/>
  <c r="CF50" i="5"/>
  <c r="CM50" i="5"/>
  <c r="J52" i="5"/>
  <c r="K52" i="5" s="1"/>
  <c r="R52" i="5" s="1"/>
  <c r="AB52" i="5"/>
  <c r="AI52" i="5"/>
  <c r="AP52" i="5"/>
  <c r="AW52" i="5"/>
  <c r="BD52" i="5"/>
  <c r="BK52" i="5"/>
  <c r="BR52" i="5"/>
  <c r="BY52" i="5"/>
  <c r="CF52" i="5"/>
  <c r="CM52" i="5"/>
  <c r="J53" i="5"/>
  <c r="K53" i="5" s="1"/>
  <c r="R53" i="5" s="1"/>
  <c r="AB53" i="5"/>
  <c r="AI53" i="5"/>
  <c r="AP53" i="5"/>
  <c r="AW53" i="5"/>
  <c r="BD53" i="5"/>
  <c r="BK53" i="5"/>
  <c r="BR53" i="5"/>
  <c r="BY53" i="5"/>
  <c r="CF53" i="5"/>
  <c r="CM53" i="5"/>
  <c r="J54" i="5"/>
  <c r="K54" i="5" s="1"/>
  <c r="R54" i="5" s="1"/>
  <c r="AB54" i="5"/>
  <c r="AI54" i="5"/>
  <c r="AP54" i="5"/>
  <c r="AW54" i="5"/>
  <c r="BD54" i="5"/>
  <c r="BK54" i="5"/>
  <c r="BR54" i="5"/>
  <c r="BY54" i="5"/>
  <c r="CF54" i="5"/>
  <c r="CM54" i="5"/>
  <c r="J55" i="5"/>
  <c r="K55" i="5" s="1"/>
  <c r="R55" i="5" s="1"/>
  <c r="AB55" i="5"/>
  <c r="AI55" i="5"/>
  <c r="AP55" i="5"/>
  <c r="AW55" i="5"/>
  <c r="BD55" i="5"/>
  <c r="BK55" i="5"/>
  <c r="BR55" i="5"/>
  <c r="BY55" i="5"/>
  <c r="CF55" i="5"/>
  <c r="CM55" i="5"/>
  <c r="J57" i="5"/>
  <c r="K57" i="5" s="1"/>
  <c r="R57" i="5" s="1"/>
  <c r="AB57" i="5"/>
  <c r="AI57" i="5"/>
  <c r="AP57" i="5"/>
  <c r="AW57" i="5"/>
  <c r="BD57" i="5"/>
  <c r="BK57" i="5"/>
  <c r="BR57" i="5"/>
  <c r="BY57" i="5"/>
  <c r="CF57" i="5"/>
  <c r="CM57" i="5"/>
  <c r="J58" i="5"/>
  <c r="K58" i="5" s="1"/>
  <c r="R58" i="5" s="1"/>
  <c r="AB58" i="5"/>
  <c r="AI58" i="5"/>
  <c r="AP58" i="5"/>
  <c r="AW58" i="5"/>
  <c r="BD58" i="5"/>
  <c r="BK58" i="5"/>
  <c r="BR58" i="5"/>
  <c r="BY58" i="5"/>
  <c r="CF58" i="5"/>
  <c r="CM58" i="5"/>
  <c r="J59" i="5"/>
  <c r="K59" i="5" s="1"/>
  <c r="R59" i="5" s="1"/>
  <c r="AB59" i="5"/>
  <c r="AI59" i="5"/>
  <c r="AP59" i="5"/>
  <c r="AW59" i="5"/>
  <c r="BD59" i="5"/>
  <c r="BK59" i="5"/>
  <c r="BR59" i="5"/>
  <c r="BY59" i="5"/>
  <c r="CF59" i="5"/>
  <c r="CM59" i="5"/>
  <c r="J60" i="5"/>
  <c r="K60" i="5" s="1"/>
  <c r="R60" i="5" s="1"/>
  <c r="AB60" i="5"/>
  <c r="AI60" i="5"/>
  <c r="AP60" i="5"/>
  <c r="AW60" i="5"/>
  <c r="BD60" i="5"/>
  <c r="BK60" i="5"/>
  <c r="BR60" i="5"/>
  <c r="BY60" i="5"/>
  <c r="CF60" i="5"/>
  <c r="CM60" i="5"/>
  <c r="J61" i="5"/>
  <c r="K61" i="5" s="1"/>
  <c r="R61" i="5" s="1"/>
  <c r="AB61" i="5"/>
  <c r="AI61" i="5"/>
  <c r="AP61" i="5"/>
  <c r="AW61" i="5"/>
  <c r="BD61" i="5"/>
  <c r="BK61" i="5"/>
  <c r="BR61" i="5"/>
  <c r="BY61" i="5"/>
  <c r="CF61" i="5"/>
  <c r="CM61" i="5"/>
  <c r="J63" i="5"/>
  <c r="K63" i="5" s="1"/>
  <c r="R63" i="5" s="1"/>
  <c r="AB63" i="5"/>
  <c r="AI63" i="5"/>
  <c r="AP63" i="5"/>
  <c r="AW63" i="5"/>
  <c r="BD63" i="5"/>
  <c r="BK63" i="5"/>
  <c r="BR63" i="5"/>
  <c r="BY63" i="5"/>
  <c r="CF63" i="5"/>
  <c r="CM63" i="5"/>
  <c r="J65" i="5"/>
  <c r="K65" i="5" s="1"/>
  <c r="R65" i="5" s="1"/>
  <c r="AB65" i="5"/>
  <c r="AI65" i="5"/>
  <c r="AP65" i="5"/>
  <c r="AW65" i="5"/>
  <c r="BD65" i="5"/>
  <c r="BK65" i="5"/>
  <c r="BR65" i="5"/>
  <c r="BY65" i="5"/>
  <c r="CF65" i="5"/>
  <c r="CM65" i="5"/>
  <c r="J66" i="5"/>
  <c r="K66" i="5" s="1"/>
  <c r="R66" i="5" s="1"/>
  <c r="AB66" i="5"/>
  <c r="AI66" i="5"/>
  <c r="AP66" i="5"/>
  <c r="AW66" i="5"/>
  <c r="BD66" i="5"/>
  <c r="BK66" i="5"/>
  <c r="BR66" i="5"/>
  <c r="BY66" i="5"/>
  <c r="CF66" i="5"/>
  <c r="CM66" i="5"/>
  <c r="J67" i="5"/>
  <c r="K67" i="5" s="1"/>
  <c r="R67" i="5" s="1"/>
  <c r="AB67" i="5"/>
  <c r="AI67" i="5"/>
  <c r="AP67" i="5"/>
  <c r="AW67" i="5"/>
  <c r="BD67" i="5"/>
  <c r="BK67" i="5"/>
  <c r="BR67" i="5"/>
  <c r="BY67" i="5"/>
  <c r="CF67" i="5"/>
  <c r="CM67" i="5"/>
  <c r="J68" i="5"/>
  <c r="K68" i="5" s="1"/>
  <c r="R68" i="5" s="1"/>
  <c r="AB68" i="5"/>
  <c r="AI68" i="5"/>
  <c r="AP68" i="5"/>
  <c r="AW68" i="5"/>
  <c r="BD68" i="5"/>
  <c r="BK68" i="5"/>
  <c r="BR68" i="5"/>
  <c r="BY68" i="5"/>
  <c r="CF68" i="5"/>
  <c r="CM68" i="5"/>
  <c r="J70" i="5"/>
  <c r="K70" i="5" s="1"/>
  <c r="R70" i="5" s="1"/>
  <c r="AB70" i="5"/>
  <c r="AI70" i="5"/>
  <c r="AP70" i="5"/>
  <c r="AW70" i="5"/>
  <c r="BD70" i="5"/>
  <c r="BK70" i="5"/>
  <c r="BR70" i="5"/>
  <c r="BY70" i="5"/>
  <c r="CF70" i="5"/>
  <c r="CM70" i="5"/>
  <c r="J71" i="5"/>
  <c r="K71" i="5" s="1"/>
  <c r="R71" i="5" s="1"/>
  <c r="AB71" i="5"/>
  <c r="AI71" i="5"/>
  <c r="AP71" i="5"/>
  <c r="AW71" i="5"/>
  <c r="BD71" i="5"/>
  <c r="BK71" i="5"/>
  <c r="BR71" i="5"/>
  <c r="BY71" i="5"/>
  <c r="CF71" i="5"/>
  <c r="CM71" i="5"/>
  <c r="J72" i="5"/>
  <c r="K72" i="5" s="1"/>
  <c r="R72" i="5" s="1"/>
  <c r="AB72" i="5"/>
  <c r="AI72" i="5"/>
  <c r="AP72" i="5"/>
  <c r="AW72" i="5"/>
  <c r="BD72" i="5"/>
  <c r="BK72" i="5"/>
  <c r="BR72" i="5"/>
  <c r="BY72" i="5"/>
  <c r="CF72" i="5"/>
  <c r="CM72" i="5"/>
  <c r="J73" i="5"/>
  <c r="K73" i="5" s="1"/>
  <c r="R73" i="5" s="1"/>
  <c r="AB73" i="5"/>
  <c r="AI73" i="5"/>
  <c r="AP73" i="5"/>
  <c r="AW73" i="5"/>
  <c r="BD73" i="5"/>
  <c r="BK73" i="5"/>
  <c r="BR73" i="5"/>
  <c r="BY73" i="5"/>
  <c r="CF73" i="5"/>
  <c r="CM73" i="5"/>
  <c r="J74" i="5"/>
  <c r="K74" i="5" s="1"/>
  <c r="R74" i="5" s="1"/>
  <c r="AB74" i="5"/>
  <c r="AI74" i="5"/>
  <c r="AP74" i="5"/>
  <c r="AW74" i="5"/>
  <c r="BD74" i="5"/>
  <c r="BK74" i="5"/>
  <c r="BR74" i="5"/>
  <c r="BY74" i="5"/>
  <c r="CF74" i="5"/>
  <c r="CM74" i="5"/>
  <c r="J75" i="5"/>
  <c r="K75" i="5" s="1"/>
  <c r="R75" i="5" s="1"/>
  <c r="AB75" i="5"/>
  <c r="AI75" i="5"/>
  <c r="AP75" i="5"/>
  <c r="AW75" i="5"/>
  <c r="BD75" i="5"/>
  <c r="BK75" i="5"/>
  <c r="BR75" i="5"/>
  <c r="BY75" i="5"/>
  <c r="CF75" i="5"/>
  <c r="CM75" i="5"/>
  <c r="J76" i="5"/>
  <c r="K76" i="5" s="1"/>
  <c r="R76" i="5" s="1"/>
  <c r="AB76" i="5"/>
  <c r="AI76" i="5"/>
  <c r="AP76" i="5"/>
  <c r="AW76" i="5"/>
  <c r="BD76" i="5"/>
  <c r="BK76" i="5"/>
  <c r="BR76" i="5"/>
  <c r="BY76" i="5"/>
  <c r="CF76" i="5"/>
  <c r="CM76" i="5"/>
  <c r="J77" i="5"/>
  <c r="K77" i="5" s="1"/>
  <c r="R77" i="5" s="1"/>
  <c r="AB77" i="5"/>
  <c r="AI77" i="5"/>
  <c r="AP77" i="5"/>
  <c r="AW77" i="5"/>
  <c r="BD77" i="5"/>
  <c r="BK77" i="5"/>
  <c r="BR77" i="5"/>
  <c r="BY77" i="5"/>
  <c r="CF77" i="5"/>
  <c r="CM77" i="5"/>
  <c r="J78" i="5"/>
  <c r="K78" i="5" s="1"/>
  <c r="R78" i="5" s="1"/>
  <c r="AB78" i="5"/>
  <c r="AI78" i="5"/>
  <c r="AP78" i="5"/>
  <c r="AW78" i="5"/>
  <c r="BD78" i="5"/>
  <c r="BK78" i="5"/>
  <c r="BR78" i="5"/>
  <c r="BY78" i="5"/>
  <c r="CF78" i="5"/>
  <c r="CM78" i="5"/>
  <c r="J80" i="5"/>
  <c r="K80" i="5" s="1"/>
  <c r="R80" i="5" s="1"/>
  <c r="AB80" i="5"/>
  <c r="AI80" i="5"/>
  <c r="AP80" i="5"/>
  <c r="AW80" i="5"/>
  <c r="BD80" i="5"/>
  <c r="BK80" i="5"/>
  <c r="BR80" i="5"/>
  <c r="BY80" i="5"/>
  <c r="CF80" i="5"/>
  <c r="CM80" i="5"/>
  <c r="J81" i="5"/>
  <c r="K81" i="5" s="1"/>
  <c r="R81" i="5" s="1"/>
  <c r="AB81" i="5"/>
  <c r="AI81" i="5"/>
  <c r="AP81" i="5"/>
  <c r="AW81" i="5"/>
  <c r="BD81" i="5"/>
  <c r="BK81" i="5"/>
  <c r="BR81" i="5"/>
  <c r="BY81" i="5"/>
  <c r="CF81" i="5"/>
  <c r="CM81" i="5"/>
  <c r="J82" i="5"/>
  <c r="K82" i="5" s="1"/>
  <c r="R82" i="5" s="1"/>
  <c r="AB82" i="5"/>
  <c r="AI82" i="5"/>
  <c r="AP82" i="5"/>
  <c r="AW82" i="5"/>
  <c r="BD82" i="5"/>
  <c r="BK82" i="5"/>
  <c r="BR82" i="5"/>
  <c r="BY82" i="5"/>
  <c r="CF82" i="5"/>
  <c r="CM82" i="5"/>
  <c r="J83" i="5"/>
  <c r="K83" i="5" s="1"/>
  <c r="R83" i="5" s="1"/>
  <c r="AB83" i="5"/>
  <c r="AI83" i="5"/>
  <c r="AP83" i="5"/>
  <c r="AW83" i="5"/>
  <c r="BD83" i="5"/>
  <c r="BK83" i="5"/>
  <c r="BR83" i="5"/>
  <c r="BY83" i="5"/>
  <c r="CF83" i="5"/>
  <c r="CM83" i="5"/>
  <c r="J84" i="5"/>
  <c r="K84" i="5" s="1"/>
  <c r="R84" i="5" s="1"/>
  <c r="AB84" i="5"/>
  <c r="AI84" i="5"/>
  <c r="AP84" i="5"/>
  <c r="AW84" i="5"/>
  <c r="BD84" i="5"/>
  <c r="BK84" i="5"/>
  <c r="BR84" i="5"/>
  <c r="BY84" i="5"/>
  <c r="CF84" i="5"/>
  <c r="CM84" i="5"/>
  <c r="J85" i="5"/>
  <c r="K85" i="5" s="1"/>
  <c r="R85" i="5" s="1"/>
  <c r="AB85" i="5"/>
  <c r="AI85" i="5"/>
  <c r="AP85" i="5"/>
  <c r="AW85" i="5"/>
  <c r="BD85" i="5"/>
  <c r="BK85" i="5"/>
  <c r="BR85" i="5"/>
  <c r="BY85" i="5"/>
  <c r="CF85" i="5"/>
  <c r="CM85" i="5"/>
  <c r="J86" i="5"/>
  <c r="K86" i="5" s="1"/>
  <c r="R86" i="5" s="1"/>
  <c r="AB86" i="5"/>
  <c r="AI86" i="5"/>
  <c r="AP86" i="5"/>
  <c r="AW86" i="5"/>
  <c r="BD86" i="5"/>
  <c r="BK86" i="5"/>
  <c r="BR86" i="5"/>
  <c r="BY86" i="5"/>
  <c r="CF86" i="5"/>
  <c r="CM86" i="5"/>
  <c r="J87" i="5"/>
  <c r="K87" i="5" s="1"/>
  <c r="R87" i="5" s="1"/>
  <c r="AB87" i="5"/>
  <c r="AI87" i="5"/>
  <c r="AP87" i="5"/>
  <c r="AW87" i="5"/>
  <c r="BD87" i="5"/>
  <c r="BK87" i="5"/>
  <c r="BR87" i="5"/>
  <c r="BY87" i="5"/>
  <c r="CF87" i="5"/>
  <c r="CM87" i="5"/>
  <c r="J88" i="5"/>
  <c r="K88" i="5" s="1"/>
  <c r="R88" i="5" s="1"/>
  <c r="AB88" i="5"/>
  <c r="AI88" i="5"/>
  <c r="AP88" i="5"/>
  <c r="AW88" i="5"/>
  <c r="BD88" i="5"/>
  <c r="BK88" i="5"/>
  <c r="BR88" i="5"/>
  <c r="BY88" i="5"/>
  <c r="CF88" i="5"/>
  <c r="CM88" i="5"/>
  <c r="J89" i="5"/>
  <c r="K89" i="5" s="1"/>
  <c r="R89" i="5" s="1"/>
  <c r="AB89" i="5"/>
  <c r="AI89" i="5"/>
  <c r="AP89" i="5"/>
  <c r="AW89" i="5"/>
  <c r="BD89" i="5"/>
  <c r="BK89" i="5"/>
  <c r="BR89" i="5"/>
  <c r="BY89" i="5"/>
  <c r="CF89" i="5"/>
  <c r="CM89" i="5"/>
  <c r="J90" i="5"/>
  <c r="K90" i="5" s="1"/>
  <c r="R90" i="5" s="1"/>
  <c r="AB90" i="5"/>
  <c r="AI90" i="5"/>
  <c r="AP90" i="5"/>
  <c r="AW90" i="5"/>
  <c r="BD90" i="5"/>
  <c r="BK90" i="5"/>
  <c r="BR90" i="5"/>
  <c r="BY90" i="5"/>
  <c r="CF90" i="5"/>
  <c r="CM90" i="5"/>
  <c r="J94" i="5"/>
  <c r="K94" i="5" s="1"/>
  <c r="R94" i="5" s="1"/>
  <c r="AB94" i="5"/>
  <c r="AI94" i="5"/>
  <c r="AP94" i="5"/>
  <c r="AW94" i="5"/>
  <c r="BD94" i="5"/>
  <c r="BK94" i="5"/>
  <c r="BR94" i="5"/>
  <c r="BY94" i="5"/>
  <c r="CF94" i="5"/>
  <c r="CM94" i="5"/>
  <c r="J95" i="5"/>
  <c r="K95" i="5" s="1"/>
  <c r="R95" i="5" s="1"/>
  <c r="AB95" i="5"/>
  <c r="AI95" i="5"/>
  <c r="AP95" i="5"/>
  <c r="AW95" i="5"/>
  <c r="BD95" i="5"/>
  <c r="BK95" i="5"/>
  <c r="BR95" i="5"/>
  <c r="BY95" i="5"/>
  <c r="CF95" i="5"/>
  <c r="CM95" i="5"/>
  <c r="J96" i="5"/>
  <c r="K96" i="5" s="1"/>
  <c r="R96" i="5" s="1"/>
  <c r="AB96" i="5"/>
  <c r="AI96" i="5"/>
  <c r="AP96" i="5"/>
  <c r="AW96" i="5"/>
  <c r="BD96" i="5"/>
  <c r="BK96" i="5"/>
  <c r="BR96" i="5"/>
  <c r="BY96" i="5"/>
  <c r="CF96" i="5"/>
  <c r="CM96" i="5"/>
  <c r="J97" i="5"/>
  <c r="K97" i="5" s="1"/>
  <c r="R97" i="5" s="1"/>
  <c r="AB97" i="5"/>
  <c r="AI97" i="5"/>
  <c r="AP97" i="5"/>
  <c r="AW97" i="5"/>
  <c r="BD97" i="5"/>
  <c r="BK97" i="5"/>
  <c r="BR97" i="5"/>
  <c r="BY97" i="5"/>
  <c r="CF97" i="5"/>
  <c r="CM97" i="5"/>
  <c r="J98" i="5"/>
  <c r="K98" i="5" s="1"/>
  <c r="R98" i="5" s="1"/>
  <c r="AB98" i="5"/>
  <c r="AI98" i="5"/>
  <c r="AP98" i="5"/>
  <c r="AW98" i="5"/>
  <c r="BD98" i="5"/>
  <c r="BK98" i="5"/>
  <c r="BR98" i="5"/>
  <c r="BY98" i="5"/>
  <c r="CF98" i="5"/>
  <c r="CM98" i="5"/>
  <c r="J99" i="5"/>
  <c r="K99" i="5" s="1"/>
  <c r="R99" i="5" s="1"/>
  <c r="AB99" i="5"/>
  <c r="AI99" i="5"/>
  <c r="AP99" i="5"/>
  <c r="AW99" i="5"/>
  <c r="BD99" i="5"/>
  <c r="BK99" i="5"/>
  <c r="BR99" i="5"/>
  <c r="BY99" i="5"/>
  <c r="CF99" i="5"/>
  <c r="CM99" i="5"/>
  <c r="J100" i="5"/>
  <c r="K100" i="5" s="1"/>
  <c r="R100" i="5" s="1"/>
  <c r="AB100" i="5"/>
  <c r="AI100" i="5"/>
  <c r="AP100" i="5"/>
  <c r="AW100" i="5"/>
  <c r="BD100" i="5"/>
  <c r="BK100" i="5"/>
  <c r="BR100" i="5"/>
  <c r="BY100" i="5"/>
  <c r="CF100" i="5"/>
  <c r="CM100" i="5"/>
  <c r="J101" i="5"/>
  <c r="K101" i="5" s="1"/>
  <c r="R101" i="5" s="1"/>
  <c r="AB101" i="5"/>
  <c r="AI101" i="5"/>
  <c r="AP101" i="5"/>
  <c r="AW101" i="5"/>
  <c r="BD101" i="5"/>
  <c r="BK101" i="5"/>
  <c r="BR101" i="5"/>
  <c r="BY101" i="5"/>
  <c r="CF101" i="5"/>
  <c r="CM101" i="5"/>
  <c r="J103" i="5"/>
  <c r="K103" i="5" s="1"/>
  <c r="R103" i="5" s="1"/>
  <c r="AB103" i="5"/>
  <c r="AI103" i="5"/>
  <c r="AP103" i="5"/>
  <c r="AW103" i="5"/>
  <c r="BD103" i="5"/>
  <c r="BK103" i="5"/>
  <c r="BR103" i="5"/>
  <c r="BY103" i="5"/>
  <c r="CF103" i="5"/>
  <c r="CM103" i="5"/>
  <c r="J104" i="5"/>
  <c r="K104" i="5" s="1"/>
  <c r="R104" i="5" s="1"/>
  <c r="AB104" i="5"/>
  <c r="AI104" i="5"/>
  <c r="AP104" i="5"/>
  <c r="AW104" i="5"/>
  <c r="BD104" i="5"/>
  <c r="BK104" i="5"/>
  <c r="BR104" i="5"/>
  <c r="BY104" i="5"/>
  <c r="CF104" i="5"/>
  <c r="CM104" i="5"/>
  <c r="J105" i="5"/>
  <c r="K105" i="5" s="1"/>
  <c r="R105" i="5" s="1"/>
  <c r="AB105" i="5"/>
  <c r="AI105" i="5"/>
  <c r="AP105" i="5"/>
  <c r="AW105" i="5"/>
  <c r="BD105" i="5"/>
  <c r="BK105" i="5"/>
  <c r="BR105" i="5"/>
  <c r="BY105" i="5"/>
  <c r="CF105" i="5"/>
  <c r="CM105" i="5"/>
  <c r="J106" i="5"/>
  <c r="K106" i="5" s="1"/>
  <c r="R106" i="5" s="1"/>
  <c r="AB106" i="5"/>
  <c r="AI106" i="5"/>
  <c r="AP106" i="5"/>
  <c r="AW106" i="5"/>
  <c r="BD106" i="5"/>
  <c r="BK106" i="5"/>
  <c r="BR106" i="5"/>
  <c r="BY106" i="5"/>
  <c r="CF106" i="5"/>
  <c r="CM106" i="5"/>
  <c r="J107" i="5"/>
  <c r="K107" i="5" s="1"/>
  <c r="R107" i="5" s="1"/>
  <c r="AB107" i="5"/>
  <c r="AI107" i="5"/>
  <c r="AP107" i="5"/>
  <c r="AW107" i="5"/>
  <c r="BD107" i="5"/>
  <c r="BK107" i="5"/>
  <c r="BR107" i="5"/>
  <c r="BY107" i="5"/>
  <c r="CF107" i="5"/>
  <c r="CM107" i="5"/>
  <c r="J108" i="5"/>
  <c r="K108" i="5" s="1"/>
  <c r="R108" i="5" s="1"/>
  <c r="AB108" i="5"/>
  <c r="AI108" i="5"/>
  <c r="AP108" i="5"/>
  <c r="AW108" i="5"/>
  <c r="BD108" i="5"/>
  <c r="BK108" i="5"/>
  <c r="BR108" i="5"/>
  <c r="BY108" i="5"/>
  <c r="CF108" i="5"/>
  <c r="CM108" i="5"/>
  <c r="J109" i="5"/>
  <c r="K109" i="5" s="1"/>
  <c r="R109" i="5" s="1"/>
  <c r="AB109" i="5"/>
  <c r="AI109" i="5"/>
  <c r="AP109" i="5"/>
  <c r="AW109" i="5"/>
  <c r="BD109" i="5"/>
  <c r="BK109" i="5"/>
  <c r="BR109" i="5"/>
  <c r="BY109" i="5"/>
  <c r="CF109" i="5"/>
  <c r="CM109" i="5"/>
  <c r="J111" i="5"/>
  <c r="K111" i="5" s="1"/>
  <c r="R111" i="5" s="1"/>
  <c r="AB111" i="5"/>
  <c r="AI111" i="5"/>
  <c r="AP111" i="5"/>
  <c r="AW111" i="5"/>
  <c r="BD111" i="5"/>
  <c r="BK111" i="5"/>
  <c r="BR111" i="5"/>
  <c r="BY111" i="5"/>
  <c r="CF111" i="5"/>
  <c r="CM111" i="5"/>
  <c r="J112" i="5"/>
  <c r="K112" i="5" s="1"/>
  <c r="R112" i="5" s="1"/>
  <c r="AB112" i="5"/>
  <c r="AI112" i="5"/>
  <c r="AP112" i="5"/>
  <c r="AW112" i="5"/>
  <c r="BD112" i="5"/>
  <c r="BK112" i="5"/>
  <c r="BR112" i="5"/>
  <c r="BY112" i="5"/>
  <c r="CF112" i="5"/>
  <c r="CM112" i="5"/>
  <c r="J113" i="5"/>
  <c r="K113" i="5" s="1"/>
  <c r="R113" i="5" s="1"/>
  <c r="AB113" i="5"/>
  <c r="AI113" i="5"/>
  <c r="AP113" i="5"/>
  <c r="AW113" i="5"/>
  <c r="BD113" i="5"/>
  <c r="BK113" i="5"/>
  <c r="BR113" i="5"/>
  <c r="BY113" i="5"/>
  <c r="CF113" i="5"/>
  <c r="CM113" i="5"/>
  <c r="J115" i="5"/>
  <c r="K115" i="5" s="1"/>
  <c r="R115" i="5" s="1"/>
  <c r="AB115" i="5"/>
  <c r="AI115" i="5"/>
  <c r="AP115" i="5"/>
  <c r="AW115" i="5"/>
  <c r="BD115" i="5"/>
  <c r="BK115" i="5"/>
  <c r="BR115" i="5"/>
  <c r="BY115" i="5"/>
  <c r="CF115" i="5"/>
  <c r="CM115" i="5"/>
  <c r="J116" i="5"/>
  <c r="K116" i="5" s="1"/>
  <c r="R116" i="5" s="1"/>
  <c r="AB116" i="5"/>
  <c r="AI116" i="5"/>
  <c r="AP116" i="5"/>
  <c r="AW116" i="5"/>
  <c r="BD116" i="5"/>
  <c r="BK116" i="5"/>
  <c r="BR116" i="5"/>
  <c r="BY116" i="5"/>
  <c r="CF116" i="5"/>
  <c r="CM116" i="5"/>
  <c r="J117" i="5"/>
  <c r="K117" i="5" s="1"/>
  <c r="R117" i="5" s="1"/>
  <c r="AB117" i="5"/>
  <c r="AI117" i="5"/>
  <c r="AP117" i="5"/>
  <c r="AW117" i="5"/>
  <c r="BD117" i="5"/>
  <c r="BK117" i="5"/>
  <c r="BR117" i="5"/>
  <c r="BY117" i="5"/>
  <c r="CF117" i="5"/>
  <c r="CM117" i="5"/>
  <c r="J118" i="5"/>
  <c r="K118" i="5" s="1"/>
  <c r="R118" i="5" s="1"/>
  <c r="AB118" i="5"/>
  <c r="AI118" i="5"/>
  <c r="AP118" i="5"/>
  <c r="AW118" i="5"/>
  <c r="BD118" i="5"/>
  <c r="BK118" i="5"/>
  <c r="BR118" i="5"/>
  <c r="BY118" i="5"/>
  <c r="CF118" i="5"/>
  <c r="CM118" i="5"/>
  <c r="J120" i="5"/>
  <c r="K120" i="5" s="1"/>
  <c r="R120" i="5" s="1"/>
  <c r="AB120" i="5"/>
  <c r="AI120" i="5"/>
  <c r="AP120" i="5"/>
  <c r="AW120" i="5"/>
  <c r="BD120" i="5"/>
  <c r="BK120" i="5"/>
  <c r="BR120" i="5"/>
  <c r="BY120" i="5"/>
  <c r="CF120" i="5"/>
  <c r="CM120" i="5"/>
  <c r="J121" i="5"/>
  <c r="K121" i="5" s="1"/>
  <c r="R121" i="5" s="1"/>
  <c r="AB121" i="5"/>
  <c r="AI121" i="5"/>
  <c r="AP121" i="5"/>
  <c r="AW121" i="5"/>
  <c r="BD121" i="5"/>
  <c r="BK121" i="5"/>
  <c r="BR121" i="5"/>
  <c r="BY121" i="5"/>
  <c r="CF121" i="5"/>
  <c r="CM121" i="5"/>
  <c r="J122" i="5"/>
  <c r="K122" i="5" s="1"/>
  <c r="R122" i="5" s="1"/>
  <c r="AB122" i="5"/>
  <c r="AI122" i="5"/>
  <c r="AP122" i="5"/>
  <c r="AW122" i="5"/>
  <c r="BD122" i="5"/>
  <c r="BK122" i="5"/>
  <c r="BR122" i="5"/>
  <c r="BY122" i="5"/>
  <c r="CF122" i="5"/>
  <c r="CM122" i="5"/>
  <c r="J123" i="5"/>
  <c r="K123" i="5" s="1"/>
  <c r="R123" i="5" s="1"/>
  <c r="AB123" i="5"/>
  <c r="AI123" i="5"/>
  <c r="AP123" i="5"/>
  <c r="AW123" i="5"/>
  <c r="BD123" i="5"/>
  <c r="BK123" i="5"/>
  <c r="BR123" i="5"/>
  <c r="BY123" i="5"/>
  <c r="CF123" i="5"/>
  <c r="CM123" i="5"/>
  <c r="J124" i="5"/>
  <c r="K124" i="5" s="1"/>
  <c r="R124" i="5" s="1"/>
  <c r="AB124" i="5"/>
  <c r="AI124" i="5"/>
  <c r="AP124" i="5"/>
  <c r="AW124" i="5"/>
  <c r="BD124" i="5"/>
  <c r="BK124" i="5"/>
  <c r="BR124" i="5"/>
  <c r="BY124" i="5"/>
  <c r="CF124" i="5"/>
  <c r="CM124" i="5"/>
  <c r="J125" i="5"/>
  <c r="K125" i="5" s="1"/>
  <c r="R125" i="5" s="1"/>
  <c r="AB125" i="5"/>
  <c r="AI125" i="5"/>
  <c r="AP125" i="5"/>
  <c r="AW125" i="5"/>
  <c r="BD125" i="5"/>
  <c r="BK125" i="5"/>
  <c r="BR125" i="5"/>
  <c r="BY125" i="5"/>
  <c r="CF125" i="5"/>
  <c r="CM125" i="5"/>
  <c r="J127" i="5"/>
  <c r="K127" i="5" s="1"/>
  <c r="R127" i="5" s="1"/>
  <c r="AB127" i="5"/>
  <c r="AI127" i="5"/>
  <c r="AP127" i="5"/>
  <c r="AW127" i="5"/>
  <c r="BD127" i="5"/>
  <c r="BK127" i="5"/>
  <c r="BR127" i="5"/>
  <c r="BY127" i="5"/>
  <c r="CF127" i="5"/>
  <c r="CM127" i="5"/>
  <c r="J129" i="5"/>
  <c r="K129" i="5" s="1"/>
  <c r="R129" i="5" s="1"/>
  <c r="AB129" i="5"/>
  <c r="AI129" i="5"/>
  <c r="AP129" i="5"/>
  <c r="AW129" i="5"/>
  <c r="BD129" i="5"/>
  <c r="BK129" i="5"/>
  <c r="BR129" i="5"/>
  <c r="BY129" i="5"/>
  <c r="CF129" i="5"/>
  <c r="CM129" i="5"/>
  <c r="J130" i="5"/>
  <c r="K130" i="5" s="1"/>
  <c r="R130" i="5" s="1"/>
  <c r="AB130" i="5"/>
  <c r="AI130" i="5"/>
  <c r="AP130" i="5"/>
  <c r="AW130" i="5"/>
  <c r="BD130" i="5"/>
  <c r="BK130" i="5"/>
  <c r="BR130" i="5"/>
  <c r="BY130" i="5"/>
  <c r="CF130" i="5"/>
  <c r="CM130" i="5"/>
  <c r="J131" i="5"/>
  <c r="K131" i="5" s="1"/>
  <c r="R131" i="5" s="1"/>
  <c r="AB131" i="5"/>
  <c r="AI131" i="5"/>
  <c r="AP131" i="5"/>
  <c r="AW131" i="5"/>
  <c r="BD131" i="5"/>
  <c r="BK131" i="5"/>
  <c r="BR131" i="5"/>
  <c r="BY131" i="5"/>
  <c r="CF131" i="5"/>
  <c r="CM131" i="5"/>
  <c r="J132" i="5"/>
  <c r="K132" i="5" s="1"/>
  <c r="R132" i="5" s="1"/>
  <c r="AB132" i="5"/>
  <c r="AI132" i="5"/>
  <c r="AP132" i="5"/>
  <c r="AW132" i="5"/>
  <c r="BD132" i="5"/>
  <c r="BK132" i="5"/>
  <c r="BR132" i="5"/>
  <c r="BY132" i="5"/>
  <c r="CF132" i="5"/>
  <c r="CM132" i="5"/>
  <c r="J133" i="5"/>
  <c r="K133" i="5" s="1"/>
  <c r="R133" i="5" s="1"/>
  <c r="AB133" i="5"/>
  <c r="AI133" i="5"/>
  <c r="AP133" i="5"/>
  <c r="AW133" i="5"/>
  <c r="BD133" i="5"/>
  <c r="BK133" i="5"/>
  <c r="BR133" i="5"/>
  <c r="BY133" i="5"/>
  <c r="CF133" i="5"/>
  <c r="CM133" i="5"/>
  <c r="J134" i="5"/>
  <c r="K134" i="5" s="1"/>
  <c r="R134" i="5" s="1"/>
  <c r="AB134" i="5"/>
  <c r="AI134" i="5"/>
  <c r="AP134" i="5"/>
  <c r="AW134" i="5"/>
  <c r="BD134" i="5"/>
  <c r="BK134" i="5"/>
  <c r="BR134" i="5"/>
  <c r="BY134" i="5"/>
  <c r="CF134" i="5"/>
  <c r="CM134" i="5"/>
  <c r="J135" i="5"/>
  <c r="K135" i="5" s="1"/>
  <c r="R135" i="5" s="1"/>
  <c r="AB135" i="5"/>
  <c r="AI135" i="5"/>
  <c r="AP135" i="5"/>
  <c r="AW135" i="5"/>
  <c r="BD135" i="5"/>
  <c r="BK135" i="5"/>
  <c r="BR135" i="5"/>
  <c r="BY135" i="5"/>
  <c r="CF135" i="5"/>
  <c r="CM135" i="5"/>
  <c r="J136" i="5"/>
  <c r="K136" i="5" s="1"/>
  <c r="R136" i="5" s="1"/>
  <c r="AB136" i="5"/>
  <c r="AI136" i="5"/>
  <c r="AP136" i="5"/>
  <c r="AW136" i="5"/>
  <c r="BD136" i="5"/>
  <c r="BK136" i="5"/>
  <c r="BR136" i="5"/>
  <c r="BY136" i="5"/>
  <c r="CF136" i="5"/>
  <c r="CM136" i="5"/>
  <c r="J137" i="5"/>
  <c r="K137" i="5" s="1"/>
  <c r="R137" i="5" s="1"/>
  <c r="AB137" i="5"/>
  <c r="AI137" i="5"/>
  <c r="AP137" i="5"/>
  <c r="AW137" i="5"/>
  <c r="BD137" i="5"/>
  <c r="BK137" i="5"/>
  <c r="BR137" i="5"/>
  <c r="BY137" i="5"/>
  <c r="CF137" i="5"/>
  <c r="CM137" i="5"/>
  <c r="J138" i="5"/>
  <c r="K138" i="5" s="1"/>
  <c r="R138" i="5" s="1"/>
  <c r="AB138" i="5"/>
  <c r="AI138" i="5"/>
  <c r="AP138" i="5"/>
  <c r="AW138" i="5"/>
  <c r="BD138" i="5"/>
  <c r="BK138" i="5"/>
  <c r="BR138" i="5"/>
  <c r="BY138" i="5"/>
  <c r="CF138" i="5"/>
  <c r="CM138" i="5"/>
  <c r="J139" i="5"/>
  <c r="K139" i="5" s="1"/>
  <c r="R139" i="5" s="1"/>
  <c r="AB139" i="5"/>
  <c r="AI139" i="5"/>
  <c r="AP139" i="5"/>
  <c r="AW139" i="5"/>
  <c r="BD139" i="5"/>
  <c r="BK139" i="5"/>
  <c r="BR139" i="5"/>
  <c r="BY139" i="5"/>
  <c r="CF139" i="5"/>
  <c r="CM139" i="5"/>
  <c r="J140" i="5"/>
  <c r="K140" i="5" s="1"/>
  <c r="R140" i="5" s="1"/>
  <c r="AB140" i="5"/>
  <c r="AI140" i="5"/>
  <c r="AP140" i="5"/>
  <c r="AW140" i="5"/>
  <c r="BD140" i="5"/>
  <c r="BK140" i="5"/>
  <c r="BR140" i="5"/>
  <c r="BY140" i="5"/>
  <c r="CF140" i="5"/>
  <c r="CM140" i="5"/>
  <c r="J141" i="5"/>
  <c r="K141" i="5" s="1"/>
  <c r="R141" i="5" s="1"/>
  <c r="AB141" i="5"/>
  <c r="AI141" i="5"/>
  <c r="AP141" i="5"/>
  <c r="AW141" i="5"/>
  <c r="BD141" i="5"/>
  <c r="BK141" i="5"/>
  <c r="BR141" i="5"/>
  <c r="BY141" i="5"/>
  <c r="CF141" i="5"/>
  <c r="CM141" i="5"/>
  <c r="J142" i="5"/>
  <c r="K142" i="5" s="1"/>
  <c r="R142" i="5" s="1"/>
  <c r="AB142" i="5"/>
  <c r="AI142" i="5"/>
  <c r="AP142" i="5"/>
  <c r="AW142" i="5"/>
  <c r="BD142" i="5"/>
  <c r="BK142" i="5"/>
  <c r="BR142" i="5"/>
  <c r="BY142" i="5"/>
  <c r="CF142" i="5"/>
  <c r="CM142" i="5"/>
  <c r="J144" i="5"/>
  <c r="K144" i="5" s="1"/>
  <c r="R144" i="5" s="1"/>
  <c r="AB144" i="5"/>
  <c r="AI144" i="5"/>
  <c r="AP144" i="5"/>
  <c r="AW144" i="5"/>
  <c r="BD144" i="5"/>
  <c r="BK144" i="5"/>
  <c r="BR144" i="5"/>
  <c r="BY144" i="5"/>
  <c r="CF144" i="5"/>
  <c r="CM144" i="5"/>
  <c r="J145" i="5"/>
  <c r="K145" i="5" s="1"/>
  <c r="R145" i="5" s="1"/>
  <c r="AB145" i="5"/>
  <c r="AI145" i="5"/>
  <c r="AP145" i="5"/>
  <c r="AW145" i="5"/>
  <c r="BD145" i="5"/>
  <c r="BK145" i="5"/>
  <c r="BR145" i="5"/>
  <c r="BY145" i="5"/>
  <c r="CF145" i="5"/>
  <c r="CM145" i="5"/>
  <c r="J146" i="5"/>
  <c r="K146" i="5" s="1"/>
  <c r="R146" i="5" s="1"/>
  <c r="AB146" i="5"/>
  <c r="AI146" i="5"/>
  <c r="AP146" i="5"/>
  <c r="AW146" i="5"/>
  <c r="BD146" i="5"/>
  <c r="BK146" i="5"/>
  <c r="BR146" i="5"/>
  <c r="BY146" i="5"/>
  <c r="CF146" i="5"/>
  <c r="CM146" i="5"/>
  <c r="J147" i="5"/>
  <c r="K147" i="5" s="1"/>
  <c r="R147" i="5" s="1"/>
  <c r="AB147" i="5"/>
  <c r="AI147" i="5"/>
  <c r="AP147" i="5"/>
  <c r="AW147" i="5"/>
  <c r="BD147" i="5"/>
  <c r="BK147" i="5"/>
  <c r="BR147" i="5"/>
  <c r="BY147" i="5"/>
  <c r="CF147" i="5"/>
  <c r="CM147" i="5"/>
  <c r="J148" i="5"/>
  <c r="K148" i="5" s="1"/>
  <c r="R148" i="5" s="1"/>
  <c r="AB148" i="5"/>
  <c r="AI148" i="5"/>
  <c r="AP148" i="5"/>
  <c r="AW148" i="5"/>
  <c r="BD148" i="5"/>
  <c r="BK148" i="5"/>
  <c r="BR148" i="5"/>
  <c r="BY148" i="5"/>
  <c r="CF148" i="5"/>
  <c r="CM148" i="5"/>
  <c r="J149" i="5"/>
  <c r="K149" i="5" s="1"/>
  <c r="R149" i="5" s="1"/>
  <c r="AB149" i="5"/>
  <c r="AI149" i="5"/>
  <c r="AP149" i="5"/>
  <c r="AW149" i="5"/>
  <c r="BD149" i="5"/>
  <c r="BK149" i="5"/>
  <c r="BR149" i="5"/>
  <c r="BY149" i="5"/>
  <c r="CF149" i="5"/>
  <c r="CM149" i="5"/>
  <c r="J150" i="5"/>
  <c r="K150" i="5" s="1"/>
  <c r="R150" i="5" s="1"/>
  <c r="AB150" i="5"/>
  <c r="AI150" i="5"/>
  <c r="AP150" i="5"/>
  <c r="AW150" i="5"/>
  <c r="BD150" i="5"/>
  <c r="BK150" i="5"/>
  <c r="BR150" i="5"/>
  <c r="BY150" i="5"/>
  <c r="CF150" i="5"/>
  <c r="CM150" i="5"/>
  <c r="J151" i="5"/>
  <c r="K151" i="5" s="1"/>
  <c r="R151" i="5" s="1"/>
  <c r="AB151" i="5"/>
  <c r="AI151" i="5"/>
  <c r="AP151" i="5"/>
  <c r="AW151" i="5"/>
  <c r="BD151" i="5"/>
  <c r="BK151" i="5"/>
  <c r="BR151" i="5"/>
  <c r="BY151" i="5"/>
  <c r="CF151" i="5"/>
  <c r="CM151" i="5"/>
  <c r="J152" i="5"/>
  <c r="K152" i="5" s="1"/>
  <c r="R152" i="5" s="1"/>
  <c r="AB152" i="5"/>
  <c r="AI152" i="5"/>
  <c r="AP152" i="5"/>
  <c r="AW152" i="5"/>
  <c r="BD152" i="5"/>
  <c r="BK152" i="5"/>
  <c r="BR152" i="5"/>
  <c r="BY152" i="5"/>
  <c r="CF152" i="5"/>
  <c r="CM152" i="5"/>
  <c r="J153" i="5"/>
  <c r="K153" i="5" s="1"/>
  <c r="R153" i="5" s="1"/>
  <c r="AB153" i="5"/>
  <c r="AI153" i="5"/>
  <c r="AP153" i="5"/>
  <c r="AW153" i="5"/>
  <c r="BD153" i="5"/>
  <c r="BK153" i="5"/>
  <c r="BR153" i="5"/>
  <c r="BY153" i="5"/>
  <c r="CF153" i="5"/>
  <c r="CM153" i="5"/>
  <c r="J154" i="5"/>
  <c r="K154" i="5" s="1"/>
  <c r="R154" i="5" s="1"/>
  <c r="AB154" i="5"/>
  <c r="AI154" i="5"/>
  <c r="AP154" i="5"/>
  <c r="AW154" i="5"/>
  <c r="BD154" i="5"/>
  <c r="BK154" i="5"/>
  <c r="BR154" i="5"/>
  <c r="BY154" i="5"/>
  <c r="CF154" i="5"/>
  <c r="CM154" i="5"/>
  <c r="J155" i="5"/>
  <c r="K155" i="5" s="1"/>
  <c r="R155" i="5" s="1"/>
  <c r="AB155" i="5"/>
  <c r="AI155" i="5"/>
  <c r="AP155" i="5"/>
  <c r="AW155" i="5"/>
  <c r="BD155" i="5"/>
  <c r="BK155" i="5"/>
  <c r="BR155" i="5"/>
  <c r="BY155" i="5"/>
  <c r="CF155" i="5"/>
  <c r="CM155" i="5"/>
  <c r="J156" i="5"/>
  <c r="K156" i="5" s="1"/>
  <c r="R156" i="5" s="1"/>
  <c r="AB156" i="5"/>
  <c r="AI156" i="5"/>
  <c r="AP156" i="5"/>
  <c r="AW156" i="5"/>
  <c r="BD156" i="5"/>
  <c r="BK156" i="5"/>
  <c r="BR156" i="5"/>
  <c r="BY156" i="5"/>
  <c r="CF156" i="5"/>
  <c r="CM156" i="5"/>
  <c r="J157" i="5"/>
  <c r="K157" i="5" s="1"/>
  <c r="R157" i="5" s="1"/>
  <c r="AB157" i="5"/>
  <c r="AI157" i="5"/>
  <c r="AP157" i="5"/>
  <c r="AW157" i="5"/>
  <c r="BD157" i="5"/>
  <c r="BK157" i="5"/>
  <c r="BR157" i="5"/>
  <c r="BY157" i="5"/>
  <c r="CF157" i="5"/>
  <c r="CM157" i="5"/>
  <c r="J158" i="5"/>
  <c r="K158" i="5" s="1"/>
  <c r="R158" i="5" s="1"/>
  <c r="AB158" i="5"/>
  <c r="AI158" i="5"/>
  <c r="AP158" i="5"/>
  <c r="AW158" i="5"/>
  <c r="BD158" i="5"/>
  <c r="BK158" i="5"/>
  <c r="BR158" i="5"/>
  <c r="BY158" i="5"/>
  <c r="CF158" i="5"/>
  <c r="CM158" i="5"/>
  <c r="J159" i="5"/>
  <c r="K159" i="5" s="1"/>
  <c r="R159" i="5" s="1"/>
  <c r="AB159" i="5"/>
  <c r="AI159" i="5"/>
  <c r="AP159" i="5"/>
  <c r="AW159" i="5"/>
  <c r="BD159" i="5"/>
  <c r="BK159" i="5"/>
  <c r="BR159" i="5"/>
  <c r="BY159" i="5"/>
  <c r="CF159" i="5"/>
  <c r="CM159" i="5"/>
  <c r="J160" i="5"/>
  <c r="K160" i="5" s="1"/>
  <c r="R160" i="5" s="1"/>
  <c r="AB160" i="5"/>
  <c r="AI160" i="5"/>
  <c r="AP160" i="5"/>
  <c r="AW160" i="5"/>
  <c r="BD160" i="5"/>
  <c r="BK160" i="5"/>
  <c r="BR160" i="5"/>
  <c r="BY160" i="5"/>
  <c r="CF160" i="5"/>
  <c r="CM160" i="5"/>
  <c r="J162" i="5"/>
  <c r="K162" i="5" s="1"/>
  <c r="R162" i="5" s="1"/>
  <c r="AB162" i="5"/>
  <c r="AI162" i="5"/>
  <c r="AP162" i="5"/>
  <c r="AW162" i="5"/>
  <c r="BD162" i="5"/>
  <c r="BK162" i="5"/>
  <c r="BR162" i="5"/>
  <c r="BY162" i="5"/>
  <c r="CF162" i="5"/>
  <c r="CM162" i="5"/>
  <c r="J163" i="5"/>
  <c r="K163" i="5" s="1"/>
  <c r="R163" i="5" s="1"/>
  <c r="AB163" i="5"/>
  <c r="AI163" i="5"/>
  <c r="AP163" i="5"/>
  <c r="AW163" i="5"/>
  <c r="BD163" i="5"/>
  <c r="BK163" i="5"/>
  <c r="BR163" i="5"/>
  <c r="BY163" i="5"/>
  <c r="CF163" i="5"/>
  <c r="CM163" i="5"/>
  <c r="J165" i="5"/>
  <c r="K165" i="5" s="1"/>
  <c r="R165" i="5" s="1"/>
  <c r="AB165" i="5"/>
  <c r="AI165" i="5"/>
  <c r="AP165" i="5"/>
  <c r="AW165" i="5"/>
  <c r="BD165" i="5"/>
  <c r="BK165" i="5"/>
  <c r="BR165" i="5"/>
  <c r="BY165" i="5"/>
  <c r="CF165" i="5"/>
  <c r="CM165" i="5"/>
  <c r="J166" i="5"/>
  <c r="K166" i="5" s="1"/>
  <c r="R166" i="5" s="1"/>
  <c r="AB166" i="5"/>
  <c r="AI166" i="5"/>
  <c r="AP166" i="5"/>
  <c r="AW166" i="5"/>
  <c r="BD166" i="5"/>
  <c r="BK166" i="5"/>
  <c r="BR166" i="5"/>
  <c r="BY166" i="5"/>
  <c r="CF166" i="5"/>
  <c r="CM166" i="5"/>
  <c r="J167" i="5"/>
  <c r="K167" i="5" s="1"/>
  <c r="R167" i="5" s="1"/>
  <c r="AB167" i="5"/>
  <c r="AI167" i="5"/>
  <c r="AP167" i="5"/>
  <c r="AW167" i="5"/>
  <c r="BD167" i="5"/>
  <c r="BK167" i="5"/>
  <c r="BR167" i="5"/>
  <c r="BY167" i="5"/>
  <c r="CF167" i="5"/>
  <c r="CM167" i="5"/>
  <c r="J169" i="5"/>
  <c r="K169" i="5" s="1"/>
  <c r="R169" i="5" s="1"/>
  <c r="AB169" i="5"/>
  <c r="AI169" i="5"/>
  <c r="AP169" i="5"/>
  <c r="AW169" i="5"/>
  <c r="BD169" i="5"/>
  <c r="BK169" i="5"/>
  <c r="BR169" i="5"/>
  <c r="BY169" i="5"/>
  <c r="CF169" i="5"/>
  <c r="CM169" i="5"/>
  <c r="J170" i="5"/>
  <c r="K170" i="5" s="1"/>
  <c r="R170" i="5" s="1"/>
  <c r="AB170" i="5"/>
  <c r="AI170" i="5"/>
  <c r="AP170" i="5"/>
  <c r="AW170" i="5"/>
  <c r="BD170" i="5"/>
  <c r="BK170" i="5"/>
  <c r="BR170" i="5"/>
  <c r="BY170" i="5"/>
  <c r="CF170" i="5"/>
  <c r="CM170" i="5"/>
  <c r="J171" i="5"/>
  <c r="K171" i="5" s="1"/>
  <c r="R171" i="5" s="1"/>
  <c r="AB171" i="5"/>
  <c r="AI171" i="5"/>
  <c r="AP171" i="5"/>
  <c r="AW171" i="5"/>
  <c r="BD171" i="5"/>
  <c r="BK171" i="5"/>
  <c r="BR171" i="5"/>
  <c r="BY171" i="5"/>
  <c r="CF171" i="5"/>
  <c r="CM171" i="5"/>
  <c r="J172" i="5"/>
  <c r="K172" i="5" s="1"/>
  <c r="R172" i="5" s="1"/>
  <c r="AB172" i="5"/>
  <c r="AI172" i="5"/>
  <c r="AP172" i="5"/>
  <c r="AW172" i="5"/>
  <c r="BD172" i="5"/>
  <c r="BK172" i="5"/>
  <c r="BR172" i="5"/>
  <c r="BY172" i="5"/>
  <c r="CF172" i="5"/>
  <c r="CM172" i="5"/>
  <c r="J174" i="5"/>
  <c r="K174" i="5" s="1"/>
  <c r="R174" i="5" s="1"/>
  <c r="AB174" i="5"/>
  <c r="AI174" i="5"/>
  <c r="AP174" i="5"/>
  <c r="AW174" i="5"/>
  <c r="BD174" i="5"/>
  <c r="BK174" i="5"/>
  <c r="BR174" i="5"/>
  <c r="BY174" i="5"/>
  <c r="CF174" i="5"/>
  <c r="CM174" i="5"/>
  <c r="J176" i="5"/>
  <c r="K176" i="5" s="1"/>
  <c r="R176" i="5" s="1"/>
  <c r="AB176" i="5"/>
  <c r="AI176" i="5"/>
  <c r="AP176" i="5"/>
  <c r="AW176" i="5"/>
  <c r="BD176" i="5"/>
  <c r="BK176" i="5"/>
  <c r="BR176" i="5"/>
  <c r="BY176" i="5"/>
  <c r="CF176" i="5"/>
  <c r="CM176" i="5"/>
  <c r="M172" i="5" l="1"/>
  <c r="M167" i="5"/>
  <c r="M162" i="5"/>
  <c r="M157" i="5"/>
  <c r="M153" i="5"/>
  <c r="M149" i="5"/>
  <c r="M145" i="5"/>
  <c r="M140" i="5"/>
  <c r="M136" i="5"/>
  <c r="M132" i="5"/>
  <c r="M127" i="5"/>
  <c r="M122" i="5"/>
  <c r="M117" i="5"/>
  <c r="M112" i="5"/>
  <c r="M107" i="5"/>
  <c r="M103" i="5"/>
  <c r="M98" i="5"/>
  <c r="M94" i="5"/>
  <c r="M87" i="5"/>
  <c r="M78" i="5"/>
  <c r="M74" i="5"/>
  <c r="M70" i="5"/>
  <c r="M65" i="5"/>
  <c r="M59" i="5"/>
  <c r="M54" i="5"/>
  <c r="M49" i="5"/>
  <c r="M45" i="5"/>
  <c r="M40" i="5"/>
  <c r="M36" i="5"/>
  <c r="M31" i="5"/>
  <c r="M27" i="5"/>
  <c r="M22" i="5"/>
  <c r="M174" i="5"/>
  <c r="M169" i="5"/>
  <c r="M163" i="5"/>
  <c r="M118" i="5"/>
  <c r="M113" i="5"/>
  <c r="M66" i="5"/>
  <c r="M55" i="5"/>
  <c r="M23" i="5"/>
  <c r="M176" i="5"/>
  <c r="M170" i="5"/>
  <c r="M165" i="5"/>
  <c r="M115" i="5"/>
  <c r="M67" i="5"/>
  <c r="M52" i="5"/>
  <c r="M20" i="5"/>
  <c r="M171" i="5"/>
  <c r="M166" i="5"/>
  <c r="M116" i="5"/>
  <c r="M111" i="5"/>
  <c r="M68" i="5"/>
  <c r="M53" i="5"/>
  <c r="M21" i="5"/>
  <c r="M160" i="5"/>
  <c r="M156" i="5"/>
  <c r="M152" i="5"/>
  <c r="M148" i="5"/>
  <c r="M144" i="5"/>
  <c r="M139" i="5"/>
  <c r="M135" i="5"/>
  <c r="M131" i="5"/>
  <c r="M125" i="5"/>
  <c r="M121" i="5"/>
  <c r="M106" i="5"/>
  <c r="M101" i="5"/>
  <c r="M97" i="5"/>
  <c r="M90" i="5"/>
  <c r="M86" i="5"/>
  <c r="M82" i="5"/>
  <c r="M77" i="5"/>
  <c r="M73" i="5"/>
  <c r="M63" i="5"/>
  <c r="M58" i="5"/>
  <c r="M48" i="5"/>
  <c r="M44" i="5"/>
  <c r="M39" i="5"/>
  <c r="M34" i="5"/>
  <c r="M30" i="5"/>
  <c r="M26" i="5"/>
  <c r="M83" i="5"/>
  <c r="M159" i="5"/>
  <c r="M155" i="5"/>
  <c r="M151" i="5"/>
  <c r="M147" i="5"/>
  <c r="M142" i="5"/>
  <c r="M138" i="5"/>
  <c r="M134" i="5"/>
  <c r="M130" i="5"/>
  <c r="M124" i="5"/>
  <c r="M120" i="5"/>
  <c r="M109" i="5"/>
  <c r="M105" i="5"/>
  <c r="M100" i="5"/>
  <c r="M96" i="5"/>
  <c r="M89" i="5"/>
  <c r="M85" i="5"/>
  <c r="M81" i="5"/>
  <c r="M76" i="5"/>
  <c r="M72" i="5"/>
  <c r="M61" i="5"/>
  <c r="M57" i="5"/>
  <c r="M47" i="5"/>
  <c r="M42" i="5"/>
  <c r="M38" i="5"/>
  <c r="M33" i="5"/>
  <c r="M29" i="5"/>
  <c r="M25" i="5"/>
  <c r="M158" i="5"/>
  <c r="M154" i="5"/>
  <c r="M150" i="5"/>
  <c r="M146" i="5"/>
  <c r="M141" i="5"/>
  <c r="M137" i="5"/>
  <c r="M133" i="5"/>
  <c r="M129" i="5"/>
  <c r="M123" i="5"/>
  <c r="M108" i="5"/>
  <c r="M104" i="5"/>
  <c r="M99" i="5"/>
  <c r="M95" i="5"/>
  <c r="M88" i="5"/>
  <c r="M84" i="5"/>
  <c r="M80" i="5"/>
  <c r="M75" i="5"/>
  <c r="M71" i="5"/>
  <c r="M60" i="5"/>
  <c r="M50" i="5"/>
  <c r="M46" i="5"/>
  <c r="M41" i="5"/>
  <c r="M37" i="5"/>
  <c r="M32" i="5"/>
  <c r="M28" i="5"/>
  <c r="N19" i="5" l="1"/>
  <c r="CM19" i="5" l="1"/>
  <c r="CF19" i="5"/>
  <c r="BY19" i="5"/>
  <c r="BR19" i="5"/>
  <c r="BK19" i="5"/>
  <c r="BD19" i="5"/>
  <c r="AW19" i="5"/>
  <c r="AP19" i="5"/>
  <c r="AI19" i="5"/>
  <c r="AB19" i="5"/>
  <c r="M19" i="5" l="1"/>
  <c r="CP15" i="5"/>
  <c r="CP17" i="5" s="1"/>
  <c r="CP18" i="5" s="1"/>
  <c r="CO15" i="5"/>
  <c r="CO17" i="5" s="1"/>
  <c r="CO18" i="5" s="1"/>
  <c r="CN15" i="5"/>
  <c r="CN17" i="5" s="1"/>
  <c r="CN18" i="5" s="1"/>
  <c r="CM15" i="5"/>
  <c r="CM17" i="5" s="1"/>
  <c r="CM18" i="5" s="1"/>
  <c r="CI15" i="5"/>
  <c r="CI17" i="5" s="1"/>
  <c r="CI18" i="5" s="1"/>
  <c r="CH15" i="5"/>
  <c r="CH17" i="5" s="1"/>
  <c r="CH18" i="5" s="1"/>
  <c r="CG15" i="5"/>
  <c r="CG17" i="5" s="1"/>
  <c r="CG18" i="5" s="1"/>
  <c r="CF15" i="5"/>
  <c r="CF17" i="5" s="1"/>
  <c r="CF18" i="5" s="1"/>
  <c r="CB15" i="5"/>
  <c r="CB17" i="5" s="1"/>
  <c r="CB18" i="5" s="1"/>
  <c r="CA15" i="5"/>
  <c r="CA17" i="5" s="1"/>
  <c r="CA18" i="5" s="1"/>
  <c r="BZ15" i="5"/>
  <c r="BZ17" i="5" s="1"/>
  <c r="BZ18" i="5" s="1"/>
  <c r="BY15" i="5"/>
  <c r="BY17" i="5" s="1"/>
  <c r="BY18" i="5" s="1"/>
  <c r="BU15" i="5"/>
  <c r="BU17" i="5" s="1"/>
  <c r="BU18" i="5" s="1"/>
  <c r="BT15" i="5"/>
  <c r="BT17" i="5" s="1"/>
  <c r="BT18" i="5" s="1"/>
  <c r="BS15" i="5"/>
  <c r="BS17" i="5" s="1"/>
  <c r="BS18" i="5" s="1"/>
  <c r="BR15" i="5"/>
  <c r="BR17" i="5" s="1"/>
  <c r="BR18" i="5" s="1"/>
  <c r="BN15" i="5"/>
  <c r="BN17" i="5" s="1"/>
  <c r="BN18" i="5" s="1"/>
  <c r="BM15" i="5"/>
  <c r="BM17" i="5" s="1"/>
  <c r="BM18" i="5" s="1"/>
  <c r="BL15" i="5"/>
  <c r="BL17" i="5" s="1"/>
  <c r="BL18" i="5" s="1"/>
  <c r="BK15" i="5"/>
  <c r="BK17" i="5" s="1"/>
  <c r="BK18" i="5" s="1"/>
  <c r="BG15" i="5"/>
  <c r="BG17" i="5" s="1"/>
  <c r="BG18" i="5" s="1"/>
  <c r="BF15" i="5"/>
  <c r="BF17" i="5" s="1"/>
  <c r="BF18" i="5" s="1"/>
  <c r="BE15" i="5"/>
  <c r="BE17" i="5" s="1"/>
  <c r="BE18" i="5" s="1"/>
  <c r="BD15" i="5"/>
  <c r="BD17" i="5" s="1"/>
  <c r="BD18" i="5" s="1"/>
  <c r="AZ15" i="5"/>
  <c r="AZ17" i="5" s="1"/>
  <c r="AZ18" i="5" s="1"/>
  <c r="AY15" i="5"/>
  <c r="AY17" i="5" s="1"/>
  <c r="AY18" i="5" s="1"/>
  <c r="AX15" i="5"/>
  <c r="AX17" i="5" s="1"/>
  <c r="AX18" i="5" s="1"/>
  <c r="AW15" i="5"/>
  <c r="AW17" i="5" s="1"/>
  <c r="AW18" i="5" s="1"/>
  <c r="AS15" i="5"/>
  <c r="AS17" i="5" s="1"/>
  <c r="AS18" i="5" s="1"/>
  <c r="AR15" i="5"/>
  <c r="AR17" i="5" s="1"/>
  <c r="AR18" i="5" s="1"/>
  <c r="AQ15" i="5"/>
  <c r="AQ17" i="5" s="1"/>
  <c r="AQ18" i="5" s="1"/>
  <c r="AP15" i="5"/>
  <c r="AP17" i="5" s="1"/>
  <c r="AP18" i="5" s="1"/>
  <c r="AL15" i="5"/>
  <c r="AL17" i="5" s="1"/>
  <c r="AL18" i="5" s="1"/>
  <c r="AK15" i="5"/>
  <c r="AK17" i="5" s="1"/>
  <c r="AK18" i="5" s="1"/>
  <c r="AJ15" i="5"/>
  <c r="AJ17" i="5" s="1"/>
  <c r="AJ18" i="5" s="1"/>
  <c r="AI15" i="5"/>
  <c r="AI17" i="5" s="1"/>
  <c r="AI18" i="5" s="1"/>
  <c r="AE15" i="5"/>
  <c r="AE17" i="5" s="1"/>
  <c r="AE18" i="5" s="1"/>
  <c r="AD15" i="5"/>
  <c r="AD17" i="5" s="1"/>
  <c r="AD18" i="5" s="1"/>
  <c r="AC15" i="5"/>
  <c r="AC17" i="5" s="1"/>
  <c r="AC18" i="5" s="1"/>
  <c r="AB15" i="5"/>
  <c r="AB17" i="5" s="1"/>
  <c r="AB18" i="5" s="1"/>
  <c r="G14" i="5"/>
  <c r="D248" i="37" l="1"/>
  <c r="D249" i="37"/>
  <c r="D243" i="37" l="1"/>
  <c r="D247" i="37"/>
  <c r="D244" i="37"/>
  <c r="D245" i="37"/>
  <c r="D246" i="37"/>
  <c r="B214" i="37"/>
  <c r="B135" i="37"/>
  <c r="H8" i="23" l="1"/>
  <c r="CY25" i="5" l="1"/>
  <c r="CY63" i="5" l="1"/>
  <c r="CY61" i="5"/>
  <c r="CY60" i="5"/>
  <c r="CY59" i="5"/>
  <c r="CY58" i="5"/>
  <c r="CY57" i="5"/>
  <c r="CY55" i="5"/>
  <c r="CY54" i="5"/>
  <c r="CY53" i="5"/>
  <c r="CY52" i="5"/>
  <c r="CY50" i="5"/>
  <c r="CY49" i="5"/>
  <c r="CY48" i="5"/>
  <c r="CY47" i="5"/>
  <c r="CY46" i="5"/>
  <c r="CY45" i="5"/>
  <c r="CY44" i="5"/>
  <c r="CY42" i="5"/>
  <c r="CY41" i="5"/>
  <c r="CY40" i="5"/>
  <c r="CY39" i="5"/>
  <c r="CY38" i="5"/>
  <c r="CY37" i="5"/>
  <c r="CY36" i="5"/>
  <c r="CY34" i="5"/>
  <c r="CY33" i="5"/>
  <c r="CY32" i="5"/>
  <c r="CY31" i="5"/>
  <c r="CY30" i="5"/>
  <c r="CY29" i="5"/>
  <c r="CY28" i="5"/>
  <c r="CY27" i="5"/>
  <c r="CY26" i="5"/>
  <c r="CX176" i="5" l="1"/>
  <c r="CY174" i="5"/>
  <c r="CX174" i="5"/>
  <c r="CY172" i="5"/>
  <c r="CX172" i="5"/>
  <c r="CY171" i="5"/>
  <c r="CX171" i="5"/>
  <c r="CY170" i="5"/>
  <c r="CX170" i="5"/>
  <c r="CY169" i="5"/>
  <c r="CX169" i="5"/>
  <c r="CY167" i="5"/>
  <c r="CX167" i="5"/>
  <c r="CY166" i="5"/>
  <c r="CX166" i="5"/>
  <c r="CY165" i="5"/>
  <c r="CX165" i="5"/>
  <c r="CY163" i="5"/>
  <c r="CX163" i="5"/>
  <c r="CY162" i="5"/>
  <c r="CX162" i="5"/>
  <c r="CX160" i="5"/>
  <c r="CX159" i="5"/>
  <c r="CX158" i="5"/>
  <c r="CX157" i="5"/>
  <c r="CX156" i="5"/>
  <c r="CX155" i="5"/>
  <c r="CX154" i="5"/>
  <c r="CX153" i="5"/>
  <c r="CX152" i="5"/>
  <c r="CX151" i="5"/>
  <c r="CX150" i="5"/>
  <c r="CX149" i="5"/>
  <c r="CX148" i="5"/>
  <c r="CX147" i="5"/>
  <c r="CX146" i="5"/>
  <c r="CX145" i="5"/>
  <c r="CX144" i="5"/>
  <c r="CY142" i="5"/>
  <c r="CX142" i="5"/>
  <c r="CY141" i="5"/>
  <c r="CX141" i="5"/>
  <c r="CY140" i="5"/>
  <c r="CX140" i="5"/>
  <c r="CY139" i="5"/>
  <c r="CX139" i="5"/>
  <c r="CY138" i="5"/>
  <c r="CX138" i="5"/>
  <c r="CY137" i="5"/>
  <c r="CX137" i="5"/>
  <c r="CY136" i="5"/>
  <c r="CX136" i="5"/>
  <c r="CY135" i="5"/>
  <c r="CX135" i="5"/>
  <c r="CY134" i="5"/>
  <c r="CX134" i="5"/>
  <c r="CY133" i="5"/>
  <c r="CX133" i="5"/>
  <c r="CY132" i="5"/>
  <c r="CX132" i="5"/>
  <c r="CY131" i="5"/>
  <c r="CX131" i="5"/>
  <c r="CY130" i="5"/>
  <c r="CX130" i="5"/>
  <c r="CY129" i="5"/>
  <c r="CX129" i="5"/>
  <c r="CY127" i="5"/>
  <c r="CX127" i="5"/>
  <c r="CY125" i="5"/>
  <c r="CX125" i="5"/>
  <c r="CY124" i="5"/>
  <c r="CX124" i="5"/>
  <c r="CY123" i="5"/>
  <c r="CX123" i="5"/>
  <c r="CY122" i="5"/>
  <c r="CX122" i="5"/>
  <c r="CY121" i="5"/>
  <c r="CX121" i="5"/>
  <c r="CY120" i="5"/>
  <c r="CX120" i="5"/>
  <c r="CY118" i="5"/>
  <c r="CX118" i="5"/>
  <c r="CY117" i="5"/>
  <c r="CX117" i="5"/>
  <c r="CY116" i="5"/>
  <c r="CX116" i="5"/>
  <c r="CY115" i="5"/>
  <c r="CX115" i="5"/>
  <c r="CY113" i="5"/>
  <c r="CX113" i="5"/>
  <c r="CY112" i="5"/>
  <c r="CX112" i="5"/>
  <c r="CY111" i="5"/>
  <c r="CX111" i="5"/>
  <c r="CY109" i="5"/>
  <c r="CX109" i="5"/>
  <c r="CY108" i="5"/>
  <c r="CX108" i="5"/>
  <c r="CY107" i="5"/>
  <c r="CX107" i="5"/>
  <c r="CY106" i="5"/>
  <c r="CX106" i="5"/>
  <c r="CY105" i="5"/>
  <c r="CX105" i="5"/>
  <c r="CY104" i="5"/>
  <c r="CX104" i="5"/>
  <c r="CY103" i="5"/>
  <c r="CX103" i="5"/>
  <c r="CY101" i="5"/>
  <c r="CX101" i="5"/>
  <c r="CY100" i="5"/>
  <c r="CX100" i="5"/>
  <c r="CY99" i="5"/>
  <c r="CX99" i="5"/>
  <c r="CY98" i="5"/>
  <c r="CX98" i="5"/>
  <c r="CY97" i="5"/>
  <c r="CX97" i="5"/>
  <c r="CY96" i="5"/>
  <c r="CX96" i="5"/>
  <c r="CY95" i="5"/>
  <c r="CX95" i="5"/>
  <c r="CY94" i="5"/>
  <c r="CX94" i="5"/>
  <c r="CY90" i="5"/>
  <c r="CX90" i="5"/>
  <c r="CY89" i="5"/>
  <c r="CX89" i="5"/>
  <c r="CY88" i="5"/>
  <c r="CX88" i="5"/>
  <c r="CY87" i="5"/>
  <c r="CX87" i="5"/>
  <c r="CY86" i="5"/>
  <c r="CX86" i="5"/>
  <c r="CY85" i="5"/>
  <c r="CX85" i="5"/>
  <c r="CY84" i="5"/>
  <c r="CX84" i="5"/>
  <c r="CY83" i="5"/>
  <c r="CX83" i="5"/>
  <c r="CY82" i="5"/>
  <c r="CX82" i="5"/>
  <c r="CY81" i="5"/>
  <c r="CX81" i="5"/>
  <c r="CY80" i="5"/>
  <c r="CX80" i="5"/>
  <c r="CY78" i="5"/>
  <c r="CX78" i="5"/>
  <c r="CY77" i="5"/>
  <c r="CX77" i="5"/>
  <c r="CY76" i="5"/>
  <c r="CX76" i="5"/>
  <c r="CY75" i="5"/>
  <c r="CX75" i="5"/>
  <c r="CY74" i="5"/>
  <c r="CX74" i="5"/>
  <c r="CY73" i="5"/>
  <c r="CX73" i="5"/>
  <c r="CY72" i="5"/>
  <c r="CX72" i="5"/>
  <c r="CY71" i="5"/>
  <c r="CX71" i="5"/>
  <c r="CY70" i="5"/>
  <c r="CX70" i="5"/>
  <c r="CY68" i="5"/>
  <c r="CX68" i="5"/>
  <c r="CY67" i="5"/>
  <c r="CX67" i="5"/>
  <c r="CY66" i="5"/>
  <c r="CX66" i="5"/>
  <c r="CY65" i="5"/>
  <c r="CX65" i="5"/>
  <c r="CX63" i="5"/>
  <c r="CX61" i="5"/>
  <c r="CX60" i="5"/>
  <c r="CX59" i="5"/>
  <c r="CX58" i="5"/>
  <c r="CX57" i="5"/>
  <c r="CX55" i="5"/>
  <c r="CX54" i="5"/>
  <c r="CX53" i="5"/>
  <c r="CX52" i="5"/>
  <c r="CX50" i="5"/>
  <c r="CX49" i="5"/>
  <c r="CX48" i="5"/>
  <c r="CX47" i="5"/>
  <c r="CX46" i="5"/>
  <c r="CX45" i="5"/>
  <c r="CX44" i="5"/>
  <c r="CX42" i="5"/>
  <c r="CX41" i="5"/>
  <c r="CX40" i="5"/>
  <c r="CX39" i="5"/>
  <c r="CX38" i="5"/>
  <c r="CX37" i="5"/>
  <c r="CX36" i="5"/>
  <c r="CX34" i="5"/>
  <c r="CX33" i="5"/>
  <c r="CX32" i="5"/>
  <c r="CX31" i="5"/>
  <c r="CX30" i="5"/>
  <c r="CX29" i="5"/>
  <c r="CX28" i="5"/>
  <c r="CX27" i="5"/>
  <c r="CX26" i="5"/>
  <c r="CX25" i="5"/>
  <c r="CY23" i="5"/>
  <c r="CX23" i="5"/>
  <c r="CY22" i="5"/>
  <c r="CX22" i="5"/>
  <c r="CY21" i="5"/>
  <c r="CX21" i="5"/>
  <c r="CY20" i="5"/>
  <c r="CX20" i="5"/>
  <c r="CY19" i="5"/>
  <c r="CX19" i="5"/>
  <c r="CT18" i="5"/>
  <c r="CU18" i="5"/>
  <c r="CV18" i="5"/>
  <c r="CW18" i="5"/>
  <c r="H7" i="23" l="1"/>
  <c r="H6" i="23"/>
  <c r="H5" i="23"/>
  <c r="H4" i="23"/>
  <c r="H3" i="23"/>
  <c r="N55" i="15"/>
  <c r="V55" i="15" s="1"/>
  <c r="N53" i="15"/>
  <c r="R53" i="15" s="1"/>
  <c r="V48" i="15"/>
  <c r="N48" i="15"/>
  <c r="R48" i="15" s="1"/>
  <c r="E48" i="15"/>
  <c r="E46" i="15"/>
  <c r="N41" i="15"/>
  <c r="R41" i="15" s="1"/>
  <c r="N34" i="15"/>
  <c r="V34" i="15" s="1"/>
  <c r="N25" i="15"/>
  <c r="V25" i="15" s="1"/>
  <c r="I24" i="15"/>
  <c r="N19" i="15"/>
  <c r="V19" i="15" s="1"/>
  <c r="N50" i="15"/>
  <c r="N43" i="15"/>
  <c r="N36" i="15"/>
  <c r="N27" i="15"/>
  <c r="N21" i="15"/>
  <c r="N10" i="15"/>
  <c r="V10" i="15" s="1"/>
  <c r="N3" i="15"/>
  <c r="E44" i="15"/>
  <c r="H5" i="9"/>
  <c r="G13" i="9"/>
  <c r="CY160" i="5"/>
  <c r="CY159" i="5"/>
  <c r="CY158" i="5"/>
  <c r="CY157" i="5"/>
  <c r="CY156" i="5"/>
  <c r="CY155" i="5"/>
  <c r="CY154" i="5"/>
  <c r="CY153" i="5"/>
  <c r="CY152" i="5"/>
  <c r="CY151" i="5"/>
  <c r="CY150" i="5"/>
  <c r="CY149" i="5"/>
  <c r="CY148" i="5"/>
  <c r="CY147" i="5"/>
  <c r="CY146" i="5"/>
  <c r="CY145" i="5"/>
  <c r="CY144" i="5"/>
  <c r="J19" i="5"/>
  <c r="K19" i="5" s="1"/>
  <c r="R19" i="5" s="1"/>
  <c r="CS17" i="5"/>
  <c r="CS18" i="5" s="1"/>
  <c r="U18" i="5"/>
  <c r="T17" i="5"/>
  <c r="T18" i="5" s="1"/>
  <c r="S17" i="5"/>
  <c r="S18" i="5" s="1"/>
  <c r="R17" i="5"/>
  <c r="R18" i="5" s="1"/>
  <c r="N17" i="5"/>
  <c r="N18" i="5" s="1"/>
  <c r="M17" i="5"/>
  <c r="M18" i="5" s="1"/>
  <c r="L17" i="5"/>
  <c r="L18" i="5" s="1"/>
  <c r="K17" i="5"/>
  <c r="K18" i="5" s="1"/>
  <c r="J17" i="5"/>
  <c r="J18" i="5" s="1"/>
  <c r="D17" i="5"/>
  <c r="D18" i="5" s="1"/>
  <c r="C17" i="5"/>
  <c r="C18" i="5" s="1"/>
  <c r="B17" i="5"/>
  <c r="B18" i="5" s="1"/>
  <c r="BQ15" i="5"/>
  <c r="BQ17" i="5" s="1"/>
  <c r="BQ18" i="5" s="1"/>
  <c r="BJ15" i="5"/>
  <c r="BJ17" i="5" s="1"/>
  <c r="BJ18" i="5" s="1"/>
  <c r="BC15" i="5"/>
  <c r="BC17" i="5" s="1"/>
  <c r="BC18" i="5" s="1"/>
  <c r="AV15" i="5"/>
  <c r="AV17" i="5" s="1"/>
  <c r="AV18" i="5" s="1"/>
  <c r="AO15" i="5"/>
  <c r="AO17" i="5" s="1"/>
  <c r="AO18" i="5" s="1"/>
  <c r="AH15" i="5"/>
  <c r="AH17" i="5" s="1"/>
  <c r="AH18" i="5" s="1"/>
  <c r="AG15" i="5"/>
  <c r="R14" i="5"/>
  <c r="Q17" i="5"/>
  <c r="Q18" i="5" s="1"/>
  <c r="P14" i="5"/>
  <c r="P17" i="5" s="1"/>
  <c r="P18" i="5" s="1"/>
  <c r="G17" i="5"/>
  <c r="G18" i="5" s="1"/>
  <c r="F17" i="5"/>
  <c r="F18" i="5" s="1"/>
  <c r="R34" i="15" l="1"/>
  <c r="V53" i="15"/>
  <c r="CH62" i="5"/>
  <c r="BT62" i="5"/>
  <c r="BF62" i="5"/>
  <c r="AR62" i="5"/>
  <c r="AD62" i="5"/>
  <c r="Q62" i="5"/>
  <c r="CO62" i="5"/>
  <c r="CA62" i="5"/>
  <c r="BM62" i="5"/>
  <c r="AY62" i="5"/>
  <c r="AK62" i="5"/>
  <c r="W62" i="5"/>
  <c r="Q176" i="5"/>
  <c r="Q171" i="5"/>
  <c r="Q166" i="5"/>
  <c r="Q160" i="5"/>
  <c r="Q158" i="5"/>
  <c r="Q156" i="5"/>
  <c r="Q154" i="5"/>
  <c r="Q152" i="5"/>
  <c r="Q150" i="5"/>
  <c r="Q148" i="5"/>
  <c r="Q144" i="5"/>
  <c r="Q139" i="5"/>
  <c r="Q135" i="5"/>
  <c r="Q131" i="5"/>
  <c r="Q122" i="5"/>
  <c r="Q106" i="5"/>
  <c r="Q101" i="5"/>
  <c r="Q97" i="5"/>
  <c r="Q90" i="5"/>
  <c r="Q86" i="5"/>
  <c r="Q66" i="5"/>
  <c r="Q53" i="5"/>
  <c r="Q22" i="5"/>
  <c r="Q172" i="5"/>
  <c r="Q167" i="5"/>
  <c r="Q162" i="5"/>
  <c r="Q147" i="5"/>
  <c r="Q142" i="5"/>
  <c r="Q138" i="5"/>
  <c r="Q134" i="5"/>
  <c r="Q175" i="5"/>
  <c r="Q170" i="5"/>
  <c r="Q165" i="5"/>
  <c r="Q157" i="5"/>
  <c r="Q149" i="5"/>
  <c r="Q146" i="5"/>
  <c r="Q141" i="5"/>
  <c r="Q137" i="5"/>
  <c r="Q127" i="5"/>
  <c r="Q120" i="5"/>
  <c r="Q115" i="5"/>
  <c r="Q109" i="5"/>
  <c r="Q103" i="5"/>
  <c r="Q100" i="5"/>
  <c r="Q94" i="5"/>
  <c r="Q89" i="5"/>
  <c r="Q67" i="5"/>
  <c r="Q23" i="5"/>
  <c r="Q174" i="5"/>
  <c r="Q169" i="5"/>
  <c r="Q163" i="5"/>
  <c r="Q155" i="5"/>
  <c r="Q145" i="5"/>
  <c r="Q140" i="5"/>
  <c r="Q136" i="5"/>
  <c r="Q133" i="5"/>
  <c r="Q125" i="5"/>
  <c r="Q118" i="5"/>
  <c r="Q113" i="5"/>
  <c r="Q108" i="5"/>
  <c r="Q99" i="5"/>
  <c r="Q88" i="5"/>
  <c r="Q65" i="5"/>
  <c r="Q63" i="5"/>
  <c r="Q61" i="5"/>
  <c r="Q60" i="5"/>
  <c r="Q59" i="5"/>
  <c r="Q58" i="5"/>
  <c r="Q57" i="5"/>
  <c r="Q55" i="5"/>
  <c r="Q153" i="5"/>
  <c r="Q132" i="5"/>
  <c r="Q130" i="5"/>
  <c r="Q124" i="5"/>
  <c r="Q117" i="5"/>
  <c r="Q112" i="5"/>
  <c r="Q107" i="5"/>
  <c r="Q105" i="5"/>
  <c r="Q98" i="5"/>
  <c r="Q96" i="5"/>
  <c r="Q87" i="5"/>
  <c r="Q85" i="5"/>
  <c r="Q54" i="5"/>
  <c r="Q37" i="5"/>
  <c r="Q38" i="5"/>
  <c r="Q39" i="5"/>
  <c r="Q40" i="5"/>
  <c r="Q41" i="5"/>
  <c r="Q42" i="5"/>
  <c r="Q159" i="5"/>
  <c r="Q151" i="5"/>
  <c r="Q129" i="5"/>
  <c r="Q123" i="5"/>
  <c r="Q121" i="5"/>
  <c r="Q116" i="5"/>
  <c r="Q111" i="5"/>
  <c r="Q104" i="5"/>
  <c r="Q95" i="5"/>
  <c r="Q84" i="5"/>
  <c r="Q83" i="5"/>
  <c r="Q82" i="5"/>
  <c r="Q81" i="5"/>
  <c r="Q80" i="5"/>
  <c r="Q78" i="5"/>
  <c r="Q77" i="5"/>
  <c r="Q76" i="5"/>
  <c r="Q75" i="5"/>
  <c r="Q74" i="5"/>
  <c r="Q73" i="5"/>
  <c r="Q72" i="5"/>
  <c r="Q71" i="5"/>
  <c r="Q70" i="5"/>
  <c r="Q68" i="5"/>
  <c r="Q52" i="5"/>
  <c r="Q50" i="5"/>
  <c r="Q49" i="5"/>
  <c r="Q48" i="5"/>
  <c r="Q47" i="5"/>
  <c r="Q46" i="5"/>
  <c r="Q45" i="5"/>
  <c r="Q44" i="5"/>
  <c r="Q20" i="5"/>
  <c r="Q21" i="5"/>
  <c r="Q36" i="5"/>
  <c r="Q34" i="5"/>
  <c r="Q33" i="5"/>
  <c r="Q32" i="5"/>
  <c r="Q31" i="5"/>
  <c r="Q30" i="5"/>
  <c r="Q29" i="5"/>
  <c r="Q28" i="5"/>
  <c r="Q27" i="5"/>
  <c r="Q26" i="5"/>
  <c r="Q25" i="5"/>
  <c r="V41" i="15"/>
  <c r="BW15" i="5"/>
  <c r="BW17" i="5" s="1"/>
  <c r="BW18" i="5" s="1"/>
  <c r="AG17" i="5"/>
  <c r="AG18" i="5" s="1"/>
  <c r="R19" i="15"/>
  <c r="R25" i="15"/>
  <c r="R55" i="15"/>
  <c r="CO175" i="5"/>
  <c r="CA175" i="5"/>
  <c r="BM175" i="5"/>
  <c r="AY175" i="5"/>
  <c r="AK175" i="5"/>
  <c r="W175" i="5"/>
  <c r="CH175" i="5"/>
  <c r="BT175" i="5"/>
  <c r="BF175" i="5"/>
  <c r="AR175" i="5"/>
  <c r="AD175" i="5"/>
  <c r="AD20" i="5"/>
  <c r="AR20" i="5"/>
  <c r="BF20" i="5"/>
  <c r="BT20" i="5"/>
  <c r="CH20" i="5"/>
  <c r="AD21" i="5"/>
  <c r="AR21" i="5"/>
  <c r="BF21" i="5"/>
  <c r="BT21" i="5"/>
  <c r="CH21" i="5"/>
  <c r="AD22" i="5"/>
  <c r="AR22" i="5"/>
  <c r="BF22" i="5"/>
  <c r="BT22" i="5"/>
  <c r="CH22" i="5"/>
  <c r="AD23" i="5"/>
  <c r="AR23" i="5"/>
  <c r="BF23" i="5"/>
  <c r="BT23" i="5"/>
  <c r="CH23" i="5"/>
  <c r="AD25" i="5"/>
  <c r="AR25" i="5"/>
  <c r="BF25" i="5"/>
  <c r="BT25" i="5"/>
  <c r="CH25" i="5"/>
  <c r="AD26" i="5"/>
  <c r="AR26" i="5"/>
  <c r="BF26" i="5"/>
  <c r="BT26" i="5"/>
  <c r="CH26" i="5"/>
  <c r="AD27" i="5"/>
  <c r="AR27" i="5"/>
  <c r="BF27" i="5"/>
  <c r="BT27" i="5"/>
  <c r="CH27" i="5"/>
  <c r="AD28" i="5"/>
  <c r="AR28" i="5"/>
  <c r="BF28" i="5"/>
  <c r="BT28" i="5"/>
  <c r="CH28" i="5"/>
  <c r="AD29" i="5"/>
  <c r="AR29" i="5"/>
  <c r="BF29" i="5"/>
  <c r="BT29" i="5"/>
  <c r="CH29" i="5"/>
  <c r="AD30" i="5"/>
  <c r="AR30" i="5"/>
  <c r="BF30" i="5"/>
  <c r="BT30" i="5"/>
  <c r="CH30" i="5"/>
  <c r="AD31" i="5"/>
  <c r="AR31" i="5"/>
  <c r="BF31" i="5"/>
  <c r="BT31" i="5"/>
  <c r="CH31" i="5"/>
  <c r="AD32" i="5"/>
  <c r="BM20" i="5"/>
  <c r="AK21" i="5"/>
  <c r="CO21" i="5"/>
  <c r="BM22" i="5"/>
  <c r="AK23" i="5"/>
  <c r="CO23" i="5"/>
  <c r="BM25" i="5"/>
  <c r="AK26" i="5"/>
  <c r="CO26" i="5"/>
  <c r="BM27" i="5"/>
  <c r="AK28" i="5"/>
  <c r="CO28" i="5"/>
  <c r="BM29" i="5"/>
  <c r="AK30" i="5"/>
  <c r="CO30" i="5"/>
  <c r="BM31" i="5"/>
  <c r="AK32" i="5"/>
  <c r="AY32" i="5"/>
  <c r="BM32" i="5"/>
  <c r="CA32" i="5"/>
  <c r="CO32" i="5"/>
  <c r="W33" i="5"/>
  <c r="AK33" i="5"/>
  <c r="AY33" i="5"/>
  <c r="BM33" i="5"/>
  <c r="CA33" i="5"/>
  <c r="CO33" i="5"/>
  <c r="W34" i="5"/>
  <c r="AK34" i="5"/>
  <c r="AY34" i="5"/>
  <c r="BM34" i="5"/>
  <c r="CA34" i="5"/>
  <c r="CO34" i="5"/>
  <c r="W36" i="5"/>
  <c r="AK36" i="5"/>
  <c r="AY36" i="5"/>
  <c r="BM36" i="5"/>
  <c r="CA36" i="5"/>
  <c r="CO36" i="5"/>
  <c r="W37" i="5"/>
  <c r="AK37" i="5"/>
  <c r="AY37" i="5"/>
  <c r="BM37" i="5"/>
  <c r="CA37" i="5"/>
  <c r="CO37" i="5"/>
  <c r="W38" i="5"/>
  <c r="AK38" i="5"/>
  <c r="AY38" i="5"/>
  <c r="BM38" i="5"/>
  <c r="CA38" i="5"/>
  <c r="CO38" i="5"/>
  <c r="W39" i="5"/>
  <c r="AK39" i="5"/>
  <c r="AY39" i="5"/>
  <c r="BM39" i="5"/>
  <c r="CA39" i="5"/>
  <c r="CO39" i="5"/>
  <c r="W40" i="5"/>
  <c r="AK40" i="5"/>
  <c r="AY40" i="5"/>
  <c r="BM40" i="5"/>
  <c r="CA40" i="5"/>
  <c r="CO40" i="5"/>
  <c r="W41" i="5"/>
  <c r="AK41" i="5"/>
  <c r="AY41" i="5"/>
  <c r="BM41" i="5"/>
  <c r="CA41" i="5"/>
  <c r="CO41" i="5"/>
  <c r="W42" i="5"/>
  <c r="AK42" i="5"/>
  <c r="AY42" i="5"/>
  <c r="BM42" i="5"/>
  <c r="CA42" i="5"/>
  <c r="CO42" i="5"/>
  <c r="W44" i="5"/>
  <c r="AK44" i="5"/>
  <c r="AY44" i="5"/>
  <c r="BM44" i="5"/>
  <c r="CA44" i="5"/>
  <c r="CO44" i="5"/>
  <c r="W45" i="5"/>
  <c r="AK45" i="5"/>
  <c r="AY45" i="5"/>
  <c r="BM45" i="5"/>
  <c r="CA45" i="5"/>
  <c r="CO45" i="5"/>
  <c r="W46" i="5"/>
  <c r="AK46" i="5"/>
  <c r="AY46" i="5"/>
  <c r="BM46" i="5"/>
  <c r="CA46" i="5"/>
  <c r="CO46" i="5"/>
  <c r="W47" i="5"/>
  <c r="AK47" i="5"/>
  <c r="AY47" i="5"/>
  <c r="BM47" i="5"/>
  <c r="CA47" i="5"/>
  <c r="CO47" i="5"/>
  <c r="W48" i="5"/>
  <c r="AK48" i="5"/>
  <c r="AY48" i="5"/>
  <c r="BM48" i="5"/>
  <c r="CA48" i="5"/>
  <c r="CO48" i="5"/>
  <c r="W49" i="5"/>
  <c r="AK49" i="5"/>
  <c r="AY49" i="5"/>
  <c r="BM49" i="5"/>
  <c r="CA49" i="5"/>
  <c r="CO49" i="5"/>
  <c r="W50" i="5"/>
  <c r="AK50" i="5"/>
  <c r="AY50" i="5"/>
  <c r="BM50" i="5"/>
  <c r="CA50" i="5"/>
  <c r="CO50" i="5"/>
  <c r="W52" i="5"/>
  <c r="AK52" i="5"/>
  <c r="AY52" i="5"/>
  <c r="BM52" i="5"/>
  <c r="CA52" i="5"/>
  <c r="CO52" i="5"/>
  <c r="W53" i="5"/>
  <c r="AK53" i="5"/>
  <c r="AY53" i="5"/>
  <c r="BM53" i="5"/>
  <c r="CA53" i="5"/>
  <c r="CO53" i="5"/>
  <c r="W54" i="5"/>
  <c r="AK54" i="5"/>
  <c r="AY54" i="5"/>
  <c r="BM54" i="5"/>
  <c r="CA54" i="5"/>
  <c r="CO54" i="5"/>
  <c r="W55" i="5"/>
  <c r="AK55" i="5"/>
  <c r="AY55" i="5"/>
  <c r="BM55" i="5"/>
  <c r="CA55" i="5"/>
  <c r="CO55" i="5"/>
  <c r="W57" i="5"/>
  <c r="AK57" i="5"/>
  <c r="AY57" i="5"/>
  <c r="BM57" i="5"/>
  <c r="CA57" i="5"/>
  <c r="CO57" i="5"/>
  <c r="W58" i="5"/>
  <c r="AK58" i="5"/>
  <c r="AY58" i="5"/>
  <c r="BM58" i="5"/>
  <c r="CA58" i="5"/>
  <c r="CO58" i="5"/>
  <c r="W59" i="5"/>
  <c r="AK59" i="5"/>
  <c r="AY59" i="5"/>
  <c r="BM59" i="5"/>
  <c r="CA59" i="5"/>
  <c r="CO59" i="5"/>
  <c r="W60" i="5"/>
  <c r="AK60" i="5"/>
  <c r="AY20" i="5"/>
  <c r="W21" i="5"/>
  <c r="CA21" i="5"/>
  <c r="AY22" i="5"/>
  <c r="W23" i="5"/>
  <c r="CA23" i="5"/>
  <c r="AY25" i="5"/>
  <c r="W26" i="5"/>
  <c r="CA26" i="5"/>
  <c r="AY27" i="5"/>
  <c r="W28" i="5"/>
  <c r="CA28" i="5"/>
  <c r="AY29" i="5"/>
  <c r="W30" i="5"/>
  <c r="CA30" i="5"/>
  <c r="AY31" i="5"/>
  <c r="W32" i="5"/>
  <c r="W70" i="5"/>
  <c r="AK70" i="5"/>
  <c r="AY70" i="5"/>
  <c r="BM70" i="5"/>
  <c r="CA70" i="5"/>
  <c r="CO70" i="5"/>
  <c r="AD71" i="5"/>
  <c r="AR71" i="5"/>
  <c r="BF71" i="5"/>
  <c r="BT71" i="5"/>
  <c r="CH71" i="5"/>
  <c r="AD76" i="5"/>
  <c r="AR76" i="5"/>
  <c r="BF76" i="5"/>
  <c r="BT76" i="5"/>
  <c r="CH76" i="5"/>
  <c r="AD77" i="5"/>
  <c r="AR77" i="5"/>
  <c r="BF77" i="5"/>
  <c r="BT77" i="5"/>
  <c r="CH77" i="5"/>
  <c r="AD78" i="5"/>
  <c r="AR78" i="5"/>
  <c r="BF78" i="5"/>
  <c r="BT78" i="5"/>
  <c r="CH78" i="5"/>
  <c r="W80" i="5"/>
  <c r="AK80" i="5"/>
  <c r="AY80" i="5"/>
  <c r="BM80" i="5"/>
  <c r="CA80" i="5"/>
  <c r="CO80" i="5"/>
  <c r="CO20" i="5"/>
  <c r="AK22" i="5"/>
  <c r="BM23" i="5"/>
  <c r="CO25" i="5"/>
  <c r="AK27" i="5"/>
  <c r="BM28" i="5"/>
  <c r="CO29" i="5"/>
  <c r="AK31" i="5"/>
  <c r="AR32" i="5"/>
  <c r="BT33" i="5"/>
  <c r="AR34" i="5"/>
  <c r="BT36" i="5"/>
  <c r="AR37" i="5"/>
  <c r="BT38" i="5"/>
  <c r="AR39" i="5"/>
  <c r="BT40" i="5"/>
  <c r="AR41" i="5"/>
  <c r="BT42" i="5"/>
  <c r="CA20" i="5"/>
  <c r="W22" i="5"/>
  <c r="AY23" i="5"/>
  <c r="CA25" i="5"/>
  <c r="W27" i="5"/>
  <c r="AY28" i="5"/>
  <c r="CA29" i="5"/>
  <c r="W31" i="5"/>
  <c r="CH32" i="5"/>
  <c r="BF33" i="5"/>
  <c r="AD34" i="5"/>
  <c r="CH34" i="5"/>
  <c r="BF36" i="5"/>
  <c r="AD37" i="5"/>
  <c r="CH37" i="5"/>
  <c r="BF38" i="5"/>
  <c r="AD39" i="5"/>
  <c r="CH39" i="5"/>
  <c r="BF40" i="5"/>
  <c r="AD41" i="5"/>
  <c r="CH41" i="5"/>
  <c r="BF42" i="5"/>
  <c r="AD44" i="5"/>
  <c r="CH44" i="5"/>
  <c r="BF45" i="5"/>
  <c r="AD46" i="5"/>
  <c r="CH46" i="5"/>
  <c r="BF47" i="5"/>
  <c r="AD48" i="5"/>
  <c r="CH48" i="5"/>
  <c r="BF49" i="5"/>
  <c r="AD50" i="5"/>
  <c r="CH50" i="5"/>
  <c r="BF52" i="5"/>
  <c r="AD53" i="5"/>
  <c r="CH53" i="5"/>
  <c r="BF54" i="5"/>
  <c r="AD55" i="5"/>
  <c r="CH55" i="5"/>
  <c r="BF57" i="5"/>
  <c r="AD58" i="5"/>
  <c r="CH58" i="5"/>
  <c r="BF59" i="5"/>
  <c r="AD60" i="5"/>
  <c r="BT70" i="5"/>
  <c r="W71" i="5"/>
  <c r="CA71" i="5"/>
  <c r="W72" i="5"/>
  <c r="AK72" i="5"/>
  <c r="AY72" i="5"/>
  <c r="BM72" i="5"/>
  <c r="CA72" i="5"/>
  <c r="CO72" i="5"/>
  <c r="W73" i="5"/>
  <c r="AK73" i="5"/>
  <c r="AY73" i="5"/>
  <c r="BM73" i="5"/>
  <c r="CA73" i="5"/>
  <c r="CO73" i="5"/>
  <c r="W74" i="5"/>
  <c r="AK74" i="5"/>
  <c r="AY74" i="5"/>
  <c r="BM74" i="5"/>
  <c r="CA74" i="5"/>
  <c r="CO74" i="5"/>
  <c r="AD75" i="5"/>
  <c r="AR75" i="5"/>
  <c r="BF75" i="5"/>
  <c r="BT75" i="5"/>
  <c r="CH75" i="5"/>
  <c r="AY76" i="5"/>
  <c r="W77" i="5"/>
  <c r="CA77" i="5"/>
  <c r="AY78" i="5"/>
  <c r="BT80" i="5"/>
  <c r="W81" i="5"/>
  <c r="AK81" i="5"/>
  <c r="AY81" i="5"/>
  <c r="BM81" i="5"/>
  <c r="CA81" i="5"/>
  <c r="CO81" i="5"/>
  <c r="W82" i="5"/>
  <c r="AK82" i="5"/>
  <c r="AY82" i="5"/>
  <c r="BM82" i="5"/>
  <c r="CA82" i="5"/>
  <c r="CO82" i="5"/>
  <c r="W83" i="5"/>
  <c r="AK83" i="5"/>
  <c r="AY83" i="5"/>
  <c r="BM83" i="5"/>
  <c r="CA83" i="5"/>
  <c r="CO83" i="5"/>
  <c r="W84" i="5"/>
  <c r="AK84" i="5"/>
  <c r="AY84" i="5"/>
  <c r="BM84" i="5"/>
  <c r="CA84" i="5"/>
  <c r="CO84" i="5"/>
  <c r="W85" i="5"/>
  <c r="AK85" i="5"/>
  <c r="AY85" i="5"/>
  <c r="BM85" i="5"/>
  <c r="CA85" i="5"/>
  <c r="CO85" i="5"/>
  <c r="W86" i="5"/>
  <c r="AK86" i="5"/>
  <c r="AY86" i="5"/>
  <c r="BM86" i="5"/>
  <c r="CA86" i="5"/>
  <c r="CO86" i="5"/>
  <c r="W87" i="5"/>
  <c r="AK87" i="5"/>
  <c r="AY87" i="5"/>
  <c r="BM87" i="5"/>
  <c r="CA87" i="5"/>
  <c r="CO87" i="5"/>
  <c r="W88" i="5"/>
  <c r="AK88" i="5"/>
  <c r="AY88" i="5"/>
  <c r="BM88" i="5"/>
  <c r="CA88" i="5"/>
  <c r="CO88" i="5"/>
  <c r="W89" i="5"/>
  <c r="AK89" i="5"/>
  <c r="AY89" i="5"/>
  <c r="BM89" i="5"/>
  <c r="CA89" i="5"/>
  <c r="CO89" i="5"/>
  <c r="W90" i="5"/>
  <c r="AK90" i="5"/>
  <c r="AY90" i="5"/>
  <c r="BM90" i="5"/>
  <c r="CA90" i="5"/>
  <c r="CO90" i="5"/>
  <c r="W94" i="5"/>
  <c r="AK94" i="5"/>
  <c r="AY94" i="5"/>
  <c r="BM94" i="5"/>
  <c r="CA94" i="5"/>
  <c r="CO94" i="5"/>
  <c r="W95" i="5"/>
  <c r="AK95" i="5"/>
  <c r="AY95" i="5"/>
  <c r="BM95" i="5"/>
  <c r="CA95" i="5"/>
  <c r="CO95" i="5"/>
  <c r="W96" i="5"/>
  <c r="AK96" i="5"/>
  <c r="AY96" i="5"/>
  <c r="BM96" i="5"/>
  <c r="CA96" i="5"/>
  <c r="CO96" i="5"/>
  <c r="W97" i="5"/>
  <c r="AK97" i="5"/>
  <c r="AY97" i="5"/>
  <c r="BM97" i="5"/>
  <c r="CA97" i="5"/>
  <c r="CO97" i="5"/>
  <c r="W20" i="5"/>
  <c r="CA22" i="5"/>
  <c r="AY26" i="5"/>
  <c r="W29" i="5"/>
  <c r="CA31" i="5"/>
  <c r="AR33" i="5"/>
  <c r="BT34" i="5"/>
  <c r="AR38" i="5"/>
  <c r="BT39" i="5"/>
  <c r="AR42" i="5"/>
  <c r="AR45" i="5"/>
  <c r="CH45" i="5"/>
  <c r="AR46" i="5"/>
  <c r="BF48" i="5"/>
  <c r="BT50" i="5"/>
  <c r="AD52" i="5"/>
  <c r="BT52" i="5"/>
  <c r="AR54" i="5"/>
  <c r="CH54" i="5"/>
  <c r="AR55" i="5"/>
  <c r="BF58" i="5"/>
  <c r="AY60" i="5"/>
  <c r="BM60" i="5"/>
  <c r="CA60" i="5"/>
  <c r="CO60" i="5"/>
  <c r="W61" i="5"/>
  <c r="AK61" i="5"/>
  <c r="AY61" i="5"/>
  <c r="BM61" i="5"/>
  <c r="CA61" i="5"/>
  <c r="CO61" i="5"/>
  <c r="W63" i="5"/>
  <c r="AK63" i="5"/>
  <c r="AY63" i="5"/>
  <c r="BM63" i="5"/>
  <c r="CA63" i="5"/>
  <c r="CO63" i="5"/>
  <c r="W65" i="5"/>
  <c r="AK65" i="5"/>
  <c r="AY65" i="5"/>
  <c r="BM65" i="5"/>
  <c r="CA65" i="5"/>
  <c r="CO65" i="5"/>
  <c r="W66" i="5"/>
  <c r="AK66" i="5"/>
  <c r="AY66" i="5"/>
  <c r="BM66" i="5"/>
  <c r="CA66" i="5"/>
  <c r="CO66" i="5"/>
  <c r="W67" i="5"/>
  <c r="AK67" i="5"/>
  <c r="AY67" i="5"/>
  <c r="BM67" i="5"/>
  <c r="CA67" i="5"/>
  <c r="CO67" i="5"/>
  <c r="W68" i="5"/>
  <c r="AK68" i="5"/>
  <c r="AY68" i="5"/>
  <c r="BM68" i="5"/>
  <c r="CA68" i="5"/>
  <c r="CO68" i="5"/>
  <c r="BF70" i="5"/>
  <c r="AK71" i="5"/>
  <c r="AR72" i="5"/>
  <c r="BT73" i="5"/>
  <c r="AR74" i="5"/>
  <c r="AY75" i="5"/>
  <c r="AK76" i="5"/>
  <c r="CA76" i="5"/>
  <c r="AK77" i="5"/>
  <c r="CO78" i="5"/>
  <c r="AR80" i="5"/>
  <c r="CH80" i="5"/>
  <c r="BF81" i="5"/>
  <c r="AD82" i="5"/>
  <c r="CH82" i="5"/>
  <c r="BF83" i="5"/>
  <c r="AD84" i="5"/>
  <c r="CH84" i="5"/>
  <c r="BF85" i="5"/>
  <c r="AD86" i="5"/>
  <c r="CH86" i="5"/>
  <c r="BF87" i="5"/>
  <c r="AD88" i="5"/>
  <c r="CH88" i="5"/>
  <c r="BF89" i="5"/>
  <c r="AD90" i="5"/>
  <c r="CH90" i="5"/>
  <c r="BF94" i="5"/>
  <c r="AD95" i="5"/>
  <c r="CH95" i="5"/>
  <c r="BF96" i="5"/>
  <c r="AD97" i="5"/>
  <c r="CH97" i="5"/>
  <c r="BM21" i="5"/>
  <c r="AK25" i="5"/>
  <c r="CO27" i="5"/>
  <c r="BM30" i="5"/>
  <c r="AD33" i="5"/>
  <c r="BF34" i="5"/>
  <c r="CH36" i="5"/>
  <c r="AD38" i="5"/>
  <c r="BF39" i="5"/>
  <c r="CH40" i="5"/>
  <c r="AD42" i="5"/>
  <c r="BT44" i="5"/>
  <c r="AD45" i="5"/>
  <c r="BT45" i="5"/>
  <c r="AR47" i="5"/>
  <c r="CH47" i="5"/>
  <c r="AR48" i="5"/>
  <c r="BF50" i="5"/>
  <c r="BT53" i="5"/>
  <c r="AD54" i="5"/>
  <c r="BT54" i="5"/>
  <c r="AR57" i="5"/>
  <c r="CH57" i="5"/>
  <c r="AR58" i="5"/>
  <c r="AR70" i="5"/>
  <c r="CH70" i="5"/>
  <c r="AD72" i="5"/>
  <c r="CH72" i="5"/>
  <c r="BF73" i="5"/>
  <c r="AD74" i="5"/>
  <c r="CH74" i="5"/>
  <c r="AK75" i="5"/>
  <c r="CO75" i="5"/>
  <c r="W76" i="5"/>
  <c r="BM76" i="5"/>
  <c r="AK78" i="5"/>
  <c r="CA78" i="5"/>
  <c r="AD80" i="5"/>
  <c r="AR81" i="5"/>
  <c r="BT82" i="5"/>
  <c r="AR83" i="5"/>
  <c r="BT84" i="5"/>
  <c r="AR85" i="5"/>
  <c r="BT86" i="5"/>
  <c r="AR87" i="5"/>
  <c r="BT88" i="5"/>
  <c r="AR89" i="5"/>
  <c r="BT90" i="5"/>
  <c r="AR94" i="5"/>
  <c r="BT95" i="5"/>
  <c r="AR96" i="5"/>
  <c r="BT97" i="5"/>
  <c r="W98" i="5"/>
  <c r="AK98" i="5"/>
  <c r="AY98" i="5"/>
  <c r="BM98" i="5"/>
  <c r="CA98" i="5"/>
  <c r="CO98" i="5"/>
  <c r="W99" i="5"/>
  <c r="AK99" i="5"/>
  <c r="AY99" i="5"/>
  <c r="BM99" i="5"/>
  <c r="CA99" i="5"/>
  <c r="CO99" i="5"/>
  <c r="W100" i="5"/>
  <c r="AK100" i="5"/>
  <c r="AY100" i="5"/>
  <c r="BM100" i="5"/>
  <c r="CA100" i="5"/>
  <c r="CO100" i="5"/>
  <c r="W101" i="5"/>
  <c r="AK101" i="5"/>
  <c r="AY101" i="5"/>
  <c r="BM101" i="5"/>
  <c r="CA101" i="5"/>
  <c r="CO101" i="5"/>
  <c r="W103" i="5"/>
  <c r="AK103" i="5"/>
  <c r="AY103" i="5"/>
  <c r="BM103" i="5"/>
  <c r="CA103" i="5"/>
  <c r="CO103" i="5"/>
  <c r="W104" i="5"/>
  <c r="AK104" i="5"/>
  <c r="AY104" i="5"/>
  <c r="BM104" i="5"/>
  <c r="CA104" i="5"/>
  <c r="CO104" i="5"/>
  <c r="W105" i="5"/>
  <c r="AK105" i="5"/>
  <c r="AY105" i="5"/>
  <c r="BM105" i="5"/>
  <c r="CA105" i="5"/>
  <c r="CO105" i="5"/>
  <c r="W106" i="5"/>
  <c r="AK106" i="5"/>
  <c r="AY106" i="5"/>
  <c r="BM106" i="5"/>
  <c r="CA106" i="5"/>
  <c r="CO106" i="5"/>
  <c r="W107" i="5"/>
  <c r="AK107" i="5"/>
  <c r="AY107" i="5"/>
  <c r="BM107" i="5"/>
  <c r="CA107" i="5"/>
  <c r="CO107" i="5"/>
  <c r="W108" i="5"/>
  <c r="AK108" i="5"/>
  <c r="AY108" i="5"/>
  <c r="BM108" i="5"/>
  <c r="CA108" i="5"/>
  <c r="CO108" i="5"/>
  <c r="W109" i="5"/>
  <c r="AK109" i="5"/>
  <c r="AY109" i="5"/>
  <c r="BM109" i="5"/>
  <c r="CA109" i="5"/>
  <c r="CO109" i="5"/>
  <c r="W111" i="5"/>
  <c r="AK111" i="5"/>
  <c r="AY111" i="5"/>
  <c r="BM111" i="5"/>
  <c r="CA111" i="5"/>
  <c r="CO111" i="5"/>
  <c r="W112" i="5"/>
  <c r="AK112" i="5"/>
  <c r="AY112" i="5"/>
  <c r="BM112" i="5"/>
  <c r="CA112" i="5"/>
  <c r="CO112" i="5"/>
  <c r="W113" i="5"/>
  <c r="AK113" i="5"/>
  <c r="AY113" i="5"/>
  <c r="BM113" i="5"/>
  <c r="CA113" i="5"/>
  <c r="CO113" i="5"/>
  <c r="W115" i="5"/>
  <c r="AK115" i="5"/>
  <c r="AY115" i="5"/>
  <c r="BM115" i="5"/>
  <c r="CA115" i="5"/>
  <c r="CO115" i="5"/>
  <c r="W116" i="5"/>
  <c r="AK116" i="5"/>
  <c r="AY116" i="5"/>
  <c r="BM116" i="5"/>
  <c r="CA116" i="5"/>
  <c r="CO116" i="5"/>
  <c r="W117" i="5"/>
  <c r="AK117" i="5"/>
  <c r="AY117" i="5"/>
  <c r="BM117" i="5"/>
  <c r="CA117" i="5"/>
  <c r="CO117" i="5"/>
  <c r="W118" i="5"/>
  <c r="AK118" i="5"/>
  <c r="AY118" i="5"/>
  <c r="BM118" i="5"/>
  <c r="CA118" i="5"/>
  <c r="CO118" i="5"/>
  <c r="W120" i="5"/>
  <c r="AK120" i="5"/>
  <c r="AY120" i="5"/>
  <c r="BM120" i="5"/>
  <c r="CA120" i="5"/>
  <c r="CO120" i="5"/>
  <c r="W121" i="5"/>
  <c r="AK121" i="5"/>
  <c r="AY121" i="5"/>
  <c r="BM121" i="5"/>
  <c r="CA121" i="5"/>
  <c r="CO121" i="5"/>
  <c r="W122" i="5"/>
  <c r="AK122" i="5"/>
  <c r="AY122" i="5"/>
  <c r="BM122" i="5"/>
  <c r="CA122" i="5"/>
  <c r="CO122" i="5"/>
  <c r="W123" i="5"/>
  <c r="AK123" i="5"/>
  <c r="AY123" i="5"/>
  <c r="BM123" i="5"/>
  <c r="CA123" i="5"/>
  <c r="CO123" i="5"/>
  <c r="W124" i="5"/>
  <c r="AK124" i="5"/>
  <c r="AY124" i="5"/>
  <c r="BM124" i="5"/>
  <c r="CA124" i="5"/>
  <c r="CO124" i="5"/>
  <c r="W125" i="5"/>
  <c r="AK125" i="5"/>
  <c r="AY125" i="5"/>
  <c r="BM125" i="5"/>
  <c r="CA125" i="5"/>
  <c r="CO125" i="5"/>
  <c r="W127" i="5"/>
  <c r="AK127" i="5"/>
  <c r="AY127" i="5"/>
  <c r="BM127" i="5"/>
  <c r="CA127" i="5"/>
  <c r="CO127" i="5"/>
  <c r="W129" i="5"/>
  <c r="AK129" i="5"/>
  <c r="AY129" i="5"/>
  <c r="BM129" i="5"/>
  <c r="CA129" i="5"/>
  <c r="CO129" i="5"/>
  <c r="W130" i="5"/>
  <c r="AK130" i="5"/>
  <c r="AY130" i="5"/>
  <c r="BM130" i="5"/>
  <c r="CA130" i="5"/>
  <c r="CO130" i="5"/>
  <c r="W131" i="5"/>
  <c r="AK131" i="5"/>
  <c r="AY131" i="5"/>
  <c r="BM131" i="5"/>
  <c r="CA131" i="5"/>
  <c r="CO131" i="5"/>
  <c r="W132" i="5"/>
  <c r="AK132" i="5"/>
  <c r="AY132" i="5"/>
  <c r="BM132" i="5"/>
  <c r="CA132" i="5"/>
  <c r="CO132" i="5"/>
  <c r="W133" i="5"/>
  <c r="AK133" i="5"/>
  <c r="AY133" i="5"/>
  <c r="BM133" i="5"/>
  <c r="CA133" i="5"/>
  <c r="CO133" i="5"/>
  <c r="W134" i="5"/>
  <c r="AK134" i="5"/>
  <c r="AY134" i="5"/>
  <c r="BM134" i="5"/>
  <c r="CA134" i="5"/>
  <c r="CO134" i="5"/>
  <c r="W135" i="5"/>
  <c r="AK135" i="5"/>
  <c r="AY135" i="5"/>
  <c r="BM135" i="5"/>
  <c r="CA135" i="5"/>
  <c r="CO135" i="5"/>
  <c r="W136" i="5"/>
  <c r="AK136" i="5"/>
  <c r="AY136" i="5"/>
  <c r="BM136" i="5"/>
  <c r="CA136" i="5"/>
  <c r="CO136" i="5"/>
  <c r="W137" i="5"/>
  <c r="AK137" i="5"/>
  <c r="AY137" i="5"/>
  <c r="BM137" i="5"/>
  <c r="CA137" i="5"/>
  <c r="CO137" i="5"/>
  <c r="W138" i="5"/>
  <c r="AK138" i="5"/>
  <c r="AY138" i="5"/>
  <c r="BM138" i="5"/>
  <c r="CA138" i="5"/>
  <c r="CO138" i="5"/>
  <c r="W139" i="5"/>
  <c r="AK139" i="5"/>
  <c r="AY139" i="5"/>
  <c r="BM139" i="5"/>
  <c r="CA139" i="5"/>
  <c r="CO139" i="5"/>
  <c r="W140" i="5"/>
  <c r="AK140" i="5"/>
  <c r="AY140" i="5"/>
  <c r="BM140" i="5"/>
  <c r="CA140" i="5"/>
  <c r="CO140" i="5"/>
  <c r="W141" i="5"/>
  <c r="AK141" i="5"/>
  <c r="AY141" i="5"/>
  <c r="BM141" i="5"/>
  <c r="CA141" i="5"/>
  <c r="CO141" i="5"/>
  <c r="W142" i="5"/>
  <c r="AK142" i="5"/>
  <c r="AY142" i="5"/>
  <c r="BM142" i="5"/>
  <c r="CA142" i="5"/>
  <c r="CO142" i="5"/>
  <c r="W144" i="5"/>
  <c r="AK144" i="5"/>
  <c r="AY144" i="5"/>
  <c r="BM144" i="5"/>
  <c r="CA144" i="5"/>
  <c r="CO144" i="5"/>
  <c r="W145" i="5"/>
  <c r="AK145" i="5"/>
  <c r="AY145" i="5"/>
  <c r="BM145" i="5"/>
  <c r="CA145" i="5"/>
  <c r="CO145" i="5"/>
  <c r="W146" i="5"/>
  <c r="AK146" i="5"/>
  <c r="AY146" i="5"/>
  <c r="BM146" i="5"/>
  <c r="CA146" i="5"/>
  <c r="CO146" i="5"/>
  <c r="W147" i="5"/>
  <c r="AK147" i="5"/>
  <c r="AY147" i="5"/>
  <c r="BM147" i="5"/>
  <c r="CA147" i="5"/>
  <c r="CO147" i="5"/>
  <c r="W148" i="5"/>
  <c r="AK148" i="5"/>
  <c r="AY148" i="5"/>
  <c r="BM148" i="5"/>
  <c r="CA148" i="5"/>
  <c r="CO148" i="5"/>
  <c r="W149" i="5"/>
  <c r="AK149" i="5"/>
  <c r="AY149" i="5"/>
  <c r="AK20" i="5"/>
  <c r="BM26" i="5"/>
  <c r="CO31" i="5"/>
  <c r="BF32" i="5"/>
  <c r="AD36" i="5"/>
  <c r="CH38" i="5"/>
  <c r="BF41" i="5"/>
  <c r="BF46" i="5"/>
  <c r="AR50" i="5"/>
  <c r="CH52" i="5"/>
  <c r="AR53" i="5"/>
  <c r="BT57" i="5"/>
  <c r="AD59" i="5"/>
  <c r="BT59" i="5"/>
  <c r="BT60" i="5"/>
  <c r="AR61" i="5"/>
  <c r="BT63" i="5"/>
  <c r="AR65" i="5"/>
  <c r="BT66" i="5"/>
  <c r="AR67" i="5"/>
  <c r="BT68" i="5"/>
  <c r="BT72" i="5"/>
  <c r="BM75" i="5"/>
  <c r="BM78" i="5"/>
  <c r="AR82" i="5"/>
  <c r="BT83" i="5"/>
  <c r="AR86" i="5"/>
  <c r="BT87" i="5"/>
  <c r="AR90" i="5"/>
  <c r="BT94" i="5"/>
  <c r="AR97" i="5"/>
  <c r="AR98" i="5"/>
  <c r="BT99" i="5"/>
  <c r="AR100" i="5"/>
  <c r="BT101" i="5"/>
  <c r="AR103" i="5"/>
  <c r="BT104" i="5"/>
  <c r="AR105" i="5"/>
  <c r="BT106" i="5"/>
  <c r="AR107" i="5"/>
  <c r="BT108" i="5"/>
  <c r="AR109" i="5"/>
  <c r="BT111" i="5"/>
  <c r="AR112" i="5"/>
  <c r="BT113" i="5"/>
  <c r="AR115" i="5"/>
  <c r="BT116" i="5"/>
  <c r="AR117" i="5"/>
  <c r="BT118" i="5"/>
  <c r="AR120" i="5"/>
  <c r="BT121" i="5"/>
  <c r="AR122" i="5"/>
  <c r="BT123" i="5"/>
  <c r="AR124" i="5"/>
  <c r="BT125" i="5"/>
  <c r="AR127" i="5"/>
  <c r="BT129" i="5"/>
  <c r="AR130" i="5"/>
  <c r="BT131" i="5"/>
  <c r="AR132" i="5"/>
  <c r="BT133" i="5"/>
  <c r="AR134" i="5"/>
  <c r="BT135" i="5"/>
  <c r="AR136" i="5"/>
  <c r="BT137" i="5"/>
  <c r="AR138" i="5"/>
  <c r="BT139" i="5"/>
  <c r="AR140" i="5"/>
  <c r="BT141" i="5"/>
  <c r="AR142" i="5"/>
  <c r="BT144" i="5"/>
  <c r="AR145" i="5"/>
  <c r="BT146" i="5"/>
  <c r="AR147" i="5"/>
  <c r="BT148" i="5"/>
  <c r="AR149" i="5"/>
  <c r="AD153" i="5"/>
  <c r="AR153" i="5"/>
  <c r="BF153" i="5"/>
  <c r="BT153" i="5"/>
  <c r="CH153" i="5"/>
  <c r="AD154" i="5"/>
  <c r="AR154" i="5"/>
  <c r="BF154" i="5"/>
  <c r="BT154" i="5"/>
  <c r="CH154" i="5"/>
  <c r="AD155" i="5"/>
  <c r="AR155" i="5"/>
  <c r="BF155" i="5"/>
  <c r="BT155" i="5"/>
  <c r="CH155" i="5"/>
  <c r="AD156" i="5"/>
  <c r="AR156" i="5"/>
  <c r="BF156" i="5"/>
  <c r="BT156" i="5"/>
  <c r="CH156" i="5"/>
  <c r="W162" i="5"/>
  <c r="AK162" i="5"/>
  <c r="AY162" i="5"/>
  <c r="BM162" i="5"/>
  <c r="CA162" i="5"/>
  <c r="CO162" i="5"/>
  <c r="W163" i="5"/>
  <c r="AK163" i="5"/>
  <c r="AY163" i="5"/>
  <c r="BM163" i="5"/>
  <c r="CA163" i="5"/>
  <c r="CO163" i="5"/>
  <c r="W165" i="5"/>
  <c r="AK165" i="5"/>
  <c r="AY165" i="5"/>
  <c r="BM165" i="5"/>
  <c r="CA165" i="5"/>
  <c r="CO165" i="5"/>
  <c r="W166" i="5"/>
  <c r="AK166" i="5"/>
  <c r="AY166" i="5"/>
  <c r="BM166" i="5"/>
  <c r="CA166" i="5"/>
  <c r="CO166" i="5"/>
  <c r="W167" i="5"/>
  <c r="AK167" i="5"/>
  <c r="AY167" i="5"/>
  <c r="BM167" i="5"/>
  <c r="CA167" i="5"/>
  <c r="CO167" i="5"/>
  <c r="W169" i="5"/>
  <c r="AK169" i="5"/>
  <c r="AY169" i="5"/>
  <c r="BM169" i="5"/>
  <c r="CA169" i="5"/>
  <c r="CO169" i="5"/>
  <c r="W170" i="5"/>
  <c r="AK170" i="5"/>
  <c r="AY170" i="5"/>
  <c r="BM170" i="5"/>
  <c r="CA170" i="5"/>
  <c r="CO170" i="5"/>
  <c r="W171" i="5"/>
  <c r="AK171" i="5"/>
  <c r="AY171" i="5"/>
  <c r="BM171" i="5"/>
  <c r="CA171" i="5"/>
  <c r="CO171" i="5"/>
  <c r="W172" i="5"/>
  <c r="AK172" i="5"/>
  <c r="AY172" i="5"/>
  <c r="BM172" i="5"/>
  <c r="CA172" i="5"/>
  <c r="CO172" i="5"/>
  <c r="W174" i="5"/>
  <c r="AK174" i="5"/>
  <c r="AY174" i="5"/>
  <c r="BM174" i="5"/>
  <c r="CA174" i="5"/>
  <c r="CO174" i="5"/>
  <c r="W176" i="5"/>
  <c r="AK176" i="5"/>
  <c r="AY176" i="5"/>
  <c r="BM176" i="5"/>
  <c r="CA176" i="5"/>
  <c r="CO176" i="5"/>
  <c r="AD73" i="5"/>
  <c r="CA75" i="5"/>
  <c r="BF82" i="5"/>
  <c r="CH87" i="5"/>
  <c r="CH94" i="5"/>
  <c r="BF98" i="5"/>
  <c r="AD99" i="5"/>
  <c r="CH99" i="5"/>
  <c r="BF103" i="5"/>
  <c r="AD104" i="5"/>
  <c r="CH104" i="5"/>
  <c r="AD106" i="5"/>
  <c r="CH106" i="5"/>
  <c r="AD108" i="5"/>
  <c r="CH108" i="5"/>
  <c r="BF112" i="5"/>
  <c r="AD113" i="5"/>
  <c r="CH113" i="5"/>
  <c r="BF115" i="5"/>
  <c r="AD118" i="5"/>
  <c r="CH118" i="5"/>
  <c r="BF122" i="5"/>
  <c r="AD125" i="5"/>
  <c r="CH125" i="5"/>
  <c r="AD129" i="5"/>
  <c r="CH129" i="5"/>
  <c r="BF134" i="5"/>
  <c r="AD135" i="5"/>
  <c r="CH135" i="5"/>
  <c r="AD137" i="5"/>
  <c r="BF138" i="5"/>
  <c r="AD141" i="5"/>
  <c r="CH144" i="5"/>
  <c r="BF145" i="5"/>
  <c r="BF147" i="5"/>
  <c r="AR150" i="5"/>
  <c r="BT150" i="5"/>
  <c r="AR151" i="5"/>
  <c r="BT151" i="5"/>
  <c r="AD152" i="5"/>
  <c r="BF152" i="5"/>
  <c r="CH152" i="5"/>
  <c r="CO157" i="5"/>
  <c r="W159" i="5"/>
  <c r="AK159" i="5"/>
  <c r="AY159" i="5"/>
  <c r="CA159" i="5"/>
  <c r="CO159" i="5"/>
  <c r="W25" i="5"/>
  <c r="AY30" i="5"/>
  <c r="BT37" i="5"/>
  <c r="AR40" i="5"/>
  <c r="BF44" i="5"/>
  <c r="AR49" i="5"/>
  <c r="CH49" i="5"/>
  <c r="AR52" i="5"/>
  <c r="BT55" i="5"/>
  <c r="AD57" i="5"/>
  <c r="BT58" i="5"/>
  <c r="BF60" i="5"/>
  <c r="AD61" i="5"/>
  <c r="CH61" i="5"/>
  <c r="BF63" i="5"/>
  <c r="AD65" i="5"/>
  <c r="CH65" i="5"/>
  <c r="BF66" i="5"/>
  <c r="AD67" i="5"/>
  <c r="CH67" i="5"/>
  <c r="BF68" i="5"/>
  <c r="BF72" i="5"/>
  <c r="CH73" i="5"/>
  <c r="W75" i="5"/>
  <c r="BM77" i="5"/>
  <c r="W78" i="5"/>
  <c r="BF80" i="5"/>
  <c r="CH81" i="5"/>
  <c r="AD83" i="5"/>
  <c r="BF84" i="5"/>
  <c r="CH85" i="5"/>
  <c r="AD87" i="5"/>
  <c r="BF88" i="5"/>
  <c r="CH89" i="5"/>
  <c r="AD94" i="5"/>
  <c r="BF95" i="5"/>
  <c r="CH96" i="5"/>
  <c r="AD98" i="5"/>
  <c r="CH98" i="5"/>
  <c r="BF99" i="5"/>
  <c r="AD100" i="5"/>
  <c r="CH100" i="5"/>
  <c r="BF101" i="5"/>
  <c r="AD103" i="5"/>
  <c r="CH103" i="5"/>
  <c r="BF104" i="5"/>
  <c r="AD105" i="5"/>
  <c r="CH105" i="5"/>
  <c r="BF106" i="5"/>
  <c r="AD107" i="5"/>
  <c r="CH107" i="5"/>
  <c r="BF108" i="5"/>
  <c r="AD109" i="5"/>
  <c r="CH109" i="5"/>
  <c r="BF111" i="5"/>
  <c r="AD112" i="5"/>
  <c r="CH112" i="5"/>
  <c r="BF113" i="5"/>
  <c r="AD115" i="5"/>
  <c r="CH115" i="5"/>
  <c r="BF116" i="5"/>
  <c r="AD117" i="5"/>
  <c r="CH117" i="5"/>
  <c r="BF118" i="5"/>
  <c r="AD120" i="5"/>
  <c r="CH120" i="5"/>
  <c r="BF121" i="5"/>
  <c r="AD122" i="5"/>
  <c r="CH122" i="5"/>
  <c r="BF123" i="5"/>
  <c r="AD124" i="5"/>
  <c r="CH124" i="5"/>
  <c r="BF125" i="5"/>
  <c r="AD127" i="5"/>
  <c r="CH127" i="5"/>
  <c r="BF129" i="5"/>
  <c r="AD130" i="5"/>
  <c r="CH130" i="5"/>
  <c r="BF131" i="5"/>
  <c r="AD132" i="5"/>
  <c r="CH132" i="5"/>
  <c r="BF133" i="5"/>
  <c r="AD134" i="5"/>
  <c r="CH134" i="5"/>
  <c r="BF135" i="5"/>
  <c r="AD136" i="5"/>
  <c r="CH136" i="5"/>
  <c r="BF137" i="5"/>
  <c r="AD138" i="5"/>
  <c r="CH138" i="5"/>
  <c r="BF139" i="5"/>
  <c r="AD140" i="5"/>
  <c r="CH140" i="5"/>
  <c r="BF141" i="5"/>
  <c r="AD142" i="5"/>
  <c r="CH142" i="5"/>
  <c r="BF144" i="5"/>
  <c r="AD145" i="5"/>
  <c r="CH145" i="5"/>
  <c r="BF146" i="5"/>
  <c r="AD147" i="5"/>
  <c r="CH147" i="5"/>
  <c r="BF148" i="5"/>
  <c r="AD149" i="5"/>
  <c r="BM149" i="5"/>
  <c r="CA149" i="5"/>
  <c r="CO149" i="5"/>
  <c r="W150" i="5"/>
  <c r="AK150" i="5"/>
  <c r="AY150" i="5"/>
  <c r="BM150" i="5"/>
  <c r="CA150" i="5"/>
  <c r="CO150" i="5"/>
  <c r="W151" i="5"/>
  <c r="AK151" i="5"/>
  <c r="AY151" i="5"/>
  <c r="BM151" i="5"/>
  <c r="CA151" i="5"/>
  <c r="CO151" i="5"/>
  <c r="W152" i="5"/>
  <c r="AK152" i="5"/>
  <c r="AY152" i="5"/>
  <c r="BM152" i="5"/>
  <c r="CA152" i="5"/>
  <c r="CO152" i="5"/>
  <c r="AD157" i="5"/>
  <c r="AR157" i="5"/>
  <c r="BF157" i="5"/>
  <c r="BT157" i="5"/>
  <c r="CH157" i="5"/>
  <c r="AD158" i="5"/>
  <c r="AR158" i="5"/>
  <c r="BF158" i="5"/>
  <c r="BT158" i="5"/>
  <c r="CH158" i="5"/>
  <c r="AD159" i="5"/>
  <c r="AR159" i="5"/>
  <c r="BF159" i="5"/>
  <c r="BT159" i="5"/>
  <c r="CH159" i="5"/>
  <c r="AD160" i="5"/>
  <c r="AR160" i="5"/>
  <c r="BF160" i="5"/>
  <c r="BT160" i="5"/>
  <c r="CH160" i="5"/>
  <c r="CO22" i="5"/>
  <c r="AK29" i="5"/>
  <c r="CH33" i="5"/>
  <c r="BF37" i="5"/>
  <c r="AD40" i="5"/>
  <c r="CH42" i="5"/>
  <c r="AR44" i="5"/>
  <c r="BT47" i="5"/>
  <c r="AD49" i="5"/>
  <c r="BT49" i="5"/>
  <c r="BF55" i="5"/>
  <c r="AR60" i="5"/>
  <c r="BT61" i="5"/>
  <c r="AR63" i="5"/>
  <c r="BT65" i="5"/>
  <c r="AR66" i="5"/>
  <c r="BT67" i="5"/>
  <c r="AR68" i="5"/>
  <c r="AD70" i="5"/>
  <c r="BM71" i="5"/>
  <c r="AR73" i="5"/>
  <c r="BT74" i="5"/>
  <c r="AY77" i="5"/>
  <c r="CO77" i="5"/>
  <c r="BT81" i="5"/>
  <c r="AR84" i="5"/>
  <c r="BT85" i="5"/>
  <c r="AR88" i="5"/>
  <c r="BT89" i="5"/>
  <c r="AR95" i="5"/>
  <c r="BT96" i="5"/>
  <c r="BT98" i="5"/>
  <c r="AR99" i="5"/>
  <c r="BT100" i="5"/>
  <c r="AR101" i="5"/>
  <c r="BT103" i="5"/>
  <c r="AR104" i="5"/>
  <c r="BT105" i="5"/>
  <c r="AR106" i="5"/>
  <c r="BT107" i="5"/>
  <c r="AR108" i="5"/>
  <c r="BT109" i="5"/>
  <c r="AR111" i="5"/>
  <c r="BT112" i="5"/>
  <c r="AR113" i="5"/>
  <c r="BT115" i="5"/>
  <c r="AR116" i="5"/>
  <c r="BT117" i="5"/>
  <c r="AR118" i="5"/>
  <c r="BT120" i="5"/>
  <c r="AR121" i="5"/>
  <c r="BT122" i="5"/>
  <c r="AR123" i="5"/>
  <c r="BT124" i="5"/>
  <c r="AR125" i="5"/>
  <c r="BT127" i="5"/>
  <c r="AR129" i="5"/>
  <c r="BT130" i="5"/>
  <c r="AR131" i="5"/>
  <c r="BT132" i="5"/>
  <c r="AR133" i="5"/>
  <c r="BT134" i="5"/>
  <c r="AR135" i="5"/>
  <c r="BT136" i="5"/>
  <c r="AR137" i="5"/>
  <c r="BT138" i="5"/>
  <c r="AR139" i="5"/>
  <c r="BT140" i="5"/>
  <c r="AR141" i="5"/>
  <c r="BT142" i="5"/>
  <c r="AR144" i="5"/>
  <c r="BT145" i="5"/>
  <c r="AR146" i="5"/>
  <c r="BT147" i="5"/>
  <c r="AR148" i="5"/>
  <c r="W153" i="5"/>
  <c r="AK153" i="5"/>
  <c r="AY153" i="5"/>
  <c r="BM153" i="5"/>
  <c r="CA153" i="5"/>
  <c r="CO153" i="5"/>
  <c r="W154" i="5"/>
  <c r="AK154" i="5"/>
  <c r="AY154" i="5"/>
  <c r="BM154" i="5"/>
  <c r="CA154" i="5"/>
  <c r="CO154" i="5"/>
  <c r="W155" i="5"/>
  <c r="AK155" i="5"/>
  <c r="AY155" i="5"/>
  <c r="BM155" i="5"/>
  <c r="CA155" i="5"/>
  <c r="CO155" i="5"/>
  <c r="W156" i="5"/>
  <c r="AK156" i="5"/>
  <c r="AY156" i="5"/>
  <c r="BM156" i="5"/>
  <c r="CA156" i="5"/>
  <c r="CO156" i="5"/>
  <c r="AD162" i="5"/>
  <c r="AR162" i="5"/>
  <c r="BF162" i="5"/>
  <c r="BT162" i="5"/>
  <c r="CH162" i="5"/>
  <c r="AD163" i="5"/>
  <c r="AR163" i="5"/>
  <c r="BF163" i="5"/>
  <c r="BT163" i="5"/>
  <c r="CH163" i="5"/>
  <c r="AD165" i="5"/>
  <c r="AR165" i="5"/>
  <c r="BF165" i="5"/>
  <c r="BT165" i="5"/>
  <c r="CH165" i="5"/>
  <c r="AD166" i="5"/>
  <c r="AR166" i="5"/>
  <c r="BF166" i="5"/>
  <c r="BT166" i="5"/>
  <c r="CH166" i="5"/>
  <c r="AD167" i="5"/>
  <c r="AR167" i="5"/>
  <c r="BF167" i="5"/>
  <c r="BT167" i="5"/>
  <c r="CH167" i="5"/>
  <c r="AD169" i="5"/>
  <c r="AR169" i="5"/>
  <c r="BF169" i="5"/>
  <c r="BT169" i="5"/>
  <c r="CH169" i="5"/>
  <c r="AD170" i="5"/>
  <c r="AR170" i="5"/>
  <c r="BF170" i="5"/>
  <c r="BT170" i="5"/>
  <c r="CH170" i="5"/>
  <c r="AD171" i="5"/>
  <c r="AR171" i="5"/>
  <c r="BF171" i="5"/>
  <c r="BT171" i="5"/>
  <c r="CH171" i="5"/>
  <c r="AD172" i="5"/>
  <c r="AR172" i="5"/>
  <c r="BF172" i="5"/>
  <c r="BT172" i="5"/>
  <c r="CH172" i="5"/>
  <c r="AD174" i="5"/>
  <c r="AR174" i="5"/>
  <c r="BF174" i="5"/>
  <c r="BT174" i="5"/>
  <c r="CH174" i="5"/>
  <c r="AD176" i="5"/>
  <c r="AR176" i="5"/>
  <c r="BF176" i="5"/>
  <c r="BT176" i="5"/>
  <c r="CH176" i="5"/>
  <c r="AY21" i="5"/>
  <c r="CA27" i="5"/>
  <c r="BT32" i="5"/>
  <c r="AR36" i="5"/>
  <c r="BT41" i="5"/>
  <c r="BT46" i="5"/>
  <c r="AD47" i="5"/>
  <c r="BT48" i="5"/>
  <c r="BF53" i="5"/>
  <c r="AR59" i="5"/>
  <c r="CH59" i="5"/>
  <c r="CH60" i="5"/>
  <c r="BF61" i="5"/>
  <c r="AD63" i="5"/>
  <c r="CH63" i="5"/>
  <c r="BF65" i="5"/>
  <c r="AD66" i="5"/>
  <c r="CH66" i="5"/>
  <c r="BF67" i="5"/>
  <c r="AD68" i="5"/>
  <c r="CH68" i="5"/>
  <c r="AY71" i="5"/>
  <c r="CO71" i="5"/>
  <c r="BF74" i="5"/>
  <c r="CO76" i="5"/>
  <c r="AD81" i="5"/>
  <c r="CH83" i="5"/>
  <c r="AD85" i="5"/>
  <c r="BF86" i="5"/>
  <c r="AD89" i="5"/>
  <c r="BF90" i="5"/>
  <c r="AD96" i="5"/>
  <c r="BF97" i="5"/>
  <c r="BF100" i="5"/>
  <c r="AD101" i="5"/>
  <c r="CH101" i="5"/>
  <c r="BF105" i="5"/>
  <c r="BF107" i="5"/>
  <c r="BF109" i="5"/>
  <c r="AD111" i="5"/>
  <c r="CH111" i="5"/>
  <c r="AD116" i="5"/>
  <c r="CH116" i="5"/>
  <c r="BF117" i="5"/>
  <c r="BF120" i="5"/>
  <c r="AD121" i="5"/>
  <c r="CH121" i="5"/>
  <c r="AD123" i="5"/>
  <c r="CH123" i="5"/>
  <c r="BF124" i="5"/>
  <c r="BF127" i="5"/>
  <c r="BF130" i="5"/>
  <c r="AD131" i="5"/>
  <c r="CH131" i="5"/>
  <c r="BF132" i="5"/>
  <c r="AD133" i="5"/>
  <c r="CH133" i="5"/>
  <c r="BF136" i="5"/>
  <c r="CH137" i="5"/>
  <c r="AD139" i="5"/>
  <c r="CH139" i="5"/>
  <c r="BF140" i="5"/>
  <c r="CH141" i="5"/>
  <c r="BF142" i="5"/>
  <c r="AD144" i="5"/>
  <c r="AD146" i="5"/>
  <c r="CH146" i="5"/>
  <c r="AD148" i="5"/>
  <c r="CH148" i="5"/>
  <c r="BF149" i="5"/>
  <c r="BT149" i="5"/>
  <c r="CH149" i="5"/>
  <c r="AD150" i="5"/>
  <c r="BF150" i="5"/>
  <c r="CH150" i="5"/>
  <c r="AD151" i="5"/>
  <c r="BF151" i="5"/>
  <c r="CH151" i="5"/>
  <c r="AR152" i="5"/>
  <c r="BT152" i="5"/>
  <c r="W157" i="5"/>
  <c r="AK157" i="5"/>
  <c r="AY157" i="5"/>
  <c r="BM157" i="5"/>
  <c r="CA157" i="5"/>
  <c r="W158" i="5"/>
  <c r="AK158" i="5"/>
  <c r="AY158" i="5"/>
  <c r="BM158" i="5"/>
  <c r="CA158" i="5"/>
  <c r="CO158" i="5"/>
  <c r="BM159" i="5"/>
  <c r="W160" i="5"/>
  <c r="AK160" i="5"/>
  <c r="AY160" i="5"/>
  <c r="BM160" i="5"/>
  <c r="CA160" i="5"/>
  <c r="CO160" i="5"/>
  <c r="R50" i="15"/>
  <c r="V50" i="15"/>
  <c r="Q19" i="5"/>
  <c r="CO19" i="5"/>
  <c r="CH19" i="5"/>
  <c r="CA19" i="5"/>
  <c r="BT19" i="5"/>
  <c r="BM19" i="5"/>
  <c r="BF19" i="5"/>
  <c r="W19" i="5"/>
  <c r="AY19" i="5"/>
  <c r="AR19" i="5"/>
  <c r="AK19" i="5"/>
  <c r="AD19" i="5"/>
  <c r="R21" i="15"/>
  <c r="V21" i="15"/>
  <c r="R27" i="15"/>
  <c r="V27" i="15"/>
  <c r="R43" i="15"/>
  <c r="V43" i="15"/>
  <c r="R3" i="15"/>
  <c r="V3" i="15"/>
  <c r="R36" i="15"/>
  <c r="V36" i="15"/>
  <c r="R10" i="15"/>
  <c r="AN15" i="5"/>
  <c r="AN17" i="5" s="1"/>
  <c r="AN18" i="5" s="1"/>
  <c r="BB15" i="5"/>
  <c r="BB17" i="5" s="1"/>
  <c r="BB18" i="5" s="1"/>
  <c r="BP15" i="5"/>
  <c r="BP17" i="5" s="1"/>
  <c r="BP18" i="5" s="1"/>
  <c r="AU15" i="5"/>
  <c r="AU17" i="5" s="1"/>
  <c r="AU18" i="5" s="1"/>
  <c r="BI15" i="5"/>
  <c r="BI17" i="5" s="1"/>
  <c r="BI18" i="5" s="1"/>
  <c r="BX15" i="5"/>
  <c r="BX17" i="5" s="1"/>
  <c r="BX18" i="5" s="1"/>
  <c r="CE15" i="5"/>
  <c r="CE17" i="5" s="1"/>
  <c r="CE18" i="5" s="1"/>
  <c r="P158" i="5" l="1"/>
  <c r="P155" i="5"/>
  <c r="P153" i="5"/>
  <c r="P174" i="5"/>
  <c r="P171" i="5"/>
  <c r="P169" i="5"/>
  <c r="P166" i="5"/>
  <c r="P163" i="5"/>
  <c r="P160" i="5"/>
  <c r="P152" i="5"/>
  <c r="P150" i="5"/>
  <c r="P62" i="5"/>
  <c r="P76" i="5"/>
  <c r="P156" i="5"/>
  <c r="P154" i="5"/>
  <c r="P159" i="5"/>
  <c r="P176" i="5"/>
  <c r="P172" i="5"/>
  <c r="P170" i="5"/>
  <c r="P167" i="5"/>
  <c r="P165" i="5"/>
  <c r="P162" i="5"/>
  <c r="P25" i="5"/>
  <c r="P80" i="5"/>
  <c r="P175" i="5"/>
  <c r="P151" i="5"/>
  <c r="P149" i="5"/>
  <c r="P157" i="5"/>
  <c r="P34" i="5"/>
  <c r="P75" i="5"/>
  <c r="P78" i="5"/>
  <c r="P67" i="5"/>
  <c r="P65" i="5"/>
  <c r="P61" i="5"/>
  <c r="P23" i="5"/>
  <c r="P148" i="5"/>
  <c r="P146" i="5"/>
  <c r="P144" i="5"/>
  <c r="P141" i="5"/>
  <c r="P139" i="5"/>
  <c r="P137" i="5"/>
  <c r="P135" i="5"/>
  <c r="P133" i="5"/>
  <c r="P131" i="5"/>
  <c r="P129" i="5"/>
  <c r="P125" i="5"/>
  <c r="P123" i="5"/>
  <c r="P121" i="5"/>
  <c r="P118" i="5"/>
  <c r="P116" i="5"/>
  <c r="P113" i="5"/>
  <c r="P111" i="5"/>
  <c r="P108" i="5"/>
  <c r="P106" i="5"/>
  <c r="P104" i="5"/>
  <c r="P101" i="5"/>
  <c r="P99" i="5"/>
  <c r="P96" i="5"/>
  <c r="P94" i="5"/>
  <c r="P89" i="5"/>
  <c r="P87" i="5"/>
  <c r="P85" i="5"/>
  <c r="P83" i="5"/>
  <c r="P81" i="5"/>
  <c r="P74" i="5"/>
  <c r="P72" i="5"/>
  <c r="P29" i="5"/>
  <c r="P58" i="5"/>
  <c r="P55" i="5"/>
  <c r="P53" i="5"/>
  <c r="P50" i="5"/>
  <c r="P48" i="5"/>
  <c r="P46" i="5"/>
  <c r="P44" i="5"/>
  <c r="P41" i="5"/>
  <c r="P39" i="5"/>
  <c r="P37" i="5"/>
  <c r="P26" i="5"/>
  <c r="P71" i="5"/>
  <c r="P22" i="5"/>
  <c r="P27" i="5"/>
  <c r="P68" i="5"/>
  <c r="P66" i="5"/>
  <c r="P63" i="5"/>
  <c r="P60" i="5"/>
  <c r="P70" i="5"/>
  <c r="P28" i="5"/>
  <c r="P32" i="5"/>
  <c r="P77" i="5"/>
  <c r="P31" i="5"/>
  <c r="P147" i="5"/>
  <c r="P145" i="5"/>
  <c r="P142" i="5"/>
  <c r="P140" i="5"/>
  <c r="P138" i="5"/>
  <c r="P136" i="5"/>
  <c r="P134" i="5"/>
  <c r="P132" i="5"/>
  <c r="P130" i="5"/>
  <c r="P127" i="5"/>
  <c r="P124" i="5"/>
  <c r="P122" i="5"/>
  <c r="P120" i="5"/>
  <c r="P117" i="5"/>
  <c r="P115" i="5"/>
  <c r="P112" i="5"/>
  <c r="P109" i="5"/>
  <c r="P107" i="5"/>
  <c r="P105" i="5"/>
  <c r="P103" i="5"/>
  <c r="P100" i="5"/>
  <c r="P98" i="5"/>
  <c r="P97" i="5"/>
  <c r="P95" i="5"/>
  <c r="P90" i="5"/>
  <c r="P88" i="5"/>
  <c r="P86" i="5"/>
  <c r="P84" i="5"/>
  <c r="P82" i="5"/>
  <c r="P73" i="5"/>
  <c r="P20" i="5"/>
  <c r="P59" i="5"/>
  <c r="P57" i="5"/>
  <c r="P54" i="5"/>
  <c r="P52" i="5"/>
  <c r="P49" i="5"/>
  <c r="P47" i="5"/>
  <c r="P45" i="5"/>
  <c r="P42" i="5"/>
  <c r="P40" i="5"/>
  <c r="P38" i="5"/>
  <c r="P36" i="5"/>
  <c r="P33" i="5"/>
  <c r="P30" i="5"/>
  <c r="P21" i="5"/>
  <c r="P19" i="5"/>
  <c r="CL15" i="5"/>
  <c r="CL17" i="5" s="1"/>
  <c r="CL18" i="5" s="1"/>
  <c r="CR15" i="5"/>
  <c r="CR17" i="5" s="1"/>
  <c r="CR18" i="5" s="1"/>
  <c r="CK15" i="5"/>
  <c r="CK17" i="5" s="1"/>
  <c r="CK18" i="5" s="1"/>
  <c r="CD15" i="5"/>
  <c r="CD17" i="5" s="1"/>
  <c r="CD18" i="5" s="1"/>
  <c r="CY176" i="5" l="1"/>
  <c r="G135" i="37" l="1"/>
</calcChain>
</file>

<file path=xl/comments1.xml><?xml version="1.0" encoding="utf-8"?>
<comments xmlns="http://schemas.openxmlformats.org/spreadsheetml/2006/main">
  <authors>
    <author>NormaC</author>
  </authors>
  <commentList>
    <comment ref="E176" authorId="0" shapeId="0">
      <text>
        <r>
          <rPr>
            <b/>
            <sz val="9"/>
            <color indexed="81"/>
            <rFont val="Tahoma"/>
            <family val="2"/>
          </rPr>
          <t>NormaC:</t>
        </r>
        <r>
          <rPr>
            <sz val="9"/>
            <color indexed="81"/>
            <rFont val="Tahoma"/>
            <family val="2"/>
          </rPr>
          <t xml:space="preserve">
TOC s/b submitted 14 days after ITP is approved.</t>
        </r>
      </text>
    </comment>
  </commentList>
</comments>
</file>

<file path=xl/sharedStrings.xml><?xml version="1.0" encoding="utf-8"?>
<sst xmlns="http://schemas.openxmlformats.org/spreadsheetml/2006/main" count="1821" uniqueCount="1021">
  <si>
    <t>C1</t>
  </si>
  <si>
    <t>C2</t>
  </si>
  <si>
    <t>C3</t>
  </si>
  <si>
    <t>C4</t>
  </si>
  <si>
    <t>C5</t>
  </si>
  <si>
    <t>C6</t>
  </si>
  <si>
    <t>A1</t>
  </si>
  <si>
    <t>A2</t>
  </si>
  <si>
    <t>A3</t>
  </si>
  <si>
    <t>A4</t>
  </si>
  <si>
    <t>A5</t>
  </si>
  <si>
    <t>B1</t>
  </si>
  <si>
    <t>B2</t>
  </si>
  <si>
    <t>Lube Oil System Outline Drawing</t>
  </si>
  <si>
    <t>B3</t>
  </si>
  <si>
    <t>Seal Gas System Outline Drawing</t>
  </si>
  <si>
    <t>B4</t>
  </si>
  <si>
    <t>B5</t>
  </si>
  <si>
    <t>Interface and Connection Schedule</t>
  </si>
  <si>
    <t>B6</t>
  </si>
  <si>
    <t>Process and Utility Piping Connections</t>
  </si>
  <si>
    <t>B7</t>
  </si>
  <si>
    <t>Nozzle Loading Data</t>
  </si>
  <si>
    <t>B8</t>
  </si>
  <si>
    <t>B9</t>
  </si>
  <si>
    <t>B10</t>
  </si>
  <si>
    <t>Seal Gas Panel Layout</t>
  </si>
  <si>
    <t>Gage Panel Layout</t>
  </si>
  <si>
    <t>Electrical and Instrumentation Junction Boxes</t>
  </si>
  <si>
    <t>Seal Gas System P&amp;ID</t>
  </si>
  <si>
    <t>Lube Oil System P&amp;ID</t>
  </si>
  <si>
    <t>Cause and Effect Diagram</t>
  </si>
  <si>
    <t>Condition Monitoring System P&amp;ID</t>
  </si>
  <si>
    <t>Process/Surge Control System Schematic P&amp;ID</t>
  </si>
  <si>
    <t>D2</t>
  </si>
  <si>
    <t>Lube Oil System Data Sheets</t>
  </si>
  <si>
    <t>D3</t>
  </si>
  <si>
    <t>Motor Data Sheets</t>
  </si>
  <si>
    <t>D4</t>
  </si>
  <si>
    <t>Instrument Data Sheets, ISA format</t>
  </si>
  <si>
    <t>D5</t>
  </si>
  <si>
    <t>Noise Data Sheets</t>
  </si>
  <si>
    <t>Thrust Load Calculations</t>
  </si>
  <si>
    <t>Start Current vs. Speed at Specified Voltage</t>
  </si>
  <si>
    <t>Start Torque vs. Speed at Specified Voltage</t>
  </si>
  <si>
    <t>Start Time vs. Speed at Specified Voltage</t>
  </si>
  <si>
    <t>Thermal Limit Curves, Hot/Cold</t>
  </si>
  <si>
    <t>Efficiency vs. Load</t>
  </si>
  <si>
    <t>Power Factor vs. Load</t>
  </si>
  <si>
    <t>Efficiency vs. Speed</t>
  </si>
  <si>
    <t>Power Factor vs. Speed</t>
  </si>
  <si>
    <t>Thermal Expansion Calculations</t>
  </si>
  <si>
    <t>Rotor Axial Clearances, DE/NDE</t>
  </si>
  <si>
    <t>F1</t>
  </si>
  <si>
    <t>F2</t>
  </si>
  <si>
    <t>Rotor Assembly Drawing w/BOM</t>
  </si>
  <si>
    <t>F3</t>
  </si>
  <si>
    <t>Seal Sectional Drawing w/BOM</t>
  </si>
  <si>
    <t>F4</t>
  </si>
  <si>
    <t>F5</t>
  </si>
  <si>
    <t>Motor Nameplate Drawing</t>
  </si>
  <si>
    <t>G1</t>
  </si>
  <si>
    <t>G2</t>
  </si>
  <si>
    <t>Instrumentation Set Points</t>
  </si>
  <si>
    <t>G3</t>
  </si>
  <si>
    <t>Control Logic Diagrams</t>
  </si>
  <si>
    <t>G4</t>
  </si>
  <si>
    <t>H1</t>
  </si>
  <si>
    <t>H2</t>
  </si>
  <si>
    <t>Electrical Control Schematics</t>
  </si>
  <si>
    <t>H3</t>
  </si>
  <si>
    <t>H4</t>
  </si>
  <si>
    <t>H5</t>
  </si>
  <si>
    <t>Accessory Equipment Connection Diagram</t>
  </si>
  <si>
    <t>H6</t>
  </si>
  <si>
    <t>Welding Procedures</t>
  </si>
  <si>
    <t>Painting Procedures</t>
  </si>
  <si>
    <t>J1</t>
  </si>
  <si>
    <t>J2</t>
  </si>
  <si>
    <t>J3</t>
  </si>
  <si>
    <t>J4</t>
  </si>
  <si>
    <t>K1</t>
  </si>
  <si>
    <t>Materials Certificates</t>
  </si>
  <si>
    <t>K2</t>
  </si>
  <si>
    <t>L1</t>
  </si>
  <si>
    <t>Packing List</t>
  </si>
  <si>
    <t>L2</t>
  </si>
  <si>
    <t>Loose Ship Items List</t>
  </si>
  <si>
    <t>Lifting &amp; Handling Instructions</t>
  </si>
  <si>
    <t>M1</t>
  </si>
  <si>
    <t>Installation and Operating Instructions</t>
  </si>
  <si>
    <t>M2</t>
  </si>
  <si>
    <t>N1</t>
  </si>
  <si>
    <t>N2</t>
  </si>
  <si>
    <t>N3</t>
  </si>
  <si>
    <t>N4</t>
  </si>
  <si>
    <t>Customer:</t>
  </si>
  <si>
    <t>End User:</t>
  </si>
  <si>
    <t>Customer P.O.</t>
  </si>
  <si>
    <t>Sundyne Model:</t>
  </si>
  <si>
    <t>Item No.:</t>
  </si>
  <si>
    <t>Service:</t>
  </si>
  <si>
    <t>Sundyne Serial No.</t>
  </si>
  <si>
    <t>Project Manager:</t>
  </si>
  <si>
    <t>E1</t>
  </si>
  <si>
    <t>E2</t>
  </si>
  <si>
    <t>E3</t>
  </si>
  <si>
    <t>E4</t>
  </si>
  <si>
    <t>F6</t>
  </si>
  <si>
    <t>Manufacturing / Fabrication / Production Schedule</t>
  </si>
  <si>
    <t>Monthly Progress / Status Reports</t>
  </si>
  <si>
    <t>Project Schedule</t>
  </si>
  <si>
    <t>Quality Control Plan (ITP-Inspection and Test Plan)</t>
  </si>
  <si>
    <t>Control Panel Data Sheets</t>
  </si>
  <si>
    <t>Logic Diagrams</t>
  </si>
  <si>
    <t>E - Detail Electrical Drawings</t>
  </si>
  <si>
    <t>H7</t>
  </si>
  <si>
    <t>H8</t>
  </si>
  <si>
    <t>H9</t>
  </si>
  <si>
    <t>Instrument Schedule w/ Tag Nos. / Nameplate Dwgs</t>
  </si>
  <si>
    <t>First Submittal (Originals)</t>
  </si>
  <si>
    <t>Coupling Assembly Drawing w/BOM</t>
  </si>
  <si>
    <t>Heat Exchanger / Lube Oil Cooler Data Sheets</t>
  </si>
  <si>
    <t>Heat Exchanger / Lube Oil Cooler Drawing</t>
  </si>
  <si>
    <t>Buffer Pot Drawing</t>
  </si>
  <si>
    <t>Gearbox Lubricant Recommendations</t>
  </si>
  <si>
    <t>Long-Term Storage and Protection of Sundyne Pumps, Gearboxes &amp; Compressors</t>
  </si>
  <si>
    <t>Startup Procedure for High Suction Pressure Pumps &amp; Compressors</t>
  </si>
  <si>
    <t>Motor Shim Installation for Models LMV-801, LMV-802 &amp; LMV-806</t>
  </si>
  <si>
    <t>Definition of Repair Welding</t>
  </si>
  <si>
    <t>Weld Procedure Specification For Shielded Metal ARC</t>
  </si>
  <si>
    <t>Weld Procedure Specification For Gas Tungsten ARC Welding</t>
  </si>
  <si>
    <t>Welding Procedure Specification For Gas Tungsten</t>
  </si>
  <si>
    <t>Weld Procedure For Joining Castings</t>
  </si>
  <si>
    <t>Weld Procedure Specification For Carbon Steel</t>
  </si>
  <si>
    <t>Weld Specification For Gas Tungsten ARC of Stainless Steel</t>
  </si>
  <si>
    <t>Weld Specification for Castings, Forgings and/or Fabricated Assemblies</t>
  </si>
  <si>
    <t>Sundyne Paint Systems</t>
  </si>
  <si>
    <t>Sundyne Standard Paint &amp; Application Details</t>
  </si>
  <si>
    <t>Sundyne Paint &amp; Application Details - Epoxy Paint</t>
  </si>
  <si>
    <t>Sundyne Paint &amp; Application Details - Polyurethane</t>
  </si>
  <si>
    <t>Sundyne Paint &amp; Application Details - Zinc Rich Epoxy Primer</t>
  </si>
  <si>
    <t>Surface Finishing</t>
  </si>
  <si>
    <t>Acceptance Criteria For Surface Finish of Fabricated Parts</t>
  </si>
  <si>
    <t>Non-Destructive Tesing</t>
  </si>
  <si>
    <t>Liquid Penetrant Inspection and Acceptance Criteria</t>
  </si>
  <si>
    <t>Magnetic Particle Inspection (High Speed Shaft, Casing &amp; Seal Housing)</t>
  </si>
  <si>
    <t>Positive Material Indentification Inspection and Acceptance Criteria</t>
  </si>
  <si>
    <t>Hydrostatic Tesing</t>
  </si>
  <si>
    <t>Hydrostatic Test Procedure for Sundyne Pump and Compressor Cases</t>
  </si>
  <si>
    <t>Hydrostatic Test Procedure For Pre-Assembled Pressure Piping</t>
  </si>
  <si>
    <t>Pressure Test Procedure For Spares Seal Housings</t>
  </si>
  <si>
    <t>Hydrostatic Test Procedure For Pinnacle Compressors</t>
  </si>
  <si>
    <t>Balance Procedures</t>
  </si>
  <si>
    <t>Balance Procedure - Sundyne Pump Impellers</t>
  </si>
  <si>
    <t>Balance Procedure - Sundyne Compressor Impellers</t>
  </si>
  <si>
    <t>Balance Procedure - Sundyne Pump Inducers</t>
  </si>
  <si>
    <t>Balance Procedure - Sundyne High Speed Shaft Assemblies</t>
  </si>
  <si>
    <t>Balance Procedure - Pinnacle Components</t>
  </si>
  <si>
    <t>Packaging and Shipping</t>
  </si>
  <si>
    <t>Directions For Domestic Packaging of Spares Orders</t>
  </si>
  <si>
    <t>Factory Acceptance Testing</t>
  </si>
  <si>
    <t>Sundyne Compressor Product Acceptance Test Procedure</t>
  </si>
  <si>
    <t>Test Specification For the Measurement of Sound Pressure Levels</t>
  </si>
  <si>
    <t>Sundyne Non-Contacting Vibration Probe Test Procedure</t>
  </si>
  <si>
    <t>Soap Solution Leakage Test</t>
  </si>
  <si>
    <t>Sundyne Vibration Signature Analysis</t>
  </si>
  <si>
    <t>Test Critical Speed</t>
  </si>
  <si>
    <t>Helium Leakage Test For Sundyne Compressors</t>
  </si>
  <si>
    <t>Product Acceptance Test Procedure Sundyne Pumps LMV BMP 300 Series and LMV800 Series</t>
  </si>
  <si>
    <t>Pinnacle Test Specification</t>
  </si>
  <si>
    <t>Sundyne Seal Leak Check</t>
  </si>
  <si>
    <t>Compliance with NACE MR0175 ISO 15156 or NACE MR0103</t>
  </si>
  <si>
    <t>Sundyne Lube System Operational Test</t>
  </si>
  <si>
    <t>Gas Seal Support System Pressure &amp; Leak Testing</t>
  </si>
  <si>
    <t>Doc. Code</t>
  </si>
  <si>
    <t>K3</t>
  </si>
  <si>
    <t>K4</t>
  </si>
  <si>
    <t>K5</t>
  </si>
  <si>
    <t>K6</t>
  </si>
  <si>
    <t>K7</t>
  </si>
  <si>
    <t>K8</t>
  </si>
  <si>
    <t>P1</t>
  </si>
  <si>
    <t>P2</t>
  </si>
  <si>
    <t>D6</t>
  </si>
  <si>
    <t>D7</t>
  </si>
  <si>
    <t>Junction Box Diagram</t>
  </si>
  <si>
    <t>IO List</t>
  </si>
  <si>
    <t>Controls Narrative</t>
  </si>
  <si>
    <t>F - Controls System</t>
  </si>
  <si>
    <t>Skid Electrical Schematic</t>
  </si>
  <si>
    <t xml:space="preserve">Control System Drawing </t>
  </si>
  <si>
    <t>R</t>
  </si>
  <si>
    <t>C</t>
  </si>
  <si>
    <t>I</t>
  </si>
  <si>
    <t>Approved</t>
  </si>
  <si>
    <t>Due From Customer</t>
  </si>
  <si>
    <t>Actual Date</t>
  </si>
  <si>
    <t>Sundyne Document Index (SDI)</t>
  </si>
  <si>
    <t>Comments</t>
  </si>
  <si>
    <t>General Arrangement / Kit Drawing</t>
  </si>
  <si>
    <t xml:space="preserve">Motor Outline Drawing </t>
  </si>
  <si>
    <t>Specification / Data Sheets</t>
  </si>
  <si>
    <t>Certificate of Quality &amp; Quantity</t>
  </si>
  <si>
    <t>Transmittal 
Number</t>
  </si>
  <si>
    <t>Doc
Status Code</t>
  </si>
  <si>
    <t>Sundyne Document Index</t>
  </si>
  <si>
    <t>H - Data Sheets</t>
  </si>
  <si>
    <t>J - Calculations and Data</t>
  </si>
  <si>
    <t>K - Sundyne Manufacturing and Testing Procedures</t>
  </si>
  <si>
    <t>G - Parts Lists</t>
  </si>
  <si>
    <t>K9</t>
  </si>
  <si>
    <t>K10</t>
  </si>
  <si>
    <t>K11</t>
  </si>
  <si>
    <t>K12</t>
  </si>
  <si>
    <t>K13</t>
  </si>
  <si>
    <t>K14</t>
  </si>
  <si>
    <t>K15</t>
  </si>
  <si>
    <t>K16</t>
  </si>
  <si>
    <t>K17</t>
  </si>
  <si>
    <t>K18</t>
  </si>
  <si>
    <t>K19</t>
  </si>
  <si>
    <t>K20</t>
  </si>
  <si>
    <t>K21</t>
  </si>
  <si>
    <t>K22</t>
  </si>
  <si>
    <t>K23</t>
  </si>
  <si>
    <t>K24</t>
  </si>
  <si>
    <t>K25</t>
  </si>
  <si>
    <t>K26</t>
  </si>
  <si>
    <t>K27</t>
  </si>
  <si>
    <t>K28</t>
  </si>
  <si>
    <t>K32</t>
  </si>
  <si>
    <t>K36</t>
  </si>
  <si>
    <t>K37</t>
  </si>
  <si>
    <t>K38</t>
  </si>
  <si>
    <t>K39</t>
  </si>
  <si>
    <t>K40</t>
  </si>
  <si>
    <t>K41</t>
  </si>
  <si>
    <t>K42</t>
  </si>
  <si>
    <t>K43</t>
  </si>
  <si>
    <t xml:space="preserve">L - Test Reports </t>
  </si>
  <si>
    <t>L3</t>
  </si>
  <si>
    <t>L4</t>
  </si>
  <si>
    <t>L5</t>
  </si>
  <si>
    <t>L6</t>
  </si>
  <si>
    <t>L7</t>
  </si>
  <si>
    <t>M - Certificates of Compliance</t>
  </si>
  <si>
    <t>N - Handling and Operating Instructions</t>
  </si>
  <si>
    <t>N5</t>
  </si>
  <si>
    <t>N6</t>
  </si>
  <si>
    <t>N7</t>
  </si>
  <si>
    <t>P - Installation and Operating Data</t>
  </si>
  <si>
    <t>Start-up / Commissioning Spares</t>
  </si>
  <si>
    <t xml:space="preserve">Capital Spares </t>
  </si>
  <si>
    <t>Spare Parts List</t>
  </si>
  <si>
    <t>Recommended Spare Parts</t>
  </si>
  <si>
    <t>Auxillary Data</t>
  </si>
  <si>
    <t>Utility Consumption List</t>
  </si>
  <si>
    <t>J5</t>
  </si>
  <si>
    <t>J6</t>
  </si>
  <si>
    <t>J7</t>
  </si>
  <si>
    <t>J8</t>
  </si>
  <si>
    <t>J9</t>
  </si>
  <si>
    <t>J10</t>
  </si>
  <si>
    <t>J11</t>
  </si>
  <si>
    <t>L8</t>
  </si>
  <si>
    <t>Submitted</t>
  </si>
  <si>
    <t>Pump OR Compressor Sectional Drawing w/BOM</t>
  </si>
  <si>
    <t xml:space="preserve">Factory Acceptance Test </t>
  </si>
  <si>
    <t>C7</t>
  </si>
  <si>
    <t>F</t>
  </si>
  <si>
    <t>Current Rev</t>
  </si>
  <si>
    <t>Status Codes:</t>
  </si>
  <si>
    <t>Rejected</t>
  </si>
  <si>
    <t>Information Only</t>
  </si>
  <si>
    <t>Lubrication System Functional Test</t>
  </si>
  <si>
    <t>Overspeed Test Data (COMPRESSORS ONLY)</t>
  </si>
  <si>
    <t>Hydrostatic Test Data Sheet</t>
  </si>
  <si>
    <t>NDE Inspection Data</t>
  </si>
  <si>
    <t>Teardown Inspection</t>
  </si>
  <si>
    <t>High Purity Cleaning &amp; Inspection</t>
  </si>
  <si>
    <t>Seal Leak Check Form</t>
  </si>
  <si>
    <t xml:space="preserve">A&amp;T Mechanical Run Data </t>
  </si>
  <si>
    <t>L9</t>
  </si>
  <si>
    <t>Impeller Running Clearance</t>
  </si>
  <si>
    <t>L10</t>
  </si>
  <si>
    <t>Pump Case Thickness (diff docs per model *VERIFY)</t>
  </si>
  <si>
    <t>L11</t>
  </si>
  <si>
    <t>Soap Solution Leakage Test Data</t>
  </si>
  <si>
    <t>L12</t>
  </si>
  <si>
    <t>Sundyne Paint Log - DFT</t>
  </si>
  <si>
    <t>L13</t>
  </si>
  <si>
    <t>Alignment Vertical Stand</t>
  </si>
  <si>
    <t>L14</t>
  </si>
  <si>
    <t>Hardness Test Data</t>
  </si>
  <si>
    <t>L15</t>
  </si>
  <si>
    <t>Material Certification List</t>
  </si>
  <si>
    <t>L16</t>
  </si>
  <si>
    <t>Weld Wire Material Certification</t>
  </si>
  <si>
    <t>L17</t>
  </si>
  <si>
    <t>Hand Held Noise Test Data</t>
  </si>
  <si>
    <t>Final</t>
  </si>
  <si>
    <t>Current Document Status</t>
  </si>
  <si>
    <t>Sundyne Submittal Due Date</t>
  </si>
  <si>
    <t>Sundyne Actual Submittal Date</t>
  </si>
  <si>
    <t>Sundyne Due Date</t>
  </si>
  <si>
    <t>Current Status At A Glance</t>
  </si>
  <si>
    <t>A</t>
  </si>
  <si>
    <t>P</t>
  </si>
  <si>
    <t>S</t>
  </si>
  <si>
    <t>Responsible Person</t>
  </si>
  <si>
    <t>D1</t>
  </si>
  <si>
    <t>Sundyne Document Index CREATOR</t>
  </si>
  <si>
    <t xml:space="preserve">Click on Green        Buttons to Build your SDI. </t>
  </si>
  <si>
    <t>DO NOT DELETE THIS ROW!</t>
  </si>
  <si>
    <t>Days - Turnaround Allowance:</t>
  </si>
  <si>
    <t>Foundation Layout and Loading</t>
  </si>
  <si>
    <t>OUTSTANDING</t>
  </si>
  <si>
    <t>RETURNED</t>
  </si>
  <si>
    <t>Last Transmittal Number</t>
  </si>
  <si>
    <t>DOCUMENT TRANSMITTAL</t>
  </si>
  <si>
    <t>DATE:</t>
  </si>
  <si>
    <t>TRANSMITTAL #:</t>
  </si>
  <si>
    <t>Submittal Revision</t>
  </si>
  <si>
    <t>Action Needed</t>
  </si>
  <si>
    <t>For Approval</t>
  </si>
  <si>
    <t xml:space="preserve">Remarks: </t>
  </si>
  <si>
    <t>Sincerely,</t>
  </si>
  <si>
    <t>Document Coordinator</t>
  </si>
  <si>
    <t>Step 1</t>
  </si>
  <si>
    <t>Step 2</t>
  </si>
  <si>
    <t>STEPS TO BUILDING A NEW SDI:</t>
  </si>
  <si>
    <t xml:space="preserve">                              </t>
  </si>
  <si>
    <t>Norma Celentano</t>
  </si>
  <si>
    <t>Work Order No:</t>
  </si>
  <si>
    <t>P.O. No:</t>
  </si>
  <si>
    <t>Release Date:</t>
  </si>
  <si>
    <t>Item No:</t>
  </si>
  <si>
    <t>Start Date:</t>
  </si>
  <si>
    <t>Model:</t>
  </si>
  <si>
    <t>Ship Date:</t>
  </si>
  <si>
    <t>Serial Number:</t>
  </si>
  <si>
    <t>Designer:</t>
  </si>
  <si>
    <t>Coordinator:</t>
  </si>
  <si>
    <t>Table of Contents</t>
  </si>
  <si>
    <t>Heading</t>
  </si>
  <si>
    <t>Section</t>
  </si>
  <si>
    <t>Project Management</t>
  </si>
  <si>
    <t>PO</t>
  </si>
  <si>
    <t>Order Acknowledgement</t>
  </si>
  <si>
    <t>PO transmittal</t>
  </si>
  <si>
    <t>Quote/Scope of Supply</t>
  </si>
  <si>
    <t>Price Sheet</t>
  </si>
  <si>
    <t>Order Review (Sarbanes-Oxley)</t>
  </si>
  <si>
    <t>Schedule</t>
  </si>
  <si>
    <t>As Sold Documentation</t>
  </si>
  <si>
    <t>Spec Sheet and Curves</t>
  </si>
  <si>
    <t>Engineering Run</t>
  </si>
  <si>
    <t>Drawings</t>
  </si>
  <si>
    <t>Technical Appendix</t>
  </si>
  <si>
    <t>Specifications</t>
  </si>
  <si>
    <t>Documentation</t>
  </si>
  <si>
    <t>As-Built Spec Sheet and Curves</t>
  </si>
  <si>
    <t>Critical Communication</t>
  </si>
  <si>
    <t>Notes</t>
  </si>
  <si>
    <t>Engineering Change (ECNs)</t>
  </si>
  <si>
    <t>Manufacturing</t>
  </si>
  <si>
    <t>Op 20</t>
  </si>
  <si>
    <t>Sales Order Verification</t>
  </si>
  <si>
    <t>Quality Plan</t>
  </si>
  <si>
    <t xml:space="preserve">Procurement </t>
  </si>
  <si>
    <t>Motor Quote</t>
  </si>
  <si>
    <t>Motor Drawings</t>
  </si>
  <si>
    <t>Buy Out Items</t>
  </si>
  <si>
    <t>Unit Design</t>
  </si>
  <si>
    <t>Gearbox Module Pick Sheet</t>
  </si>
  <si>
    <t>Gearbox String Output Parts List</t>
  </si>
  <si>
    <t>Gearbox Recommended Spares</t>
  </si>
  <si>
    <t>Unit Hardware BOM</t>
  </si>
  <si>
    <t>Gearbox BOM</t>
  </si>
  <si>
    <t>Spares BOM</t>
  </si>
  <si>
    <t>Kit Hardware</t>
  </si>
  <si>
    <t>Major Compnent Documentation</t>
  </si>
  <si>
    <t>ISA Data Sheets</t>
  </si>
  <si>
    <t>Engineering Analysis</t>
  </si>
  <si>
    <t>Lateral Analysis</t>
  </si>
  <si>
    <t>Torsional Analysis</t>
  </si>
  <si>
    <t>Other Analysis</t>
  </si>
  <si>
    <t>Drawings/Design</t>
  </si>
  <si>
    <t>Drafting Request</t>
  </si>
  <si>
    <t>P &amp; ID</t>
  </si>
  <si>
    <t>Outline</t>
  </si>
  <si>
    <t>Kit</t>
  </si>
  <si>
    <t>Base</t>
  </si>
  <si>
    <t>Electrical Schematic</t>
  </si>
  <si>
    <t>Serial No:</t>
  </si>
  <si>
    <t>Book</t>
  </si>
  <si>
    <t>Project Manager/Engineer:</t>
  </si>
  <si>
    <r>
      <t>14845 WEST 64</t>
    </r>
    <r>
      <rPr>
        <vertAlign val="superscript"/>
        <sz val="8"/>
        <rFont val="Arial"/>
        <family val="2"/>
      </rPr>
      <t>th</t>
    </r>
    <r>
      <rPr>
        <sz val="8"/>
        <rFont val="Arial"/>
        <family val="2"/>
      </rPr>
      <t xml:space="preserve"> AVENUE ▪ ARVADA, COLORADO 80007 USA ▪ 303-425-0800 ▪ FAX: 303-425-0869 ▪  </t>
    </r>
    <r>
      <rPr>
        <u/>
        <sz val="8"/>
        <color indexed="12"/>
        <rFont val="Arial"/>
        <family val="2"/>
      </rPr>
      <t>www.sundyne.com</t>
    </r>
  </si>
  <si>
    <t>Compressor Pressure Rating</t>
  </si>
  <si>
    <t>Load-Loss Calculations</t>
  </si>
  <si>
    <t>Compressor Module Pick Sheet</t>
  </si>
  <si>
    <t>Compressor String Output Parts List</t>
  </si>
  <si>
    <t>Compressor Recommended Spares</t>
  </si>
  <si>
    <t>Compressor BOM</t>
  </si>
  <si>
    <t>High Performance Impeller Design</t>
  </si>
  <si>
    <t>PMs</t>
  </si>
  <si>
    <t>CC</t>
  </si>
  <si>
    <t>DJ</t>
  </si>
  <si>
    <t>EW</t>
  </si>
  <si>
    <t>JB</t>
  </si>
  <si>
    <t>JE</t>
  </si>
  <si>
    <t>JT</t>
  </si>
  <si>
    <t>JS</t>
  </si>
  <si>
    <t>LN</t>
  </si>
  <si>
    <t>LK</t>
  </si>
  <si>
    <t>NM</t>
  </si>
  <si>
    <t>PC</t>
  </si>
  <si>
    <t>PP</t>
  </si>
  <si>
    <t>RG</t>
  </si>
  <si>
    <t>SG</t>
  </si>
  <si>
    <t>SS</t>
  </si>
  <si>
    <t>Christina Wilkes</t>
  </si>
  <si>
    <t>CW</t>
  </si>
  <si>
    <t>Heidi Camden-Britton</t>
  </si>
  <si>
    <t>HCB</t>
  </si>
  <si>
    <t>KQ</t>
  </si>
  <si>
    <t>Madeleine Thompson</t>
  </si>
  <si>
    <t>MT</t>
  </si>
  <si>
    <t>Melissa White</t>
  </si>
  <si>
    <t>MW</t>
  </si>
  <si>
    <t>MS</t>
  </si>
  <si>
    <t>Nancy Meyers</t>
  </si>
  <si>
    <t>NC</t>
  </si>
  <si>
    <t>Shara Bandmann</t>
  </si>
  <si>
    <t>SB</t>
  </si>
  <si>
    <t>Suzy Heflin</t>
  </si>
  <si>
    <t>SH</t>
  </si>
  <si>
    <t>DesEngs</t>
  </si>
  <si>
    <t>BS</t>
  </si>
  <si>
    <t>BJ</t>
  </si>
  <si>
    <t>BR</t>
  </si>
  <si>
    <t>CR</t>
  </si>
  <si>
    <t>CS</t>
  </si>
  <si>
    <t>DC</t>
  </si>
  <si>
    <t>DB</t>
  </si>
  <si>
    <t>GR</t>
  </si>
  <si>
    <t>KM</t>
  </si>
  <si>
    <t>MP</t>
  </si>
  <si>
    <t>TL</t>
  </si>
  <si>
    <t>Choose From Drop-Down Menu</t>
  </si>
  <si>
    <t>Coordinators</t>
  </si>
  <si>
    <t>Generic ONGC Petro Additions Ltd. (OPaL), Gujarat, India</t>
  </si>
  <si>
    <t>BEST CUSTOMER EVER</t>
  </si>
  <si>
    <t>Tom Terrific</t>
  </si>
  <si>
    <t>Balance Procedure - Sundyne HMP &amp; HMC - Rotating Parts</t>
  </si>
  <si>
    <t>Sundyne Remote Lubrication System-Functional Test Procedure</t>
  </si>
  <si>
    <t>K29</t>
  </si>
  <si>
    <t>K30</t>
  </si>
  <si>
    <t>K31</t>
  </si>
  <si>
    <t>K33</t>
  </si>
  <si>
    <t>K34</t>
  </si>
  <si>
    <t>K35</t>
  </si>
  <si>
    <t xml:space="preserve">Hints: </t>
  </si>
  <si>
    <t>^</t>
  </si>
  <si>
    <t>Customer Contact:</t>
  </si>
  <si>
    <t>Void</t>
  </si>
  <si>
    <t>V</t>
  </si>
  <si>
    <t>Row Labels</t>
  </si>
  <si>
    <t>Second Submittal - Rev</t>
  </si>
  <si>
    <t>Third Submittal - Rev</t>
  </si>
  <si>
    <t>Fourth Submittal - Rev</t>
  </si>
  <si>
    <t>Fifth Submittal - Rev</t>
  </si>
  <si>
    <t>Sixth Submittal - Rev</t>
  </si>
  <si>
    <t>Seventh Submittal - Rev</t>
  </si>
  <si>
    <t>Eighth Submitta - Rev</t>
  </si>
  <si>
    <t>Ninth Submittal Rev</t>
  </si>
  <si>
    <t>Tenth Submittal - Rev</t>
  </si>
  <si>
    <t>Eleventh Submittal - Rev</t>
  </si>
  <si>
    <t>Pending Folder</t>
  </si>
  <si>
    <r>
      <t xml:space="preserve">14845 West 64th Avenue </t>
    </r>
    <r>
      <rPr>
        <sz val="8"/>
        <rFont val="Symbol"/>
        <family val="1"/>
        <charset val="2"/>
      </rPr>
      <t>·</t>
    </r>
    <r>
      <rPr>
        <sz val="8"/>
        <rFont val="Albertus Medium"/>
      </rPr>
      <t xml:space="preserve"> Arvada, Colorado  80007 USA </t>
    </r>
    <r>
      <rPr>
        <sz val="8"/>
        <rFont val="Symbol"/>
        <family val="1"/>
        <charset val="2"/>
      </rPr>
      <t>·</t>
    </r>
    <r>
      <rPr>
        <sz val="8"/>
        <rFont val="Albertus Medium"/>
      </rPr>
      <t xml:space="preserve"> (303)  425-0800 </t>
    </r>
    <r>
      <rPr>
        <sz val="8"/>
        <rFont val="Symbol"/>
        <family val="1"/>
        <charset val="2"/>
      </rPr>
      <t>·</t>
    </r>
    <r>
      <rPr>
        <sz val="8"/>
        <rFont val="Albertus Medium"/>
      </rPr>
      <t xml:space="preserve"> Fax (303)  425-0896 </t>
    </r>
    <r>
      <rPr>
        <sz val="8"/>
        <rFont val="Symbol"/>
        <family val="1"/>
        <charset val="2"/>
      </rPr>
      <t>·</t>
    </r>
    <r>
      <rPr>
        <sz val="8"/>
        <rFont val="Albertus Medium"/>
      </rPr>
      <t xml:space="preserve"> www.sundyne.com</t>
    </r>
  </si>
  <si>
    <t>TABLE OF CONTENTS</t>
  </si>
  <si>
    <t>2.       ENGINEERING REPORTS &amp; CALCULATIONS</t>
  </si>
  <si>
    <t>4.       AUXILIARY EQUIPMENT DATA</t>
  </si>
  <si>
    <t>MATERIAL CERTIFICATION</t>
  </si>
  <si>
    <t>We certify that materials and/or parts used in the manufacture of the referenced order(s) are in strict accordance with the following applicable specifications:</t>
  </si>
  <si>
    <t>Compressor Housing</t>
  </si>
  <si>
    <t>…………………………….</t>
  </si>
  <si>
    <t>Seal Housing</t>
  </si>
  <si>
    <t>Studs</t>
  </si>
  <si>
    <t>Diffuser</t>
  </si>
  <si>
    <t>Impeller</t>
  </si>
  <si>
    <t>Shaft Sleeve</t>
  </si>
  <si>
    <t>Shaft</t>
  </si>
  <si>
    <t>O-Rings</t>
  </si>
  <si>
    <t>Gearbox Housing</t>
  </si>
  <si>
    <t>356-T77 Aluminum Alloy</t>
  </si>
  <si>
    <t>Seal Rotating Face</t>
  </si>
  <si>
    <t>Nuts</t>
  </si>
  <si>
    <t>MATERIAL CODE IDENTIFICATION</t>
  </si>
  <si>
    <t xml:space="preserve">        AA - LOW/MED CARBON STEEL</t>
  </si>
  <si>
    <t>CASTING - ASTM A216-77 Grade WCB</t>
  </si>
  <si>
    <t>FORGING - ASTM-A668.Grade D</t>
  </si>
  <si>
    <t xml:space="preserve">        BC - 4140 STEEL</t>
  </si>
  <si>
    <t>BAR - AMS-6382</t>
  </si>
  <si>
    <t xml:space="preserve">        DB - 316 STAINLESS STEEL</t>
  </si>
  <si>
    <t>CASTING - ASTM-A351GRD, CF-8M</t>
  </si>
  <si>
    <t>FORGING - ASTM-A473, TYPE 316</t>
  </si>
  <si>
    <t xml:space="preserve">        DC - 410 STAINLESS STEEL</t>
  </si>
  <si>
    <t>CASTING - ASTM-A487GRD, CA-6NM</t>
  </si>
  <si>
    <t>FORGING - ASTM-A473, TYPE 410</t>
  </si>
  <si>
    <t xml:space="preserve">        DD - 17-4 PH STAINLESS STEEL</t>
  </si>
  <si>
    <t>CASTING - ASTM-A747 GRD CB7 CU-1</t>
  </si>
  <si>
    <t xml:space="preserve">        DW - 2205 DUPLEX STAINLESS STEEL</t>
  </si>
  <si>
    <t>CASTING - ASTM-A890, GRD 4A</t>
  </si>
  <si>
    <t>FORGING - ASTM-A182, GRD F51</t>
  </si>
  <si>
    <t xml:space="preserve">        DE - ALLOY 20</t>
  </si>
  <si>
    <t xml:space="preserve">        HD - MONEL K-500</t>
  </si>
  <si>
    <t xml:space="preserve">        LD - TITANIUM</t>
  </si>
  <si>
    <t xml:space="preserve">        RE - TUNGSTEN CARBIDE WITH 5.8% COBALT BINDER</t>
  </si>
  <si>
    <t xml:space="preserve">        RJ - TUNGSTEN CARBIDE WITH NICKEL BINDER</t>
  </si>
  <si>
    <t xml:space="preserve">        SD - SILICON CARBIDE (ALPHA SINTERED)</t>
  </si>
  <si>
    <t xml:space="preserve">        TA - PTFE</t>
  </si>
  <si>
    <t xml:space="preserve">        UA - NITRILE</t>
  </si>
  <si>
    <t xml:space="preserve">        UC - FLUOROCARBON</t>
  </si>
  <si>
    <t xml:space="preserve">        UD - ETHYLENE PROPYLENE</t>
  </si>
  <si>
    <t xml:space="preserve">        UN - KALREZ</t>
  </si>
  <si>
    <t xml:space="preserve">        UV - AFLAS</t>
  </si>
  <si>
    <t xml:space="preserve">        TG - GRAPHITE</t>
  </si>
  <si>
    <t>____________________________________</t>
  </si>
  <si>
    <t>PO987654321</t>
  </si>
  <si>
    <t>NOTES TO SELF:</t>
  </si>
  <si>
    <t>Grand Total</t>
  </si>
  <si>
    <t>STATUS CODE</t>
  </si>
  <si>
    <t>RETURNED / OUTSTANDING</t>
  </si>
  <si>
    <t>Return Due Date</t>
  </si>
  <si>
    <t>Merged Cell</t>
  </si>
  <si>
    <t>Doc Code</t>
  </si>
  <si>
    <t xml:space="preserve">           SUNDYNE FINAL DATA MANUAL</t>
  </si>
  <si>
    <r>
      <t xml:space="preserve">14845 WEST 64th AVENUE </t>
    </r>
    <r>
      <rPr>
        <sz val="8"/>
        <rFont val="Symbol"/>
        <family val="1"/>
        <charset val="2"/>
      </rPr>
      <t>·</t>
    </r>
    <r>
      <rPr>
        <sz val="8"/>
        <rFont val="Albertus Medium"/>
        <family val="2"/>
      </rPr>
      <t xml:space="preserve"> ARVADA, COLORADO 80007 USA </t>
    </r>
    <r>
      <rPr>
        <sz val="8"/>
        <rFont val="Symbol"/>
        <family val="1"/>
        <charset val="2"/>
      </rPr>
      <t>·</t>
    </r>
    <r>
      <rPr>
        <sz val="8"/>
        <rFont val="Albertus Medium"/>
        <family val="2"/>
      </rPr>
      <t xml:space="preserve"> 303-425-0800 </t>
    </r>
    <r>
      <rPr>
        <sz val="8"/>
        <rFont val="Symbol"/>
        <family val="1"/>
        <charset val="2"/>
      </rPr>
      <t>·</t>
    </r>
    <r>
      <rPr>
        <sz val="8"/>
        <rFont val="Albertus Medium"/>
        <family val="2"/>
      </rPr>
      <t xml:space="preserve"> FAX: 303-425-0896 </t>
    </r>
    <r>
      <rPr>
        <sz val="8"/>
        <rFont val="Symbol"/>
        <family val="1"/>
        <charset val="2"/>
      </rPr>
      <t>·</t>
    </r>
    <r>
      <rPr>
        <sz val="8"/>
        <rFont val="Albertus Medium"/>
        <family val="2"/>
      </rPr>
      <t xml:space="preserve"> www.sundyne.com</t>
    </r>
  </si>
  <si>
    <r>
      <t xml:space="preserve">14845 West 64th Avenue </t>
    </r>
    <r>
      <rPr>
        <sz val="8"/>
        <rFont val="Symbol"/>
        <family val="1"/>
        <charset val="2"/>
      </rPr>
      <t>·</t>
    </r>
    <r>
      <rPr>
        <sz val="8"/>
        <rFont val="Albertus Medium"/>
        <family val="2"/>
      </rPr>
      <t xml:space="preserve"> Arvada, Colorado  80007 USA </t>
    </r>
    <r>
      <rPr>
        <sz val="8"/>
        <rFont val="Symbol"/>
        <family val="1"/>
        <charset val="2"/>
      </rPr>
      <t>·</t>
    </r>
    <r>
      <rPr>
        <sz val="8"/>
        <rFont val="Albertus Medium"/>
        <family val="2"/>
      </rPr>
      <t xml:space="preserve"> (303)  425-0800 </t>
    </r>
    <r>
      <rPr>
        <sz val="8"/>
        <rFont val="Symbol"/>
        <family val="1"/>
        <charset val="2"/>
      </rPr>
      <t>·</t>
    </r>
    <r>
      <rPr>
        <sz val="8"/>
        <rFont val="Albertus Medium"/>
        <family val="2"/>
      </rPr>
      <t xml:space="preserve"> Fax (303)  425-0896 </t>
    </r>
    <r>
      <rPr>
        <sz val="8"/>
        <rFont val="Symbol"/>
        <family val="1"/>
        <charset val="2"/>
      </rPr>
      <t>·</t>
    </r>
    <r>
      <rPr>
        <sz val="8"/>
        <rFont val="Albertus Medium"/>
        <family val="2"/>
      </rPr>
      <t xml:space="preserve"> www.sundyne.com</t>
    </r>
  </si>
  <si>
    <t>Date:</t>
  </si>
  <si>
    <t>Attention:</t>
  </si>
  <si>
    <t>P.O. No.:</t>
  </si>
  <si>
    <t>Phone:</t>
  </si>
  <si>
    <t>We would like to thank you again for your valued order.  The following Final Data documentation is enclosed for your records:</t>
  </si>
  <si>
    <t xml:space="preserve">          • Sundyne Pump Final Data Manual - 1 hard copy binder</t>
  </si>
  <si>
    <t xml:space="preserve">          • Sundyne Pump Final Data Manual - 1 electronic CD</t>
  </si>
  <si>
    <t>It is our understanding that this completes all of the documentation requirements for the referenced order.  We look forward to working with you again in the near future.</t>
  </si>
  <si>
    <t>_______________________________</t>
  </si>
  <si>
    <r>
      <t xml:space="preserve">14845 WEST 64th AVENUE </t>
    </r>
    <r>
      <rPr>
        <sz val="8"/>
        <rFont val="Symbol"/>
        <family val="1"/>
        <charset val="2"/>
      </rPr>
      <t>·</t>
    </r>
    <r>
      <rPr>
        <sz val="8"/>
        <rFont val="Albertus Medium"/>
      </rPr>
      <t xml:space="preserve"> ARVADA, COLORADO 80007 USA </t>
    </r>
    <r>
      <rPr>
        <sz val="8"/>
        <rFont val="Symbol"/>
        <family val="1"/>
        <charset val="2"/>
      </rPr>
      <t>·</t>
    </r>
    <r>
      <rPr>
        <sz val="8"/>
        <rFont val="Albertus Medium"/>
      </rPr>
      <t xml:space="preserve"> 303-425-0800 </t>
    </r>
    <r>
      <rPr>
        <sz val="8"/>
        <rFont val="Symbol"/>
        <family val="1"/>
        <charset val="2"/>
      </rPr>
      <t>·</t>
    </r>
    <r>
      <rPr>
        <sz val="8"/>
        <rFont val="Albertus Medium"/>
      </rPr>
      <t xml:space="preserve"> FAX: 303-425-0896 </t>
    </r>
    <r>
      <rPr>
        <sz val="8"/>
        <rFont val="Symbol"/>
        <family val="1"/>
        <charset val="2"/>
      </rPr>
      <t>·</t>
    </r>
    <r>
      <rPr>
        <sz val="8"/>
        <rFont val="Albertus Medium"/>
      </rPr>
      <t xml:space="preserve"> www.sundyne.com</t>
    </r>
  </si>
  <si>
    <t>5.       INSTRUCTION MANUALS</t>
  </si>
  <si>
    <t>6.       DRAWINGS</t>
  </si>
  <si>
    <t>Co-monomer Injection Pump</t>
  </si>
  <si>
    <t>• Material Certification</t>
  </si>
  <si>
    <t>&amp;</t>
  </si>
  <si>
    <t>LMV-322</t>
  </si>
  <si>
    <t>LMV-311</t>
  </si>
  <si>
    <t>30-PC-941-AB</t>
  </si>
  <si>
    <t>A123456789-03</t>
  </si>
  <si>
    <t>30-PC-943</t>
  </si>
  <si>
    <t>A123456789-01-02</t>
  </si>
  <si>
    <r>
      <rPr>
        <b/>
        <sz val="11"/>
        <color rgb="FFFF0000"/>
        <rFont val="Wingdings"/>
        <charset val="2"/>
      </rPr>
      <t>ç</t>
    </r>
    <r>
      <rPr>
        <b/>
        <sz val="11"/>
        <color rgb="FFFF0000"/>
        <rFont val="Calibri"/>
        <family val="2"/>
        <scheme val="minor"/>
      </rPr>
      <t>Copy as Picture and paste onto CD label.</t>
    </r>
  </si>
  <si>
    <t>(blank)</t>
  </si>
  <si>
    <t>Please direct questions/comments to Norma @ 303-940-2828 / Norma.Celentano@Sundyne.com.</t>
  </si>
  <si>
    <t>DOCUMENTS OUTSTANDING FROM CUSTOMER</t>
  </si>
  <si>
    <t>NOTES</t>
  </si>
  <si>
    <t>• Recommended Spares - Gearbox</t>
  </si>
  <si>
    <t>Phone Number:</t>
  </si>
  <si>
    <t>• Product Information Package</t>
  </si>
  <si>
    <t xml:space="preserve"> </t>
  </si>
  <si>
    <t>Click</t>
  </si>
  <si>
    <t>Sheet # - # of Pages</t>
  </si>
  <si>
    <t>GUIDE</t>
  </si>
  <si>
    <t>1-1</t>
  </si>
  <si>
    <t>SDI Creator</t>
  </si>
  <si>
    <t>2-8</t>
  </si>
  <si>
    <t>DOCS RETURNED</t>
  </si>
  <si>
    <t>4-1</t>
  </si>
  <si>
    <t>DOCS OUTSTANDING</t>
  </si>
  <si>
    <t>5-1</t>
  </si>
  <si>
    <t>SDI</t>
  </si>
  <si>
    <t>TURNAROUND TRACKER</t>
  </si>
  <si>
    <t>7-1</t>
  </si>
  <si>
    <t>T-000 MASTER</t>
  </si>
  <si>
    <t>8-1</t>
  </si>
  <si>
    <t xml:space="preserve">BINDER SET UP </t>
  </si>
  <si>
    <t>9-2</t>
  </si>
  <si>
    <t>BINDER COVER-PUMPS</t>
  </si>
  <si>
    <t>10-2</t>
  </si>
  <si>
    <t>TOC-PUMPS</t>
  </si>
  <si>
    <t>11-2</t>
  </si>
  <si>
    <t>TOC-LMV300</t>
  </si>
  <si>
    <t>13-7</t>
  </si>
  <si>
    <t>TOC-LMV800</t>
  </si>
  <si>
    <t>BINDER COVER-COMPRESSORS</t>
  </si>
  <si>
    <t>TOC-Compressor</t>
  </si>
  <si>
    <t>TAG &amp; CD LABEL</t>
  </si>
  <si>
    <t>NOTES TO SELF</t>
  </si>
  <si>
    <t>6-8</t>
  </si>
  <si>
    <t>12-7</t>
  </si>
  <si>
    <t>14-2</t>
  </si>
  <si>
    <t>19-1</t>
  </si>
  <si>
    <t>Hyperlink:</t>
  </si>
  <si>
    <t>Password:</t>
  </si>
  <si>
    <t>16-10</t>
  </si>
  <si>
    <t>18-1</t>
  </si>
  <si>
    <t>Log In ID:</t>
  </si>
  <si>
    <t>(All)</t>
  </si>
  <si>
    <t>Responsible Party - Document  - Rev - Status - Sndyn Due Date - Customer Due Date - Notes</t>
  </si>
  <si>
    <t xml:space="preserve">• </t>
  </si>
  <si>
    <t>• Field Engineering Bulletins</t>
  </si>
  <si>
    <t>3.       MOTOR DATA</t>
  </si>
  <si>
    <t xml:space="preserve">          • Motor Instruction Manual</t>
  </si>
  <si>
    <t xml:space="preserve">          • Coupling Instruction Manual</t>
  </si>
  <si>
    <t xml:space="preserve">          • Heat Exchanger</t>
  </si>
  <si>
    <t>Sundyne Project Manager</t>
  </si>
  <si>
    <t>Sundyne Document Number</t>
  </si>
  <si>
    <t>Returned
From
Customer</t>
  </si>
  <si>
    <t>The following Field Engineering Bulletins are submitted for information only and are not intended for approval purposes.</t>
  </si>
  <si>
    <t>The following Standard Work Process Notes are submitted for information only and are not intended for approval purposes.</t>
  </si>
  <si>
    <r>
      <t xml:space="preserve">B - General Arrangement  Drawings  ~  </t>
    </r>
    <r>
      <rPr>
        <sz val="9"/>
        <color indexed="8"/>
        <rFont val="Arial"/>
        <family val="2"/>
      </rPr>
      <t>Note: The following items may be combined on the drawings</t>
    </r>
  </si>
  <si>
    <r>
      <t>C - Detail Mechanical Drawings  ~</t>
    </r>
    <r>
      <rPr>
        <sz val="9"/>
        <color indexed="8"/>
        <rFont val="Arial"/>
        <family val="2"/>
      </rPr>
      <t xml:space="preserve">  Note:  The following items may be included in the General Arrangement Drawings</t>
    </r>
  </si>
  <si>
    <r>
      <t xml:space="preserve">D - Detail Instrument Drawings  ~  </t>
    </r>
    <r>
      <rPr>
        <sz val="9"/>
        <color indexed="8"/>
        <rFont val="Arial"/>
        <family val="2"/>
      </rPr>
      <t>Note:  The following items may be included in the General Arrangement Drawings</t>
    </r>
  </si>
  <si>
    <t>Name of Document</t>
  </si>
  <si>
    <t>Scheduled Release Date:</t>
  </si>
  <si>
    <t>P3</t>
  </si>
  <si>
    <t>Chad</t>
  </si>
  <si>
    <t>Emily</t>
  </si>
  <si>
    <t>Wareham</t>
  </si>
  <si>
    <t>Jamie</t>
  </si>
  <si>
    <t>Boening</t>
  </si>
  <si>
    <t>Lance</t>
  </si>
  <si>
    <t>Nelson</t>
  </si>
  <si>
    <t>Noah</t>
  </si>
  <si>
    <t>McKechnie</t>
  </si>
  <si>
    <t>Paul</t>
  </si>
  <si>
    <t>Rick</t>
  </si>
  <si>
    <t>Gonzales</t>
  </si>
  <si>
    <t>Sean</t>
  </si>
  <si>
    <t>Gibson</t>
  </si>
  <si>
    <t>Shawn</t>
  </si>
  <si>
    <t>Setelin</t>
  </si>
  <si>
    <t>Dawson</t>
  </si>
  <si>
    <t>Jones</t>
  </si>
  <si>
    <t>Jay</t>
  </si>
  <si>
    <t>Elkins</t>
  </si>
  <si>
    <t>Jeremy</t>
  </si>
  <si>
    <t>Thompson</t>
  </si>
  <si>
    <t>Jim</t>
  </si>
  <si>
    <t>Strunc</t>
  </si>
  <si>
    <t>Lauren</t>
  </si>
  <si>
    <t>Kanous</t>
  </si>
  <si>
    <t>Partha</t>
  </si>
  <si>
    <t>Christina</t>
  </si>
  <si>
    <t>Heidi</t>
  </si>
  <si>
    <t>Kursten</t>
  </si>
  <si>
    <t>Madeleine</t>
  </si>
  <si>
    <t>Melissa</t>
  </si>
  <si>
    <t>Michelle</t>
  </si>
  <si>
    <t>Nancy</t>
  </si>
  <si>
    <t>Norma</t>
  </si>
  <si>
    <t>Shara</t>
  </si>
  <si>
    <t>Suzy</t>
  </si>
  <si>
    <t>Smeltzer</t>
  </si>
  <si>
    <t>Joyce</t>
  </si>
  <si>
    <t>Rutherford</t>
  </si>
  <si>
    <t>Reichert</t>
  </si>
  <si>
    <t>Schumacher</t>
  </si>
  <si>
    <t>Collins-Lane</t>
  </si>
  <si>
    <t>Burks</t>
  </si>
  <si>
    <t>Carlon</t>
  </si>
  <si>
    <t>Rossmiller</t>
  </si>
  <si>
    <t>Boles</t>
  </si>
  <si>
    <t>Miller</t>
  </si>
  <si>
    <t>Parsell</t>
  </si>
  <si>
    <t>Lindeman</t>
  </si>
  <si>
    <t>Cornelius</t>
  </si>
  <si>
    <t>Chatterji</t>
  </si>
  <si>
    <t>, P.E.</t>
  </si>
  <si>
    <t>Pastore</t>
  </si>
  <si>
    <t>Kursten Quillin</t>
  </si>
  <si>
    <t>Michelle Sandoval</t>
  </si>
  <si>
    <t>e-mail address:</t>
  </si>
  <si>
    <t>HANDOVER NOTES</t>
  </si>
  <si>
    <t>NAME</t>
  </si>
  <si>
    <t>PROJECT NAME/SN</t>
  </si>
  <si>
    <t>COVERING PERSONEL NAME</t>
  </si>
  <si>
    <t>DATES OF ABSENCE</t>
  </si>
  <si>
    <t>ME DATE</t>
  </si>
  <si>
    <t xml:space="preserve">SHORT NARRATIVE                                        </t>
  </si>
  <si>
    <t>Completed Tasks</t>
  </si>
  <si>
    <t>COMMENTS/NOTES</t>
  </si>
  <si>
    <t>Upcoming Tasks</t>
  </si>
  <si>
    <t>Job Notes</t>
  </si>
  <si>
    <t>Personnel Involved</t>
  </si>
  <si>
    <t>Folder Location</t>
  </si>
  <si>
    <t>Contact information</t>
  </si>
  <si>
    <t xml:space="preserve">Work Cell Phone: </t>
  </si>
  <si>
    <t xml:space="preserve">Personal Cell Phone: </t>
  </si>
  <si>
    <t xml:space="preserve">Personal emails: </t>
  </si>
  <si>
    <t>Click Here fore Model Photos</t>
  </si>
  <si>
    <t>Address:</t>
  </si>
  <si>
    <t>Channel Partner #1:</t>
  </si>
  <si>
    <t>Channel Partner #2:</t>
  </si>
  <si>
    <t>Channel Partner #3:</t>
  </si>
  <si>
    <t>Channel Partner #4:</t>
  </si>
  <si>
    <t>da Silva</t>
  </si>
  <si>
    <t>Alex</t>
  </si>
  <si>
    <t>AdS</t>
  </si>
  <si>
    <t>PN05.29-00</t>
  </si>
  <si>
    <t>PN05.29-01</t>
  </si>
  <si>
    <t>PN05.29-19</t>
  </si>
  <si>
    <t>PN05.29-14-FH</t>
  </si>
  <si>
    <t>PN05.29-16</t>
  </si>
  <si>
    <t>PN05.29-53</t>
  </si>
  <si>
    <t>PN05.29-60</t>
  </si>
  <si>
    <t>PN05.29-61</t>
  </si>
  <si>
    <t>PN15.01-00FH</t>
  </si>
  <si>
    <t>PN15.01-01</t>
  </si>
  <si>
    <t>PN15.XX-XX</t>
  </si>
  <si>
    <t>PN15.01-08</t>
  </si>
  <si>
    <t>PN15.01-06</t>
  </si>
  <si>
    <t>PN15.40-01</t>
  </si>
  <si>
    <t>PN16.03-02</t>
  </si>
  <si>
    <t>PN16.04-00</t>
  </si>
  <si>
    <t>PN16.07-01</t>
  </si>
  <si>
    <t>PN19.10-01</t>
  </si>
  <si>
    <t>PN19.10-07</t>
  </si>
  <si>
    <t>PN19.10-09</t>
  </si>
  <si>
    <t>PN19.10-11</t>
  </si>
  <si>
    <t>PN20.01-01</t>
  </si>
  <si>
    <t xml:space="preserve">          • Test Performance Curve</t>
  </si>
  <si>
    <t xml:space="preserve">          • Lubrication System Function Test - ISO2697</t>
  </si>
  <si>
    <t xml:space="preserve">          • Impeller Overspeed Test - ISO2799</t>
  </si>
  <si>
    <t xml:space="preserve">          • Hydrostatic Test Data Sheet - ISO2819</t>
  </si>
  <si>
    <t xml:space="preserve">          • NDE Inspection Data Sheet - ISO2823</t>
  </si>
  <si>
    <t xml:space="preserve">          • Seal Leak Check Form - ISO2838</t>
  </si>
  <si>
    <t xml:space="preserve">          • Soap Solution Leakage Test - ISO2886</t>
  </si>
  <si>
    <t xml:space="preserve">          • Hand Held Noise Test Data - ISO3069</t>
  </si>
  <si>
    <t xml:space="preserve">          • Sundyne Compressor xMC-3xx Cross Section</t>
  </si>
  <si>
    <t xml:space="preserve">          • Sundyne Seal Diagrams</t>
  </si>
  <si>
    <t xml:space="preserve">          • Outline Drawings</t>
  </si>
  <si>
    <t>Production Book for</t>
  </si>
  <si>
    <t>Engineer:</t>
  </si>
  <si>
    <t>Engineers</t>
  </si>
  <si>
    <t>Marcikonis</t>
  </si>
  <si>
    <t>Parks</t>
  </si>
  <si>
    <t>Jazmines</t>
  </si>
  <si>
    <t>Powell</t>
  </si>
  <si>
    <t>Doll</t>
  </si>
  <si>
    <t>Grund</t>
  </si>
  <si>
    <t>Dixon</t>
  </si>
  <si>
    <t>Kruger</t>
  </si>
  <si>
    <t>Morse</t>
  </si>
  <si>
    <t>Ogden</t>
  </si>
  <si>
    <t>Rangel</t>
  </si>
  <si>
    <t>Tippett</t>
  </si>
  <si>
    <t>Hulse</t>
  </si>
  <si>
    <t>Makuh</t>
  </si>
  <si>
    <t>Rich</t>
  </si>
  <si>
    <t>Davis</t>
  </si>
  <si>
    <t>Baker</t>
  </si>
  <si>
    <t>Luna</t>
  </si>
  <si>
    <t>Turner</t>
  </si>
  <si>
    <t>Radoani</t>
  </si>
  <si>
    <t>Teagarden</t>
  </si>
  <si>
    <t>Giammaria</t>
  </si>
  <si>
    <t>Harris</t>
  </si>
  <si>
    <t>Voymas</t>
  </si>
  <si>
    <t xml:space="preserve">Zilic   </t>
  </si>
  <si>
    <t>Dickens</t>
  </si>
  <si>
    <t>Peters</t>
  </si>
  <si>
    <t>Kampmann</t>
  </si>
  <si>
    <t>Grimes</t>
  </si>
  <si>
    <t>Behrooz</t>
  </si>
  <si>
    <t>Joe</t>
  </si>
  <si>
    <t>Behboodi</t>
  </si>
  <si>
    <t>Justin</t>
  </si>
  <si>
    <t>Josh</t>
  </si>
  <si>
    <t>Michael</t>
  </si>
  <si>
    <t>Corey</t>
  </si>
  <si>
    <t>Joseph</t>
  </si>
  <si>
    <t>Tania</t>
  </si>
  <si>
    <t>Frank</t>
  </si>
  <si>
    <t>Kris</t>
  </si>
  <si>
    <t>Debbie</t>
  </si>
  <si>
    <t>Kurtis</t>
  </si>
  <si>
    <t>Tadeo</t>
  </si>
  <si>
    <t>Kylie</t>
  </si>
  <si>
    <t>Mike</t>
  </si>
  <si>
    <t>Sara</t>
  </si>
  <si>
    <t>Rae</t>
  </si>
  <si>
    <t>Greg</t>
  </si>
  <si>
    <t>Andre</t>
  </si>
  <si>
    <t>Jonathan</t>
  </si>
  <si>
    <t>Jasmin</t>
  </si>
  <si>
    <t>Kimber</t>
  </si>
  <si>
    <t>William</t>
  </si>
  <si>
    <t>John</t>
  </si>
  <si>
    <t>Terry</t>
  </si>
  <si>
    <t>Raymond</t>
  </si>
  <si>
    <t>Work Order No(s):</t>
  </si>
  <si>
    <t>←START HERE</t>
  </si>
  <si>
    <t>https://sundyne.smartfile.com/grid/login/?next=/grid/private/browse/</t>
  </si>
  <si>
    <t xml:space="preserve"> A</t>
  </si>
  <si>
    <r>
      <t>Click to hide Creator when done</t>
    </r>
    <r>
      <rPr>
        <b/>
        <sz val="8"/>
        <color rgb="FFFF0000"/>
        <rFont val="Wingdings"/>
        <charset val="2"/>
      </rPr>
      <t>ê</t>
    </r>
  </si>
  <si>
    <r>
      <t xml:space="preserve">٠All Doc Codes in your new SDI </t>
    </r>
    <r>
      <rPr>
        <b/>
        <u/>
        <sz val="11"/>
        <color rgb="FFC00000"/>
        <rFont val="Calibri"/>
        <family val="2"/>
        <scheme val="minor"/>
      </rPr>
      <t>MUST</t>
    </r>
    <r>
      <rPr>
        <b/>
        <sz val="11"/>
        <color rgb="FF00B050"/>
        <rFont val="Calibri"/>
        <family val="2"/>
        <scheme val="minor"/>
      </rPr>
      <t xml:space="preserve"> be unique. If you need several identical documents make sure to change the Doc Codes so they are unique.</t>
    </r>
  </si>
  <si>
    <t>Choose Service #:</t>
  </si>
  <si>
    <r>
      <rPr>
        <b/>
        <sz val="11"/>
        <color rgb="FFFF0000"/>
        <rFont val="Wingdings"/>
        <charset val="2"/>
      </rPr>
      <t>ç</t>
    </r>
    <r>
      <rPr>
        <b/>
        <sz val="11"/>
        <color rgb="FFFF0000"/>
        <rFont val="Calibri"/>
        <family val="2"/>
        <scheme val="minor"/>
      </rPr>
      <t>Snip and save to create a stamp in Adobe/Nuance.
Or just snip and copy/paste into PDF.</t>
    </r>
  </si>
  <si>
    <t xml:space="preserve"> Days 'til Shipping!</t>
  </si>
  <si>
    <t>Serial No.:</t>
  </si>
  <si>
    <t>Model No.:</t>
  </si>
  <si>
    <t>If you see errors please let me know right away…I'll fix asap!</t>
  </si>
  <si>
    <t>1-303-940-2835</t>
  </si>
  <si>
    <t>1-303-940-3174</t>
  </si>
  <si>
    <t>1-303-940-3182</t>
  </si>
  <si>
    <t>1-303-940-3183</t>
  </si>
  <si>
    <t>1-303-940-3197</t>
  </si>
  <si>
    <t>1-303-940-xxxx</t>
  </si>
  <si>
    <t>Weed</t>
  </si>
  <si>
    <t>1-303-940-2867</t>
  </si>
  <si>
    <t>1-303-403-2086</t>
  </si>
  <si>
    <t>1-303-940-3154</t>
  </si>
  <si>
    <t>1-303-403-2049</t>
  </si>
  <si>
    <t>1-303-940-2848</t>
  </si>
  <si>
    <t>1-303-940-2916</t>
  </si>
  <si>
    <t>1-303-403-2040</t>
  </si>
  <si>
    <t>1-303-940-2922</t>
  </si>
  <si>
    <t>1-303-940-2831</t>
  </si>
  <si>
    <t>1-303-940-2959</t>
  </si>
  <si>
    <t>1-303-940-2893</t>
  </si>
  <si>
    <t>1-303-940-2092</t>
  </si>
  <si>
    <t>1-303-940-3155</t>
  </si>
  <si>
    <t>1-303-940-3172</t>
  </si>
  <si>
    <t>1-303-940-2902</t>
  </si>
  <si>
    <t>1-303-403-2084</t>
  </si>
  <si>
    <t>1-303-403-2031</t>
  </si>
  <si>
    <t>1-303-940-2876</t>
  </si>
  <si>
    <t>1-303-940-3106</t>
  </si>
  <si>
    <t>1-303-940-3105</t>
  </si>
  <si>
    <t>1-303-940-2828</t>
  </si>
  <si>
    <t>1-303-403-2090</t>
  </si>
  <si>
    <t>1-303-940-2999</t>
  </si>
  <si>
    <t>1-303-940-3135</t>
  </si>
  <si>
    <t>1-303-403-2066</t>
  </si>
  <si>
    <t>1-303-403-2068</t>
  </si>
  <si>
    <t>1-303-403-2023</t>
  </si>
  <si>
    <t>1-303-403-2007</t>
  </si>
  <si>
    <t>1-303-403-2051</t>
  </si>
  <si>
    <t>1-303-940-2890</t>
  </si>
  <si>
    <t>1-303-403-2010</t>
  </si>
  <si>
    <t>1-303-403-2055</t>
  </si>
  <si>
    <t>1-303-940-2582</t>
  </si>
  <si>
    <t>1-303-403-2098</t>
  </si>
  <si>
    <t>1-303-940-2907</t>
  </si>
  <si>
    <t>1-303-940-2841</t>
  </si>
  <si>
    <t>1-303-940-2811</t>
  </si>
  <si>
    <t>1-303-940-2968</t>
  </si>
  <si>
    <t>1-303-403-2028</t>
  </si>
  <si>
    <t>1-303-940-2994</t>
  </si>
  <si>
    <t>1-303-940-2973</t>
  </si>
  <si>
    <t>1-303-940-2974</t>
  </si>
  <si>
    <t>1-303-403-2009</t>
  </si>
  <si>
    <t>1-303-940-3139</t>
  </si>
  <si>
    <t>1-303-403-2022</t>
  </si>
  <si>
    <t>1-303-940-3156</t>
  </si>
  <si>
    <t>1-303-403-2024</t>
  </si>
  <si>
    <t>1-303-940-2808</t>
  </si>
  <si>
    <t>1-303-940-2881</t>
  </si>
  <si>
    <t>1-303-940-2861</t>
  </si>
  <si>
    <t>1-303-940-2829</t>
  </si>
  <si>
    <t>1-303-403-2005</t>
  </si>
  <si>
    <t>Fax:  1-303-940-2856</t>
  </si>
  <si>
    <t>Go to the SDI Creator Tab to start building a new SDI by clicking on the           buttons. You can rename Doc Codes or Document Names later in your new SDI.</t>
  </si>
  <si>
    <t>OWNER</t>
  </si>
  <si>
    <t>PMC</t>
  </si>
  <si>
    <t xml:space="preserve">SUNDYNE </t>
  </si>
  <si>
    <t>CONTRACTOR</t>
  </si>
  <si>
    <t>UNIT:</t>
  </si>
  <si>
    <t>Sheet  1</t>
  </si>
  <si>
    <r>
      <t xml:space="preserve">How many pages in actual doc? </t>
    </r>
    <r>
      <rPr>
        <sz val="10"/>
        <color rgb="FFFF0000"/>
        <rFont val="Wingdings"/>
        <charset val="2"/>
      </rPr>
      <t>è</t>
    </r>
  </si>
  <si>
    <t>GENERAL REVISION</t>
  </si>
  <si>
    <t>ORIGINAL ISSUE</t>
  </si>
  <si>
    <t>Issue</t>
  </si>
  <si>
    <t>Description</t>
  </si>
  <si>
    <t>Prepared</t>
  </si>
  <si>
    <t>Checked</t>
  </si>
  <si>
    <t>Date</t>
  </si>
  <si>
    <t>This document is Maire Tecnimont Group's property, and cannot be used by others for any purpose, without prior written consent</t>
  </si>
  <si>
    <t>Vendor Identification Code:</t>
  </si>
  <si>
    <r>
      <t xml:space="preserve">Choose Sundyne Doc </t>
    </r>
    <r>
      <rPr>
        <sz val="10"/>
        <color rgb="FFFF0000"/>
        <rFont val="Wingdings"/>
        <charset val="2"/>
      </rPr>
      <t>è</t>
    </r>
  </si>
  <si>
    <t>JW</t>
  </si>
  <si>
    <t>Owner ID.Code</t>
  </si>
  <si>
    <t>Xxxxxx Xxxxx XXX</t>
  </si>
  <si>
    <t>XXXXX</t>
  </si>
  <si>
    <r>
      <t xml:space="preserve">SDI Creation Date </t>
    </r>
    <r>
      <rPr>
        <b/>
        <sz val="10"/>
        <rFont val="Wingdings"/>
        <charset val="2"/>
      </rPr>
      <t>Ú</t>
    </r>
  </si>
  <si>
    <t>JOB No.:</t>
  </si>
  <si>
    <t>NOTES:</t>
  </si>
  <si>
    <r>
      <t xml:space="preserve">Many cells are password protected to protect the integrity of the formulas. If you need to change formulas the password to unprotect is </t>
    </r>
    <r>
      <rPr>
        <b/>
        <sz val="11"/>
        <color theme="1"/>
        <rFont val="Calibri"/>
        <family val="2"/>
        <scheme val="minor"/>
      </rPr>
      <t>SDI</t>
    </r>
    <r>
      <rPr>
        <sz val="11"/>
        <color theme="1"/>
        <rFont val="Calibri"/>
        <family val="2"/>
        <scheme val="minor"/>
      </rPr>
      <t>.</t>
    </r>
  </si>
  <si>
    <t>Critical Document?</t>
  </si>
  <si>
    <t>Total Documents Required</t>
  </si>
  <si>
    <t>Last Return Number</t>
  </si>
  <si>
    <t>Return
Number</t>
  </si>
  <si>
    <t>This is an extra column for your convenience. Hide/Unhide as needed.</t>
  </si>
  <si>
    <t>NAME OF DOCUMENT</t>
  </si>
  <si>
    <t>ALL</t>
  </si>
  <si>
    <r>
      <t xml:space="preserve">How many pages in actual doc? </t>
    </r>
    <r>
      <rPr>
        <b/>
        <sz val="10"/>
        <color rgb="FFFF0000"/>
        <rFont val="Wingdings"/>
        <charset val="2"/>
      </rPr>
      <t>è</t>
    </r>
  </si>
  <si>
    <r>
      <t xml:space="preserve">Choose Sundyne Doc </t>
    </r>
    <r>
      <rPr>
        <b/>
        <sz val="10"/>
        <color rgb="FFFF0000"/>
        <rFont val="Wingdings"/>
        <charset val="2"/>
      </rPr>
      <t>è</t>
    </r>
  </si>
  <si>
    <t>Promised Date:</t>
  </si>
  <si>
    <r>
      <rPr>
        <b/>
        <sz val="10"/>
        <color rgb="FFFF0000"/>
        <rFont val="Webdings"/>
        <family val="1"/>
        <charset val="2"/>
      </rPr>
      <t>ï</t>
    </r>
    <r>
      <rPr>
        <b/>
        <sz val="10"/>
        <color rgb="FFFF0000"/>
        <rFont val="Arial"/>
        <family val="2"/>
      </rPr>
      <t>ENTER SERIAL NUMBER(s). FIRST !</t>
    </r>
    <r>
      <rPr>
        <b/>
        <sz val="10"/>
        <color rgb="FFFF0000"/>
        <rFont val="Webdings"/>
        <family val="1"/>
        <charset val="2"/>
      </rPr>
      <t>ð</t>
    </r>
    <r>
      <rPr>
        <b/>
        <sz val="10"/>
        <color rgb="FFFF0000"/>
        <rFont val="Arial"/>
        <family val="2"/>
      </rPr>
      <t xml:space="preserve">
</t>
    </r>
    <r>
      <rPr>
        <b/>
        <sz val="10"/>
        <color rgb="FFFF0000"/>
        <rFont val="Webdings"/>
        <family val="1"/>
        <charset val="2"/>
      </rPr>
      <t>ï</t>
    </r>
    <r>
      <rPr>
        <b/>
        <sz val="10"/>
        <color rgb="FFFF0000"/>
        <rFont val="Arial"/>
        <family val="2"/>
      </rPr>
      <t>Then empty text from unnecessary cells 
(2nd &amp; 3rd S/N).</t>
    </r>
    <r>
      <rPr>
        <b/>
        <sz val="10"/>
        <color rgb="FFFF0000"/>
        <rFont val="Webdings"/>
        <family val="1"/>
        <charset val="2"/>
      </rPr>
      <t>ð</t>
    </r>
  </si>
  <si>
    <r>
      <t xml:space="preserve">Enter Serial Number in the Yellowed field on your new </t>
    </r>
    <r>
      <rPr>
        <b/>
        <sz val="11"/>
        <color rgb="FF00B050"/>
        <rFont val="Calibri"/>
        <family val="2"/>
        <scheme val="minor"/>
      </rPr>
      <t>SDI</t>
    </r>
    <r>
      <rPr>
        <b/>
        <sz val="11"/>
        <color rgb="FFFF0000"/>
        <rFont val="Calibri"/>
        <family val="2"/>
        <scheme val="minor"/>
      </rPr>
      <t xml:space="preserve">. This is a </t>
    </r>
    <r>
      <rPr>
        <b/>
        <u/>
        <sz val="14"/>
        <color rgb="FFC00000"/>
        <rFont val="Calibri"/>
        <family val="2"/>
        <scheme val="minor"/>
      </rPr>
      <t>MUST!</t>
    </r>
  </si>
  <si>
    <r>
      <t xml:space="preserve">٠All relative information in the P&amp;C Master File will be automatically populated into your new </t>
    </r>
    <r>
      <rPr>
        <b/>
        <sz val="11"/>
        <color rgb="FF00B050"/>
        <rFont val="Calibri"/>
        <family val="2"/>
        <scheme val="minor"/>
      </rPr>
      <t>SDI</t>
    </r>
    <r>
      <rPr>
        <b/>
        <sz val="11"/>
        <color rgb="FFFF0000"/>
        <rFont val="Calibri"/>
        <family val="2"/>
        <scheme val="minor"/>
      </rPr>
      <t>. You may have to wait for Rebecca to update her P&amp;C Master File.</t>
    </r>
  </si>
  <si>
    <r>
      <t xml:space="preserve">Pivot tables (RETURNED DOCS/OUTSTANDING DOCS) will self populate. They report according to document status. Be sure to </t>
    </r>
    <r>
      <rPr>
        <b/>
        <sz val="11"/>
        <color rgb="FFC00000"/>
        <rFont val="Calibri"/>
        <family val="2"/>
        <scheme val="minor"/>
      </rPr>
      <t>Refresh</t>
    </r>
    <r>
      <rPr>
        <b/>
        <sz val="11"/>
        <color theme="4" tint="-0.249977111117893"/>
        <rFont val="Calibri"/>
        <family val="2"/>
        <scheme val="minor"/>
      </rPr>
      <t xml:space="preserve"> every time you make revisions to your </t>
    </r>
    <r>
      <rPr>
        <b/>
        <sz val="11"/>
        <color rgb="FF00B050"/>
        <rFont val="Calibri"/>
        <family val="2"/>
        <scheme val="minor"/>
      </rPr>
      <t>SDI</t>
    </r>
    <r>
      <rPr>
        <b/>
        <sz val="11"/>
        <color theme="4" tint="-0.249977111117893"/>
        <rFont val="Calibri"/>
        <family val="2"/>
        <scheme val="minor"/>
      </rPr>
      <t>.</t>
    </r>
  </si>
  <si>
    <t>Create e-file</t>
  </si>
  <si>
    <t>Binders</t>
  </si>
  <si>
    <t>Text Notes in JDE</t>
  </si>
  <si>
    <t>Attach PO in JDE</t>
  </si>
  <si>
    <t>Update Electronic POR</t>
  </si>
  <si>
    <t>Post-Booking Checklist:</t>
  </si>
  <si>
    <t>Current Pick/Ship Date:</t>
  </si>
  <si>
    <t>DOCUMENT SUBMITTAL STATUS TRACKER</t>
  </si>
  <si>
    <r>
      <rPr>
        <sz val="10"/>
        <rFont val="Calibri"/>
        <family val="2"/>
      </rPr>
      <t>◦</t>
    </r>
    <r>
      <rPr>
        <sz val="10"/>
        <rFont val="Arial"/>
        <family val="2"/>
      </rPr>
      <t xml:space="preserve"> List of Lubricants - Gearbox Lubricant Recommendations - 40.2.04</t>
    </r>
  </si>
  <si>
    <t>◦ Long Term Storage &amp; Protection Recommendations - 40.2.33</t>
  </si>
  <si>
    <t>◦ Startup Procedure for Hgh-Suction Pressure Compressors - 40.2.70</t>
  </si>
  <si>
    <r>
      <rPr>
        <sz val="10"/>
        <rFont val="Calibri"/>
        <family val="2"/>
      </rPr>
      <t>◦</t>
    </r>
    <r>
      <rPr>
        <sz val="10"/>
        <rFont val="Arial"/>
        <family val="2"/>
      </rPr>
      <t xml:space="preserve"> Preparation for Shipment, Long Term Storage - 21.01-05</t>
    </r>
  </si>
  <si>
    <t>←Pull from JDE.</t>
  </si>
  <si>
    <t>←PM will provide.</t>
  </si>
  <si>
    <t>• Sundyne Specification Sheets</t>
  </si>
  <si>
    <t>• As-Built Parts List - Compressor</t>
  </si>
  <si>
    <t>• As-Built Parts List - Gearbox</t>
  </si>
  <si>
    <t>• Recommended Spare Parts - Compressor</t>
  </si>
  <si>
    <t xml:space="preserve">          • Performance Test Data &amp; Curve</t>
  </si>
  <si>
    <r>
      <rPr>
        <sz val="11"/>
        <rFont val="Calibri"/>
        <family val="2"/>
      </rPr>
      <t>←</t>
    </r>
    <r>
      <rPr>
        <sz val="11"/>
        <rFont val="Arial"/>
        <family val="2"/>
      </rPr>
      <t>PM will provide.</t>
    </r>
  </si>
  <si>
    <t>Broeckx</t>
  </si>
  <si>
    <t>Pascal</t>
  </si>
  <si>
    <t>Never Been Submitted</t>
  </si>
  <si>
    <t>Being Reviewed by Customer</t>
  </si>
  <si>
    <t>Submitted by Sundyne</t>
  </si>
  <si>
    <r>
      <t xml:space="preserve">Project Start date </t>
    </r>
    <r>
      <rPr>
        <b/>
        <sz val="10"/>
        <rFont val="Wingdings"/>
        <charset val="2"/>
      </rPr>
      <t>Ú</t>
    </r>
  </si>
  <si>
    <t>Returned w/
Comments</t>
  </si>
  <si>
    <t>This project is</t>
  </si>
  <si>
    <t>Overdue:</t>
  </si>
  <si>
    <t>as of</t>
  </si>
  <si>
    <t>J     R</t>
  </si>
  <si>
    <t>This is an extra column for your convenience. Hide/Unhide as needed. DO NOT DELETE.</t>
  </si>
  <si>
    <t>F7</t>
  </si>
  <si>
    <t xml:space="preserve">Control Panel Drawing </t>
  </si>
  <si>
    <t>LMC347</t>
  </si>
  <si>
    <t>0225-C-201A/B</t>
  </si>
  <si>
    <t>C2441745-03-04</t>
  </si>
  <si>
    <t>0225-C-251A/B</t>
  </si>
  <si>
    <t>Reactor Recycle Gas Compressors</t>
  </si>
  <si>
    <t>TBD</t>
  </si>
  <si>
    <t>Customer Document Number</t>
  </si>
  <si>
    <t>Customer Return Due Date</t>
  </si>
  <si>
    <t>Sinopec</t>
  </si>
  <si>
    <t>C2441745-01-02</t>
  </si>
  <si>
    <t>Customer Actual Return Due Date</t>
  </si>
  <si>
    <t>LouYang Pertrochemical Eng.</t>
  </si>
  <si>
    <t>Recommended Spare Parts List</t>
  </si>
  <si>
    <t>Compressor Sectional Drawing w/BOM</t>
  </si>
  <si>
    <t>R1</t>
  </si>
  <si>
    <t>Compressor Performance Curves</t>
  </si>
  <si>
    <t>Overspeed Test Data</t>
  </si>
  <si>
    <t>L18</t>
  </si>
  <si>
    <t>Unbalanced Synchronous Response</t>
  </si>
  <si>
    <t>L20</t>
  </si>
  <si>
    <t>Seismic Analysis</t>
  </si>
  <si>
    <t>L21</t>
  </si>
  <si>
    <t>L22</t>
  </si>
  <si>
    <t/>
  </si>
  <si>
    <t>Rev 0</t>
  </si>
  <si>
    <t xml:space="preserve">  K11</t>
  </si>
  <si>
    <t>Final Data</t>
  </si>
  <si>
    <t>Compressor Datasheet</t>
  </si>
  <si>
    <t>Motor Parts List</t>
  </si>
  <si>
    <t>Instrument List</t>
  </si>
  <si>
    <t>Certificate Of Origin for Compressor Package</t>
  </si>
  <si>
    <t>Performance Test/Mechanical Test (4 hour)</t>
  </si>
  <si>
    <t>R3</t>
  </si>
  <si>
    <t>Z1</t>
  </si>
  <si>
    <t>M3</t>
  </si>
  <si>
    <t>Weld Specification for Castings, Forgings, and or fabricated assemblies</t>
  </si>
  <si>
    <t>Balance Certificates</t>
  </si>
  <si>
    <t>PN20.01-03</t>
  </si>
  <si>
    <t>PN20.01-05</t>
  </si>
  <si>
    <t>PN41.25-00</t>
  </si>
  <si>
    <t>PN41.25-02</t>
  </si>
  <si>
    <t>PN41.25-08</t>
  </si>
  <si>
    <t>Sundyne Remote Lubrication System Functional Test Procedure</t>
  </si>
  <si>
    <t>PN41.25-16</t>
  </si>
  <si>
    <t>Helium Leakage Test for Sundyne Compressors</t>
  </si>
  <si>
    <t>PN41.25-56</t>
  </si>
  <si>
    <t>Transmitter Functional Testing</t>
  </si>
  <si>
    <t>M5</t>
  </si>
  <si>
    <t>Quality Assurance Plan</t>
  </si>
  <si>
    <t>EX-04-01-00</t>
  </si>
  <si>
    <t>General Arrangement Drawing</t>
  </si>
  <si>
    <t>Logic Diagram</t>
  </si>
  <si>
    <t>SC01AYXX</t>
  </si>
  <si>
    <t>LG01AYXX</t>
  </si>
  <si>
    <t>A6</t>
  </si>
  <si>
    <t>Inspection Test Plan</t>
  </si>
  <si>
    <t>Purchased Spare Parts List</t>
  </si>
  <si>
    <t>Paul Pastore, Tevis Gehr</t>
  </si>
  <si>
    <t xml:space="preserve"> P&amp;ID Drawing</t>
  </si>
  <si>
    <t>Installation and Operating Manual</t>
  </si>
  <si>
    <t>Sundyne Paint and Application Details-Epoxy</t>
  </si>
  <si>
    <t>PN15.01-02</t>
  </si>
  <si>
    <t>Sundyne Paint and Application Details Zinc Rich Epoxy Primer</t>
  </si>
  <si>
    <t xml:space="preserve"> Sundyne Paint and Application Details</t>
  </si>
  <si>
    <t>PN15.01-03</t>
  </si>
  <si>
    <t>Hazardous Area Certificates</t>
  </si>
  <si>
    <t>Prep for Shipment, Long Term Storage &amp; Preservation of Sundyne Pumps &amp; Compressors, Sunflo P-3000 Pumps &amp; Spare</t>
  </si>
  <si>
    <t>PN21.01-05</t>
  </si>
  <si>
    <t>Unit Control Panel Wiring Diagram</t>
  </si>
  <si>
    <t>Instrument Data Sheets</t>
  </si>
  <si>
    <t>ME</t>
  </si>
  <si>
    <t>YOU</t>
  </si>
  <si>
    <t>SOMEONE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</si>
</sst>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409]d\-mmm\-yy;@"/>
    <numFmt numFmtId="165" formatCode="0000"/>
    <numFmt numFmtId="166" formatCode="[$-409]d\-mmm\-yyyy;@"/>
    <numFmt numFmtId="167" formatCode="[$-409]mmmm\ d\,\ yyyy;@"/>
    <numFmt numFmtId="168" formatCode="mmmm\ d\,\ yyyy"/>
    <numFmt numFmtId="169" formatCode="[$-409]dd\-mmm\-yy;@"/>
    <numFmt numFmtId="170" formatCode="[$-2000401]0"/>
    <numFmt numFmtId="171" formatCode="[&lt;=9999999]###\-####;\(###\)\ ###\-####"/>
  </numFmts>
  <fonts count="150">
    <font>
      <sz val="11"/>
      <color theme="1"/>
      <name val="Calibri"/>
      <family val="2"/>
      <scheme val="minor"/>
    </font>
    <font>
      <sz val="11"/>
      <color theme="1"/>
      <name val="Arial"/>
      <family val="2"/>
    </font>
    <font>
      <sz val="11"/>
      <color theme="1"/>
      <name val="Arial"/>
      <family val="2"/>
    </font>
    <font>
      <b/>
      <sz val="10"/>
      <name val="Arial"/>
      <family val="2"/>
    </font>
    <font>
      <b/>
      <sz val="8"/>
      <name val="Arial"/>
      <family val="2"/>
    </font>
    <font>
      <b/>
      <sz val="9"/>
      <name val="Arial"/>
      <family val="2"/>
    </font>
    <font>
      <sz val="8"/>
      <name val="Arial"/>
      <family val="2"/>
    </font>
    <font>
      <b/>
      <sz val="9"/>
      <color indexed="8"/>
      <name val="Arial"/>
      <family val="2"/>
    </font>
    <font>
      <sz val="9"/>
      <color indexed="8"/>
      <name val="Arial"/>
      <family val="2"/>
    </font>
    <font>
      <sz val="10"/>
      <name val="Arial"/>
      <family val="2"/>
    </font>
    <font>
      <b/>
      <sz val="10"/>
      <color indexed="18"/>
      <name val="Arial"/>
      <family val="2"/>
    </font>
    <font>
      <sz val="9"/>
      <name val="Arial"/>
      <family val="2"/>
    </font>
    <font>
      <sz val="11"/>
      <name val="Arial"/>
      <family val="2"/>
    </font>
    <font>
      <sz val="10"/>
      <color indexed="8"/>
      <name val="Arial"/>
      <family val="2"/>
    </font>
    <font>
      <b/>
      <sz val="9"/>
      <color theme="1"/>
      <name val="Arial"/>
      <family val="2"/>
    </font>
    <font>
      <b/>
      <sz val="24"/>
      <color theme="1"/>
      <name val="Arial"/>
      <family val="2"/>
    </font>
    <font>
      <b/>
      <sz val="8"/>
      <color theme="1"/>
      <name val="Arial"/>
      <family val="2"/>
    </font>
    <font>
      <sz val="10"/>
      <name val="Bradley Hand ITC"/>
      <family val="4"/>
    </font>
    <font>
      <sz val="11"/>
      <color theme="1"/>
      <name val="Bradley Hand ITC"/>
      <family val="4"/>
    </font>
    <font>
      <b/>
      <sz val="10"/>
      <name val="Wingdings"/>
      <charset val="2"/>
    </font>
    <font>
      <sz val="10"/>
      <color theme="0" tint="-4.9989318521683403E-2"/>
      <name val="Arial"/>
      <family val="2"/>
    </font>
    <font>
      <b/>
      <sz val="10"/>
      <color theme="0"/>
      <name val="Arial"/>
      <family val="2"/>
    </font>
    <font>
      <b/>
      <sz val="16"/>
      <name val="Arial"/>
      <family val="2"/>
    </font>
    <font>
      <b/>
      <sz val="8"/>
      <color theme="9" tint="0.59999389629810485"/>
      <name val="Arial"/>
      <family val="2"/>
    </font>
    <font>
      <sz val="10"/>
      <color theme="0"/>
      <name val="Arial"/>
      <family val="2"/>
    </font>
    <font>
      <b/>
      <sz val="10"/>
      <color theme="1"/>
      <name val="Arial"/>
      <family val="2"/>
    </font>
    <font>
      <b/>
      <sz val="14"/>
      <name val="Arial"/>
      <family val="2"/>
    </font>
    <font>
      <sz val="9"/>
      <color theme="1"/>
      <name val="Arial"/>
      <family val="2"/>
    </font>
    <font>
      <sz val="10"/>
      <color theme="1"/>
      <name val="Calibri"/>
      <family val="2"/>
      <scheme val="minor"/>
    </font>
    <font>
      <sz val="18"/>
      <name val="Arial"/>
      <family val="2"/>
    </font>
    <font>
      <b/>
      <sz val="11"/>
      <color theme="1"/>
      <name val="Calibri"/>
      <family val="2"/>
      <scheme val="minor"/>
    </font>
    <font>
      <sz val="14"/>
      <color theme="1"/>
      <name val="Calibri"/>
      <family val="2"/>
      <scheme val="minor"/>
    </font>
    <font>
      <b/>
      <sz val="14"/>
      <color theme="1"/>
      <name val="Calibri"/>
      <family val="2"/>
      <scheme val="minor"/>
    </font>
    <font>
      <b/>
      <sz val="11"/>
      <color rgb="FFFF0000"/>
      <name val="Calibri"/>
      <family val="2"/>
      <scheme val="minor"/>
    </font>
    <font>
      <sz val="11"/>
      <color theme="0"/>
      <name val="Calibri"/>
      <family val="2"/>
      <scheme val="minor"/>
    </font>
    <font>
      <b/>
      <sz val="20"/>
      <color theme="1"/>
      <name val="Arial"/>
      <family val="2"/>
    </font>
    <font>
      <b/>
      <sz val="18"/>
      <name val="Arial"/>
      <family val="2"/>
    </font>
    <font>
      <b/>
      <sz val="10"/>
      <color rgb="FF000080"/>
      <name val="Arial"/>
      <family val="2"/>
    </font>
    <font>
      <sz val="11"/>
      <color theme="1"/>
      <name val="Calibri"/>
      <family val="2"/>
    </font>
    <font>
      <b/>
      <sz val="18"/>
      <name val="Cambria"/>
      <family val="1"/>
      <scheme val="major"/>
    </font>
    <font>
      <b/>
      <sz val="16"/>
      <name val="Cambria"/>
      <family val="1"/>
      <scheme val="major"/>
    </font>
    <font>
      <b/>
      <sz val="10"/>
      <name val="Cambria"/>
      <family val="1"/>
      <scheme val="major"/>
    </font>
    <font>
      <b/>
      <sz val="12"/>
      <name val="Cambria"/>
      <family val="1"/>
      <scheme val="major"/>
    </font>
    <font>
      <sz val="10"/>
      <name val="Times New Roman"/>
      <family val="1"/>
    </font>
    <font>
      <b/>
      <i/>
      <sz val="13"/>
      <name val="Arial"/>
      <family val="2"/>
    </font>
    <font>
      <i/>
      <sz val="10"/>
      <name val="Arial"/>
      <family val="2"/>
    </font>
    <font>
      <i/>
      <sz val="10"/>
      <name val="Times New Roman"/>
      <family val="1"/>
    </font>
    <font>
      <b/>
      <sz val="11"/>
      <color theme="4" tint="-0.249977111117893"/>
      <name val="Calibri"/>
      <family val="2"/>
      <scheme val="minor"/>
    </font>
    <font>
      <b/>
      <sz val="11"/>
      <color rgb="FF00B050"/>
      <name val="Calibri"/>
      <family val="2"/>
      <scheme val="minor"/>
    </font>
    <font>
      <b/>
      <u/>
      <sz val="11"/>
      <color rgb="FFC00000"/>
      <name val="Calibri"/>
      <family val="2"/>
      <scheme val="minor"/>
    </font>
    <font>
      <b/>
      <u/>
      <sz val="12"/>
      <color theme="1"/>
      <name val="Calibri"/>
      <family val="2"/>
      <scheme val="minor"/>
    </font>
    <font>
      <b/>
      <sz val="12"/>
      <color theme="1"/>
      <name val="Calibri"/>
      <family val="2"/>
      <scheme val="minor"/>
    </font>
    <font>
      <sz val="10"/>
      <color indexed="9"/>
      <name val="Arial"/>
      <family val="2"/>
    </font>
    <font>
      <b/>
      <sz val="12"/>
      <name val="Arial"/>
      <family val="2"/>
    </font>
    <font>
      <sz val="14"/>
      <name val="Arial"/>
      <family val="2"/>
    </font>
    <font>
      <b/>
      <sz val="10"/>
      <color indexed="9"/>
      <name val="Arial"/>
      <family val="2"/>
    </font>
    <font>
      <b/>
      <i/>
      <sz val="12"/>
      <color indexed="20"/>
      <name val="Arial"/>
      <family val="2"/>
    </font>
    <font>
      <b/>
      <i/>
      <sz val="12"/>
      <name val="Arial"/>
      <family val="2"/>
    </font>
    <font>
      <i/>
      <sz val="12"/>
      <name val="Arial"/>
      <family val="2"/>
    </font>
    <font>
      <b/>
      <i/>
      <sz val="16"/>
      <name val="Arial"/>
      <family val="2"/>
    </font>
    <font>
      <i/>
      <sz val="16"/>
      <name val="Arial"/>
      <family val="2"/>
    </font>
    <font>
      <b/>
      <i/>
      <sz val="10"/>
      <name val="Arial"/>
      <family val="2"/>
    </font>
    <font>
      <b/>
      <i/>
      <sz val="12"/>
      <color indexed="12"/>
      <name val="Arial"/>
      <family val="2"/>
    </font>
    <font>
      <b/>
      <i/>
      <sz val="12"/>
      <color indexed="10"/>
      <name val="Arial"/>
      <family val="2"/>
    </font>
    <font>
      <b/>
      <sz val="10"/>
      <color indexed="20"/>
      <name val="Arial"/>
      <family val="2"/>
    </font>
    <font>
      <b/>
      <sz val="14"/>
      <color indexed="12"/>
      <name val="Arial"/>
      <family val="2"/>
    </font>
    <font>
      <b/>
      <sz val="18"/>
      <color indexed="9"/>
      <name val="Arial"/>
      <family val="2"/>
    </font>
    <font>
      <sz val="12"/>
      <name val="Arial"/>
      <family val="2"/>
    </font>
    <font>
      <b/>
      <sz val="14"/>
      <color indexed="20"/>
      <name val="Arial"/>
      <family val="2"/>
    </font>
    <font>
      <b/>
      <i/>
      <sz val="14"/>
      <color indexed="20"/>
      <name val="Arial"/>
      <family val="2"/>
    </font>
    <font>
      <b/>
      <sz val="14"/>
      <color indexed="17"/>
      <name val="Arial"/>
      <family val="2"/>
    </font>
    <font>
      <b/>
      <sz val="14"/>
      <color indexed="14"/>
      <name val="Arial"/>
      <family val="2"/>
    </font>
    <font>
      <vertAlign val="superscript"/>
      <sz val="8"/>
      <name val="Arial"/>
      <family val="2"/>
    </font>
    <font>
      <u/>
      <sz val="8"/>
      <color indexed="12"/>
      <name val="Arial"/>
      <family val="2"/>
    </font>
    <font>
      <sz val="16"/>
      <name val="Arial"/>
      <family val="2"/>
    </font>
    <font>
      <b/>
      <sz val="8"/>
      <color indexed="20"/>
      <name val="Arial"/>
      <family val="2"/>
    </font>
    <font>
      <b/>
      <sz val="12"/>
      <color indexed="20"/>
      <name val="Arial"/>
      <family val="2"/>
    </font>
    <font>
      <sz val="12"/>
      <color indexed="9"/>
      <name val="Arial"/>
      <family val="2"/>
    </font>
    <font>
      <sz val="10"/>
      <color rgb="FF000000"/>
      <name val="Segoe UI"/>
      <family val="2"/>
    </font>
    <font>
      <b/>
      <sz val="7"/>
      <name val="Arial"/>
      <family val="2"/>
    </font>
    <font>
      <u/>
      <sz val="11"/>
      <color theme="10"/>
      <name val="Calibri"/>
      <family val="2"/>
      <scheme val="minor"/>
    </font>
    <font>
      <b/>
      <sz val="11"/>
      <color rgb="FFFF0000"/>
      <name val="Wingdings"/>
      <charset val="2"/>
    </font>
    <font>
      <sz val="5"/>
      <name val="Arial"/>
      <family val="2"/>
    </font>
    <font>
      <sz val="8"/>
      <name val="Albertus Medium"/>
    </font>
    <font>
      <sz val="8"/>
      <name val="Symbol"/>
      <family val="1"/>
      <charset val="2"/>
    </font>
    <font>
      <sz val="10"/>
      <name val="Adobe Myungjo Std M"/>
      <family val="1"/>
      <charset val="128"/>
    </font>
    <font>
      <b/>
      <sz val="12"/>
      <color theme="9" tint="0.39997558519241921"/>
      <name val="Arial"/>
      <family val="2"/>
    </font>
    <font>
      <sz val="11"/>
      <name val="Calibri"/>
      <family val="2"/>
      <scheme val="minor"/>
    </font>
    <font>
      <b/>
      <sz val="11"/>
      <color rgb="FFC00000"/>
      <name val="Calibri"/>
      <family val="2"/>
      <scheme val="minor"/>
    </font>
    <font>
      <b/>
      <sz val="70"/>
      <name val="Albertus Medium"/>
    </font>
    <font>
      <sz val="12"/>
      <name val="Albertus Medium"/>
      <family val="2"/>
    </font>
    <font>
      <sz val="8"/>
      <name val="Albertus Medium"/>
      <family val="2"/>
    </font>
    <font>
      <b/>
      <sz val="11"/>
      <name val="Arial"/>
      <family val="2"/>
    </font>
    <font>
      <b/>
      <sz val="9"/>
      <color theme="0" tint="-0.34998626667073579"/>
      <name val="Arial"/>
      <family val="2"/>
    </font>
    <font>
      <sz val="10"/>
      <color rgb="FF000000"/>
      <name val="Calibri"/>
      <family val="2"/>
      <scheme val="minor"/>
    </font>
    <font>
      <b/>
      <sz val="11"/>
      <color theme="1"/>
      <name val="Arial"/>
      <family val="2"/>
    </font>
    <font>
      <sz val="10"/>
      <color theme="1"/>
      <name val="Arial"/>
      <family val="2"/>
    </font>
    <font>
      <sz val="11"/>
      <color rgb="FF000000"/>
      <name val="Arial"/>
      <family val="2"/>
    </font>
    <font>
      <b/>
      <sz val="11"/>
      <color rgb="FFFFFF99"/>
      <name val="Arial"/>
      <family val="2"/>
    </font>
    <font>
      <b/>
      <sz val="20"/>
      <color theme="1"/>
      <name val="Freestyle Script"/>
      <family val="4"/>
    </font>
    <font>
      <b/>
      <sz val="14"/>
      <color theme="1"/>
      <name val="Wingdings 2"/>
      <family val="1"/>
      <charset val="2"/>
    </font>
    <font>
      <b/>
      <sz val="11"/>
      <color rgb="FF0070C0"/>
      <name val="Calibri"/>
      <family val="2"/>
      <scheme val="minor"/>
    </font>
    <font>
      <sz val="8"/>
      <color rgb="FF000000"/>
      <name val="Tahoma"/>
      <family val="2"/>
    </font>
    <font>
      <sz val="11"/>
      <color rgb="FF000000"/>
      <name val="Calibri"/>
      <family val="2"/>
    </font>
    <font>
      <u/>
      <sz val="11"/>
      <color theme="0"/>
      <name val="Calibri"/>
      <family val="2"/>
      <scheme val="minor"/>
    </font>
    <font>
      <sz val="9"/>
      <color theme="0" tint="-0.34998626667073579"/>
      <name val="Arial"/>
      <family val="2"/>
    </font>
    <font>
      <sz val="10"/>
      <color theme="0" tint="-0.34998626667073579"/>
      <name val="Arial"/>
      <family val="2"/>
    </font>
    <font>
      <sz val="10"/>
      <color theme="0" tint="-0.34998626667073579"/>
      <name val="Adobe Myungjo Std M"/>
      <family val="1"/>
      <charset val="128"/>
    </font>
    <font>
      <sz val="11"/>
      <color theme="0" tint="-0.34998626667073579"/>
      <name val="Arial"/>
      <family val="2"/>
    </font>
    <font>
      <sz val="18"/>
      <color theme="0" tint="-0.34998626667073579"/>
      <name val="Arial"/>
      <family val="2"/>
    </font>
    <font>
      <sz val="11"/>
      <color theme="0" tint="-0.34998626667073579"/>
      <name val="Calibri"/>
      <family val="2"/>
      <scheme val="minor"/>
    </font>
    <font>
      <b/>
      <sz val="20"/>
      <color indexed="9"/>
      <name val="Arial"/>
      <family val="2"/>
    </font>
    <font>
      <b/>
      <u/>
      <sz val="14"/>
      <color rgb="FFC00000"/>
      <name val="Calibri"/>
      <family val="2"/>
      <scheme val="minor"/>
    </font>
    <font>
      <b/>
      <sz val="9"/>
      <color theme="9" tint="0.59999389629810485"/>
      <name val="Arial"/>
      <family val="2"/>
    </font>
    <font>
      <b/>
      <sz val="10"/>
      <color rgb="FFFF0000"/>
      <name val="Arial"/>
      <family val="2"/>
    </font>
    <font>
      <sz val="16"/>
      <color theme="1"/>
      <name val="Calibri"/>
      <family val="2"/>
      <scheme val="minor"/>
    </font>
    <font>
      <b/>
      <sz val="20"/>
      <color indexed="20"/>
      <name val="Arial"/>
      <family val="2"/>
    </font>
    <font>
      <sz val="16"/>
      <name val="Brush Script MT"/>
      <family val="4"/>
    </font>
    <font>
      <b/>
      <sz val="18"/>
      <color rgb="FFFF0000"/>
      <name val="Calibri"/>
      <family val="2"/>
      <scheme val="minor"/>
    </font>
    <font>
      <b/>
      <sz val="8"/>
      <color rgb="FFFF0000"/>
      <name val="Calibri"/>
      <family val="2"/>
      <scheme val="minor"/>
    </font>
    <font>
      <b/>
      <sz val="8"/>
      <color rgb="FFFF0000"/>
      <name val="Wingdings"/>
      <charset val="2"/>
    </font>
    <font>
      <b/>
      <sz val="10"/>
      <name val="Times New Roman"/>
      <family val="1"/>
    </font>
    <font>
      <sz val="5"/>
      <name val="Times New Roman"/>
      <family val="1"/>
    </font>
    <font>
      <sz val="6"/>
      <name val="Times New Roman"/>
      <family val="1"/>
    </font>
    <font>
      <sz val="10"/>
      <color rgb="FFFF0000"/>
      <name val="Arial"/>
      <family val="2"/>
    </font>
    <font>
      <sz val="10"/>
      <color rgb="FFFF0000"/>
      <name val="Wingdings"/>
      <charset val="2"/>
    </font>
    <font>
      <b/>
      <sz val="10"/>
      <color rgb="FFC00000"/>
      <name val="Arial"/>
      <family val="2"/>
    </font>
    <font>
      <sz val="18"/>
      <color indexed="23"/>
      <name val="Times New Roman"/>
      <family val="1"/>
    </font>
    <font>
      <sz val="26"/>
      <color theme="0"/>
      <name val="Arial"/>
      <family val="2"/>
    </font>
    <font>
      <b/>
      <sz val="18"/>
      <name val="Times New Roman"/>
      <family val="1"/>
    </font>
    <font>
      <sz val="12"/>
      <color theme="0"/>
      <name val="Times New Roman"/>
      <family val="1"/>
    </font>
    <font>
      <sz val="9"/>
      <name val="Times New Roman"/>
      <family val="1"/>
    </font>
    <font>
      <sz val="7"/>
      <name val="Times New Roman"/>
      <family val="1"/>
    </font>
    <font>
      <sz val="9"/>
      <color rgb="FFFF0000"/>
      <name val="Calibri"/>
      <family val="2"/>
      <scheme val="minor"/>
    </font>
    <font>
      <b/>
      <sz val="11"/>
      <color theme="0"/>
      <name val="Calibri"/>
      <family val="2"/>
      <scheme val="minor"/>
    </font>
    <font>
      <b/>
      <sz val="10"/>
      <color rgb="FFFF0000"/>
      <name val="Webdings"/>
      <family val="1"/>
      <charset val="2"/>
    </font>
    <font>
      <b/>
      <sz val="10"/>
      <color rgb="FFFF0000"/>
      <name val="Wingdings"/>
      <charset val="2"/>
    </font>
    <font>
      <sz val="9"/>
      <color indexed="81"/>
      <name val="Tahoma"/>
      <family val="2"/>
    </font>
    <font>
      <b/>
      <sz val="9"/>
      <color indexed="81"/>
      <name val="Tahoma"/>
      <family val="2"/>
    </font>
    <font>
      <u/>
      <sz val="11"/>
      <color theme="1"/>
      <name val="Calibri"/>
      <family val="2"/>
      <scheme val="minor"/>
    </font>
    <font>
      <sz val="11"/>
      <color theme="1"/>
      <name val="Wingdings 2"/>
      <family val="1"/>
      <charset val="2"/>
    </font>
    <font>
      <u/>
      <sz val="11"/>
      <color theme="1"/>
      <name val="Wingdings 2"/>
      <family val="1"/>
      <charset val="2"/>
    </font>
    <font>
      <sz val="10"/>
      <name val="Calibri"/>
      <family val="2"/>
    </font>
    <font>
      <sz val="11"/>
      <name val="Calibri"/>
      <family val="2"/>
    </font>
    <font>
      <b/>
      <sz val="18"/>
      <color theme="1"/>
      <name val="Calibri"/>
      <family val="2"/>
      <scheme val="minor"/>
    </font>
    <font>
      <b/>
      <sz val="14"/>
      <color theme="9"/>
      <name val="Calibri"/>
      <family val="2"/>
      <scheme val="minor"/>
    </font>
    <font>
      <b/>
      <sz val="14"/>
      <color rgb="FF92D050"/>
      <name val="Calibri"/>
      <family val="2"/>
      <scheme val="minor"/>
    </font>
    <font>
      <b/>
      <sz val="16"/>
      <color rgb="FFFF0000"/>
      <name val="Calibri"/>
      <family val="2"/>
      <scheme val="minor"/>
    </font>
    <font>
      <b/>
      <sz val="11"/>
      <name val="Calibri"/>
      <family val="2"/>
      <scheme val="minor"/>
    </font>
    <font>
      <b/>
      <sz val="18"/>
      <name val="Calibri"/>
      <family val="2"/>
      <scheme val="minor"/>
    </font>
  </fonts>
  <fills count="41">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99"/>
        <bgColor indexed="64"/>
      </patternFill>
    </fill>
    <fill>
      <patternFill patternType="solid">
        <fgColor rgb="FF92D050"/>
        <bgColor indexed="64"/>
      </patternFill>
    </fill>
    <fill>
      <patternFill patternType="solid">
        <fgColor rgb="FFFCDDC4"/>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rgb="FFDDD9C3"/>
        <bgColor rgb="FF000000"/>
      </patternFill>
    </fill>
    <fill>
      <patternFill patternType="solid">
        <fgColor theme="0" tint="-0.249977111117893"/>
        <bgColor indexed="64"/>
      </patternFill>
    </fill>
    <fill>
      <patternFill patternType="solid">
        <fgColor indexed="22"/>
        <bgColor indexed="64"/>
      </patternFill>
    </fill>
    <fill>
      <patternFill patternType="solid">
        <fgColor indexed="2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1"/>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97E4FF"/>
        <bgColor indexed="64"/>
      </patternFill>
    </fill>
    <fill>
      <patternFill patternType="solid">
        <fgColor rgb="FFFFFFFF"/>
        <bgColor indexed="64"/>
      </patternFill>
    </fill>
    <fill>
      <patternFill patternType="solid">
        <fgColor theme="3" tint="0.39997558519241921"/>
        <bgColor indexed="64"/>
      </patternFill>
    </fill>
    <fill>
      <patternFill patternType="solid">
        <fgColor rgb="FF08F852"/>
        <bgColor indexed="64"/>
      </patternFill>
    </fill>
    <fill>
      <patternFill patternType="solid">
        <fgColor rgb="FFFFC000"/>
        <bgColor indexed="64"/>
      </patternFill>
    </fill>
    <fill>
      <patternFill patternType="solid">
        <fgColor rgb="FF7030A0"/>
        <bgColor indexed="64"/>
      </patternFill>
    </fill>
    <fill>
      <patternFill patternType="solid">
        <fgColor rgb="FFFFB9DC"/>
        <bgColor indexed="64"/>
      </patternFill>
    </fill>
    <fill>
      <patternFill patternType="solid">
        <fgColor theme="0" tint="-0.34998626667073579"/>
        <bgColor rgb="FF000000"/>
      </patternFill>
    </fill>
    <fill>
      <patternFill patternType="solid">
        <fgColor theme="5" tint="0.59999389629810485"/>
        <bgColor rgb="FF000000"/>
      </patternFill>
    </fill>
    <fill>
      <patternFill patternType="solid">
        <fgColor theme="8" tint="0.39997558519241921"/>
        <bgColor rgb="FF000000"/>
      </patternFill>
    </fill>
    <fill>
      <patternFill patternType="solid">
        <fgColor indexed="13"/>
        <bgColor indexed="64"/>
      </patternFill>
    </fill>
    <fill>
      <patternFill patternType="solid">
        <fgColor rgb="FFB2DE82"/>
        <bgColor indexed="64"/>
      </patternFill>
    </fill>
    <fill>
      <gradientFill type="path" left="0.5" right="0.5" top="0.5" bottom="0.5">
        <stop position="0">
          <color theme="0"/>
        </stop>
        <stop position="1">
          <color rgb="FFFF0000"/>
        </stop>
      </gradientFill>
    </fill>
    <fill>
      <patternFill patternType="darkHorizontal">
        <fgColor theme="0" tint="-0.24994659260841701"/>
        <bgColor theme="0"/>
      </patternFill>
    </fill>
    <fill>
      <patternFill patternType="solid">
        <fgColor theme="3" tint="0.79998168889431442"/>
        <bgColor indexed="64"/>
      </patternFill>
    </fill>
    <fill>
      <patternFill patternType="solid">
        <fgColor theme="6" tint="0.39997558519241921"/>
        <bgColor indexed="64"/>
      </patternFill>
    </fill>
    <fill>
      <patternFill patternType="solid">
        <fgColor theme="3" tint="0.59999389629810485"/>
        <bgColor indexed="64"/>
      </patternFill>
    </fill>
  </fills>
  <borders count="1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thin">
        <color indexed="64"/>
      </left>
      <right style="thin">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bottom style="hair">
        <color indexed="64"/>
      </bottom>
      <diagonal/>
    </border>
    <border>
      <left/>
      <right/>
      <top style="hair">
        <color indexed="64"/>
      </top>
      <bottom/>
      <diagonal/>
    </border>
    <border>
      <left/>
      <right/>
      <top style="hair">
        <color indexed="64"/>
      </top>
      <bottom style="hair">
        <color indexed="64"/>
      </bottom>
      <diagonal/>
    </border>
    <border>
      <left/>
      <right/>
      <top style="hair">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right/>
      <top/>
      <bottom style="thick">
        <color indexed="64"/>
      </bottom>
      <diagonal/>
    </border>
    <border>
      <left/>
      <right/>
      <top style="double">
        <color indexed="48"/>
      </top>
      <bottom/>
      <diagonal/>
    </border>
    <border>
      <left style="double">
        <color indexed="48"/>
      </left>
      <right/>
      <top/>
      <bottom/>
      <diagonal/>
    </border>
    <border>
      <left/>
      <right style="double">
        <color indexed="48"/>
      </right>
      <top/>
      <bottom/>
      <diagonal/>
    </border>
    <border>
      <left/>
      <right/>
      <top/>
      <bottom style="double">
        <color indexed="48"/>
      </bottom>
      <diagonal/>
    </border>
    <border>
      <left/>
      <right style="medium">
        <color indexed="64"/>
      </right>
      <top/>
      <bottom style="thick">
        <color indexed="64"/>
      </bottom>
      <diagonal/>
    </border>
    <border>
      <left/>
      <right style="medium">
        <color indexed="64"/>
      </right>
      <top style="thin">
        <color indexed="64"/>
      </top>
      <bottom style="thin">
        <color indexed="64"/>
      </bottom>
      <diagonal/>
    </border>
    <border>
      <left/>
      <right style="thick">
        <color indexed="64"/>
      </right>
      <top style="medium">
        <color indexed="64"/>
      </top>
      <bottom/>
      <diagonal/>
    </border>
    <border>
      <left/>
      <right/>
      <top style="medium">
        <color indexed="64"/>
      </top>
      <bottom style="thin">
        <color indexed="64"/>
      </bottom>
      <diagonal/>
    </border>
    <border>
      <left/>
      <right style="thick">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48"/>
      </left>
      <right/>
      <top style="double">
        <color indexed="48"/>
      </top>
      <bottom/>
      <diagonal/>
    </border>
    <border>
      <left/>
      <right style="double">
        <color indexed="48"/>
      </right>
      <top style="double">
        <color indexed="48"/>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double">
        <color theme="0" tint="-0.14999847407452621"/>
      </left>
      <right style="double">
        <color theme="0" tint="-0.14999847407452621"/>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rgb="FF0070C0"/>
      </left>
      <right/>
      <top/>
      <bottom/>
      <diagonal/>
    </border>
    <border>
      <left style="double">
        <color rgb="FF0070C0"/>
      </left>
      <right/>
      <top style="double">
        <color rgb="FF0070C0"/>
      </top>
      <bottom/>
      <diagonal/>
    </border>
    <border>
      <left/>
      <right/>
      <top style="double">
        <color rgb="FF0070C0"/>
      </top>
      <bottom/>
      <diagonal/>
    </border>
    <border>
      <left/>
      <right style="double">
        <color rgb="FF0070C0"/>
      </right>
      <top style="double">
        <color rgb="FF0070C0"/>
      </top>
      <bottom/>
      <diagonal/>
    </border>
    <border>
      <left/>
      <right style="double">
        <color rgb="FF0070C0"/>
      </right>
      <top/>
      <bottom/>
      <diagonal/>
    </border>
    <border>
      <left style="double">
        <color rgb="FF0070C0"/>
      </left>
      <right/>
      <top/>
      <bottom style="double">
        <color rgb="FF0070C0"/>
      </bottom>
      <diagonal/>
    </border>
    <border>
      <left/>
      <right/>
      <top/>
      <bottom style="double">
        <color rgb="FF0070C0"/>
      </bottom>
      <diagonal/>
    </border>
    <border>
      <left/>
      <right style="double">
        <color rgb="FF0070C0"/>
      </right>
      <top/>
      <bottom style="double">
        <color rgb="FF0070C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ck">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dashDot">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ck">
        <color indexed="64"/>
      </left>
      <right/>
      <top style="thick">
        <color indexed="64"/>
      </top>
      <bottom/>
      <diagonal/>
    </border>
    <border>
      <left/>
      <right style="medium">
        <color indexed="64"/>
      </right>
      <top style="thick">
        <color indexed="64"/>
      </top>
      <bottom/>
      <diagonal/>
    </border>
    <border>
      <left/>
      <right/>
      <top style="thick">
        <color indexed="64"/>
      </top>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diagonal/>
    </border>
    <border>
      <left/>
      <right style="thick">
        <color indexed="64"/>
      </right>
      <top/>
      <bottom/>
      <diagonal/>
    </border>
    <border>
      <left style="thick">
        <color indexed="64"/>
      </left>
      <right/>
      <top/>
      <bottom style="medium">
        <color indexed="64"/>
      </bottom>
      <diagonal/>
    </border>
    <border>
      <left style="thick">
        <color indexed="64"/>
      </left>
      <right/>
      <top style="medium">
        <color indexed="64"/>
      </top>
      <bottom/>
      <diagonal/>
    </border>
    <border>
      <left style="thick">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style="mediumDashDot">
        <color indexed="64"/>
      </left>
      <right style="mediumDashDot">
        <color indexed="64"/>
      </right>
      <top style="mediumDashDot">
        <color indexed="64"/>
      </top>
      <bottom/>
      <diagonal/>
    </border>
    <border>
      <left style="mediumDashDot">
        <color indexed="64"/>
      </left>
      <right style="mediumDashDot">
        <color indexed="64"/>
      </right>
      <top/>
      <bottom/>
      <diagonal/>
    </border>
    <border>
      <left style="mediumDashDot">
        <color indexed="64"/>
      </left>
      <right style="mediumDashDot">
        <color indexed="64"/>
      </right>
      <top/>
      <bottom style="mediumDashDot">
        <color indexed="64"/>
      </bottom>
      <diagonal/>
    </border>
    <border>
      <left style="medium">
        <color indexed="64"/>
      </left>
      <right/>
      <top style="dashDot">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s>
  <cellStyleXfs count="5">
    <xf numFmtId="0" fontId="0" fillId="0" borderId="0"/>
    <xf numFmtId="0" fontId="9" fillId="0" borderId="0"/>
    <xf numFmtId="0" fontId="9" fillId="0" borderId="0"/>
    <xf numFmtId="9" fontId="9" fillId="0" borderId="0" applyFont="0" applyFill="0" applyBorder="0" applyAlignment="0" applyProtection="0"/>
    <xf numFmtId="0" fontId="80" fillId="0" borderId="0" applyNumberFormat="0" applyFill="0" applyBorder="0" applyAlignment="0" applyProtection="0"/>
  </cellStyleXfs>
  <cellXfs count="1157">
    <xf numFmtId="0" fontId="0" fillId="0" borderId="0" xfId="0"/>
    <xf numFmtId="0" fontId="9" fillId="0" borderId="0" xfId="0" applyFont="1" applyBorder="1" applyProtection="1">
      <protection locked="0"/>
    </xf>
    <xf numFmtId="0" fontId="10" fillId="0" borderId="0" xfId="0" applyFont="1" applyFill="1" applyBorder="1" applyAlignment="1" applyProtection="1">
      <alignment horizontal="left" wrapText="1" indent="1"/>
      <protection locked="0"/>
    </xf>
    <xf numFmtId="0" fontId="10" fillId="0" borderId="0" xfId="0" applyFont="1" applyFill="1" applyBorder="1" applyAlignment="1" applyProtection="1">
      <alignment horizontal="right" vertical="center" wrapText="1"/>
      <protection locked="0"/>
    </xf>
    <xf numFmtId="0" fontId="9" fillId="0" borderId="0" xfId="0" applyFont="1" applyProtection="1">
      <protection locked="0"/>
    </xf>
    <xf numFmtId="0" fontId="10" fillId="0" borderId="0" xfId="0" applyFont="1" applyFill="1" applyBorder="1" applyAlignment="1" applyProtection="1">
      <alignment horizontal="left" indent="1"/>
      <protection locked="0"/>
    </xf>
    <xf numFmtId="164" fontId="9" fillId="0" borderId="0" xfId="0" applyNumberFormat="1" applyFont="1" applyFill="1" applyBorder="1" applyAlignment="1" applyProtection="1">
      <alignment horizontal="center" wrapText="1"/>
      <protection locked="0"/>
    </xf>
    <xf numFmtId="0" fontId="9" fillId="0" borderId="0" xfId="0" applyFont="1" applyFill="1" applyBorder="1" applyAlignment="1" applyProtection="1">
      <alignment horizontal="left" wrapText="1"/>
      <protection locked="0"/>
    </xf>
    <xf numFmtId="0" fontId="9" fillId="0" borderId="0" xfId="0" applyFont="1" applyBorder="1" applyAlignment="1" applyProtection="1">
      <alignment horizontal="left" indent="1"/>
      <protection locked="0"/>
    </xf>
    <xf numFmtId="0" fontId="9" fillId="0" borderId="0" xfId="0" applyFont="1" applyBorder="1" applyAlignment="1" applyProtection="1">
      <alignment horizontal="left" wrapText="1"/>
      <protection locked="0"/>
    </xf>
    <xf numFmtId="0" fontId="3" fillId="0" borderId="0" xfId="0" applyFont="1" applyBorder="1" applyAlignment="1" applyProtection="1">
      <alignment horizontal="left"/>
      <protection locked="0"/>
    </xf>
    <xf numFmtId="0" fontId="3" fillId="0" borderId="0" xfId="0" applyFont="1" applyFill="1" applyBorder="1" applyAlignment="1" applyProtection="1">
      <alignment horizontal="left" vertical="center"/>
      <protection locked="0"/>
    </xf>
    <xf numFmtId="0" fontId="0" fillId="0" borderId="0" xfId="0" applyProtection="1">
      <protection locked="0"/>
    </xf>
    <xf numFmtId="0" fontId="0" fillId="0" borderId="0" xfId="0" applyFill="1" applyProtection="1">
      <protection locked="0"/>
    </xf>
    <xf numFmtId="0" fontId="0" fillId="0" borderId="0" xfId="0" applyAlignment="1" applyProtection="1">
      <alignment vertical="center"/>
      <protection locked="0"/>
    </xf>
    <xf numFmtId="0" fontId="10" fillId="0" borderId="0" xfId="0" applyFont="1" applyFill="1" applyBorder="1" applyAlignment="1" applyProtection="1">
      <alignment horizontal="right" vertical="center"/>
    </xf>
    <xf numFmtId="0" fontId="9" fillId="0" borderId="0" xfId="0" applyFont="1" applyFill="1" applyBorder="1" applyAlignment="1" applyProtection="1">
      <alignment vertical="center" wrapText="1"/>
    </xf>
    <xf numFmtId="0" fontId="0" fillId="0" borderId="0" xfId="0" applyAlignment="1" applyProtection="1">
      <alignment wrapText="1"/>
      <protection locked="0"/>
    </xf>
    <xf numFmtId="0" fontId="0" fillId="0" borderId="0" xfId="0" applyAlignment="1" applyProtection="1">
      <alignment vertical="center" wrapText="1"/>
      <protection locked="0"/>
    </xf>
    <xf numFmtId="0" fontId="0" fillId="0" borderId="0" xfId="0" applyBorder="1" applyAlignment="1" applyProtection="1">
      <alignment wrapText="1"/>
      <protection locked="0"/>
    </xf>
    <xf numFmtId="1" fontId="3" fillId="0" borderId="0" xfId="0" applyNumberFormat="1" applyFont="1" applyFill="1" applyBorder="1" applyAlignment="1" applyProtection="1">
      <alignment horizontal="center" wrapText="1"/>
    </xf>
    <xf numFmtId="0" fontId="10" fillId="0" borderId="0" xfId="0" applyFont="1" applyFill="1" applyBorder="1" applyAlignment="1" applyProtection="1">
      <alignment vertical="center" wrapText="1"/>
    </xf>
    <xf numFmtId="164" fontId="3" fillId="0" borderId="0" xfId="0" applyNumberFormat="1" applyFont="1" applyFill="1" applyBorder="1" applyAlignment="1" applyProtection="1"/>
    <xf numFmtId="164" fontId="3" fillId="0" borderId="0" xfId="0" applyNumberFormat="1" applyFont="1" applyFill="1" applyBorder="1" applyAlignment="1" applyProtection="1">
      <alignment horizontal="center"/>
    </xf>
    <xf numFmtId="164" fontId="3" fillId="0" borderId="0" xfId="0" applyNumberFormat="1" applyFont="1" applyFill="1" applyBorder="1" applyAlignment="1" applyProtection="1">
      <alignment wrapText="1"/>
    </xf>
    <xf numFmtId="0" fontId="9" fillId="0" borderId="0" xfId="0" applyFont="1" applyAlignment="1" applyProtection="1">
      <alignment wrapText="1"/>
      <protection locked="0"/>
    </xf>
    <xf numFmtId="164" fontId="9" fillId="0" borderId="0" xfId="0" applyNumberFormat="1" applyFont="1" applyBorder="1" applyAlignment="1" applyProtection="1">
      <alignment horizontal="center" wrapText="1"/>
      <protection locked="0"/>
    </xf>
    <xf numFmtId="164" fontId="9" fillId="0" borderId="0" xfId="0" applyNumberFormat="1" applyFont="1" applyBorder="1" applyAlignment="1" applyProtection="1">
      <alignment horizontal="left" wrapText="1"/>
      <protection locked="0"/>
    </xf>
    <xf numFmtId="164" fontId="17" fillId="0" borderId="0" xfId="0" applyNumberFormat="1" applyFont="1" applyFill="1" applyBorder="1" applyAlignment="1" applyProtection="1">
      <alignment horizontal="center" wrapText="1"/>
      <protection locked="0"/>
    </xf>
    <xf numFmtId="0" fontId="18" fillId="0" borderId="0" xfId="0" applyFont="1" applyAlignment="1" applyProtection="1">
      <alignment wrapText="1"/>
      <protection locked="0"/>
    </xf>
    <xf numFmtId="0" fontId="0" fillId="0" borderId="0" xfId="0" applyAlignment="1" applyProtection="1">
      <alignment horizontal="center" wrapText="1"/>
      <protection locked="0"/>
    </xf>
    <xf numFmtId="49" fontId="0" fillId="0" borderId="0" xfId="0" applyNumberFormat="1" applyAlignment="1" applyProtection="1">
      <alignment wrapText="1"/>
      <protection locked="0"/>
    </xf>
    <xf numFmtId="164" fontId="0" fillId="0" borderId="0" xfId="0" applyNumberFormat="1" applyAlignment="1" applyProtection="1">
      <alignment horizontal="center" wrapText="1"/>
      <protection locked="0"/>
    </xf>
    <xf numFmtId="164" fontId="9" fillId="0" borderId="0" xfId="0" applyNumberFormat="1" applyFont="1" applyFill="1" applyBorder="1" applyAlignment="1" applyProtection="1">
      <alignment horizontal="center" wrapText="1"/>
    </xf>
    <xf numFmtId="164" fontId="9" fillId="0" borderId="0" xfId="0" applyNumberFormat="1" applyFont="1" applyBorder="1" applyAlignment="1" applyProtection="1">
      <alignment horizontal="center" wrapText="1"/>
    </xf>
    <xf numFmtId="164" fontId="24" fillId="0" borderId="0" xfId="0" applyNumberFormat="1" applyFont="1" applyBorder="1" applyAlignment="1" applyProtection="1">
      <alignment horizontal="center" wrapText="1"/>
    </xf>
    <xf numFmtId="49" fontId="21" fillId="0" borderId="0" xfId="0" applyNumberFormat="1" applyFont="1" applyBorder="1" applyAlignment="1" applyProtection="1">
      <alignment horizontal="center" wrapText="1"/>
    </xf>
    <xf numFmtId="0" fontId="21" fillId="0" borderId="0" xfId="0" applyFont="1" applyBorder="1" applyAlignment="1" applyProtection="1">
      <alignment horizontal="center" wrapText="1"/>
    </xf>
    <xf numFmtId="164" fontId="24" fillId="0" borderId="0" xfId="0" applyNumberFormat="1" applyFont="1" applyFill="1" applyBorder="1" applyAlignment="1" applyProtection="1">
      <alignment horizontal="center" wrapText="1"/>
    </xf>
    <xf numFmtId="0" fontId="24" fillId="0" borderId="0" xfId="0" applyNumberFormat="1" applyFont="1" applyBorder="1" applyAlignment="1" applyProtection="1">
      <alignment vertical="center" wrapText="1"/>
    </xf>
    <xf numFmtId="0" fontId="24" fillId="0" borderId="0" xfId="0" applyNumberFormat="1" applyFont="1" applyBorder="1" applyAlignment="1" applyProtection="1">
      <alignment horizontal="left" wrapText="1"/>
    </xf>
    <xf numFmtId="0" fontId="3" fillId="0" borderId="8" xfId="0" applyNumberFormat="1" applyFont="1" applyFill="1" applyBorder="1" applyAlignment="1" applyProtection="1">
      <protection locked="0"/>
    </xf>
    <xf numFmtId="0" fontId="3" fillId="0" borderId="10" xfId="0" applyNumberFormat="1" applyFont="1" applyFill="1" applyBorder="1" applyAlignment="1" applyProtection="1">
      <protection locked="0"/>
    </xf>
    <xf numFmtId="0" fontId="3" fillId="0" borderId="10" xfId="0" applyNumberFormat="1" applyFont="1" applyFill="1" applyBorder="1" applyAlignment="1" applyProtection="1">
      <alignment wrapText="1"/>
      <protection locked="0"/>
    </xf>
    <xf numFmtId="0" fontId="3" fillId="0" borderId="8" xfId="0" applyNumberFormat="1" applyFont="1" applyFill="1" applyBorder="1" applyAlignment="1" applyProtection="1">
      <alignment horizontal="center"/>
      <protection locked="0"/>
    </xf>
    <xf numFmtId="0" fontId="3" fillId="0" borderId="8" xfId="0" applyNumberFormat="1" applyFont="1" applyFill="1" applyBorder="1" applyAlignment="1" applyProtection="1">
      <alignment wrapText="1"/>
      <protection locked="0"/>
    </xf>
    <xf numFmtId="0" fontId="3" fillId="0" borderId="10" xfId="0" applyNumberFormat="1" applyFont="1" applyFill="1" applyBorder="1" applyAlignment="1" applyProtection="1">
      <alignment horizontal="center"/>
      <protection locked="0"/>
    </xf>
    <xf numFmtId="0" fontId="3" fillId="0" borderId="10" xfId="0" applyNumberFormat="1" applyFont="1" applyFill="1" applyBorder="1" applyAlignment="1" applyProtection="1">
      <alignment horizontal="center" wrapText="1"/>
      <protection locked="0"/>
    </xf>
    <xf numFmtId="0" fontId="0" fillId="0" borderId="0" xfId="0" applyFill="1" applyAlignment="1" applyProtection="1">
      <alignment horizontal="center" vertical="center" wrapText="1"/>
      <protection locked="0"/>
    </xf>
    <xf numFmtId="164" fontId="24" fillId="0" borderId="0" xfId="0" applyNumberFormat="1" applyFont="1" applyBorder="1" applyAlignment="1" applyProtection="1">
      <alignment horizontal="center" wrapText="1"/>
      <protection hidden="1"/>
    </xf>
    <xf numFmtId="164" fontId="9" fillId="0" borderId="0" xfId="0" applyNumberFormat="1" applyFont="1" applyAlignment="1" applyProtection="1">
      <alignment wrapText="1"/>
      <protection locked="0"/>
    </xf>
    <xf numFmtId="164" fontId="0" fillId="0" borderId="0" xfId="0" applyNumberFormat="1" applyAlignment="1" applyProtection="1">
      <alignment wrapText="1"/>
      <protection locked="0"/>
    </xf>
    <xf numFmtId="166" fontId="3" fillId="0" borderId="0" xfId="0" applyNumberFormat="1" applyFont="1" applyBorder="1" applyAlignment="1" applyProtection="1">
      <alignment horizontal="center" vertical="center"/>
      <protection locked="0"/>
    </xf>
    <xf numFmtId="1" fontId="28" fillId="0" borderId="0" xfId="0" applyNumberFormat="1" applyFont="1" applyAlignment="1" applyProtection="1">
      <alignment horizontal="center"/>
      <protection locked="0"/>
    </xf>
    <xf numFmtId="0" fontId="0" fillId="0" borderId="0" xfId="0" applyAlignment="1">
      <alignment horizontal="center" vertical="center"/>
    </xf>
    <xf numFmtId="0" fontId="30" fillId="0" borderId="0" xfId="0" applyFont="1"/>
    <xf numFmtId="0" fontId="31" fillId="0" borderId="0" xfId="0" applyFont="1"/>
    <xf numFmtId="0" fontId="3" fillId="0" borderId="20" xfId="0" applyFont="1" applyFill="1" applyBorder="1" applyAlignment="1" applyProtection="1">
      <alignment horizontal="right"/>
    </xf>
    <xf numFmtId="0" fontId="0" fillId="0" borderId="0" xfId="0" applyAlignment="1">
      <alignment horizontal="right"/>
    </xf>
    <xf numFmtId="1" fontId="3" fillId="0" borderId="0" xfId="0" applyNumberFormat="1" applyFont="1" applyFill="1" applyBorder="1" applyAlignment="1" applyProtection="1">
      <alignment horizontal="center"/>
      <protection locked="0"/>
    </xf>
    <xf numFmtId="0" fontId="0" fillId="0" borderId="0" xfId="0" applyAlignment="1">
      <alignment horizontal="center"/>
    </xf>
    <xf numFmtId="0" fontId="0" fillId="0" borderId="0" xfId="0" applyAlignment="1">
      <alignment vertical="center"/>
    </xf>
    <xf numFmtId="0" fontId="0" fillId="0" borderId="0" xfId="0" applyAlignment="1">
      <alignment horizontal="left"/>
    </xf>
    <xf numFmtId="0" fontId="0" fillId="0" borderId="0" xfId="0" applyProtection="1"/>
    <xf numFmtId="0" fontId="37" fillId="0" borderId="0" xfId="0" applyFont="1" applyFill="1" applyBorder="1" applyAlignment="1" applyProtection="1">
      <alignment vertical="center" wrapText="1"/>
    </xf>
    <xf numFmtId="0" fontId="38" fillId="0" borderId="0" xfId="0" applyFont="1" applyBorder="1" applyProtection="1">
      <protection locked="0"/>
    </xf>
    <xf numFmtId="0" fontId="9" fillId="0" borderId="0" xfId="2" applyFont="1" applyAlignment="1" applyProtection="1">
      <alignment horizontal="center" vertical="center"/>
      <protection locked="0"/>
    </xf>
    <xf numFmtId="0" fontId="9" fillId="0" borderId="0" xfId="2" applyFont="1" applyFill="1" applyBorder="1" applyAlignment="1" applyProtection="1">
      <protection locked="0"/>
    </xf>
    <xf numFmtId="0" fontId="9" fillId="0" borderId="0" xfId="2" applyFont="1" applyBorder="1" applyAlignment="1" applyProtection="1">
      <protection locked="0"/>
    </xf>
    <xf numFmtId="0" fontId="39" fillId="0" borderId="0" xfId="2" applyFont="1" applyFill="1" applyBorder="1" applyAlignment="1" applyProtection="1">
      <alignment horizontal="center"/>
      <protection locked="0"/>
    </xf>
    <xf numFmtId="0" fontId="9" fillId="0" borderId="0" xfId="2" applyFont="1" applyAlignment="1" applyProtection="1">
      <protection locked="0"/>
    </xf>
    <xf numFmtId="0" fontId="3" fillId="0" borderId="0" xfId="2" applyFont="1" applyFill="1" applyAlignment="1" applyProtection="1">
      <alignment horizontal="center" vertical="center"/>
      <protection locked="0"/>
    </xf>
    <xf numFmtId="0" fontId="40" fillId="0" borderId="0" xfId="2" applyFont="1" applyBorder="1" applyAlignment="1" applyProtection="1">
      <alignment vertical="center"/>
    </xf>
    <xf numFmtId="0" fontId="41" fillId="0" borderId="0" xfId="2" applyFont="1" applyBorder="1" applyAlignment="1" applyProtection="1">
      <alignment vertical="center"/>
    </xf>
    <xf numFmtId="0" fontId="3" fillId="0" borderId="0" xfId="2" applyFont="1" applyFill="1" applyAlignment="1" applyProtection="1">
      <alignment horizontal="center"/>
      <protection locked="0"/>
    </xf>
    <xf numFmtId="0" fontId="36" fillId="0" borderId="0" xfId="2" applyFont="1" applyFill="1" applyBorder="1" applyAlignment="1" applyProtection="1">
      <alignment horizontal="right"/>
      <protection locked="0"/>
    </xf>
    <xf numFmtId="0" fontId="3" fillId="0" borderId="0" xfId="2" applyFont="1" applyFill="1" applyBorder="1" applyAlignment="1" applyProtection="1">
      <protection locked="0"/>
    </xf>
    <xf numFmtId="0" fontId="3" fillId="0" borderId="0" xfId="2" applyFont="1" applyFill="1" applyAlignment="1" applyProtection="1">
      <protection locked="0"/>
    </xf>
    <xf numFmtId="0" fontId="42" fillId="0" borderId="0" xfId="2" applyFont="1" applyBorder="1" applyAlignment="1" applyProtection="1">
      <alignment horizontal="center" vertical="top"/>
    </xf>
    <xf numFmtId="0" fontId="3" fillId="0" borderId="0" xfId="2" applyFont="1" applyFill="1" applyBorder="1" applyAlignment="1">
      <alignment vertical="center"/>
    </xf>
    <xf numFmtId="0" fontId="43" fillId="0" borderId="0" xfId="2" applyFont="1"/>
    <xf numFmtId="0" fontId="9" fillId="0" borderId="0" xfId="2" applyFont="1"/>
    <xf numFmtId="0" fontId="3" fillId="0" borderId="0" xfId="2" applyFont="1" applyFill="1" applyBorder="1" applyAlignment="1" applyProtection="1">
      <alignment horizontal="center"/>
    </xf>
    <xf numFmtId="0" fontId="3" fillId="0" borderId="0" xfId="2" applyFont="1" applyFill="1" applyBorder="1" applyAlignment="1" applyProtection="1">
      <alignment horizontal="right"/>
    </xf>
    <xf numFmtId="15" fontId="3" fillId="0" borderId="8" xfId="2" applyNumberFormat="1" applyFont="1" applyFill="1" applyBorder="1" applyAlignment="1" applyProtection="1">
      <alignment horizontal="center"/>
      <protection locked="0"/>
    </xf>
    <xf numFmtId="0" fontId="3" fillId="0" borderId="8" xfId="2" applyFont="1" applyFill="1" applyBorder="1" applyAlignment="1" applyProtection="1">
      <alignment horizontal="center"/>
      <protection locked="0"/>
    </xf>
    <xf numFmtId="0" fontId="9" fillId="0" borderId="0" xfId="2" applyFont="1" applyFill="1" applyBorder="1" applyAlignment="1">
      <alignment horizontal="center"/>
    </xf>
    <xf numFmtId="0" fontId="39" fillId="0" borderId="0" xfId="2" applyFont="1" applyFill="1" applyBorder="1" applyAlignment="1" applyProtection="1">
      <alignment horizontal="right"/>
      <protection locked="0"/>
    </xf>
    <xf numFmtId="0" fontId="9" fillId="0" borderId="0" xfId="2" applyFont="1" applyBorder="1" applyAlignment="1" applyProtection="1">
      <alignment horizontal="center" vertical="center"/>
      <protection locked="0"/>
    </xf>
    <xf numFmtId="0" fontId="9" fillId="0" borderId="0" xfId="2" applyFont="1" applyFill="1" applyBorder="1" applyAlignment="1">
      <alignment horizontal="left" vertical="center" wrapText="1"/>
    </xf>
    <xf numFmtId="0" fontId="9" fillId="0" borderId="0" xfId="2" applyFont="1" applyFill="1" applyBorder="1" applyAlignment="1">
      <alignment horizontal="center" vertical="center" wrapText="1"/>
    </xf>
    <xf numFmtId="14" fontId="9" fillId="0" borderId="0" xfId="2" applyNumberFormat="1" applyFont="1" applyFill="1" applyBorder="1" applyAlignment="1">
      <alignment horizontal="center" vertical="center" wrapText="1"/>
    </xf>
    <xf numFmtId="0" fontId="9" fillId="0" borderId="0" xfId="2" applyFont="1" applyFill="1" applyBorder="1" applyAlignment="1" applyProtection="1">
      <alignment vertical="center"/>
      <protection locked="0"/>
    </xf>
    <xf numFmtId="0" fontId="9" fillId="0" borderId="0" xfId="2" applyFont="1" applyBorder="1" applyAlignment="1" applyProtection="1">
      <alignment vertical="center"/>
      <protection locked="0"/>
    </xf>
    <xf numFmtId="1" fontId="9" fillId="0" borderId="0" xfId="2" applyNumberFormat="1" applyFont="1" applyFill="1" applyBorder="1" applyAlignment="1">
      <alignment horizontal="center" vertical="center" wrapText="1"/>
    </xf>
    <xf numFmtId="1" fontId="13" fillId="0" borderId="0" xfId="2" applyNumberFormat="1" applyFont="1" applyFill="1" applyBorder="1" applyAlignment="1">
      <alignment horizontal="center" vertical="center" wrapText="1"/>
    </xf>
    <xf numFmtId="14" fontId="13" fillId="0" borderId="0" xfId="2" applyNumberFormat="1" applyFont="1" applyFill="1" applyBorder="1" applyAlignment="1">
      <alignment horizontal="center" vertical="center" wrapText="1"/>
    </xf>
    <xf numFmtId="0" fontId="44" fillId="0" borderId="0" xfId="2" applyFont="1" applyFill="1" applyBorder="1" applyAlignment="1">
      <alignment horizontal="left" vertical="center"/>
    </xf>
    <xf numFmtId="0" fontId="9" fillId="0" borderId="0" xfId="2" applyFont="1" applyBorder="1" applyAlignment="1" applyProtection="1">
      <alignment horizontal="center"/>
      <protection locked="0"/>
    </xf>
    <xf numFmtId="0" fontId="46" fillId="0" borderId="0" xfId="2" applyFont="1"/>
    <xf numFmtId="0" fontId="3" fillId="0" borderId="20" xfId="0" applyFont="1" applyFill="1" applyBorder="1" applyAlignment="1" applyProtection="1"/>
    <xf numFmtId="0" fontId="33" fillId="0" borderId="0" xfId="0" applyFont="1"/>
    <xf numFmtId="0" fontId="47" fillId="0" borderId="0" xfId="0" applyFont="1"/>
    <xf numFmtId="0" fontId="48" fillId="0" borderId="0" xfId="0" applyFont="1"/>
    <xf numFmtId="0" fontId="50" fillId="0" borderId="0" xfId="0" applyFont="1"/>
    <xf numFmtId="0" fontId="51" fillId="0" borderId="0" xfId="0" applyFont="1"/>
    <xf numFmtId="0" fontId="29" fillId="0" borderId="0" xfId="0" applyFont="1" applyAlignment="1">
      <alignment vertical="center"/>
    </xf>
    <xf numFmtId="0" fontId="26" fillId="0" borderId="0" xfId="0" applyFont="1" applyFill="1" applyBorder="1" applyAlignment="1">
      <alignment vertical="center"/>
    </xf>
    <xf numFmtId="0" fontId="3" fillId="0" borderId="0" xfId="0" applyFont="1" applyAlignment="1">
      <alignment horizontal="right"/>
    </xf>
    <xf numFmtId="0" fontId="26" fillId="0" borderId="0" xfId="0" applyFont="1" applyAlignment="1">
      <alignment horizontal="center" wrapText="1"/>
    </xf>
    <xf numFmtId="0" fontId="52" fillId="0" borderId="0" xfId="0" applyFont="1"/>
    <xf numFmtId="0" fontId="53" fillId="0" borderId="0" xfId="0" applyFont="1" applyAlignment="1"/>
    <xf numFmtId="0" fontId="3" fillId="0" borderId="0" xfId="0" applyFont="1" applyAlignment="1"/>
    <xf numFmtId="0" fontId="54" fillId="0" borderId="0" xfId="0" applyFont="1" applyAlignment="1">
      <alignment horizontal="left"/>
    </xf>
    <xf numFmtId="0" fontId="55" fillId="0" borderId="0" xfId="0" applyFont="1"/>
    <xf numFmtId="0" fontId="9" fillId="0" borderId="0" xfId="0" applyFont="1"/>
    <xf numFmtId="167" fontId="0" fillId="0" borderId="0" xfId="0" applyNumberFormat="1" applyAlignment="1">
      <alignment horizontal="left" vertical="center"/>
    </xf>
    <xf numFmtId="167" fontId="0" fillId="0" borderId="0" xfId="0" applyNumberFormat="1" applyAlignment="1">
      <alignment vertical="center"/>
    </xf>
    <xf numFmtId="0" fontId="26" fillId="0" borderId="0" xfId="0" applyFont="1" applyAlignment="1">
      <alignment horizontal="right"/>
    </xf>
    <xf numFmtId="0" fontId="6" fillId="0" borderId="0" xfId="0" applyFont="1"/>
    <xf numFmtId="0" fontId="0" fillId="0" borderId="0" xfId="0" applyAlignment="1"/>
    <xf numFmtId="0" fontId="3" fillId="0" borderId="0" xfId="0" applyFont="1" applyProtection="1">
      <protection locked="0"/>
    </xf>
    <xf numFmtId="0" fontId="0" fillId="0" borderId="0" xfId="0" applyAlignment="1" applyProtection="1">
      <alignment horizontal="center"/>
      <protection locked="0"/>
    </xf>
    <xf numFmtId="0" fontId="0" fillId="0" borderId="0" xfId="0" applyBorder="1"/>
    <xf numFmtId="0" fontId="0" fillId="0" borderId="0" xfId="0" applyBorder="1" applyAlignment="1">
      <alignment wrapText="1"/>
    </xf>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4" xfId="0" applyBorder="1" applyAlignment="1">
      <alignment wrapText="1"/>
    </xf>
    <xf numFmtId="0" fontId="0" fillId="0" borderId="45" xfId="0" applyBorder="1" applyAlignment="1">
      <alignment wrapText="1"/>
    </xf>
    <xf numFmtId="0" fontId="6" fillId="0" borderId="41" xfId="0" applyFont="1" applyBorder="1"/>
    <xf numFmtId="0" fontId="6" fillId="0" borderId="42" xfId="0" applyFont="1" applyBorder="1"/>
    <xf numFmtId="0" fontId="6" fillId="0" borderId="43" xfId="0" applyFont="1" applyBorder="1"/>
    <xf numFmtId="0" fontId="6" fillId="0" borderId="44" xfId="0" applyFont="1" applyBorder="1"/>
    <xf numFmtId="0" fontId="6" fillId="0" borderId="0" xfId="0" applyFont="1" applyBorder="1"/>
    <xf numFmtId="0" fontId="6" fillId="0" borderId="45" xfId="0" applyFont="1" applyBorder="1"/>
    <xf numFmtId="0" fontId="6" fillId="0" borderId="44" xfId="0" applyFont="1" applyBorder="1" applyAlignment="1">
      <alignment wrapText="1"/>
    </xf>
    <xf numFmtId="0" fontId="6" fillId="0" borderId="0" xfId="0" applyFont="1" applyBorder="1" applyAlignment="1">
      <alignment wrapText="1"/>
    </xf>
    <xf numFmtId="0" fontId="6" fillId="0" borderId="45" xfId="0" applyFont="1" applyBorder="1" applyAlignment="1">
      <alignment wrapText="1"/>
    </xf>
    <xf numFmtId="0" fontId="6" fillId="0" borderId="46" xfId="0" applyFont="1" applyBorder="1"/>
    <xf numFmtId="0" fontId="6" fillId="0" borderId="47" xfId="0" applyFont="1" applyBorder="1"/>
    <xf numFmtId="0" fontId="6" fillId="0" borderId="48" xfId="0" applyFont="1" applyBorder="1"/>
    <xf numFmtId="0" fontId="64" fillId="0" borderId="41" xfId="0" applyFont="1" applyBorder="1" applyAlignment="1">
      <alignment horizontal="center" vertical="center" textRotation="90"/>
    </xf>
    <xf numFmtId="0" fontId="0" fillId="0" borderId="42" xfId="0" applyBorder="1" applyAlignment="1"/>
    <xf numFmtId="0" fontId="0" fillId="0" borderId="43" xfId="0" applyBorder="1" applyAlignment="1"/>
    <xf numFmtId="0" fontId="67" fillId="0" borderId="44" xfId="0" applyFont="1" applyBorder="1" applyAlignment="1">
      <alignment wrapText="1"/>
    </xf>
    <xf numFmtId="0" fontId="67" fillId="0" borderId="0" xfId="0" applyFont="1" applyBorder="1" applyAlignment="1">
      <alignment wrapText="1"/>
    </xf>
    <xf numFmtId="0" fontId="67" fillId="0" borderId="45" xfId="0" applyFont="1" applyBorder="1" applyAlignment="1">
      <alignment wrapText="1"/>
    </xf>
    <xf numFmtId="0" fontId="67" fillId="0" borderId="46" xfId="0" applyFont="1" applyBorder="1"/>
    <xf numFmtId="0" fontId="67" fillId="0" borderId="47" xfId="0" applyFont="1" applyBorder="1"/>
    <xf numFmtId="0" fontId="67" fillId="0" borderId="48" xfId="0" applyFont="1" applyBorder="1"/>
    <xf numFmtId="0" fontId="0" fillId="0" borderId="46" xfId="0" applyBorder="1"/>
    <xf numFmtId="0" fontId="0" fillId="0" borderId="47" xfId="0" applyBorder="1"/>
    <xf numFmtId="0" fontId="0" fillId="0" borderId="48" xfId="0" applyBorder="1"/>
    <xf numFmtId="0" fontId="9" fillId="0" borderId="0" xfId="0" applyFont="1" applyAlignment="1">
      <alignment horizontal="center"/>
    </xf>
    <xf numFmtId="0" fontId="78" fillId="0" borderId="0" xfId="0" applyFont="1"/>
    <xf numFmtId="0" fontId="29" fillId="0" borderId="0" xfId="0" applyFont="1" applyAlignment="1" applyProtection="1">
      <alignment vertical="center"/>
    </xf>
    <xf numFmtId="0" fontId="26" fillId="0" borderId="0" xfId="0" applyFont="1" applyFill="1" applyBorder="1" applyAlignment="1" applyProtection="1">
      <alignment vertical="center"/>
    </xf>
    <xf numFmtId="0" fontId="26" fillId="0" borderId="20" xfId="0" applyFont="1" applyBorder="1" applyAlignment="1" applyProtection="1">
      <alignment horizontal="center"/>
      <protection locked="0"/>
    </xf>
    <xf numFmtId="0" fontId="54" fillId="0" borderId="0" xfId="0" applyFont="1" applyProtection="1">
      <protection locked="0"/>
    </xf>
    <xf numFmtId="0" fontId="56" fillId="0" borderId="0" xfId="0" applyFont="1" applyBorder="1" applyProtection="1">
      <protection locked="0"/>
    </xf>
    <xf numFmtId="0" fontId="57" fillId="0" borderId="0" xfId="0" applyFont="1" applyBorder="1" applyProtection="1">
      <protection locked="0"/>
    </xf>
    <xf numFmtId="0" fontId="53" fillId="0" borderId="0" xfId="0" applyFont="1" applyBorder="1" applyAlignment="1" applyProtection="1">
      <alignment horizontal="center"/>
      <protection locked="0"/>
    </xf>
    <xf numFmtId="0" fontId="54" fillId="0" borderId="0" xfId="0" applyFont="1" applyBorder="1" applyProtection="1">
      <protection locked="0"/>
    </xf>
    <xf numFmtId="0" fontId="59" fillId="0" borderId="8" xfId="0" applyFont="1" applyBorder="1" applyProtection="1">
      <protection locked="0"/>
    </xf>
    <xf numFmtId="0" fontId="22" fillId="0" borderId="8" xfId="0" applyFont="1" applyBorder="1" applyAlignment="1" applyProtection="1">
      <alignment horizontal="center"/>
      <protection locked="0"/>
    </xf>
    <xf numFmtId="0" fontId="74" fillId="0" borderId="8" xfId="0" applyFont="1" applyBorder="1" applyProtection="1">
      <protection locked="0"/>
    </xf>
    <xf numFmtId="0" fontId="56" fillId="0" borderId="0" xfId="0" applyFont="1" applyProtection="1">
      <protection locked="0"/>
    </xf>
    <xf numFmtId="0" fontId="61" fillId="0" borderId="0" xfId="0" applyFont="1" applyBorder="1" applyAlignment="1" applyProtection="1">
      <alignment horizontal="left" wrapText="1"/>
      <protection locked="0"/>
    </xf>
    <xf numFmtId="0" fontId="22" fillId="0" borderId="0" xfId="0" applyFont="1" applyAlignment="1" applyProtection="1">
      <alignment horizontal="center"/>
      <protection locked="0"/>
    </xf>
    <xf numFmtId="0" fontId="61" fillId="0" borderId="38" xfId="0" applyFont="1" applyBorder="1" applyAlignment="1" applyProtection="1">
      <alignment horizontal="left"/>
      <protection locked="0"/>
    </xf>
    <xf numFmtId="0" fontId="61" fillId="0" borderId="39" xfId="0" applyFont="1" applyBorder="1" applyAlignment="1" applyProtection="1">
      <alignment horizontal="left"/>
      <protection locked="0"/>
    </xf>
    <xf numFmtId="0" fontId="62" fillId="0" borderId="0" xfId="0" applyFont="1" applyProtection="1">
      <protection locked="0"/>
    </xf>
    <xf numFmtId="0" fontId="61" fillId="0" borderId="37" xfId="0" applyFont="1" applyBorder="1" applyAlignment="1" applyProtection="1">
      <alignment wrapText="1"/>
      <protection locked="0"/>
    </xf>
    <xf numFmtId="0" fontId="61" fillId="0" borderId="39" xfId="0" applyFont="1" applyBorder="1" applyAlignment="1" applyProtection="1">
      <alignment wrapText="1"/>
      <protection locked="0"/>
    </xf>
    <xf numFmtId="0" fontId="59" fillId="0" borderId="40" xfId="0" applyFont="1" applyBorder="1" applyProtection="1">
      <protection locked="0"/>
    </xf>
    <xf numFmtId="0" fontId="61" fillId="0" borderId="0" xfId="0" applyFont="1" applyBorder="1" applyAlignment="1" applyProtection="1">
      <alignment wrapText="1"/>
      <protection locked="0"/>
    </xf>
    <xf numFmtId="0" fontId="62" fillId="0" borderId="0" xfId="0" applyFont="1" applyBorder="1" applyProtection="1">
      <protection locked="0"/>
    </xf>
    <xf numFmtId="0" fontId="0" fillId="0" borderId="0" xfId="0" applyBorder="1" applyAlignment="1" applyProtection="1">
      <alignment horizontal="center"/>
      <protection locked="0"/>
    </xf>
    <xf numFmtId="0" fontId="63" fillId="0" borderId="0" xfId="0" applyFont="1" applyProtection="1">
      <protection locked="0"/>
    </xf>
    <xf numFmtId="0" fontId="57" fillId="0" borderId="8" xfId="0" applyFont="1" applyBorder="1" applyProtection="1">
      <protection locked="0"/>
    </xf>
    <xf numFmtId="0" fontId="0" fillId="0" borderId="8" xfId="0" applyBorder="1" applyProtection="1">
      <protection locked="0"/>
    </xf>
    <xf numFmtId="0" fontId="9" fillId="0" borderId="0" xfId="2" applyFont="1" applyFill="1" applyBorder="1" applyAlignment="1" applyProtection="1"/>
    <xf numFmtId="0" fontId="3" fillId="0" borderId="8" xfId="0" applyNumberFormat="1" applyFont="1" applyFill="1" applyBorder="1" applyAlignment="1" applyProtection="1">
      <alignment vertical="center"/>
      <protection locked="0"/>
    </xf>
    <xf numFmtId="0" fontId="3" fillId="0" borderId="10" xfId="0" applyNumberFormat="1" applyFont="1" applyFill="1" applyBorder="1" applyAlignment="1" applyProtection="1">
      <alignment vertical="center"/>
      <protection locked="0"/>
    </xf>
    <xf numFmtId="0" fontId="21" fillId="14" borderId="3" xfId="0" applyFont="1" applyFill="1" applyBorder="1" applyAlignment="1" applyProtection="1">
      <alignment horizontal="center" vertical="center" wrapText="1"/>
      <protection locked="0"/>
    </xf>
    <xf numFmtId="0" fontId="0" fillId="0" borderId="0" xfId="0" applyFont="1"/>
    <xf numFmtId="170" fontId="47" fillId="0" borderId="0" xfId="0" applyNumberFormat="1" applyFont="1" applyAlignment="1">
      <alignment horizontal="left"/>
    </xf>
    <xf numFmtId="0" fontId="0" fillId="0" borderId="0" xfId="0" pivotButton="1"/>
    <xf numFmtId="0" fontId="9" fillId="0" borderId="8" xfId="2" applyFont="1" applyFill="1" applyBorder="1" applyAlignment="1">
      <alignment horizontal="left" vertical="center" wrapText="1"/>
    </xf>
    <xf numFmtId="1" fontId="9" fillId="0" borderId="8" xfId="2" applyNumberFormat="1" applyFont="1" applyFill="1" applyBorder="1" applyAlignment="1">
      <alignment horizontal="center" vertical="center" wrapText="1"/>
    </xf>
    <xf numFmtId="1" fontId="13" fillId="0" borderId="8" xfId="2" applyNumberFormat="1" applyFont="1" applyFill="1" applyBorder="1" applyAlignment="1">
      <alignment horizontal="center" vertical="center" wrapText="1"/>
    </xf>
    <xf numFmtId="14" fontId="13" fillId="0" borderId="8" xfId="2" applyNumberFormat="1" applyFont="1" applyFill="1" applyBorder="1" applyAlignment="1">
      <alignment horizontal="center" vertical="center" wrapText="1"/>
    </xf>
    <xf numFmtId="0" fontId="9" fillId="0" borderId="8" xfId="2" applyFont="1" applyFill="1" applyBorder="1" applyAlignment="1">
      <alignment horizontal="center" vertical="center" wrapText="1"/>
    </xf>
    <xf numFmtId="0" fontId="9" fillId="0" borderId="10" xfId="2" applyFont="1" applyFill="1" applyBorder="1" applyAlignment="1">
      <alignment horizontal="left" vertical="center" wrapText="1"/>
    </xf>
    <xf numFmtId="1" fontId="9" fillId="0" borderId="10" xfId="2" applyNumberFormat="1" applyFont="1" applyFill="1" applyBorder="1" applyAlignment="1">
      <alignment horizontal="center" vertical="center" wrapText="1"/>
    </xf>
    <xf numFmtId="1" fontId="13" fillId="0" borderId="10" xfId="2" applyNumberFormat="1" applyFont="1" applyFill="1" applyBorder="1" applyAlignment="1">
      <alignment horizontal="center" vertical="center" wrapText="1"/>
    </xf>
    <xf numFmtId="14" fontId="13" fillId="0" borderId="10" xfId="2" applyNumberFormat="1" applyFont="1" applyFill="1" applyBorder="1" applyAlignment="1">
      <alignment horizontal="center" vertical="center" wrapText="1"/>
    </xf>
    <xf numFmtId="0" fontId="9" fillId="0" borderId="10" xfId="2" applyFont="1" applyFill="1" applyBorder="1" applyAlignment="1">
      <alignment horizontal="center" vertical="center" wrapText="1"/>
    </xf>
    <xf numFmtId="0" fontId="3" fillId="17" borderId="12" xfId="2" applyFont="1" applyFill="1" applyBorder="1" applyAlignment="1" applyProtection="1">
      <alignment horizontal="center" vertical="center" shrinkToFit="1"/>
    </xf>
    <xf numFmtId="0" fontId="9" fillId="0" borderId="0" xfId="2" applyFont="1" applyProtection="1">
      <protection locked="0"/>
    </xf>
    <xf numFmtId="0" fontId="3" fillId="0" borderId="8" xfId="0" applyNumberFormat="1" applyFont="1" applyFill="1" applyBorder="1" applyAlignment="1" applyProtection="1">
      <alignment horizontal="left"/>
      <protection locked="0"/>
    </xf>
    <xf numFmtId="0" fontId="29" fillId="0" borderId="0" xfId="0" applyFont="1" applyAlignment="1">
      <alignment vertical="center" wrapText="1"/>
    </xf>
    <xf numFmtId="0" fontId="3" fillId="0" borderId="0" xfId="2" applyFont="1" applyFill="1" applyBorder="1" applyAlignment="1" applyProtection="1">
      <alignment horizontal="right"/>
      <protection locked="0"/>
    </xf>
    <xf numFmtId="0" fontId="11" fillId="5" borderId="10" xfId="0" applyFont="1" applyFill="1" applyBorder="1" applyAlignment="1" applyProtection="1">
      <alignment horizontal="center" vertical="center" wrapText="1"/>
      <protection locked="0"/>
    </xf>
    <xf numFmtId="164" fontId="8" fillId="5" borderId="10" xfId="0" applyNumberFormat="1" applyFont="1" applyFill="1" applyBorder="1" applyAlignment="1" applyProtection="1">
      <alignment horizontal="center" vertical="center" wrapText="1"/>
      <protection locked="0"/>
    </xf>
    <xf numFmtId="0" fontId="82" fillId="0" borderId="0" xfId="1" applyFont="1"/>
    <xf numFmtId="0" fontId="9" fillId="0" borderId="51" xfId="1" applyBorder="1"/>
    <xf numFmtId="0" fontId="9" fillId="0" borderId="0" xfId="1" applyBorder="1"/>
    <xf numFmtId="0" fontId="9" fillId="0" borderId="52" xfId="1" applyBorder="1"/>
    <xf numFmtId="0" fontId="9" fillId="0" borderId="22" xfId="1" applyBorder="1" applyAlignment="1">
      <alignment horizontal="left" vertical="center"/>
    </xf>
    <xf numFmtId="0" fontId="82" fillId="0" borderId="0" xfId="1" applyFont="1" applyAlignment="1"/>
    <xf numFmtId="0" fontId="9" fillId="0" borderId="0" xfId="1"/>
    <xf numFmtId="0" fontId="9" fillId="0" borderId="50" xfId="1" applyBorder="1"/>
    <xf numFmtId="0" fontId="9" fillId="0" borderId="53" xfId="1" applyBorder="1"/>
    <xf numFmtId="0" fontId="9" fillId="0" borderId="0" xfId="1" applyFill="1" applyBorder="1"/>
    <xf numFmtId="0" fontId="3" fillId="0" borderId="0" xfId="1" applyFont="1" applyFill="1" applyBorder="1"/>
    <xf numFmtId="0" fontId="9" fillId="0" borderId="0" xfId="1" applyFont="1" applyFill="1" applyBorder="1" applyAlignment="1"/>
    <xf numFmtId="0" fontId="3" fillId="0" borderId="0" xfId="1" applyFont="1" applyFill="1" applyBorder="1" applyAlignment="1"/>
    <xf numFmtId="0" fontId="5" fillId="0" borderId="0" xfId="1" applyFont="1" applyBorder="1" applyAlignment="1"/>
    <xf numFmtId="0" fontId="6" fillId="0" borderId="0" xfId="1" applyFont="1" applyBorder="1"/>
    <xf numFmtId="0" fontId="6" fillId="0" borderId="0" xfId="1" applyFont="1" applyFill="1" applyBorder="1"/>
    <xf numFmtId="0" fontId="82" fillId="0" borderId="0" xfId="1" applyFont="1" applyBorder="1"/>
    <xf numFmtId="0" fontId="9" fillId="0" borderId="23" xfId="1" applyBorder="1" applyAlignment="1">
      <alignment horizontal="left" vertical="center"/>
    </xf>
    <xf numFmtId="0" fontId="9" fillId="0" borderId="24" xfId="1" applyBorder="1" applyAlignment="1">
      <alignment horizontal="left" vertical="center"/>
    </xf>
    <xf numFmtId="0" fontId="9" fillId="0" borderId="25" xfId="1" applyBorder="1" applyAlignment="1">
      <alignment horizontal="left" vertical="center"/>
    </xf>
    <xf numFmtId="0" fontId="26" fillId="0" borderId="0" xfId="0" applyFont="1" applyBorder="1" applyAlignment="1" applyProtection="1">
      <alignment horizontal="right" vertical="center"/>
    </xf>
    <xf numFmtId="0" fontId="29" fillId="0" borderId="0" xfId="0" applyFont="1" applyAlignment="1" applyProtection="1">
      <alignment horizontal="left" vertical="center"/>
    </xf>
    <xf numFmtId="0" fontId="7" fillId="4" borderId="10" xfId="0" applyFont="1" applyFill="1" applyBorder="1" applyAlignment="1" applyProtection="1">
      <alignment horizontal="left" vertical="center"/>
      <protection locked="0"/>
    </xf>
    <xf numFmtId="0" fontId="5" fillId="5" borderId="8" xfId="0" applyFont="1" applyFill="1" applyBorder="1" applyAlignment="1" applyProtection="1">
      <alignment horizontal="left" vertical="center"/>
      <protection locked="0"/>
    </xf>
    <xf numFmtId="0" fontId="7" fillId="5" borderId="10" xfId="0" applyFont="1" applyFill="1" applyBorder="1" applyAlignment="1" applyProtection="1">
      <alignment horizontal="left" vertical="center"/>
      <protection locked="0"/>
    </xf>
    <xf numFmtId="1" fontId="21" fillId="14" borderId="0" xfId="0" applyNumberFormat="1" applyFont="1" applyFill="1" applyBorder="1" applyAlignment="1" applyProtection="1">
      <alignment horizontal="center" vertical="center" wrapText="1"/>
      <protection locked="0"/>
    </xf>
    <xf numFmtId="0" fontId="0" fillId="0" borderId="18" xfId="0" applyBorder="1"/>
    <xf numFmtId="0" fontId="0" fillId="0" borderId="19" xfId="0" applyBorder="1"/>
    <xf numFmtId="0" fontId="0" fillId="0" borderId="26" xfId="0" applyBorder="1"/>
    <xf numFmtId="0" fontId="0" fillId="0" borderId="22" xfId="0" applyBorder="1"/>
    <xf numFmtId="0" fontId="0" fillId="0" borderId="27" xfId="0" applyBorder="1"/>
    <xf numFmtId="0" fontId="0" fillId="0" borderId="17" xfId="0" applyBorder="1"/>
    <xf numFmtId="0" fontId="0" fillId="0" borderId="28" xfId="0" applyBorder="1"/>
    <xf numFmtId="0" fontId="21" fillId="14" borderId="16" xfId="0" applyFont="1" applyFill="1" applyBorder="1" applyAlignment="1" applyProtection="1">
      <alignment horizontal="center" vertical="center" wrapText="1"/>
      <protection locked="0"/>
    </xf>
    <xf numFmtId="1" fontId="21" fillId="21" borderId="0" xfId="0" applyNumberFormat="1" applyFont="1" applyFill="1" applyBorder="1" applyAlignment="1" applyProtection="1">
      <alignment horizontal="center" vertical="center" wrapText="1"/>
      <protection locked="0"/>
    </xf>
    <xf numFmtId="49" fontId="11" fillId="3" borderId="4" xfId="0" applyNumberFormat="1" applyFont="1" applyFill="1" applyBorder="1" applyAlignment="1" applyProtection="1">
      <alignment horizontal="center" vertical="center" wrapText="1"/>
      <protection locked="0"/>
    </xf>
    <xf numFmtId="49" fontId="9" fillId="3" borderId="4" xfId="0" applyNumberFormat="1" applyFont="1" applyFill="1" applyBorder="1" applyAlignment="1" applyProtection="1">
      <alignment horizontal="center" vertical="center" wrapText="1"/>
      <protection locked="0"/>
    </xf>
    <xf numFmtId="164" fontId="9" fillId="3" borderId="0" xfId="0" applyNumberFormat="1" applyFont="1" applyFill="1" applyBorder="1" applyAlignment="1" applyProtection="1">
      <alignment horizontal="center" wrapText="1"/>
      <protection locked="0"/>
    </xf>
    <xf numFmtId="0" fontId="10" fillId="0" borderId="0" xfId="0" applyFont="1" applyFill="1" applyBorder="1" applyAlignment="1" applyProtection="1">
      <alignment horizontal="center" vertical="center" wrapText="1"/>
      <protection locked="0"/>
    </xf>
    <xf numFmtId="0" fontId="28" fillId="0" borderId="0" xfId="0" applyFont="1" applyAlignment="1" applyProtection="1">
      <alignment horizontal="center"/>
      <protection locked="0"/>
    </xf>
    <xf numFmtId="0" fontId="0" fillId="23" borderId="16" xfId="0" applyFill="1" applyBorder="1"/>
    <xf numFmtId="0" fontId="30" fillId="23" borderId="16" xfId="0" applyFont="1" applyFill="1" applyBorder="1"/>
    <xf numFmtId="0" fontId="0" fillId="23" borderId="3" xfId="0" applyFill="1" applyBorder="1"/>
    <xf numFmtId="0" fontId="30" fillId="23" borderId="3" xfId="0" applyFont="1" applyFill="1" applyBorder="1"/>
    <xf numFmtId="0" fontId="0" fillId="23" borderId="5" xfId="0" applyFill="1" applyBorder="1"/>
    <xf numFmtId="0" fontId="0" fillId="23" borderId="8" xfId="0" applyFill="1" applyBorder="1" applyAlignment="1">
      <alignment horizontal="center" vertical="center"/>
    </xf>
    <xf numFmtId="0" fontId="0" fillId="23" borderId="14" xfId="0" applyFill="1" applyBorder="1"/>
    <xf numFmtId="0" fontId="0" fillId="25" borderId="0" xfId="0" applyFill="1" applyBorder="1"/>
    <xf numFmtId="0" fontId="0" fillId="25" borderId="0" xfId="0" applyFill="1" applyBorder="1" applyAlignment="1">
      <alignment horizontal="center" vertical="center"/>
    </xf>
    <xf numFmtId="0" fontId="0" fillId="25" borderId="0" xfId="0" applyFill="1" applyBorder="1" applyAlignment="1">
      <alignment horizontal="right"/>
    </xf>
    <xf numFmtId="0" fontId="0" fillId="25" borderId="0" xfId="0" applyFill="1" applyBorder="1" applyAlignment="1">
      <alignment horizontal="right" vertical="center"/>
    </xf>
    <xf numFmtId="0" fontId="0" fillId="25" borderId="0" xfId="0" applyFill="1" applyBorder="1" applyAlignment="1" applyProtection="1">
      <alignment horizontal="center" vertical="center"/>
      <protection hidden="1"/>
    </xf>
    <xf numFmtId="0" fontId="10" fillId="0" borderId="0" xfId="0" applyFont="1" applyFill="1" applyBorder="1" applyAlignment="1" applyProtection="1">
      <alignment horizontal="center" vertical="center" shrinkToFit="1"/>
      <protection locked="0"/>
    </xf>
    <xf numFmtId="0" fontId="21" fillId="14" borderId="0" xfId="0" applyFont="1" applyFill="1" applyBorder="1" applyAlignment="1" applyProtection="1">
      <alignment horizontal="center" vertical="center" shrinkToFit="1"/>
      <protection locked="0"/>
    </xf>
    <xf numFmtId="0" fontId="7" fillId="4" borderId="10" xfId="0" applyFont="1" applyFill="1" applyBorder="1" applyAlignment="1" applyProtection="1">
      <alignment horizontal="center" vertical="center" shrinkToFit="1"/>
      <protection locked="0"/>
    </xf>
    <xf numFmtId="0" fontId="5" fillId="5" borderId="8" xfId="0" applyFont="1" applyFill="1" applyBorder="1" applyAlignment="1" applyProtection="1">
      <alignment horizontal="center" vertical="center" shrinkToFit="1"/>
      <protection locked="0"/>
    </xf>
    <xf numFmtId="0" fontId="7" fillId="5" borderId="10" xfId="0" applyFont="1" applyFill="1" applyBorder="1" applyAlignment="1" applyProtection="1">
      <alignment horizontal="center" vertical="center" shrinkToFit="1"/>
      <protection locked="0"/>
    </xf>
    <xf numFmtId="0" fontId="14" fillId="4" borderId="10" xfId="0" applyFont="1" applyFill="1" applyBorder="1" applyAlignment="1" applyProtection="1">
      <alignment horizontal="center" vertical="center" shrinkToFit="1"/>
      <protection locked="0"/>
    </xf>
    <xf numFmtId="0" fontId="0" fillId="0" borderId="0" xfId="0" applyAlignment="1" applyProtection="1">
      <alignment shrinkToFit="1"/>
      <protection locked="0"/>
    </xf>
    <xf numFmtId="0" fontId="9" fillId="0" borderId="0" xfId="0" applyFont="1" applyAlignment="1" applyProtection="1">
      <alignment shrinkToFit="1"/>
      <protection locked="0"/>
    </xf>
    <xf numFmtId="0" fontId="0" fillId="0" borderId="0" xfId="0" applyFill="1" applyAlignment="1" applyProtection="1">
      <alignment horizontal="center" vertical="center" shrinkToFit="1"/>
      <protection locked="0"/>
    </xf>
    <xf numFmtId="0" fontId="0" fillId="0" borderId="0" xfId="0" applyFill="1" applyAlignment="1" applyProtection="1">
      <alignment shrinkToFit="1"/>
      <protection locked="0"/>
    </xf>
    <xf numFmtId="0" fontId="5" fillId="4" borderId="10" xfId="0" applyFont="1" applyFill="1" applyBorder="1" applyAlignment="1" applyProtection="1">
      <alignment horizontal="left" vertical="center"/>
      <protection locked="0"/>
    </xf>
    <xf numFmtId="0" fontId="28" fillId="0" borderId="0" xfId="0" applyFont="1" applyAlignment="1" applyProtection="1">
      <alignment horizontal="left"/>
      <protection locked="0"/>
    </xf>
    <xf numFmtId="0" fontId="14" fillId="4" borderId="10" xfId="0" applyFont="1" applyFill="1" applyBorder="1" applyAlignment="1" applyProtection="1">
      <alignment horizontal="left" vertical="center"/>
      <protection locked="0"/>
    </xf>
    <xf numFmtId="0" fontId="82" fillId="0" borderId="0" xfId="1" applyFont="1" applyAlignment="1">
      <alignment vertical="center" textRotation="90"/>
    </xf>
    <xf numFmtId="0" fontId="82" fillId="0" borderId="0" xfId="1" applyFont="1" applyAlignment="1">
      <alignment vertical="center"/>
    </xf>
    <xf numFmtId="0" fontId="90" fillId="0" borderId="51" xfId="1" applyFont="1" applyBorder="1" applyAlignment="1">
      <alignment horizontal="justify"/>
    </xf>
    <xf numFmtId="0" fontId="91" fillId="0" borderId="0" xfId="1" applyFont="1" applyBorder="1" applyAlignment="1">
      <alignment horizontal="left"/>
    </xf>
    <xf numFmtId="0" fontId="9" fillId="0" borderId="0" xfId="1" applyFill="1"/>
    <xf numFmtId="0" fontId="93" fillId="4" borderId="10" xfId="0" applyFont="1" applyFill="1" applyBorder="1" applyAlignment="1" applyProtection="1">
      <alignment horizontal="center" shrinkToFit="1"/>
      <protection locked="0"/>
    </xf>
    <xf numFmtId="0" fontId="93" fillId="4" borderId="10" xfId="0" applyFont="1" applyFill="1" applyBorder="1" applyAlignment="1" applyProtection="1">
      <alignment horizontal="left" shrinkToFit="1"/>
      <protection locked="0"/>
    </xf>
    <xf numFmtId="0" fontId="9" fillId="0" borderId="0" xfId="1" applyFont="1" applyFill="1" applyBorder="1" applyAlignment="1">
      <alignment horizontal="left"/>
    </xf>
    <xf numFmtId="0" fontId="3" fillId="0" borderId="10" xfId="0" applyNumberFormat="1" applyFont="1" applyFill="1" applyBorder="1" applyAlignment="1" applyProtection="1">
      <alignment horizontal="center" vertical="center" wrapText="1"/>
      <protection locked="0"/>
    </xf>
    <xf numFmtId="0" fontId="3" fillId="0" borderId="10" xfId="0" applyNumberFormat="1" applyFont="1" applyFill="1" applyBorder="1" applyAlignment="1" applyProtection="1">
      <alignment vertical="center" wrapText="1"/>
      <protection locked="0"/>
    </xf>
    <xf numFmtId="0" fontId="3" fillId="0" borderId="10" xfId="0" applyNumberFormat="1" applyFont="1" applyFill="1" applyBorder="1" applyAlignment="1" applyProtection="1">
      <alignment horizontal="center" vertical="center"/>
      <protection locked="0"/>
    </xf>
    <xf numFmtId="0" fontId="3" fillId="0" borderId="8" xfId="0" applyNumberFormat="1" applyFont="1" applyFill="1" applyBorder="1" applyAlignment="1" applyProtection="1">
      <alignment horizontal="center" vertical="center"/>
      <protection locked="0"/>
    </xf>
    <xf numFmtId="0" fontId="3" fillId="0" borderId="8" xfId="0" applyNumberFormat="1" applyFont="1" applyFill="1" applyBorder="1" applyAlignment="1" applyProtection="1">
      <alignment vertical="center" wrapText="1"/>
      <protection locked="0"/>
    </xf>
    <xf numFmtId="0" fontId="3" fillId="0" borderId="67" xfId="0" applyNumberFormat="1" applyFont="1" applyFill="1" applyBorder="1" applyAlignment="1" applyProtection="1">
      <alignment horizontal="center" vertical="center"/>
      <protection locked="0"/>
    </xf>
    <xf numFmtId="0" fontId="3" fillId="0" borderId="67" xfId="0" applyNumberFormat="1" applyFont="1" applyFill="1" applyBorder="1" applyAlignment="1" applyProtection="1">
      <alignment horizontal="center" vertical="center" wrapText="1"/>
      <protection locked="0"/>
    </xf>
    <xf numFmtId="0" fontId="0" fillId="25" borderId="0" xfId="0" applyFill="1" applyBorder="1" applyAlignment="1" applyProtection="1">
      <alignment vertical="center"/>
      <protection hidden="1"/>
    </xf>
    <xf numFmtId="14" fontId="30" fillId="25" borderId="0" xfId="0" applyNumberFormat="1" applyFont="1" applyFill="1" applyBorder="1" applyAlignment="1">
      <alignment horizontal="center" vertical="center"/>
    </xf>
    <xf numFmtId="0" fontId="30" fillId="25" borderId="0" xfId="0" applyFont="1" applyFill="1" applyBorder="1" applyAlignment="1">
      <alignment horizontal="right" vertical="center"/>
    </xf>
    <xf numFmtId="0" fontId="3" fillId="0" borderId="0" xfId="0" applyFont="1" applyFill="1" applyBorder="1" applyAlignment="1" applyProtection="1">
      <alignment horizontal="right" vertical="center"/>
      <protection locked="0"/>
    </xf>
    <xf numFmtId="0" fontId="94" fillId="0" borderId="0" xfId="0" applyFont="1" applyAlignment="1">
      <alignment horizontal="right" vertical="center" readingOrder="1"/>
    </xf>
    <xf numFmtId="0" fontId="0" fillId="0" borderId="8" xfId="0" applyBorder="1"/>
    <xf numFmtId="0" fontId="0" fillId="0" borderId="8" xfId="0" applyBorder="1" applyAlignment="1">
      <alignment horizontal="right"/>
    </xf>
    <xf numFmtId="0" fontId="9" fillId="3" borderId="0" xfId="0" applyFont="1" applyFill="1" applyAlignment="1" applyProtection="1">
      <alignment horizontal="center" wrapText="1"/>
      <protection locked="0"/>
    </xf>
    <xf numFmtId="164" fontId="9" fillId="3" borderId="0" xfId="0" applyNumberFormat="1" applyFont="1" applyFill="1" applyAlignment="1" applyProtection="1">
      <alignment horizontal="center" wrapText="1"/>
      <protection locked="0"/>
    </xf>
    <xf numFmtId="0" fontId="9" fillId="0" borderId="60" xfId="1" applyBorder="1" applyAlignment="1">
      <alignment horizontal="left" vertical="center"/>
    </xf>
    <xf numFmtId="0" fontId="9" fillId="0" borderId="15" xfId="1" applyBorder="1" applyAlignment="1">
      <alignment horizontal="left" vertical="center"/>
    </xf>
    <xf numFmtId="0" fontId="9" fillId="0" borderId="12" xfId="1" applyBorder="1" applyAlignment="1">
      <alignment horizontal="left" vertical="center"/>
    </xf>
    <xf numFmtId="164" fontId="9" fillId="0" borderId="0" xfId="1" applyNumberFormat="1" applyBorder="1" applyAlignment="1">
      <alignment horizontal="left"/>
    </xf>
    <xf numFmtId="0" fontId="3" fillId="0" borderId="0" xfId="2" applyFont="1" applyFill="1" applyAlignment="1" applyProtection="1">
      <alignment shrinkToFit="1"/>
      <protection locked="0"/>
    </xf>
    <xf numFmtId="0" fontId="9" fillId="0" borderId="0" xfId="0" applyFont="1" applyFill="1" applyBorder="1" applyAlignment="1"/>
    <xf numFmtId="0" fontId="0" fillId="0" borderId="0" xfId="0" applyFill="1" applyBorder="1" applyAlignment="1"/>
    <xf numFmtId="0" fontId="9" fillId="0" borderId="0" xfId="0" applyFont="1" applyFill="1" applyBorder="1" applyAlignment="1">
      <alignment horizontal="left"/>
    </xf>
    <xf numFmtId="0" fontId="3" fillId="0" borderId="0" xfId="0" applyFont="1" applyFill="1" applyBorder="1" applyAlignment="1"/>
    <xf numFmtId="0" fontId="0" fillId="0" borderId="69" xfId="0" applyBorder="1"/>
    <xf numFmtId="0" fontId="0" fillId="0" borderId="0" xfId="0" applyFill="1" applyBorder="1" applyAlignment="1">
      <alignment horizontal="left" indent="4"/>
    </xf>
    <xf numFmtId="0" fontId="24" fillId="0" borderId="0" xfId="1" applyFont="1" applyFill="1" applyBorder="1" applyAlignment="1">
      <alignment shrinkToFit="1"/>
    </xf>
    <xf numFmtId="0" fontId="9" fillId="0" borderId="70" xfId="1" applyBorder="1"/>
    <xf numFmtId="0" fontId="9" fillId="0" borderId="71" xfId="1" applyBorder="1"/>
    <xf numFmtId="0" fontId="9" fillId="0" borderId="72" xfId="1" applyBorder="1"/>
    <xf numFmtId="0" fontId="9" fillId="0" borderId="69" xfId="1" applyBorder="1"/>
    <xf numFmtId="0" fontId="9" fillId="0" borderId="73" xfId="1" applyBorder="1"/>
    <xf numFmtId="0" fontId="9" fillId="0" borderId="74" xfId="1" applyBorder="1"/>
    <xf numFmtId="0" fontId="9" fillId="0" borderId="75" xfId="1" applyFont="1" applyFill="1" applyBorder="1" applyAlignment="1"/>
    <xf numFmtId="0" fontId="9" fillId="0" borderId="75" xfId="1" applyFill="1" applyBorder="1" applyAlignment="1"/>
    <xf numFmtId="0" fontId="9" fillId="0" borderId="75" xfId="1" applyFill="1" applyBorder="1"/>
    <xf numFmtId="0" fontId="9" fillId="0" borderId="75" xfId="1" applyBorder="1"/>
    <xf numFmtId="0" fontId="9" fillId="0" borderId="76" xfId="1" applyBorder="1"/>
    <xf numFmtId="0" fontId="9" fillId="0" borderId="73" xfId="1" applyBorder="1" applyAlignment="1"/>
    <xf numFmtId="0" fontId="0" fillId="0" borderId="75" xfId="0" applyBorder="1"/>
    <xf numFmtId="0" fontId="6" fillId="0" borderId="69" xfId="1" applyFont="1" applyBorder="1"/>
    <xf numFmtId="0" fontId="6" fillId="0" borderId="73" xfId="1" applyFont="1" applyBorder="1"/>
    <xf numFmtId="0" fontId="0" fillId="0" borderId="74" xfId="0" applyBorder="1"/>
    <xf numFmtId="0" fontId="0" fillId="0" borderId="76" xfId="0" applyBorder="1"/>
    <xf numFmtId="0" fontId="9" fillId="0" borderId="0" xfId="1" applyBorder="1" applyAlignment="1">
      <alignment horizontal="center"/>
    </xf>
    <xf numFmtId="0" fontId="82" fillId="0" borderId="0" xfId="1" applyFont="1" applyAlignment="1">
      <alignment textRotation="90"/>
    </xf>
    <xf numFmtId="0" fontId="9" fillId="0" borderId="0" xfId="1" applyAlignment="1"/>
    <xf numFmtId="0" fontId="82" fillId="0" borderId="0" xfId="1" applyFont="1" applyAlignment="1">
      <alignment vertical="top" textRotation="90"/>
    </xf>
    <xf numFmtId="0" fontId="83" fillId="0" borderId="0" xfId="1" applyFont="1" applyBorder="1" applyAlignment="1">
      <alignment horizontal="left"/>
    </xf>
    <xf numFmtId="0" fontId="9" fillId="0" borderId="0" xfId="1" applyBorder="1" applyAlignment="1">
      <alignment horizontal="left"/>
    </xf>
    <xf numFmtId="0" fontId="9" fillId="0" borderId="0" xfId="1" applyFill="1" applyBorder="1" applyAlignment="1"/>
    <xf numFmtId="0" fontId="53" fillId="0" borderId="0" xfId="1" applyFont="1" applyFill="1" applyBorder="1" applyAlignment="1">
      <alignment horizontal="center"/>
    </xf>
    <xf numFmtId="0" fontId="6" fillId="0" borderId="0" xfId="1" applyFont="1" applyBorder="1" applyAlignment="1"/>
    <xf numFmtId="0" fontId="6" fillId="0" borderId="0" xfId="1" applyFont="1" applyBorder="1" applyAlignment="1">
      <alignment horizontal="left"/>
    </xf>
    <xf numFmtId="0" fontId="9" fillId="0" borderId="0" xfId="1" applyBorder="1" applyAlignment="1"/>
    <xf numFmtId="0" fontId="9" fillId="0" borderId="52" xfId="1" applyBorder="1" applyAlignment="1">
      <alignment horizontal="left"/>
    </xf>
    <xf numFmtId="0" fontId="9" fillId="0" borderId="0" xfId="1" applyAlignment="1">
      <alignment horizontal="center"/>
    </xf>
    <xf numFmtId="0" fontId="9" fillId="0" borderId="0" xfId="1" applyBorder="1" applyAlignment="1">
      <alignment horizontal="left" vertical="center"/>
    </xf>
    <xf numFmtId="0" fontId="3" fillId="0" borderId="0" xfId="0" applyFont="1" applyFill="1" applyBorder="1" applyAlignment="1">
      <alignment horizontal="left"/>
    </xf>
    <xf numFmtId="0" fontId="9" fillId="0" borderId="0" xfId="0" applyFont="1" applyFill="1" applyBorder="1" applyAlignment="1">
      <alignment horizontal="left" indent="4"/>
    </xf>
    <xf numFmtId="0" fontId="53" fillId="0" borderId="69" xfId="1" applyFont="1" applyBorder="1" applyAlignment="1">
      <alignment horizontal="center"/>
    </xf>
    <xf numFmtId="0" fontId="53" fillId="0" borderId="0" xfId="1" applyFont="1" applyBorder="1" applyAlignment="1">
      <alignment horizontal="center"/>
    </xf>
    <xf numFmtId="0" fontId="53" fillId="0" borderId="73" xfId="1" applyFont="1" applyBorder="1" applyAlignment="1">
      <alignment horizontal="center"/>
    </xf>
    <xf numFmtId="0" fontId="9" fillId="0" borderId="73" xfId="1" applyBorder="1" applyAlignment="1">
      <alignment horizontal="left"/>
    </xf>
    <xf numFmtId="0" fontId="30" fillId="0" borderId="0" xfId="0" applyFont="1" applyBorder="1" applyAlignment="1">
      <alignment vertical="center"/>
    </xf>
    <xf numFmtId="0" fontId="100" fillId="0" borderId="22" xfId="0" applyFont="1" applyBorder="1" applyAlignment="1">
      <alignment horizontal="right" vertical="center"/>
    </xf>
    <xf numFmtId="0" fontId="3" fillId="0" borderId="10" xfId="0" applyNumberFormat="1" applyFont="1" applyFill="1" applyBorder="1" applyAlignment="1" applyProtection="1">
      <alignment horizontal="right" vertical="center"/>
      <protection locked="0"/>
    </xf>
    <xf numFmtId="0" fontId="5" fillId="4" borderId="10" xfId="0" applyFont="1" applyFill="1" applyBorder="1" applyAlignment="1" applyProtection="1">
      <alignment horizontal="center" vertical="center" shrinkToFit="1"/>
      <protection locked="0"/>
    </xf>
    <xf numFmtId="0" fontId="3" fillId="0" borderId="0" xfId="0" applyFont="1" applyFill="1" applyBorder="1" applyAlignment="1" applyProtection="1">
      <alignment horizontal="center" vertical="center" shrinkToFit="1"/>
    </xf>
    <xf numFmtId="0" fontId="93" fillId="4" borderId="0" xfId="0" applyFont="1" applyFill="1" applyBorder="1" applyAlignment="1" applyProtection="1">
      <alignment horizontal="center" vertical="center" shrinkToFit="1"/>
      <protection locked="0"/>
    </xf>
    <xf numFmtId="0" fontId="28" fillId="0" borderId="0" xfId="0" applyFont="1" applyAlignment="1" applyProtection="1">
      <alignment horizontal="center" vertical="center" shrinkToFit="1"/>
      <protection locked="0"/>
    </xf>
    <xf numFmtId="0" fontId="9" fillId="0" borderId="0" xfId="0" applyFont="1" applyBorder="1" applyAlignment="1" applyProtection="1">
      <alignment horizontal="left"/>
      <protection locked="0"/>
    </xf>
    <xf numFmtId="49" fontId="9" fillId="0" borderId="0" xfId="0" applyNumberFormat="1" applyFont="1" applyBorder="1" applyAlignment="1" applyProtection="1">
      <alignment horizontal="center" wrapText="1"/>
      <protection locked="0"/>
    </xf>
    <xf numFmtId="0" fontId="93" fillId="4" borderId="61" xfId="0" applyFont="1" applyFill="1" applyBorder="1" applyAlignment="1" applyProtection="1">
      <alignment horizontal="center" shrinkToFit="1"/>
      <protection locked="0"/>
    </xf>
    <xf numFmtId="49" fontId="3" fillId="10" borderId="12" xfId="0" applyNumberFormat="1" applyFont="1" applyFill="1" applyBorder="1" applyAlignment="1" applyProtection="1">
      <alignment horizontal="center" vertical="center" wrapText="1"/>
      <protection locked="0"/>
    </xf>
    <xf numFmtId="0" fontId="0" fillId="0" borderId="0" xfId="0" applyBorder="1" applyAlignment="1">
      <alignment horizontal="right"/>
    </xf>
    <xf numFmtId="0" fontId="80" fillId="27" borderId="0" xfId="4" applyFill="1"/>
    <xf numFmtId="0" fontId="80" fillId="28" borderId="0" xfId="4" applyFill="1"/>
    <xf numFmtId="0" fontId="80" fillId="2" borderId="0" xfId="4" applyFill="1"/>
    <xf numFmtId="0" fontId="80" fillId="19" borderId="0" xfId="4" applyFill="1"/>
    <xf numFmtId="0" fontId="104" fillId="26" borderId="0" xfId="4" applyFont="1" applyFill="1"/>
    <xf numFmtId="0" fontId="104" fillId="29" borderId="0" xfId="4" applyFont="1" applyFill="1"/>
    <xf numFmtId="0" fontId="80" fillId="30" borderId="0" xfId="4" applyFill="1"/>
    <xf numFmtId="0" fontId="104" fillId="23" borderId="0" xfId="4" applyFont="1" applyFill="1"/>
    <xf numFmtId="0" fontId="9" fillId="0" borderId="0" xfId="1" applyBorder="1" applyAlignment="1">
      <alignment horizontal="right"/>
    </xf>
    <xf numFmtId="0" fontId="9" fillId="0" borderId="0" xfId="1" applyFill="1" applyBorder="1" applyAlignment="1">
      <alignment horizontal="right"/>
    </xf>
    <xf numFmtId="0" fontId="0" fillId="0" borderId="0" xfId="0" applyFont="1" applyBorder="1"/>
    <xf numFmtId="0" fontId="9" fillId="0" borderId="0" xfId="1" applyFill="1" applyBorder="1" applyAlignment="1"/>
    <xf numFmtId="0" fontId="9" fillId="0" borderId="0" xfId="0" applyFont="1" applyFill="1" applyBorder="1" applyAlignment="1">
      <alignment horizontal="left" indent="4"/>
    </xf>
    <xf numFmtId="0" fontId="3" fillId="0" borderId="0" xfId="0" applyFont="1" applyFill="1" applyBorder="1" applyAlignment="1">
      <alignment horizontal="left"/>
    </xf>
    <xf numFmtId="0" fontId="0" fillId="3" borderId="0" xfId="0" applyFill="1" applyBorder="1" applyAlignment="1"/>
    <xf numFmtId="0" fontId="0" fillId="3" borderId="0" xfId="0" applyFill="1" applyBorder="1" applyAlignment="1">
      <alignment horizontal="left" indent="4"/>
    </xf>
    <xf numFmtId="0" fontId="5" fillId="4" borderId="10" xfId="0" applyFont="1" applyFill="1" applyBorder="1" applyAlignment="1" applyProtection="1">
      <alignment horizontal="center" vertical="center"/>
      <protection locked="0"/>
    </xf>
    <xf numFmtId="0" fontId="7" fillId="5" borderId="10" xfId="0" applyFont="1" applyFill="1" applyBorder="1" applyAlignment="1" applyProtection="1">
      <alignment horizontal="center" vertical="center"/>
      <protection locked="0"/>
    </xf>
    <xf numFmtId="0" fontId="14" fillId="4" borderId="10" xfId="0" applyFont="1" applyFill="1" applyBorder="1" applyAlignment="1" applyProtection="1">
      <alignment horizontal="center" vertical="center"/>
      <protection locked="0"/>
    </xf>
    <xf numFmtId="164" fontId="11" fillId="11" borderId="59" xfId="0" applyNumberFormat="1" applyFont="1" applyFill="1" applyBorder="1" applyAlignment="1" applyProtection="1">
      <alignment horizontal="center" vertical="center" wrapText="1"/>
      <protection locked="0" hidden="1"/>
    </xf>
    <xf numFmtId="164" fontId="11" fillId="13" borderId="59" xfId="0" applyNumberFormat="1" applyFont="1" applyFill="1" applyBorder="1" applyAlignment="1" applyProtection="1">
      <alignment horizontal="center" vertical="center" wrapText="1"/>
      <protection locked="0" hidden="1"/>
    </xf>
    <xf numFmtId="0" fontId="0" fillId="0" borderId="0" xfId="0" applyFont="1" applyFill="1" applyAlignment="1" applyProtection="1">
      <alignment horizontal="center"/>
      <protection locked="0"/>
    </xf>
    <xf numFmtId="0" fontId="27" fillId="4" borderId="9" xfId="0" applyFont="1" applyFill="1" applyBorder="1" applyAlignment="1" applyProtection="1">
      <alignment horizontal="center"/>
      <protection locked="0"/>
    </xf>
    <xf numFmtId="0" fontId="27" fillId="4" borderId="10" xfId="0" applyFont="1" applyFill="1" applyBorder="1" applyAlignment="1" applyProtection="1">
      <alignment horizontal="center"/>
      <protection locked="0"/>
    </xf>
    <xf numFmtId="0" fontId="7" fillId="4" borderId="10" xfId="0" applyFont="1" applyFill="1" applyBorder="1" applyAlignment="1" applyProtection="1">
      <alignment horizontal="center" vertical="center"/>
      <protection locked="0"/>
    </xf>
    <xf numFmtId="0" fontId="0" fillId="0" borderId="0" xfId="0" applyFont="1" applyAlignment="1" applyProtection="1">
      <alignment horizontal="center"/>
      <protection locked="0"/>
    </xf>
    <xf numFmtId="0" fontId="0" fillId="0" borderId="0" xfId="0" applyFont="1" applyBorder="1" applyAlignment="1" applyProtection="1">
      <alignment horizontal="center"/>
      <protection locked="0"/>
    </xf>
    <xf numFmtId="0" fontId="5" fillId="5" borderId="5" xfId="0" applyFont="1" applyFill="1" applyBorder="1" applyAlignment="1" applyProtection="1">
      <alignment horizontal="center" vertical="center"/>
      <protection locked="0"/>
    </xf>
    <xf numFmtId="0" fontId="5" fillId="5" borderId="8" xfId="0" applyFont="1" applyFill="1" applyBorder="1" applyAlignment="1" applyProtection="1">
      <alignment horizontal="center" vertical="center"/>
      <protection locked="0"/>
    </xf>
    <xf numFmtId="0" fontId="2" fillId="5" borderId="10" xfId="0" applyFont="1" applyFill="1" applyBorder="1" applyAlignment="1" applyProtection="1">
      <alignment horizontal="center" vertical="center" wrapText="1"/>
      <protection locked="0" hidden="1"/>
    </xf>
    <xf numFmtId="0" fontId="11" fillId="4" borderId="10" xfId="0" applyFont="1" applyFill="1" applyBorder="1" applyAlignment="1" applyProtection="1">
      <alignment horizontal="center"/>
      <protection locked="0"/>
    </xf>
    <xf numFmtId="0" fontId="87" fillId="0" borderId="0" xfId="0" applyFont="1" applyAlignment="1" applyProtection="1">
      <alignment horizontal="center"/>
      <protection locked="0"/>
    </xf>
    <xf numFmtId="49" fontId="9" fillId="0" borderId="0" xfId="0" applyNumberFormat="1" applyFont="1" applyBorder="1" applyAlignment="1" applyProtection="1">
      <alignment horizontal="left" wrapText="1"/>
      <protection locked="0"/>
    </xf>
    <xf numFmtId="0" fontId="10" fillId="0" borderId="0" xfId="0" applyFont="1" applyFill="1" applyBorder="1" applyAlignment="1" applyProtection="1">
      <alignment horizontal="left" vertical="center" wrapText="1"/>
      <protection locked="0"/>
    </xf>
    <xf numFmtId="1" fontId="3" fillId="0" borderId="0" xfId="0" applyNumberFormat="1" applyFont="1" applyFill="1" applyBorder="1" applyAlignment="1" applyProtection="1">
      <alignment horizontal="left" wrapText="1"/>
    </xf>
    <xf numFmtId="0" fontId="8" fillId="3" borderId="59" xfId="0" applyFont="1" applyFill="1" applyBorder="1" applyAlignment="1" applyProtection="1">
      <alignment horizontal="center" vertical="center" wrapText="1"/>
      <protection locked="0"/>
    </xf>
    <xf numFmtId="0" fontId="9" fillId="3" borderId="59" xfId="0" applyFont="1" applyFill="1" applyBorder="1" applyAlignment="1" applyProtection="1">
      <alignment horizontal="left" vertical="center" wrapText="1"/>
      <protection locked="0"/>
    </xf>
    <xf numFmtId="0" fontId="9" fillId="0" borderId="59" xfId="0" applyNumberFormat="1" applyFont="1" applyBorder="1" applyAlignment="1" applyProtection="1">
      <alignment horizontal="center" vertical="center" wrapText="1"/>
      <protection locked="0"/>
    </xf>
    <xf numFmtId="0" fontId="29" fillId="0" borderId="31" xfId="0" applyFont="1" applyFill="1" applyBorder="1" applyAlignment="1" applyProtection="1">
      <alignment horizontal="center" vertical="center" shrinkToFit="1"/>
      <protection locked="0" hidden="1"/>
    </xf>
    <xf numFmtId="0" fontId="0" fillId="0" borderId="59" xfId="0" applyFont="1" applyFill="1" applyBorder="1" applyAlignment="1" applyProtection="1">
      <alignment horizontal="center" vertical="center" wrapText="1"/>
      <protection locked="0"/>
    </xf>
    <xf numFmtId="0" fontId="0" fillId="0" borderId="59" xfId="0" applyFont="1" applyFill="1" applyBorder="1" applyAlignment="1" applyProtection="1">
      <alignment horizontal="center" vertical="center" shrinkToFit="1"/>
      <protection locked="0"/>
    </xf>
    <xf numFmtId="0" fontId="105" fillId="4" borderId="10" xfId="0" applyFont="1" applyFill="1" applyBorder="1" applyAlignment="1" applyProtection="1">
      <alignment horizontal="center"/>
      <protection locked="0"/>
    </xf>
    <xf numFmtId="0" fontId="93" fillId="4" borderId="10" xfId="0" applyFont="1" applyFill="1" applyBorder="1" applyAlignment="1" applyProtection="1">
      <alignment horizontal="center" vertical="center"/>
      <protection locked="0"/>
    </xf>
    <xf numFmtId="0" fontId="93" fillId="4" borderId="10" xfId="0" applyFont="1" applyFill="1" applyBorder="1" applyAlignment="1" applyProtection="1">
      <alignment horizontal="left" vertical="center"/>
      <protection locked="0"/>
    </xf>
    <xf numFmtId="0" fontId="105" fillId="4" borderId="61" xfId="0" applyFont="1" applyFill="1" applyBorder="1" applyAlignment="1" applyProtection="1">
      <alignment horizontal="center"/>
      <protection locked="0"/>
    </xf>
    <xf numFmtId="49" fontId="105" fillId="4" borderId="10" xfId="0" applyNumberFormat="1" applyFont="1" applyFill="1" applyBorder="1" applyAlignment="1" applyProtection="1">
      <alignment horizontal="center" vertical="center" wrapText="1"/>
      <protection locked="0" hidden="1"/>
    </xf>
    <xf numFmtId="0" fontId="106" fillId="4" borderId="10" xfId="0" applyNumberFormat="1" applyFont="1" applyFill="1" applyBorder="1" applyAlignment="1" applyProtection="1">
      <alignment horizontal="center" vertical="center" wrapText="1"/>
      <protection locked="0"/>
    </xf>
    <xf numFmtId="1" fontId="107" fillId="4" borderId="10" xfId="0" applyNumberFormat="1" applyFont="1" applyFill="1" applyBorder="1" applyAlignment="1" applyProtection="1">
      <alignment horizontal="center" vertical="center" wrapText="1"/>
      <protection locked="0"/>
    </xf>
    <xf numFmtId="1" fontId="108" fillId="4" borderId="10" xfId="0" applyNumberFormat="1" applyFont="1" applyFill="1" applyBorder="1" applyAlignment="1" applyProtection="1">
      <alignment horizontal="center" vertical="center" wrapText="1"/>
      <protection locked="0" hidden="1"/>
    </xf>
    <xf numFmtId="0" fontId="109" fillId="4" borderId="10" xfId="0" applyFont="1" applyFill="1" applyBorder="1" applyAlignment="1" applyProtection="1">
      <alignment horizontal="center" vertical="center" shrinkToFit="1"/>
      <protection locked="0" hidden="1"/>
    </xf>
    <xf numFmtId="0" fontId="108" fillId="4" borderId="10" xfId="0" applyFont="1" applyFill="1" applyBorder="1" applyAlignment="1" applyProtection="1">
      <alignment horizontal="center" vertical="center" wrapText="1"/>
      <protection locked="0" hidden="1"/>
    </xf>
    <xf numFmtId="164" fontId="105" fillId="4" borderId="10" xfId="0" applyNumberFormat="1" applyFont="1" applyFill="1" applyBorder="1" applyAlignment="1" applyProtection="1">
      <alignment horizontal="center" vertical="center" wrapText="1"/>
      <protection locked="0" hidden="1"/>
    </xf>
    <xf numFmtId="49" fontId="108" fillId="4" borderId="10" xfId="0" applyNumberFormat="1" applyFont="1" applyFill="1" applyBorder="1" applyAlignment="1" applyProtection="1">
      <alignment horizontal="center" vertical="center" wrapText="1"/>
      <protection locked="0" hidden="1"/>
    </xf>
    <xf numFmtId="0" fontId="11" fillId="4" borderId="61" xfId="0" applyFont="1" applyFill="1" applyBorder="1" applyAlignment="1" applyProtection="1">
      <alignment horizontal="center"/>
      <protection locked="0"/>
    </xf>
    <xf numFmtId="0" fontId="9" fillId="4" borderId="10" xfId="0" applyNumberFormat="1" applyFont="1" applyFill="1" applyBorder="1" applyAlignment="1" applyProtection="1">
      <alignment horizontal="center" vertical="center" wrapText="1"/>
      <protection locked="0"/>
    </xf>
    <xf numFmtId="1" fontId="85" fillId="4" borderId="10" xfId="0" applyNumberFormat="1" applyFont="1" applyFill="1" applyBorder="1" applyAlignment="1" applyProtection="1">
      <alignment horizontal="center" vertical="center" wrapText="1"/>
      <protection locked="0"/>
    </xf>
    <xf numFmtId="1" fontId="12" fillId="4" borderId="10" xfId="0" applyNumberFormat="1" applyFont="1" applyFill="1" applyBorder="1" applyAlignment="1" applyProtection="1">
      <alignment horizontal="center" vertical="center" wrapText="1"/>
      <protection locked="0" hidden="1"/>
    </xf>
    <xf numFmtId="0" fontId="29" fillId="4" borderId="10" xfId="0" applyFont="1" applyFill="1" applyBorder="1" applyAlignment="1" applyProtection="1">
      <alignment horizontal="center" vertical="center" shrinkToFit="1"/>
      <protection locked="0" hidden="1"/>
    </xf>
    <xf numFmtId="0" fontId="1" fillId="4" borderId="10" xfId="0" applyFont="1" applyFill="1" applyBorder="1" applyAlignment="1" applyProtection="1">
      <alignment horizontal="center" vertical="center" wrapText="1"/>
      <protection locked="0" hidden="1"/>
    </xf>
    <xf numFmtId="164" fontId="11" fillId="4" borderId="10" xfId="0" applyNumberFormat="1" applyFont="1" applyFill="1" applyBorder="1" applyAlignment="1" applyProtection="1">
      <alignment horizontal="center" vertical="center" wrapText="1"/>
      <protection locked="0" hidden="1"/>
    </xf>
    <xf numFmtId="49" fontId="12" fillId="4" borderId="10" xfId="0" applyNumberFormat="1" applyFont="1" applyFill="1" applyBorder="1" applyAlignment="1" applyProtection="1">
      <alignment horizontal="center" vertical="center" wrapText="1"/>
      <protection locked="0" hidden="1"/>
    </xf>
    <xf numFmtId="0" fontId="2" fillId="4" borderId="10" xfId="0" applyFont="1" applyFill="1" applyBorder="1" applyAlignment="1" applyProtection="1">
      <alignment horizontal="center" vertical="center" wrapText="1"/>
      <protection locked="0" hidden="1"/>
    </xf>
    <xf numFmtId="49" fontId="27" fillId="4" borderId="10" xfId="0" applyNumberFormat="1" applyFont="1" applyFill="1" applyBorder="1" applyAlignment="1" applyProtection="1">
      <alignment horizontal="center" vertical="center" wrapText="1"/>
      <protection locked="0" hidden="1"/>
    </xf>
    <xf numFmtId="0" fontId="27" fillId="4" borderId="61" xfId="0" applyFont="1" applyFill="1" applyBorder="1" applyAlignment="1" applyProtection="1">
      <alignment horizontal="center"/>
      <protection locked="0"/>
    </xf>
    <xf numFmtId="0" fontId="5" fillId="5" borderId="10" xfId="0" applyFont="1" applyFill="1" applyBorder="1" applyAlignment="1" applyProtection="1">
      <alignment horizontal="center" vertical="center" shrinkToFit="1"/>
      <protection locked="0"/>
    </xf>
    <xf numFmtId="0" fontId="5" fillId="5" borderId="10" xfId="0" applyFont="1" applyFill="1" applyBorder="1" applyAlignment="1" applyProtection="1">
      <alignment horizontal="center" vertical="center"/>
      <protection locked="0"/>
    </xf>
    <xf numFmtId="164" fontId="11" fillId="2" borderId="59" xfId="0" applyNumberFormat="1" applyFont="1" applyFill="1" applyBorder="1" applyAlignment="1" applyProtection="1">
      <alignment horizontal="center" vertical="center" wrapText="1"/>
      <protection locked="0" hidden="1"/>
    </xf>
    <xf numFmtId="0" fontId="11" fillId="5" borderId="61" xfId="0" applyFont="1" applyFill="1" applyBorder="1" applyAlignment="1" applyProtection="1">
      <alignment horizontal="center" vertical="center" wrapText="1"/>
      <protection locked="0"/>
    </xf>
    <xf numFmtId="0" fontId="9" fillId="5" borderId="10" xfId="0" applyNumberFormat="1" applyFont="1" applyFill="1" applyBorder="1" applyAlignment="1" applyProtection="1">
      <alignment horizontal="center" vertical="center" wrapText="1"/>
      <protection locked="0"/>
    </xf>
    <xf numFmtId="1" fontId="85" fillId="5" borderId="10" xfId="0" applyNumberFormat="1" applyFont="1" applyFill="1" applyBorder="1" applyAlignment="1" applyProtection="1">
      <alignment horizontal="center" vertical="center" wrapText="1"/>
      <protection locked="0"/>
    </xf>
    <xf numFmtId="1" fontId="12" fillId="5" borderId="10" xfId="0" applyNumberFormat="1" applyFont="1" applyFill="1" applyBorder="1" applyAlignment="1" applyProtection="1">
      <alignment horizontal="center" vertical="center" wrapText="1"/>
      <protection locked="0" hidden="1"/>
    </xf>
    <xf numFmtId="0" fontId="29" fillId="5" borderId="10" xfId="0" applyFont="1" applyFill="1" applyBorder="1" applyAlignment="1" applyProtection="1">
      <alignment horizontal="center" vertical="center" shrinkToFit="1"/>
      <protection locked="0" hidden="1"/>
    </xf>
    <xf numFmtId="0" fontId="12" fillId="5" borderId="10" xfId="0" applyFont="1" applyFill="1" applyBorder="1" applyAlignment="1" applyProtection="1">
      <alignment horizontal="center" vertical="center" wrapText="1"/>
      <protection locked="0" hidden="1"/>
    </xf>
    <xf numFmtId="164" fontId="11" fillId="5" borderId="10" xfId="0" applyNumberFormat="1" applyFont="1" applyFill="1" applyBorder="1" applyAlignment="1" applyProtection="1">
      <alignment horizontal="center" vertical="center" wrapText="1"/>
      <protection locked="0" hidden="1"/>
    </xf>
    <xf numFmtId="49" fontId="12" fillId="5" borderId="10" xfId="0" applyNumberFormat="1" applyFont="1" applyFill="1" applyBorder="1" applyAlignment="1" applyProtection="1">
      <alignment horizontal="center" vertical="center" wrapText="1"/>
      <protection locked="0" hidden="1"/>
    </xf>
    <xf numFmtId="49" fontId="11" fillId="5" borderId="10" xfId="0" applyNumberFormat="1" applyFont="1" applyFill="1" applyBorder="1" applyAlignment="1" applyProtection="1">
      <alignment horizontal="center" vertical="center" wrapText="1"/>
      <protection locked="0" hidden="1"/>
    </xf>
    <xf numFmtId="0" fontId="1" fillId="5" borderId="10" xfId="0" applyFont="1" applyFill="1" applyBorder="1" applyAlignment="1" applyProtection="1">
      <alignment horizontal="center" vertical="center" wrapText="1"/>
      <protection locked="0" hidden="1"/>
    </xf>
    <xf numFmtId="49" fontId="27" fillId="5" borderId="10" xfId="0" applyNumberFormat="1" applyFont="1" applyFill="1" applyBorder="1" applyAlignment="1" applyProtection="1">
      <alignment horizontal="center" vertical="center" wrapText="1"/>
      <protection locked="0" hidden="1"/>
    </xf>
    <xf numFmtId="0" fontId="5" fillId="5" borderId="61" xfId="0" applyFont="1" applyFill="1" applyBorder="1" applyAlignment="1" applyProtection="1">
      <alignment horizontal="center" vertical="center"/>
      <protection locked="0"/>
    </xf>
    <xf numFmtId="0" fontId="5" fillId="5" borderId="10" xfId="0" applyFont="1" applyFill="1" applyBorder="1" applyAlignment="1" applyProtection="1">
      <alignment horizontal="left" vertical="center"/>
      <protection locked="0"/>
    </xf>
    <xf numFmtId="0" fontId="9" fillId="5" borderId="8" xfId="0" applyNumberFormat="1" applyFont="1" applyFill="1" applyBorder="1" applyAlignment="1" applyProtection="1">
      <alignment horizontal="center" vertical="center" wrapText="1"/>
      <protection locked="0"/>
    </xf>
    <xf numFmtId="1" fontId="85" fillId="5" borderId="8" xfId="0" applyNumberFormat="1" applyFont="1" applyFill="1" applyBorder="1" applyAlignment="1" applyProtection="1">
      <alignment horizontal="center" vertical="center" wrapText="1"/>
      <protection locked="0"/>
    </xf>
    <xf numFmtId="1" fontId="12" fillId="5" borderId="8" xfId="0" applyNumberFormat="1" applyFont="1" applyFill="1" applyBorder="1" applyAlignment="1" applyProtection="1">
      <alignment horizontal="center" vertical="center" wrapText="1"/>
      <protection locked="0" hidden="1"/>
    </xf>
    <xf numFmtId="0" fontId="29" fillId="5" borderId="8" xfId="0" applyFont="1" applyFill="1" applyBorder="1" applyAlignment="1" applyProtection="1">
      <alignment horizontal="center" vertical="center" shrinkToFit="1"/>
      <protection locked="0" hidden="1"/>
    </xf>
    <xf numFmtId="0" fontId="1" fillId="5" borderId="8" xfId="0" applyFont="1" applyFill="1" applyBorder="1" applyAlignment="1" applyProtection="1">
      <alignment horizontal="center" vertical="center" wrapText="1"/>
      <protection locked="0" hidden="1"/>
    </xf>
    <xf numFmtId="164" fontId="11" fillId="5" borderId="8" xfId="0" applyNumberFormat="1" applyFont="1" applyFill="1" applyBorder="1" applyAlignment="1" applyProtection="1">
      <alignment horizontal="center" vertical="center" wrapText="1"/>
      <protection locked="0" hidden="1"/>
    </xf>
    <xf numFmtId="49" fontId="12" fillId="5" borderId="8" xfId="0" applyNumberFormat="1" applyFont="1" applyFill="1" applyBorder="1" applyAlignment="1" applyProtection="1">
      <alignment horizontal="center" vertical="center" wrapText="1"/>
      <protection locked="0" hidden="1"/>
    </xf>
    <xf numFmtId="0" fontId="2" fillId="5" borderId="8" xfId="0" applyFont="1" applyFill="1" applyBorder="1" applyAlignment="1" applyProtection="1">
      <alignment horizontal="center" vertical="center" wrapText="1"/>
      <protection locked="0" hidden="1"/>
    </xf>
    <xf numFmtId="49" fontId="27" fillId="5" borderId="8" xfId="0" applyNumberFormat="1" applyFont="1" applyFill="1" applyBorder="1" applyAlignment="1" applyProtection="1">
      <alignment horizontal="center" vertical="center" wrapText="1"/>
      <protection locked="0" hidden="1"/>
    </xf>
    <xf numFmtId="0" fontId="5" fillId="8" borderId="5" xfId="0" applyFont="1" applyFill="1" applyBorder="1" applyAlignment="1" applyProtection="1">
      <alignment horizontal="center" vertical="center"/>
      <protection locked="0"/>
    </xf>
    <xf numFmtId="0" fontId="5" fillId="8" borderId="8" xfId="0" applyFont="1" applyFill="1" applyBorder="1" applyAlignment="1" applyProtection="1">
      <alignment horizontal="center" vertical="center"/>
      <protection locked="0"/>
    </xf>
    <xf numFmtId="0" fontId="5" fillId="8" borderId="8" xfId="0" applyFont="1" applyFill="1" applyBorder="1" applyAlignment="1" applyProtection="1">
      <alignment horizontal="left" vertical="center"/>
      <protection locked="0"/>
    </xf>
    <xf numFmtId="0" fontId="9" fillId="8" borderId="8" xfId="0" applyNumberFormat="1" applyFont="1" applyFill="1" applyBorder="1" applyAlignment="1" applyProtection="1">
      <alignment horizontal="center" vertical="center" wrapText="1"/>
      <protection locked="0"/>
    </xf>
    <xf numFmtId="1" fontId="85" fillId="8" borderId="8" xfId="0" applyNumberFormat="1" applyFont="1" applyFill="1" applyBorder="1" applyAlignment="1" applyProtection="1">
      <alignment horizontal="center" vertical="center" wrapText="1"/>
      <protection locked="0"/>
    </xf>
    <xf numFmtId="1" fontId="12" fillId="8" borderId="8" xfId="0" applyNumberFormat="1" applyFont="1" applyFill="1" applyBorder="1" applyAlignment="1" applyProtection="1">
      <alignment horizontal="center" vertical="center" wrapText="1"/>
      <protection locked="0" hidden="1"/>
    </xf>
    <xf numFmtId="0" fontId="29" fillId="8" borderId="8" xfId="0" applyFont="1" applyFill="1" applyBorder="1" applyAlignment="1" applyProtection="1">
      <alignment horizontal="center" vertical="center" shrinkToFit="1"/>
      <protection locked="0" hidden="1"/>
    </xf>
    <xf numFmtId="0" fontId="1" fillId="8" borderId="8" xfId="0" applyFont="1" applyFill="1" applyBorder="1" applyAlignment="1" applyProtection="1">
      <alignment horizontal="center" vertical="center" wrapText="1"/>
      <protection locked="0" hidden="1"/>
    </xf>
    <xf numFmtId="164" fontId="11" fillId="8" borderId="8" xfId="0" applyNumberFormat="1" applyFont="1" applyFill="1" applyBorder="1" applyAlignment="1" applyProtection="1">
      <alignment horizontal="center" vertical="center" wrapText="1"/>
      <protection locked="0" hidden="1"/>
    </xf>
    <xf numFmtId="49" fontId="12" fillId="8" borderId="8" xfId="0" applyNumberFormat="1" applyFont="1" applyFill="1" applyBorder="1" applyAlignment="1" applyProtection="1">
      <alignment horizontal="center" vertical="center" wrapText="1"/>
      <protection locked="0" hidden="1"/>
    </xf>
    <xf numFmtId="0" fontId="2" fillId="8" borderId="8" xfId="0" applyFont="1" applyFill="1" applyBorder="1" applyAlignment="1" applyProtection="1">
      <alignment horizontal="center" vertical="center" wrapText="1"/>
      <protection locked="0" hidden="1"/>
    </xf>
    <xf numFmtId="49" fontId="27" fillId="8" borderId="8" xfId="0" applyNumberFormat="1" applyFont="1" applyFill="1" applyBorder="1" applyAlignment="1" applyProtection="1">
      <alignment horizontal="center" vertical="center" wrapText="1"/>
      <protection locked="0" hidden="1"/>
    </xf>
    <xf numFmtId="0" fontId="5" fillId="8" borderId="8" xfId="0" applyFont="1" applyFill="1" applyBorder="1" applyAlignment="1" applyProtection="1">
      <alignment horizontal="center" vertical="center" shrinkToFit="1"/>
      <protection locked="0"/>
    </xf>
    <xf numFmtId="0" fontId="1" fillId="12" borderId="59" xfId="0" applyFont="1" applyFill="1" applyBorder="1" applyAlignment="1" applyProtection="1">
      <alignment horizontal="center" vertical="center" wrapText="1"/>
      <protection locked="0" hidden="1"/>
    </xf>
    <xf numFmtId="164" fontId="11" fillId="20" borderId="59" xfId="0" applyNumberFormat="1" applyFont="1" applyFill="1" applyBorder="1" applyAlignment="1" applyProtection="1">
      <alignment horizontal="center" vertical="center" wrapText="1"/>
      <protection locked="0" hidden="1"/>
    </xf>
    <xf numFmtId="49" fontId="12" fillId="7" borderId="59" xfId="0" applyNumberFormat="1" applyFont="1" applyFill="1" applyBorder="1" applyAlignment="1" applyProtection="1">
      <alignment horizontal="center" vertical="center" wrapText="1"/>
      <protection locked="0" hidden="1"/>
    </xf>
    <xf numFmtId="0" fontId="2" fillId="12" borderId="59" xfId="0" applyFont="1" applyFill="1" applyBorder="1" applyAlignment="1" applyProtection="1">
      <alignment horizontal="center" vertical="center" wrapText="1"/>
      <protection locked="0" hidden="1"/>
    </xf>
    <xf numFmtId="0" fontId="0" fillId="4" borderId="62" xfId="0" applyNumberFormat="1" applyFill="1" applyBorder="1" applyAlignment="1" applyProtection="1">
      <alignment horizontal="center" shrinkToFit="1"/>
      <protection locked="0" hidden="1"/>
    </xf>
    <xf numFmtId="0" fontId="34" fillId="14" borderId="0" xfId="0" applyFont="1" applyFill="1" applyAlignment="1" applyProtection="1">
      <alignment horizontal="center" vertical="center" wrapText="1"/>
      <protection locked="0"/>
    </xf>
    <xf numFmtId="0" fontId="110" fillId="4" borderId="61" xfId="0" applyFont="1" applyFill="1" applyBorder="1" applyProtection="1">
      <protection locked="0"/>
    </xf>
    <xf numFmtId="0" fontId="11" fillId="0" borderId="59" xfId="0" applyFont="1" applyFill="1" applyBorder="1" applyAlignment="1" applyProtection="1">
      <alignment horizontal="center" vertical="center"/>
      <protection locked="0"/>
    </xf>
    <xf numFmtId="0" fontId="9" fillId="0" borderId="59" xfId="0" applyFont="1" applyBorder="1" applyAlignment="1" applyProtection="1">
      <alignment horizontal="left" vertical="center" wrapText="1"/>
      <protection locked="0"/>
    </xf>
    <xf numFmtId="0" fontId="13" fillId="3" borderId="59" xfId="0" applyFont="1" applyFill="1" applyBorder="1" applyAlignment="1" applyProtection="1">
      <alignment horizontal="left" vertical="center" wrapText="1"/>
      <protection locked="0"/>
    </xf>
    <xf numFmtId="165" fontId="11" fillId="3" borderId="59" xfId="0" applyNumberFormat="1" applyFont="1" applyFill="1" applyBorder="1" applyAlignment="1" applyProtection="1">
      <alignment horizontal="center" vertical="center" wrapText="1"/>
      <protection locked="0"/>
    </xf>
    <xf numFmtId="49" fontId="9" fillId="0" borderId="59" xfId="0" applyNumberFormat="1" applyFont="1" applyFill="1" applyBorder="1" applyAlignment="1" applyProtection="1">
      <alignment horizontal="left" vertical="center" wrapText="1"/>
      <protection locked="0"/>
    </xf>
    <xf numFmtId="0" fontId="8" fillId="24" borderId="59" xfId="0" applyFont="1" applyFill="1" applyBorder="1" applyAlignment="1" applyProtection="1">
      <alignment horizontal="center" vertical="center" wrapText="1"/>
    </xf>
    <xf numFmtId="0" fontId="9" fillId="3" borderId="59" xfId="0" applyFont="1" applyFill="1" applyBorder="1" applyAlignment="1" applyProtection="1">
      <alignment horizontal="left" vertical="center" wrapText="1"/>
    </xf>
    <xf numFmtId="0" fontId="8" fillId="24" borderId="59" xfId="0" applyFont="1" applyFill="1" applyBorder="1" applyAlignment="1" applyProtection="1">
      <alignment horizontal="center" vertical="center" wrapText="1"/>
      <protection locked="0"/>
    </xf>
    <xf numFmtId="0" fontId="8" fillId="10" borderId="59" xfId="0" applyFont="1" applyFill="1" applyBorder="1" applyAlignment="1" applyProtection="1">
      <alignment horizontal="center" vertical="center" wrapText="1"/>
      <protection locked="0"/>
    </xf>
    <xf numFmtId="0" fontId="0" fillId="5" borderId="62" xfId="0" applyNumberFormat="1" applyFill="1" applyBorder="1" applyAlignment="1" applyProtection="1">
      <alignment horizontal="center" shrinkToFit="1"/>
      <protection locked="0" hidden="1"/>
    </xf>
    <xf numFmtId="0" fontId="1" fillId="12" borderId="62" xfId="0" applyFont="1" applyFill="1" applyBorder="1" applyAlignment="1" applyProtection="1">
      <alignment horizontal="center" vertical="center" wrapText="1"/>
      <protection locked="0" hidden="1"/>
    </xf>
    <xf numFmtId="1" fontId="12" fillId="0" borderId="62" xfId="0" applyNumberFormat="1" applyFont="1" applyBorder="1" applyAlignment="1" applyProtection="1">
      <alignment horizontal="center" vertical="center" wrapText="1"/>
      <protection locked="0" hidden="1"/>
    </xf>
    <xf numFmtId="0" fontId="1" fillId="12" borderId="77" xfId="0" applyFont="1" applyFill="1" applyBorder="1" applyAlignment="1" applyProtection="1">
      <alignment horizontal="center" vertical="center" wrapText="1"/>
      <protection locked="0" hidden="1"/>
    </xf>
    <xf numFmtId="1" fontId="85" fillId="0" borderId="61" xfId="0" applyNumberFormat="1" applyFont="1" applyBorder="1" applyAlignment="1" applyProtection="1">
      <alignment horizontal="center" vertical="center" wrapText="1"/>
      <protection locked="0"/>
    </xf>
    <xf numFmtId="1" fontId="12" fillId="0" borderId="77" xfId="0" applyNumberFormat="1" applyFont="1" applyBorder="1" applyAlignment="1" applyProtection="1">
      <alignment horizontal="center" vertical="center" wrapText="1"/>
      <protection locked="0" hidden="1"/>
    </xf>
    <xf numFmtId="0" fontId="0" fillId="0" borderId="0" xfId="0" applyAlignment="1">
      <alignment horizontal="left"/>
    </xf>
    <xf numFmtId="0" fontId="26" fillId="0" borderId="0" xfId="0" applyNumberFormat="1" applyFont="1" applyAlignment="1" applyProtection="1">
      <alignment horizontal="left"/>
      <protection locked="0"/>
    </xf>
    <xf numFmtId="0" fontId="3" fillId="17" borderId="6" xfId="2" applyFont="1" applyFill="1" applyBorder="1" applyAlignment="1" applyProtection="1">
      <alignment horizontal="center" vertical="center" wrapText="1" shrinkToFit="1"/>
    </xf>
    <xf numFmtId="0" fontId="3" fillId="0" borderId="59" xfId="1" applyFont="1" applyBorder="1" applyAlignment="1">
      <alignment horizontal="center" vertical="center" wrapText="1"/>
    </xf>
    <xf numFmtId="0" fontId="3" fillId="34" borderId="62" xfId="1" applyFont="1" applyFill="1" applyBorder="1" applyAlignment="1">
      <alignment horizontal="center" vertical="center"/>
    </xf>
    <xf numFmtId="0" fontId="9" fillId="0" borderId="59" xfId="1" applyFont="1" applyFill="1" applyBorder="1" applyAlignment="1">
      <alignment vertical="center" wrapText="1"/>
    </xf>
    <xf numFmtId="0" fontId="9" fillId="0" borderId="59" xfId="1" applyFont="1" applyBorder="1" applyAlignment="1">
      <alignment vertical="center" wrapText="1"/>
    </xf>
    <xf numFmtId="0" fontId="9" fillId="0" borderId="0" xfId="1" applyFill="1" applyBorder="1" applyAlignment="1">
      <alignment horizontal="left" indent="3"/>
    </xf>
    <xf numFmtId="0" fontId="80" fillId="0" borderId="59" xfId="4" applyNumberFormat="1" applyBorder="1" applyAlignment="1" applyProtection="1">
      <alignment horizontal="center" vertical="center" wrapText="1"/>
      <protection locked="0"/>
    </xf>
    <xf numFmtId="0" fontId="9" fillId="0" borderId="0" xfId="0" applyFont="1" applyFill="1" applyBorder="1" applyAlignment="1">
      <alignment horizontal="center"/>
    </xf>
    <xf numFmtId="0" fontId="0" fillId="0" borderId="0" xfId="0" applyFill="1" applyBorder="1"/>
    <xf numFmtId="0" fontId="115" fillId="0" borderId="0" xfId="0" applyFont="1" applyAlignment="1" applyProtection="1">
      <alignment horizontal="left"/>
    </xf>
    <xf numFmtId="0" fontId="117" fillId="0" borderId="0" xfId="2" applyFont="1" applyAlignment="1" applyProtection="1">
      <alignment horizontal="left" vertical="center"/>
      <protection locked="0"/>
    </xf>
    <xf numFmtId="0" fontId="3" fillId="0" borderId="0" xfId="2" applyFont="1" applyFill="1" applyBorder="1" applyAlignment="1" applyProtection="1">
      <alignment horizontal="left"/>
      <protection locked="0"/>
    </xf>
    <xf numFmtId="0" fontId="9" fillId="0" borderId="59" xfId="0" applyNumberFormat="1" applyFont="1" applyBorder="1" applyAlignment="1" applyProtection="1">
      <alignment horizontal="center" vertical="center" shrinkToFit="1"/>
      <protection locked="0"/>
    </xf>
    <xf numFmtId="9" fontId="0" fillId="0" borderId="0" xfId="0" applyNumberFormat="1" applyAlignment="1">
      <alignment horizontal="center" vertical="center"/>
    </xf>
    <xf numFmtId="0" fontId="29" fillId="19" borderId="88" xfId="0" applyFont="1" applyFill="1" applyBorder="1" applyAlignment="1">
      <alignment horizontal="center" vertical="center" wrapText="1"/>
    </xf>
    <xf numFmtId="0" fontId="9" fillId="0" borderId="0" xfId="1" applyAlignment="1">
      <alignment vertical="center"/>
    </xf>
    <xf numFmtId="0" fontId="3" fillId="0" borderId="59" xfId="1" applyFont="1" applyBorder="1" applyAlignment="1">
      <alignment vertical="center"/>
    </xf>
    <xf numFmtId="0" fontId="9" fillId="0" borderId="0" xfId="1" applyAlignment="1">
      <alignment horizontal="center" vertical="center"/>
    </xf>
    <xf numFmtId="0" fontId="3" fillId="0" borderId="61" xfId="1" applyFont="1" applyBorder="1" applyAlignment="1">
      <alignment vertical="center"/>
    </xf>
    <xf numFmtId="0" fontId="3" fillId="0" borderId="10" xfId="1" applyFont="1" applyBorder="1" applyAlignment="1">
      <alignment vertical="center"/>
    </xf>
    <xf numFmtId="0" fontId="3" fillId="0" borderId="62" xfId="1" applyFont="1" applyBorder="1" applyAlignment="1">
      <alignment vertical="center"/>
    </xf>
    <xf numFmtId="49" fontId="9" fillId="10" borderId="12" xfId="0" applyNumberFormat="1" applyFont="1" applyFill="1" applyBorder="1" applyAlignment="1" applyProtection="1">
      <alignment horizontal="center" vertical="center" wrapText="1"/>
      <protection locked="0"/>
    </xf>
    <xf numFmtId="0" fontId="0" fillId="0" borderId="0" xfId="0" applyFont="1" applyBorder="1" applyAlignment="1" applyProtection="1">
      <alignment wrapText="1"/>
      <protection locked="0"/>
    </xf>
    <xf numFmtId="0" fontId="3" fillId="0" borderId="10" xfId="0" applyNumberFormat="1" applyFont="1" applyFill="1" applyBorder="1" applyAlignment="1" applyProtection="1">
      <alignment horizontal="center" vertical="center" shrinkToFit="1"/>
      <protection locked="0"/>
    </xf>
    <xf numFmtId="9" fontId="34" fillId="0" borderId="0" xfId="0" applyNumberFormat="1" applyFont="1"/>
    <xf numFmtId="9" fontId="30" fillId="0" borderId="8" xfId="0" applyNumberFormat="1" applyFont="1" applyBorder="1" applyAlignment="1">
      <alignment horizontal="center" vertical="center" shrinkToFit="1"/>
    </xf>
    <xf numFmtId="0" fontId="118" fillId="0" borderId="0" xfId="0" applyFont="1" applyBorder="1" applyAlignment="1">
      <alignment horizontal="left" vertical="center"/>
    </xf>
    <xf numFmtId="0" fontId="9" fillId="0" borderId="18" xfId="1" applyBorder="1" applyAlignment="1">
      <alignment horizontal="left" vertical="center"/>
    </xf>
    <xf numFmtId="0" fontId="9" fillId="0" borderId="17" xfId="1" applyBorder="1" applyAlignment="1">
      <alignment horizontal="left" vertical="center"/>
    </xf>
    <xf numFmtId="0" fontId="0" fillId="0" borderId="0" xfId="0" applyNumberFormat="1" applyAlignment="1">
      <alignment horizontal="right" vertical="center"/>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164" fontId="0" fillId="0" borderId="0" xfId="0" applyNumberFormat="1" applyAlignment="1">
      <alignment horizontal="left" indent="3"/>
    </xf>
    <xf numFmtId="0" fontId="0" fillId="0" borderId="0" xfId="0" applyAlignment="1">
      <alignment vertical="top"/>
    </xf>
    <xf numFmtId="0" fontId="0" fillId="0" borderId="0" xfId="0" applyFont="1" applyAlignment="1">
      <alignment horizontal="center" vertical="top"/>
    </xf>
    <xf numFmtId="0" fontId="0" fillId="0" borderId="0" xfId="0" applyFont="1" applyAlignment="1">
      <alignment horizontal="right" vertical="center"/>
    </xf>
    <xf numFmtId="0" fontId="33" fillId="0" borderId="0" xfId="0" applyFont="1" applyAlignment="1">
      <alignment vertical="center"/>
    </xf>
    <xf numFmtId="0" fontId="33" fillId="19" borderId="0" xfId="0" applyFont="1" applyFill="1" applyAlignment="1">
      <alignment vertical="center"/>
    </xf>
    <xf numFmtId="0" fontId="33" fillId="0" borderId="0" xfId="0" applyFont="1" applyAlignment="1">
      <alignment vertical="center" wrapText="1"/>
    </xf>
    <xf numFmtId="0" fontId="30" fillId="0" borderId="0" xfId="0" applyFont="1" applyAlignment="1">
      <alignment horizontal="center" vertical="center" wrapText="1"/>
    </xf>
    <xf numFmtId="0" fontId="0" fillId="0" borderId="0" xfId="0" quotePrefix="1" applyAlignment="1">
      <alignment horizontal="center"/>
    </xf>
    <xf numFmtId="0" fontId="30" fillId="0" borderId="0" xfId="0" applyFont="1" applyAlignment="1">
      <alignment horizontal="center" vertical="center"/>
    </xf>
    <xf numFmtId="0" fontId="9" fillId="0" borderId="89" xfId="1" applyBorder="1"/>
    <xf numFmtId="0" fontId="9" fillId="0" borderId="91" xfId="1" applyBorder="1"/>
    <xf numFmtId="0" fontId="82" fillId="0" borderId="95" xfId="1" applyFont="1" applyBorder="1" applyAlignment="1">
      <alignment vertical="top" wrapText="1"/>
    </xf>
    <xf numFmtId="0" fontId="82" fillId="0" borderId="97" xfId="1" applyFont="1" applyBorder="1" applyAlignment="1">
      <alignment vertical="top" wrapText="1"/>
    </xf>
    <xf numFmtId="0" fontId="5" fillId="0" borderId="101" xfId="1" applyFont="1" applyBorder="1" applyAlignment="1">
      <alignment horizontal="right" vertical="center"/>
    </xf>
    <xf numFmtId="0" fontId="5" fillId="0" borderId="100" xfId="1" applyFont="1" applyBorder="1" applyAlignment="1">
      <alignment horizontal="center" vertical="center" wrapText="1"/>
    </xf>
    <xf numFmtId="0" fontId="4" fillId="0" borderId="101" xfId="1" applyFont="1" applyBorder="1" applyAlignment="1">
      <alignment horizontal="right" vertical="center"/>
    </xf>
    <xf numFmtId="0" fontId="3" fillId="0" borderId="100" xfId="1" applyFont="1" applyBorder="1" applyAlignment="1">
      <alignment horizontal="left" vertical="center"/>
    </xf>
    <xf numFmtId="0" fontId="9" fillId="0" borderId="95" xfId="1" applyBorder="1" applyAlignment="1">
      <alignment wrapText="1"/>
    </xf>
    <xf numFmtId="0" fontId="9" fillId="0" borderId="0" xfId="1" applyBorder="1" applyAlignment="1">
      <alignment wrapText="1"/>
    </xf>
    <xf numFmtId="0" fontId="9" fillId="0" borderId="96" xfId="1" applyBorder="1"/>
    <xf numFmtId="0" fontId="9" fillId="0" borderId="95" xfId="1" applyBorder="1"/>
    <xf numFmtId="2" fontId="9" fillId="0" borderId="0" xfId="1" applyNumberFormat="1" applyAlignment="1">
      <alignment horizontal="center"/>
    </xf>
    <xf numFmtId="0" fontId="130" fillId="0" borderId="95" xfId="1" quotePrefix="1" applyFont="1" applyBorder="1" applyAlignment="1">
      <alignment horizontal="center" wrapText="1"/>
    </xf>
    <xf numFmtId="0" fontId="130" fillId="0" borderId="0" xfId="1" applyFont="1" applyBorder="1" applyAlignment="1">
      <alignment horizontal="center" wrapText="1"/>
    </xf>
    <xf numFmtId="0" fontId="131" fillId="0" borderId="104" xfId="1" applyFont="1" applyBorder="1" applyAlignment="1">
      <alignment horizontal="center" wrapText="1"/>
    </xf>
    <xf numFmtId="49" fontId="126" fillId="0" borderId="8" xfId="1" applyNumberFormat="1" applyFont="1" applyBorder="1" applyAlignment="1">
      <alignment horizontal="center" vertical="center"/>
    </xf>
    <xf numFmtId="0" fontId="130" fillId="0" borderId="0" xfId="1" applyFont="1" applyBorder="1" applyAlignment="1">
      <alignment horizontal="center" wrapText="1"/>
    </xf>
    <xf numFmtId="0" fontId="131" fillId="0" borderId="12" xfId="1" applyFont="1" applyBorder="1" applyAlignment="1">
      <alignment horizontal="center" wrapText="1"/>
    </xf>
    <xf numFmtId="1" fontId="126" fillId="0" borderId="59" xfId="1" applyNumberFormat="1" applyFont="1" applyBorder="1" applyAlignment="1">
      <alignment horizontal="center" vertical="center"/>
    </xf>
    <xf numFmtId="0" fontId="9" fillId="0" borderId="0" xfId="1" applyAlignment="1">
      <alignment horizontal="left"/>
    </xf>
    <xf numFmtId="0" fontId="130" fillId="0" borderId="0" xfId="1" applyFont="1" applyBorder="1" applyAlignment="1">
      <alignment horizontal="center" wrapText="1"/>
    </xf>
    <xf numFmtId="0" fontId="131" fillId="0" borderId="12" xfId="1" applyFont="1" applyBorder="1" applyAlignment="1">
      <alignment horizontal="center" wrapText="1"/>
    </xf>
    <xf numFmtId="0" fontId="9" fillId="0" borderId="0" xfId="1" applyAlignment="1">
      <alignment horizontal="center"/>
    </xf>
    <xf numFmtId="0" fontId="4" fillId="0" borderId="92" xfId="1" applyFont="1" applyBorder="1" applyAlignment="1">
      <alignment horizontal="right"/>
    </xf>
    <xf numFmtId="0" fontId="92" fillId="0" borderId="92" xfId="1" applyFont="1" applyBorder="1" applyAlignment="1">
      <alignment horizontal="right"/>
    </xf>
    <xf numFmtId="0" fontId="92" fillId="0" borderId="101" xfId="1" applyFont="1" applyBorder="1" applyAlignment="1">
      <alignment horizontal="right" vertical="center"/>
    </xf>
    <xf numFmtId="0" fontId="92" fillId="0" borderId="100" xfId="1" applyFont="1" applyBorder="1" applyAlignment="1">
      <alignment horizontal="center" vertical="center" wrapText="1"/>
    </xf>
    <xf numFmtId="0" fontId="92" fillId="0" borderId="100" xfId="1" applyFont="1" applyBorder="1" applyAlignment="1">
      <alignment horizontal="left" vertical="center"/>
    </xf>
    <xf numFmtId="0" fontId="96" fillId="12" borderId="62" xfId="0" applyNumberFormat="1" applyFont="1" applyFill="1" applyBorder="1" applyAlignment="1" applyProtection="1">
      <alignment horizontal="center" vertical="center"/>
      <protection hidden="1"/>
    </xf>
    <xf numFmtId="164" fontId="2" fillId="6" borderId="59" xfId="0" applyNumberFormat="1" applyFont="1" applyFill="1" applyBorder="1" applyAlignment="1" applyProtection="1">
      <alignment horizontal="center" vertical="center" shrinkToFit="1"/>
      <protection hidden="1"/>
    </xf>
    <xf numFmtId="164" fontId="2" fillId="13" borderId="59" xfId="0" applyNumberFormat="1" applyFont="1" applyFill="1" applyBorder="1" applyAlignment="1" applyProtection="1">
      <alignment horizontal="center" vertical="center" shrinkToFit="1"/>
      <protection hidden="1"/>
    </xf>
    <xf numFmtId="164" fontId="2" fillId="2" borderId="59" xfId="0" applyNumberFormat="1" applyFont="1" applyFill="1" applyBorder="1" applyAlignment="1" applyProtection="1">
      <alignment horizontal="center" vertical="center" shrinkToFit="1"/>
      <protection hidden="1"/>
    </xf>
    <xf numFmtId="164" fontId="2" fillId="20" borderId="59" xfId="0" applyNumberFormat="1" applyFont="1" applyFill="1" applyBorder="1" applyAlignment="1" applyProtection="1">
      <alignment horizontal="center" vertical="center" shrinkToFit="1"/>
      <protection hidden="1"/>
    </xf>
    <xf numFmtId="0" fontId="96" fillId="4" borderId="10" xfId="0" applyNumberFormat="1" applyFont="1" applyFill="1" applyBorder="1" applyAlignment="1" applyProtection="1">
      <alignment horizontal="center" vertical="center"/>
      <protection hidden="1"/>
    </xf>
    <xf numFmtId="164" fontId="2" fillId="4" borderId="10" xfId="0" applyNumberFormat="1" applyFont="1" applyFill="1" applyBorder="1" applyAlignment="1" applyProtection="1">
      <alignment horizontal="center" vertical="center" shrinkToFit="1"/>
      <protection hidden="1"/>
    </xf>
    <xf numFmtId="0" fontId="96" fillId="8" borderId="8" xfId="0" applyNumberFormat="1" applyFont="1" applyFill="1" applyBorder="1" applyAlignment="1" applyProtection="1">
      <alignment horizontal="center" vertical="center"/>
      <protection hidden="1"/>
    </xf>
    <xf numFmtId="164" fontId="2" fillId="8" borderId="8" xfId="0" applyNumberFormat="1" applyFont="1" applyFill="1" applyBorder="1" applyAlignment="1" applyProtection="1">
      <alignment horizontal="center" vertical="center" shrinkToFit="1"/>
      <protection hidden="1"/>
    </xf>
    <xf numFmtId="0" fontId="96" fillId="5" borderId="8" xfId="0" applyNumberFormat="1" applyFont="1" applyFill="1" applyBorder="1" applyAlignment="1" applyProtection="1">
      <alignment horizontal="center" vertical="center"/>
      <protection hidden="1"/>
    </xf>
    <xf numFmtId="164" fontId="2" fillId="5" borderId="8" xfId="0" applyNumberFormat="1" applyFont="1" applyFill="1" applyBorder="1" applyAlignment="1" applyProtection="1">
      <alignment horizontal="center" vertical="center" shrinkToFit="1"/>
      <protection hidden="1"/>
    </xf>
    <xf numFmtId="0" fontId="96" fillId="5" borderId="10" xfId="0" applyNumberFormat="1" applyFont="1" applyFill="1" applyBorder="1" applyAlignment="1" applyProtection="1">
      <alignment horizontal="center" vertical="center"/>
      <protection hidden="1"/>
    </xf>
    <xf numFmtId="164" fontId="2" fillId="5" borderId="10" xfId="0" applyNumberFormat="1" applyFont="1" applyFill="1" applyBorder="1" applyAlignment="1" applyProtection="1">
      <alignment horizontal="center" vertical="center" shrinkToFit="1"/>
      <protection hidden="1"/>
    </xf>
    <xf numFmtId="0" fontId="9" fillId="5" borderId="10" xfId="0" applyNumberFormat="1" applyFont="1" applyFill="1" applyBorder="1" applyAlignment="1" applyProtection="1">
      <alignment horizontal="center" vertical="center"/>
      <protection hidden="1"/>
    </xf>
    <xf numFmtId="164" fontId="12" fillId="5" borderId="10" xfId="0" applyNumberFormat="1" applyFont="1" applyFill="1" applyBorder="1" applyAlignment="1" applyProtection="1">
      <alignment horizontal="center" vertical="center" shrinkToFit="1"/>
      <protection hidden="1"/>
    </xf>
    <xf numFmtId="0" fontId="106" fillId="4" borderId="10" xfId="0" applyNumberFormat="1" applyFont="1" applyFill="1" applyBorder="1" applyAlignment="1" applyProtection="1">
      <alignment horizontal="center" vertical="center"/>
      <protection hidden="1"/>
    </xf>
    <xf numFmtId="164" fontId="108" fillId="4" borderId="10" xfId="0" applyNumberFormat="1" applyFont="1" applyFill="1" applyBorder="1" applyAlignment="1" applyProtection="1">
      <alignment horizontal="center" vertical="center" shrinkToFit="1"/>
      <protection hidden="1"/>
    </xf>
    <xf numFmtId="164" fontId="86" fillId="13" borderId="86" xfId="0" applyNumberFormat="1" applyFont="1" applyFill="1" applyBorder="1" applyAlignment="1" applyProtection="1">
      <alignment horizontal="center" vertical="center" wrapText="1"/>
      <protection hidden="1"/>
    </xf>
    <xf numFmtId="14" fontId="5" fillId="2" borderId="85" xfId="0" applyNumberFormat="1" applyFont="1" applyFill="1" applyBorder="1" applyAlignment="1" applyProtection="1">
      <alignment horizontal="center" vertical="center" shrinkToFit="1"/>
    </xf>
    <xf numFmtId="14" fontId="5" fillId="2" borderId="80" xfId="0" applyNumberFormat="1" applyFont="1" applyFill="1" applyBorder="1" applyAlignment="1" applyProtection="1">
      <alignment horizontal="center" vertical="center" shrinkToFit="1"/>
    </xf>
    <xf numFmtId="1" fontId="21" fillId="14" borderId="0" xfId="0" applyNumberFormat="1" applyFont="1" applyFill="1" applyBorder="1" applyAlignment="1" applyProtection="1">
      <alignment horizontal="center" vertical="center" wrapText="1"/>
    </xf>
    <xf numFmtId="0" fontId="93" fillId="4" borderId="10" xfId="0" applyFont="1" applyFill="1" applyBorder="1" applyAlignment="1" applyProtection="1">
      <alignment horizontal="center" shrinkToFit="1"/>
    </xf>
    <xf numFmtId="0" fontId="93" fillId="4" borderId="62" xfId="0" applyFont="1" applyFill="1" applyBorder="1" applyAlignment="1" applyProtection="1">
      <alignment horizontal="center" shrinkToFit="1"/>
    </xf>
    <xf numFmtId="0" fontId="97" fillId="15" borderId="31" xfId="0" applyFont="1" applyFill="1" applyBorder="1" applyAlignment="1" applyProtection="1">
      <alignment horizontal="center" vertical="center" shrinkToFit="1"/>
      <protection hidden="1"/>
    </xf>
    <xf numFmtId="0" fontId="97" fillId="31" borderId="10" xfId="0" applyFont="1" applyFill="1" applyBorder="1" applyAlignment="1" applyProtection="1">
      <alignment horizontal="center" vertical="center" shrinkToFit="1"/>
      <protection hidden="1"/>
    </xf>
    <xf numFmtId="0" fontId="97" fillId="32" borderId="8" xfId="0" applyFont="1" applyFill="1" applyBorder="1" applyAlignment="1" applyProtection="1">
      <alignment horizontal="center" vertical="center" shrinkToFit="1"/>
      <protection hidden="1"/>
    </xf>
    <xf numFmtId="0" fontId="97" fillId="33" borderId="8" xfId="0" applyFont="1" applyFill="1" applyBorder="1" applyAlignment="1" applyProtection="1">
      <alignment horizontal="center" vertical="center" shrinkToFit="1"/>
      <protection hidden="1"/>
    </xf>
    <xf numFmtId="0" fontId="97" fillId="33" borderId="10" xfId="0" applyFont="1" applyFill="1" applyBorder="1" applyAlignment="1" applyProtection="1">
      <alignment horizontal="center" vertical="center" shrinkToFit="1"/>
      <protection hidden="1"/>
    </xf>
    <xf numFmtId="0" fontId="12" fillId="33" borderId="10" xfId="0" applyFont="1" applyFill="1" applyBorder="1" applyAlignment="1" applyProtection="1">
      <alignment horizontal="center" vertical="center" shrinkToFit="1"/>
      <protection hidden="1"/>
    </xf>
    <xf numFmtId="0" fontId="97" fillId="31" borderId="55" xfId="0" applyFont="1" applyFill="1" applyBorder="1" applyAlignment="1" applyProtection="1">
      <alignment horizontal="center" vertical="center" shrinkToFit="1"/>
      <protection hidden="1"/>
    </xf>
    <xf numFmtId="0" fontId="108" fillId="31" borderId="10" xfId="0" applyFont="1" applyFill="1" applyBorder="1" applyAlignment="1" applyProtection="1">
      <alignment horizontal="center" vertical="center" shrinkToFit="1"/>
      <protection hidden="1"/>
    </xf>
    <xf numFmtId="166" fontId="3" fillId="0" borderId="0" xfId="0" applyNumberFormat="1" applyFont="1" applyBorder="1" applyAlignment="1" applyProtection="1">
      <alignment horizontal="left" vertical="center"/>
    </xf>
    <xf numFmtId="0" fontId="15" fillId="6" borderId="19" xfId="0" applyFont="1" applyFill="1" applyBorder="1" applyAlignment="1" applyProtection="1">
      <alignment vertical="center"/>
    </xf>
    <xf numFmtId="164" fontId="15" fillId="6" borderId="19" xfId="0" applyNumberFormat="1" applyFont="1" applyFill="1" applyBorder="1" applyAlignment="1" applyProtection="1">
      <alignment vertical="center" wrapText="1"/>
    </xf>
    <xf numFmtId="14" fontId="23" fillId="6" borderId="19" xfId="0" applyNumberFormat="1" applyFont="1" applyFill="1" applyBorder="1" applyAlignment="1" applyProtection="1">
      <alignment horizontal="center" vertical="center" wrapText="1"/>
    </xf>
    <xf numFmtId="0" fontId="15" fillId="6" borderId="19" xfId="0" applyFont="1" applyFill="1" applyBorder="1" applyAlignment="1" applyProtection="1">
      <alignment vertical="center" wrapText="1"/>
    </xf>
    <xf numFmtId="0" fontId="15" fillId="6" borderId="19" xfId="0" applyFont="1" applyFill="1" applyBorder="1" applyAlignment="1" applyProtection="1">
      <alignment horizontal="center" vertical="center" wrapText="1"/>
    </xf>
    <xf numFmtId="164" fontId="15" fillId="6" borderId="19" xfId="0" applyNumberFormat="1" applyFont="1" applyFill="1" applyBorder="1" applyAlignment="1" applyProtection="1">
      <alignment horizontal="center" vertical="center" wrapText="1"/>
    </xf>
    <xf numFmtId="0" fontId="0" fillId="0" borderId="0" xfId="0" applyBorder="1" applyAlignment="1" applyProtection="1">
      <alignment horizontal="center" vertical="center" shrinkToFit="1"/>
    </xf>
    <xf numFmtId="0" fontId="0" fillId="0" borderId="0" xfId="0" applyBorder="1" applyAlignment="1" applyProtection="1">
      <alignment shrinkToFit="1"/>
    </xf>
    <xf numFmtId="0" fontId="15" fillId="6" borderId="20" xfId="0" applyFont="1" applyFill="1" applyBorder="1" applyAlignment="1" applyProtection="1">
      <alignment vertical="center"/>
    </xf>
    <xf numFmtId="164" fontId="15" fillId="6" borderId="20" xfId="0" applyNumberFormat="1" applyFont="1" applyFill="1" applyBorder="1" applyAlignment="1" applyProtection="1">
      <alignment vertical="center" wrapText="1"/>
    </xf>
    <xf numFmtId="0" fontId="15" fillId="6" borderId="20" xfId="0" applyFont="1" applyFill="1" applyBorder="1" applyAlignment="1" applyProtection="1">
      <alignment vertical="center" wrapText="1"/>
    </xf>
    <xf numFmtId="0" fontId="15" fillId="6" borderId="20" xfId="0" applyFont="1" applyFill="1" applyBorder="1" applyAlignment="1" applyProtection="1">
      <alignment horizontal="center" vertical="center" wrapText="1"/>
    </xf>
    <xf numFmtId="164" fontId="15" fillId="6" borderId="20" xfId="0" applyNumberFormat="1" applyFont="1" applyFill="1" applyBorder="1" applyAlignment="1" applyProtection="1">
      <alignment horizontal="center" vertical="center" wrapText="1"/>
    </xf>
    <xf numFmtId="0" fontId="98" fillId="9" borderId="29" xfId="0" applyFont="1" applyFill="1" applyBorder="1" applyAlignment="1" applyProtection="1">
      <alignment horizontal="center" vertical="center" shrinkToFit="1"/>
      <protection hidden="1"/>
    </xf>
    <xf numFmtId="0" fontId="0" fillId="0" borderId="0" xfId="0" applyFill="1" applyAlignment="1" applyProtection="1">
      <alignment horizontal="center" vertical="center" shrinkToFit="1"/>
    </xf>
    <xf numFmtId="0" fontId="0" fillId="0" borderId="0" xfId="0" applyFill="1" applyAlignment="1" applyProtection="1">
      <alignment horizontal="center" vertical="center" wrapText="1"/>
    </xf>
    <xf numFmtId="1" fontId="0" fillId="0" borderId="0" xfId="0" applyNumberFormat="1" applyFill="1" applyAlignment="1" applyProtection="1">
      <alignment horizontal="center" vertical="center" wrapText="1"/>
    </xf>
    <xf numFmtId="0" fontId="15" fillId="6" borderId="23" xfId="0" applyFont="1" applyFill="1" applyBorder="1" applyAlignment="1" applyProtection="1">
      <alignment vertical="center"/>
    </xf>
    <xf numFmtId="0" fontId="113" fillId="6" borderId="18" xfId="0" applyFont="1" applyFill="1" applyBorder="1" applyAlignment="1" applyProtection="1">
      <alignment horizontal="center" vertical="center"/>
    </xf>
    <xf numFmtId="0" fontId="15" fillId="6" borderId="25" xfId="0" applyFont="1" applyFill="1" applyBorder="1" applyAlignment="1" applyProtection="1">
      <alignment vertical="center"/>
    </xf>
    <xf numFmtId="0" fontId="113" fillId="6" borderId="17" xfId="0" applyFont="1" applyFill="1" applyBorder="1" applyAlignment="1" applyProtection="1">
      <alignment horizontal="center" vertical="center"/>
    </xf>
    <xf numFmtId="0" fontId="0" fillId="0" borderId="25" xfId="0" applyFill="1" applyBorder="1" applyAlignment="1" applyProtection="1">
      <alignment horizontal="center" vertical="center" wrapText="1"/>
    </xf>
    <xf numFmtId="49" fontId="11" fillId="3" borderId="4" xfId="0" applyNumberFormat="1" applyFont="1" applyFill="1" applyBorder="1" applyAlignment="1" applyProtection="1">
      <alignment horizontal="center" vertical="center"/>
    </xf>
    <xf numFmtId="49" fontId="9" fillId="3" borderId="4" xfId="0" applyNumberFormat="1" applyFont="1" applyFill="1" applyBorder="1" applyAlignment="1" applyProtection="1">
      <alignment horizontal="center" vertical="center"/>
    </xf>
    <xf numFmtId="49" fontId="9" fillId="3" borderId="4" xfId="0" applyNumberFormat="1" applyFont="1" applyFill="1" applyBorder="1" applyAlignment="1" applyProtection="1">
      <alignment horizontal="center" vertical="center" shrinkToFit="1"/>
    </xf>
    <xf numFmtId="0" fontId="30" fillId="3" borderId="0" xfId="0" applyFont="1" applyFill="1" applyBorder="1"/>
    <xf numFmtId="0" fontId="30" fillId="0" borderId="0" xfId="0" applyNumberFormat="1" applyFont="1" applyAlignment="1">
      <alignment horizontal="center" vertical="center"/>
    </xf>
    <xf numFmtId="0" fontId="134" fillId="0" borderId="0" xfId="0" applyFont="1" applyAlignment="1">
      <alignment horizontal="center" vertical="center"/>
    </xf>
    <xf numFmtId="0" fontId="0" fillId="3" borderId="0" xfId="0" applyFill="1" applyBorder="1"/>
    <xf numFmtId="1" fontId="0" fillId="25" borderId="0" xfId="0" applyNumberFormat="1" applyFill="1" applyBorder="1" applyAlignment="1" applyProtection="1">
      <alignment horizontal="center" vertical="center"/>
      <protection hidden="1"/>
    </xf>
    <xf numFmtId="0" fontId="133" fillId="25" borderId="0" xfId="0" applyFont="1" applyFill="1" applyBorder="1" applyAlignment="1">
      <alignment vertical="center" wrapText="1"/>
    </xf>
    <xf numFmtId="0" fontId="15" fillId="6" borderId="19" xfId="0" applyFont="1" applyFill="1" applyBorder="1" applyAlignment="1" applyProtection="1">
      <alignment horizontal="center" vertical="center" wrapText="1"/>
    </xf>
    <xf numFmtId="0" fontId="15" fillId="6" borderId="20" xfId="0" applyFont="1" applyFill="1" applyBorder="1" applyAlignment="1" applyProtection="1">
      <alignment horizontal="center" vertical="center" wrapText="1"/>
    </xf>
    <xf numFmtId="0" fontId="15" fillId="6" borderId="19" xfId="0" applyFont="1" applyFill="1" applyBorder="1" applyAlignment="1" applyProtection="1">
      <alignment horizontal="center" vertical="center" wrapText="1"/>
    </xf>
    <xf numFmtId="0" fontId="15" fillId="6" borderId="20" xfId="0" applyFont="1" applyFill="1" applyBorder="1" applyAlignment="1" applyProtection="1">
      <alignment horizontal="center" vertical="center" wrapText="1"/>
    </xf>
    <xf numFmtId="1" fontId="85" fillId="0" borderId="55" xfId="0" applyNumberFormat="1" applyFont="1" applyBorder="1" applyAlignment="1" applyProtection="1">
      <alignment horizontal="center" vertical="center" wrapText="1"/>
      <protection locked="0"/>
    </xf>
    <xf numFmtId="1" fontId="85" fillId="0" borderId="59" xfId="0" applyNumberFormat="1" applyFont="1" applyBorder="1" applyAlignment="1" applyProtection="1">
      <alignment horizontal="center" vertical="center" wrapText="1"/>
      <protection locked="0"/>
    </xf>
    <xf numFmtId="1" fontId="85" fillId="0" borderId="62" xfId="0" applyNumberFormat="1" applyFont="1" applyBorder="1" applyAlignment="1" applyProtection="1">
      <alignment horizontal="center" vertical="center" wrapText="1"/>
      <protection locked="0"/>
    </xf>
    <xf numFmtId="49" fontId="9" fillId="3" borderId="4" xfId="0" applyNumberFormat="1" applyFont="1" applyFill="1" applyBorder="1" applyAlignment="1" applyProtection="1">
      <alignment horizontal="center" vertical="center" wrapText="1"/>
    </xf>
    <xf numFmtId="166" fontId="3" fillId="0" borderId="0" xfId="0" applyNumberFormat="1" applyFont="1" applyBorder="1" applyAlignment="1" applyProtection="1">
      <alignment horizontal="left" vertical="center" indent="3"/>
    </xf>
    <xf numFmtId="0" fontId="9" fillId="0" borderId="0" xfId="2" applyFont="1" applyFill="1" applyBorder="1" applyAlignment="1" applyProtection="1">
      <alignment horizontal="left"/>
      <protection locked="0"/>
    </xf>
    <xf numFmtId="0" fontId="9" fillId="0" borderId="0" xfId="2" applyFont="1" applyFill="1" applyBorder="1" applyAlignment="1" applyProtection="1">
      <alignment horizontal="left" vertical="center"/>
    </xf>
    <xf numFmtId="0" fontId="119" fillId="0" borderId="23" xfId="0" applyFont="1" applyFill="1" applyBorder="1" applyAlignment="1" applyProtection="1">
      <alignment vertical="top" wrapText="1"/>
    </xf>
    <xf numFmtId="0" fontId="119" fillId="0" borderId="24" xfId="0" applyFont="1" applyFill="1" applyBorder="1" applyAlignment="1" applyProtection="1">
      <alignment vertical="top" wrapText="1"/>
    </xf>
    <xf numFmtId="0" fontId="0" fillId="0" borderId="59" xfId="0" applyFont="1" applyFill="1" applyBorder="1" applyAlignment="1" applyProtection="1">
      <alignment horizontal="center"/>
      <protection locked="0"/>
    </xf>
    <xf numFmtId="0" fontId="0" fillId="0" borderId="59" xfId="0" applyFont="1" applyBorder="1" applyAlignment="1" applyProtection="1">
      <alignment horizontal="center"/>
      <protection locked="0"/>
    </xf>
    <xf numFmtId="0" fontId="0" fillId="0" borderId="59" xfId="0" applyBorder="1" applyAlignment="1" applyProtection="1">
      <alignment horizontal="center"/>
      <protection locked="0"/>
    </xf>
    <xf numFmtId="0" fontId="34" fillId="0" borderId="0" xfId="0" applyFont="1" applyAlignment="1" applyProtection="1">
      <alignment horizontal="center" vertical="center"/>
      <protection locked="0"/>
    </xf>
    <xf numFmtId="2" fontId="3" fillId="0" borderId="0" xfId="1" applyNumberFormat="1" applyFont="1" applyAlignment="1">
      <alignment horizontal="center"/>
    </xf>
    <xf numFmtId="0" fontId="3" fillId="0" borderId="0" xfId="1" applyFont="1"/>
    <xf numFmtId="0" fontId="3" fillId="0" borderId="0" xfId="1" applyFont="1" applyAlignment="1">
      <alignment horizontal="center"/>
    </xf>
    <xf numFmtId="0" fontId="21" fillId="0" borderId="0" xfId="0" applyNumberFormat="1" applyFont="1" applyBorder="1" applyAlignment="1" applyProtection="1">
      <alignment horizontal="center" wrapText="1"/>
      <protection locked="0"/>
    </xf>
    <xf numFmtId="164" fontId="86" fillId="13" borderId="113" xfId="0" applyNumberFormat="1" applyFont="1" applyFill="1" applyBorder="1" applyAlignment="1" applyProtection="1">
      <alignment horizontal="center" vertical="center" wrapText="1"/>
      <protection hidden="1"/>
    </xf>
    <xf numFmtId="14" fontId="5" fillId="2" borderId="114" xfId="0" applyNumberFormat="1" applyFont="1" applyFill="1" applyBorder="1" applyAlignment="1" applyProtection="1">
      <alignment horizontal="center" vertical="center" shrinkToFit="1"/>
    </xf>
    <xf numFmtId="14" fontId="5" fillId="2" borderId="66" xfId="0" applyNumberFormat="1" applyFont="1" applyFill="1" applyBorder="1" applyAlignment="1" applyProtection="1">
      <alignment horizontal="center" vertical="center" shrinkToFit="1"/>
    </xf>
    <xf numFmtId="0" fontId="26" fillId="0" borderId="0" xfId="0" applyFont="1" applyFill="1" applyBorder="1" applyAlignment="1" applyProtection="1">
      <alignment horizontal="right" vertical="center"/>
    </xf>
    <xf numFmtId="49" fontId="0" fillId="0" borderId="0" xfId="0" applyNumberFormat="1"/>
    <xf numFmtId="166" fontId="26" fillId="0" borderId="0" xfId="0" applyNumberFormat="1" applyFont="1" applyAlignment="1" applyProtection="1">
      <alignment horizontal="left"/>
      <protection locked="0"/>
    </xf>
    <xf numFmtId="166" fontId="26" fillId="0" borderId="0" xfId="0" applyNumberFormat="1" applyFont="1" applyFill="1" applyBorder="1" applyAlignment="1" applyProtection="1">
      <alignment horizontal="left" vertical="center"/>
    </xf>
    <xf numFmtId="0" fontId="26" fillId="0" borderId="59" xfId="0" applyFont="1" applyBorder="1" applyAlignment="1" applyProtection="1">
      <alignment horizontal="center" vertical="center"/>
      <protection locked="0"/>
    </xf>
    <xf numFmtId="0" fontId="9" fillId="0" borderId="0" xfId="1" applyFill="1" applyBorder="1" applyAlignment="1"/>
    <xf numFmtId="0" fontId="9" fillId="3" borderId="0" xfId="0" applyFont="1" applyFill="1" applyBorder="1" applyAlignment="1">
      <alignment horizontal="left" indent="4"/>
    </xf>
    <xf numFmtId="0" fontId="9" fillId="0" borderId="0" xfId="0" applyFont="1" applyFill="1" applyBorder="1" applyAlignment="1">
      <alignment horizontal="left"/>
    </xf>
    <xf numFmtId="0" fontId="139" fillId="0" borderId="0" xfId="0" applyFont="1"/>
    <xf numFmtId="0" fontId="140" fillId="0" borderId="0" xfId="0" applyFont="1" applyAlignment="1">
      <alignment horizontal="right"/>
    </xf>
    <xf numFmtId="0" fontId="141" fillId="0" borderId="0" xfId="0" applyFont="1" applyAlignment="1">
      <alignment horizontal="right"/>
    </xf>
    <xf numFmtId="0" fontId="82" fillId="3" borderId="0" xfId="1" applyFont="1" applyFill="1"/>
    <xf numFmtId="0" fontId="9" fillId="3" borderId="0" xfId="0" applyFont="1" applyFill="1" applyBorder="1" applyAlignment="1"/>
    <xf numFmtId="0" fontId="87" fillId="0" borderId="0" xfId="0" applyFont="1" applyFill="1" applyBorder="1" applyAlignment="1">
      <alignment horizontal="left" indent="7"/>
    </xf>
    <xf numFmtId="0" fontId="9" fillId="3" borderId="0" xfId="0" applyFont="1" applyFill="1" applyBorder="1" applyAlignment="1">
      <alignment horizontal="left" indent="6"/>
    </xf>
    <xf numFmtId="0" fontId="12" fillId="0" borderId="0" xfId="1" applyFont="1" applyAlignment="1">
      <alignment horizontal="left" vertical="center"/>
    </xf>
    <xf numFmtId="0" fontId="130" fillId="0" borderId="0" xfId="1" applyFont="1" applyBorder="1" applyAlignment="1">
      <alignment horizontal="center" wrapText="1"/>
    </xf>
    <xf numFmtId="0" fontId="32" fillId="23" borderId="3" xfId="0" applyFont="1" applyFill="1" applyBorder="1" applyAlignment="1">
      <alignment horizontal="center" vertical="center"/>
    </xf>
    <xf numFmtId="0" fontId="32" fillId="3" borderId="0" xfId="0" applyFont="1" applyFill="1" applyBorder="1" applyAlignment="1">
      <alignment horizontal="center" vertical="center"/>
    </xf>
    <xf numFmtId="0" fontId="32" fillId="23" borderId="16" xfId="0" applyFont="1" applyFill="1" applyBorder="1" applyAlignment="1">
      <alignment horizontal="center" vertical="center"/>
    </xf>
    <xf numFmtId="0" fontId="32" fillId="0" borderId="0" xfId="0" applyFont="1" applyAlignment="1">
      <alignment horizontal="center" vertical="center"/>
    </xf>
    <xf numFmtId="1" fontId="144" fillId="36" borderId="25" xfId="0" applyNumberFormat="1" applyFont="1" applyFill="1" applyBorder="1" applyAlignment="1" applyProtection="1">
      <alignment horizontal="center" vertical="center"/>
      <protection hidden="1"/>
    </xf>
    <xf numFmtId="1" fontId="144" fillId="35" borderId="25" xfId="0" applyNumberFormat="1" applyFont="1" applyFill="1" applyBorder="1" applyAlignment="1" applyProtection="1">
      <alignment horizontal="center" vertical="center"/>
      <protection hidden="1"/>
    </xf>
    <xf numFmtId="0" fontId="144" fillId="3" borderId="0" xfId="0" applyFont="1" applyFill="1" applyBorder="1" applyAlignment="1">
      <alignment vertical="center"/>
    </xf>
    <xf numFmtId="1" fontId="144" fillId="13" borderId="17" xfId="0" applyNumberFormat="1" applyFont="1" applyFill="1" applyBorder="1" applyAlignment="1" applyProtection="1">
      <alignment horizontal="center" vertical="center"/>
      <protection hidden="1"/>
    </xf>
    <xf numFmtId="1" fontId="144" fillId="37" borderId="17" xfId="0" applyNumberFormat="1" applyFont="1" applyFill="1" applyBorder="1" applyAlignment="1" applyProtection="1">
      <alignment horizontal="center" vertical="center"/>
      <protection hidden="1"/>
    </xf>
    <xf numFmtId="1" fontId="144" fillId="26" borderId="25" xfId="0" applyNumberFormat="1" applyFont="1" applyFill="1" applyBorder="1" applyAlignment="1" applyProtection="1">
      <alignment horizontal="center" vertical="center"/>
      <protection hidden="1"/>
    </xf>
    <xf numFmtId="1" fontId="144" fillId="38" borderId="25" xfId="0" applyNumberFormat="1" applyFont="1" applyFill="1" applyBorder="1" applyAlignment="1" applyProtection="1">
      <alignment horizontal="center" vertical="center"/>
      <protection hidden="1"/>
    </xf>
    <xf numFmtId="0" fontId="145" fillId="3" borderId="0" xfId="0" applyFont="1" applyFill="1" applyBorder="1" applyAlignment="1"/>
    <xf numFmtId="0" fontId="146" fillId="3" borderId="0" xfId="0" applyFont="1" applyFill="1" applyBorder="1" applyAlignment="1">
      <alignment vertical="center"/>
    </xf>
    <xf numFmtId="9" fontId="32" fillId="13" borderId="0" xfId="0" applyNumberFormat="1" applyFont="1" applyFill="1" applyBorder="1" applyAlignment="1" applyProtection="1">
      <alignment horizontal="right" vertical="center"/>
      <protection hidden="1"/>
    </xf>
    <xf numFmtId="9" fontId="32" fillId="39" borderId="0" xfId="0" applyNumberFormat="1" applyFont="1" applyFill="1" applyBorder="1" applyAlignment="1" applyProtection="1">
      <alignment horizontal="right" vertical="center"/>
      <protection hidden="1"/>
    </xf>
    <xf numFmtId="0" fontId="32" fillId="0" borderId="0" xfId="0" applyFont="1" applyAlignment="1">
      <alignment horizontal="right" vertical="center"/>
    </xf>
    <xf numFmtId="0" fontId="32" fillId="13" borderId="0" xfId="0" applyFont="1" applyFill="1" applyBorder="1" applyAlignment="1" applyProtection="1">
      <alignment horizontal="center" vertical="center"/>
      <protection hidden="1"/>
    </xf>
    <xf numFmtId="0" fontId="32" fillId="39" borderId="0" xfId="0" applyFont="1" applyFill="1" applyBorder="1" applyAlignment="1" applyProtection="1">
      <alignment horizontal="center" vertical="center"/>
      <protection hidden="1"/>
    </xf>
    <xf numFmtId="0" fontId="32" fillId="0" borderId="0" xfId="0" applyFont="1"/>
    <xf numFmtId="0" fontId="32" fillId="37" borderId="18" xfId="0" applyFont="1" applyFill="1" applyBorder="1" applyAlignment="1" applyProtection="1">
      <alignment horizontal="center" vertical="center" wrapText="1"/>
      <protection hidden="1"/>
    </xf>
    <xf numFmtId="0" fontId="32" fillId="37" borderId="22" xfId="0" applyFont="1" applyFill="1" applyBorder="1" applyAlignment="1" applyProtection="1">
      <alignment horizontal="center" vertical="center" wrapText="1"/>
      <protection hidden="1"/>
    </xf>
    <xf numFmtId="0" fontId="31" fillId="23" borderId="3" xfId="0" applyFont="1" applyFill="1" applyBorder="1" applyAlignment="1">
      <alignment horizontal="center" vertical="center"/>
    </xf>
    <xf numFmtId="0" fontId="32" fillId="25" borderId="0" xfId="0" applyFont="1" applyFill="1" applyBorder="1" applyAlignment="1">
      <alignment horizontal="center" vertical="center"/>
    </xf>
    <xf numFmtId="9" fontId="32" fillId="13" borderId="0" xfId="0" applyNumberFormat="1" applyFont="1" applyFill="1" applyBorder="1" applyAlignment="1" applyProtection="1">
      <alignment horizontal="center" vertical="center"/>
      <protection hidden="1"/>
    </xf>
    <xf numFmtId="0" fontId="0" fillId="23" borderId="16" xfId="0" applyFill="1" applyBorder="1" applyAlignment="1">
      <alignment horizontal="center" vertical="center"/>
    </xf>
    <xf numFmtId="0" fontId="31" fillId="0" borderId="0" xfId="0" applyFont="1" applyAlignment="1">
      <alignment horizontal="center" vertical="center"/>
    </xf>
    <xf numFmtId="1" fontId="148" fillId="25" borderId="0" xfId="0" applyNumberFormat="1" applyFont="1" applyFill="1" applyBorder="1" applyAlignment="1" applyProtection="1">
      <alignment horizontal="right" vertical="center"/>
      <protection hidden="1"/>
    </xf>
    <xf numFmtId="0" fontId="144" fillId="22" borderId="0" xfId="0" applyFont="1" applyFill="1" applyBorder="1" applyAlignment="1">
      <alignment horizontal="center" vertical="center"/>
    </xf>
    <xf numFmtId="166" fontId="144" fillId="22" borderId="0" xfId="0" applyNumberFormat="1" applyFont="1" applyFill="1" applyBorder="1" applyAlignment="1">
      <alignment horizontal="left" vertical="center" shrinkToFit="1"/>
    </xf>
    <xf numFmtId="1" fontId="144" fillId="3" borderId="25" xfId="0" applyNumberFormat="1" applyFont="1" applyFill="1" applyBorder="1" applyAlignment="1" applyProtection="1">
      <alignment horizontal="center" vertical="center"/>
      <protection hidden="1"/>
    </xf>
    <xf numFmtId="0" fontId="149" fillId="3" borderId="88" xfId="0" applyNumberFormat="1" applyFont="1" applyFill="1" applyBorder="1" applyAlignment="1" applyProtection="1">
      <alignment horizontal="center" vertical="center"/>
      <protection hidden="1"/>
    </xf>
    <xf numFmtId="1" fontId="93" fillId="4" borderId="10" xfId="0" applyNumberFormat="1" applyFont="1" applyFill="1" applyBorder="1" applyAlignment="1" applyProtection="1">
      <alignment horizontal="center" shrinkToFit="1"/>
      <protection locked="0"/>
    </xf>
    <xf numFmtId="166" fontId="0" fillId="0" borderId="0" xfId="0" applyNumberFormat="1" applyAlignment="1">
      <alignment horizontal="left" indent="2"/>
    </xf>
    <xf numFmtId="0" fontId="0" fillId="13" borderId="0" xfId="0" applyFill="1"/>
    <xf numFmtId="0" fontId="0" fillId="40" borderId="0" xfId="0" applyFill="1"/>
    <xf numFmtId="0" fontId="149" fillId="3" borderId="0" xfId="0" applyNumberFormat="1" applyFont="1" applyFill="1" applyBorder="1" applyAlignment="1" applyProtection="1">
      <alignment horizontal="center" vertical="center"/>
      <protection hidden="1"/>
    </xf>
    <xf numFmtId="0" fontId="30" fillId="23" borderId="1" xfId="0" applyFont="1" applyFill="1" applyBorder="1"/>
    <xf numFmtId="0" fontId="30" fillId="23" borderId="2" xfId="0" applyFont="1" applyFill="1" applyBorder="1"/>
    <xf numFmtId="0" fontId="30" fillId="23" borderId="2" xfId="0" applyFont="1" applyFill="1" applyBorder="1" applyAlignment="1">
      <alignment horizontal="center" vertical="center"/>
    </xf>
    <xf numFmtId="0" fontId="30" fillId="23" borderId="13" xfId="0" applyFont="1" applyFill="1" applyBorder="1"/>
    <xf numFmtId="0" fontId="30" fillId="0" borderId="0" xfId="0" applyFont="1" applyAlignment="1">
      <alignment vertical="center"/>
    </xf>
    <xf numFmtId="0" fontId="3" fillId="0" borderId="10" xfId="0" applyNumberFormat="1" applyFont="1" applyFill="1" applyBorder="1" applyAlignment="1" applyProtection="1">
      <alignment horizontal="left" vertical="center"/>
      <protection locked="0"/>
    </xf>
    <xf numFmtId="0" fontId="3" fillId="0" borderId="10" xfId="0" applyNumberFormat="1" applyFont="1" applyFill="1" applyBorder="1" applyAlignment="1" applyProtection="1">
      <alignment horizontal="left" vertical="center"/>
      <protection locked="0"/>
    </xf>
    <xf numFmtId="0" fontId="8" fillId="0" borderId="59" xfId="0" applyFont="1" applyFill="1" applyBorder="1" applyAlignment="1" applyProtection="1">
      <alignment horizontal="center" vertical="center" wrapText="1"/>
      <protection locked="0"/>
    </xf>
    <xf numFmtId="0" fontId="3" fillId="0" borderId="10" xfId="0" applyNumberFormat="1" applyFont="1" applyFill="1" applyBorder="1" applyAlignment="1" applyProtection="1">
      <alignment horizontal="left" vertical="center"/>
      <protection locked="0"/>
    </xf>
    <xf numFmtId="0" fontId="9" fillId="0" borderId="59" xfId="0" applyNumberFormat="1" applyFont="1" applyBorder="1" applyAlignment="1" applyProtection="1">
      <alignment horizontal="center" vertical="center" wrapText="1" shrinkToFit="1"/>
      <protection locked="0"/>
    </xf>
    <xf numFmtId="0" fontId="9" fillId="0" borderId="59" xfId="0" applyFont="1" applyFill="1" applyBorder="1" applyAlignment="1" applyProtection="1">
      <alignment horizontal="left" vertical="center" wrapText="1"/>
      <protection locked="0"/>
    </xf>
    <xf numFmtId="0" fontId="96" fillId="0" borderId="59" xfId="0" applyFont="1" applyFill="1" applyBorder="1" applyAlignment="1">
      <alignment horizontal="center" vertical="center"/>
    </xf>
    <xf numFmtId="0" fontId="13" fillId="0" borderId="59" xfId="0" applyFont="1" applyFill="1" applyBorder="1" applyAlignment="1" applyProtection="1">
      <alignment horizontal="left" vertical="center" wrapText="1"/>
      <protection locked="0"/>
    </xf>
    <xf numFmtId="49" fontId="27" fillId="0" borderId="61" xfId="0" applyNumberFormat="1" applyFont="1" applyFill="1" applyBorder="1" applyAlignment="1" applyProtection="1">
      <alignment horizontal="center" vertical="center" wrapText="1"/>
      <protection locked="0" hidden="1"/>
    </xf>
    <xf numFmtId="49" fontId="27" fillId="0" borderId="10" xfId="0" applyNumberFormat="1" applyFont="1" applyFill="1" applyBorder="1" applyAlignment="1" applyProtection="1">
      <alignment horizontal="center" vertical="center" wrapText="1"/>
      <protection locked="0" hidden="1"/>
    </xf>
    <xf numFmtId="49" fontId="27" fillId="0" borderId="62" xfId="0" applyNumberFormat="1" applyFont="1" applyFill="1" applyBorder="1" applyAlignment="1" applyProtection="1">
      <alignment horizontal="center" vertical="center" wrapText="1"/>
      <protection locked="0" hidden="1"/>
    </xf>
    <xf numFmtId="0" fontId="9" fillId="0" borderId="0" xfId="0" applyNumberFormat="1" applyFont="1" applyBorder="1" applyAlignment="1" applyProtection="1">
      <alignment horizontal="center" vertical="center" shrinkToFit="1"/>
      <protection locked="0"/>
    </xf>
    <xf numFmtId="0" fontId="33" fillId="0" borderId="0" xfId="0" applyFont="1" applyAlignment="1">
      <alignment horizontal="center" vertical="center" wrapText="1"/>
    </xf>
    <xf numFmtId="0" fontId="48" fillId="0" borderId="0" xfId="0" applyFont="1" applyAlignment="1">
      <alignment horizontal="left" vertical="center" wrapText="1"/>
    </xf>
    <xf numFmtId="0" fontId="4" fillId="2" borderId="60" xfId="0" applyFont="1" applyFill="1" applyBorder="1" applyAlignment="1" applyProtection="1">
      <alignment horizontal="center" vertical="center" wrapText="1"/>
    </xf>
    <xf numFmtId="0" fontId="4" fillId="2" borderId="80" xfId="0" applyFont="1" applyFill="1" applyBorder="1" applyAlignment="1" applyProtection="1">
      <alignment horizontal="center" vertical="center" wrapText="1"/>
    </xf>
    <xf numFmtId="0" fontId="4" fillId="20" borderId="60" xfId="0" applyFont="1" applyFill="1" applyBorder="1" applyAlignment="1" applyProtection="1">
      <alignment horizontal="center" vertical="center" wrapText="1"/>
    </xf>
    <xf numFmtId="0" fontId="4" fillId="20" borderId="80" xfId="0" applyFont="1" applyFill="1" applyBorder="1" applyAlignment="1" applyProtection="1">
      <alignment horizontal="center" vertical="center" wrapText="1"/>
    </xf>
    <xf numFmtId="164" fontId="4" fillId="11" borderId="60" xfId="0" applyNumberFormat="1" applyFont="1" applyFill="1" applyBorder="1" applyAlignment="1" applyProtection="1">
      <alignment horizontal="center" vertical="center" wrapText="1"/>
    </xf>
    <xf numFmtId="164" fontId="4" fillId="11" borderId="80" xfId="0" applyNumberFormat="1" applyFont="1" applyFill="1" applyBorder="1" applyAlignment="1" applyProtection="1">
      <alignment horizontal="center" vertical="center" wrapText="1"/>
    </xf>
    <xf numFmtId="0" fontId="4" fillId="12" borderId="13" xfId="0" applyFont="1" applyFill="1" applyBorder="1" applyAlignment="1" applyProtection="1">
      <alignment horizontal="center" vertical="center" wrapText="1"/>
    </xf>
    <xf numFmtId="0" fontId="4" fillId="12" borderId="79" xfId="0" applyFont="1" applyFill="1" applyBorder="1" applyAlignment="1" applyProtection="1">
      <alignment horizontal="center" vertical="center" wrapText="1"/>
    </xf>
    <xf numFmtId="164" fontId="3" fillId="0" borderId="61" xfId="0" applyNumberFormat="1" applyFont="1" applyFill="1" applyBorder="1" applyAlignment="1" applyProtection="1">
      <alignment horizontal="center" vertical="center" wrapText="1"/>
      <protection locked="0"/>
    </xf>
    <xf numFmtId="164" fontId="3" fillId="0" borderId="62" xfId="0" applyNumberFormat="1" applyFont="1" applyFill="1" applyBorder="1" applyAlignment="1" applyProtection="1">
      <alignment horizontal="center" vertical="center" wrapText="1"/>
      <protection locked="0"/>
    </xf>
    <xf numFmtId="0" fontId="15" fillId="6" borderId="19" xfId="0" applyFont="1" applyFill="1" applyBorder="1" applyAlignment="1" applyProtection="1">
      <alignment horizontal="center" vertical="center" wrapText="1"/>
    </xf>
    <xf numFmtId="0" fontId="15" fillId="6" borderId="20" xfId="0" applyFont="1" applyFill="1" applyBorder="1" applyAlignment="1" applyProtection="1">
      <alignment horizontal="center" vertical="center" wrapText="1"/>
    </xf>
    <xf numFmtId="49" fontId="4" fillId="7" borderId="34" xfId="0" applyNumberFormat="1" applyFont="1" applyFill="1" applyBorder="1" applyAlignment="1" applyProtection="1">
      <alignment horizontal="center" vertical="center" wrapText="1"/>
      <protection hidden="1"/>
    </xf>
    <xf numFmtId="0" fontId="4" fillId="7" borderId="81" xfId="0" applyFont="1" applyFill="1" applyBorder="1" applyAlignment="1" applyProtection="1">
      <alignment horizontal="center" vertical="center" wrapText="1"/>
      <protection hidden="1"/>
    </xf>
    <xf numFmtId="0" fontId="15" fillId="6" borderId="56" xfId="0" applyFont="1" applyFill="1" applyBorder="1" applyAlignment="1" applyProtection="1">
      <alignment horizontal="center" vertical="center" wrapText="1"/>
    </xf>
    <xf numFmtId="0" fontId="15" fillId="6" borderId="58" xfId="0" applyFont="1" applyFill="1" applyBorder="1" applyAlignment="1" applyProtection="1">
      <alignment horizontal="center" vertical="center" wrapText="1"/>
    </xf>
    <xf numFmtId="164" fontId="4" fillId="13" borderId="60" xfId="0" applyNumberFormat="1" applyFont="1" applyFill="1" applyBorder="1" applyAlignment="1" applyProtection="1">
      <alignment horizontal="center" vertical="center" wrapText="1"/>
    </xf>
    <xf numFmtId="164" fontId="4" fillId="13" borderId="80" xfId="0" applyNumberFormat="1" applyFont="1" applyFill="1" applyBorder="1" applyAlignment="1" applyProtection="1">
      <alignment horizontal="center" vertical="center" wrapText="1"/>
    </xf>
    <xf numFmtId="49" fontId="92" fillId="9" borderId="57" xfId="0" applyNumberFormat="1" applyFont="1" applyFill="1" applyBorder="1" applyAlignment="1" applyProtection="1">
      <alignment horizontal="left" vertical="center" shrinkToFit="1"/>
      <protection hidden="1"/>
    </xf>
    <xf numFmtId="49" fontId="92" fillId="9" borderId="87" xfId="0" applyNumberFormat="1" applyFont="1" applyFill="1" applyBorder="1" applyAlignment="1" applyProtection="1">
      <alignment horizontal="left" vertical="center" shrinkToFit="1"/>
      <protection hidden="1"/>
    </xf>
    <xf numFmtId="0" fontId="92" fillId="9" borderId="109" xfId="0" applyFont="1" applyFill="1" applyBorder="1" applyAlignment="1" applyProtection="1">
      <alignment horizontal="center" vertical="center" shrinkToFit="1"/>
    </xf>
    <xf numFmtId="0" fontId="92" fillId="9" borderId="57" xfId="0" applyFont="1" applyFill="1" applyBorder="1" applyAlignment="1" applyProtection="1">
      <alignment horizontal="center" vertical="center" shrinkToFit="1"/>
    </xf>
    <xf numFmtId="0" fontId="0" fillId="0" borderId="19" xfId="0" applyBorder="1" applyAlignment="1" applyProtection="1">
      <alignment wrapText="1"/>
    </xf>
    <xf numFmtId="0" fontId="0" fillId="0" borderId="20" xfId="0" applyBorder="1" applyAlignment="1" applyProtection="1">
      <alignment wrapText="1"/>
    </xf>
    <xf numFmtId="1" fontId="26" fillId="0" borderId="78" xfId="0" applyNumberFormat="1" applyFont="1" applyFill="1" applyBorder="1" applyAlignment="1" applyProtection="1">
      <alignment horizontal="center" vertical="center" wrapText="1"/>
    </xf>
    <xf numFmtId="1" fontId="26" fillId="0" borderId="36" xfId="0" applyNumberFormat="1" applyFont="1" applyFill="1" applyBorder="1" applyAlignment="1" applyProtection="1">
      <alignment horizontal="center" vertical="center" wrapText="1"/>
    </xf>
    <xf numFmtId="1" fontId="26" fillId="0" borderId="81" xfId="0" applyNumberFormat="1" applyFont="1" applyFill="1" applyBorder="1" applyAlignment="1" applyProtection="1">
      <alignment horizontal="center" vertical="center" wrapText="1"/>
    </xf>
    <xf numFmtId="1" fontId="26" fillId="0" borderId="19" xfId="0" applyNumberFormat="1" applyFont="1" applyFill="1" applyBorder="1" applyAlignment="1" applyProtection="1">
      <alignment horizontal="center" vertical="center" wrapText="1"/>
    </xf>
    <xf numFmtId="1" fontId="26" fillId="0" borderId="0" xfId="0" applyNumberFormat="1" applyFont="1" applyFill="1" applyBorder="1" applyAlignment="1" applyProtection="1">
      <alignment horizontal="center" vertical="center" wrapText="1"/>
    </xf>
    <xf numFmtId="1" fontId="26" fillId="0" borderId="20" xfId="0" applyNumberFormat="1" applyFont="1" applyFill="1" applyBorder="1" applyAlignment="1" applyProtection="1">
      <alignment horizontal="center" vertical="center" wrapText="1"/>
    </xf>
    <xf numFmtId="0" fontId="35" fillId="6" borderId="19" xfId="0" applyFont="1" applyFill="1" applyBorder="1" applyAlignment="1" applyProtection="1">
      <alignment horizontal="center" vertical="center"/>
    </xf>
    <xf numFmtId="0" fontId="35" fillId="6" borderId="26" xfId="0" applyFont="1" applyFill="1" applyBorder="1" applyAlignment="1" applyProtection="1">
      <alignment horizontal="center" vertical="center"/>
    </xf>
    <xf numFmtId="0" fontId="35" fillId="6" borderId="20" xfId="0" applyFont="1" applyFill="1" applyBorder="1" applyAlignment="1" applyProtection="1">
      <alignment horizontal="center" vertical="center"/>
    </xf>
    <xf numFmtId="0" fontId="35" fillId="6" borderId="28" xfId="0" applyFont="1" applyFill="1" applyBorder="1" applyAlignment="1" applyProtection="1">
      <alignment horizontal="center" vertical="center"/>
    </xf>
    <xf numFmtId="1" fontId="26" fillId="0" borderId="15" xfId="0" applyNumberFormat="1" applyFont="1" applyFill="1" applyBorder="1" applyAlignment="1" applyProtection="1">
      <alignment horizontal="center" vertical="center" wrapText="1"/>
    </xf>
    <xf numFmtId="1" fontId="26" fillId="0" borderId="80" xfId="0" applyNumberFormat="1" applyFont="1" applyFill="1" applyBorder="1" applyAlignment="1" applyProtection="1">
      <alignment horizontal="center" vertical="center" wrapText="1"/>
    </xf>
    <xf numFmtId="1" fontId="26" fillId="0" borderId="21" xfId="0" applyNumberFormat="1" applyFont="1" applyFill="1" applyBorder="1" applyAlignment="1" applyProtection="1">
      <alignment horizontal="center" vertical="center" wrapText="1"/>
    </xf>
    <xf numFmtId="0" fontId="3" fillId="6" borderId="15" xfId="0" applyFont="1" applyFill="1" applyBorder="1" applyAlignment="1" applyProtection="1">
      <alignment horizontal="center" vertical="center" wrapText="1"/>
    </xf>
    <xf numFmtId="0" fontId="3" fillId="6" borderId="80" xfId="0" applyFont="1" applyFill="1" applyBorder="1" applyAlignment="1" applyProtection="1">
      <alignment horizontal="center" vertical="center" wrapText="1"/>
    </xf>
    <xf numFmtId="0" fontId="3" fillId="13" borderId="33" xfId="0" applyFont="1" applyFill="1" applyBorder="1" applyAlignment="1" applyProtection="1">
      <alignment horizontal="center" vertical="center" wrapText="1"/>
    </xf>
    <xf numFmtId="0" fontId="3" fillId="13" borderId="3" xfId="0" applyFont="1" applyFill="1" applyBorder="1" applyAlignment="1" applyProtection="1">
      <alignment horizontal="center" vertical="center" wrapText="1"/>
    </xf>
    <xf numFmtId="0" fontId="3" fillId="13" borderId="66" xfId="0" applyFont="1" applyFill="1" applyBorder="1" applyAlignment="1" applyProtection="1">
      <alignment horizontal="center" vertical="center" wrapText="1"/>
    </xf>
    <xf numFmtId="14" fontId="3" fillId="2" borderId="15" xfId="0" applyNumberFormat="1" applyFont="1" applyFill="1" applyBorder="1" applyAlignment="1" applyProtection="1">
      <alignment horizontal="center" vertical="center" wrapText="1"/>
    </xf>
    <xf numFmtId="14" fontId="3" fillId="2" borderId="80" xfId="0" applyNumberFormat="1" applyFont="1" applyFill="1" applyBorder="1" applyAlignment="1" applyProtection="1">
      <alignment horizontal="center" vertical="center" wrapText="1"/>
    </xf>
    <xf numFmtId="0" fontId="95" fillId="9" borderId="8" xfId="0" applyFont="1" applyFill="1" applyBorder="1" applyAlignment="1" applyProtection="1">
      <alignment horizontal="right" vertical="center" shrinkToFit="1"/>
      <protection hidden="1"/>
    </xf>
    <xf numFmtId="0" fontId="35" fillId="6" borderId="33" xfId="0" applyFont="1" applyFill="1" applyBorder="1" applyAlignment="1" applyProtection="1">
      <alignment horizontal="center" vertical="center"/>
    </xf>
    <xf numFmtId="0" fontId="35" fillId="6" borderId="66" xfId="0" applyFont="1" applyFill="1" applyBorder="1" applyAlignment="1" applyProtection="1">
      <alignment horizontal="center" vertical="center"/>
    </xf>
    <xf numFmtId="0" fontId="119" fillId="0" borderId="23" xfId="0" applyFont="1" applyFill="1" applyBorder="1" applyAlignment="1" applyProtection="1">
      <alignment horizontal="center" vertical="top" wrapText="1"/>
    </xf>
    <xf numFmtId="0" fontId="119" fillId="0" borderId="24" xfId="0" applyFont="1" applyFill="1" applyBorder="1" applyAlignment="1" applyProtection="1">
      <alignment horizontal="center" vertical="top" wrapText="1"/>
    </xf>
    <xf numFmtId="14" fontId="3" fillId="12" borderId="26" xfId="0" applyNumberFormat="1" applyFont="1" applyFill="1" applyBorder="1" applyAlignment="1" applyProtection="1">
      <alignment horizontal="center" vertical="center" wrapText="1"/>
    </xf>
    <xf numFmtId="14" fontId="3" fillId="12" borderId="27" xfId="0" applyNumberFormat="1" applyFont="1" applyFill="1" applyBorder="1" applyAlignment="1" applyProtection="1">
      <alignment horizontal="center" vertical="center" wrapText="1"/>
    </xf>
    <xf numFmtId="14" fontId="3" fillId="12" borderId="28" xfId="0" applyNumberFormat="1" applyFont="1" applyFill="1" applyBorder="1" applyAlignment="1" applyProtection="1">
      <alignment horizontal="center" vertical="center" wrapText="1"/>
    </xf>
    <xf numFmtId="0" fontId="4" fillId="0" borderId="32" xfId="0" applyFont="1" applyFill="1" applyBorder="1" applyAlignment="1" applyProtection="1">
      <alignment horizontal="center" vertical="center" wrapText="1"/>
    </xf>
    <xf numFmtId="0" fontId="4" fillId="0" borderId="16" xfId="0" applyFont="1" applyFill="1" applyBorder="1" applyAlignment="1" applyProtection="1">
      <alignment horizontal="center" vertical="center" wrapText="1"/>
    </xf>
    <xf numFmtId="0" fontId="3" fillId="0" borderId="79" xfId="0" applyFont="1" applyFill="1" applyBorder="1" applyAlignment="1" applyProtection="1">
      <alignment horizontal="center" vertical="center" wrapText="1"/>
    </xf>
    <xf numFmtId="0" fontId="4" fillId="0" borderId="15" xfId="0" applyFont="1" applyFill="1" applyBorder="1" applyAlignment="1" applyProtection="1">
      <alignment horizontal="center" vertical="center" wrapText="1"/>
    </xf>
    <xf numFmtId="0" fontId="3" fillId="0" borderId="80"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3" fillId="3" borderId="66" xfId="0" applyFont="1" applyFill="1" applyBorder="1" applyAlignment="1" applyProtection="1">
      <alignment horizontal="center" vertical="center" wrapText="1"/>
    </xf>
    <xf numFmtId="0" fontId="16" fillId="12" borderId="35" xfId="0" applyNumberFormat="1" applyFont="1" applyFill="1" applyBorder="1" applyAlignment="1" applyProtection="1">
      <alignment horizontal="center" vertical="center" textRotation="255" wrapText="1"/>
    </xf>
    <xf numFmtId="0" fontId="16" fillId="12" borderId="65" xfId="0" applyNumberFormat="1" applyFont="1" applyFill="1" applyBorder="1" applyAlignment="1" applyProtection="1">
      <alignment horizontal="center" vertical="center" textRotation="255" wrapText="1"/>
    </xf>
    <xf numFmtId="0" fontId="25" fillId="6" borderId="19" xfId="0" applyFont="1" applyFill="1" applyBorder="1" applyAlignment="1" applyProtection="1">
      <alignment horizontal="center" vertical="center" wrapText="1"/>
    </xf>
    <xf numFmtId="0" fontId="25" fillId="6" borderId="0" xfId="0" applyFont="1" applyFill="1" applyBorder="1" applyAlignment="1" applyProtection="1">
      <alignment horizontal="center" vertical="center" wrapText="1"/>
    </xf>
    <xf numFmtId="0" fontId="25" fillId="6" borderId="49" xfId="0" applyFont="1" applyFill="1" applyBorder="1" applyAlignment="1" applyProtection="1">
      <alignment horizontal="center" vertical="center" wrapText="1"/>
    </xf>
    <xf numFmtId="49" fontId="4" fillId="7" borderId="34" xfId="0" applyNumberFormat="1" applyFont="1" applyFill="1" applyBorder="1" applyAlignment="1" applyProtection="1">
      <alignment horizontal="center" vertical="center" wrapText="1"/>
    </xf>
    <xf numFmtId="49" fontId="4" fillId="7" borderId="81" xfId="0" applyNumberFormat="1" applyFont="1" applyFill="1" applyBorder="1" applyAlignment="1" applyProtection="1">
      <alignment horizontal="center" vertical="center" wrapText="1"/>
    </xf>
    <xf numFmtId="49" fontId="4" fillId="7" borderId="81" xfId="0" applyNumberFormat="1" applyFont="1" applyFill="1" applyBorder="1" applyAlignment="1" applyProtection="1">
      <alignment horizontal="center" vertical="center" wrapText="1"/>
      <protection hidden="1"/>
    </xf>
    <xf numFmtId="0" fontId="53" fillId="0" borderId="21" xfId="0" applyFont="1" applyFill="1" applyBorder="1" applyAlignment="1" applyProtection="1">
      <alignment horizontal="center" vertical="center" wrapText="1"/>
    </xf>
    <xf numFmtId="0" fontId="53" fillId="0" borderId="15" xfId="0" applyFont="1" applyFill="1" applyBorder="1" applyAlignment="1" applyProtection="1">
      <alignment horizontal="center" vertical="center" wrapText="1"/>
    </xf>
    <xf numFmtId="0" fontId="53" fillId="0" borderId="80" xfId="0" applyFont="1" applyFill="1" applyBorder="1" applyAlignment="1" applyProtection="1">
      <alignment horizontal="center" vertical="center" wrapText="1"/>
    </xf>
    <xf numFmtId="0" fontId="92" fillId="0" borderId="12" xfId="0" applyFont="1" applyFill="1" applyBorder="1" applyAlignment="1" applyProtection="1">
      <alignment horizontal="center" vertical="center" textRotation="180" wrapText="1"/>
    </xf>
    <xf numFmtId="0" fontId="92" fillId="0" borderId="59" xfId="0" applyFont="1" applyFill="1" applyBorder="1" applyAlignment="1" applyProtection="1">
      <alignment horizontal="center" vertical="center" textRotation="180" wrapText="1"/>
    </xf>
    <xf numFmtId="0" fontId="92" fillId="0" borderId="84" xfId="0" applyFont="1" applyFill="1" applyBorder="1" applyAlignment="1" applyProtection="1">
      <alignment horizontal="center" vertical="center" textRotation="180" wrapText="1"/>
    </xf>
    <xf numFmtId="14" fontId="3" fillId="20" borderId="33" xfId="0" applyNumberFormat="1" applyFont="1" applyFill="1" applyBorder="1" applyAlignment="1" applyProtection="1">
      <alignment horizontal="center" vertical="center" wrapText="1"/>
    </xf>
    <xf numFmtId="14" fontId="3" fillId="20" borderId="15" xfId="0" applyNumberFormat="1" applyFont="1" applyFill="1" applyBorder="1" applyAlignment="1" applyProtection="1">
      <alignment horizontal="center" vertical="center" wrapText="1"/>
    </xf>
    <xf numFmtId="14" fontId="3" fillId="20" borderId="80" xfId="0" applyNumberFormat="1" applyFont="1" applyFill="1" applyBorder="1" applyAlignment="1" applyProtection="1">
      <alignment horizontal="center" vertical="center" wrapText="1"/>
    </xf>
    <xf numFmtId="0" fontId="53" fillId="6" borderId="21" xfId="0" applyFont="1" applyFill="1" applyBorder="1" applyAlignment="1" applyProtection="1">
      <alignment horizontal="center" vertical="center" textRotation="255" shrinkToFit="1"/>
    </xf>
    <xf numFmtId="0" fontId="53" fillId="6" borderId="15" xfId="0" applyFont="1" applyFill="1" applyBorder="1" applyAlignment="1" applyProtection="1">
      <alignment horizontal="center" vertical="center" textRotation="255" shrinkToFit="1"/>
    </xf>
    <xf numFmtId="0" fontId="53" fillId="6" borderId="12" xfId="0" applyFont="1" applyFill="1" applyBorder="1" applyAlignment="1" applyProtection="1">
      <alignment horizontal="center" vertical="center" textRotation="255" shrinkToFit="1"/>
    </xf>
    <xf numFmtId="0" fontId="22" fillId="0" borderId="14" xfId="0" applyFont="1" applyFill="1" applyBorder="1" applyAlignment="1" applyProtection="1">
      <alignment horizontal="center" vertical="center" wrapText="1"/>
    </xf>
    <xf numFmtId="0" fontId="22" fillId="0" borderId="12" xfId="0" applyFont="1" applyFill="1" applyBorder="1" applyAlignment="1" applyProtection="1">
      <alignment horizontal="center" vertical="center" wrapText="1"/>
    </xf>
    <xf numFmtId="0" fontId="22" fillId="0" borderId="30" xfId="0" applyFont="1" applyFill="1" applyBorder="1" applyAlignment="1" applyProtection="1">
      <alignment horizontal="center" vertical="center" wrapText="1"/>
    </xf>
    <xf numFmtId="0" fontId="22" fillId="0" borderId="83" xfId="0" applyFont="1" applyFill="1" applyBorder="1" applyAlignment="1" applyProtection="1">
      <alignment horizontal="center" vertical="center" wrapText="1"/>
    </xf>
    <xf numFmtId="0" fontId="22" fillId="0" borderId="84" xfId="0" applyFont="1" applyFill="1" applyBorder="1" applyAlignment="1" applyProtection="1">
      <alignment horizontal="center" vertical="center" wrapText="1"/>
    </xf>
    <xf numFmtId="0" fontId="22" fillId="0" borderId="68" xfId="0" applyFont="1" applyFill="1" applyBorder="1" applyAlignment="1" applyProtection="1">
      <alignment horizontal="center" vertical="center" wrapText="1"/>
    </xf>
    <xf numFmtId="1" fontId="5" fillId="0" borderId="35" xfId="0" applyNumberFormat="1" applyFont="1" applyFill="1" applyBorder="1" applyAlignment="1" applyProtection="1">
      <alignment horizontal="center" vertical="center" textRotation="255" wrapText="1"/>
    </xf>
    <xf numFmtId="1" fontId="5" fillId="0" borderId="65" xfId="0" applyNumberFormat="1" applyFont="1" applyFill="1" applyBorder="1" applyAlignment="1" applyProtection="1">
      <alignment horizontal="center" vertical="center" textRotation="255" wrapText="1"/>
    </xf>
    <xf numFmtId="0" fontId="25" fillId="6" borderId="26" xfId="0" applyFont="1" applyFill="1" applyBorder="1" applyAlignment="1" applyProtection="1">
      <alignment horizontal="center" vertical="center" wrapText="1"/>
    </xf>
    <xf numFmtId="0" fontId="25" fillId="6" borderId="27" xfId="0" applyFont="1" applyFill="1" applyBorder="1" applyAlignment="1" applyProtection="1">
      <alignment horizontal="center" vertical="center" wrapText="1"/>
    </xf>
    <xf numFmtId="0" fontId="25" fillId="6" borderId="54" xfId="0" applyFont="1" applyFill="1" applyBorder="1" applyAlignment="1" applyProtection="1">
      <alignment horizontal="center" vertical="center" wrapText="1"/>
    </xf>
    <xf numFmtId="0" fontId="92" fillId="9" borderId="57" xfId="0" applyNumberFormat="1" applyFont="1" applyFill="1" applyBorder="1" applyAlignment="1" applyProtection="1">
      <alignment horizontal="left" vertical="center" shrinkToFit="1"/>
      <protection hidden="1"/>
    </xf>
    <xf numFmtId="0" fontId="92" fillId="9" borderId="87" xfId="0" applyNumberFormat="1" applyFont="1" applyFill="1" applyBorder="1" applyAlignment="1" applyProtection="1">
      <alignment horizontal="left" vertical="center" shrinkToFit="1"/>
      <protection hidden="1"/>
    </xf>
    <xf numFmtId="0" fontId="22" fillId="13" borderId="18" xfId="0" applyFont="1" applyFill="1" applyBorder="1" applyAlignment="1" applyProtection="1">
      <alignment horizontal="center" vertical="center" wrapText="1"/>
    </xf>
    <xf numFmtId="0" fontId="22" fillId="13" borderId="19" xfId="0" applyFont="1" applyFill="1" applyBorder="1" applyAlignment="1" applyProtection="1">
      <alignment horizontal="center" vertical="center" wrapText="1"/>
    </xf>
    <xf numFmtId="0" fontId="22" fillId="13" borderId="26" xfId="0" applyFont="1" applyFill="1" applyBorder="1" applyAlignment="1" applyProtection="1">
      <alignment horizontal="center" vertical="center" wrapText="1"/>
    </xf>
    <xf numFmtId="0" fontId="22" fillId="13" borderId="17" xfId="0" applyFont="1" applyFill="1" applyBorder="1" applyAlignment="1" applyProtection="1">
      <alignment horizontal="center" vertical="center" wrapText="1"/>
    </xf>
    <xf numFmtId="0" fontId="22" fillId="13" borderId="20" xfId="0" applyFont="1" applyFill="1" applyBorder="1" applyAlignment="1" applyProtection="1">
      <alignment horizontal="center" vertical="center" wrapText="1"/>
    </xf>
    <xf numFmtId="0" fontId="22" fillId="13" borderId="0" xfId="0" applyFont="1" applyFill="1" applyBorder="1" applyAlignment="1" applyProtection="1">
      <alignment horizontal="center" vertical="center" wrapText="1"/>
    </xf>
    <xf numFmtId="0" fontId="22" fillId="13" borderId="28" xfId="0" applyFont="1" applyFill="1" applyBorder="1" applyAlignment="1" applyProtection="1">
      <alignment horizontal="center" vertical="center" wrapText="1"/>
    </xf>
    <xf numFmtId="49" fontId="4" fillId="7" borderId="11" xfId="0" applyNumberFormat="1" applyFont="1" applyFill="1" applyBorder="1" applyAlignment="1" applyProtection="1">
      <alignment horizontal="center" vertical="center" wrapText="1"/>
      <protection hidden="1"/>
    </xf>
    <xf numFmtId="0" fontId="4" fillId="7" borderId="82" xfId="0" applyFont="1" applyFill="1" applyBorder="1" applyAlignment="1" applyProtection="1">
      <alignment horizontal="center" vertical="center" wrapText="1"/>
      <protection hidden="1"/>
    </xf>
    <xf numFmtId="14" fontId="3" fillId="12" borderId="78" xfId="0" applyNumberFormat="1" applyFont="1" applyFill="1" applyBorder="1" applyAlignment="1" applyProtection="1">
      <alignment horizontal="center" vertical="center" wrapText="1"/>
    </xf>
    <xf numFmtId="14" fontId="3" fillId="12" borderId="36" xfId="0" applyNumberFormat="1" applyFont="1" applyFill="1" applyBorder="1" applyAlignment="1" applyProtection="1">
      <alignment horizontal="center" vertical="center" wrapText="1"/>
    </xf>
    <xf numFmtId="14" fontId="3" fillId="12" borderId="81" xfId="0" applyNumberFormat="1" applyFont="1" applyFill="1" applyBorder="1" applyAlignment="1" applyProtection="1">
      <alignment horizontal="center" vertical="center" wrapText="1"/>
    </xf>
    <xf numFmtId="49" fontId="27" fillId="0" borderId="61" xfId="0" applyNumberFormat="1" applyFont="1" applyFill="1" applyBorder="1" applyAlignment="1" applyProtection="1">
      <alignment horizontal="center" vertical="center" wrapText="1"/>
      <protection locked="0" hidden="1"/>
    </xf>
    <xf numFmtId="49" fontId="27" fillId="0" borderId="10" xfId="0" applyNumberFormat="1" applyFont="1" applyFill="1" applyBorder="1" applyAlignment="1" applyProtection="1">
      <alignment horizontal="center" vertical="center" wrapText="1"/>
      <protection locked="0" hidden="1"/>
    </xf>
    <xf numFmtId="49" fontId="27" fillId="0" borderId="62" xfId="0" applyNumberFormat="1" applyFont="1" applyFill="1" applyBorder="1" applyAlignment="1" applyProtection="1">
      <alignment horizontal="center" vertical="center" wrapText="1"/>
      <protection locked="0" hidden="1"/>
    </xf>
    <xf numFmtId="164" fontId="95" fillId="9" borderId="8" xfId="0" applyNumberFormat="1" applyFont="1" applyFill="1" applyBorder="1" applyAlignment="1" applyProtection="1">
      <alignment horizontal="right" vertical="center" shrinkToFit="1"/>
      <protection hidden="1"/>
    </xf>
    <xf numFmtId="0" fontId="34" fillId="3" borderId="0" xfId="0" applyFont="1" applyFill="1" applyBorder="1" applyAlignment="1" applyProtection="1">
      <alignment horizontal="center" vertical="center"/>
      <protection hidden="1"/>
    </xf>
    <xf numFmtId="0" fontId="147" fillId="0" borderId="0" xfId="0" applyFont="1" applyAlignment="1">
      <alignment horizontal="center" vertical="center" wrapText="1"/>
    </xf>
    <xf numFmtId="0" fontId="0" fillId="25" borderId="0" xfId="0" applyFill="1" applyBorder="1" applyAlignment="1">
      <alignment horizontal="left" vertical="center"/>
    </xf>
    <xf numFmtId="0" fontId="0" fillId="25" borderId="0" xfId="0" applyFill="1" applyBorder="1" applyAlignment="1">
      <alignment horizontal="left" vertical="center" wrapText="1"/>
    </xf>
    <xf numFmtId="0" fontId="32" fillId="13" borderId="18" xfId="0" applyFont="1" applyFill="1" applyBorder="1" applyAlignment="1" applyProtection="1">
      <alignment horizontal="center" vertical="center" wrapText="1"/>
      <protection hidden="1"/>
    </xf>
    <xf numFmtId="0" fontId="32" fillId="13" borderId="22" xfId="0" applyFont="1" applyFill="1" applyBorder="1" applyAlignment="1" applyProtection="1">
      <alignment horizontal="center" vertical="center" wrapText="1"/>
      <protection hidden="1"/>
    </xf>
    <xf numFmtId="0" fontId="32" fillId="35" borderId="18" xfId="0" applyFont="1" applyFill="1" applyBorder="1" applyAlignment="1" applyProtection="1">
      <alignment horizontal="center" vertical="center" wrapText="1"/>
      <protection hidden="1"/>
    </xf>
    <xf numFmtId="0" fontId="32" fillId="35" borderId="24" xfId="0" applyFont="1" applyFill="1" applyBorder="1" applyAlignment="1" applyProtection="1">
      <alignment horizontal="center" vertical="center" wrapText="1"/>
      <protection hidden="1"/>
    </xf>
    <xf numFmtId="0" fontId="32" fillId="3" borderId="23" xfId="0" applyFont="1" applyFill="1" applyBorder="1" applyAlignment="1" applyProtection="1">
      <alignment horizontal="center" wrapText="1"/>
      <protection hidden="1"/>
    </xf>
    <xf numFmtId="0" fontId="32" fillId="3" borderId="24" xfId="0" applyFont="1" applyFill="1" applyBorder="1" applyAlignment="1" applyProtection="1">
      <alignment horizontal="center" wrapText="1"/>
      <protection hidden="1"/>
    </xf>
    <xf numFmtId="0" fontId="32" fillId="26" borderId="23" xfId="0" applyFont="1" applyFill="1" applyBorder="1" applyAlignment="1" applyProtection="1">
      <alignment horizontal="center" vertical="center" wrapText="1"/>
      <protection hidden="1"/>
    </xf>
    <xf numFmtId="0" fontId="32" fillId="26" borderId="24" xfId="0" applyFont="1" applyFill="1" applyBorder="1" applyAlignment="1" applyProtection="1">
      <alignment horizontal="center" vertical="center" wrapText="1"/>
      <protection hidden="1"/>
    </xf>
    <xf numFmtId="0" fontId="144" fillId="22" borderId="0" xfId="0" applyFont="1" applyFill="1" applyBorder="1" applyAlignment="1">
      <alignment horizontal="center" vertical="center"/>
    </xf>
    <xf numFmtId="0" fontId="32" fillId="36" borderId="23" xfId="0" applyFont="1" applyFill="1" applyBorder="1" applyAlignment="1" applyProtection="1">
      <alignment horizontal="center" wrapText="1"/>
      <protection hidden="1"/>
    </xf>
    <xf numFmtId="0" fontId="32" fillId="36" borderId="24" xfId="0" applyFont="1" applyFill="1" applyBorder="1" applyAlignment="1" applyProtection="1">
      <alignment horizontal="center" wrapText="1"/>
      <protection hidden="1"/>
    </xf>
    <xf numFmtId="0" fontId="0" fillId="25" borderId="0" xfId="0" applyFont="1" applyFill="1" applyBorder="1" applyAlignment="1">
      <alignment horizontal="left" vertical="center"/>
    </xf>
    <xf numFmtId="0" fontId="32" fillId="38" borderId="23" xfId="0" applyFont="1" applyFill="1" applyBorder="1" applyAlignment="1" applyProtection="1">
      <alignment horizontal="center" vertical="center" wrapText="1"/>
      <protection hidden="1"/>
    </xf>
    <xf numFmtId="0" fontId="32" fillId="38" borderId="24" xfId="0" applyFont="1" applyFill="1" applyBorder="1" applyAlignment="1" applyProtection="1">
      <alignment horizontal="center" vertical="center" wrapText="1"/>
      <protection hidden="1"/>
    </xf>
    <xf numFmtId="14" fontId="9" fillId="0" borderId="0" xfId="0" applyNumberFormat="1" applyFont="1" applyBorder="1" applyAlignment="1" applyProtection="1">
      <alignment horizontal="center"/>
      <protection locked="0"/>
    </xf>
    <xf numFmtId="0" fontId="25" fillId="20" borderId="33" xfId="0" applyFont="1" applyFill="1" applyBorder="1" applyAlignment="1">
      <alignment horizontal="center" vertical="center" wrapText="1"/>
    </xf>
    <xf numFmtId="0" fontId="25" fillId="20" borderId="3" xfId="0" applyFont="1" applyFill="1" applyBorder="1" applyAlignment="1">
      <alignment horizontal="center" vertical="center" wrapText="1"/>
    </xf>
    <xf numFmtId="0" fontId="25" fillId="20" borderId="5" xfId="0" applyFont="1" applyFill="1" applyBorder="1" applyAlignment="1">
      <alignment horizontal="center" vertical="center" wrapText="1"/>
    </xf>
    <xf numFmtId="0" fontId="25" fillId="2" borderId="11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6" fillId="0" borderId="21" xfId="0" applyFont="1" applyFill="1" applyBorder="1" applyAlignment="1" applyProtection="1">
      <alignment horizontal="center" vertical="center" wrapText="1"/>
    </xf>
    <xf numFmtId="0" fontId="26" fillId="0" borderId="15" xfId="0" applyFont="1" applyFill="1" applyBorder="1" applyAlignment="1" applyProtection="1">
      <alignment horizontal="center" vertical="center" wrapText="1"/>
    </xf>
    <xf numFmtId="0" fontId="26" fillId="0" borderId="80" xfId="0" applyFont="1" applyFill="1" applyBorder="1" applyAlignment="1" applyProtection="1">
      <alignment horizontal="center" vertical="center" wrapText="1"/>
    </xf>
    <xf numFmtId="0" fontId="114" fillId="19" borderId="110" xfId="0" applyFont="1" applyFill="1" applyBorder="1" applyAlignment="1" applyProtection="1">
      <alignment horizontal="center" vertical="center" wrapText="1"/>
      <protection locked="0"/>
    </xf>
    <xf numFmtId="0" fontId="114" fillId="19" borderId="111" xfId="0" applyFont="1" applyFill="1" applyBorder="1" applyAlignment="1" applyProtection="1">
      <alignment horizontal="center" vertical="center" wrapText="1"/>
      <protection locked="0"/>
    </xf>
    <xf numFmtId="0" fontId="114" fillId="19" borderId="112" xfId="0" applyFont="1" applyFill="1" applyBorder="1" applyAlignment="1" applyProtection="1">
      <alignment horizontal="center" vertical="center" wrapText="1"/>
      <protection locked="0"/>
    </xf>
    <xf numFmtId="0" fontId="3" fillId="0" borderId="10" xfId="0" applyNumberFormat="1" applyFont="1" applyFill="1" applyBorder="1" applyAlignment="1" applyProtection="1">
      <alignment horizontal="left" vertical="center"/>
      <protection locked="0"/>
    </xf>
    <xf numFmtId="0" fontId="9" fillId="0" borderId="0" xfId="2" applyFont="1" applyFill="1" applyBorder="1" applyAlignment="1" applyProtection="1">
      <alignment horizontal="left" shrinkToFit="1"/>
    </xf>
    <xf numFmtId="0" fontId="4" fillId="16" borderId="6" xfId="2" applyFont="1" applyFill="1" applyBorder="1" applyAlignment="1" applyProtection="1">
      <alignment horizontal="center" vertical="center" wrapText="1"/>
    </xf>
    <xf numFmtId="0" fontId="4" fillId="16" borderId="12" xfId="2" applyFont="1" applyFill="1" applyBorder="1" applyAlignment="1" applyProtection="1">
      <alignment horizontal="center" vertical="center" wrapText="1"/>
    </xf>
    <xf numFmtId="0" fontId="3" fillId="17" borderId="4" xfId="2" applyFont="1" applyFill="1" applyBorder="1" applyAlignment="1" applyProtection="1">
      <alignment horizontal="center" vertical="center" wrapText="1"/>
    </xf>
    <xf numFmtId="0" fontId="3" fillId="17" borderId="9" xfId="2" applyFont="1" applyFill="1" applyBorder="1" applyAlignment="1" applyProtection="1">
      <alignment horizontal="center" vertical="center" wrapText="1"/>
    </xf>
    <xf numFmtId="0" fontId="3" fillId="17" borderId="7" xfId="2" applyFont="1" applyFill="1" applyBorder="1" applyAlignment="1" applyProtection="1">
      <alignment horizontal="center" vertical="center" wrapText="1"/>
    </xf>
    <xf numFmtId="1" fontId="3" fillId="17" borderId="61" xfId="2" applyNumberFormat="1" applyFont="1" applyFill="1" applyBorder="1" applyAlignment="1" applyProtection="1">
      <alignment horizontal="center" vertical="center"/>
    </xf>
    <xf numFmtId="1" fontId="3" fillId="17" borderId="62" xfId="2" applyNumberFormat="1" applyFont="1" applyFill="1" applyBorder="1" applyAlignment="1" applyProtection="1">
      <alignment horizontal="center" vertical="center"/>
    </xf>
    <xf numFmtId="0" fontId="9" fillId="0" borderId="6" xfId="2" applyFont="1" applyFill="1" applyBorder="1" applyAlignment="1" applyProtection="1">
      <alignment horizontal="center" vertical="center" wrapText="1"/>
      <protection locked="0" hidden="1"/>
    </xf>
    <xf numFmtId="0" fontId="9" fillId="0" borderId="12" xfId="2" applyFont="1" applyFill="1" applyBorder="1" applyAlignment="1" applyProtection="1">
      <alignment horizontal="center" vertical="center" wrapText="1"/>
      <protection locked="0" hidden="1"/>
    </xf>
    <xf numFmtId="1" fontId="9" fillId="0" borderId="9" xfId="2" applyNumberFormat="1" applyFont="1" applyFill="1" applyBorder="1" applyAlignment="1" applyProtection="1">
      <alignment horizontal="center" vertical="center" shrinkToFit="1"/>
      <protection locked="0"/>
    </xf>
    <xf numFmtId="1" fontId="9" fillId="0" borderId="7" xfId="2" applyNumberFormat="1" applyFont="1" applyFill="1" applyBorder="1" applyAlignment="1" applyProtection="1">
      <alignment horizontal="center" vertical="center" shrinkToFit="1"/>
      <protection locked="0"/>
    </xf>
    <xf numFmtId="0" fontId="9" fillId="0" borderId="4" xfId="2" applyFont="1" applyBorder="1" applyAlignment="1" applyProtection="1">
      <alignment horizontal="center" vertical="center"/>
      <protection locked="0"/>
    </xf>
    <xf numFmtId="171" fontId="9" fillId="0" borderId="8" xfId="2" applyNumberFormat="1" applyFont="1" applyFill="1" applyBorder="1" applyAlignment="1" applyProtection="1">
      <alignment horizontal="left" shrinkToFit="1"/>
      <protection locked="0"/>
    </xf>
    <xf numFmtId="0" fontId="9" fillId="3" borderId="1" xfId="2" applyFont="1" applyFill="1" applyBorder="1" applyAlignment="1" applyProtection="1">
      <alignment horizontal="left" vertical="center" shrinkToFit="1"/>
    </xf>
    <xf numFmtId="0" fontId="9" fillId="3" borderId="13" xfId="2" applyFont="1" applyFill="1" applyBorder="1" applyAlignment="1" applyProtection="1">
      <alignment horizontal="left" vertical="center" shrinkToFit="1"/>
    </xf>
    <xf numFmtId="0" fontId="9" fillId="3" borderId="5" xfId="2" applyFont="1" applyFill="1" applyBorder="1" applyAlignment="1" applyProtection="1">
      <alignment horizontal="left" vertical="center" shrinkToFit="1"/>
    </xf>
    <xf numFmtId="0" fontId="9" fillId="3" borderId="14" xfId="2" applyFont="1" applyFill="1" applyBorder="1" applyAlignment="1" applyProtection="1">
      <alignment horizontal="left" vertical="center" shrinkToFit="1"/>
    </xf>
    <xf numFmtId="0" fontId="0" fillId="0" borderId="6" xfId="0" applyNumberFormat="1" applyBorder="1" applyAlignment="1" applyProtection="1">
      <alignment horizontal="center" vertical="center"/>
      <protection hidden="1"/>
    </xf>
    <xf numFmtId="0" fontId="0" fillId="0" borderId="12" xfId="0" applyNumberFormat="1" applyBorder="1" applyAlignment="1" applyProtection="1">
      <alignment horizontal="center" vertical="center"/>
      <protection hidden="1"/>
    </xf>
    <xf numFmtId="164" fontId="0" fillId="0" borderId="6" xfId="0" applyNumberFormat="1" applyBorder="1" applyAlignment="1" applyProtection="1">
      <alignment horizontal="center" vertical="center"/>
      <protection hidden="1"/>
    </xf>
    <xf numFmtId="164" fontId="0" fillId="0" borderId="12" xfId="0" applyNumberFormat="1" applyBorder="1" applyAlignment="1" applyProtection="1">
      <alignment horizontal="center" vertical="center"/>
      <protection hidden="1"/>
    </xf>
    <xf numFmtId="0" fontId="9" fillId="0" borderId="8" xfId="2" applyFont="1" applyFill="1" applyBorder="1" applyAlignment="1" applyProtection="1">
      <alignment horizontal="left" shrinkToFit="1"/>
      <protection locked="0"/>
    </xf>
    <xf numFmtId="0" fontId="9" fillId="0" borderId="8" xfId="2" applyNumberFormat="1" applyFont="1" applyFill="1" applyBorder="1" applyAlignment="1" applyProtection="1">
      <alignment horizontal="left" shrinkToFit="1"/>
      <protection locked="0"/>
    </xf>
    <xf numFmtId="1" fontId="3" fillId="17" borderId="61" xfId="2" applyNumberFormat="1" applyFont="1" applyFill="1" applyBorder="1" applyAlignment="1" applyProtection="1">
      <alignment horizontal="center" vertical="center" wrapText="1"/>
    </xf>
    <xf numFmtId="1" fontId="3" fillId="17" borderId="62" xfId="2" applyNumberFormat="1" applyFont="1" applyFill="1" applyBorder="1" applyAlignment="1" applyProtection="1">
      <alignment horizontal="center" vertical="center" wrapText="1"/>
    </xf>
    <xf numFmtId="0" fontId="26" fillId="0" borderId="0" xfId="0" applyFont="1" applyAlignment="1">
      <alignment horizontal="left"/>
    </xf>
    <xf numFmtId="0" fontId="80" fillId="0" borderId="0" xfId="4" applyAlignment="1">
      <alignment horizontal="center"/>
    </xf>
    <xf numFmtId="0" fontId="4" fillId="0" borderId="90" xfId="1" applyFont="1" applyBorder="1" applyAlignment="1">
      <alignment horizontal="center" vertical="center" wrapText="1"/>
    </xf>
    <xf numFmtId="0" fontId="4" fillId="0" borderId="27" xfId="1" applyFont="1" applyBorder="1" applyAlignment="1">
      <alignment horizontal="center" vertical="center" wrapText="1"/>
    </xf>
    <xf numFmtId="0" fontId="4" fillId="0" borderId="28" xfId="1" applyFont="1" applyBorder="1" applyAlignment="1">
      <alignment horizontal="center" vertical="center" wrapText="1"/>
    </xf>
    <xf numFmtId="0" fontId="26" fillId="0" borderId="0" xfId="1" applyFont="1" applyBorder="1" applyAlignment="1">
      <alignment horizontal="center" vertical="center"/>
    </xf>
    <xf numFmtId="0" fontId="26" fillId="0" borderId="27" xfId="1" applyFont="1" applyBorder="1" applyAlignment="1">
      <alignment horizontal="center" vertical="center"/>
    </xf>
    <xf numFmtId="0" fontId="5" fillId="0" borderId="0" xfId="1" applyFont="1" applyBorder="1" applyAlignment="1">
      <alignment horizontal="center" vertical="center"/>
    </xf>
    <xf numFmtId="0" fontId="5" fillId="0" borderId="96" xfId="1" applyFont="1" applyBorder="1" applyAlignment="1">
      <alignment horizontal="center" vertical="center"/>
    </xf>
    <xf numFmtId="0" fontId="121" fillId="0" borderId="0" xfId="1" applyFont="1" applyBorder="1" applyAlignment="1">
      <alignment horizontal="center" vertical="center"/>
    </xf>
    <xf numFmtId="0" fontId="121" fillId="0" borderId="27" xfId="1" applyFont="1" applyBorder="1" applyAlignment="1">
      <alignment horizontal="center" vertical="center"/>
    </xf>
    <xf numFmtId="0" fontId="4" fillId="0" borderId="17" xfId="1" applyFont="1" applyBorder="1" applyAlignment="1">
      <alignment horizontal="center" vertical="center" shrinkToFit="1"/>
    </xf>
    <xf numFmtId="0" fontId="4" fillId="0" borderId="20" xfId="1" applyFont="1" applyBorder="1" applyAlignment="1">
      <alignment horizontal="center" vertical="center" shrinkToFit="1"/>
    </xf>
    <xf numFmtId="0" fontId="4" fillId="0" borderId="58" xfId="1" applyFont="1" applyBorder="1" applyAlignment="1">
      <alignment horizontal="center" vertical="center" shrinkToFit="1"/>
    </xf>
    <xf numFmtId="0" fontId="5" fillId="0" borderId="93" xfId="1" applyFont="1" applyBorder="1" applyAlignment="1">
      <alignment horizontal="center" wrapText="1"/>
    </xf>
    <xf numFmtId="0" fontId="5" fillId="0" borderId="94" xfId="1" applyFont="1" applyBorder="1" applyAlignment="1">
      <alignment horizontal="center" wrapText="1"/>
    </xf>
    <xf numFmtId="0" fontId="82" fillId="0" borderId="98" xfId="1" applyFont="1" applyBorder="1" applyAlignment="1">
      <alignment horizontal="left" vertical="top" wrapText="1"/>
    </xf>
    <xf numFmtId="0" fontId="82" fillId="0" borderId="97" xfId="1" applyFont="1" applyBorder="1" applyAlignment="1">
      <alignment horizontal="left" vertical="top" wrapText="1"/>
    </xf>
    <xf numFmtId="0" fontId="4" fillId="0" borderId="26" xfId="1" applyFont="1" applyBorder="1" applyAlignment="1">
      <alignment horizontal="center" vertical="center" wrapText="1"/>
    </xf>
    <xf numFmtId="0" fontId="3" fillId="0" borderId="22" xfId="1" applyFont="1" applyBorder="1" applyAlignment="1">
      <alignment horizontal="center" vertical="center"/>
    </xf>
    <xf numFmtId="0" fontId="3" fillId="0" borderId="0" xfId="1" applyFont="1" applyBorder="1" applyAlignment="1">
      <alignment horizontal="center" vertical="center"/>
    </xf>
    <xf numFmtId="0" fontId="3" fillId="0" borderId="27" xfId="1" applyFont="1" applyBorder="1" applyAlignment="1">
      <alignment horizontal="center" vertical="center"/>
    </xf>
    <xf numFmtId="0" fontId="4" fillId="0" borderId="0" xfId="1" applyFont="1" applyBorder="1" applyAlignment="1">
      <alignment horizontal="center" vertical="center"/>
    </xf>
    <xf numFmtId="0" fontId="4" fillId="0" borderId="96" xfId="1" applyFont="1" applyBorder="1" applyAlignment="1">
      <alignment horizontal="center" vertical="center"/>
    </xf>
    <xf numFmtId="0" fontId="3" fillId="0" borderId="17" xfId="1" applyFont="1" applyBorder="1" applyAlignment="1">
      <alignment horizontal="center" vertical="top"/>
    </xf>
    <xf numFmtId="0" fontId="3" fillId="0" borderId="20" xfId="1" applyFont="1" applyBorder="1" applyAlignment="1">
      <alignment horizontal="center" vertical="top"/>
    </xf>
    <xf numFmtId="0" fontId="3" fillId="0" borderId="28" xfId="1" applyFont="1" applyBorder="1" applyAlignment="1">
      <alignment horizontal="center" vertical="top"/>
    </xf>
    <xf numFmtId="0" fontId="4" fillId="0" borderId="17" xfId="1" applyFont="1" applyBorder="1" applyAlignment="1">
      <alignment horizontal="center" vertical="top" shrinkToFit="1"/>
    </xf>
    <xf numFmtId="0" fontId="4" fillId="0" borderId="20" xfId="1" applyFont="1" applyBorder="1" applyAlignment="1">
      <alignment horizontal="center" vertical="top" shrinkToFit="1"/>
    </xf>
    <xf numFmtId="0" fontId="4" fillId="0" borderId="58" xfId="1" applyFont="1" applyBorder="1" applyAlignment="1">
      <alignment horizontal="center" vertical="top" shrinkToFit="1"/>
    </xf>
    <xf numFmtId="0" fontId="122" fillId="0" borderId="99" xfId="1" applyFont="1" applyBorder="1" applyAlignment="1">
      <alignment horizontal="left" vertical="top"/>
    </xf>
    <xf numFmtId="0" fontId="123" fillId="0" borderId="100" xfId="1" applyFont="1" applyBorder="1" applyAlignment="1">
      <alignment horizontal="left" vertical="top"/>
    </xf>
    <xf numFmtId="0" fontId="79" fillId="0" borderId="101" xfId="1" applyFont="1" applyBorder="1" applyAlignment="1">
      <alignment horizontal="center" vertical="center" wrapText="1"/>
    </xf>
    <xf numFmtId="0" fontId="79" fillId="0" borderId="100" xfId="1" applyFont="1" applyBorder="1" applyAlignment="1">
      <alignment horizontal="center" vertical="center" wrapText="1"/>
    </xf>
    <xf numFmtId="0" fontId="79" fillId="0" borderId="102" xfId="1" applyFont="1" applyBorder="1" applyAlignment="1">
      <alignment horizontal="center" vertical="center" wrapText="1"/>
    </xf>
    <xf numFmtId="0" fontId="4" fillId="0" borderId="101" xfId="1" applyFont="1" applyBorder="1" applyAlignment="1">
      <alignment horizontal="center" vertical="center"/>
    </xf>
    <xf numFmtId="0" fontId="4" fillId="0" borderId="103" xfId="1" applyFont="1" applyBorder="1" applyAlignment="1">
      <alignment horizontal="center" vertical="center"/>
    </xf>
    <xf numFmtId="0" fontId="114" fillId="0" borderId="0" xfId="1" applyFont="1" applyBorder="1" applyAlignment="1">
      <alignment horizontal="right" vertical="center"/>
    </xf>
    <xf numFmtId="0" fontId="130" fillId="0" borderId="0" xfId="1" applyFont="1" applyBorder="1" applyAlignment="1">
      <alignment horizontal="center" wrapText="1"/>
    </xf>
    <xf numFmtId="164" fontId="130" fillId="0" borderId="0" xfId="1" applyNumberFormat="1" applyFont="1" applyBorder="1" applyAlignment="1">
      <alignment horizontal="center" wrapText="1"/>
    </xf>
    <xf numFmtId="164" fontId="130" fillId="0" borderId="96" xfId="1" applyNumberFormat="1" applyFont="1" applyBorder="1" applyAlignment="1">
      <alignment horizontal="center" wrapText="1"/>
    </xf>
    <xf numFmtId="0" fontId="114" fillId="0" borderId="0" xfId="1" applyNumberFormat="1" applyFont="1" applyBorder="1" applyAlignment="1">
      <alignment horizontal="left"/>
    </xf>
    <xf numFmtId="1" fontId="20" fillId="0" borderId="0" xfId="1" applyNumberFormat="1" applyFont="1" applyBorder="1" applyAlignment="1">
      <alignment horizontal="center"/>
    </xf>
    <xf numFmtId="1" fontId="20" fillId="0" borderId="96" xfId="1" applyNumberFormat="1" applyFont="1" applyBorder="1" applyAlignment="1">
      <alignment horizontal="center"/>
    </xf>
    <xf numFmtId="0" fontId="127" fillId="0" borderId="95" xfId="1" applyFont="1" applyBorder="1" applyAlignment="1">
      <alignment horizontal="center"/>
    </xf>
    <xf numFmtId="0" fontId="127" fillId="0" borderId="0" xfId="1" applyFont="1" applyBorder="1" applyAlignment="1">
      <alignment horizontal="center"/>
    </xf>
    <xf numFmtId="0" fontId="127" fillId="0" borderId="27" xfId="1" applyFont="1" applyBorder="1" applyAlignment="1">
      <alignment horizontal="center"/>
    </xf>
    <xf numFmtId="0" fontId="54" fillId="0" borderId="95" xfId="1" applyFont="1" applyBorder="1" applyAlignment="1">
      <alignment horizontal="center" vertical="center"/>
    </xf>
    <xf numFmtId="0" fontId="54" fillId="0" borderId="0" xfId="1" applyFont="1" applyBorder="1" applyAlignment="1">
      <alignment horizontal="center" vertical="center"/>
    </xf>
    <xf numFmtId="0" fontId="54" fillId="0" borderId="96" xfId="1" applyFont="1" applyBorder="1" applyAlignment="1">
      <alignment horizontal="center" vertical="center"/>
    </xf>
    <xf numFmtId="0" fontId="128" fillId="0" borderId="0" xfId="1" applyFont="1" applyBorder="1" applyAlignment="1">
      <alignment horizontal="center" vertical="center" wrapText="1"/>
    </xf>
    <xf numFmtId="0" fontId="114" fillId="0" borderId="0" xfId="1" applyFont="1" applyBorder="1" applyAlignment="1">
      <alignment horizontal="right"/>
    </xf>
    <xf numFmtId="0" fontId="129" fillId="0" borderId="95" xfId="1" applyFont="1" applyBorder="1" applyAlignment="1">
      <alignment horizontal="center" vertical="center" wrapText="1"/>
    </xf>
    <xf numFmtId="0" fontId="129" fillId="0" borderId="0" xfId="1" applyFont="1" applyBorder="1" applyAlignment="1">
      <alignment horizontal="center" vertical="center" wrapText="1"/>
    </xf>
    <xf numFmtId="0" fontId="129" fillId="0" borderId="96" xfId="1" applyFont="1" applyBorder="1" applyAlignment="1">
      <alignment horizontal="center" vertical="center" wrapText="1"/>
    </xf>
    <xf numFmtId="0" fontId="53" fillId="0" borderId="95" xfId="1" applyFont="1" applyBorder="1" applyAlignment="1">
      <alignment horizontal="center"/>
    </xf>
    <xf numFmtId="0" fontId="53" fillId="0" borderId="0" xfId="1" applyFont="1" applyBorder="1" applyAlignment="1">
      <alignment horizontal="center"/>
    </xf>
    <xf numFmtId="0" fontId="53" fillId="0" borderId="96" xfId="1" applyFont="1" applyBorder="1" applyAlignment="1">
      <alignment horizontal="center"/>
    </xf>
    <xf numFmtId="0" fontId="129" fillId="0" borderId="95" xfId="1" applyFont="1" applyBorder="1" applyAlignment="1">
      <alignment horizontal="center"/>
    </xf>
    <xf numFmtId="0" fontId="129" fillId="0" borderId="0" xfId="1" applyFont="1" applyBorder="1" applyAlignment="1">
      <alignment horizontal="center"/>
    </xf>
    <xf numFmtId="0" fontId="129" fillId="0" borderId="96" xfId="1" applyFont="1" applyBorder="1" applyAlignment="1">
      <alignment horizontal="center"/>
    </xf>
    <xf numFmtId="0" fontId="132" fillId="0" borderId="106" xfId="1" applyFont="1" applyBorder="1" applyAlignment="1">
      <alignment horizontal="center" vertical="top" wrapText="1"/>
    </xf>
    <xf numFmtId="0" fontId="132" fillId="0" borderId="107" xfId="1" applyFont="1" applyBorder="1" applyAlignment="1">
      <alignment horizontal="center" vertical="top" wrapText="1"/>
    </xf>
    <xf numFmtId="0" fontId="132" fillId="0" borderId="108" xfId="1" applyFont="1" applyBorder="1" applyAlignment="1">
      <alignment horizontal="center" vertical="top" wrapText="1"/>
    </xf>
    <xf numFmtId="0" fontId="131" fillId="0" borderId="5" xfId="1" applyFont="1" applyBorder="1" applyAlignment="1">
      <alignment horizontal="center" wrapText="1"/>
    </xf>
    <xf numFmtId="0" fontId="131" fillId="0" borderId="8" xfId="1" applyFont="1" applyBorder="1" applyAlignment="1">
      <alignment horizontal="center" wrapText="1"/>
    </xf>
    <xf numFmtId="0" fontId="131" fillId="0" borderId="14" xfId="1" applyFont="1" applyBorder="1" applyAlignment="1">
      <alignment horizontal="center" wrapText="1"/>
    </xf>
    <xf numFmtId="0" fontId="131" fillId="0" borderId="12" xfId="1" applyFont="1" applyBorder="1" applyAlignment="1">
      <alignment horizontal="center" wrapText="1"/>
    </xf>
    <xf numFmtId="0" fontId="131" fillId="0" borderId="105" xfId="1" applyFont="1" applyBorder="1" applyAlignment="1">
      <alignment horizontal="center" wrapText="1"/>
    </xf>
    <xf numFmtId="0" fontId="53" fillId="0" borderId="0" xfId="1" applyFont="1" applyBorder="1" applyAlignment="1">
      <alignment horizontal="center" vertical="center"/>
    </xf>
    <xf numFmtId="0" fontId="53" fillId="0" borderId="96" xfId="1" applyFont="1" applyBorder="1" applyAlignment="1">
      <alignment horizontal="center" vertical="center"/>
    </xf>
    <xf numFmtId="0" fontId="92" fillId="0" borderId="17" xfId="1" applyFont="1" applyBorder="1" applyAlignment="1">
      <alignment horizontal="center" vertical="center" shrinkToFit="1"/>
    </xf>
    <xf numFmtId="0" fontId="92" fillId="0" borderId="20" xfId="1" applyFont="1" applyBorder="1" applyAlignment="1">
      <alignment horizontal="center" vertical="center" shrinkToFit="1"/>
    </xf>
    <xf numFmtId="0" fontId="92" fillId="0" borderId="58" xfId="1" applyFont="1" applyBorder="1" applyAlignment="1">
      <alignment horizontal="center" vertical="center" shrinkToFit="1"/>
    </xf>
    <xf numFmtId="0" fontId="124" fillId="0" borderId="0" xfId="1" applyFont="1" applyBorder="1" applyAlignment="1">
      <alignment horizontal="right"/>
    </xf>
    <xf numFmtId="0" fontId="92" fillId="0" borderId="101" xfId="1" applyFont="1" applyBorder="1" applyAlignment="1">
      <alignment horizontal="center" vertical="center" wrapText="1"/>
    </xf>
    <xf numFmtId="0" fontId="92" fillId="0" borderId="100" xfId="1" applyFont="1" applyBorder="1" applyAlignment="1">
      <alignment horizontal="center" vertical="center" wrapText="1"/>
    </xf>
    <xf numFmtId="0" fontId="92" fillId="0" borderId="102" xfId="1" applyFont="1" applyBorder="1" applyAlignment="1">
      <alignment horizontal="center" vertical="center" wrapText="1"/>
    </xf>
    <xf numFmtId="0" fontId="92" fillId="0" borderId="101" xfId="1" applyFont="1" applyBorder="1" applyAlignment="1">
      <alignment horizontal="center" vertical="center"/>
    </xf>
    <xf numFmtId="0" fontId="92" fillId="0" borderId="103" xfId="1" applyFont="1" applyBorder="1" applyAlignment="1">
      <alignment horizontal="center" vertical="center"/>
    </xf>
    <xf numFmtId="0" fontId="124" fillId="0" borderId="0" xfId="1" applyFont="1" applyBorder="1" applyAlignment="1">
      <alignment horizontal="right" vertical="center"/>
    </xf>
    <xf numFmtId="167" fontId="26" fillId="0" borderId="0" xfId="0" applyNumberFormat="1" applyFont="1" applyAlignment="1">
      <alignment horizontal="center"/>
    </xf>
    <xf numFmtId="0" fontId="22" fillId="0" borderId="44" xfId="0" applyFont="1" applyBorder="1" applyAlignment="1">
      <alignment horizontal="center" vertical="top" wrapText="1"/>
    </xf>
    <xf numFmtId="0" fontId="22" fillId="0" borderId="0" xfId="0" applyFont="1" applyBorder="1" applyAlignment="1">
      <alignment horizontal="center" vertical="top" wrapText="1"/>
    </xf>
    <xf numFmtId="0" fontId="22" fillId="0" borderId="45" xfId="0" applyFont="1" applyBorder="1" applyAlignment="1">
      <alignment horizontal="center" vertical="top" wrapText="1"/>
    </xf>
    <xf numFmtId="0" fontId="4" fillId="0" borderId="44" xfId="0" applyFont="1" applyBorder="1" applyAlignment="1">
      <alignment horizontal="center" vertical="top" wrapText="1"/>
    </xf>
    <xf numFmtId="0" fontId="4" fillId="0" borderId="0" xfId="0" applyFont="1" applyBorder="1" applyAlignment="1">
      <alignment horizontal="center" vertical="top" wrapText="1"/>
    </xf>
    <xf numFmtId="0" fontId="4" fillId="0" borderId="45" xfId="0" applyFont="1" applyBorder="1" applyAlignment="1">
      <alignment horizontal="center" vertical="top" wrapText="1"/>
    </xf>
    <xf numFmtId="0" fontId="53" fillId="0" borderId="44" xfId="0" applyFont="1" applyBorder="1" applyAlignment="1">
      <alignment horizontal="center" vertical="top" wrapText="1"/>
    </xf>
    <xf numFmtId="0" fontId="53" fillId="0" borderId="0" xfId="0" applyFont="1" applyBorder="1" applyAlignment="1">
      <alignment horizontal="center" vertical="top" wrapText="1"/>
    </xf>
    <xf numFmtId="0" fontId="53" fillId="0" borderId="45" xfId="0" applyFont="1" applyBorder="1" applyAlignment="1">
      <alignment horizontal="center" vertical="top" wrapText="1"/>
    </xf>
    <xf numFmtId="0" fontId="53" fillId="0" borderId="44" xfId="0" applyFont="1" applyBorder="1" applyAlignment="1">
      <alignment horizontal="center" wrapText="1"/>
    </xf>
    <xf numFmtId="0" fontId="53" fillId="0" borderId="0" xfId="0" applyFont="1" applyBorder="1" applyAlignment="1">
      <alignment horizontal="center" wrapText="1"/>
    </xf>
    <xf numFmtId="0" fontId="53" fillId="0" borderId="45" xfId="0" applyFont="1" applyBorder="1" applyAlignment="1">
      <alignment horizontal="center" wrapText="1"/>
    </xf>
    <xf numFmtId="168" fontId="26" fillId="0" borderId="44" xfId="0" applyNumberFormat="1" applyFont="1" applyBorder="1" applyAlignment="1">
      <alignment horizontal="center" vertical="top" wrapText="1"/>
    </xf>
    <xf numFmtId="168" fontId="26" fillId="0" borderId="0" xfId="0" applyNumberFormat="1" applyFont="1" applyBorder="1" applyAlignment="1">
      <alignment horizontal="center" vertical="top" wrapText="1"/>
    </xf>
    <xf numFmtId="168" fontId="26" fillId="0" borderId="45" xfId="0" applyNumberFormat="1" applyFont="1" applyBorder="1" applyAlignment="1">
      <alignment horizontal="center" vertical="top" wrapText="1"/>
    </xf>
    <xf numFmtId="169" fontId="4" fillId="0" borderId="44" xfId="0" applyNumberFormat="1" applyFont="1" applyBorder="1" applyAlignment="1">
      <alignment horizontal="center" vertical="top" wrapText="1"/>
    </xf>
    <xf numFmtId="169" fontId="4" fillId="0" borderId="0" xfId="0" applyNumberFormat="1" applyFont="1" applyBorder="1" applyAlignment="1">
      <alignment horizontal="center" vertical="top" wrapText="1"/>
    </xf>
    <xf numFmtId="169" fontId="4" fillId="0" borderId="45" xfId="0" applyNumberFormat="1" applyFont="1" applyBorder="1" applyAlignment="1">
      <alignment horizontal="center" vertical="top" wrapText="1"/>
    </xf>
    <xf numFmtId="169" fontId="53" fillId="0" borderId="44" xfId="0" applyNumberFormat="1" applyFont="1" applyBorder="1" applyAlignment="1">
      <alignment horizontal="center" vertical="top" wrapText="1"/>
    </xf>
    <xf numFmtId="169" fontId="53" fillId="0" borderId="0" xfId="0" applyNumberFormat="1" applyFont="1" applyBorder="1" applyAlignment="1">
      <alignment horizontal="center" vertical="top" wrapText="1"/>
    </xf>
    <xf numFmtId="169" fontId="53" fillId="0" borderId="45" xfId="0" applyNumberFormat="1" applyFont="1" applyBorder="1" applyAlignment="1">
      <alignment horizontal="center" vertical="top" wrapText="1"/>
    </xf>
    <xf numFmtId="0" fontId="26" fillId="0" borderId="44" xfId="0" applyFont="1" applyBorder="1" applyAlignment="1">
      <alignment horizontal="center" vertical="top" wrapText="1"/>
    </xf>
    <xf numFmtId="0" fontId="26" fillId="0" borderId="0" xfId="0" applyFont="1" applyBorder="1" applyAlignment="1">
      <alignment horizontal="center" vertical="top" wrapText="1"/>
    </xf>
    <xf numFmtId="0" fontId="26" fillId="0" borderId="45" xfId="0" applyFont="1" applyBorder="1" applyAlignment="1">
      <alignment horizontal="center" vertical="top" wrapText="1"/>
    </xf>
    <xf numFmtId="0" fontId="4" fillId="0" borderId="44" xfId="0" applyFont="1" applyBorder="1" applyAlignment="1">
      <alignment horizontal="center" wrapText="1"/>
    </xf>
    <xf numFmtId="0" fontId="4" fillId="0" borderId="0" xfId="0" applyFont="1" applyBorder="1" applyAlignment="1">
      <alignment horizontal="center" wrapText="1"/>
    </xf>
    <xf numFmtId="0" fontId="4" fillId="0" borderId="45" xfId="0" applyFont="1" applyBorder="1" applyAlignment="1">
      <alignment horizontal="center" wrapText="1"/>
    </xf>
    <xf numFmtId="0" fontId="70" fillId="0" borderId="0" xfId="0" applyFont="1" applyAlignment="1">
      <alignment horizontal="right"/>
    </xf>
    <xf numFmtId="0" fontId="70" fillId="0" borderId="0" xfId="0" applyFont="1" applyAlignment="1">
      <alignment horizontal="left"/>
    </xf>
    <xf numFmtId="0" fontId="71" fillId="0" borderId="0" xfId="0" applyFont="1" applyAlignment="1">
      <alignment horizontal="right"/>
    </xf>
    <xf numFmtId="0" fontId="71" fillId="0" borderId="0" xfId="0" applyFont="1" applyAlignment="1">
      <alignment horizontal="left"/>
    </xf>
    <xf numFmtId="0" fontId="26" fillId="0" borderId="44" xfId="0" applyFont="1" applyBorder="1" applyAlignment="1">
      <alignment horizontal="center" wrapText="1"/>
    </xf>
    <xf numFmtId="0" fontId="26" fillId="0" borderId="0" xfId="0" applyFont="1" applyBorder="1" applyAlignment="1">
      <alignment horizontal="center" wrapText="1"/>
    </xf>
    <xf numFmtId="0" fontId="26" fillId="0" borderId="45" xfId="0" applyFont="1" applyBorder="1" applyAlignment="1">
      <alignment horizontal="center" wrapText="1"/>
    </xf>
    <xf numFmtId="0" fontId="68" fillId="0" borderId="0" xfId="0" applyFont="1" applyAlignment="1">
      <alignment horizontal="left"/>
    </xf>
    <xf numFmtId="0" fontId="69" fillId="0" borderId="0" xfId="0" applyFont="1" applyAlignment="1">
      <alignment horizontal="left"/>
    </xf>
    <xf numFmtId="0" fontId="65" fillId="0" borderId="0" xfId="0" applyFont="1" applyAlignment="1">
      <alignment horizontal="right"/>
    </xf>
    <xf numFmtId="0" fontId="65" fillId="0" borderId="0" xfId="0" applyFont="1" applyAlignment="1">
      <alignment horizontal="left"/>
    </xf>
    <xf numFmtId="0" fontId="36" fillId="0" borderId="0" xfId="0" applyFont="1" applyAlignment="1">
      <alignment horizontal="center"/>
    </xf>
    <xf numFmtId="0" fontId="36" fillId="0" borderId="0" xfId="0" applyFont="1" applyAlignment="1">
      <alignment horizontal="left"/>
    </xf>
    <xf numFmtId="0" fontId="22" fillId="0" borderId="0" xfId="0" applyFont="1" applyAlignment="1" applyProtection="1">
      <alignment horizontal="left" shrinkToFit="1"/>
    </xf>
    <xf numFmtId="0" fontId="76" fillId="0" borderId="44" xfId="0" applyFont="1" applyBorder="1" applyAlignment="1">
      <alignment horizontal="center" wrapText="1"/>
    </xf>
    <xf numFmtId="0" fontId="76" fillId="0" borderId="0" xfId="0" applyFont="1" applyBorder="1" applyAlignment="1">
      <alignment horizontal="center" wrapText="1"/>
    </xf>
    <xf numFmtId="0" fontId="76" fillId="0" borderId="45" xfId="0" applyFont="1" applyBorder="1" applyAlignment="1">
      <alignment horizontal="center" wrapText="1"/>
    </xf>
    <xf numFmtId="0" fontId="68" fillId="0" borderId="0" xfId="0" applyFont="1" applyAlignment="1">
      <alignment horizontal="center" vertical="top"/>
    </xf>
    <xf numFmtId="0" fontId="116" fillId="0" borderId="0" xfId="0" applyFont="1" applyAlignment="1">
      <alignment horizontal="center" vertical="center"/>
    </xf>
    <xf numFmtId="0" fontId="111" fillId="18" borderId="44" xfId="0" applyFont="1" applyFill="1" applyBorder="1" applyAlignment="1">
      <alignment horizontal="center" vertical="center" wrapText="1"/>
    </xf>
    <xf numFmtId="0" fontId="111" fillId="18" borderId="0" xfId="0" applyFont="1" applyFill="1" applyBorder="1" applyAlignment="1">
      <alignment horizontal="center" vertical="center" wrapText="1"/>
    </xf>
    <xf numFmtId="0" fontId="111" fillId="18" borderId="45" xfId="0" applyFont="1" applyFill="1" applyBorder="1" applyAlignment="1">
      <alignment horizontal="center" vertical="center" wrapText="1"/>
    </xf>
    <xf numFmtId="0" fontId="77" fillId="18" borderId="44" xfId="0" applyFont="1" applyFill="1" applyBorder="1" applyAlignment="1">
      <alignment horizontal="center" vertical="center" wrapText="1"/>
    </xf>
    <xf numFmtId="0" fontId="77" fillId="18" borderId="0" xfId="0" applyFont="1" applyFill="1" applyBorder="1" applyAlignment="1">
      <alignment horizontal="center" vertical="center" wrapText="1"/>
    </xf>
    <xf numFmtId="0" fontId="77" fillId="18" borderId="45" xfId="0" applyFont="1" applyFill="1" applyBorder="1" applyAlignment="1">
      <alignment horizontal="center" vertical="center" wrapText="1"/>
    </xf>
    <xf numFmtId="0" fontId="66" fillId="18" borderId="44" xfId="0" applyFont="1" applyFill="1" applyBorder="1" applyAlignment="1">
      <alignment horizontal="center" vertical="center" wrapText="1"/>
    </xf>
    <xf numFmtId="0" fontId="66" fillId="18" borderId="0" xfId="0" applyFont="1" applyFill="1" applyBorder="1" applyAlignment="1">
      <alignment horizontal="center" vertical="center" wrapText="1"/>
    </xf>
    <xf numFmtId="0" fontId="66" fillId="18" borderId="45" xfId="0" applyFont="1" applyFill="1" applyBorder="1" applyAlignment="1">
      <alignment horizontal="center" vertical="center" wrapText="1"/>
    </xf>
    <xf numFmtId="0" fontId="115" fillId="0" borderId="0" xfId="0" applyFont="1" applyAlignment="1" applyProtection="1">
      <alignment horizontal="left" vertical="center" wrapText="1"/>
    </xf>
    <xf numFmtId="0" fontId="68" fillId="0" borderId="44" xfId="0" applyFont="1" applyBorder="1" applyAlignment="1">
      <alignment horizontal="center" wrapText="1"/>
    </xf>
    <xf numFmtId="0" fontId="68" fillId="0" borderId="0" xfId="0" applyFont="1" applyBorder="1" applyAlignment="1">
      <alignment horizontal="center" wrapText="1"/>
    </xf>
    <xf numFmtId="0" fontId="68" fillId="0" borderId="45" xfId="0" applyFont="1" applyBorder="1" applyAlignment="1">
      <alignment horizontal="center" wrapText="1"/>
    </xf>
    <xf numFmtId="0" fontId="75" fillId="0" borderId="44" xfId="0" applyFont="1" applyBorder="1" applyAlignment="1">
      <alignment horizontal="center" wrapText="1"/>
    </xf>
    <xf numFmtId="0" fontId="75" fillId="0" borderId="0" xfId="0" applyFont="1" applyBorder="1" applyAlignment="1">
      <alignment horizontal="center" wrapText="1"/>
    </xf>
    <xf numFmtId="0" fontId="75" fillId="0" borderId="45" xfId="0" applyFont="1" applyBorder="1" applyAlignment="1">
      <alignment horizontal="center" wrapText="1"/>
    </xf>
    <xf numFmtId="0" fontId="115" fillId="0" borderId="0" xfId="0" applyFont="1" applyAlignment="1" applyProtection="1">
      <alignment horizontal="left" vertical="center" wrapText="1" shrinkToFit="1"/>
    </xf>
    <xf numFmtId="0" fontId="22" fillId="0" borderId="0" xfId="0" applyFont="1" applyAlignment="1" applyProtection="1">
      <alignment horizontal="left" vertical="center" shrinkToFit="1"/>
    </xf>
    <xf numFmtId="167" fontId="115" fillId="0" borderId="0" xfId="0" applyNumberFormat="1" applyFont="1" applyAlignment="1" applyProtection="1">
      <alignment horizontal="left"/>
    </xf>
    <xf numFmtId="0" fontId="22" fillId="0" borderId="0" xfId="0" applyFont="1" applyAlignment="1" applyProtection="1">
      <alignment horizontal="center" shrinkToFit="1"/>
    </xf>
    <xf numFmtId="0" fontId="9" fillId="0" borderId="19" xfId="1" applyBorder="1" applyAlignment="1">
      <alignment horizontal="left" vertical="center"/>
    </xf>
    <xf numFmtId="0" fontId="9" fillId="0" borderId="26" xfId="1" applyBorder="1" applyAlignment="1">
      <alignment horizontal="left" vertical="center"/>
    </xf>
    <xf numFmtId="0" fontId="6" fillId="19" borderId="0" xfId="1" applyFont="1" applyFill="1" applyBorder="1" applyAlignment="1"/>
    <xf numFmtId="0" fontId="6" fillId="0" borderId="0" xfId="1" applyFont="1" applyBorder="1" applyAlignment="1">
      <alignment horizontal="left"/>
    </xf>
    <xf numFmtId="0" fontId="9" fillId="0" borderId="20" xfId="1" applyBorder="1" applyAlignment="1">
      <alignment horizontal="left" vertical="center"/>
    </xf>
    <xf numFmtId="0" fontId="9" fillId="0" borderId="28" xfId="1" applyBorder="1" applyAlignment="1">
      <alignment horizontal="left" vertical="center"/>
    </xf>
    <xf numFmtId="0" fontId="53" fillId="0" borderId="69" xfId="1" applyFont="1" applyBorder="1" applyAlignment="1">
      <alignment horizontal="center"/>
    </xf>
    <xf numFmtId="0" fontId="53" fillId="0" borderId="73" xfId="1" applyFont="1" applyBorder="1" applyAlignment="1">
      <alignment horizontal="center"/>
    </xf>
    <xf numFmtId="0" fontId="67" fillId="0" borderId="0" xfId="1" applyFont="1" applyBorder="1" applyAlignment="1">
      <alignment horizontal="left" wrapText="1"/>
    </xf>
    <xf numFmtId="0" fontId="9" fillId="0" borderId="0" xfId="1" applyBorder="1" applyAlignment="1">
      <alignment horizontal="left" vertical="center"/>
    </xf>
    <xf numFmtId="0" fontId="9" fillId="0" borderId="27" xfId="1" applyBorder="1" applyAlignment="1">
      <alignment horizontal="left" vertical="center"/>
    </xf>
    <xf numFmtId="0" fontId="9" fillId="0" borderId="0" xfId="1" applyFill="1" applyBorder="1" applyAlignment="1"/>
    <xf numFmtId="0" fontId="9" fillId="0" borderId="0" xfId="1" applyFill="1" applyBorder="1" applyAlignment="1">
      <alignment horizontal="left"/>
    </xf>
    <xf numFmtId="0" fontId="9" fillId="0" borderId="0" xfId="1" applyBorder="1" applyAlignment="1"/>
    <xf numFmtId="0" fontId="3" fillId="0" borderId="69" xfId="1" applyFont="1" applyBorder="1" applyAlignment="1">
      <alignment horizontal="center"/>
    </xf>
    <xf numFmtId="0" fontId="3" fillId="0" borderId="0" xfId="1" applyFont="1" applyBorder="1" applyAlignment="1">
      <alignment horizontal="center"/>
    </xf>
    <xf numFmtId="0" fontId="3" fillId="0" borderId="73" xfId="1" applyFont="1" applyBorder="1" applyAlignment="1">
      <alignment horizontal="center"/>
    </xf>
    <xf numFmtId="0" fontId="9" fillId="0" borderId="0" xfId="0" applyFont="1" applyFill="1" applyBorder="1" applyAlignment="1">
      <alignment horizontal="left"/>
    </xf>
    <xf numFmtId="0" fontId="3" fillId="0" borderId="0" xfId="0" applyFont="1" applyFill="1" applyBorder="1" applyAlignment="1">
      <alignment horizontal="left"/>
    </xf>
    <xf numFmtId="0" fontId="9" fillId="3" borderId="0" xfId="0" applyFont="1" applyFill="1" applyBorder="1" applyAlignment="1">
      <alignment horizontal="left" indent="4"/>
    </xf>
    <xf numFmtId="0" fontId="53" fillId="0" borderId="0" xfId="1" applyFont="1" applyFill="1" applyBorder="1" applyAlignment="1">
      <alignment horizontal="center"/>
    </xf>
    <xf numFmtId="0" fontId="9" fillId="0" borderId="0" xfId="1" applyAlignment="1">
      <alignment horizontal="center"/>
    </xf>
    <xf numFmtId="0" fontId="6" fillId="0" borderId="0" xfId="1" applyFont="1" applyBorder="1" applyAlignment="1"/>
    <xf numFmtId="0" fontId="3" fillId="3" borderId="0" xfId="0" applyFont="1" applyFill="1" applyBorder="1" applyAlignment="1">
      <alignment horizontal="left"/>
    </xf>
    <xf numFmtId="0" fontId="9" fillId="0" borderId="0" xfId="0" applyFont="1" applyFill="1" applyBorder="1" applyAlignment="1">
      <alignment horizontal="left" indent="4"/>
    </xf>
    <xf numFmtId="0" fontId="83" fillId="0" borderId="0" xfId="1" applyFont="1" applyBorder="1" applyAlignment="1">
      <alignment horizontal="left"/>
    </xf>
    <xf numFmtId="0" fontId="9" fillId="0" borderId="0" xfId="1" applyBorder="1" applyAlignment="1">
      <alignment horizontal="left"/>
    </xf>
    <xf numFmtId="0" fontId="9" fillId="0" borderId="73" xfId="1" applyBorder="1" applyAlignment="1">
      <alignment horizontal="left"/>
    </xf>
    <xf numFmtId="0" fontId="9" fillId="0" borderId="52" xfId="1" applyBorder="1" applyAlignment="1">
      <alignment horizontal="left"/>
    </xf>
    <xf numFmtId="0" fontId="9" fillId="0" borderId="18" xfId="1" applyBorder="1" applyAlignment="1">
      <alignment horizontal="left" vertical="center"/>
    </xf>
    <xf numFmtId="0" fontId="9" fillId="0" borderId="22" xfId="1" applyBorder="1" applyAlignment="1">
      <alignment horizontal="left" vertical="center"/>
    </xf>
    <xf numFmtId="0" fontId="9" fillId="0" borderId="52" xfId="1" applyFill="1" applyBorder="1" applyAlignment="1">
      <alignment horizontal="left"/>
    </xf>
    <xf numFmtId="0" fontId="9" fillId="0" borderId="0" xfId="1" applyFill="1" applyBorder="1" applyAlignment="1">
      <alignment horizontal="left" vertical="top"/>
    </xf>
    <xf numFmtId="0" fontId="9" fillId="0" borderId="52" xfId="1" applyFill="1" applyBorder="1" applyAlignment="1">
      <alignment horizontal="left" vertical="top"/>
    </xf>
    <xf numFmtId="0" fontId="9" fillId="0" borderId="22" xfId="1" applyBorder="1" applyAlignment="1">
      <alignment horizontal="left" vertical="center" shrinkToFit="1"/>
    </xf>
    <xf numFmtId="0" fontId="9" fillId="0" borderId="0" xfId="1" applyBorder="1" applyAlignment="1">
      <alignment horizontal="left" vertical="center" shrinkToFit="1"/>
    </xf>
    <xf numFmtId="0" fontId="9" fillId="0" borderId="27" xfId="1" applyBorder="1" applyAlignment="1">
      <alignment horizontal="left" vertical="center" shrinkToFit="1"/>
    </xf>
    <xf numFmtId="0" fontId="9" fillId="0" borderId="17" xfId="1" applyBorder="1" applyAlignment="1">
      <alignment horizontal="left" vertical="center"/>
    </xf>
    <xf numFmtId="0" fontId="9" fillId="0" borderId="0" xfId="0" applyFont="1" applyFill="1" applyBorder="1" applyAlignment="1">
      <alignment horizontal="left" indent="7"/>
    </xf>
    <xf numFmtId="0" fontId="9" fillId="0" borderId="17" xfId="1" applyBorder="1" applyAlignment="1">
      <alignment horizontal="left" vertical="center" shrinkToFit="1"/>
    </xf>
    <xf numFmtId="0" fontId="9" fillId="0" borderId="20" xfId="1" applyBorder="1" applyAlignment="1">
      <alignment horizontal="left" vertical="center" shrinkToFit="1"/>
    </xf>
    <xf numFmtId="0" fontId="9" fillId="0" borderId="28" xfId="1" applyBorder="1" applyAlignment="1">
      <alignment horizontal="left" vertical="center" shrinkToFit="1"/>
    </xf>
    <xf numFmtId="0" fontId="9" fillId="0" borderId="0" xfId="1" applyBorder="1" applyAlignment="1">
      <alignment horizontal="center"/>
    </xf>
    <xf numFmtId="0" fontId="82" fillId="0" borderId="0" xfId="1" applyFont="1" applyAlignment="1">
      <alignment vertical="top" textRotation="90"/>
    </xf>
    <xf numFmtId="0" fontId="91" fillId="0" borderId="51" xfId="1" applyFont="1" applyBorder="1" applyAlignment="1">
      <alignment horizontal="center"/>
    </xf>
    <xf numFmtId="0" fontId="9" fillId="0" borderId="52" xfId="1" applyBorder="1" applyAlignment="1">
      <alignment horizontal="center"/>
    </xf>
    <xf numFmtId="0" fontId="82" fillId="0" borderId="0" xfId="1" applyFont="1" applyAlignment="1">
      <alignment textRotation="90"/>
    </xf>
    <xf numFmtId="0" fontId="9" fillId="0" borderId="0" xfId="1" applyAlignment="1"/>
    <xf numFmtId="0" fontId="9" fillId="0" borderId="0" xfId="1" applyBorder="1" applyAlignment="1">
      <alignment horizontal="left" shrinkToFit="1"/>
    </xf>
    <xf numFmtId="0" fontId="9" fillId="0" borderId="16" xfId="1" applyBorder="1" applyAlignment="1">
      <alignment horizontal="left" shrinkToFit="1"/>
    </xf>
    <xf numFmtId="0" fontId="9" fillId="0" borderId="8" xfId="1" applyBorder="1" applyAlignment="1">
      <alignment horizontal="left" shrinkToFit="1"/>
    </xf>
    <xf numFmtId="0" fontId="9" fillId="0" borderId="14" xfId="1" applyBorder="1" applyAlignment="1">
      <alignment horizontal="left" shrinkToFit="1"/>
    </xf>
    <xf numFmtId="0" fontId="89" fillId="0" borderId="63" xfId="1" applyFont="1" applyBorder="1" applyAlignment="1">
      <alignment horizontal="center"/>
    </xf>
    <xf numFmtId="0" fontId="9" fillId="0" borderId="50" xfId="1" applyBorder="1" applyAlignment="1">
      <alignment horizontal="center"/>
    </xf>
    <xf numFmtId="0" fontId="9" fillId="0" borderId="64" xfId="1" applyBorder="1" applyAlignment="1">
      <alignment horizontal="center"/>
    </xf>
    <xf numFmtId="0" fontId="90" fillId="0" borderId="51" xfId="1" applyFont="1" applyBorder="1" applyAlignment="1">
      <alignment horizontal="center"/>
    </xf>
    <xf numFmtId="0" fontId="9" fillId="0" borderId="2" xfId="1" applyBorder="1" applyAlignment="1">
      <alignment horizontal="left" shrinkToFit="1"/>
    </xf>
    <xf numFmtId="0" fontId="9" fillId="0" borderId="13" xfId="1" applyBorder="1" applyAlignment="1">
      <alignment horizontal="left" shrinkToFit="1"/>
    </xf>
    <xf numFmtId="0" fontId="83" fillId="0" borderId="51" xfId="1" applyFont="1" applyBorder="1" applyAlignment="1">
      <alignment horizontal="center"/>
    </xf>
    <xf numFmtId="0" fontId="9" fillId="0" borderId="18" xfId="1" applyBorder="1" applyAlignment="1">
      <alignment horizontal="left" vertical="center" shrinkToFit="1"/>
    </xf>
    <xf numFmtId="0" fontId="9" fillId="0" borderId="19" xfId="1" applyBorder="1" applyAlignment="1">
      <alignment horizontal="left" vertical="center" shrinkToFit="1"/>
    </xf>
    <xf numFmtId="0" fontId="9" fillId="0" borderId="26" xfId="1" applyBorder="1" applyAlignment="1">
      <alignment horizontal="left" vertical="center" shrinkToFit="1"/>
    </xf>
    <xf numFmtId="0" fontId="67" fillId="0" borderId="0" xfId="1" applyFont="1" applyFill="1" applyBorder="1" applyAlignment="1">
      <alignment horizontal="left" vertical="center" wrapText="1"/>
    </xf>
    <xf numFmtId="0" fontId="53" fillId="0" borderId="0" xfId="1" applyFont="1" applyFill="1" applyBorder="1" applyAlignment="1">
      <alignment horizontal="left"/>
    </xf>
    <xf numFmtId="0" fontId="9" fillId="0" borderId="0" xfId="1" applyFill="1" applyBorder="1" applyAlignment="1">
      <alignment horizontal="left" shrinkToFit="1"/>
    </xf>
    <xf numFmtId="0" fontId="9" fillId="0" borderId="0" xfId="1" applyBorder="1" applyAlignment="1">
      <alignment horizontal="left" vertical="top" wrapText="1"/>
    </xf>
    <xf numFmtId="0" fontId="9" fillId="0" borderId="52" xfId="1" applyBorder="1" applyAlignment="1">
      <alignment horizontal="left" vertical="top" wrapText="1"/>
    </xf>
    <xf numFmtId="0" fontId="45" fillId="0" borderId="37" xfId="0" applyFont="1" applyBorder="1" applyAlignment="1" applyProtection="1">
      <alignment horizontal="left"/>
      <protection locked="0"/>
    </xf>
    <xf numFmtId="0" fontId="60" fillId="0" borderId="8" xfId="0" applyFont="1" applyBorder="1" applyAlignment="1" applyProtection="1">
      <alignment horizontal="left"/>
      <protection locked="0"/>
    </xf>
    <xf numFmtId="0" fontId="58" fillId="0" borderId="8" xfId="0" applyFont="1" applyBorder="1" applyAlignment="1" applyProtection="1">
      <alignment horizontal="left"/>
      <protection locked="0"/>
    </xf>
    <xf numFmtId="0" fontId="60" fillId="0" borderId="40" xfId="0" applyFont="1" applyBorder="1" applyAlignment="1" applyProtection="1">
      <alignment horizontal="left"/>
      <protection locked="0"/>
    </xf>
    <xf numFmtId="0" fontId="45" fillId="0" borderId="0" xfId="0" applyFont="1" applyBorder="1" applyAlignment="1" applyProtection="1">
      <alignment horizontal="left"/>
      <protection locked="0"/>
    </xf>
    <xf numFmtId="0" fontId="61" fillId="0" borderId="39" xfId="0" applyFont="1" applyBorder="1" applyAlignment="1" applyProtection="1">
      <alignment horizontal="center" wrapText="1"/>
      <protection locked="0"/>
    </xf>
    <xf numFmtId="0" fontId="45" fillId="0" borderId="39" xfId="0" applyFont="1" applyBorder="1" applyAlignment="1" applyProtection="1">
      <alignment horizontal="left" shrinkToFit="1"/>
      <protection locked="0"/>
    </xf>
    <xf numFmtId="0" fontId="36" fillId="0" borderId="0" xfId="0" applyFont="1" applyAlignment="1" applyProtection="1">
      <alignment horizontal="center" vertical="center" wrapText="1"/>
    </xf>
    <xf numFmtId="0" fontId="36" fillId="0" borderId="0" xfId="0" applyFont="1" applyAlignment="1" applyProtection="1">
      <alignment horizontal="center" vertical="top"/>
      <protection locked="0"/>
    </xf>
    <xf numFmtId="0" fontId="26" fillId="0" borderId="20" xfId="0" applyFont="1" applyBorder="1" applyAlignment="1" applyProtection="1">
      <alignment horizontal="left"/>
      <protection locked="0"/>
    </xf>
    <xf numFmtId="0" fontId="58" fillId="0" borderId="0" xfId="0" applyFont="1" applyBorder="1" applyAlignment="1" applyProtection="1">
      <alignment horizontal="left"/>
      <protection locked="0"/>
    </xf>
    <xf numFmtId="0" fontId="0" fillId="0" borderId="0" xfId="0" applyAlignment="1">
      <alignment horizontal="center" shrinkToFit="1"/>
    </xf>
    <xf numFmtId="0" fontId="114" fillId="0" borderId="10" xfId="0" applyFont="1" applyBorder="1" applyAlignment="1">
      <alignment horizontal="center" vertical="center" wrapText="1"/>
    </xf>
    <xf numFmtId="0" fontId="114" fillId="0" borderId="55" xfId="0" applyFont="1" applyBorder="1" applyAlignment="1">
      <alignment horizontal="center" vertical="center" wrapText="1"/>
    </xf>
    <xf numFmtId="0" fontId="33" fillId="0" borderId="0" xfId="0" applyFont="1" applyAlignment="1">
      <alignment horizontal="center" wrapText="1"/>
    </xf>
    <xf numFmtId="0" fontId="0" fillId="0" borderId="0" xfId="0" applyFont="1" applyAlignment="1">
      <alignment horizontal="left" vertical="center" shrinkToFit="1"/>
    </xf>
    <xf numFmtId="0" fontId="101" fillId="0" borderId="2" xfId="0" applyFont="1" applyBorder="1" applyAlignment="1">
      <alignment horizontal="center" vertical="center"/>
    </xf>
    <xf numFmtId="0" fontId="101" fillId="0" borderId="20" xfId="0" applyFont="1" applyBorder="1" applyAlignment="1">
      <alignment horizontal="center" vertical="center"/>
    </xf>
    <xf numFmtId="0" fontId="0" fillId="0" borderId="8" xfId="0" applyBorder="1" applyAlignment="1">
      <alignment horizontal="left"/>
    </xf>
    <xf numFmtId="0" fontId="99" fillId="0" borderId="22" xfId="0" applyFont="1" applyBorder="1" applyAlignment="1">
      <alignment horizontal="center"/>
    </xf>
    <xf numFmtId="0" fontId="99" fillId="0" borderId="0" xfId="0" applyFont="1" applyBorder="1" applyAlignment="1">
      <alignment horizontal="center"/>
    </xf>
    <xf numFmtId="0" fontId="99" fillId="0" borderId="27" xfId="0" applyFont="1" applyBorder="1" applyAlignment="1">
      <alignment horizontal="center"/>
    </xf>
    <xf numFmtId="0" fontId="80" fillId="0" borderId="8" xfId="4" applyBorder="1" applyAlignment="1">
      <alignment horizontal="center" shrinkToFit="1"/>
    </xf>
    <xf numFmtId="0" fontId="0" fillId="0" borderId="10" xfId="0" applyFont="1" applyBorder="1" applyAlignment="1">
      <alignment horizontal="center"/>
    </xf>
    <xf numFmtId="0" fontId="0" fillId="0" borderId="8" xfId="0" applyFont="1" applyBorder="1" applyAlignment="1">
      <alignment horizontal="center" shrinkToFit="1"/>
    </xf>
    <xf numFmtId="14" fontId="3" fillId="0" borderId="59" xfId="1" applyNumberFormat="1" applyFont="1" applyBorder="1" applyAlignment="1">
      <alignment horizontal="left" vertical="center"/>
    </xf>
    <xf numFmtId="0" fontId="22" fillId="0" borderId="1" xfId="1" applyFont="1" applyFill="1" applyBorder="1" applyAlignment="1">
      <alignment horizontal="center" vertical="center" wrapText="1"/>
    </xf>
    <xf numFmtId="0" fontId="22" fillId="0" borderId="2" xfId="1" applyFont="1" applyFill="1" applyBorder="1" applyAlignment="1">
      <alignment horizontal="center" vertical="center" wrapText="1"/>
    </xf>
    <xf numFmtId="0" fontId="22" fillId="0" borderId="13" xfId="1" applyFont="1" applyFill="1" applyBorder="1" applyAlignment="1">
      <alignment horizontal="center" vertical="center" wrapText="1"/>
    </xf>
    <xf numFmtId="0" fontId="22" fillId="34" borderId="3" xfId="1" applyFont="1" applyFill="1" applyBorder="1" applyAlignment="1">
      <alignment horizontal="center" vertical="center"/>
    </xf>
    <xf numFmtId="0" fontId="74" fillId="34" borderId="0" xfId="1" applyFont="1" applyFill="1" applyBorder="1" applyAlignment="1">
      <alignment horizontal="center" vertical="center"/>
    </xf>
    <xf numFmtId="0" fontId="74" fillId="34" borderId="16" xfId="1" applyFont="1" applyFill="1" applyBorder="1" applyAlignment="1">
      <alignment horizontal="center" vertical="center"/>
    </xf>
    <xf numFmtId="0" fontId="3" fillId="0" borderId="59" xfId="1" applyFont="1" applyBorder="1" applyAlignment="1">
      <alignment horizontal="left" vertical="center"/>
    </xf>
    <xf numFmtId="0" fontId="3" fillId="0" borderId="61" xfId="1" applyFont="1" applyBorder="1" applyAlignment="1">
      <alignment horizontal="left" vertical="center"/>
    </xf>
    <xf numFmtId="0" fontId="3" fillId="0" borderId="62" xfId="1" applyFont="1" applyBorder="1" applyAlignment="1">
      <alignment horizontal="left" vertical="center"/>
    </xf>
    <xf numFmtId="0" fontId="9" fillId="0" borderId="61" xfId="1" applyFont="1" applyBorder="1" applyAlignment="1">
      <alignment horizontal="center" vertical="center" wrapText="1"/>
    </xf>
    <xf numFmtId="0" fontId="9" fillId="0" borderId="62" xfId="1" applyFont="1" applyBorder="1" applyAlignment="1">
      <alignment horizontal="center" vertical="center"/>
    </xf>
    <xf numFmtId="14" fontId="3" fillId="0" borderId="61" xfId="1" applyNumberFormat="1" applyFont="1" applyBorder="1" applyAlignment="1">
      <alignment horizontal="left" vertical="center"/>
    </xf>
    <xf numFmtId="14" fontId="3" fillId="0" borderId="62" xfId="1" applyNumberFormat="1" applyFont="1" applyBorder="1" applyAlignment="1">
      <alignment horizontal="left" vertical="center"/>
    </xf>
    <xf numFmtId="0" fontId="3" fillId="0" borderId="61" xfId="1" applyFont="1" applyBorder="1" applyAlignment="1">
      <alignment horizontal="left" vertical="center" wrapText="1"/>
    </xf>
    <xf numFmtId="0" fontId="3" fillId="0" borderId="62" xfId="1" applyFont="1" applyBorder="1" applyAlignment="1">
      <alignment horizontal="left" vertical="center" wrapText="1"/>
    </xf>
    <xf numFmtId="0" fontId="9" fillId="0" borderId="10" xfId="1" applyFont="1" applyBorder="1" applyAlignment="1">
      <alignment horizontal="center" vertical="center" wrapText="1"/>
    </xf>
    <xf numFmtId="0" fontId="9" fillId="0" borderId="62" xfId="1" applyFont="1" applyBorder="1" applyAlignment="1">
      <alignment horizontal="center" vertical="center" wrapText="1"/>
    </xf>
    <xf numFmtId="0" fontId="3" fillId="34" borderId="61" xfId="1" applyFont="1" applyFill="1" applyBorder="1" applyAlignment="1">
      <alignment horizontal="center" vertical="center"/>
    </xf>
    <xf numFmtId="0" fontId="3" fillId="34" borderId="10" xfId="1" applyFont="1" applyFill="1" applyBorder="1" applyAlignment="1">
      <alignment horizontal="center" vertical="center"/>
    </xf>
    <xf numFmtId="0" fontId="9" fillId="0" borderId="62" xfId="1" applyBorder="1" applyAlignment="1">
      <alignment horizontal="center" vertical="center"/>
    </xf>
    <xf numFmtId="0" fontId="9" fillId="0" borderId="59" xfId="1" applyFont="1" applyBorder="1" applyAlignment="1">
      <alignment horizontal="center" vertical="center" wrapText="1"/>
    </xf>
    <xf numFmtId="0" fontId="9" fillId="0" borderId="59" xfId="1" applyBorder="1" applyAlignment="1">
      <alignment horizontal="center" vertical="center" wrapText="1"/>
    </xf>
    <xf numFmtId="0" fontId="9" fillId="0" borderId="10" xfId="1" applyBorder="1" applyAlignment="1">
      <alignment vertical="center"/>
    </xf>
    <xf numFmtId="0" fontId="9" fillId="0" borderId="62" xfId="1" applyBorder="1" applyAlignment="1">
      <alignment vertical="center"/>
    </xf>
    <xf numFmtId="0" fontId="9" fillId="0" borderId="61" xfId="1" applyFont="1" applyBorder="1" applyAlignment="1">
      <alignment horizontal="left" vertical="center"/>
    </xf>
    <xf numFmtId="0" fontId="9" fillId="0" borderId="10" xfId="1" applyFont="1" applyBorder="1" applyAlignment="1">
      <alignment horizontal="left" vertical="center"/>
    </xf>
    <xf numFmtId="0" fontId="9" fillId="0" borderId="62" xfId="1" applyFont="1" applyBorder="1" applyAlignment="1">
      <alignment horizontal="left" vertical="center"/>
    </xf>
    <xf numFmtId="0" fontId="9" fillId="0" borderId="61" xfId="1" applyFont="1" applyBorder="1" applyAlignment="1">
      <alignment horizontal="left" vertical="center" wrapText="1"/>
    </xf>
    <xf numFmtId="0" fontId="9" fillId="0" borderId="10" xfId="1" applyFont="1" applyBorder="1" applyAlignment="1">
      <alignment horizontal="left" vertical="center" wrapText="1"/>
    </xf>
    <xf numFmtId="0" fontId="9" fillId="0" borderId="62" xfId="1" applyFont="1" applyBorder="1" applyAlignment="1">
      <alignment horizontal="left" vertical="center" wrapText="1"/>
    </xf>
    <xf numFmtId="0" fontId="9" fillId="0" borderId="61" xfId="1" applyFont="1" applyBorder="1" applyAlignment="1">
      <alignment horizontal="center" vertical="center"/>
    </xf>
    <xf numFmtId="0" fontId="9" fillId="0" borderId="10" xfId="1" applyFont="1" applyBorder="1" applyAlignment="1">
      <alignment horizontal="center" vertical="center"/>
    </xf>
    <xf numFmtId="0" fontId="3" fillId="34" borderId="62" xfId="1" applyFont="1" applyFill="1" applyBorder="1" applyAlignment="1">
      <alignment horizontal="center" vertical="center"/>
    </xf>
    <xf numFmtId="0" fontId="9" fillId="21" borderId="61" xfId="1" applyFill="1" applyBorder="1" applyAlignment="1">
      <alignment horizontal="center" vertical="center"/>
    </xf>
    <xf numFmtId="0" fontId="9" fillId="21" borderId="10" xfId="1" applyFill="1" applyBorder="1" applyAlignment="1">
      <alignment horizontal="center" vertical="center"/>
    </xf>
    <xf numFmtId="0" fontId="9" fillId="21" borderId="62" xfId="1" applyFill="1" applyBorder="1" applyAlignment="1">
      <alignment horizontal="center" vertical="center"/>
    </xf>
  </cellXfs>
  <cellStyles count="5">
    <cellStyle name="Hyperlink" xfId="4" builtinId="8"/>
    <cellStyle name="Normal" xfId="0" builtinId="0"/>
    <cellStyle name="Normal 2" xfId="1"/>
    <cellStyle name="Normal 3" xfId="2"/>
    <cellStyle name="Percent 2" xfId="3"/>
  </cellStyles>
  <dxfs count="1825">
    <dxf>
      <font>
        <color theme="0"/>
      </font>
    </dxf>
    <dxf>
      <font>
        <color theme="0"/>
      </font>
    </dxf>
    <dxf>
      <font>
        <color rgb="FFFFFF00"/>
      </font>
    </dxf>
    <dxf>
      <font>
        <color rgb="FFFFFF00"/>
      </font>
    </dxf>
    <dxf>
      <font>
        <color rgb="FFFFFF00"/>
      </font>
    </dxf>
    <dxf>
      <font>
        <color rgb="FFFFFF00"/>
      </font>
    </dxf>
    <dxf>
      <fill>
        <patternFill>
          <bgColor rgb="FFFFFF00"/>
        </patternFill>
      </fill>
      <border>
        <bottom style="thin">
          <color auto="1"/>
        </bottom>
      </border>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b/>
        <i val="0"/>
      </font>
      <fill>
        <patternFill>
          <bgColor rgb="FF00B050"/>
        </patternFill>
      </fill>
    </dxf>
    <dxf>
      <font>
        <b/>
        <i val="0"/>
      </font>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ont>
        <color theme="1"/>
      </font>
      <border>
        <left style="thin">
          <color auto="1"/>
        </left>
        <right style="thin">
          <color auto="1"/>
        </right>
        <top style="thin">
          <color auto="1"/>
        </top>
        <bottom style="thin">
          <color auto="1"/>
        </bottom>
        <vertical/>
        <horizontal/>
      </border>
    </dxf>
    <dxf>
      <font>
        <b/>
        <i val="0"/>
      </font>
      <fill>
        <patternFill>
          <bgColor rgb="FF00B050"/>
        </patternFill>
      </fill>
    </dxf>
    <dxf>
      <font>
        <b/>
        <i val="0"/>
      </font>
      <fill>
        <patternFill>
          <bgColor rgb="FF92D050"/>
        </patternFill>
      </fill>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border>
        <left style="thin">
          <color auto="1"/>
        </left>
        <right style="thin">
          <color auto="1"/>
        </right>
        <top style="thin">
          <color auto="1"/>
        </top>
        <bottom style="thin">
          <color auto="1"/>
        </bottom>
        <vertical/>
        <horizontal/>
      </border>
    </dxf>
    <dxf>
      <fill>
        <patternFill>
          <bgColor rgb="FFFFFF00"/>
        </patternFill>
      </fill>
    </dxf>
    <dxf>
      <font>
        <color auto="1"/>
      </font>
    </dxf>
    <dxf>
      <fill>
        <patternFill>
          <bgColor rgb="FFFFFF00"/>
        </patternFill>
      </fill>
    </dxf>
    <dxf>
      <font>
        <color auto="1"/>
      </font>
    </dxf>
    <dxf>
      <font>
        <b/>
        <i val="0"/>
        <color rgb="FFFF0000"/>
      </font>
    </dxf>
    <dxf>
      <font>
        <b/>
        <i val="0"/>
      </font>
      <fill>
        <patternFill>
          <bgColor rgb="FFFF0000"/>
        </patternFill>
      </fill>
    </dxf>
    <dxf>
      <font>
        <color theme="0"/>
      </font>
      <fill>
        <patternFill>
          <bgColor theme="0"/>
        </patternFill>
      </fill>
    </dxf>
    <dxf>
      <fill>
        <patternFill>
          <bgColor rgb="FFFFFF00"/>
        </patternFill>
      </fill>
    </dxf>
    <dxf>
      <font>
        <color auto="1"/>
      </font>
    </dxf>
    <dxf>
      <font>
        <color auto="1"/>
      </font>
    </dxf>
    <dxf>
      <fill>
        <patternFill>
          <bgColor rgb="FFFFFF66"/>
        </patternFill>
      </fill>
    </dxf>
    <dxf>
      <font>
        <color auto="1"/>
      </font>
    </dxf>
    <dxf>
      <font>
        <color auto="1"/>
      </font>
    </dxf>
    <dxf>
      <fill>
        <patternFill>
          <bgColor rgb="FFFFFF00"/>
        </patternFill>
      </fill>
    </dxf>
    <dxf>
      <font>
        <color auto="1"/>
      </font>
    </dxf>
    <dxf>
      <fill>
        <patternFill>
          <bgColor rgb="FFFFFF00"/>
        </patternFill>
      </fill>
    </dxf>
    <dxf>
      <font>
        <color auto="1"/>
      </font>
    </dxf>
    <dxf>
      <fill>
        <patternFill>
          <bgColor rgb="FFFFFF00"/>
        </patternFill>
      </fill>
    </dxf>
    <dxf>
      <font>
        <color auto="1"/>
      </font>
    </dxf>
    <dxf>
      <font>
        <color auto="1"/>
      </font>
    </dxf>
    <dxf>
      <fill>
        <patternFill>
          <bgColor rgb="FFFFFF66"/>
        </patternFill>
      </fill>
    </dxf>
    <dxf>
      <fill>
        <patternFill>
          <bgColor rgb="FFFFFF00"/>
        </patternFill>
      </fill>
    </dxf>
    <dxf>
      <font>
        <b/>
        <i val="0"/>
        <color auto="1"/>
      </font>
      <fill>
        <patternFill>
          <bgColor rgb="FFFFFF00"/>
        </patternFill>
      </fill>
    </dxf>
    <dxf>
      <font>
        <b/>
        <i val="0"/>
        <color auto="1"/>
      </font>
      <fill>
        <patternFill>
          <bgColor rgb="FFFFFF00"/>
        </patternFill>
      </fill>
    </dxf>
    <dxf>
      <font>
        <color theme="0"/>
      </font>
    </dxf>
    <dxf>
      <font>
        <color theme="0"/>
      </font>
    </dxf>
    <dxf>
      <fill>
        <patternFill>
          <bgColor rgb="FFFFFF00"/>
        </patternFill>
      </fill>
    </dxf>
    <dxf>
      <font>
        <color theme="0"/>
      </font>
    </dxf>
    <dxf>
      <font>
        <b/>
        <i val="0"/>
        <color rgb="FFFF0000"/>
      </font>
      <fill>
        <patternFill>
          <bgColor rgb="FFFFFF00"/>
        </patternFill>
      </fill>
    </dxf>
    <dxf>
      <font>
        <b/>
        <i val="0"/>
        <color auto="1"/>
      </font>
      <fill>
        <patternFill>
          <bgColor rgb="FFFFFF00"/>
        </patternFill>
      </fill>
    </dxf>
    <dxf>
      <font>
        <b/>
        <i val="0"/>
        <color theme="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font>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rgb="FFFF0000"/>
      </font>
      <fill>
        <patternFill>
          <bgColor theme="0"/>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theme="9" tint="0.59996337778862885"/>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9" tint="0.59996337778862885"/>
      </font>
    </dxf>
    <dxf>
      <font>
        <color theme="9" tint="0.39994506668294322"/>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9" tint="0.59996337778862885"/>
      </font>
    </dxf>
    <dxf>
      <font>
        <color theme="9" tint="0.39994506668294322"/>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9" tint="0.59996337778862885"/>
      </font>
    </dxf>
    <dxf>
      <font>
        <color theme="9" tint="0.39994506668294322"/>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rgb="FFAECAEC"/>
      </font>
    </dxf>
    <dxf>
      <font>
        <color theme="3" tint="0.59996337778862885"/>
      </font>
    </dxf>
    <dxf>
      <font>
        <color theme="9" tint="0.59996337778862885"/>
      </font>
    </dxf>
    <dxf>
      <font>
        <color theme="9" tint="0.39994506668294322"/>
      </font>
    </dxf>
    <dxf>
      <font>
        <color theme="0"/>
      </font>
    </dxf>
    <dxf>
      <fill>
        <patternFill>
          <bgColor rgb="FFFFFF00"/>
        </patternFill>
      </fill>
    </dxf>
    <dxf>
      <font>
        <color theme="0"/>
      </font>
    </dxf>
    <dxf>
      <font>
        <color theme="0"/>
      </font>
    </dxf>
    <dxf>
      <font>
        <color theme="0"/>
      </font>
    </dxf>
    <dxf>
      <font>
        <color theme="0"/>
      </font>
    </dxf>
    <dxf>
      <fill>
        <patternFill>
          <bgColor rgb="FFFFFF99"/>
        </patternFill>
      </fill>
    </dxf>
    <dxf>
      <fill>
        <patternFill>
          <bgColor rgb="FFFFFF00"/>
        </patternFill>
      </fill>
    </dxf>
    <dxf>
      <fill>
        <patternFill>
          <bgColor rgb="FFFFFF00"/>
        </patternFill>
      </fill>
    </dxf>
    <dxf>
      <font>
        <color theme="0"/>
      </font>
      <fill>
        <patternFill>
          <bgColor theme="0"/>
        </patternFill>
      </fill>
      <border>
        <left/>
        <right/>
        <top/>
        <bottom/>
        <vertical/>
        <horizontal/>
      </border>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auto="1"/>
      </font>
      <fill>
        <patternFill>
          <bgColor rgb="FFFFFF00"/>
        </patternFill>
      </fill>
    </dxf>
    <dxf>
      <font>
        <color rgb="FFAECAEC"/>
      </font>
    </dxf>
    <dxf>
      <font>
        <color theme="3" tint="0.59996337778862885"/>
      </font>
    </dxf>
    <dxf>
      <font>
        <color theme="9" tint="0.59996337778862885"/>
      </font>
    </dxf>
    <dxf>
      <font>
        <color theme="9" tint="0.39994506668294322"/>
      </font>
    </dxf>
    <dxf>
      <font>
        <color theme="4" tint="0.59996337778862885"/>
      </font>
    </dxf>
    <dxf>
      <font>
        <color rgb="FF92D050"/>
      </font>
    </dxf>
    <dxf>
      <font>
        <b/>
        <i val="0"/>
        <color rgb="FFFF0000"/>
      </font>
    </dxf>
    <dxf>
      <font>
        <color theme="0"/>
      </font>
    </dxf>
    <dxf>
      <font>
        <color theme="0"/>
      </font>
    </dxf>
    <dxf>
      <font>
        <b/>
        <i val="0"/>
        <color auto="1"/>
      </font>
    </dxf>
    <dxf>
      <font>
        <color theme="4" tint="0.59996337778862885"/>
      </font>
    </dxf>
    <dxf>
      <font>
        <color theme="4" tint="0.39994506668294322"/>
      </font>
    </dxf>
    <dxf>
      <font>
        <color theme="9" tint="0.39994506668294322"/>
      </font>
    </dxf>
    <dxf>
      <font>
        <b/>
        <i val="0"/>
        <color auto="1"/>
      </font>
    </dxf>
    <dxf>
      <font>
        <color theme="9" tint="0.59996337778862885"/>
      </font>
    </dxf>
    <dxf>
      <font>
        <b/>
        <i val="0"/>
        <color rgb="FFFF0000"/>
      </font>
    </dxf>
    <dxf>
      <font>
        <b/>
        <i val="0"/>
        <color auto="1"/>
      </font>
      <fill>
        <patternFill>
          <bgColor rgb="FFFFFF00"/>
        </patternFill>
      </fill>
    </dxf>
    <dxf>
      <font>
        <b/>
        <i val="0"/>
        <color rgb="FFFF0000"/>
      </font>
    </dxf>
    <dxf>
      <font>
        <color theme="4" tint="0.59996337778862885"/>
      </font>
      <border>
        <left style="thin">
          <color auto="1"/>
        </left>
        <right style="thin">
          <color auto="1"/>
        </right>
        <top style="thin">
          <color auto="1"/>
        </top>
        <bottom style="thin">
          <color auto="1"/>
        </bottom>
      </border>
    </dxf>
    <dxf>
      <fill>
        <patternFill patternType="solid">
          <bgColor theme="3" tint="0.59999389629810485"/>
        </patternFill>
      </fill>
    </dxf>
    <dxf>
      <numFmt numFmtId="166" formatCode="[$-409]d\-mmm\-yyyy;@"/>
    </dxf>
    <dxf>
      <fill>
        <patternFill patternType="solid">
          <bgColor theme="9" tint="0.39997558519241921"/>
        </patternFill>
      </fill>
    </dxf>
    <dxf>
      <numFmt numFmtId="166" formatCode="[$-409]d\-mmm\-yyyy;@"/>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rgb="FFFF0000"/>
      </font>
    </dxf>
    <dxf>
      <fill>
        <patternFill patternType="none">
          <bgColor auto="1"/>
        </patternFill>
      </fill>
    </dxf>
    <dxf>
      <fill>
        <patternFill>
          <bgColor rgb="FF92D050"/>
        </patternFill>
      </fill>
    </dxf>
    <dxf>
      <font>
        <b/>
        <i val="0"/>
        <color rgb="FFFF0000"/>
      </font>
    </dxf>
    <dxf>
      <font>
        <color theme="0"/>
      </font>
      <fill>
        <patternFill>
          <bgColor theme="0"/>
        </patternFill>
      </fill>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numFmt numFmtId="164" formatCode="[$-409]d\-mmm\-yy;@"/>
    </dxf>
    <dxf>
      <fill>
        <patternFill>
          <bgColor rgb="FFFF0000"/>
        </patternFill>
      </fill>
    </dxf>
    <dxf>
      <fill>
        <patternFill>
          <bgColor rgb="FFFF0000"/>
        </patternFill>
      </fill>
    </dxf>
    <dxf>
      <fill>
        <patternFill>
          <bgColor rgb="FFFF0000"/>
        </patternFill>
      </fill>
    </dxf>
    <dxf>
      <font>
        <b/>
        <i val="0"/>
        <color rgb="FFFF0000"/>
      </font>
    </dxf>
    <dxf>
      <font>
        <b/>
        <i val="0"/>
        <color rgb="FFFF0000"/>
      </font>
    </dxf>
    <dxf>
      <font>
        <b/>
        <i val="0"/>
        <color rgb="FFFF0000"/>
      </font>
    </dxf>
    <dxf>
      <numFmt numFmtId="164" formatCode="[$-409]d\-mmm\-yy;@"/>
    </dxf>
    <dxf>
      <fill>
        <patternFill>
          <bgColor rgb="FFFF0000"/>
        </patternFill>
      </fill>
    </dxf>
    <dxf>
      <font>
        <b/>
        <i val="0"/>
        <color rgb="FFFF0000"/>
      </font>
    </dxf>
    <dxf>
      <font>
        <b/>
        <i val="0"/>
        <color rgb="FFFF0000"/>
      </font>
    </dxf>
    <dxf>
      <font>
        <b/>
        <i val="0"/>
        <color rgb="FFFF0000"/>
      </font>
    </dxf>
    <dxf>
      <font>
        <color theme="0"/>
      </font>
    </dxf>
    <dxf>
      <fill>
        <patternFill>
          <bgColor rgb="FFFFFF99"/>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7DDDFF"/>
        </patternFill>
      </fill>
    </dxf>
    <dxf>
      <fill>
        <patternFill>
          <bgColor theme="9" tint="0.39994506668294322"/>
        </patternFill>
      </fill>
    </dxf>
    <dxf>
      <fill>
        <patternFill>
          <bgColor rgb="FFFFFF99"/>
        </patternFill>
      </fill>
    </dxf>
    <dxf>
      <fill>
        <patternFill>
          <bgColor theme="0" tint="-0.14996795556505021"/>
        </patternFill>
      </fill>
    </dxf>
    <dxf>
      <fill>
        <patternFill>
          <bgColor rgb="FF92D050"/>
        </patternFill>
      </fill>
    </dxf>
    <dxf>
      <fill>
        <patternFill>
          <bgColor theme="6" tint="0.39994506668294322"/>
        </patternFill>
      </fill>
    </dxf>
    <dxf>
      <fill>
        <gradientFill type="path" left="0.5" right="0.5" top="0.5" bottom="0.5">
          <stop position="0">
            <color theme="0"/>
          </stop>
          <stop position="1">
            <color rgb="FFFF0000"/>
          </stop>
        </gradientFill>
      </fill>
    </dxf>
    <dxf>
      <font>
        <b/>
        <i val="0"/>
        <color rgb="FFFF0000"/>
      </font>
      <fill>
        <patternFill>
          <bgColor theme="1"/>
        </patternFill>
      </fill>
    </dxf>
    <dxf>
      <fill>
        <patternFill>
          <bgColor rgb="FF85DFFF"/>
        </patternFill>
      </fill>
    </dxf>
    <dxf>
      <fill>
        <patternFill>
          <bgColor theme="9" tint="0.39994506668294322"/>
        </patternFill>
      </fill>
    </dxf>
    <dxf>
      <fill>
        <patternFill>
          <bgColor rgb="FFFFFF99"/>
        </patternFill>
      </fill>
    </dxf>
    <dxf>
      <fill>
        <patternFill>
          <bgColor theme="0" tint="-0.14996795556505021"/>
        </patternFill>
      </fill>
    </dxf>
    <dxf>
      <font>
        <color auto="1"/>
      </font>
      <fill>
        <patternFill>
          <bgColor rgb="FFFFFF00"/>
        </patternFill>
      </fill>
    </dxf>
    <dxf>
      <font>
        <color rgb="FFAECAEC"/>
      </font>
    </dxf>
    <dxf>
      <font>
        <color theme="3" tint="0.59996337778862885"/>
      </font>
    </dxf>
    <dxf>
      <font>
        <color theme="9" tint="0.59996337778862885"/>
      </font>
    </dxf>
    <dxf>
      <font>
        <color theme="9" tint="0.39994506668294322"/>
      </font>
    </dxf>
    <dxf>
      <font>
        <color theme="4" tint="0.59996337778862885"/>
      </font>
    </dxf>
    <dxf>
      <font>
        <color rgb="FF92D050"/>
      </font>
    </dxf>
    <dxf>
      <font>
        <b/>
        <i val="0"/>
        <color rgb="FFFF0000"/>
      </font>
    </dxf>
    <dxf>
      <font>
        <color theme="0"/>
      </font>
    </dxf>
    <dxf>
      <font>
        <color theme="0"/>
      </font>
    </dxf>
    <dxf>
      <font>
        <b/>
        <i val="0"/>
        <color auto="1"/>
      </font>
    </dxf>
    <dxf>
      <font>
        <color theme="4" tint="0.59996337778862885"/>
      </font>
    </dxf>
    <dxf>
      <font>
        <color theme="4" tint="0.39994506668294322"/>
      </font>
    </dxf>
    <dxf>
      <font>
        <color theme="9" tint="0.39994506668294322"/>
      </font>
    </dxf>
    <dxf>
      <font>
        <b/>
        <i val="0"/>
        <color auto="1"/>
      </font>
    </dxf>
    <dxf>
      <font>
        <color theme="9" tint="0.59996337778862885"/>
      </font>
    </dxf>
    <dxf>
      <font>
        <b/>
        <i val="0"/>
        <color rgb="FFFF0000"/>
      </font>
    </dxf>
    <dxf>
      <font>
        <b/>
        <i val="0"/>
        <color auto="1"/>
      </font>
      <fill>
        <patternFill>
          <bgColor rgb="FFFFFF00"/>
        </patternFill>
      </fill>
    </dxf>
    <dxf>
      <font>
        <b/>
        <i val="0"/>
        <color rgb="FFFF0000"/>
      </font>
    </dxf>
    <dxf>
      <font>
        <color theme="4" tint="0.59996337778862885"/>
      </font>
      <border>
        <left style="thin">
          <color auto="1"/>
        </left>
        <right style="thin">
          <color auto="1"/>
        </right>
        <top style="thin">
          <color auto="1"/>
        </top>
        <bottom style="thin">
          <color auto="1"/>
        </bottom>
      </border>
    </dxf>
  </dxfs>
  <tableStyles count="1" defaultTableStyle="TableStyleMedium9" defaultPivotStyle="PivotStyleLight16">
    <tableStyle name="SDI" pivot="0" count="0"/>
  </tableStyles>
  <colors>
    <mruColors>
      <color rgb="FFFFFF99"/>
      <color rgb="FFFFFF66"/>
      <color rgb="FFFABA86"/>
      <color rgb="FFB2DE82"/>
      <color rgb="FFA0D664"/>
      <color rgb="FF7DDDFF"/>
      <color rgb="FFAECAEC"/>
      <color rgb="FF85DFFF"/>
      <color rgb="FF79DCFF"/>
      <color rgb="FF81D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0"/>
      <c:rotY val="200"/>
      <c:depthPercent val="10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4674774569607999E-2"/>
          <c:y val="0.118813331960295"/>
          <c:w val="0.83233689104509012"/>
          <c:h val="0.8211350860210721"/>
        </c:manualLayout>
      </c:layout>
      <c:pie3DChart>
        <c:varyColors val="1"/>
        <c:ser>
          <c:idx val="0"/>
          <c:order val="0"/>
          <c:tx>
            <c:strRef>
              <c:f>'DOC SUBMITTAL STATUS TRACKER'!$C$4:$H$4</c:f>
              <c:strCache>
                <c:ptCount val="6"/>
                <c:pt idx="0">
                  <c:v>DOCUMENT SUBMITTAL STATUS TRACKER</c:v>
                </c:pt>
                <c:pt idx="5">
                  <c:v>as of</c:v>
                </c:pt>
              </c:strCache>
            </c:strRef>
          </c:tx>
          <c:spPr>
            <a:ln>
              <a:solidFill>
                <a:schemeClr val="bg1">
                  <a:lumMod val="65000"/>
                </a:schemeClr>
              </a:solidFill>
            </a:ln>
          </c:spPr>
          <c:dPt>
            <c:idx val="0"/>
            <c:bubble3D val="0"/>
            <c:spPr>
              <a:solidFill>
                <a:schemeClr val="bg1">
                  <a:alpha val="0"/>
                </a:schemeClr>
              </a:solidFill>
              <a:ln w="25400">
                <a:solidFill>
                  <a:schemeClr val="bg1">
                    <a:lumMod val="65000"/>
                  </a:schemeClr>
                </a:solidFill>
              </a:ln>
              <a:effectLst/>
              <a:sp3d contourW="25400">
                <a:contourClr>
                  <a:schemeClr val="bg1">
                    <a:lumMod val="65000"/>
                  </a:schemeClr>
                </a:contourClr>
              </a:sp3d>
            </c:spPr>
          </c:dPt>
          <c:dPt>
            <c:idx val="1"/>
            <c:bubble3D val="0"/>
            <c:spPr>
              <a:solidFill>
                <a:srgbClr val="FF0000"/>
              </a:solidFill>
              <a:ln w="25400">
                <a:solidFill>
                  <a:schemeClr val="bg1">
                    <a:lumMod val="65000"/>
                  </a:schemeClr>
                </a:solidFill>
              </a:ln>
              <a:effectLst/>
              <a:sp3d contourW="25400">
                <a:contourClr>
                  <a:schemeClr val="bg1">
                    <a:lumMod val="65000"/>
                  </a:schemeClr>
                </a:contourClr>
              </a:sp3d>
            </c:spPr>
          </c:dPt>
          <c:dPt>
            <c:idx val="2"/>
            <c:bubble3D val="0"/>
            <c:spPr>
              <a:solidFill>
                <a:schemeClr val="tx2">
                  <a:lumMod val="60000"/>
                  <a:lumOff val="40000"/>
                </a:schemeClr>
              </a:solidFill>
              <a:ln w="25400">
                <a:solidFill>
                  <a:schemeClr val="bg1">
                    <a:lumMod val="50000"/>
                  </a:schemeClr>
                </a:solidFill>
              </a:ln>
              <a:effectLst/>
              <a:sp3d contourW="25400">
                <a:contourClr>
                  <a:schemeClr val="bg1">
                    <a:lumMod val="50000"/>
                  </a:schemeClr>
                </a:contourClr>
              </a:sp3d>
            </c:spPr>
          </c:dPt>
          <c:dPt>
            <c:idx val="3"/>
            <c:bubble3D val="0"/>
            <c:spPr>
              <a:solidFill>
                <a:srgbClr val="B2DE82"/>
              </a:solidFill>
              <a:ln w="25400">
                <a:solidFill>
                  <a:schemeClr val="bg1">
                    <a:lumMod val="65000"/>
                  </a:schemeClr>
                </a:solidFill>
              </a:ln>
              <a:effectLst/>
              <a:sp3d contourW="25400">
                <a:contourClr>
                  <a:schemeClr val="bg1">
                    <a:lumMod val="65000"/>
                  </a:schemeClr>
                </a:contourClr>
              </a:sp3d>
            </c:spPr>
          </c:dPt>
          <c:dPt>
            <c:idx val="4"/>
            <c:bubble3D val="0"/>
            <c:spPr>
              <a:solidFill>
                <a:srgbClr val="92D050"/>
              </a:solidFill>
              <a:ln w="25400">
                <a:solidFill>
                  <a:schemeClr val="bg1">
                    <a:lumMod val="65000"/>
                  </a:schemeClr>
                </a:solidFill>
              </a:ln>
              <a:effectLst/>
              <a:sp3d contourW="25400">
                <a:contourClr>
                  <a:schemeClr val="bg1">
                    <a:lumMod val="65000"/>
                  </a:schemeClr>
                </a:contourClr>
              </a:sp3d>
            </c:spPr>
          </c:dPt>
          <c:dLbls>
            <c:dLbl>
              <c:idx val="0"/>
              <c:layout>
                <c:manualLayout>
                  <c:x val="0.10343715725055831"/>
                  <c:y val="1.3547862244197356E-2"/>
                </c:manualLayout>
              </c:layout>
              <c:spPr>
                <a:noFill/>
                <a:ln>
                  <a:noFill/>
                </a:ln>
                <a:effectLst/>
              </c:spPr>
              <c:txPr>
                <a:bodyPr rot="0" spcFirstLastPara="1" vertOverflow="clip" horzOverflow="clip" vert="horz" wrap="square" lIns="38100" tIns="19050" rIns="38100" bIns="19050" anchor="ctr" anchorCtr="0">
                  <a:noAutofit/>
                </a:bodyPr>
                <a:lstStyle/>
                <a:p>
                  <a:pPr>
                    <a:defRPr sz="14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4908420646374826"/>
                      <c:h val="0.1217417439600187"/>
                    </c:manualLayout>
                  </c15:layout>
                </c:ext>
              </c:extLst>
            </c:dLbl>
            <c:dLbl>
              <c:idx val="3"/>
              <c:spPr>
                <a:noFill/>
                <a:ln>
                  <a:noFill/>
                </a:ln>
                <a:effectLst/>
              </c:spPr>
              <c:txPr>
                <a:bodyPr rot="0" spcFirstLastPara="1" vertOverflow="clip" horzOverflow="clip" vert="horz" wrap="square" lIns="38100" tIns="19050" rIns="38100" bIns="19050" anchor="ctr" anchorCtr="0">
                  <a:noAutofit/>
                </a:bodyPr>
                <a:lstStyle/>
                <a:p>
                  <a:pPr>
                    <a:defRPr sz="14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spPr>
              <a:noFill/>
              <a:ln>
                <a:noFill/>
              </a:ln>
              <a:effectLst/>
            </c:spPr>
            <c:txPr>
              <a:bodyPr rot="0" spcFirstLastPara="1" vertOverflow="clip" horzOverflow="clip" vert="horz" wrap="square" lIns="38100" tIns="19050" rIns="38100" bIns="19050" anchor="ctr" anchorCtr="0">
                <a:spAutoFit/>
              </a:bodyPr>
              <a:lstStyle/>
              <a:p>
                <a:pPr>
                  <a:defRPr sz="14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in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miter lim="800000"/>
                </a:ln>
                <a:effectLst/>
              </c:spPr>
            </c:leaderLines>
            <c:extLst>
              <c:ext xmlns:c15="http://schemas.microsoft.com/office/drawing/2012/chart" uri="{CE6537A1-D6FC-4f65-9D91-7224C49458BB}"/>
            </c:extLst>
          </c:dLbls>
          <c:cat>
            <c:strRef>
              <c:f>'DOC SUBMITTAL STATUS TRACKER'!$F$17:$I$19</c:f>
              <c:strCache>
                <c:ptCount val="4"/>
                <c:pt idx="0">
                  <c:v>Never Been Submitted</c:v>
                </c:pt>
                <c:pt idx="1">
                  <c:v>Returned w/
Comments</c:v>
                </c:pt>
                <c:pt idx="2">
                  <c:v>Being Reviewed by Customer</c:v>
                </c:pt>
                <c:pt idx="3">
                  <c:v>Approved</c:v>
                </c:pt>
              </c:strCache>
            </c:strRef>
          </c:cat>
          <c:val>
            <c:numRef>
              <c:f>'DOC SUBMITTAL STATUS TRACKER'!$F$20:$I$20</c:f>
              <c:numCache>
                <c:formatCode>0</c:formatCode>
                <c:ptCount val="4"/>
                <c:pt idx="0">
                  <c:v>18</c:v>
                </c:pt>
                <c:pt idx="1">
                  <c:v>11</c:v>
                </c:pt>
                <c:pt idx="2">
                  <c:v>10</c:v>
                </c:pt>
                <c:pt idx="3">
                  <c:v>11</c:v>
                </c:pt>
              </c:numCache>
            </c:numRef>
          </c:val>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0"/>
      <c:rotY val="200"/>
      <c:depthPercent val="10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1588504200510429E-2"/>
          <c:y val="0.1188133585937113"/>
          <c:w val="0.83233689104509012"/>
          <c:h val="0.8211350860210721"/>
        </c:manualLayout>
      </c:layout>
      <c:pie3DChart>
        <c:varyColors val="1"/>
        <c:ser>
          <c:idx val="0"/>
          <c:order val="0"/>
          <c:tx>
            <c:strRef>
              <c:f>'DOC SUBMITTAL STATUS TRACKER'!$C$4:$H$4</c:f>
              <c:strCache>
                <c:ptCount val="6"/>
                <c:pt idx="0">
                  <c:v>DOCUMENT SUBMITTAL STATUS TRACKER</c:v>
                </c:pt>
                <c:pt idx="5">
                  <c:v>as of</c:v>
                </c:pt>
              </c:strCache>
            </c:strRef>
          </c:tx>
          <c:spPr>
            <a:ln>
              <a:solidFill>
                <a:schemeClr val="bg1">
                  <a:lumMod val="65000"/>
                </a:schemeClr>
              </a:solidFill>
            </a:ln>
          </c:spPr>
          <c:dPt>
            <c:idx val="0"/>
            <c:bubble3D val="0"/>
            <c:spPr>
              <a:solidFill>
                <a:schemeClr val="bg1">
                  <a:alpha val="0"/>
                </a:schemeClr>
              </a:solidFill>
              <a:ln w="25400">
                <a:solidFill>
                  <a:schemeClr val="bg1">
                    <a:lumMod val="65000"/>
                  </a:schemeClr>
                </a:solidFill>
              </a:ln>
              <a:effectLst/>
              <a:sp3d contourW="25400">
                <a:contourClr>
                  <a:schemeClr val="bg1">
                    <a:lumMod val="65000"/>
                  </a:schemeClr>
                </a:contourClr>
              </a:sp3d>
            </c:spPr>
          </c:dPt>
          <c:dPt>
            <c:idx val="1"/>
            <c:bubble3D val="0"/>
            <c:spPr>
              <a:solidFill>
                <a:srgbClr val="FF0000"/>
              </a:solidFill>
              <a:ln w="25400">
                <a:solidFill>
                  <a:schemeClr val="bg1">
                    <a:lumMod val="65000"/>
                  </a:schemeClr>
                </a:solidFill>
              </a:ln>
              <a:effectLst/>
              <a:sp3d contourW="25400">
                <a:contourClr>
                  <a:schemeClr val="bg1">
                    <a:lumMod val="65000"/>
                  </a:schemeClr>
                </a:contourClr>
              </a:sp3d>
            </c:spPr>
          </c:dPt>
          <c:dPt>
            <c:idx val="2"/>
            <c:bubble3D val="0"/>
            <c:spPr>
              <a:solidFill>
                <a:schemeClr val="tx2">
                  <a:lumMod val="60000"/>
                  <a:lumOff val="40000"/>
                </a:schemeClr>
              </a:solidFill>
              <a:ln w="25400">
                <a:solidFill>
                  <a:schemeClr val="bg1">
                    <a:lumMod val="50000"/>
                  </a:schemeClr>
                </a:solidFill>
              </a:ln>
              <a:effectLst/>
              <a:sp3d contourW="25400">
                <a:contourClr>
                  <a:schemeClr val="bg1">
                    <a:lumMod val="50000"/>
                  </a:schemeClr>
                </a:contourClr>
              </a:sp3d>
            </c:spPr>
          </c:dPt>
          <c:dPt>
            <c:idx val="3"/>
            <c:bubble3D val="0"/>
            <c:spPr>
              <a:solidFill>
                <a:srgbClr val="B2DE82"/>
              </a:solidFill>
              <a:ln w="25400">
                <a:solidFill>
                  <a:schemeClr val="bg1">
                    <a:lumMod val="65000"/>
                  </a:schemeClr>
                </a:solidFill>
              </a:ln>
              <a:effectLst/>
              <a:sp3d contourW="25400">
                <a:contourClr>
                  <a:schemeClr val="bg1">
                    <a:lumMod val="65000"/>
                  </a:schemeClr>
                </a:contourClr>
              </a:sp3d>
            </c:spPr>
          </c:dPt>
          <c:dPt>
            <c:idx val="4"/>
            <c:bubble3D val="0"/>
            <c:spPr>
              <a:solidFill>
                <a:srgbClr val="92D050"/>
              </a:solidFill>
              <a:ln w="25400">
                <a:solidFill>
                  <a:schemeClr val="bg1">
                    <a:lumMod val="65000"/>
                  </a:schemeClr>
                </a:solidFill>
              </a:ln>
              <a:effectLst/>
              <a:sp3d contourW="25400">
                <a:contourClr>
                  <a:schemeClr val="bg1">
                    <a:lumMod val="65000"/>
                  </a:schemeClr>
                </a:contourClr>
              </a:sp3d>
            </c:spPr>
          </c:dPt>
          <c:dLbls>
            <c:dLbl>
              <c:idx val="0"/>
              <c:layout>
                <c:manualLayout>
                  <c:x val="0.20281599556428159"/>
                  <c:y val="-5.1897310140615896E-2"/>
                </c:manualLayout>
              </c:layout>
              <c:spPr>
                <a:noFill/>
                <a:ln>
                  <a:noFill/>
                </a:ln>
                <a:effectLst/>
              </c:spPr>
              <c:txPr>
                <a:bodyPr rot="0" spcFirstLastPara="1" vertOverflow="clip" horzOverflow="clip" vert="horz" wrap="square" lIns="38100" tIns="19050" rIns="38100" bIns="19050" anchor="ctr" anchorCtr="0">
                  <a:noAutofit/>
                </a:bodyPr>
                <a:lstStyle/>
                <a:p>
                  <a:pPr>
                    <a:defRPr sz="8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4908414673972204"/>
                      <c:h val="0.28068206705949833"/>
                    </c:manualLayout>
                  </c15:layout>
                </c:ext>
              </c:extLst>
            </c:dLbl>
            <c:dLbl>
              <c:idx val="1"/>
              <c:layout>
                <c:manualLayout>
                  <c:x val="-8.9476384755347999E-2"/>
                  <c:y val="0.11856729627664457"/>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ext>
              </c:extLst>
            </c:dLbl>
            <c:dLbl>
              <c:idx val="2"/>
              <c:layout>
                <c:manualLayout>
                  <c:x val="-0.14196981818547669"/>
                  <c:y val="5.8535730197679589E-2"/>
                </c:manualLayout>
              </c:layout>
              <c:spPr>
                <a:noFill/>
                <a:ln>
                  <a:noFill/>
                </a:ln>
                <a:effectLst/>
              </c:spPr>
              <c:txPr>
                <a:bodyPr rot="0" spcFirstLastPara="1" vertOverflow="clip" horzOverflow="clip" vert="horz" wrap="square" lIns="38100" tIns="19050" rIns="38100" bIns="19050" anchor="ctr" anchorCtr="0">
                  <a:noAutofit/>
                </a:bodyPr>
                <a:lstStyle/>
                <a:p>
                  <a:pPr>
                    <a:defRPr sz="8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1944700460829489"/>
                      <c:h val="0.41655629139072847"/>
                    </c:manualLayout>
                  </c15:layout>
                </c:ext>
              </c:extLst>
            </c:dLbl>
            <c:dLbl>
              <c:idx val="3"/>
              <c:layout/>
              <c:spPr>
                <a:noFill/>
                <a:ln>
                  <a:noFill/>
                </a:ln>
                <a:effectLst/>
              </c:spPr>
              <c:txPr>
                <a:bodyPr rot="0" spcFirstLastPara="1" vertOverflow="clip" horzOverflow="clip" vert="horz" wrap="square" lIns="38100" tIns="19050" rIns="38100" bIns="19050" anchor="ctr" anchorCtr="0">
                  <a:noAutofit/>
                </a:bodyPr>
                <a:lstStyle/>
                <a:p>
                  <a:pPr>
                    <a:defRPr sz="8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spPr>
              <a:noFill/>
              <a:ln>
                <a:noFill/>
              </a:ln>
              <a:effectLst/>
            </c:spPr>
            <c:txPr>
              <a:bodyPr rot="0" spcFirstLastPara="1" vertOverflow="clip" horzOverflow="clip" vert="horz" wrap="square" lIns="38100" tIns="19050" rIns="38100" bIns="19050" anchor="ctr" anchorCtr="0">
                <a:spAutoFit/>
              </a:bodyPr>
              <a:lstStyle/>
              <a:p>
                <a:pPr>
                  <a:defRPr sz="8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in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miter lim="800000"/>
                </a:ln>
                <a:effectLst/>
              </c:spPr>
            </c:leaderLines>
            <c:extLst>
              <c:ext xmlns:c15="http://schemas.microsoft.com/office/drawing/2012/chart" uri="{CE6537A1-D6FC-4f65-9D91-7224C49458BB}"/>
            </c:extLst>
          </c:dLbls>
          <c:cat>
            <c:strRef>
              <c:f>'DOC SUBMITTAL STATUS TRACKER'!$F$17:$I$19</c:f>
              <c:strCache>
                <c:ptCount val="4"/>
                <c:pt idx="0">
                  <c:v>Never Been Submitted</c:v>
                </c:pt>
                <c:pt idx="1">
                  <c:v>Returned w/
Comments</c:v>
                </c:pt>
                <c:pt idx="2">
                  <c:v>Being Reviewed by Customer</c:v>
                </c:pt>
                <c:pt idx="3">
                  <c:v>Approved</c:v>
                </c:pt>
              </c:strCache>
            </c:strRef>
          </c:cat>
          <c:val>
            <c:numRef>
              <c:f>'DOC SUBMITTAL STATUS TRACKER'!$F$20:$I$20</c:f>
              <c:numCache>
                <c:formatCode>0</c:formatCode>
                <c:ptCount val="4"/>
                <c:pt idx="0">
                  <c:v>18</c:v>
                </c:pt>
                <c:pt idx="1">
                  <c:v>11</c:v>
                </c:pt>
                <c:pt idx="2">
                  <c:v>10</c:v>
                </c:pt>
                <c:pt idx="3">
                  <c:v>11</c:v>
                </c:pt>
              </c:numCache>
            </c:numRef>
          </c:val>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Q$7" fmlaRange="'Cover Sheet (Landscape)'!$W:$W" noThreeD="1" sel="1" val="0"/>
</file>

<file path=xl/ctrlProps/ctrlProp2.xml><?xml version="1.0" encoding="utf-8"?>
<formControlPr xmlns="http://schemas.microsoft.com/office/spreadsheetml/2009/9/main" objectType="List" dx="26" fmlaLink="$Q$19" fmlaRange="$X$1:$X$3" noThreeD="1" sel="1" val="0"/>
</file>

<file path=xl/ctrlProps/ctrlProp3.xml><?xml version="1.0" encoding="utf-8"?>
<formControlPr xmlns="http://schemas.microsoft.com/office/spreadsheetml/2009/9/main" objectType="List" dx="26" fmlaLink="$Q$7" fmlaRange="'Cover Sheet (Portrait)'!$W:$W" noThreeD="1" sel="1" val="0"/>
</file>

<file path=xl/ctrlProps/ctrlProp4.xml><?xml version="1.0" encoding="utf-8"?>
<formControlPr xmlns="http://schemas.microsoft.com/office/spreadsheetml/2009/9/main" objectType="List" dx="26" fmlaLink="$Q$19" fmlaRange="$X$1:$X$3" noThreeD="1" sel="1" val="0"/>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7.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jpeg"/></Relationships>
</file>

<file path=xl/drawings/_rels/drawing7.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 Id="rId6" Type="http://schemas.openxmlformats.org/officeDocument/2006/relationships/image" Target="../media/image19.jpeg"/><Relationship Id="rId5" Type="http://schemas.openxmlformats.org/officeDocument/2006/relationships/image" Target="../media/image18.jpeg"/><Relationship Id="rId4" Type="http://schemas.openxmlformats.org/officeDocument/2006/relationships/image" Target="../media/image17.jpeg"/></Relationships>
</file>

<file path=xl/drawings/_rels/drawing9.xml.rels><?xml version="1.0" encoding="UTF-8" standalone="yes"?>
<Relationships xmlns="http://schemas.openxmlformats.org/package/2006/relationships"><Relationship Id="rId3" Type="http://schemas.openxmlformats.org/officeDocument/2006/relationships/image" Target="../media/image22.jpeg"/><Relationship Id="rId7" Type="http://schemas.openxmlformats.org/officeDocument/2006/relationships/image" Target="../media/image25.jpeg"/><Relationship Id="rId2" Type="http://schemas.openxmlformats.org/officeDocument/2006/relationships/image" Target="../media/image21.jpeg"/><Relationship Id="rId1" Type="http://schemas.openxmlformats.org/officeDocument/2006/relationships/image" Target="../media/image20.jpeg"/><Relationship Id="rId6" Type="http://schemas.openxmlformats.org/officeDocument/2006/relationships/image" Target="../media/image24.jpeg"/><Relationship Id="rId5" Type="http://schemas.openxmlformats.org/officeDocument/2006/relationships/image" Target="../media/image23.jpeg"/><Relationship Id="rId4"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hyperlink" Target="NEW%20PROJECT/4%20Documentation/3%20Final%20Data/CD%20Label%20Template%20-%20%20Sundyne.doc" TargetMode="External"/><Relationship Id="rId1" Type="http://schemas.openxmlformats.org/officeDocument/2006/relationships/image" Target="../media/image27.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9.wmf"/><Relationship Id="rId1" Type="http://schemas.openxmlformats.org/officeDocument/2006/relationships/image" Target="../media/image8.w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9.wmf"/><Relationship Id="rId1" Type="http://schemas.openxmlformats.org/officeDocument/2006/relationships/image" Target="../media/image8.wmf"/></Relationships>
</file>

<file path=xl/drawings/drawing1.xml><?xml version="1.0" encoding="utf-8"?>
<xdr:wsDr xmlns:xdr="http://schemas.openxmlformats.org/drawingml/2006/spreadsheetDrawing" xmlns:a="http://schemas.openxmlformats.org/drawingml/2006/main">
  <xdr:twoCellAnchor>
    <xdr:from>
      <xdr:col>9</xdr:col>
      <xdr:colOff>45242</xdr:colOff>
      <xdr:row>31</xdr:row>
      <xdr:rowOff>118645</xdr:rowOff>
    </xdr:from>
    <xdr:to>
      <xdr:col>9</xdr:col>
      <xdr:colOff>273841</xdr:colOff>
      <xdr:row>32</xdr:row>
      <xdr:rowOff>21013</xdr:rowOff>
    </xdr:to>
    <xdr:pic>
      <xdr:nvPicPr>
        <xdr:cNvPr id="7" name="Pictur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4962" y="5856505"/>
          <a:ext cx="228599" cy="222408"/>
        </a:xfrm>
        <a:prstGeom prst="rect">
          <a:avLst/>
        </a:prstGeom>
        <a:effectLst>
          <a:softEdge rad="25400"/>
        </a:effectLst>
      </xdr:spPr>
    </xdr:pic>
    <xdr:clientData/>
  </xdr:twoCellAnchor>
  <xdr:twoCellAnchor>
    <xdr:from>
      <xdr:col>23</xdr:col>
      <xdr:colOff>516391</xdr:colOff>
      <xdr:row>29</xdr:row>
      <xdr:rowOff>0</xdr:rowOff>
    </xdr:from>
    <xdr:to>
      <xdr:col>26</xdr:col>
      <xdr:colOff>82830</xdr:colOff>
      <xdr:row>34</xdr:row>
      <xdr:rowOff>294576</xdr:rowOff>
    </xdr:to>
    <xdr:pic>
      <xdr:nvPicPr>
        <xdr:cNvPr id="8" name="Picture 7"/>
        <xdr:cNvPicPr>
          <a:picLocks noChangeAspect="1"/>
        </xdr:cNvPicPr>
      </xdr:nvPicPr>
      <xdr:blipFill>
        <a:blip xmlns:r="http://schemas.openxmlformats.org/officeDocument/2006/relationships" r:embed="rId2"/>
        <a:stretch>
          <a:fillRect/>
        </a:stretch>
      </xdr:blipFill>
      <xdr:spPr>
        <a:xfrm>
          <a:off x="14430511" y="5227320"/>
          <a:ext cx="1395239" cy="1490916"/>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47625</xdr:colOff>
      <xdr:row>0</xdr:row>
      <xdr:rowOff>47626</xdr:rowOff>
    </xdr:from>
    <xdr:to>
      <xdr:col>11</xdr:col>
      <xdr:colOff>542038</xdr:colOff>
      <xdr:row>26</xdr:row>
      <xdr:rowOff>9526</xdr:rowOff>
    </xdr:to>
    <xdr:pic>
      <xdr:nvPicPr>
        <xdr:cNvPr id="9" name="Picture 8"/>
        <xdr:cNvPicPr>
          <a:picLocks noChangeAspect="1"/>
        </xdr:cNvPicPr>
      </xdr:nvPicPr>
      <xdr:blipFill>
        <a:blip xmlns:r="http://schemas.openxmlformats.org/officeDocument/2006/relationships" r:embed="rId3"/>
        <a:stretch>
          <a:fillRect/>
        </a:stretch>
      </xdr:blipFill>
      <xdr:spPr>
        <a:xfrm>
          <a:off x="47625" y="47626"/>
          <a:ext cx="7093333" cy="471678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oneCellAnchor>
    <xdr:from>
      <xdr:col>12</xdr:col>
      <xdr:colOff>383692</xdr:colOff>
      <xdr:row>3</xdr:row>
      <xdr:rowOff>86357</xdr:rowOff>
    </xdr:from>
    <xdr:ext cx="9304594" cy="4311471"/>
    <xdr:sp macro="" textlink="">
      <xdr:nvSpPr>
        <xdr:cNvPr id="10" name="Rectangle 9"/>
        <xdr:cNvSpPr/>
      </xdr:nvSpPr>
      <xdr:spPr>
        <a:xfrm>
          <a:off x="7592212" y="634997"/>
          <a:ext cx="9304594" cy="4311471"/>
        </a:xfrm>
        <a:prstGeom prst="rect">
          <a:avLst/>
        </a:prstGeom>
        <a:noFill/>
      </xdr:spPr>
      <xdr:txBody>
        <a:bodyPr wrap="none" lIns="91440" tIns="45720" rIns="91440" bIns="45720">
          <a:noAutofit/>
        </a:bodyPr>
        <a:lstStyle/>
        <a:p>
          <a:pPr algn="ctr"/>
          <a:r>
            <a:rPr lang="en-US" sz="3200" b="0" cap="none" spc="0">
              <a:ln w="22225">
                <a:solidFill>
                  <a:schemeClr val="accent2"/>
                </a:solidFill>
                <a:prstDash val="solid"/>
              </a:ln>
              <a:solidFill>
                <a:schemeClr val="accent2">
                  <a:lumMod val="40000"/>
                  <a:lumOff val="60000"/>
                </a:schemeClr>
              </a:solidFill>
              <a:effectLst/>
            </a:rPr>
            <a:t>The purpose of this SDI</a:t>
          </a:r>
          <a:r>
            <a:rPr lang="en-US" sz="3200" b="0" cap="none" spc="0" baseline="0">
              <a:ln w="22225">
                <a:solidFill>
                  <a:schemeClr val="accent2"/>
                </a:solidFill>
                <a:prstDash val="solid"/>
              </a:ln>
              <a:solidFill>
                <a:schemeClr val="accent2">
                  <a:lumMod val="40000"/>
                  <a:lumOff val="60000"/>
                </a:schemeClr>
              </a:solidFill>
              <a:effectLst/>
            </a:rPr>
            <a:t> is to eliminate the need</a:t>
          </a:r>
        </a:p>
        <a:p>
          <a:pPr algn="ctr"/>
          <a:r>
            <a:rPr lang="en-US" sz="3200" b="0" cap="none" spc="0" baseline="0">
              <a:ln w="22225">
                <a:solidFill>
                  <a:schemeClr val="accent2"/>
                </a:solidFill>
                <a:prstDash val="solid"/>
              </a:ln>
              <a:solidFill>
                <a:schemeClr val="accent2">
                  <a:lumMod val="40000"/>
                  <a:lumOff val="60000"/>
                </a:schemeClr>
              </a:solidFill>
              <a:effectLst/>
            </a:rPr>
            <a:t> for much of the repetitious data entry.</a:t>
          </a:r>
        </a:p>
        <a:p>
          <a:pPr algn="ctr"/>
          <a:r>
            <a:rPr lang="en-US" sz="3200" b="0" cap="none" spc="0" baseline="0">
              <a:ln w="22225">
                <a:solidFill>
                  <a:schemeClr val="accent2"/>
                </a:solidFill>
                <a:prstDash val="solid"/>
              </a:ln>
              <a:solidFill>
                <a:schemeClr val="accent2">
                  <a:lumMod val="40000"/>
                  <a:lumOff val="60000"/>
                </a:schemeClr>
              </a:solidFill>
              <a:effectLst/>
            </a:rPr>
            <a:t>It's linked to the P&amp;C Master File for the sake of</a:t>
          </a:r>
        </a:p>
        <a:p>
          <a:pPr algn="ctr"/>
          <a:r>
            <a:rPr lang="en-US" sz="3200" b="0" cap="none" spc="0" baseline="0">
              <a:ln w="22225">
                <a:solidFill>
                  <a:schemeClr val="accent2"/>
                </a:solidFill>
                <a:prstDash val="solid"/>
              </a:ln>
              <a:solidFill>
                <a:schemeClr val="accent2">
                  <a:lumMod val="40000"/>
                  <a:lumOff val="60000"/>
                </a:schemeClr>
              </a:solidFill>
              <a:effectLst/>
            </a:rPr>
            <a:t>accuracy &amp; continuity and is</a:t>
          </a:r>
        </a:p>
        <a:p>
          <a:pPr algn="ctr"/>
          <a:r>
            <a:rPr lang="en-US" sz="3200" b="0" cap="none" spc="0" baseline="0">
              <a:ln w="22225">
                <a:solidFill>
                  <a:schemeClr val="accent2"/>
                </a:solidFill>
                <a:prstDash val="solid"/>
              </a:ln>
              <a:solidFill>
                <a:schemeClr val="accent2">
                  <a:lumMod val="40000"/>
                  <a:lumOff val="60000"/>
                </a:schemeClr>
              </a:solidFill>
              <a:effectLst/>
            </a:rPr>
            <a:t> highly customizable to fit your needs.</a:t>
          </a:r>
        </a:p>
        <a:p>
          <a:pPr algn="l"/>
          <a:r>
            <a:rPr lang="en-US" sz="3200" b="0" cap="none" spc="0" baseline="0">
              <a:ln w="22225">
                <a:solidFill>
                  <a:schemeClr val="accent2"/>
                </a:solidFill>
                <a:prstDash val="solid"/>
              </a:ln>
              <a:solidFill>
                <a:schemeClr val="accent2">
                  <a:lumMod val="40000"/>
                  <a:lumOff val="60000"/>
                </a:schemeClr>
              </a:solidFill>
              <a:effectLst/>
            </a:rPr>
            <a:t>1. CREATE NEW </a:t>
          </a:r>
          <a:r>
            <a:rPr lang="en-US" sz="3200" b="1" cap="none" spc="0" baseline="0">
              <a:ln w="22225">
                <a:solidFill>
                  <a:schemeClr val="accent2"/>
                </a:solidFill>
                <a:prstDash val="solid"/>
              </a:ln>
              <a:solidFill>
                <a:schemeClr val="accent2">
                  <a:lumMod val="40000"/>
                  <a:lumOff val="60000"/>
                </a:schemeClr>
              </a:solidFill>
              <a:effectLst/>
            </a:rPr>
            <a:t>SDI </a:t>
          </a:r>
          <a:r>
            <a:rPr lang="en-US" sz="3200" b="0" cap="none" spc="0" baseline="0">
              <a:ln w="22225">
                <a:solidFill>
                  <a:schemeClr val="accent2"/>
                </a:solidFill>
                <a:prstDash val="solid"/>
              </a:ln>
              <a:solidFill>
                <a:schemeClr val="accent2">
                  <a:lumMod val="40000"/>
                  <a:lumOff val="60000"/>
                </a:schemeClr>
              </a:solidFill>
              <a:effectLst/>
            </a:rPr>
            <a:t> (start by entering S/N's)</a:t>
          </a:r>
          <a:endParaRPr lang="en-US" sz="3200" b="1" cap="none" spc="0" baseline="0">
            <a:ln w="22225">
              <a:solidFill>
                <a:schemeClr val="accent2"/>
              </a:solidFill>
              <a:prstDash val="solid"/>
            </a:ln>
            <a:solidFill>
              <a:schemeClr val="accent2">
                <a:lumMod val="40000"/>
                <a:lumOff val="60000"/>
              </a:schemeClr>
            </a:solidFill>
            <a:effectLst/>
          </a:endParaRPr>
        </a:p>
        <a:p>
          <a:pPr algn="l"/>
          <a:r>
            <a:rPr lang="en-US" sz="3200" b="0" cap="none" spc="0" baseline="0">
              <a:ln w="22225">
                <a:solidFill>
                  <a:schemeClr val="accent2"/>
                </a:solidFill>
                <a:prstDash val="solid"/>
              </a:ln>
              <a:solidFill>
                <a:schemeClr val="accent2">
                  <a:lumMod val="40000"/>
                  <a:lumOff val="60000"/>
                </a:schemeClr>
              </a:solidFill>
              <a:effectLst/>
            </a:rPr>
            <a:t>2. FILL IN THE </a:t>
          </a:r>
          <a:r>
            <a:rPr lang="en-US" sz="3200" b="0" cap="none" spc="0" baseline="0">
              <a:ln w="22225">
                <a:solidFill>
                  <a:schemeClr val="accent2"/>
                </a:solidFill>
                <a:prstDash val="solid"/>
              </a:ln>
              <a:solidFill>
                <a:srgbClr val="FFFF00"/>
              </a:solidFill>
              <a:effectLst/>
            </a:rPr>
            <a:t>BLANKS</a:t>
          </a:r>
          <a:r>
            <a:rPr lang="en-US" sz="3200" b="0" cap="none" spc="0" baseline="0">
              <a:ln w="22225">
                <a:solidFill>
                  <a:schemeClr val="accent2"/>
                </a:solidFill>
                <a:prstDash val="solid"/>
              </a:ln>
              <a:solidFill>
                <a:schemeClr val="accent2">
                  <a:lumMod val="40000"/>
                  <a:lumOff val="60000"/>
                </a:schemeClr>
              </a:solidFill>
              <a:effectLst/>
            </a:rPr>
            <a:t> ON THE </a:t>
          </a:r>
          <a:r>
            <a:rPr lang="en-US" sz="3200" b="1" cap="none" spc="0" baseline="0">
              <a:ln w="22225">
                <a:solidFill>
                  <a:schemeClr val="accent2"/>
                </a:solidFill>
                <a:prstDash val="solid"/>
              </a:ln>
              <a:solidFill>
                <a:schemeClr val="accent2">
                  <a:lumMod val="40000"/>
                  <a:lumOff val="60000"/>
                </a:schemeClr>
              </a:solidFill>
              <a:effectLst/>
            </a:rPr>
            <a:t>BINDER SET UP </a:t>
          </a:r>
          <a:r>
            <a:rPr lang="en-US" sz="3200" b="0" cap="none" spc="0" baseline="0">
              <a:ln w="22225">
                <a:solidFill>
                  <a:schemeClr val="accent2"/>
                </a:solidFill>
                <a:prstDash val="solid"/>
              </a:ln>
              <a:solidFill>
                <a:schemeClr val="accent2">
                  <a:lumMod val="40000"/>
                  <a:lumOff val="60000"/>
                </a:schemeClr>
              </a:solidFill>
              <a:effectLst/>
            </a:rPr>
            <a:t>TAB</a:t>
          </a:r>
        </a:p>
        <a:p>
          <a:pPr algn="l"/>
          <a:r>
            <a:rPr lang="en-US" sz="3200" b="0" cap="none" spc="0" baseline="0">
              <a:ln w="22225">
                <a:solidFill>
                  <a:schemeClr val="accent2"/>
                </a:solidFill>
                <a:prstDash val="solid"/>
              </a:ln>
              <a:solidFill>
                <a:schemeClr val="accent2">
                  <a:lumMod val="40000"/>
                  <a:lumOff val="60000"/>
                </a:schemeClr>
              </a:solidFill>
              <a:effectLst/>
            </a:rPr>
            <a:t>3. FILL IN THE </a:t>
          </a:r>
          <a:r>
            <a:rPr lang="en-US" sz="3200" b="0" cap="none" spc="0" baseline="0">
              <a:ln w="22225">
                <a:solidFill>
                  <a:schemeClr val="accent2"/>
                </a:solidFill>
                <a:prstDash val="solid"/>
              </a:ln>
              <a:solidFill>
                <a:srgbClr val="FFFF00"/>
              </a:solidFill>
              <a:effectLst/>
            </a:rPr>
            <a:t>BLANKS</a:t>
          </a:r>
          <a:r>
            <a:rPr lang="en-US" sz="3200" b="0" cap="none" spc="0" baseline="0">
              <a:ln w="22225">
                <a:solidFill>
                  <a:schemeClr val="accent2"/>
                </a:solidFill>
                <a:prstDash val="solid"/>
              </a:ln>
              <a:solidFill>
                <a:schemeClr val="accent2">
                  <a:lumMod val="40000"/>
                  <a:lumOff val="60000"/>
                </a:schemeClr>
              </a:solidFill>
              <a:effectLst/>
            </a:rPr>
            <a:t> ON THE </a:t>
          </a:r>
          <a:r>
            <a:rPr lang="en-US" sz="3200" b="1" cap="none" spc="0" baseline="0">
              <a:ln w="22225">
                <a:solidFill>
                  <a:schemeClr val="accent2"/>
                </a:solidFill>
                <a:prstDash val="solid"/>
              </a:ln>
              <a:solidFill>
                <a:schemeClr val="accent2">
                  <a:lumMod val="40000"/>
                  <a:lumOff val="60000"/>
                </a:schemeClr>
              </a:solidFill>
              <a:effectLst/>
            </a:rPr>
            <a:t>T-000 MASTER </a:t>
          </a:r>
          <a:r>
            <a:rPr lang="en-US" sz="3200" b="0" cap="none" spc="0" baseline="0">
              <a:ln w="22225">
                <a:solidFill>
                  <a:schemeClr val="accent2"/>
                </a:solidFill>
                <a:prstDash val="solid"/>
              </a:ln>
              <a:solidFill>
                <a:schemeClr val="accent2">
                  <a:lumMod val="40000"/>
                  <a:lumOff val="60000"/>
                </a:schemeClr>
              </a:solidFill>
              <a:effectLst/>
            </a:rPr>
            <a:t>TAB</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3</xdr:col>
      <xdr:colOff>122930</xdr:colOff>
      <xdr:row>0</xdr:row>
      <xdr:rowOff>0</xdr:rowOff>
    </xdr:from>
    <xdr:to>
      <xdr:col>4</xdr:col>
      <xdr:colOff>3121096</xdr:colOff>
      <xdr:row>7</xdr:row>
      <xdr:rowOff>151452</xdr:rowOff>
    </xdr:to>
    <xdr:pic>
      <xdr:nvPicPr>
        <xdr:cNvPr id="2" name="Picture 3" descr="Sundyne-Color-Logo.jpg"/>
        <xdr:cNvPicPr>
          <a:picLocks noChangeAspect="1"/>
        </xdr:cNvPicPr>
      </xdr:nvPicPr>
      <xdr:blipFill>
        <a:blip xmlns:r="http://schemas.openxmlformats.org/officeDocument/2006/relationships" r:embed="rId1" cstate="print"/>
        <a:srcRect/>
        <a:stretch>
          <a:fillRect/>
        </a:stretch>
      </xdr:blipFill>
      <xdr:spPr bwMode="auto">
        <a:xfrm>
          <a:off x="1807060" y="0"/>
          <a:ext cx="3412297" cy="1366235"/>
        </a:xfrm>
        <a:prstGeom prst="rect">
          <a:avLst/>
        </a:prstGeom>
        <a:noFill/>
        <a:ln w="9525">
          <a:noFill/>
          <a:miter lim="800000"/>
          <a:headEnd/>
          <a:tailEnd/>
        </a:ln>
      </xdr:spPr>
    </xdr:pic>
    <xdr:clientData/>
  </xdr:twoCellAnchor>
  <xdr:twoCellAnchor editAs="oneCell">
    <xdr:from>
      <xdr:col>0</xdr:col>
      <xdr:colOff>64805</xdr:colOff>
      <xdr:row>19</xdr:row>
      <xdr:rowOff>36673</xdr:rowOff>
    </xdr:from>
    <xdr:to>
      <xdr:col>0</xdr:col>
      <xdr:colOff>384159</xdr:colOff>
      <xdr:row>19</xdr:row>
      <xdr:rowOff>356648</xdr:rowOff>
    </xdr:to>
    <xdr:pic macro="[0]!MacroA2">
      <xdr:nvPicPr>
        <xdr:cNvPr id="6" name="Picture 5" descr="Button-Add-icon.png"/>
        <xdr:cNvPicPr>
          <a:picLocks noChangeAspect="1"/>
        </xdr:cNvPicPr>
      </xdr:nvPicPr>
      <xdr:blipFill>
        <a:blip xmlns:r="http://schemas.openxmlformats.org/officeDocument/2006/relationships" r:embed="rId2" cstate="print"/>
        <a:stretch>
          <a:fillRect/>
        </a:stretch>
      </xdr:blipFill>
      <xdr:spPr>
        <a:xfrm>
          <a:off x="64805" y="3999073"/>
          <a:ext cx="319354" cy="317214"/>
        </a:xfrm>
        <a:prstGeom prst="rect">
          <a:avLst/>
        </a:prstGeom>
        <a:effectLst>
          <a:softEdge rad="25400"/>
        </a:effectLst>
      </xdr:spPr>
    </xdr:pic>
    <xdr:clientData/>
  </xdr:twoCellAnchor>
  <xdr:twoCellAnchor editAs="oneCell">
    <xdr:from>
      <xdr:col>0</xdr:col>
      <xdr:colOff>80071</xdr:colOff>
      <xdr:row>29</xdr:row>
      <xdr:rowOff>37244</xdr:rowOff>
    </xdr:from>
    <xdr:to>
      <xdr:col>0</xdr:col>
      <xdr:colOff>399425</xdr:colOff>
      <xdr:row>29</xdr:row>
      <xdr:rowOff>357218</xdr:rowOff>
    </xdr:to>
    <xdr:pic macro="[0]!MacroB6">
      <xdr:nvPicPr>
        <xdr:cNvPr id="7" name="Picture 6" descr="Button-Add-icon.png"/>
        <xdr:cNvPicPr>
          <a:picLocks noChangeAspect="1"/>
        </xdr:cNvPicPr>
      </xdr:nvPicPr>
      <xdr:blipFill>
        <a:blip xmlns:r="http://schemas.openxmlformats.org/officeDocument/2006/relationships" r:embed="rId2" cstate="print"/>
        <a:stretch>
          <a:fillRect/>
        </a:stretch>
      </xdr:blipFill>
      <xdr:spPr>
        <a:xfrm>
          <a:off x="80071" y="7154238"/>
          <a:ext cx="319354" cy="319354"/>
        </a:xfrm>
        <a:prstGeom prst="rect">
          <a:avLst/>
        </a:prstGeom>
        <a:effectLst>
          <a:softEdge rad="25400"/>
        </a:effectLst>
      </xdr:spPr>
    </xdr:pic>
    <xdr:clientData/>
  </xdr:twoCellAnchor>
  <xdr:twoCellAnchor editAs="oneCell">
    <xdr:from>
      <xdr:col>0</xdr:col>
      <xdr:colOff>71938</xdr:colOff>
      <xdr:row>28</xdr:row>
      <xdr:rowOff>39813</xdr:rowOff>
    </xdr:from>
    <xdr:to>
      <xdr:col>0</xdr:col>
      <xdr:colOff>391292</xdr:colOff>
      <xdr:row>28</xdr:row>
      <xdr:rowOff>359787</xdr:rowOff>
    </xdr:to>
    <xdr:pic macro="[0]!MacroB5">
      <xdr:nvPicPr>
        <xdr:cNvPr id="8" name="Picture 7" descr="Button-Add-icon.png"/>
        <xdr:cNvPicPr>
          <a:picLocks noChangeAspect="1"/>
        </xdr:cNvPicPr>
      </xdr:nvPicPr>
      <xdr:blipFill>
        <a:blip xmlns:r="http://schemas.openxmlformats.org/officeDocument/2006/relationships" r:embed="rId2" cstate="print"/>
        <a:stretch>
          <a:fillRect/>
        </a:stretch>
      </xdr:blipFill>
      <xdr:spPr>
        <a:xfrm>
          <a:off x="71938" y="6814335"/>
          <a:ext cx="319354" cy="319354"/>
        </a:xfrm>
        <a:prstGeom prst="rect">
          <a:avLst/>
        </a:prstGeom>
        <a:effectLst>
          <a:softEdge rad="25400"/>
        </a:effectLst>
      </xdr:spPr>
    </xdr:pic>
    <xdr:clientData/>
  </xdr:twoCellAnchor>
  <xdr:twoCellAnchor editAs="oneCell">
    <xdr:from>
      <xdr:col>0</xdr:col>
      <xdr:colOff>74506</xdr:colOff>
      <xdr:row>27</xdr:row>
      <xdr:rowOff>20977</xdr:rowOff>
    </xdr:from>
    <xdr:to>
      <xdr:col>0</xdr:col>
      <xdr:colOff>393860</xdr:colOff>
      <xdr:row>27</xdr:row>
      <xdr:rowOff>340951</xdr:rowOff>
    </xdr:to>
    <xdr:pic macro="[0]!MacroB4">
      <xdr:nvPicPr>
        <xdr:cNvPr id="9" name="Picture 8" descr="Button-Add-icon.png"/>
        <xdr:cNvPicPr>
          <a:picLocks noChangeAspect="1"/>
        </xdr:cNvPicPr>
      </xdr:nvPicPr>
      <xdr:blipFill>
        <a:blip xmlns:r="http://schemas.openxmlformats.org/officeDocument/2006/relationships" r:embed="rId2" cstate="print"/>
        <a:stretch>
          <a:fillRect/>
        </a:stretch>
      </xdr:blipFill>
      <xdr:spPr>
        <a:xfrm>
          <a:off x="74506" y="6453028"/>
          <a:ext cx="319354" cy="319354"/>
        </a:xfrm>
        <a:prstGeom prst="rect">
          <a:avLst/>
        </a:prstGeom>
        <a:effectLst>
          <a:softEdge rad="25400"/>
        </a:effectLst>
      </xdr:spPr>
    </xdr:pic>
    <xdr:clientData/>
  </xdr:twoCellAnchor>
  <xdr:twoCellAnchor editAs="oneCell">
    <xdr:from>
      <xdr:col>0</xdr:col>
      <xdr:colOff>66374</xdr:colOff>
      <xdr:row>25</xdr:row>
      <xdr:rowOff>23545</xdr:rowOff>
    </xdr:from>
    <xdr:to>
      <xdr:col>0</xdr:col>
      <xdr:colOff>385728</xdr:colOff>
      <xdr:row>25</xdr:row>
      <xdr:rowOff>343520</xdr:rowOff>
    </xdr:to>
    <xdr:pic macro="[0]!MacroB2">
      <xdr:nvPicPr>
        <xdr:cNvPr id="10" name="Picture 9" descr="Button-Add-icon.png"/>
        <xdr:cNvPicPr>
          <a:picLocks noChangeAspect="1"/>
        </xdr:cNvPicPr>
      </xdr:nvPicPr>
      <xdr:blipFill>
        <a:blip xmlns:r="http://schemas.openxmlformats.org/officeDocument/2006/relationships" r:embed="rId2" cstate="print"/>
        <a:stretch>
          <a:fillRect/>
        </a:stretch>
      </xdr:blipFill>
      <xdr:spPr>
        <a:xfrm>
          <a:off x="66374" y="6070315"/>
          <a:ext cx="319354" cy="319354"/>
        </a:xfrm>
        <a:prstGeom prst="rect">
          <a:avLst/>
        </a:prstGeom>
        <a:effectLst>
          <a:softEdge rad="25400"/>
        </a:effectLst>
      </xdr:spPr>
    </xdr:pic>
    <xdr:clientData/>
  </xdr:twoCellAnchor>
  <xdr:twoCellAnchor editAs="oneCell">
    <xdr:from>
      <xdr:col>0</xdr:col>
      <xdr:colOff>68942</xdr:colOff>
      <xdr:row>24</xdr:row>
      <xdr:rowOff>36816</xdr:rowOff>
    </xdr:from>
    <xdr:to>
      <xdr:col>0</xdr:col>
      <xdr:colOff>388296</xdr:colOff>
      <xdr:row>24</xdr:row>
      <xdr:rowOff>356791</xdr:rowOff>
    </xdr:to>
    <xdr:pic macro="[0]!MacroB1">
      <xdr:nvPicPr>
        <xdr:cNvPr id="11" name="Picture 10" descr="Button-Add-icon.png"/>
        <xdr:cNvPicPr>
          <a:picLocks noChangeAspect="1"/>
        </xdr:cNvPicPr>
      </xdr:nvPicPr>
      <xdr:blipFill>
        <a:blip xmlns:r="http://schemas.openxmlformats.org/officeDocument/2006/relationships" r:embed="rId2" cstate="print"/>
        <a:stretch>
          <a:fillRect/>
        </a:stretch>
      </xdr:blipFill>
      <xdr:spPr>
        <a:xfrm>
          <a:off x="68942" y="5698305"/>
          <a:ext cx="319354" cy="319354"/>
        </a:xfrm>
        <a:prstGeom prst="rect">
          <a:avLst/>
        </a:prstGeom>
        <a:effectLst>
          <a:softEdge rad="25400"/>
        </a:effectLst>
      </xdr:spPr>
    </xdr:pic>
    <xdr:clientData/>
  </xdr:twoCellAnchor>
  <xdr:twoCellAnchor editAs="oneCell">
    <xdr:from>
      <xdr:col>0</xdr:col>
      <xdr:colOff>71511</xdr:colOff>
      <xdr:row>20</xdr:row>
      <xdr:rowOff>17980</xdr:rowOff>
    </xdr:from>
    <xdr:to>
      <xdr:col>0</xdr:col>
      <xdr:colOff>390865</xdr:colOff>
      <xdr:row>20</xdr:row>
      <xdr:rowOff>337955</xdr:rowOff>
    </xdr:to>
    <xdr:pic macro="[0]!MacroA3">
      <xdr:nvPicPr>
        <xdr:cNvPr id="12" name="Picture 11" descr="Button-Add-icon.png"/>
        <xdr:cNvPicPr>
          <a:picLocks noChangeAspect="1"/>
        </xdr:cNvPicPr>
      </xdr:nvPicPr>
      <xdr:blipFill>
        <a:blip xmlns:r="http://schemas.openxmlformats.org/officeDocument/2006/relationships" r:embed="rId2" cstate="print"/>
        <a:stretch>
          <a:fillRect/>
        </a:stretch>
      </xdr:blipFill>
      <xdr:spPr>
        <a:xfrm>
          <a:off x="71511" y="4223963"/>
          <a:ext cx="319354" cy="319354"/>
        </a:xfrm>
        <a:prstGeom prst="rect">
          <a:avLst/>
        </a:prstGeom>
        <a:effectLst>
          <a:softEdge rad="25400"/>
        </a:effectLst>
      </xdr:spPr>
    </xdr:pic>
    <xdr:clientData/>
  </xdr:twoCellAnchor>
  <xdr:twoCellAnchor editAs="oneCell">
    <xdr:from>
      <xdr:col>0</xdr:col>
      <xdr:colOff>74079</xdr:colOff>
      <xdr:row>21</xdr:row>
      <xdr:rowOff>20548</xdr:rowOff>
    </xdr:from>
    <xdr:to>
      <xdr:col>0</xdr:col>
      <xdr:colOff>393433</xdr:colOff>
      <xdr:row>21</xdr:row>
      <xdr:rowOff>340523</xdr:rowOff>
    </xdr:to>
    <xdr:pic macro="[0]!MacroA4">
      <xdr:nvPicPr>
        <xdr:cNvPr id="13" name="Picture 12" descr="Button-Add-icon.png"/>
        <xdr:cNvPicPr>
          <a:picLocks noChangeAspect="1"/>
        </xdr:cNvPicPr>
      </xdr:nvPicPr>
      <xdr:blipFill>
        <a:blip xmlns:r="http://schemas.openxmlformats.org/officeDocument/2006/relationships" r:embed="rId2" cstate="print"/>
        <a:stretch>
          <a:fillRect/>
        </a:stretch>
      </xdr:blipFill>
      <xdr:spPr>
        <a:xfrm>
          <a:off x="74079" y="4569003"/>
          <a:ext cx="319354" cy="319354"/>
        </a:xfrm>
        <a:prstGeom prst="rect">
          <a:avLst/>
        </a:prstGeom>
        <a:effectLst>
          <a:softEdge rad="25400"/>
        </a:effectLst>
      </xdr:spPr>
    </xdr:pic>
    <xdr:clientData/>
  </xdr:twoCellAnchor>
  <xdr:twoCellAnchor editAs="oneCell">
    <xdr:from>
      <xdr:col>0</xdr:col>
      <xdr:colOff>76647</xdr:colOff>
      <xdr:row>22</xdr:row>
      <xdr:rowOff>23117</xdr:rowOff>
    </xdr:from>
    <xdr:to>
      <xdr:col>0</xdr:col>
      <xdr:colOff>396001</xdr:colOff>
      <xdr:row>22</xdr:row>
      <xdr:rowOff>343091</xdr:rowOff>
    </xdr:to>
    <xdr:pic macro="[0]!MacroA5">
      <xdr:nvPicPr>
        <xdr:cNvPr id="14" name="Picture 13" descr="Button-Add-icon.png"/>
        <xdr:cNvPicPr>
          <a:picLocks noChangeAspect="1"/>
        </xdr:cNvPicPr>
      </xdr:nvPicPr>
      <xdr:blipFill>
        <a:blip xmlns:r="http://schemas.openxmlformats.org/officeDocument/2006/relationships" r:embed="rId2" cstate="print"/>
        <a:stretch>
          <a:fillRect/>
        </a:stretch>
      </xdr:blipFill>
      <xdr:spPr>
        <a:xfrm>
          <a:off x="76647" y="4914044"/>
          <a:ext cx="319354" cy="319354"/>
        </a:xfrm>
        <a:prstGeom prst="rect">
          <a:avLst/>
        </a:prstGeom>
        <a:effectLst>
          <a:softEdge rad="25400"/>
        </a:effectLst>
      </xdr:spPr>
    </xdr:pic>
    <xdr:clientData/>
  </xdr:twoCellAnchor>
  <xdr:twoCellAnchor editAs="oneCell">
    <xdr:from>
      <xdr:col>0</xdr:col>
      <xdr:colOff>68513</xdr:colOff>
      <xdr:row>26</xdr:row>
      <xdr:rowOff>25686</xdr:rowOff>
    </xdr:from>
    <xdr:to>
      <xdr:col>0</xdr:col>
      <xdr:colOff>387867</xdr:colOff>
      <xdr:row>26</xdr:row>
      <xdr:rowOff>345661</xdr:rowOff>
    </xdr:to>
    <xdr:pic macro="[0]!MacroB3">
      <xdr:nvPicPr>
        <xdr:cNvPr id="15" name="Picture 14" descr="Button-Add-icon.png"/>
        <xdr:cNvPicPr>
          <a:picLocks noChangeAspect="1"/>
        </xdr:cNvPicPr>
      </xdr:nvPicPr>
      <xdr:blipFill>
        <a:blip xmlns:r="http://schemas.openxmlformats.org/officeDocument/2006/relationships" r:embed="rId2" cstate="print"/>
        <a:stretch>
          <a:fillRect/>
        </a:stretch>
      </xdr:blipFill>
      <xdr:spPr>
        <a:xfrm>
          <a:off x="68513" y="6115265"/>
          <a:ext cx="319354" cy="319354"/>
        </a:xfrm>
        <a:prstGeom prst="rect">
          <a:avLst/>
        </a:prstGeom>
        <a:effectLst>
          <a:softEdge rad="25400"/>
        </a:effectLst>
      </xdr:spPr>
    </xdr:pic>
    <xdr:clientData/>
  </xdr:twoCellAnchor>
  <xdr:twoCellAnchor editAs="oneCell">
    <xdr:from>
      <xdr:col>0</xdr:col>
      <xdr:colOff>61236</xdr:colOff>
      <xdr:row>32</xdr:row>
      <xdr:rowOff>18408</xdr:rowOff>
    </xdr:from>
    <xdr:to>
      <xdr:col>0</xdr:col>
      <xdr:colOff>380590</xdr:colOff>
      <xdr:row>32</xdr:row>
      <xdr:rowOff>338383</xdr:rowOff>
    </xdr:to>
    <xdr:pic macro="[0]!MacroB9">
      <xdr:nvPicPr>
        <xdr:cNvPr id="16" name="Picture 15" descr="Button-Add-icon.png"/>
        <xdr:cNvPicPr>
          <a:picLocks noChangeAspect="1"/>
        </xdr:cNvPicPr>
      </xdr:nvPicPr>
      <xdr:blipFill>
        <a:blip xmlns:r="http://schemas.openxmlformats.org/officeDocument/2006/relationships" r:embed="rId2" cstate="print"/>
        <a:stretch>
          <a:fillRect/>
        </a:stretch>
      </xdr:blipFill>
      <xdr:spPr>
        <a:xfrm>
          <a:off x="61236" y="8762144"/>
          <a:ext cx="319354" cy="319354"/>
        </a:xfrm>
        <a:prstGeom prst="rect">
          <a:avLst/>
        </a:prstGeom>
        <a:effectLst>
          <a:softEdge rad="25400"/>
        </a:effectLst>
      </xdr:spPr>
    </xdr:pic>
    <xdr:clientData/>
  </xdr:twoCellAnchor>
  <xdr:twoCellAnchor editAs="oneCell">
    <xdr:from>
      <xdr:col>0</xdr:col>
      <xdr:colOff>63805</xdr:colOff>
      <xdr:row>33</xdr:row>
      <xdr:rowOff>31679</xdr:rowOff>
    </xdr:from>
    <xdr:to>
      <xdr:col>0</xdr:col>
      <xdr:colOff>383159</xdr:colOff>
      <xdr:row>33</xdr:row>
      <xdr:rowOff>351654</xdr:rowOff>
    </xdr:to>
    <xdr:pic macro="[0]!MacroB10">
      <xdr:nvPicPr>
        <xdr:cNvPr id="17" name="Picture 16" descr="Button-Add-icon.png"/>
        <xdr:cNvPicPr>
          <a:picLocks noChangeAspect="1"/>
        </xdr:cNvPicPr>
      </xdr:nvPicPr>
      <xdr:blipFill>
        <a:blip xmlns:r="http://schemas.openxmlformats.org/officeDocument/2006/relationships" r:embed="rId2" cstate="print"/>
        <a:stretch>
          <a:fillRect/>
        </a:stretch>
      </xdr:blipFill>
      <xdr:spPr>
        <a:xfrm>
          <a:off x="63805" y="9160696"/>
          <a:ext cx="319354" cy="319354"/>
        </a:xfrm>
        <a:prstGeom prst="rect">
          <a:avLst/>
        </a:prstGeom>
        <a:effectLst>
          <a:softEdge rad="25400"/>
        </a:effectLst>
      </xdr:spPr>
    </xdr:pic>
    <xdr:clientData/>
  </xdr:twoCellAnchor>
  <xdr:twoCellAnchor editAs="oneCell">
    <xdr:from>
      <xdr:col>0</xdr:col>
      <xdr:colOff>57670</xdr:colOff>
      <xdr:row>35</xdr:row>
      <xdr:rowOff>36245</xdr:rowOff>
    </xdr:from>
    <xdr:to>
      <xdr:col>0</xdr:col>
      <xdr:colOff>377024</xdr:colOff>
      <xdr:row>35</xdr:row>
      <xdr:rowOff>356219</xdr:rowOff>
    </xdr:to>
    <xdr:pic macro="[0]!MacroC1">
      <xdr:nvPicPr>
        <xdr:cNvPr id="18" name="Picture 17" descr="Button-Add-icon.png"/>
        <xdr:cNvPicPr>
          <a:picLocks noChangeAspect="1"/>
        </xdr:cNvPicPr>
      </xdr:nvPicPr>
      <xdr:blipFill>
        <a:blip xmlns:r="http://schemas.openxmlformats.org/officeDocument/2006/relationships" r:embed="rId2" cstate="print"/>
        <a:stretch>
          <a:fillRect/>
        </a:stretch>
      </xdr:blipFill>
      <xdr:spPr>
        <a:xfrm>
          <a:off x="57670" y="9713645"/>
          <a:ext cx="319354" cy="317213"/>
        </a:xfrm>
        <a:prstGeom prst="rect">
          <a:avLst/>
        </a:prstGeom>
        <a:effectLst>
          <a:softEdge rad="25400"/>
        </a:effectLst>
      </xdr:spPr>
    </xdr:pic>
    <xdr:clientData/>
  </xdr:twoCellAnchor>
  <xdr:twoCellAnchor editAs="oneCell">
    <xdr:from>
      <xdr:col>0</xdr:col>
      <xdr:colOff>58239</xdr:colOff>
      <xdr:row>36</xdr:row>
      <xdr:rowOff>26113</xdr:rowOff>
    </xdr:from>
    <xdr:to>
      <xdr:col>0</xdr:col>
      <xdr:colOff>377593</xdr:colOff>
      <xdr:row>36</xdr:row>
      <xdr:rowOff>346087</xdr:rowOff>
    </xdr:to>
    <xdr:pic macro="[0]!MacroC2">
      <xdr:nvPicPr>
        <xdr:cNvPr id="19" name="Picture 18" descr="Button-Add-icon.png"/>
        <xdr:cNvPicPr>
          <a:picLocks noChangeAspect="1"/>
        </xdr:cNvPicPr>
      </xdr:nvPicPr>
      <xdr:blipFill>
        <a:blip xmlns:r="http://schemas.openxmlformats.org/officeDocument/2006/relationships" r:embed="rId2" cstate="print"/>
        <a:stretch>
          <a:fillRect/>
        </a:stretch>
      </xdr:blipFill>
      <xdr:spPr>
        <a:xfrm>
          <a:off x="58239" y="10118332"/>
          <a:ext cx="319354" cy="319354"/>
        </a:xfrm>
        <a:prstGeom prst="rect">
          <a:avLst/>
        </a:prstGeom>
        <a:effectLst>
          <a:softEdge rad="25400"/>
        </a:effectLst>
      </xdr:spPr>
    </xdr:pic>
    <xdr:clientData/>
  </xdr:twoCellAnchor>
  <xdr:twoCellAnchor editAs="oneCell">
    <xdr:from>
      <xdr:col>0</xdr:col>
      <xdr:colOff>50106</xdr:colOff>
      <xdr:row>37</xdr:row>
      <xdr:rowOff>39384</xdr:rowOff>
    </xdr:from>
    <xdr:to>
      <xdr:col>0</xdr:col>
      <xdr:colOff>369460</xdr:colOff>
      <xdr:row>37</xdr:row>
      <xdr:rowOff>359359</xdr:rowOff>
    </xdr:to>
    <xdr:pic macro="[0]!MacroC3">
      <xdr:nvPicPr>
        <xdr:cNvPr id="20" name="Picture 19" descr="Button-Add-icon.png"/>
        <xdr:cNvPicPr>
          <a:picLocks noChangeAspect="1"/>
        </xdr:cNvPicPr>
      </xdr:nvPicPr>
      <xdr:blipFill>
        <a:blip xmlns:r="http://schemas.openxmlformats.org/officeDocument/2006/relationships" r:embed="rId2" cstate="print"/>
        <a:stretch>
          <a:fillRect/>
        </a:stretch>
      </xdr:blipFill>
      <xdr:spPr>
        <a:xfrm>
          <a:off x="50106" y="10516884"/>
          <a:ext cx="319354" cy="319354"/>
        </a:xfrm>
        <a:prstGeom prst="rect">
          <a:avLst/>
        </a:prstGeom>
        <a:effectLst>
          <a:softEdge rad="25400"/>
        </a:effectLst>
      </xdr:spPr>
    </xdr:pic>
    <xdr:clientData/>
  </xdr:twoCellAnchor>
  <xdr:twoCellAnchor editAs="oneCell">
    <xdr:from>
      <xdr:col>0</xdr:col>
      <xdr:colOff>65374</xdr:colOff>
      <xdr:row>38</xdr:row>
      <xdr:rowOff>31251</xdr:rowOff>
    </xdr:from>
    <xdr:to>
      <xdr:col>0</xdr:col>
      <xdr:colOff>384728</xdr:colOff>
      <xdr:row>38</xdr:row>
      <xdr:rowOff>351226</xdr:rowOff>
    </xdr:to>
    <xdr:pic macro="[0]!MacroC4">
      <xdr:nvPicPr>
        <xdr:cNvPr id="21" name="Picture 20" descr="Button-Add-icon.png"/>
        <xdr:cNvPicPr>
          <a:picLocks noChangeAspect="1"/>
        </xdr:cNvPicPr>
      </xdr:nvPicPr>
      <xdr:blipFill>
        <a:blip xmlns:r="http://schemas.openxmlformats.org/officeDocument/2006/relationships" r:embed="rId2" cstate="print"/>
        <a:stretch>
          <a:fillRect/>
        </a:stretch>
      </xdr:blipFill>
      <xdr:spPr>
        <a:xfrm>
          <a:off x="65374" y="10851651"/>
          <a:ext cx="319354" cy="317214"/>
        </a:xfrm>
        <a:prstGeom prst="rect">
          <a:avLst/>
        </a:prstGeom>
        <a:effectLst>
          <a:softEdge rad="25400"/>
        </a:effectLst>
      </xdr:spPr>
    </xdr:pic>
    <xdr:clientData/>
  </xdr:twoCellAnchor>
  <xdr:twoCellAnchor editAs="oneCell">
    <xdr:from>
      <xdr:col>0</xdr:col>
      <xdr:colOff>44541</xdr:colOff>
      <xdr:row>39</xdr:row>
      <xdr:rowOff>33819</xdr:rowOff>
    </xdr:from>
    <xdr:to>
      <xdr:col>0</xdr:col>
      <xdr:colOff>363895</xdr:colOff>
      <xdr:row>39</xdr:row>
      <xdr:rowOff>353794</xdr:rowOff>
    </xdr:to>
    <xdr:pic macro="[0]!MacroC5">
      <xdr:nvPicPr>
        <xdr:cNvPr id="22" name="Picture 21" descr="Button-Add-icon.png"/>
        <xdr:cNvPicPr>
          <a:picLocks noChangeAspect="1"/>
        </xdr:cNvPicPr>
      </xdr:nvPicPr>
      <xdr:blipFill>
        <a:blip xmlns:r="http://schemas.openxmlformats.org/officeDocument/2006/relationships" r:embed="rId2" cstate="print"/>
        <a:stretch>
          <a:fillRect/>
        </a:stretch>
      </xdr:blipFill>
      <xdr:spPr>
        <a:xfrm>
          <a:off x="44541" y="11281881"/>
          <a:ext cx="319354" cy="319354"/>
        </a:xfrm>
        <a:prstGeom prst="rect">
          <a:avLst/>
        </a:prstGeom>
        <a:effectLst>
          <a:softEdge rad="25400"/>
        </a:effectLst>
      </xdr:spPr>
    </xdr:pic>
    <xdr:clientData/>
  </xdr:twoCellAnchor>
  <xdr:twoCellAnchor editAs="oneCell">
    <xdr:from>
      <xdr:col>0</xdr:col>
      <xdr:colOff>62519</xdr:colOff>
      <xdr:row>40</xdr:row>
      <xdr:rowOff>36388</xdr:rowOff>
    </xdr:from>
    <xdr:to>
      <xdr:col>0</xdr:col>
      <xdr:colOff>381588</xdr:colOff>
      <xdr:row>40</xdr:row>
      <xdr:rowOff>356363</xdr:rowOff>
    </xdr:to>
    <xdr:pic macro="[0]!MacroC6">
      <xdr:nvPicPr>
        <xdr:cNvPr id="23" name="Picture 22" descr="Button-Add-icon.png"/>
        <xdr:cNvPicPr>
          <a:picLocks noChangeAspect="1"/>
        </xdr:cNvPicPr>
      </xdr:nvPicPr>
      <xdr:blipFill>
        <a:blip xmlns:r="http://schemas.openxmlformats.org/officeDocument/2006/relationships" r:embed="rId2" cstate="print"/>
        <a:stretch>
          <a:fillRect/>
        </a:stretch>
      </xdr:blipFill>
      <xdr:spPr>
        <a:xfrm>
          <a:off x="62519" y="11618788"/>
          <a:ext cx="319069" cy="317214"/>
        </a:xfrm>
        <a:prstGeom prst="rect">
          <a:avLst/>
        </a:prstGeom>
        <a:effectLst>
          <a:softEdge rad="25400"/>
        </a:effectLst>
      </xdr:spPr>
    </xdr:pic>
    <xdr:clientData/>
  </xdr:twoCellAnchor>
  <xdr:twoCellAnchor editAs="oneCell">
    <xdr:from>
      <xdr:col>0</xdr:col>
      <xdr:colOff>67086</xdr:colOff>
      <xdr:row>41</xdr:row>
      <xdr:rowOff>28253</xdr:rowOff>
    </xdr:from>
    <xdr:to>
      <xdr:col>0</xdr:col>
      <xdr:colOff>381000</xdr:colOff>
      <xdr:row>41</xdr:row>
      <xdr:rowOff>348228</xdr:rowOff>
    </xdr:to>
    <xdr:pic macro="[0]!MacroC7">
      <xdr:nvPicPr>
        <xdr:cNvPr id="24" name="Picture 23" descr="Button-Add-icon.png"/>
        <xdr:cNvPicPr>
          <a:picLocks noChangeAspect="1"/>
        </xdr:cNvPicPr>
      </xdr:nvPicPr>
      <xdr:blipFill>
        <a:blip xmlns:r="http://schemas.openxmlformats.org/officeDocument/2006/relationships" r:embed="rId2" cstate="print"/>
        <a:stretch>
          <a:fillRect/>
        </a:stretch>
      </xdr:blipFill>
      <xdr:spPr>
        <a:xfrm>
          <a:off x="67086" y="11991653"/>
          <a:ext cx="313914" cy="317214"/>
        </a:xfrm>
        <a:prstGeom prst="rect">
          <a:avLst/>
        </a:prstGeom>
        <a:effectLst>
          <a:softEdge rad="25400"/>
        </a:effectLst>
      </xdr:spPr>
    </xdr:pic>
    <xdr:clientData/>
  </xdr:twoCellAnchor>
  <xdr:twoCellAnchor editAs="oneCell">
    <xdr:from>
      <xdr:col>0</xdr:col>
      <xdr:colOff>74505</xdr:colOff>
      <xdr:row>31</xdr:row>
      <xdr:rowOff>20977</xdr:rowOff>
    </xdr:from>
    <xdr:to>
      <xdr:col>0</xdr:col>
      <xdr:colOff>393859</xdr:colOff>
      <xdr:row>31</xdr:row>
      <xdr:rowOff>340951</xdr:rowOff>
    </xdr:to>
    <xdr:pic macro="[0]!MacroB8">
      <xdr:nvPicPr>
        <xdr:cNvPr id="25" name="Picture 24" descr="Button-Add-icon.png"/>
        <xdr:cNvPicPr>
          <a:picLocks noChangeAspect="1"/>
        </xdr:cNvPicPr>
      </xdr:nvPicPr>
      <xdr:blipFill>
        <a:blip xmlns:r="http://schemas.openxmlformats.org/officeDocument/2006/relationships" r:embed="rId2" cstate="print"/>
        <a:stretch>
          <a:fillRect/>
        </a:stretch>
      </xdr:blipFill>
      <xdr:spPr>
        <a:xfrm>
          <a:off x="74505" y="8379432"/>
          <a:ext cx="319354" cy="319354"/>
        </a:xfrm>
        <a:prstGeom prst="rect">
          <a:avLst/>
        </a:prstGeom>
        <a:effectLst>
          <a:softEdge rad="25400"/>
        </a:effectLst>
      </xdr:spPr>
    </xdr:pic>
    <xdr:clientData/>
  </xdr:twoCellAnchor>
  <xdr:twoCellAnchor editAs="oneCell">
    <xdr:from>
      <xdr:col>0</xdr:col>
      <xdr:colOff>77074</xdr:colOff>
      <xdr:row>30</xdr:row>
      <xdr:rowOff>23546</xdr:rowOff>
    </xdr:from>
    <xdr:to>
      <xdr:col>0</xdr:col>
      <xdr:colOff>396428</xdr:colOff>
      <xdr:row>30</xdr:row>
      <xdr:rowOff>343520</xdr:rowOff>
    </xdr:to>
    <xdr:pic macro="[0]!MacroB7">
      <xdr:nvPicPr>
        <xdr:cNvPr id="26" name="Picture 25" descr="Button-Add-icon.png"/>
        <xdr:cNvPicPr>
          <a:picLocks noChangeAspect="1"/>
        </xdr:cNvPicPr>
      </xdr:nvPicPr>
      <xdr:blipFill>
        <a:blip xmlns:r="http://schemas.openxmlformats.org/officeDocument/2006/relationships" r:embed="rId2" cstate="print"/>
        <a:stretch>
          <a:fillRect/>
        </a:stretch>
      </xdr:blipFill>
      <xdr:spPr>
        <a:xfrm>
          <a:off x="77074" y="7996720"/>
          <a:ext cx="319354" cy="319354"/>
        </a:xfrm>
        <a:prstGeom prst="rect">
          <a:avLst/>
        </a:prstGeom>
        <a:effectLst>
          <a:softEdge rad="25400"/>
        </a:effectLst>
      </xdr:spPr>
    </xdr:pic>
    <xdr:clientData/>
  </xdr:twoCellAnchor>
  <xdr:twoCellAnchor editAs="oneCell">
    <xdr:from>
      <xdr:col>0</xdr:col>
      <xdr:colOff>64946</xdr:colOff>
      <xdr:row>53</xdr:row>
      <xdr:rowOff>32820</xdr:rowOff>
    </xdr:from>
    <xdr:to>
      <xdr:col>0</xdr:col>
      <xdr:colOff>384300</xdr:colOff>
      <xdr:row>53</xdr:row>
      <xdr:rowOff>352794</xdr:rowOff>
    </xdr:to>
    <xdr:pic macro="[0]!MacroE3">
      <xdr:nvPicPr>
        <xdr:cNvPr id="28" name="Picture 27" descr="Button-Add-icon.png"/>
        <xdr:cNvPicPr>
          <a:picLocks noChangeAspect="1"/>
        </xdr:cNvPicPr>
      </xdr:nvPicPr>
      <xdr:blipFill>
        <a:blip xmlns:r="http://schemas.openxmlformats.org/officeDocument/2006/relationships" r:embed="rId2" cstate="print"/>
        <a:stretch>
          <a:fillRect/>
        </a:stretch>
      </xdr:blipFill>
      <xdr:spPr>
        <a:xfrm>
          <a:off x="64946" y="16187220"/>
          <a:ext cx="319354" cy="317213"/>
        </a:xfrm>
        <a:prstGeom prst="rect">
          <a:avLst/>
        </a:prstGeom>
        <a:effectLst>
          <a:softEdge rad="25400"/>
        </a:effectLst>
      </xdr:spPr>
    </xdr:pic>
    <xdr:clientData/>
  </xdr:twoCellAnchor>
  <xdr:twoCellAnchor editAs="oneCell">
    <xdr:from>
      <xdr:col>0</xdr:col>
      <xdr:colOff>65519</xdr:colOff>
      <xdr:row>44</xdr:row>
      <xdr:rowOff>33391</xdr:rowOff>
    </xdr:from>
    <xdr:to>
      <xdr:col>0</xdr:col>
      <xdr:colOff>384873</xdr:colOff>
      <xdr:row>44</xdr:row>
      <xdr:rowOff>353366</xdr:rowOff>
    </xdr:to>
    <xdr:pic macro="[0]!MacroD2">
      <xdr:nvPicPr>
        <xdr:cNvPr id="29" name="Picture 28" descr="Button-Add-icon.png"/>
        <xdr:cNvPicPr>
          <a:picLocks noChangeAspect="1"/>
        </xdr:cNvPicPr>
      </xdr:nvPicPr>
      <xdr:blipFill>
        <a:blip xmlns:r="http://schemas.openxmlformats.org/officeDocument/2006/relationships" r:embed="rId2" cstate="print"/>
        <a:stretch>
          <a:fillRect/>
        </a:stretch>
      </xdr:blipFill>
      <xdr:spPr>
        <a:xfrm>
          <a:off x="65519" y="13015217"/>
          <a:ext cx="319354" cy="319354"/>
        </a:xfrm>
        <a:prstGeom prst="rect">
          <a:avLst/>
        </a:prstGeom>
        <a:effectLst>
          <a:softEdge rad="25400"/>
        </a:effectLst>
      </xdr:spPr>
    </xdr:pic>
    <xdr:clientData/>
  </xdr:twoCellAnchor>
  <xdr:twoCellAnchor editAs="oneCell">
    <xdr:from>
      <xdr:col>0</xdr:col>
      <xdr:colOff>57385</xdr:colOff>
      <xdr:row>43</xdr:row>
      <xdr:rowOff>35959</xdr:rowOff>
    </xdr:from>
    <xdr:to>
      <xdr:col>0</xdr:col>
      <xdr:colOff>376739</xdr:colOff>
      <xdr:row>43</xdr:row>
      <xdr:rowOff>355934</xdr:rowOff>
    </xdr:to>
    <xdr:pic macro="[0]!MacroD1">
      <xdr:nvPicPr>
        <xdr:cNvPr id="30" name="Picture 29" descr="Button-Add-icon.png"/>
        <xdr:cNvPicPr>
          <a:picLocks noChangeAspect="1"/>
        </xdr:cNvPicPr>
      </xdr:nvPicPr>
      <xdr:blipFill>
        <a:blip xmlns:r="http://schemas.openxmlformats.org/officeDocument/2006/relationships" r:embed="rId2" cstate="print"/>
        <a:stretch>
          <a:fillRect/>
        </a:stretch>
      </xdr:blipFill>
      <xdr:spPr>
        <a:xfrm>
          <a:off x="57385" y="12632504"/>
          <a:ext cx="319354" cy="319354"/>
        </a:xfrm>
        <a:prstGeom prst="rect">
          <a:avLst/>
        </a:prstGeom>
        <a:effectLst>
          <a:softEdge rad="25400"/>
        </a:effectLst>
      </xdr:spPr>
    </xdr:pic>
    <xdr:clientData/>
  </xdr:twoCellAnchor>
  <xdr:twoCellAnchor editAs="oneCell">
    <xdr:from>
      <xdr:col>0</xdr:col>
      <xdr:colOff>70656</xdr:colOff>
      <xdr:row>45</xdr:row>
      <xdr:rowOff>27826</xdr:rowOff>
    </xdr:from>
    <xdr:to>
      <xdr:col>0</xdr:col>
      <xdr:colOff>390010</xdr:colOff>
      <xdr:row>45</xdr:row>
      <xdr:rowOff>347801</xdr:rowOff>
    </xdr:to>
    <xdr:pic macro="[0]!MacroD3">
      <xdr:nvPicPr>
        <xdr:cNvPr id="31" name="Picture 30" descr="Button-Add-icon.png"/>
        <xdr:cNvPicPr>
          <a:picLocks noChangeAspect="1"/>
        </xdr:cNvPicPr>
      </xdr:nvPicPr>
      <xdr:blipFill>
        <a:blip xmlns:r="http://schemas.openxmlformats.org/officeDocument/2006/relationships" r:embed="rId2" cstate="print"/>
        <a:stretch>
          <a:fillRect/>
        </a:stretch>
      </xdr:blipFill>
      <xdr:spPr>
        <a:xfrm>
          <a:off x="70656" y="13394933"/>
          <a:ext cx="319354" cy="319354"/>
        </a:xfrm>
        <a:prstGeom prst="rect">
          <a:avLst/>
        </a:prstGeom>
        <a:effectLst>
          <a:softEdge rad="25400"/>
        </a:effectLst>
      </xdr:spPr>
    </xdr:pic>
    <xdr:clientData/>
  </xdr:twoCellAnchor>
  <xdr:twoCellAnchor editAs="oneCell">
    <xdr:from>
      <xdr:col>0</xdr:col>
      <xdr:colOff>62522</xdr:colOff>
      <xdr:row>46</xdr:row>
      <xdr:rowOff>19692</xdr:rowOff>
    </xdr:from>
    <xdr:to>
      <xdr:col>0</xdr:col>
      <xdr:colOff>381876</xdr:colOff>
      <xdr:row>46</xdr:row>
      <xdr:rowOff>339666</xdr:rowOff>
    </xdr:to>
    <xdr:pic macro="[0]!MacroD4">
      <xdr:nvPicPr>
        <xdr:cNvPr id="32" name="Picture 31" descr="Button-Add-icon.png"/>
        <xdr:cNvPicPr>
          <a:picLocks noChangeAspect="1"/>
        </xdr:cNvPicPr>
      </xdr:nvPicPr>
      <xdr:blipFill>
        <a:blip xmlns:r="http://schemas.openxmlformats.org/officeDocument/2006/relationships" r:embed="rId2" cstate="print"/>
        <a:stretch>
          <a:fillRect/>
        </a:stretch>
      </xdr:blipFill>
      <xdr:spPr>
        <a:xfrm>
          <a:off x="62522" y="13772080"/>
          <a:ext cx="319354" cy="319354"/>
        </a:xfrm>
        <a:prstGeom prst="rect">
          <a:avLst/>
        </a:prstGeom>
        <a:effectLst>
          <a:softEdge rad="25400"/>
        </a:effectLst>
      </xdr:spPr>
    </xdr:pic>
    <xdr:clientData/>
  </xdr:twoCellAnchor>
  <xdr:twoCellAnchor editAs="oneCell">
    <xdr:from>
      <xdr:col>0</xdr:col>
      <xdr:colOff>75792</xdr:colOff>
      <xdr:row>47</xdr:row>
      <xdr:rowOff>32962</xdr:rowOff>
    </xdr:from>
    <xdr:to>
      <xdr:col>0</xdr:col>
      <xdr:colOff>395146</xdr:colOff>
      <xdr:row>47</xdr:row>
      <xdr:rowOff>352937</xdr:rowOff>
    </xdr:to>
    <xdr:pic macro="[0]!MacroD5">
      <xdr:nvPicPr>
        <xdr:cNvPr id="33" name="Picture 32" descr="Button-Add-icon.png"/>
        <xdr:cNvPicPr>
          <a:picLocks noChangeAspect="1"/>
        </xdr:cNvPicPr>
      </xdr:nvPicPr>
      <xdr:blipFill>
        <a:blip xmlns:r="http://schemas.openxmlformats.org/officeDocument/2006/relationships" r:embed="rId2" cstate="print"/>
        <a:stretch>
          <a:fillRect/>
        </a:stretch>
      </xdr:blipFill>
      <xdr:spPr>
        <a:xfrm>
          <a:off x="75792" y="14170631"/>
          <a:ext cx="319354" cy="319354"/>
        </a:xfrm>
        <a:prstGeom prst="rect">
          <a:avLst/>
        </a:prstGeom>
        <a:effectLst>
          <a:softEdge rad="25400"/>
        </a:effectLst>
      </xdr:spPr>
    </xdr:pic>
    <xdr:clientData/>
  </xdr:twoCellAnchor>
  <xdr:twoCellAnchor editAs="oneCell">
    <xdr:from>
      <xdr:col>0</xdr:col>
      <xdr:colOff>78360</xdr:colOff>
      <xdr:row>48</xdr:row>
      <xdr:rowOff>24829</xdr:rowOff>
    </xdr:from>
    <xdr:to>
      <xdr:col>0</xdr:col>
      <xdr:colOff>397714</xdr:colOff>
      <xdr:row>48</xdr:row>
      <xdr:rowOff>344803</xdr:rowOff>
    </xdr:to>
    <xdr:pic macro="[0]!MacroD6">
      <xdr:nvPicPr>
        <xdr:cNvPr id="34" name="Picture 33" descr="Button-Add-icon.png"/>
        <xdr:cNvPicPr>
          <a:picLocks noChangeAspect="1"/>
        </xdr:cNvPicPr>
      </xdr:nvPicPr>
      <xdr:blipFill>
        <a:blip xmlns:r="http://schemas.openxmlformats.org/officeDocument/2006/relationships" r:embed="rId2" cstate="print"/>
        <a:stretch>
          <a:fillRect/>
        </a:stretch>
      </xdr:blipFill>
      <xdr:spPr>
        <a:xfrm>
          <a:off x="78360" y="14547778"/>
          <a:ext cx="319354" cy="319354"/>
        </a:xfrm>
        <a:prstGeom prst="rect">
          <a:avLst/>
        </a:prstGeom>
        <a:effectLst>
          <a:softEdge rad="25400"/>
        </a:effectLst>
      </xdr:spPr>
    </xdr:pic>
    <xdr:clientData/>
  </xdr:twoCellAnchor>
  <xdr:twoCellAnchor editAs="oneCell">
    <xdr:from>
      <xdr:col>0</xdr:col>
      <xdr:colOff>72225</xdr:colOff>
      <xdr:row>51</xdr:row>
      <xdr:rowOff>42095</xdr:rowOff>
    </xdr:from>
    <xdr:to>
      <xdr:col>0</xdr:col>
      <xdr:colOff>391579</xdr:colOff>
      <xdr:row>51</xdr:row>
      <xdr:rowOff>362070</xdr:rowOff>
    </xdr:to>
    <xdr:pic macro="[0]!MacroE1">
      <xdr:nvPicPr>
        <xdr:cNvPr id="35" name="Picture 34" descr="Button-Add-icon.png"/>
        <xdr:cNvPicPr>
          <a:picLocks noChangeAspect="1"/>
        </xdr:cNvPicPr>
      </xdr:nvPicPr>
      <xdr:blipFill>
        <a:blip xmlns:r="http://schemas.openxmlformats.org/officeDocument/2006/relationships" r:embed="rId2" cstate="print"/>
        <a:stretch>
          <a:fillRect/>
        </a:stretch>
      </xdr:blipFill>
      <xdr:spPr>
        <a:xfrm>
          <a:off x="72225" y="15434495"/>
          <a:ext cx="319354" cy="317214"/>
        </a:xfrm>
        <a:prstGeom prst="rect">
          <a:avLst/>
        </a:prstGeom>
        <a:effectLst>
          <a:softEdge rad="25400"/>
        </a:effectLst>
      </xdr:spPr>
    </xdr:pic>
    <xdr:clientData/>
  </xdr:twoCellAnchor>
  <xdr:twoCellAnchor editAs="oneCell">
    <xdr:from>
      <xdr:col>0</xdr:col>
      <xdr:colOff>72796</xdr:colOff>
      <xdr:row>49</xdr:row>
      <xdr:rowOff>29966</xdr:rowOff>
    </xdr:from>
    <xdr:to>
      <xdr:col>0</xdr:col>
      <xdr:colOff>392150</xdr:colOff>
      <xdr:row>49</xdr:row>
      <xdr:rowOff>349940</xdr:rowOff>
    </xdr:to>
    <xdr:pic macro="[0]!MacroD7">
      <xdr:nvPicPr>
        <xdr:cNvPr id="36" name="Picture 35" descr="Button-Add-icon.png"/>
        <xdr:cNvPicPr>
          <a:picLocks noChangeAspect="1"/>
        </xdr:cNvPicPr>
      </xdr:nvPicPr>
      <xdr:blipFill>
        <a:blip xmlns:r="http://schemas.openxmlformats.org/officeDocument/2006/relationships" r:embed="rId2" cstate="print"/>
        <a:stretch>
          <a:fillRect/>
        </a:stretch>
      </xdr:blipFill>
      <xdr:spPr>
        <a:xfrm>
          <a:off x="72796" y="14938196"/>
          <a:ext cx="319354" cy="319354"/>
        </a:xfrm>
        <a:prstGeom prst="rect">
          <a:avLst/>
        </a:prstGeom>
        <a:effectLst>
          <a:softEdge rad="25400"/>
        </a:effectLst>
      </xdr:spPr>
    </xdr:pic>
    <xdr:clientData/>
  </xdr:twoCellAnchor>
  <xdr:twoCellAnchor editAs="oneCell">
    <xdr:from>
      <xdr:col>0</xdr:col>
      <xdr:colOff>66659</xdr:colOff>
      <xdr:row>52</xdr:row>
      <xdr:rowOff>34533</xdr:rowOff>
    </xdr:from>
    <xdr:to>
      <xdr:col>0</xdr:col>
      <xdr:colOff>386013</xdr:colOff>
      <xdr:row>52</xdr:row>
      <xdr:rowOff>354508</xdr:rowOff>
    </xdr:to>
    <xdr:pic macro="[0]!MacroE2">
      <xdr:nvPicPr>
        <xdr:cNvPr id="37" name="Picture 36" descr="Button-Add-icon.png"/>
        <xdr:cNvPicPr>
          <a:picLocks noChangeAspect="1"/>
        </xdr:cNvPicPr>
      </xdr:nvPicPr>
      <xdr:blipFill>
        <a:blip xmlns:r="http://schemas.openxmlformats.org/officeDocument/2006/relationships" r:embed="rId2" cstate="print"/>
        <a:stretch>
          <a:fillRect/>
        </a:stretch>
      </xdr:blipFill>
      <xdr:spPr>
        <a:xfrm>
          <a:off x="66659" y="15807933"/>
          <a:ext cx="319354" cy="317214"/>
        </a:xfrm>
        <a:prstGeom prst="rect">
          <a:avLst/>
        </a:prstGeom>
        <a:effectLst>
          <a:softEdge rad="25400"/>
        </a:effectLst>
      </xdr:spPr>
    </xdr:pic>
    <xdr:clientData/>
  </xdr:twoCellAnchor>
  <xdr:twoCellAnchor editAs="oneCell">
    <xdr:from>
      <xdr:col>0</xdr:col>
      <xdr:colOff>76219</xdr:colOff>
      <xdr:row>71</xdr:row>
      <xdr:rowOff>22689</xdr:rowOff>
    </xdr:from>
    <xdr:to>
      <xdr:col>0</xdr:col>
      <xdr:colOff>395573</xdr:colOff>
      <xdr:row>71</xdr:row>
      <xdr:rowOff>342663</xdr:rowOff>
    </xdr:to>
    <xdr:pic macro="[0]!MacroH3">
      <xdr:nvPicPr>
        <xdr:cNvPr id="38" name="Picture 37" descr="Button-Add-icon.png"/>
        <xdr:cNvPicPr>
          <a:picLocks noChangeAspect="1"/>
        </xdr:cNvPicPr>
      </xdr:nvPicPr>
      <xdr:blipFill>
        <a:blip xmlns:r="http://schemas.openxmlformats.org/officeDocument/2006/relationships" r:embed="rId2" cstate="print"/>
        <a:stretch>
          <a:fillRect/>
        </a:stretch>
      </xdr:blipFill>
      <xdr:spPr>
        <a:xfrm>
          <a:off x="76219" y="22251256"/>
          <a:ext cx="319354" cy="319354"/>
        </a:xfrm>
        <a:prstGeom prst="rect">
          <a:avLst/>
        </a:prstGeom>
        <a:effectLst>
          <a:softEdge rad="25400"/>
        </a:effectLst>
      </xdr:spPr>
    </xdr:pic>
    <xdr:clientData/>
  </xdr:twoCellAnchor>
  <xdr:twoCellAnchor editAs="oneCell">
    <xdr:from>
      <xdr:col>0</xdr:col>
      <xdr:colOff>68085</xdr:colOff>
      <xdr:row>72</xdr:row>
      <xdr:rowOff>25257</xdr:rowOff>
    </xdr:from>
    <xdr:to>
      <xdr:col>0</xdr:col>
      <xdr:colOff>387439</xdr:colOff>
      <xdr:row>72</xdr:row>
      <xdr:rowOff>345230</xdr:rowOff>
    </xdr:to>
    <xdr:pic macro="[0]!MacroH4">
      <xdr:nvPicPr>
        <xdr:cNvPr id="39" name="Picture 38" descr="Button-Add-icon.png"/>
        <xdr:cNvPicPr>
          <a:picLocks noChangeAspect="1"/>
        </xdr:cNvPicPr>
      </xdr:nvPicPr>
      <xdr:blipFill>
        <a:blip xmlns:r="http://schemas.openxmlformats.org/officeDocument/2006/relationships" r:embed="rId2" cstate="print"/>
        <a:stretch>
          <a:fillRect/>
        </a:stretch>
      </xdr:blipFill>
      <xdr:spPr>
        <a:xfrm>
          <a:off x="68085" y="22639105"/>
          <a:ext cx="319354" cy="319354"/>
        </a:xfrm>
        <a:prstGeom prst="rect">
          <a:avLst/>
        </a:prstGeom>
        <a:effectLst>
          <a:softEdge rad="25400"/>
        </a:effectLst>
      </xdr:spPr>
    </xdr:pic>
    <xdr:clientData/>
  </xdr:twoCellAnchor>
  <xdr:twoCellAnchor editAs="oneCell">
    <xdr:from>
      <xdr:col>0</xdr:col>
      <xdr:colOff>72651</xdr:colOff>
      <xdr:row>54</xdr:row>
      <xdr:rowOff>29823</xdr:rowOff>
    </xdr:from>
    <xdr:to>
      <xdr:col>0</xdr:col>
      <xdr:colOff>392005</xdr:colOff>
      <xdr:row>54</xdr:row>
      <xdr:rowOff>349796</xdr:rowOff>
    </xdr:to>
    <xdr:pic macro="[0]!MacroE4">
      <xdr:nvPicPr>
        <xdr:cNvPr id="40" name="Picture 39" descr="Button-Add-icon.png"/>
        <xdr:cNvPicPr>
          <a:picLocks noChangeAspect="1"/>
        </xdr:cNvPicPr>
      </xdr:nvPicPr>
      <xdr:blipFill>
        <a:blip xmlns:r="http://schemas.openxmlformats.org/officeDocument/2006/relationships" r:embed="rId2" cstate="print"/>
        <a:stretch>
          <a:fillRect/>
        </a:stretch>
      </xdr:blipFill>
      <xdr:spPr>
        <a:xfrm>
          <a:off x="72651" y="16565223"/>
          <a:ext cx="319354" cy="317213"/>
        </a:xfrm>
        <a:prstGeom prst="rect">
          <a:avLst/>
        </a:prstGeom>
        <a:effectLst>
          <a:softEdge rad="25400"/>
        </a:effectLst>
      </xdr:spPr>
    </xdr:pic>
    <xdr:clientData/>
  </xdr:twoCellAnchor>
  <xdr:twoCellAnchor editAs="oneCell">
    <xdr:from>
      <xdr:col>0</xdr:col>
      <xdr:colOff>62521</xdr:colOff>
      <xdr:row>69</xdr:row>
      <xdr:rowOff>21689</xdr:rowOff>
    </xdr:from>
    <xdr:to>
      <xdr:col>0</xdr:col>
      <xdr:colOff>381875</xdr:colOff>
      <xdr:row>69</xdr:row>
      <xdr:rowOff>341664</xdr:rowOff>
    </xdr:to>
    <xdr:pic macro="[0]!MacroH1">
      <xdr:nvPicPr>
        <xdr:cNvPr id="41" name="Picture 40" descr="Button-Add-icon.png"/>
        <xdr:cNvPicPr>
          <a:picLocks noChangeAspect="1"/>
        </xdr:cNvPicPr>
      </xdr:nvPicPr>
      <xdr:blipFill>
        <a:blip xmlns:r="http://schemas.openxmlformats.org/officeDocument/2006/relationships" r:embed="rId2" cstate="print"/>
        <a:stretch>
          <a:fillRect/>
        </a:stretch>
      </xdr:blipFill>
      <xdr:spPr>
        <a:xfrm>
          <a:off x="62521" y="21319589"/>
          <a:ext cx="319354" cy="317214"/>
        </a:xfrm>
        <a:prstGeom prst="rect">
          <a:avLst/>
        </a:prstGeom>
        <a:effectLst>
          <a:softEdge rad="25400"/>
        </a:effectLst>
      </xdr:spPr>
    </xdr:pic>
    <xdr:clientData/>
  </xdr:twoCellAnchor>
  <xdr:twoCellAnchor editAs="oneCell">
    <xdr:from>
      <xdr:col>0</xdr:col>
      <xdr:colOff>75792</xdr:colOff>
      <xdr:row>56</xdr:row>
      <xdr:rowOff>36958</xdr:rowOff>
    </xdr:from>
    <xdr:to>
      <xdr:col>0</xdr:col>
      <xdr:colOff>395146</xdr:colOff>
      <xdr:row>56</xdr:row>
      <xdr:rowOff>356933</xdr:rowOff>
    </xdr:to>
    <xdr:pic macro="[0]!MacroF1">
      <xdr:nvPicPr>
        <xdr:cNvPr id="42" name="Picture 41" descr="Button-Add-icon.png"/>
        <xdr:cNvPicPr>
          <a:picLocks noChangeAspect="1"/>
        </xdr:cNvPicPr>
      </xdr:nvPicPr>
      <xdr:blipFill>
        <a:blip xmlns:r="http://schemas.openxmlformats.org/officeDocument/2006/relationships" r:embed="rId2" cstate="print"/>
        <a:stretch>
          <a:fillRect/>
        </a:stretch>
      </xdr:blipFill>
      <xdr:spPr>
        <a:xfrm>
          <a:off x="75792" y="17143858"/>
          <a:ext cx="319354" cy="317214"/>
        </a:xfrm>
        <a:prstGeom prst="rect">
          <a:avLst/>
        </a:prstGeom>
        <a:effectLst>
          <a:softEdge rad="25400"/>
        </a:effectLst>
      </xdr:spPr>
    </xdr:pic>
    <xdr:clientData/>
  </xdr:twoCellAnchor>
  <xdr:twoCellAnchor editAs="oneCell">
    <xdr:from>
      <xdr:col>0</xdr:col>
      <xdr:colOff>78360</xdr:colOff>
      <xdr:row>57</xdr:row>
      <xdr:rowOff>24829</xdr:rowOff>
    </xdr:from>
    <xdr:to>
      <xdr:col>0</xdr:col>
      <xdr:colOff>397714</xdr:colOff>
      <xdr:row>57</xdr:row>
      <xdr:rowOff>344804</xdr:rowOff>
    </xdr:to>
    <xdr:pic macro="[0]!MacroF2">
      <xdr:nvPicPr>
        <xdr:cNvPr id="43" name="Picture 42" descr="Button-Add-icon.png"/>
        <xdr:cNvPicPr>
          <a:picLocks noChangeAspect="1"/>
        </xdr:cNvPicPr>
      </xdr:nvPicPr>
      <xdr:blipFill>
        <a:blip xmlns:r="http://schemas.openxmlformats.org/officeDocument/2006/relationships" r:embed="rId2" cstate="print"/>
        <a:stretch>
          <a:fillRect/>
        </a:stretch>
      </xdr:blipFill>
      <xdr:spPr>
        <a:xfrm>
          <a:off x="78360" y="17630026"/>
          <a:ext cx="319354" cy="319354"/>
        </a:xfrm>
        <a:prstGeom prst="rect">
          <a:avLst/>
        </a:prstGeom>
        <a:effectLst>
          <a:softEdge rad="25400"/>
        </a:effectLst>
      </xdr:spPr>
    </xdr:pic>
    <xdr:clientData/>
  </xdr:twoCellAnchor>
  <xdr:twoCellAnchor editAs="oneCell">
    <xdr:from>
      <xdr:col>0</xdr:col>
      <xdr:colOff>59524</xdr:colOff>
      <xdr:row>58</xdr:row>
      <xdr:rowOff>27397</xdr:rowOff>
    </xdr:from>
    <xdr:to>
      <xdr:col>0</xdr:col>
      <xdr:colOff>378878</xdr:colOff>
      <xdr:row>58</xdr:row>
      <xdr:rowOff>347372</xdr:rowOff>
    </xdr:to>
    <xdr:pic macro="[0]!MacroF3">
      <xdr:nvPicPr>
        <xdr:cNvPr id="44" name="Picture 43" descr="Button-Add-icon.png"/>
        <xdr:cNvPicPr>
          <a:picLocks noChangeAspect="1"/>
        </xdr:cNvPicPr>
      </xdr:nvPicPr>
      <xdr:blipFill>
        <a:blip xmlns:r="http://schemas.openxmlformats.org/officeDocument/2006/relationships" r:embed="rId2" cstate="print"/>
        <a:stretch>
          <a:fillRect/>
        </a:stretch>
      </xdr:blipFill>
      <xdr:spPr>
        <a:xfrm>
          <a:off x="59524" y="18017875"/>
          <a:ext cx="319354" cy="319354"/>
        </a:xfrm>
        <a:prstGeom prst="rect">
          <a:avLst/>
        </a:prstGeom>
        <a:effectLst>
          <a:softEdge rad="25400"/>
        </a:effectLst>
      </xdr:spPr>
    </xdr:pic>
    <xdr:clientData/>
  </xdr:twoCellAnchor>
  <xdr:twoCellAnchor editAs="oneCell">
    <xdr:from>
      <xdr:col>0</xdr:col>
      <xdr:colOff>62093</xdr:colOff>
      <xdr:row>59</xdr:row>
      <xdr:rowOff>8562</xdr:rowOff>
    </xdr:from>
    <xdr:to>
      <xdr:col>0</xdr:col>
      <xdr:colOff>381447</xdr:colOff>
      <xdr:row>59</xdr:row>
      <xdr:rowOff>328536</xdr:rowOff>
    </xdr:to>
    <xdr:pic macro="[0]!MacroF4">
      <xdr:nvPicPr>
        <xdr:cNvPr id="45" name="Picture 44" descr="Button-Add-icon.png"/>
        <xdr:cNvPicPr>
          <a:picLocks noChangeAspect="1"/>
        </xdr:cNvPicPr>
      </xdr:nvPicPr>
      <xdr:blipFill>
        <a:blip xmlns:r="http://schemas.openxmlformats.org/officeDocument/2006/relationships" r:embed="rId2" cstate="print"/>
        <a:stretch>
          <a:fillRect/>
        </a:stretch>
      </xdr:blipFill>
      <xdr:spPr>
        <a:xfrm>
          <a:off x="62093" y="18384320"/>
          <a:ext cx="319354" cy="319354"/>
        </a:xfrm>
        <a:prstGeom prst="rect">
          <a:avLst/>
        </a:prstGeom>
        <a:effectLst>
          <a:softEdge rad="25400"/>
        </a:effectLst>
      </xdr:spPr>
    </xdr:pic>
    <xdr:clientData/>
  </xdr:twoCellAnchor>
  <xdr:twoCellAnchor editAs="oneCell">
    <xdr:from>
      <xdr:col>0</xdr:col>
      <xdr:colOff>64661</xdr:colOff>
      <xdr:row>60</xdr:row>
      <xdr:rowOff>11130</xdr:rowOff>
    </xdr:from>
    <xdr:to>
      <xdr:col>0</xdr:col>
      <xdr:colOff>384015</xdr:colOff>
      <xdr:row>60</xdr:row>
      <xdr:rowOff>331104</xdr:rowOff>
    </xdr:to>
    <xdr:pic macro="[0]!MacroF5">
      <xdr:nvPicPr>
        <xdr:cNvPr id="46" name="Picture 45" descr="Button-Add-icon.png"/>
        <xdr:cNvPicPr>
          <a:picLocks noChangeAspect="1"/>
        </xdr:cNvPicPr>
      </xdr:nvPicPr>
      <xdr:blipFill>
        <a:blip xmlns:r="http://schemas.openxmlformats.org/officeDocument/2006/relationships" r:embed="rId2" cstate="print"/>
        <a:stretch>
          <a:fillRect/>
        </a:stretch>
      </xdr:blipFill>
      <xdr:spPr>
        <a:xfrm>
          <a:off x="64661" y="18772169"/>
          <a:ext cx="319354" cy="319354"/>
        </a:xfrm>
        <a:prstGeom prst="rect">
          <a:avLst/>
        </a:prstGeom>
        <a:effectLst>
          <a:softEdge rad="25400"/>
        </a:effectLst>
      </xdr:spPr>
    </xdr:pic>
    <xdr:clientData/>
  </xdr:twoCellAnchor>
  <xdr:twoCellAnchor editAs="oneCell">
    <xdr:from>
      <xdr:col>0</xdr:col>
      <xdr:colOff>67229</xdr:colOff>
      <xdr:row>62</xdr:row>
      <xdr:rowOff>13698</xdr:rowOff>
    </xdr:from>
    <xdr:to>
      <xdr:col>0</xdr:col>
      <xdr:colOff>386583</xdr:colOff>
      <xdr:row>62</xdr:row>
      <xdr:rowOff>333672</xdr:rowOff>
    </xdr:to>
    <xdr:pic macro="[0]!MacroF7">
      <xdr:nvPicPr>
        <xdr:cNvPr id="47" name="Picture 46" descr="Button-Add-icon.png"/>
        <xdr:cNvPicPr>
          <a:picLocks noChangeAspect="1"/>
        </xdr:cNvPicPr>
      </xdr:nvPicPr>
      <xdr:blipFill>
        <a:blip xmlns:r="http://schemas.openxmlformats.org/officeDocument/2006/relationships" r:embed="rId2" cstate="print"/>
        <a:stretch>
          <a:fillRect/>
        </a:stretch>
      </xdr:blipFill>
      <xdr:spPr>
        <a:xfrm>
          <a:off x="67229" y="19160018"/>
          <a:ext cx="319354" cy="319354"/>
        </a:xfrm>
        <a:prstGeom prst="rect">
          <a:avLst/>
        </a:prstGeom>
        <a:effectLst>
          <a:softEdge rad="25400"/>
        </a:effectLst>
      </xdr:spPr>
    </xdr:pic>
    <xdr:clientData/>
  </xdr:twoCellAnchor>
  <xdr:twoCellAnchor editAs="oneCell">
    <xdr:from>
      <xdr:col>0</xdr:col>
      <xdr:colOff>57098</xdr:colOff>
      <xdr:row>64</xdr:row>
      <xdr:rowOff>41667</xdr:rowOff>
    </xdr:from>
    <xdr:to>
      <xdr:col>0</xdr:col>
      <xdr:colOff>376452</xdr:colOff>
      <xdr:row>64</xdr:row>
      <xdr:rowOff>361642</xdr:rowOff>
    </xdr:to>
    <xdr:pic macro="[0]!MacroG1">
      <xdr:nvPicPr>
        <xdr:cNvPr id="48" name="Picture 47" descr="Button-Add-icon.png"/>
        <xdr:cNvPicPr>
          <a:picLocks noChangeAspect="1"/>
        </xdr:cNvPicPr>
      </xdr:nvPicPr>
      <xdr:blipFill>
        <a:blip xmlns:r="http://schemas.openxmlformats.org/officeDocument/2006/relationships" r:embed="rId2" cstate="print"/>
        <a:stretch>
          <a:fillRect/>
        </a:stretch>
      </xdr:blipFill>
      <xdr:spPr>
        <a:xfrm>
          <a:off x="57098" y="19625067"/>
          <a:ext cx="319354" cy="317214"/>
        </a:xfrm>
        <a:prstGeom prst="rect">
          <a:avLst/>
        </a:prstGeom>
        <a:effectLst>
          <a:softEdge rad="25400"/>
        </a:effectLst>
      </xdr:spPr>
    </xdr:pic>
    <xdr:clientData/>
  </xdr:twoCellAnchor>
  <xdr:twoCellAnchor editAs="oneCell">
    <xdr:from>
      <xdr:col>0</xdr:col>
      <xdr:colOff>50962</xdr:colOff>
      <xdr:row>65</xdr:row>
      <xdr:rowOff>18836</xdr:rowOff>
    </xdr:from>
    <xdr:to>
      <xdr:col>0</xdr:col>
      <xdr:colOff>370316</xdr:colOff>
      <xdr:row>65</xdr:row>
      <xdr:rowOff>338810</xdr:rowOff>
    </xdr:to>
    <xdr:pic macro="[0]!MacroG2">
      <xdr:nvPicPr>
        <xdr:cNvPr id="49" name="Picture 48" descr="Button-Add-icon.png"/>
        <xdr:cNvPicPr>
          <a:picLocks noChangeAspect="1"/>
        </xdr:cNvPicPr>
      </xdr:nvPicPr>
      <xdr:blipFill>
        <a:blip xmlns:r="http://schemas.openxmlformats.org/officeDocument/2006/relationships" r:embed="rId2" cstate="print"/>
        <a:stretch>
          <a:fillRect/>
        </a:stretch>
      </xdr:blipFill>
      <xdr:spPr>
        <a:xfrm>
          <a:off x="50962" y="20128358"/>
          <a:ext cx="319354" cy="319354"/>
        </a:xfrm>
        <a:prstGeom prst="rect">
          <a:avLst/>
        </a:prstGeom>
        <a:effectLst>
          <a:softEdge rad="25400"/>
        </a:effectLst>
      </xdr:spPr>
    </xdr:pic>
    <xdr:clientData/>
  </xdr:twoCellAnchor>
  <xdr:twoCellAnchor editAs="oneCell">
    <xdr:from>
      <xdr:col>0</xdr:col>
      <xdr:colOff>53531</xdr:colOff>
      <xdr:row>66</xdr:row>
      <xdr:rowOff>10702</xdr:rowOff>
    </xdr:from>
    <xdr:to>
      <xdr:col>0</xdr:col>
      <xdr:colOff>372885</xdr:colOff>
      <xdr:row>66</xdr:row>
      <xdr:rowOff>330676</xdr:rowOff>
    </xdr:to>
    <xdr:pic macro="[0]!MacroG3">
      <xdr:nvPicPr>
        <xdr:cNvPr id="50" name="Picture 49" descr="Button-Add-icon.png"/>
        <xdr:cNvPicPr>
          <a:picLocks noChangeAspect="1"/>
        </xdr:cNvPicPr>
      </xdr:nvPicPr>
      <xdr:blipFill>
        <a:blip xmlns:r="http://schemas.openxmlformats.org/officeDocument/2006/relationships" r:embed="rId2" cstate="print"/>
        <a:stretch>
          <a:fillRect/>
        </a:stretch>
      </xdr:blipFill>
      <xdr:spPr>
        <a:xfrm>
          <a:off x="53531" y="20505505"/>
          <a:ext cx="319354" cy="319354"/>
        </a:xfrm>
        <a:prstGeom prst="rect">
          <a:avLst/>
        </a:prstGeom>
        <a:effectLst>
          <a:softEdge rad="25400"/>
        </a:effectLst>
      </xdr:spPr>
    </xdr:pic>
    <xdr:clientData/>
  </xdr:twoCellAnchor>
  <xdr:twoCellAnchor editAs="oneCell">
    <xdr:from>
      <xdr:col>0</xdr:col>
      <xdr:colOff>56099</xdr:colOff>
      <xdr:row>67</xdr:row>
      <xdr:rowOff>23972</xdr:rowOff>
    </xdr:from>
    <xdr:to>
      <xdr:col>0</xdr:col>
      <xdr:colOff>375453</xdr:colOff>
      <xdr:row>67</xdr:row>
      <xdr:rowOff>343946</xdr:rowOff>
    </xdr:to>
    <xdr:pic macro="[0]!MacroG4">
      <xdr:nvPicPr>
        <xdr:cNvPr id="51" name="Picture 50" descr="Button-Add-icon.png"/>
        <xdr:cNvPicPr>
          <a:picLocks noChangeAspect="1"/>
        </xdr:cNvPicPr>
      </xdr:nvPicPr>
      <xdr:blipFill>
        <a:blip xmlns:r="http://schemas.openxmlformats.org/officeDocument/2006/relationships" r:embed="rId2" cstate="print"/>
        <a:stretch>
          <a:fillRect/>
        </a:stretch>
      </xdr:blipFill>
      <xdr:spPr>
        <a:xfrm>
          <a:off x="56099" y="20904056"/>
          <a:ext cx="319354" cy="319354"/>
        </a:xfrm>
        <a:prstGeom prst="rect">
          <a:avLst/>
        </a:prstGeom>
        <a:effectLst>
          <a:softEdge rad="25400"/>
        </a:effectLst>
      </xdr:spPr>
    </xdr:pic>
    <xdr:clientData/>
  </xdr:twoCellAnchor>
  <xdr:twoCellAnchor editAs="oneCell">
    <xdr:from>
      <xdr:col>0</xdr:col>
      <xdr:colOff>58667</xdr:colOff>
      <xdr:row>70</xdr:row>
      <xdr:rowOff>15838</xdr:rowOff>
    </xdr:from>
    <xdr:to>
      <xdr:col>0</xdr:col>
      <xdr:colOff>378021</xdr:colOff>
      <xdr:row>70</xdr:row>
      <xdr:rowOff>335813</xdr:rowOff>
    </xdr:to>
    <xdr:pic macro="[0]!MacroH2">
      <xdr:nvPicPr>
        <xdr:cNvPr id="52" name="Picture 51" descr="Button-Add-icon.png"/>
        <xdr:cNvPicPr>
          <a:picLocks noChangeAspect="1"/>
        </xdr:cNvPicPr>
      </xdr:nvPicPr>
      <xdr:blipFill>
        <a:blip xmlns:r="http://schemas.openxmlformats.org/officeDocument/2006/relationships" r:embed="rId2" cstate="print"/>
        <a:stretch>
          <a:fillRect/>
        </a:stretch>
      </xdr:blipFill>
      <xdr:spPr>
        <a:xfrm>
          <a:off x="58667" y="21859125"/>
          <a:ext cx="319354" cy="319354"/>
        </a:xfrm>
        <a:prstGeom prst="rect">
          <a:avLst/>
        </a:prstGeom>
        <a:effectLst>
          <a:softEdge rad="25400"/>
        </a:effectLst>
      </xdr:spPr>
    </xdr:pic>
    <xdr:clientData/>
  </xdr:twoCellAnchor>
  <xdr:twoCellAnchor editAs="oneCell">
    <xdr:from>
      <xdr:col>0</xdr:col>
      <xdr:colOff>64231</xdr:colOff>
      <xdr:row>73</xdr:row>
      <xdr:rowOff>32107</xdr:rowOff>
    </xdr:from>
    <xdr:to>
      <xdr:col>0</xdr:col>
      <xdr:colOff>383585</xdr:colOff>
      <xdr:row>73</xdr:row>
      <xdr:rowOff>352081</xdr:rowOff>
    </xdr:to>
    <xdr:pic macro="[0]!MacroH5">
      <xdr:nvPicPr>
        <xdr:cNvPr id="53" name="Picture 52" descr="Button-Add-icon.png"/>
        <xdr:cNvPicPr>
          <a:picLocks noChangeAspect="1"/>
        </xdr:cNvPicPr>
      </xdr:nvPicPr>
      <xdr:blipFill>
        <a:blip xmlns:r="http://schemas.openxmlformats.org/officeDocument/2006/relationships" r:embed="rId2" cstate="print"/>
        <a:stretch>
          <a:fillRect/>
        </a:stretch>
      </xdr:blipFill>
      <xdr:spPr>
        <a:xfrm>
          <a:off x="64231" y="23031236"/>
          <a:ext cx="319354" cy="319354"/>
        </a:xfrm>
        <a:prstGeom prst="rect">
          <a:avLst/>
        </a:prstGeom>
        <a:effectLst>
          <a:softEdge rad="25400"/>
        </a:effectLst>
      </xdr:spPr>
    </xdr:pic>
    <xdr:clientData/>
  </xdr:twoCellAnchor>
  <xdr:twoCellAnchor editAs="oneCell">
    <xdr:from>
      <xdr:col>0</xdr:col>
      <xdr:colOff>66801</xdr:colOff>
      <xdr:row>77</xdr:row>
      <xdr:rowOff>23973</xdr:rowOff>
    </xdr:from>
    <xdr:to>
      <xdr:col>0</xdr:col>
      <xdr:colOff>386155</xdr:colOff>
      <xdr:row>77</xdr:row>
      <xdr:rowOff>343948</xdr:rowOff>
    </xdr:to>
    <xdr:pic macro="[0]!MacroH9">
      <xdr:nvPicPr>
        <xdr:cNvPr id="54" name="Picture 53" descr="Button-Add-icon.png"/>
        <xdr:cNvPicPr>
          <a:picLocks noChangeAspect="1"/>
        </xdr:cNvPicPr>
      </xdr:nvPicPr>
      <xdr:blipFill>
        <a:blip xmlns:r="http://schemas.openxmlformats.org/officeDocument/2006/relationships" r:embed="rId2" cstate="print"/>
        <a:stretch>
          <a:fillRect/>
        </a:stretch>
      </xdr:blipFill>
      <xdr:spPr>
        <a:xfrm>
          <a:off x="66801" y="24564226"/>
          <a:ext cx="319354" cy="319354"/>
        </a:xfrm>
        <a:prstGeom prst="rect">
          <a:avLst/>
        </a:prstGeom>
        <a:effectLst>
          <a:softEdge rad="25400"/>
        </a:effectLst>
      </xdr:spPr>
    </xdr:pic>
    <xdr:clientData/>
  </xdr:twoCellAnchor>
  <xdr:twoCellAnchor editAs="oneCell">
    <xdr:from>
      <xdr:col>0</xdr:col>
      <xdr:colOff>50107</xdr:colOff>
      <xdr:row>84</xdr:row>
      <xdr:rowOff>0</xdr:rowOff>
    </xdr:from>
    <xdr:to>
      <xdr:col>0</xdr:col>
      <xdr:colOff>369461</xdr:colOff>
      <xdr:row>84</xdr:row>
      <xdr:rowOff>320594</xdr:rowOff>
    </xdr:to>
    <xdr:pic macro="[0]!MacroJ6">
      <xdr:nvPicPr>
        <xdr:cNvPr id="60" name="Picture 59" descr="Button-Add-icon.png"/>
        <xdr:cNvPicPr>
          <a:picLocks noChangeAspect="1"/>
        </xdr:cNvPicPr>
      </xdr:nvPicPr>
      <xdr:blipFill>
        <a:blip xmlns:r="http://schemas.openxmlformats.org/officeDocument/2006/relationships" r:embed="rId2" cstate="print"/>
        <a:stretch>
          <a:fillRect/>
        </a:stretch>
      </xdr:blipFill>
      <xdr:spPr>
        <a:xfrm>
          <a:off x="50107" y="27041154"/>
          <a:ext cx="319354" cy="319354"/>
        </a:xfrm>
        <a:prstGeom prst="rect">
          <a:avLst/>
        </a:prstGeom>
        <a:effectLst>
          <a:softEdge rad="25400"/>
        </a:effectLst>
      </xdr:spPr>
    </xdr:pic>
    <xdr:clientData/>
  </xdr:twoCellAnchor>
  <xdr:twoCellAnchor editAs="oneCell">
    <xdr:from>
      <xdr:col>0</xdr:col>
      <xdr:colOff>52675</xdr:colOff>
      <xdr:row>85</xdr:row>
      <xdr:rowOff>0</xdr:rowOff>
    </xdr:from>
    <xdr:to>
      <xdr:col>0</xdr:col>
      <xdr:colOff>372029</xdr:colOff>
      <xdr:row>85</xdr:row>
      <xdr:rowOff>320595</xdr:rowOff>
    </xdr:to>
    <xdr:pic macro="[0]!MacroJ7">
      <xdr:nvPicPr>
        <xdr:cNvPr id="61" name="Picture 60" descr="Button-Add-icon.png"/>
        <xdr:cNvPicPr>
          <a:picLocks noChangeAspect="1"/>
        </xdr:cNvPicPr>
      </xdr:nvPicPr>
      <xdr:blipFill>
        <a:blip xmlns:r="http://schemas.openxmlformats.org/officeDocument/2006/relationships" r:embed="rId2" cstate="print"/>
        <a:stretch>
          <a:fillRect/>
        </a:stretch>
      </xdr:blipFill>
      <xdr:spPr>
        <a:xfrm>
          <a:off x="52675" y="27429003"/>
          <a:ext cx="319354" cy="319354"/>
        </a:xfrm>
        <a:prstGeom prst="rect">
          <a:avLst/>
        </a:prstGeom>
        <a:effectLst>
          <a:softEdge rad="25400"/>
        </a:effectLst>
      </xdr:spPr>
    </xdr:pic>
    <xdr:clientData/>
  </xdr:twoCellAnchor>
  <xdr:twoCellAnchor editAs="oneCell">
    <xdr:from>
      <xdr:col>0</xdr:col>
      <xdr:colOff>77503</xdr:colOff>
      <xdr:row>74</xdr:row>
      <xdr:rowOff>23973</xdr:rowOff>
    </xdr:from>
    <xdr:to>
      <xdr:col>0</xdr:col>
      <xdr:colOff>396857</xdr:colOff>
      <xdr:row>74</xdr:row>
      <xdr:rowOff>343947</xdr:rowOff>
    </xdr:to>
    <xdr:pic macro="[0]!MacroH6">
      <xdr:nvPicPr>
        <xdr:cNvPr id="65" name="Picture 64" descr="Button-Add-icon.png"/>
        <xdr:cNvPicPr>
          <a:picLocks noChangeAspect="1"/>
        </xdr:cNvPicPr>
      </xdr:nvPicPr>
      <xdr:blipFill>
        <a:blip xmlns:r="http://schemas.openxmlformats.org/officeDocument/2006/relationships" r:embed="rId2" cstate="print"/>
        <a:stretch>
          <a:fillRect/>
        </a:stretch>
      </xdr:blipFill>
      <xdr:spPr>
        <a:xfrm>
          <a:off x="77503" y="23408383"/>
          <a:ext cx="319354" cy="319354"/>
        </a:xfrm>
        <a:prstGeom prst="rect">
          <a:avLst/>
        </a:prstGeom>
        <a:effectLst>
          <a:softEdge rad="25400"/>
        </a:effectLst>
      </xdr:spPr>
    </xdr:pic>
    <xdr:clientData/>
  </xdr:twoCellAnchor>
  <xdr:twoCellAnchor editAs="oneCell">
    <xdr:from>
      <xdr:col>0</xdr:col>
      <xdr:colOff>58667</xdr:colOff>
      <xdr:row>75</xdr:row>
      <xdr:rowOff>26541</xdr:rowOff>
    </xdr:from>
    <xdr:to>
      <xdr:col>0</xdr:col>
      <xdr:colOff>378021</xdr:colOff>
      <xdr:row>75</xdr:row>
      <xdr:rowOff>346516</xdr:rowOff>
    </xdr:to>
    <xdr:pic macro="[0]!MacroH7">
      <xdr:nvPicPr>
        <xdr:cNvPr id="66" name="Picture 65" descr="Button-Add-icon.png"/>
        <xdr:cNvPicPr>
          <a:picLocks noChangeAspect="1"/>
        </xdr:cNvPicPr>
      </xdr:nvPicPr>
      <xdr:blipFill>
        <a:blip xmlns:r="http://schemas.openxmlformats.org/officeDocument/2006/relationships" r:embed="rId2" cstate="print"/>
        <a:stretch>
          <a:fillRect/>
        </a:stretch>
      </xdr:blipFill>
      <xdr:spPr>
        <a:xfrm>
          <a:off x="58667" y="23796232"/>
          <a:ext cx="319354" cy="319354"/>
        </a:xfrm>
        <a:prstGeom prst="rect">
          <a:avLst/>
        </a:prstGeom>
        <a:effectLst>
          <a:softEdge rad="25400"/>
        </a:effectLst>
      </xdr:spPr>
    </xdr:pic>
    <xdr:clientData/>
  </xdr:twoCellAnchor>
  <xdr:twoCellAnchor editAs="oneCell">
    <xdr:from>
      <xdr:col>0</xdr:col>
      <xdr:colOff>63233</xdr:colOff>
      <xdr:row>76</xdr:row>
      <xdr:rowOff>7705</xdr:rowOff>
    </xdr:from>
    <xdr:to>
      <xdr:col>0</xdr:col>
      <xdr:colOff>382587</xdr:colOff>
      <xdr:row>76</xdr:row>
      <xdr:rowOff>327680</xdr:rowOff>
    </xdr:to>
    <xdr:pic macro="[0]!MacroH8">
      <xdr:nvPicPr>
        <xdr:cNvPr id="67" name="Picture 66" descr="Button-Add-icon.png"/>
        <xdr:cNvPicPr>
          <a:picLocks noChangeAspect="1"/>
        </xdr:cNvPicPr>
      </xdr:nvPicPr>
      <xdr:blipFill>
        <a:blip xmlns:r="http://schemas.openxmlformats.org/officeDocument/2006/relationships" r:embed="rId2" cstate="print"/>
        <a:stretch>
          <a:fillRect/>
        </a:stretch>
      </xdr:blipFill>
      <xdr:spPr>
        <a:xfrm>
          <a:off x="63233" y="23972605"/>
          <a:ext cx="319354" cy="317214"/>
        </a:xfrm>
        <a:prstGeom prst="rect">
          <a:avLst/>
        </a:prstGeom>
        <a:effectLst>
          <a:softEdge rad="25400"/>
        </a:effectLst>
      </xdr:spPr>
    </xdr:pic>
    <xdr:clientData/>
  </xdr:twoCellAnchor>
  <xdr:twoCellAnchor editAs="oneCell">
    <xdr:from>
      <xdr:col>0</xdr:col>
      <xdr:colOff>73657</xdr:colOff>
      <xdr:row>93</xdr:row>
      <xdr:rowOff>33924</xdr:rowOff>
    </xdr:from>
    <xdr:to>
      <xdr:col>0</xdr:col>
      <xdr:colOff>393011</xdr:colOff>
      <xdr:row>93</xdr:row>
      <xdr:rowOff>353897</xdr:rowOff>
    </xdr:to>
    <xdr:pic macro="[0]!MacroK1">
      <xdr:nvPicPr>
        <xdr:cNvPr id="68" name="Picture 67" descr="Button-Add-icon.png"/>
        <xdr:cNvPicPr>
          <a:picLocks noChangeAspect="1"/>
        </xdr:cNvPicPr>
      </xdr:nvPicPr>
      <xdr:blipFill>
        <a:blip xmlns:r="http://schemas.openxmlformats.org/officeDocument/2006/relationships" r:embed="rId2" cstate="print"/>
        <a:stretch>
          <a:fillRect/>
        </a:stretch>
      </xdr:blipFill>
      <xdr:spPr>
        <a:xfrm>
          <a:off x="73657" y="30969467"/>
          <a:ext cx="319354" cy="319973"/>
        </a:xfrm>
        <a:prstGeom prst="rect">
          <a:avLst/>
        </a:prstGeom>
        <a:effectLst>
          <a:softEdge rad="25400"/>
        </a:effectLst>
      </xdr:spPr>
    </xdr:pic>
    <xdr:clientData/>
  </xdr:twoCellAnchor>
  <xdr:twoCellAnchor editAs="oneCell">
    <xdr:from>
      <xdr:col>0</xdr:col>
      <xdr:colOff>65523</xdr:colOff>
      <xdr:row>94</xdr:row>
      <xdr:rowOff>11987</xdr:rowOff>
    </xdr:from>
    <xdr:to>
      <xdr:col>0</xdr:col>
      <xdr:colOff>384877</xdr:colOff>
      <xdr:row>94</xdr:row>
      <xdr:rowOff>331961</xdr:rowOff>
    </xdr:to>
    <xdr:pic macro="[0]!MacroK2">
      <xdr:nvPicPr>
        <xdr:cNvPr id="69" name="Picture 68" descr="Button-Add-icon.png"/>
        <xdr:cNvPicPr>
          <a:picLocks noChangeAspect="1"/>
        </xdr:cNvPicPr>
      </xdr:nvPicPr>
      <xdr:blipFill>
        <a:blip xmlns:r="http://schemas.openxmlformats.org/officeDocument/2006/relationships" r:embed="rId2" cstate="print"/>
        <a:stretch>
          <a:fillRect/>
        </a:stretch>
      </xdr:blipFill>
      <xdr:spPr>
        <a:xfrm>
          <a:off x="65523" y="30331453"/>
          <a:ext cx="319354" cy="319354"/>
        </a:xfrm>
        <a:prstGeom prst="rect">
          <a:avLst/>
        </a:prstGeom>
        <a:effectLst>
          <a:softEdge rad="25400"/>
        </a:effectLst>
      </xdr:spPr>
    </xdr:pic>
    <xdr:clientData/>
  </xdr:twoCellAnchor>
  <xdr:twoCellAnchor editAs="oneCell">
    <xdr:from>
      <xdr:col>0</xdr:col>
      <xdr:colOff>57389</xdr:colOff>
      <xdr:row>95</xdr:row>
      <xdr:rowOff>25258</xdr:rowOff>
    </xdr:from>
    <xdr:to>
      <xdr:col>0</xdr:col>
      <xdr:colOff>376743</xdr:colOff>
      <xdr:row>95</xdr:row>
      <xdr:rowOff>345232</xdr:rowOff>
    </xdr:to>
    <xdr:pic macro="[0]!MacroK3">
      <xdr:nvPicPr>
        <xdr:cNvPr id="70" name="Picture 69" descr="Button-Add-icon.png"/>
        <xdr:cNvPicPr>
          <a:picLocks noChangeAspect="1"/>
        </xdr:cNvPicPr>
      </xdr:nvPicPr>
      <xdr:blipFill>
        <a:blip xmlns:r="http://schemas.openxmlformats.org/officeDocument/2006/relationships" r:embed="rId2" cstate="print"/>
        <a:stretch>
          <a:fillRect/>
        </a:stretch>
      </xdr:blipFill>
      <xdr:spPr>
        <a:xfrm>
          <a:off x="57389" y="30730005"/>
          <a:ext cx="319354" cy="319354"/>
        </a:xfrm>
        <a:prstGeom prst="rect">
          <a:avLst/>
        </a:prstGeom>
        <a:effectLst>
          <a:softEdge rad="25400"/>
        </a:effectLst>
      </xdr:spPr>
    </xdr:pic>
    <xdr:clientData/>
  </xdr:twoCellAnchor>
  <xdr:twoCellAnchor editAs="oneCell">
    <xdr:from>
      <xdr:col>0</xdr:col>
      <xdr:colOff>70661</xdr:colOff>
      <xdr:row>96</xdr:row>
      <xdr:rowOff>27827</xdr:rowOff>
    </xdr:from>
    <xdr:to>
      <xdr:col>0</xdr:col>
      <xdr:colOff>390015</xdr:colOff>
      <xdr:row>96</xdr:row>
      <xdr:rowOff>347801</xdr:rowOff>
    </xdr:to>
    <xdr:pic macro="[0]!MacroK4">
      <xdr:nvPicPr>
        <xdr:cNvPr id="71" name="Picture 70" descr="Button-Add-icon.png"/>
        <xdr:cNvPicPr>
          <a:picLocks noChangeAspect="1"/>
        </xdr:cNvPicPr>
      </xdr:nvPicPr>
      <xdr:blipFill>
        <a:blip xmlns:r="http://schemas.openxmlformats.org/officeDocument/2006/relationships" r:embed="rId2" cstate="print"/>
        <a:stretch>
          <a:fillRect/>
        </a:stretch>
      </xdr:blipFill>
      <xdr:spPr>
        <a:xfrm>
          <a:off x="70661" y="31117855"/>
          <a:ext cx="319354" cy="319354"/>
        </a:xfrm>
        <a:prstGeom prst="rect">
          <a:avLst/>
        </a:prstGeom>
        <a:effectLst>
          <a:softEdge rad="25400"/>
        </a:effectLst>
      </xdr:spPr>
    </xdr:pic>
    <xdr:clientData/>
  </xdr:twoCellAnchor>
  <xdr:twoCellAnchor editAs="oneCell">
    <xdr:from>
      <xdr:col>0</xdr:col>
      <xdr:colOff>51825</xdr:colOff>
      <xdr:row>97</xdr:row>
      <xdr:rowOff>19693</xdr:rowOff>
    </xdr:from>
    <xdr:to>
      <xdr:col>0</xdr:col>
      <xdr:colOff>371179</xdr:colOff>
      <xdr:row>97</xdr:row>
      <xdr:rowOff>339667</xdr:rowOff>
    </xdr:to>
    <xdr:pic macro="[0]!MacroK5">
      <xdr:nvPicPr>
        <xdr:cNvPr id="72" name="Picture 71" descr="Button-Add-icon.png"/>
        <xdr:cNvPicPr>
          <a:picLocks noChangeAspect="1"/>
        </xdr:cNvPicPr>
      </xdr:nvPicPr>
      <xdr:blipFill>
        <a:blip xmlns:r="http://schemas.openxmlformats.org/officeDocument/2006/relationships" r:embed="rId2" cstate="print"/>
        <a:stretch>
          <a:fillRect/>
        </a:stretch>
      </xdr:blipFill>
      <xdr:spPr>
        <a:xfrm>
          <a:off x="51825" y="31495002"/>
          <a:ext cx="319354" cy="319354"/>
        </a:xfrm>
        <a:prstGeom prst="rect">
          <a:avLst/>
        </a:prstGeom>
        <a:effectLst>
          <a:softEdge rad="25400"/>
        </a:effectLst>
      </xdr:spPr>
    </xdr:pic>
    <xdr:clientData/>
  </xdr:twoCellAnchor>
  <xdr:twoCellAnchor editAs="oneCell">
    <xdr:from>
      <xdr:col>0</xdr:col>
      <xdr:colOff>75797</xdr:colOff>
      <xdr:row>98</xdr:row>
      <xdr:rowOff>22261</xdr:rowOff>
    </xdr:from>
    <xdr:to>
      <xdr:col>0</xdr:col>
      <xdr:colOff>395151</xdr:colOff>
      <xdr:row>98</xdr:row>
      <xdr:rowOff>342236</xdr:rowOff>
    </xdr:to>
    <xdr:pic macro="[0]!MacroK6">
      <xdr:nvPicPr>
        <xdr:cNvPr id="73" name="Picture 72" descr="Button-Add-icon.png"/>
        <xdr:cNvPicPr>
          <a:picLocks noChangeAspect="1"/>
        </xdr:cNvPicPr>
      </xdr:nvPicPr>
      <xdr:blipFill>
        <a:blip xmlns:r="http://schemas.openxmlformats.org/officeDocument/2006/relationships" r:embed="rId2" cstate="print"/>
        <a:stretch>
          <a:fillRect/>
        </a:stretch>
      </xdr:blipFill>
      <xdr:spPr>
        <a:xfrm>
          <a:off x="75797" y="31882851"/>
          <a:ext cx="319354" cy="319354"/>
        </a:xfrm>
        <a:prstGeom prst="rect">
          <a:avLst/>
        </a:prstGeom>
        <a:effectLst>
          <a:softEdge rad="25400"/>
        </a:effectLst>
      </xdr:spPr>
    </xdr:pic>
    <xdr:clientData/>
  </xdr:twoCellAnchor>
  <xdr:twoCellAnchor editAs="oneCell">
    <xdr:from>
      <xdr:col>0</xdr:col>
      <xdr:colOff>70233</xdr:colOff>
      <xdr:row>99</xdr:row>
      <xdr:rowOff>16696</xdr:rowOff>
    </xdr:from>
    <xdr:to>
      <xdr:col>0</xdr:col>
      <xdr:colOff>389587</xdr:colOff>
      <xdr:row>99</xdr:row>
      <xdr:rowOff>336671</xdr:rowOff>
    </xdr:to>
    <xdr:pic macro="[0]!MacroK7">
      <xdr:nvPicPr>
        <xdr:cNvPr id="75" name="Picture 74" descr="Button-Add-icon.png"/>
        <xdr:cNvPicPr>
          <a:picLocks noChangeAspect="1"/>
        </xdr:cNvPicPr>
      </xdr:nvPicPr>
      <xdr:blipFill>
        <a:blip xmlns:r="http://schemas.openxmlformats.org/officeDocument/2006/relationships" r:embed="rId2" cstate="print"/>
        <a:stretch>
          <a:fillRect/>
        </a:stretch>
      </xdr:blipFill>
      <xdr:spPr>
        <a:xfrm>
          <a:off x="70233" y="32262567"/>
          <a:ext cx="319354" cy="319354"/>
        </a:xfrm>
        <a:prstGeom prst="rect">
          <a:avLst/>
        </a:prstGeom>
        <a:effectLst>
          <a:softEdge rad="25400"/>
        </a:effectLst>
      </xdr:spPr>
    </xdr:pic>
    <xdr:clientData/>
  </xdr:twoCellAnchor>
  <xdr:twoCellAnchor editAs="oneCell">
    <xdr:from>
      <xdr:col>0</xdr:col>
      <xdr:colOff>64096</xdr:colOff>
      <xdr:row>100</xdr:row>
      <xdr:rowOff>19265</xdr:rowOff>
    </xdr:from>
    <xdr:to>
      <xdr:col>0</xdr:col>
      <xdr:colOff>383450</xdr:colOff>
      <xdr:row>100</xdr:row>
      <xdr:rowOff>339240</xdr:rowOff>
    </xdr:to>
    <xdr:pic macro="[0]!MacroK8">
      <xdr:nvPicPr>
        <xdr:cNvPr id="76" name="Picture 75" descr="Button-Add-icon.png"/>
        <xdr:cNvPicPr>
          <a:picLocks noChangeAspect="1"/>
        </xdr:cNvPicPr>
      </xdr:nvPicPr>
      <xdr:blipFill>
        <a:blip xmlns:r="http://schemas.openxmlformats.org/officeDocument/2006/relationships" r:embed="rId2" cstate="print"/>
        <a:stretch>
          <a:fillRect/>
        </a:stretch>
      </xdr:blipFill>
      <xdr:spPr>
        <a:xfrm>
          <a:off x="64096" y="32366165"/>
          <a:ext cx="319354" cy="317214"/>
        </a:xfrm>
        <a:prstGeom prst="rect">
          <a:avLst/>
        </a:prstGeom>
        <a:effectLst>
          <a:softEdge rad="25400"/>
        </a:effectLst>
      </xdr:spPr>
    </xdr:pic>
    <xdr:clientData/>
  </xdr:twoCellAnchor>
  <xdr:twoCellAnchor editAs="oneCell">
    <xdr:from>
      <xdr:col>0</xdr:col>
      <xdr:colOff>64667</xdr:colOff>
      <xdr:row>103</xdr:row>
      <xdr:rowOff>21833</xdr:rowOff>
    </xdr:from>
    <xdr:to>
      <xdr:col>0</xdr:col>
      <xdr:colOff>384021</xdr:colOff>
      <xdr:row>103</xdr:row>
      <xdr:rowOff>341808</xdr:rowOff>
    </xdr:to>
    <xdr:pic macro="[0]!MacroK10">
      <xdr:nvPicPr>
        <xdr:cNvPr id="77" name="Picture 76" descr="Button-Add-icon.png"/>
        <xdr:cNvPicPr>
          <a:picLocks noChangeAspect="1"/>
        </xdr:cNvPicPr>
      </xdr:nvPicPr>
      <xdr:blipFill>
        <a:blip xmlns:r="http://schemas.openxmlformats.org/officeDocument/2006/relationships" r:embed="rId2" cstate="print"/>
        <a:stretch>
          <a:fillRect/>
        </a:stretch>
      </xdr:blipFill>
      <xdr:spPr>
        <a:xfrm>
          <a:off x="64667" y="33616187"/>
          <a:ext cx="319354" cy="319354"/>
        </a:xfrm>
        <a:prstGeom prst="rect">
          <a:avLst/>
        </a:prstGeom>
        <a:effectLst>
          <a:softEdge rad="25400"/>
        </a:effectLst>
      </xdr:spPr>
    </xdr:pic>
    <xdr:clientData/>
  </xdr:twoCellAnchor>
  <xdr:twoCellAnchor editAs="oneCell">
    <xdr:from>
      <xdr:col>0</xdr:col>
      <xdr:colOff>67236</xdr:colOff>
      <xdr:row>102</xdr:row>
      <xdr:rowOff>24401</xdr:rowOff>
    </xdr:from>
    <xdr:to>
      <xdr:col>0</xdr:col>
      <xdr:colOff>386590</xdr:colOff>
      <xdr:row>102</xdr:row>
      <xdr:rowOff>344376</xdr:rowOff>
    </xdr:to>
    <xdr:pic macro="[0]!MacroK9">
      <xdr:nvPicPr>
        <xdr:cNvPr id="78" name="Picture 77" descr="Button-Add-icon.png"/>
        <xdr:cNvPicPr>
          <a:picLocks noChangeAspect="1"/>
        </xdr:cNvPicPr>
      </xdr:nvPicPr>
      <xdr:blipFill>
        <a:blip xmlns:r="http://schemas.openxmlformats.org/officeDocument/2006/relationships" r:embed="rId2" cstate="print"/>
        <a:stretch>
          <a:fillRect/>
        </a:stretch>
      </xdr:blipFill>
      <xdr:spPr>
        <a:xfrm>
          <a:off x="67236" y="33233474"/>
          <a:ext cx="319354" cy="319354"/>
        </a:xfrm>
        <a:prstGeom prst="rect">
          <a:avLst/>
        </a:prstGeom>
        <a:effectLst>
          <a:softEdge rad="25400"/>
        </a:effectLst>
      </xdr:spPr>
    </xdr:pic>
    <xdr:clientData/>
  </xdr:twoCellAnchor>
  <xdr:twoCellAnchor editAs="oneCell">
    <xdr:from>
      <xdr:col>0</xdr:col>
      <xdr:colOff>59102</xdr:colOff>
      <xdr:row>104</xdr:row>
      <xdr:rowOff>26970</xdr:rowOff>
    </xdr:from>
    <xdr:to>
      <xdr:col>0</xdr:col>
      <xdr:colOff>378456</xdr:colOff>
      <xdr:row>104</xdr:row>
      <xdr:rowOff>346945</xdr:rowOff>
    </xdr:to>
    <xdr:pic macro="[0]!MacroK11">
      <xdr:nvPicPr>
        <xdr:cNvPr id="79" name="Picture 78" descr="Button-Add-icon.png"/>
        <xdr:cNvPicPr>
          <a:picLocks noChangeAspect="1"/>
        </xdr:cNvPicPr>
      </xdr:nvPicPr>
      <xdr:blipFill>
        <a:blip xmlns:r="http://schemas.openxmlformats.org/officeDocument/2006/relationships" r:embed="rId2" cstate="print"/>
        <a:stretch>
          <a:fillRect/>
        </a:stretch>
      </xdr:blipFill>
      <xdr:spPr>
        <a:xfrm>
          <a:off x="59102" y="34006605"/>
          <a:ext cx="319354" cy="319354"/>
        </a:xfrm>
        <a:prstGeom prst="rect">
          <a:avLst/>
        </a:prstGeom>
        <a:effectLst>
          <a:softEdge rad="25400"/>
        </a:effectLst>
      </xdr:spPr>
    </xdr:pic>
    <xdr:clientData/>
  </xdr:twoCellAnchor>
  <xdr:twoCellAnchor editAs="oneCell">
    <xdr:from>
      <xdr:col>0</xdr:col>
      <xdr:colOff>59673</xdr:colOff>
      <xdr:row>105</xdr:row>
      <xdr:rowOff>18837</xdr:rowOff>
    </xdr:from>
    <xdr:to>
      <xdr:col>0</xdr:col>
      <xdr:colOff>379027</xdr:colOff>
      <xdr:row>105</xdr:row>
      <xdr:rowOff>338811</xdr:rowOff>
    </xdr:to>
    <xdr:pic macro="[0]!MacroK12">
      <xdr:nvPicPr>
        <xdr:cNvPr id="80" name="Picture 79" descr="Button-Add-icon.png"/>
        <xdr:cNvPicPr>
          <a:picLocks noChangeAspect="1"/>
        </xdr:cNvPicPr>
      </xdr:nvPicPr>
      <xdr:blipFill>
        <a:blip xmlns:r="http://schemas.openxmlformats.org/officeDocument/2006/relationships" r:embed="rId2" cstate="print"/>
        <a:stretch>
          <a:fillRect/>
        </a:stretch>
      </xdr:blipFill>
      <xdr:spPr>
        <a:xfrm>
          <a:off x="59673" y="34080237"/>
          <a:ext cx="319354" cy="317214"/>
        </a:xfrm>
        <a:prstGeom prst="rect">
          <a:avLst/>
        </a:prstGeom>
        <a:effectLst>
          <a:softEdge rad="25400"/>
        </a:effectLst>
      </xdr:spPr>
    </xdr:pic>
    <xdr:clientData/>
  </xdr:twoCellAnchor>
  <xdr:twoCellAnchor editAs="oneCell">
    <xdr:from>
      <xdr:col>0</xdr:col>
      <xdr:colOff>53537</xdr:colOff>
      <xdr:row>106</xdr:row>
      <xdr:rowOff>10703</xdr:rowOff>
    </xdr:from>
    <xdr:to>
      <xdr:col>0</xdr:col>
      <xdr:colOff>372891</xdr:colOff>
      <xdr:row>106</xdr:row>
      <xdr:rowOff>330678</xdr:rowOff>
    </xdr:to>
    <xdr:pic macro="[0]!MacroK13">
      <xdr:nvPicPr>
        <xdr:cNvPr id="81" name="Picture 80" descr="Button-Add-icon.png"/>
        <xdr:cNvPicPr>
          <a:picLocks noChangeAspect="1"/>
        </xdr:cNvPicPr>
      </xdr:nvPicPr>
      <xdr:blipFill>
        <a:blip xmlns:r="http://schemas.openxmlformats.org/officeDocument/2006/relationships" r:embed="rId2" cstate="print"/>
        <a:stretch>
          <a:fillRect/>
        </a:stretch>
      </xdr:blipFill>
      <xdr:spPr>
        <a:xfrm>
          <a:off x="53537" y="34760900"/>
          <a:ext cx="319354" cy="319354"/>
        </a:xfrm>
        <a:prstGeom prst="rect">
          <a:avLst/>
        </a:prstGeom>
        <a:effectLst>
          <a:softEdge rad="25400"/>
        </a:effectLst>
      </xdr:spPr>
    </xdr:pic>
    <xdr:clientData/>
  </xdr:twoCellAnchor>
  <xdr:twoCellAnchor editAs="oneCell">
    <xdr:from>
      <xdr:col>0</xdr:col>
      <xdr:colOff>77513</xdr:colOff>
      <xdr:row>107</xdr:row>
      <xdr:rowOff>2569</xdr:rowOff>
    </xdr:from>
    <xdr:to>
      <xdr:col>0</xdr:col>
      <xdr:colOff>396867</xdr:colOff>
      <xdr:row>107</xdr:row>
      <xdr:rowOff>322544</xdr:rowOff>
    </xdr:to>
    <xdr:pic macro="[0]!MacroK14">
      <xdr:nvPicPr>
        <xdr:cNvPr id="82" name="Picture 81" descr="Button-Add-icon.png"/>
        <xdr:cNvPicPr>
          <a:picLocks noChangeAspect="1"/>
        </xdr:cNvPicPr>
      </xdr:nvPicPr>
      <xdr:blipFill>
        <a:blip xmlns:r="http://schemas.openxmlformats.org/officeDocument/2006/relationships" r:embed="rId2" cstate="print"/>
        <a:stretch>
          <a:fillRect/>
        </a:stretch>
      </xdr:blipFill>
      <xdr:spPr>
        <a:xfrm>
          <a:off x="77513" y="35138047"/>
          <a:ext cx="319354" cy="319354"/>
        </a:xfrm>
        <a:prstGeom prst="rect">
          <a:avLst/>
        </a:prstGeom>
        <a:effectLst>
          <a:softEdge rad="25400"/>
        </a:effectLst>
      </xdr:spPr>
    </xdr:pic>
    <xdr:clientData/>
  </xdr:twoCellAnchor>
  <xdr:twoCellAnchor editAs="oneCell">
    <xdr:from>
      <xdr:col>0</xdr:col>
      <xdr:colOff>74518</xdr:colOff>
      <xdr:row>108</xdr:row>
      <xdr:rowOff>10274</xdr:rowOff>
    </xdr:from>
    <xdr:to>
      <xdr:col>0</xdr:col>
      <xdr:colOff>393872</xdr:colOff>
      <xdr:row>108</xdr:row>
      <xdr:rowOff>330248</xdr:rowOff>
    </xdr:to>
    <xdr:pic macro="[0]!MacroK15">
      <xdr:nvPicPr>
        <xdr:cNvPr id="85" name="Picture 84" descr="Button-Add-icon.png"/>
        <xdr:cNvPicPr>
          <a:picLocks noChangeAspect="1"/>
        </xdr:cNvPicPr>
      </xdr:nvPicPr>
      <xdr:blipFill>
        <a:blip xmlns:r="http://schemas.openxmlformats.org/officeDocument/2006/relationships" r:embed="rId2" cstate="print"/>
        <a:stretch>
          <a:fillRect/>
        </a:stretch>
      </xdr:blipFill>
      <xdr:spPr>
        <a:xfrm>
          <a:off x="74518" y="35531032"/>
          <a:ext cx="319354" cy="319354"/>
        </a:xfrm>
        <a:prstGeom prst="rect">
          <a:avLst/>
        </a:prstGeom>
        <a:effectLst>
          <a:softEdge rad="25400"/>
        </a:effectLst>
      </xdr:spPr>
    </xdr:pic>
    <xdr:clientData/>
  </xdr:twoCellAnchor>
  <xdr:twoCellAnchor editAs="oneCell">
    <xdr:from>
      <xdr:col>0</xdr:col>
      <xdr:colOff>66383</xdr:colOff>
      <xdr:row>110</xdr:row>
      <xdr:rowOff>34247</xdr:rowOff>
    </xdr:from>
    <xdr:to>
      <xdr:col>0</xdr:col>
      <xdr:colOff>385737</xdr:colOff>
      <xdr:row>110</xdr:row>
      <xdr:rowOff>354222</xdr:rowOff>
    </xdr:to>
    <xdr:pic macro="[0]!MacroK16">
      <xdr:nvPicPr>
        <xdr:cNvPr id="86" name="Picture 85" descr="Button-Add-icon.png"/>
        <xdr:cNvPicPr>
          <a:picLocks noChangeAspect="1"/>
        </xdr:cNvPicPr>
      </xdr:nvPicPr>
      <xdr:blipFill>
        <a:blip xmlns:r="http://schemas.openxmlformats.org/officeDocument/2006/relationships" r:embed="rId2" cstate="print"/>
        <a:stretch>
          <a:fillRect/>
        </a:stretch>
      </xdr:blipFill>
      <xdr:spPr>
        <a:xfrm>
          <a:off x="66383" y="36132927"/>
          <a:ext cx="319354" cy="319354"/>
        </a:xfrm>
        <a:prstGeom prst="rect">
          <a:avLst/>
        </a:prstGeom>
        <a:effectLst>
          <a:softEdge rad="25400"/>
        </a:effectLst>
      </xdr:spPr>
    </xdr:pic>
    <xdr:clientData/>
  </xdr:twoCellAnchor>
  <xdr:twoCellAnchor editAs="oneCell">
    <xdr:from>
      <xdr:col>0</xdr:col>
      <xdr:colOff>58250</xdr:colOff>
      <xdr:row>111</xdr:row>
      <xdr:rowOff>26114</xdr:rowOff>
    </xdr:from>
    <xdr:to>
      <xdr:col>0</xdr:col>
      <xdr:colOff>377604</xdr:colOff>
      <xdr:row>111</xdr:row>
      <xdr:rowOff>346089</xdr:rowOff>
    </xdr:to>
    <xdr:pic macro="[0]!MacroK17">
      <xdr:nvPicPr>
        <xdr:cNvPr id="87" name="Picture 86" descr="Button-Add-icon.png"/>
        <xdr:cNvPicPr>
          <a:picLocks noChangeAspect="1"/>
        </xdr:cNvPicPr>
      </xdr:nvPicPr>
      <xdr:blipFill>
        <a:blip xmlns:r="http://schemas.openxmlformats.org/officeDocument/2006/relationships" r:embed="rId2" cstate="print"/>
        <a:stretch>
          <a:fillRect/>
        </a:stretch>
      </xdr:blipFill>
      <xdr:spPr>
        <a:xfrm>
          <a:off x="58250" y="36510075"/>
          <a:ext cx="319354" cy="319354"/>
        </a:xfrm>
        <a:prstGeom prst="rect">
          <a:avLst/>
        </a:prstGeom>
        <a:effectLst>
          <a:softEdge rad="25400"/>
        </a:effectLst>
      </xdr:spPr>
    </xdr:pic>
    <xdr:clientData/>
  </xdr:twoCellAnchor>
  <xdr:twoCellAnchor editAs="oneCell">
    <xdr:from>
      <xdr:col>0</xdr:col>
      <xdr:colOff>71520</xdr:colOff>
      <xdr:row>112</xdr:row>
      <xdr:rowOff>17980</xdr:rowOff>
    </xdr:from>
    <xdr:to>
      <xdr:col>0</xdr:col>
      <xdr:colOff>390874</xdr:colOff>
      <xdr:row>112</xdr:row>
      <xdr:rowOff>337955</xdr:rowOff>
    </xdr:to>
    <xdr:pic macro="[0]!MacroK18">
      <xdr:nvPicPr>
        <xdr:cNvPr id="88" name="Picture 87" descr="Button-Add-icon.png"/>
        <xdr:cNvPicPr>
          <a:picLocks noChangeAspect="1"/>
        </xdr:cNvPicPr>
      </xdr:nvPicPr>
      <xdr:blipFill>
        <a:blip xmlns:r="http://schemas.openxmlformats.org/officeDocument/2006/relationships" r:embed="rId2" cstate="print"/>
        <a:stretch>
          <a:fillRect/>
        </a:stretch>
      </xdr:blipFill>
      <xdr:spPr>
        <a:xfrm>
          <a:off x="71520" y="36887222"/>
          <a:ext cx="319354" cy="319354"/>
        </a:xfrm>
        <a:prstGeom prst="rect">
          <a:avLst/>
        </a:prstGeom>
        <a:effectLst>
          <a:softEdge rad="25400"/>
        </a:effectLst>
      </xdr:spPr>
    </xdr:pic>
    <xdr:clientData/>
  </xdr:twoCellAnchor>
  <xdr:twoCellAnchor editAs="oneCell">
    <xdr:from>
      <xdr:col>0</xdr:col>
      <xdr:colOff>63387</xdr:colOff>
      <xdr:row>114</xdr:row>
      <xdr:rowOff>35247</xdr:rowOff>
    </xdr:from>
    <xdr:to>
      <xdr:col>0</xdr:col>
      <xdr:colOff>382741</xdr:colOff>
      <xdr:row>114</xdr:row>
      <xdr:rowOff>355222</xdr:rowOff>
    </xdr:to>
    <xdr:pic macro="[0]!MacroK19">
      <xdr:nvPicPr>
        <xdr:cNvPr id="89" name="Picture 88" descr="Button-Add-icon.png"/>
        <xdr:cNvPicPr>
          <a:picLocks noChangeAspect="1"/>
        </xdr:cNvPicPr>
      </xdr:nvPicPr>
      <xdr:blipFill>
        <a:blip xmlns:r="http://schemas.openxmlformats.org/officeDocument/2006/relationships" r:embed="rId2" cstate="print"/>
        <a:stretch>
          <a:fillRect/>
        </a:stretch>
      </xdr:blipFill>
      <xdr:spPr>
        <a:xfrm>
          <a:off x="63387" y="37144647"/>
          <a:ext cx="319354" cy="317214"/>
        </a:xfrm>
        <a:prstGeom prst="rect">
          <a:avLst/>
        </a:prstGeom>
        <a:effectLst>
          <a:softEdge rad="25400"/>
        </a:effectLst>
      </xdr:spPr>
    </xdr:pic>
    <xdr:clientData/>
  </xdr:twoCellAnchor>
  <xdr:twoCellAnchor editAs="oneCell">
    <xdr:from>
      <xdr:col>0</xdr:col>
      <xdr:colOff>76657</xdr:colOff>
      <xdr:row>115</xdr:row>
      <xdr:rowOff>12415</xdr:rowOff>
    </xdr:from>
    <xdr:to>
      <xdr:col>0</xdr:col>
      <xdr:colOff>396011</xdr:colOff>
      <xdr:row>115</xdr:row>
      <xdr:rowOff>332390</xdr:rowOff>
    </xdr:to>
    <xdr:pic macro="[0]!MacroK20">
      <xdr:nvPicPr>
        <xdr:cNvPr id="90" name="Picture 89" descr="Button-Add-icon.png"/>
        <xdr:cNvPicPr>
          <a:picLocks noChangeAspect="1"/>
        </xdr:cNvPicPr>
      </xdr:nvPicPr>
      <xdr:blipFill>
        <a:blip xmlns:r="http://schemas.openxmlformats.org/officeDocument/2006/relationships" r:embed="rId2" cstate="print"/>
        <a:stretch>
          <a:fillRect/>
        </a:stretch>
      </xdr:blipFill>
      <xdr:spPr>
        <a:xfrm>
          <a:off x="76657" y="37844859"/>
          <a:ext cx="319354" cy="319354"/>
        </a:xfrm>
        <a:prstGeom prst="rect">
          <a:avLst/>
        </a:prstGeom>
        <a:effectLst>
          <a:softEdge rad="25400"/>
        </a:effectLst>
      </xdr:spPr>
    </xdr:pic>
    <xdr:clientData/>
  </xdr:twoCellAnchor>
  <xdr:twoCellAnchor editAs="oneCell">
    <xdr:from>
      <xdr:col>0</xdr:col>
      <xdr:colOff>68525</xdr:colOff>
      <xdr:row>116</xdr:row>
      <xdr:rowOff>14983</xdr:rowOff>
    </xdr:from>
    <xdr:to>
      <xdr:col>0</xdr:col>
      <xdr:colOff>387879</xdr:colOff>
      <xdr:row>116</xdr:row>
      <xdr:rowOff>334958</xdr:rowOff>
    </xdr:to>
    <xdr:pic macro="[0]!MacroK21">
      <xdr:nvPicPr>
        <xdr:cNvPr id="91" name="Picture 90" descr="Button-Add-icon.png"/>
        <xdr:cNvPicPr>
          <a:picLocks noChangeAspect="1"/>
        </xdr:cNvPicPr>
      </xdr:nvPicPr>
      <xdr:blipFill>
        <a:blip xmlns:r="http://schemas.openxmlformats.org/officeDocument/2006/relationships" r:embed="rId2" cstate="print"/>
        <a:stretch>
          <a:fillRect/>
        </a:stretch>
      </xdr:blipFill>
      <xdr:spPr>
        <a:xfrm>
          <a:off x="68525" y="38232708"/>
          <a:ext cx="319354" cy="319354"/>
        </a:xfrm>
        <a:prstGeom prst="rect">
          <a:avLst/>
        </a:prstGeom>
        <a:effectLst>
          <a:softEdge rad="25400"/>
        </a:effectLst>
      </xdr:spPr>
    </xdr:pic>
    <xdr:clientData/>
  </xdr:twoCellAnchor>
  <xdr:twoCellAnchor editAs="oneCell">
    <xdr:from>
      <xdr:col>0</xdr:col>
      <xdr:colOff>71093</xdr:colOff>
      <xdr:row>117</xdr:row>
      <xdr:rowOff>17552</xdr:rowOff>
    </xdr:from>
    <xdr:to>
      <xdr:col>0</xdr:col>
      <xdr:colOff>390447</xdr:colOff>
      <xdr:row>117</xdr:row>
      <xdr:rowOff>337527</xdr:rowOff>
    </xdr:to>
    <xdr:pic macro="[0]!MacroK22">
      <xdr:nvPicPr>
        <xdr:cNvPr id="92" name="Picture 91" descr="Button-Add-icon.png"/>
        <xdr:cNvPicPr>
          <a:picLocks noChangeAspect="1"/>
        </xdr:cNvPicPr>
      </xdr:nvPicPr>
      <xdr:blipFill>
        <a:blip xmlns:r="http://schemas.openxmlformats.org/officeDocument/2006/relationships" r:embed="rId2" cstate="print"/>
        <a:stretch>
          <a:fillRect/>
        </a:stretch>
      </xdr:blipFill>
      <xdr:spPr>
        <a:xfrm>
          <a:off x="71093" y="38620558"/>
          <a:ext cx="319354" cy="319354"/>
        </a:xfrm>
        <a:prstGeom prst="rect">
          <a:avLst/>
        </a:prstGeom>
        <a:effectLst>
          <a:softEdge rad="25400"/>
        </a:effectLst>
      </xdr:spPr>
    </xdr:pic>
    <xdr:clientData/>
  </xdr:twoCellAnchor>
  <xdr:twoCellAnchor editAs="oneCell">
    <xdr:from>
      <xdr:col>0</xdr:col>
      <xdr:colOff>52256</xdr:colOff>
      <xdr:row>119</xdr:row>
      <xdr:rowOff>30822</xdr:rowOff>
    </xdr:from>
    <xdr:to>
      <xdr:col>0</xdr:col>
      <xdr:colOff>371610</xdr:colOff>
      <xdr:row>119</xdr:row>
      <xdr:rowOff>350797</xdr:rowOff>
    </xdr:to>
    <xdr:pic macro="[0]!MacroK23">
      <xdr:nvPicPr>
        <xdr:cNvPr id="93" name="Picture 92" descr="Button-Add-icon.png"/>
        <xdr:cNvPicPr>
          <a:picLocks noChangeAspect="1"/>
        </xdr:cNvPicPr>
      </xdr:nvPicPr>
      <xdr:blipFill>
        <a:blip xmlns:r="http://schemas.openxmlformats.org/officeDocument/2006/relationships" r:embed="rId2" cstate="print"/>
        <a:stretch>
          <a:fillRect/>
        </a:stretch>
      </xdr:blipFill>
      <xdr:spPr>
        <a:xfrm>
          <a:off x="52256" y="39211749"/>
          <a:ext cx="319354" cy="319354"/>
        </a:xfrm>
        <a:prstGeom prst="rect">
          <a:avLst/>
        </a:prstGeom>
        <a:effectLst>
          <a:softEdge rad="25400"/>
        </a:effectLst>
      </xdr:spPr>
    </xdr:pic>
    <xdr:clientData/>
  </xdr:twoCellAnchor>
  <xdr:twoCellAnchor editAs="oneCell">
    <xdr:from>
      <xdr:col>0</xdr:col>
      <xdr:colOff>54825</xdr:colOff>
      <xdr:row>120</xdr:row>
      <xdr:rowOff>11986</xdr:rowOff>
    </xdr:from>
    <xdr:to>
      <xdr:col>0</xdr:col>
      <xdr:colOff>374179</xdr:colOff>
      <xdr:row>120</xdr:row>
      <xdr:rowOff>331961</xdr:rowOff>
    </xdr:to>
    <xdr:pic macro="[0]!MacroK24">
      <xdr:nvPicPr>
        <xdr:cNvPr id="94" name="Picture 93" descr="Button-Add-icon.png"/>
        <xdr:cNvPicPr>
          <a:picLocks noChangeAspect="1"/>
        </xdr:cNvPicPr>
      </xdr:nvPicPr>
      <xdr:blipFill>
        <a:blip xmlns:r="http://schemas.openxmlformats.org/officeDocument/2006/relationships" r:embed="rId2" cstate="print"/>
        <a:stretch>
          <a:fillRect/>
        </a:stretch>
      </xdr:blipFill>
      <xdr:spPr>
        <a:xfrm>
          <a:off x="54825" y="39578194"/>
          <a:ext cx="319354" cy="319354"/>
        </a:xfrm>
        <a:prstGeom prst="rect">
          <a:avLst/>
        </a:prstGeom>
        <a:effectLst>
          <a:softEdge rad="25400"/>
        </a:effectLst>
      </xdr:spPr>
    </xdr:pic>
    <xdr:clientData/>
  </xdr:twoCellAnchor>
  <xdr:twoCellAnchor editAs="oneCell">
    <xdr:from>
      <xdr:col>0</xdr:col>
      <xdr:colOff>57394</xdr:colOff>
      <xdr:row>121</xdr:row>
      <xdr:rowOff>14556</xdr:rowOff>
    </xdr:from>
    <xdr:to>
      <xdr:col>0</xdr:col>
      <xdr:colOff>376748</xdr:colOff>
      <xdr:row>121</xdr:row>
      <xdr:rowOff>334531</xdr:rowOff>
    </xdr:to>
    <xdr:pic macro="[0]!MacroK25">
      <xdr:nvPicPr>
        <xdr:cNvPr id="95" name="Picture 94" descr="Button-Add-icon.png"/>
        <xdr:cNvPicPr>
          <a:picLocks noChangeAspect="1"/>
        </xdr:cNvPicPr>
      </xdr:nvPicPr>
      <xdr:blipFill>
        <a:blip xmlns:r="http://schemas.openxmlformats.org/officeDocument/2006/relationships" r:embed="rId2" cstate="print"/>
        <a:stretch>
          <a:fillRect/>
        </a:stretch>
      </xdr:blipFill>
      <xdr:spPr>
        <a:xfrm>
          <a:off x="57394" y="39966045"/>
          <a:ext cx="319354" cy="319354"/>
        </a:xfrm>
        <a:prstGeom prst="rect">
          <a:avLst/>
        </a:prstGeom>
        <a:effectLst>
          <a:softEdge rad="25400"/>
        </a:effectLst>
      </xdr:spPr>
    </xdr:pic>
    <xdr:clientData/>
  </xdr:twoCellAnchor>
  <xdr:twoCellAnchor editAs="oneCell">
    <xdr:from>
      <xdr:col>0</xdr:col>
      <xdr:colOff>70664</xdr:colOff>
      <xdr:row>122</xdr:row>
      <xdr:rowOff>17124</xdr:rowOff>
    </xdr:from>
    <xdr:to>
      <xdr:col>0</xdr:col>
      <xdr:colOff>390018</xdr:colOff>
      <xdr:row>122</xdr:row>
      <xdr:rowOff>337098</xdr:rowOff>
    </xdr:to>
    <xdr:pic macro="[0]!MacroK26">
      <xdr:nvPicPr>
        <xdr:cNvPr id="96" name="Picture 95" descr="Button-Add-icon.png"/>
        <xdr:cNvPicPr>
          <a:picLocks noChangeAspect="1"/>
        </xdr:cNvPicPr>
      </xdr:nvPicPr>
      <xdr:blipFill>
        <a:blip xmlns:r="http://schemas.openxmlformats.org/officeDocument/2006/relationships" r:embed="rId2" cstate="print"/>
        <a:stretch>
          <a:fillRect/>
        </a:stretch>
      </xdr:blipFill>
      <xdr:spPr>
        <a:xfrm>
          <a:off x="70664" y="40353894"/>
          <a:ext cx="319354" cy="319354"/>
        </a:xfrm>
        <a:prstGeom prst="rect">
          <a:avLst/>
        </a:prstGeom>
        <a:effectLst>
          <a:softEdge rad="25400"/>
        </a:effectLst>
      </xdr:spPr>
    </xdr:pic>
    <xdr:clientData/>
  </xdr:twoCellAnchor>
  <xdr:twoCellAnchor editAs="oneCell">
    <xdr:from>
      <xdr:col>0</xdr:col>
      <xdr:colOff>51828</xdr:colOff>
      <xdr:row>123</xdr:row>
      <xdr:rowOff>8991</xdr:rowOff>
    </xdr:from>
    <xdr:to>
      <xdr:col>0</xdr:col>
      <xdr:colOff>371182</xdr:colOff>
      <xdr:row>123</xdr:row>
      <xdr:rowOff>328966</xdr:rowOff>
    </xdr:to>
    <xdr:pic macro="[0]!MacroK27">
      <xdr:nvPicPr>
        <xdr:cNvPr id="97" name="Picture 96" descr="Button-Add-icon.png"/>
        <xdr:cNvPicPr>
          <a:picLocks noChangeAspect="1"/>
        </xdr:cNvPicPr>
      </xdr:nvPicPr>
      <xdr:blipFill>
        <a:blip xmlns:r="http://schemas.openxmlformats.org/officeDocument/2006/relationships" r:embed="rId2" cstate="print"/>
        <a:stretch>
          <a:fillRect/>
        </a:stretch>
      </xdr:blipFill>
      <xdr:spPr>
        <a:xfrm>
          <a:off x="51828" y="40731042"/>
          <a:ext cx="319354" cy="319354"/>
        </a:xfrm>
        <a:prstGeom prst="rect">
          <a:avLst/>
        </a:prstGeom>
        <a:effectLst>
          <a:softEdge rad="25400"/>
        </a:effectLst>
      </xdr:spPr>
    </xdr:pic>
    <xdr:clientData/>
  </xdr:twoCellAnchor>
  <xdr:twoCellAnchor editAs="oneCell">
    <xdr:from>
      <xdr:col>0</xdr:col>
      <xdr:colOff>65100</xdr:colOff>
      <xdr:row>124</xdr:row>
      <xdr:rowOff>11559</xdr:rowOff>
    </xdr:from>
    <xdr:to>
      <xdr:col>0</xdr:col>
      <xdr:colOff>384454</xdr:colOff>
      <xdr:row>124</xdr:row>
      <xdr:rowOff>331533</xdr:rowOff>
    </xdr:to>
    <xdr:pic macro="[0]!MacroK28">
      <xdr:nvPicPr>
        <xdr:cNvPr id="98" name="Picture 97" descr="Button-Add-icon.png"/>
        <xdr:cNvPicPr>
          <a:picLocks noChangeAspect="1"/>
        </xdr:cNvPicPr>
      </xdr:nvPicPr>
      <xdr:blipFill>
        <a:blip xmlns:r="http://schemas.openxmlformats.org/officeDocument/2006/relationships" r:embed="rId2" cstate="print"/>
        <a:stretch>
          <a:fillRect/>
        </a:stretch>
      </xdr:blipFill>
      <xdr:spPr>
        <a:xfrm>
          <a:off x="65100" y="41118890"/>
          <a:ext cx="319354" cy="319354"/>
        </a:xfrm>
        <a:prstGeom prst="rect">
          <a:avLst/>
        </a:prstGeom>
        <a:effectLst>
          <a:softEdge rad="25400"/>
        </a:effectLst>
      </xdr:spPr>
    </xdr:pic>
    <xdr:clientData/>
  </xdr:twoCellAnchor>
  <xdr:twoCellAnchor editAs="oneCell">
    <xdr:from>
      <xdr:col>0</xdr:col>
      <xdr:colOff>77354</xdr:colOff>
      <xdr:row>134</xdr:row>
      <xdr:rowOff>42808</xdr:rowOff>
    </xdr:from>
    <xdr:to>
      <xdr:col>0</xdr:col>
      <xdr:colOff>396708</xdr:colOff>
      <xdr:row>134</xdr:row>
      <xdr:rowOff>362783</xdr:rowOff>
    </xdr:to>
    <xdr:pic macro="[0]!MacroK36">
      <xdr:nvPicPr>
        <xdr:cNvPr id="104" name="Picture 103" descr="Button-Add-icon.png"/>
        <xdr:cNvPicPr>
          <a:picLocks noChangeAspect="1"/>
        </xdr:cNvPicPr>
      </xdr:nvPicPr>
      <xdr:blipFill>
        <a:blip xmlns:r="http://schemas.openxmlformats.org/officeDocument/2006/relationships" r:embed="rId2" cstate="print"/>
        <a:stretch>
          <a:fillRect/>
        </a:stretch>
      </xdr:blipFill>
      <xdr:spPr>
        <a:xfrm>
          <a:off x="77354" y="44200708"/>
          <a:ext cx="319354" cy="317214"/>
        </a:xfrm>
        <a:prstGeom prst="rect">
          <a:avLst/>
        </a:prstGeom>
        <a:effectLst>
          <a:softEdge rad="25400"/>
        </a:effectLst>
      </xdr:spPr>
    </xdr:pic>
    <xdr:clientData/>
  </xdr:twoCellAnchor>
  <xdr:twoCellAnchor editAs="oneCell">
    <xdr:from>
      <xdr:col>0</xdr:col>
      <xdr:colOff>92623</xdr:colOff>
      <xdr:row>135</xdr:row>
      <xdr:rowOff>49372</xdr:rowOff>
    </xdr:from>
    <xdr:to>
      <xdr:col>0</xdr:col>
      <xdr:colOff>411977</xdr:colOff>
      <xdr:row>135</xdr:row>
      <xdr:rowOff>369346</xdr:rowOff>
    </xdr:to>
    <xdr:pic macro="[0]!MacroK37">
      <xdr:nvPicPr>
        <xdr:cNvPr id="105" name="Picture 104" descr="Button-Add-icon.png"/>
        <xdr:cNvPicPr>
          <a:picLocks noChangeAspect="1"/>
        </xdr:cNvPicPr>
      </xdr:nvPicPr>
      <xdr:blipFill>
        <a:blip xmlns:r="http://schemas.openxmlformats.org/officeDocument/2006/relationships" r:embed="rId2" cstate="print"/>
        <a:stretch>
          <a:fillRect/>
        </a:stretch>
      </xdr:blipFill>
      <xdr:spPr>
        <a:xfrm>
          <a:off x="92623" y="44588272"/>
          <a:ext cx="319354" cy="317213"/>
        </a:xfrm>
        <a:prstGeom prst="rect">
          <a:avLst/>
        </a:prstGeom>
        <a:effectLst>
          <a:softEdge rad="25400"/>
        </a:effectLst>
      </xdr:spPr>
    </xdr:pic>
    <xdr:clientData/>
  </xdr:twoCellAnchor>
  <xdr:twoCellAnchor editAs="oneCell">
    <xdr:from>
      <xdr:col>0</xdr:col>
      <xdr:colOff>82492</xdr:colOff>
      <xdr:row>136</xdr:row>
      <xdr:rowOff>39241</xdr:rowOff>
    </xdr:from>
    <xdr:to>
      <xdr:col>0</xdr:col>
      <xdr:colOff>401846</xdr:colOff>
      <xdr:row>136</xdr:row>
      <xdr:rowOff>359215</xdr:rowOff>
    </xdr:to>
    <xdr:pic macro="[0]!MacroK38">
      <xdr:nvPicPr>
        <xdr:cNvPr id="106" name="Picture 105" descr="Button-Add-icon.png"/>
        <xdr:cNvPicPr>
          <a:picLocks noChangeAspect="1"/>
        </xdr:cNvPicPr>
      </xdr:nvPicPr>
      <xdr:blipFill>
        <a:blip xmlns:r="http://schemas.openxmlformats.org/officeDocument/2006/relationships" r:embed="rId2" cstate="print"/>
        <a:stretch>
          <a:fillRect/>
        </a:stretch>
      </xdr:blipFill>
      <xdr:spPr>
        <a:xfrm>
          <a:off x="82492" y="44959141"/>
          <a:ext cx="319354" cy="317213"/>
        </a:xfrm>
        <a:prstGeom prst="rect">
          <a:avLst/>
        </a:prstGeom>
        <a:effectLst>
          <a:softEdge rad="25400"/>
        </a:effectLst>
      </xdr:spPr>
    </xdr:pic>
    <xdr:clientData/>
  </xdr:twoCellAnchor>
  <xdr:twoCellAnchor editAs="oneCell">
    <xdr:from>
      <xdr:col>0</xdr:col>
      <xdr:colOff>87058</xdr:colOff>
      <xdr:row>137</xdr:row>
      <xdr:rowOff>54509</xdr:rowOff>
    </xdr:from>
    <xdr:to>
      <xdr:col>0</xdr:col>
      <xdr:colOff>406412</xdr:colOff>
      <xdr:row>137</xdr:row>
      <xdr:rowOff>374483</xdr:rowOff>
    </xdr:to>
    <xdr:pic macro="[0]!MacroK39">
      <xdr:nvPicPr>
        <xdr:cNvPr id="107" name="Picture 106" descr="Button-Add-icon.png"/>
        <xdr:cNvPicPr>
          <a:picLocks noChangeAspect="1"/>
        </xdr:cNvPicPr>
      </xdr:nvPicPr>
      <xdr:blipFill>
        <a:blip xmlns:r="http://schemas.openxmlformats.org/officeDocument/2006/relationships" r:embed="rId2" cstate="print"/>
        <a:stretch>
          <a:fillRect/>
        </a:stretch>
      </xdr:blipFill>
      <xdr:spPr>
        <a:xfrm>
          <a:off x="87058" y="45355409"/>
          <a:ext cx="319354" cy="317213"/>
        </a:xfrm>
        <a:prstGeom prst="rect">
          <a:avLst/>
        </a:prstGeom>
        <a:effectLst>
          <a:softEdge rad="25400"/>
        </a:effectLst>
      </xdr:spPr>
    </xdr:pic>
    <xdr:clientData/>
  </xdr:twoCellAnchor>
  <xdr:twoCellAnchor editAs="oneCell">
    <xdr:from>
      <xdr:col>0</xdr:col>
      <xdr:colOff>88900</xdr:colOff>
      <xdr:row>138</xdr:row>
      <xdr:rowOff>33676</xdr:rowOff>
    </xdr:from>
    <xdr:to>
      <xdr:col>0</xdr:col>
      <xdr:colOff>408254</xdr:colOff>
      <xdr:row>138</xdr:row>
      <xdr:rowOff>353649</xdr:rowOff>
    </xdr:to>
    <xdr:pic macro="[0]!MacroK40">
      <xdr:nvPicPr>
        <xdr:cNvPr id="108" name="Picture 107" descr="Button-Add-icon.png"/>
        <xdr:cNvPicPr>
          <a:picLocks noChangeAspect="1"/>
        </xdr:cNvPicPr>
      </xdr:nvPicPr>
      <xdr:blipFill>
        <a:blip xmlns:r="http://schemas.openxmlformats.org/officeDocument/2006/relationships" r:embed="rId2" cstate="print"/>
        <a:stretch>
          <a:fillRect/>
        </a:stretch>
      </xdr:blipFill>
      <xdr:spPr>
        <a:xfrm>
          <a:off x="88900" y="45715576"/>
          <a:ext cx="319354" cy="317213"/>
        </a:xfrm>
        <a:prstGeom prst="rect">
          <a:avLst/>
        </a:prstGeom>
        <a:effectLst>
          <a:softEdge rad="25400"/>
        </a:effectLst>
      </xdr:spPr>
    </xdr:pic>
    <xdr:clientData/>
  </xdr:twoCellAnchor>
  <xdr:twoCellAnchor editAs="oneCell">
    <xdr:from>
      <xdr:col>0</xdr:col>
      <xdr:colOff>68068</xdr:colOff>
      <xdr:row>139</xdr:row>
      <xdr:rowOff>36244</xdr:rowOff>
    </xdr:from>
    <xdr:to>
      <xdr:col>0</xdr:col>
      <xdr:colOff>387422</xdr:colOff>
      <xdr:row>139</xdr:row>
      <xdr:rowOff>356219</xdr:rowOff>
    </xdr:to>
    <xdr:pic macro="[0]!MacroK41">
      <xdr:nvPicPr>
        <xdr:cNvPr id="109" name="Picture 108" descr="Button-Add-icon.png"/>
        <xdr:cNvPicPr>
          <a:picLocks noChangeAspect="1"/>
        </xdr:cNvPicPr>
      </xdr:nvPicPr>
      <xdr:blipFill>
        <a:blip xmlns:r="http://schemas.openxmlformats.org/officeDocument/2006/relationships" r:embed="rId2" cstate="print"/>
        <a:stretch>
          <a:fillRect/>
        </a:stretch>
      </xdr:blipFill>
      <xdr:spPr>
        <a:xfrm>
          <a:off x="68068" y="46099144"/>
          <a:ext cx="319354" cy="317214"/>
        </a:xfrm>
        <a:prstGeom prst="rect">
          <a:avLst/>
        </a:prstGeom>
        <a:effectLst>
          <a:softEdge rad="25400"/>
        </a:effectLst>
      </xdr:spPr>
    </xdr:pic>
    <xdr:clientData/>
  </xdr:twoCellAnchor>
  <xdr:twoCellAnchor editAs="oneCell">
    <xdr:from>
      <xdr:col>0</xdr:col>
      <xdr:colOff>79340</xdr:colOff>
      <xdr:row>140</xdr:row>
      <xdr:rowOff>38813</xdr:rowOff>
    </xdr:from>
    <xdr:to>
      <xdr:col>0</xdr:col>
      <xdr:colOff>398694</xdr:colOff>
      <xdr:row>140</xdr:row>
      <xdr:rowOff>358788</xdr:rowOff>
    </xdr:to>
    <xdr:pic macro="[0]!MacroK42">
      <xdr:nvPicPr>
        <xdr:cNvPr id="110" name="Picture 109" descr="Button-Add-icon.png"/>
        <xdr:cNvPicPr>
          <a:picLocks noChangeAspect="1"/>
        </xdr:cNvPicPr>
      </xdr:nvPicPr>
      <xdr:blipFill>
        <a:blip xmlns:r="http://schemas.openxmlformats.org/officeDocument/2006/relationships" r:embed="rId2" cstate="print"/>
        <a:stretch>
          <a:fillRect/>
        </a:stretch>
      </xdr:blipFill>
      <xdr:spPr>
        <a:xfrm>
          <a:off x="79340" y="46482713"/>
          <a:ext cx="319354" cy="317214"/>
        </a:xfrm>
        <a:prstGeom prst="rect">
          <a:avLst/>
        </a:prstGeom>
        <a:effectLst>
          <a:softEdge rad="25400"/>
        </a:effectLst>
      </xdr:spPr>
    </xdr:pic>
    <xdr:clientData/>
  </xdr:twoCellAnchor>
  <xdr:twoCellAnchor editAs="oneCell">
    <xdr:from>
      <xdr:col>0</xdr:col>
      <xdr:colOff>74630</xdr:colOff>
      <xdr:row>141</xdr:row>
      <xdr:rowOff>6706</xdr:rowOff>
    </xdr:from>
    <xdr:to>
      <xdr:col>0</xdr:col>
      <xdr:colOff>393984</xdr:colOff>
      <xdr:row>141</xdr:row>
      <xdr:rowOff>326681</xdr:rowOff>
    </xdr:to>
    <xdr:pic macro="[0]!MacroK43">
      <xdr:nvPicPr>
        <xdr:cNvPr id="111" name="Picture 110" descr="Button-Add-icon.png"/>
        <xdr:cNvPicPr>
          <a:picLocks noChangeAspect="1"/>
        </xdr:cNvPicPr>
      </xdr:nvPicPr>
      <xdr:blipFill>
        <a:blip xmlns:r="http://schemas.openxmlformats.org/officeDocument/2006/relationships" r:embed="rId2" cstate="print"/>
        <a:stretch>
          <a:fillRect/>
        </a:stretch>
      </xdr:blipFill>
      <xdr:spPr>
        <a:xfrm>
          <a:off x="74630" y="46831606"/>
          <a:ext cx="319354" cy="317214"/>
        </a:xfrm>
        <a:prstGeom prst="rect">
          <a:avLst/>
        </a:prstGeom>
        <a:effectLst>
          <a:softEdge rad="25400"/>
        </a:effectLst>
      </xdr:spPr>
    </xdr:pic>
    <xdr:clientData/>
  </xdr:twoCellAnchor>
  <xdr:twoCellAnchor editAs="oneCell">
    <xdr:from>
      <xdr:col>0</xdr:col>
      <xdr:colOff>102754</xdr:colOff>
      <xdr:row>150</xdr:row>
      <xdr:rowOff>36102</xdr:rowOff>
    </xdr:from>
    <xdr:to>
      <xdr:col>0</xdr:col>
      <xdr:colOff>422108</xdr:colOff>
      <xdr:row>150</xdr:row>
      <xdr:rowOff>356075</xdr:rowOff>
    </xdr:to>
    <xdr:pic macro="[0]!MacroL8">
      <xdr:nvPicPr>
        <xdr:cNvPr id="118" name="Picture 117" descr="Button-Add-icon.png"/>
        <xdr:cNvPicPr>
          <a:picLocks noChangeAspect="1"/>
        </xdr:cNvPicPr>
      </xdr:nvPicPr>
      <xdr:blipFill>
        <a:blip xmlns:r="http://schemas.openxmlformats.org/officeDocument/2006/relationships" r:embed="rId2" cstate="print"/>
        <a:stretch>
          <a:fillRect/>
        </a:stretch>
      </xdr:blipFill>
      <xdr:spPr>
        <a:xfrm>
          <a:off x="102754" y="50099502"/>
          <a:ext cx="319354" cy="317213"/>
        </a:xfrm>
        <a:prstGeom prst="rect">
          <a:avLst/>
        </a:prstGeom>
        <a:effectLst>
          <a:softEdge rad="25400"/>
        </a:effectLst>
      </xdr:spPr>
    </xdr:pic>
    <xdr:clientData/>
  </xdr:twoCellAnchor>
  <xdr:twoCellAnchor editAs="oneCell">
    <xdr:from>
      <xdr:col>0</xdr:col>
      <xdr:colOff>92623</xdr:colOff>
      <xdr:row>151</xdr:row>
      <xdr:rowOff>51370</xdr:rowOff>
    </xdr:from>
    <xdr:to>
      <xdr:col>0</xdr:col>
      <xdr:colOff>411977</xdr:colOff>
      <xdr:row>151</xdr:row>
      <xdr:rowOff>371344</xdr:rowOff>
    </xdr:to>
    <xdr:pic macro="[0]!MacroL9">
      <xdr:nvPicPr>
        <xdr:cNvPr id="119" name="Picture 118" descr="Button-Add-icon.png"/>
        <xdr:cNvPicPr>
          <a:picLocks noChangeAspect="1"/>
        </xdr:cNvPicPr>
      </xdr:nvPicPr>
      <xdr:blipFill>
        <a:blip xmlns:r="http://schemas.openxmlformats.org/officeDocument/2006/relationships" r:embed="rId2" cstate="print"/>
        <a:stretch>
          <a:fillRect/>
        </a:stretch>
      </xdr:blipFill>
      <xdr:spPr>
        <a:xfrm>
          <a:off x="92623" y="50495770"/>
          <a:ext cx="319354" cy="317213"/>
        </a:xfrm>
        <a:prstGeom prst="rect">
          <a:avLst/>
        </a:prstGeom>
        <a:effectLst>
          <a:softEdge rad="25400"/>
        </a:effectLst>
      </xdr:spPr>
    </xdr:pic>
    <xdr:clientData/>
  </xdr:twoCellAnchor>
  <xdr:twoCellAnchor editAs="oneCell">
    <xdr:from>
      <xdr:col>0</xdr:col>
      <xdr:colOff>95192</xdr:colOff>
      <xdr:row>152</xdr:row>
      <xdr:rowOff>41239</xdr:rowOff>
    </xdr:from>
    <xdr:to>
      <xdr:col>0</xdr:col>
      <xdr:colOff>414546</xdr:colOff>
      <xdr:row>152</xdr:row>
      <xdr:rowOff>361213</xdr:rowOff>
    </xdr:to>
    <xdr:pic macro="[0]!MacroL10">
      <xdr:nvPicPr>
        <xdr:cNvPr id="120" name="Picture 119" descr="Button-Add-icon.png"/>
        <xdr:cNvPicPr>
          <a:picLocks noChangeAspect="1"/>
        </xdr:cNvPicPr>
      </xdr:nvPicPr>
      <xdr:blipFill>
        <a:blip xmlns:r="http://schemas.openxmlformats.org/officeDocument/2006/relationships" r:embed="rId2" cstate="print"/>
        <a:stretch>
          <a:fillRect/>
        </a:stretch>
      </xdr:blipFill>
      <xdr:spPr>
        <a:xfrm>
          <a:off x="95192" y="50866639"/>
          <a:ext cx="319354" cy="317213"/>
        </a:xfrm>
        <a:prstGeom prst="rect">
          <a:avLst/>
        </a:prstGeom>
        <a:effectLst>
          <a:softEdge rad="25400"/>
        </a:effectLst>
      </xdr:spPr>
    </xdr:pic>
    <xdr:clientData/>
  </xdr:twoCellAnchor>
  <xdr:twoCellAnchor editAs="oneCell">
    <xdr:from>
      <xdr:col>0</xdr:col>
      <xdr:colOff>95762</xdr:colOff>
      <xdr:row>153</xdr:row>
      <xdr:rowOff>56507</xdr:rowOff>
    </xdr:from>
    <xdr:to>
      <xdr:col>0</xdr:col>
      <xdr:colOff>415116</xdr:colOff>
      <xdr:row>153</xdr:row>
      <xdr:rowOff>376481</xdr:rowOff>
    </xdr:to>
    <xdr:pic macro="[0]!MacroL11">
      <xdr:nvPicPr>
        <xdr:cNvPr id="121" name="Picture 120" descr="Button-Add-icon.png"/>
        <xdr:cNvPicPr>
          <a:picLocks noChangeAspect="1"/>
        </xdr:cNvPicPr>
      </xdr:nvPicPr>
      <xdr:blipFill>
        <a:blip xmlns:r="http://schemas.openxmlformats.org/officeDocument/2006/relationships" r:embed="rId2" cstate="print"/>
        <a:stretch>
          <a:fillRect/>
        </a:stretch>
      </xdr:blipFill>
      <xdr:spPr>
        <a:xfrm>
          <a:off x="95762" y="51262907"/>
          <a:ext cx="319354" cy="317213"/>
        </a:xfrm>
        <a:prstGeom prst="rect">
          <a:avLst/>
        </a:prstGeom>
        <a:effectLst>
          <a:softEdge rad="25400"/>
        </a:effectLst>
      </xdr:spPr>
    </xdr:pic>
    <xdr:clientData/>
  </xdr:twoCellAnchor>
  <xdr:twoCellAnchor editAs="oneCell">
    <xdr:from>
      <xdr:col>0</xdr:col>
      <xdr:colOff>89626</xdr:colOff>
      <xdr:row>154</xdr:row>
      <xdr:rowOff>48374</xdr:rowOff>
    </xdr:from>
    <xdr:to>
      <xdr:col>0</xdr:col>
      <xdr:colOff>408980</xdr:colOff>
      <xdr:row>154</xdr:row>
      <xdr:rowOff>368347</xdr:rowOff>
    </xdr:to>
    <xdr:pic macro="[0]!MacroL12">
      <xdr:nvPicPr>
        <xdr:cNvPr id="122" name="Picture 121" descr="Button-Add-icon.png"/>
        <xdr:cNvPicPr>
          <a:picLocks noChangeAspect="1"/>
        </xdr:cNvPicPr>
      </xdr:nvPicPr>
      <xdr:blipFill>
        <a:blip xmlns:r="http://schemas.openxmlformats.org/officeDocument/2006/relationships" r:embed="rId2" cstate="print"/>
        <a:stretch>
          <a:fillRect/>
        </a:stretch>
      </xdr:blipFill>
      <xdr:spPr>
        <a:xfrm>
          <a:off x="89626" y="51635774"/>
          <a:ext cx="319354" cy="317213"/>
        </a:xfrm>
        <a:prstGeom prst="rect">
          <a:avLst/>
        </a:prstGeom>
        <a:effectLst>
          <a:softEdge rad="25400"/>
        </a:effectLst>
      </xdr:spPr>
    </xdr:pic>
    <xdr:clientData/>
  </xdr:twoCellAnchor>
  <xdr:twoCellAnchor editAs="oneCell">
    <xdr:from>
      <xdr:col>0</xdr:col>
      <xdr:colOff>90198</xdr:colOff>
      <xdr:row>155</xdr:row>
      <xdr:rowOff>50942</xdr:rowOff>
    </xdr:from>
    <xdr:to>
      <xdr:col>0</xdr:col>
      <xdr:colOff>409552</xdr:colOff>
      <xdr:row>155</xdr:row>
      <xdr:rowOff>370917</xdr:rowOff>
    </xdr:to>
    <xdr:pic macro="[0]!MacroL13">
      <xdr:nvPicPr>
        <xdr:cNvPr id="123" name="Picture 122" descr="Button-Add-icon.png"/>
        <xdr:cNvPicPr>
          <a:picLocks noChangeAspect="1"/>
        </xdr:cNvPicPr>
      </xdr:nvPicPr>
      <xdr:blipFill>
        <a:blip xmlns:r="http://schemas.openxmlformats.org/officeDocument/2006/relationships" r:embed="rId2" cstate="print"/>
        <a:stretch>
          <a:fillRect/>
        </a:stretch>
      </xdr:blipFill>
      <xdr:spPr>
        <a:xfrm>
          <a:off x="90198" y="52019342"/>
          <a:ext cx="319354" cy="317214"/>
        </a:xfrm>
        <a:prstGeom prst="rect">
          <a:avLst/>
        </a:prstGeom>
        <a:effectLst>
          <a:softEdge rad="25400"/>
        </a:effectLst>
      </xdr:spPr>
    </xdr:pic>
    <xdr:clientData/>
  </xdr:twoCellAnchor>
  <xdr:twoCellAnchor editAs="oneCell">
    <xdr:from>
      <xdr:col>0</xdr:col>
      <xdr:colOff>80066</xdr:colOff>
      <xdr:row>156</xdr:row>
      <xdr:rowOff>51513</xdr:rowOff>
    </xdr:from>
    <xdr:to>
      <xdr:col>0</xdr:col>
      <xdr:colOff>399420</xdr:colOff>
      <xdr:row>156</xdr:row>
      <xdr:rowOff>371488</xdr:rowOff>
    </xdr:to>
    <xdr:pic macro="[0]!MacroL14">
      <xdr:nvPicPr>
        <xdr:cNvPr id="124" name="Picture 123" descr="Button-Add-icon.png"/>
        <xdr:cNvPicPr>
          <a:picLocks noChangeAspect="1"/>
        </xdr:cNvPicPr>
      </xdr:nvPicPr>
      <xdr:blipFill>
        <a:blip xmlns:r="http://schemas.openxmlformats.org/officeDocument/2006/relationships" r:embed="rId2" cstate="print"/>
        <a:stretch>
          <a:fillRect/>
        </a:stretch>
      </xdr:blipFill>
      <xdr:spPr>
        <a:xfrm>
          <a:off x="80066" y="52400913"/>
          <a:ext cx="319354" cy="317214"/>
        </a:xfrm>
        <a:prstGeom prst="rect">
          <a:avLst/>
        </a:prstGeom>
        <a:effectLst>
          <a:softEdge rad="25400"/>
        </a:effectLst>
      </xdr:spPr>
    </xdr:pic>
    <xdr:clientData/>
  </xdr:twoCellAnchor>
  <xdr:twoCellAnchor editAs="oneCell">
    <xdr:from>
      <xdr:col>0</xdr:col>
      <xdr:colOff>77354</xdr:colOff>
      <xdr:row>157</xdr:row>
      <xdr:rowOff>32106</xdr:rowOff>
    </xdr:from>
    <xdr:to>
      <xdr:col>0</xdr:col>
      <xdr:colOff>396708</xdr:colOff>
      <xdr:row>157</xdr:row>
      <xdr:rowOff>352081</xdr:rowOff>
    </xdr:to>
    <xdr:pic macro="[0]!MacroL15">
      <xdr:nvPicPr>
        <xdr:cNvPr id="125" name="Picture 124" descr="Button-Add-icon.png"/>
        <xdr:cNvPicPr>
          <a:picLocks noChangeAspect="1"/>
        </xdr:cNvPicPr>
      </xdr:nvPicPr>
      <xdr:blipFill>
        <a:blip xmlns:r="http://schemas.openxmlformats.org/officeDocument/2006/relationships" r:embed="rId2" cstate="print"/>
        <a:stretch>
          <a:fillRect/>
        </a:stretch>
      </xdr:blipFill>
      <xdr:spPr>
        <a:xfrm>
          <a:off x="77354" y="52762506"/>
          <a:ext cx="319354" cy="317214"/>
        </a:xfrm>
        <a:prstGeom prst="rect">
          <a:avLst/>
        </a:prstGeom>
        <a:effectLst>
          <a:softEdge rad="25400"/>
        </a:effectLst>
      </xdr:spPr>
    </xdr:pic>
    <xdr:clientData/>
  </xdr:twoCellAnchor>
  <xdr:twoCellAnchor editAs="oneCell">
    <xdr:from>
      <xdr:col>0</xdr:col>
      <xdr:colOff>79923</xdr:colOff>
      <xdr:row>158</xdr:row>
      <xdr:rowOff>47374</xdr:rowOff>
    </xdr:from>
    <xdr:to>
      <xdr:col>0</xdr:col>
      <xdr:colOff>399277</xdr:colOff>
      <xdr:row>158</xdr:row>
      <xdr:rowOff>367348</xdr:rowOff>
    </xdr:to>
    <xdr:pic macro="[0]!MacroL16">
      <xdr:nvPicPr>
        <xdr:cNvPr id="126" name="Picture 125" descr="Button-Add-icon.png"/>
        <xdr:cNvPicPr>
          <a:picLocks noChangeAspect="1"/>
        </xdr:cNvPicPr>
      </xdr:nvPicPr>
      <xdr:blipFill>
        <a:blip xmlns:r="http://schemas.openxmlformats.org/officeDocument/2006/relationships" r:embed="rId2" cstate="print"/>
        <a:stretch>
          <a:fillRect/>
        </a:stretch>
      </xdr:blipFill>
      <xdr:spPr>
        <a:xfrm>
          <a:off x="79923" y="53158774"/>
          <a:ext cx="319354" cy="317214"/>
        </a:xfrm>
        <a:prstGeom prst="rect">
          <a:avLst/>
        </a:prstGeom>
        <a:effectLst>
          <a:softEdge rad="25400"/>
        </a:effectLst>
      </xdr:spPr>
    </xdr:pic>
    <xdr:clientData/>
  </xdr:twoCellAnchor>
  <xdr:twoCellAnchor editAs="oneCell">
    <xdr:from>
      <xdr:col>0</xdr:col>
      <xdr:colOff>82492</xdr:colOff>
      <xdr:row>159</xdr:row>
      <xdr:rowOff>37244</xdr:rowOff>
    </xdr:from>
    <xdr:to>
      <xdr:col>0</xdr:col>
      <xdr:colOff>401846</xdr:colOff>
      <xdr:row>159</xdr:row>
      <xdr:rowOff>357219</xdr:rowOff>
    </xdr:to>
    <xdr:pic macro="[0]!MacroL17">
      <xdr:nvPicPr>
        <xdr:cNvPr id="127" name="Picture 126" descr="Button-Add-icon.png"/>
        <xdr:cNvPicPr>
          <a:picLocks noChangeAspect="1"/>
        </xdr:cNvPicPr>
      </xdr:nvPicPr>
      <xdr:blipFill>
        <a:blip xmlns:r="http://schemas.openxmlformats.org/officeDocument/2006/relationships" r:embed="rId2" cstate="print"/>
        <a:stretch>
          <a:fillRect/>
        </a:stretch>
      </xdr:blipFill>
      <xdr:spPr>
        <a:xfrm>
          <a:off x="82492" y="53529644"/>
          <a:ext cx="319354" cy="317214"/>
        </a:xfrm>
        <a:prstGeom prst="rect">
          <a:avLst/>
        </a:prstGeom>
        <a:effectLst>
          <a:softEdge rad="25400"/>
        </a:effectLst>
      </xdr:spPr>
    </xdr:pic>
    <xdr:clientData/>
  </xdr:twoCellAnchor>
  <xdr:twoCellAnchor editAs="oneCell">
    <xdr:from>
      <xdr:col>0</xdr:col>
      <xdr:colOff>92766</xdr:colOff>
      <xdr:row>164</xdr:row>
      <xdr:rowOff>36816</xdr:rowOff>
    </xdr:from>
    <xdr:to>
      <xdr:col>0</xdr:col>
      <xdr:colOff>412120</xdr:colOff>
      <xdr:row>164</xdr:row>
      <xdr:rowOff>356790</xdr:rowOff>
    </xdr:to>
    <xdr:pic macro="[0]!MacroN1">
      <xdr:nvPicPr>
        <xdr:cNvPr id="131" name="Picture 130" descr="Button-Add-icon.png"/>
        <xdr:cNvPicPr>
          <a:picLocks noChangeAspect="1"/>
        </xdr:cNvPicPr>
      </xdr:nvPicPr>
      <xdr:blipFill>
        <a:blip xmlns:r="http://schemas.openxmlformats.org/officeDocument/2006/relationships" r:embed="rId2" cstate="print"/>
        <a:stretch>
          <a:fillRect/>
        </a:stretch>
      </xdr:blipFill>
      <xdr:spPr>
        <a:xfrm>
          <a:off x="92766" y="55053216"/>
          <a:ext cx="319354" cy="317213"/>
        </a:xfrm>
        <a:prstGeom prst="rect">
          <a:avLst/>
        </a:prstGeom>
        <a:effectLst>
          <a:softEdge rad="25400"/>
        </a:effectLst>
      </xdr:spPr>
    </xdr:pic>
    <xdr:clientData/>
  </xdr:twoCellAnchor>
  <xdr:twoCellAnchor editAs="oneCell">
    <xdr:from>
      <xdr:col>0</xdr:col>
      <xdr:colOff>89626</xdr:colOff>
      <xdr:row>165</xdr:row>
      <xdr:rowOff>46804</xdr:rowOff>
    </xdr:from>
    <xdr:to>
      <xdr:col>0</xdr:col>
      <xdr:colOff>408980</xdr:colOff>
      <xdr:row>165</xdr:row>
      <xdr:rowOff>366778</xdr:rowOff>
    </xdr:to>
    <xdr:pic macro="[0]!MacroN2">
      <xdr:nvPicPr>
        <xdr:cNvPr id="132" name="Picture 131" descr="Button-Add-icon.png"/>
        <xdr:cNvPicPr>
          <a:picLocks noChangeAspect="1"/>
        </xdr:cNvPicPr>
      </xdr:nvPicPr>
      <xdr:blipFill>
        <a:blip xmlns:r="http://schemas.openxmlformats.org/officeDocument/2006/relationships" r:embed="rId2" cstate="print"/>
        <a:stretch>
          <a:fillRect/>
        </a:stretch>
      </xdr:blipFill>
      <xdr:spPr>
        <a:xfrm>
          <a:off x="89626" y="55444204"/>
          <a:ext cx="319354" cy="317213"/>
        </a:xfrm>
        <a:prstGeom prst="rect">
          <a:avLst/>
        </a:prstGeom>
        <a:effectLst>
          <a:softEdge rad="25400"/>
        </a:effectLst>
      </xdr:spPr>
    </xdr:pic>
    <xdr:clientData/>
  </xdr:twoCellAnchor>
  <xdr:twoCellAnchor editAs="oneCell">
    <xdr:from>
      <xdr:col>0</xdr:col>
      <xdr:colOff>90198</xdr:colOff>
      <xdr:row>166</xdr:row>
      <xdr:rowOff>49372</xdr:rowOff>
    </xdr:from>
    <xdr:to>
      <xdr:col>0</xdr:col>
      <xdr:colOff>409552</xdr:colOff>
      <xdr:row>166</xdr:row>
      <xdr:rowOff>369347</xdr:rowOff>
    </xdr:to>
    <xdr:pic macro="[0]!MacroN3">
      <xdr:nvPicPr>
        <xdr:cNvPr id="133" name="Picture 132" descr="Button-Add-icon.png"/>
        <xdr:cNvPicPr>
          <a:picLocks noChangeAspect="1"/>
        </xdr:cNvPicPr>
      </xdr:nvPicPr>
      <xdr:blipFill>
        <a:blip xmlns:r="http://schemas.openxmlformats.org/officeDocument/2006/relationships" r:embed="rId2" cstate="print"/>
        <a:stretch>
          <a:fillRect/>
        </a:stretch>
      </xdr:blipFill>
      <xdr:spPr>
        <a:xfrm>
          <a:off x="90198" y="55827772"/>
          <a:ext cx="319354" cy="317214"/>
        </a:xfrm>
        <a:prstGeom prst="rect">
          <a:avLst/>
        </a:prstGeom>
        <a:effectLst>
          <a:softEdge rad="25400"/>
        </a:effectLst>
      </xdr:spPr>
    </xdr:pic>
    <xdr:clientData/>
  </xdr:twoCellAnchor>
  <xdr:twoCellAnchor editAs="oneCell">
    <xdr:from>
      <xdr:col>0</xdr:col>
      <xdr:colOff>72790</xdr:colOff>
      <xdr:row>173</xdr:row>
      <xdr:rowOff>37848</xdr:rowOff>
    </xdr:from>
    <xdr:to>
      <xdr:col>0</xdr:col>
      <xdr:colOff>392144</xdr:colOff>
      <xdr:row>173</xdr:row>
      <xdr:rowOff>357822</xdr:rowOff>
    </xdr:to>
    <xdr:pic macro="[0]!MacroP1">
      <xdr:nvPicPr>
        <xdr:cNvPr id="136" name="Picture 135" descr="Button-Add-icon.png"/>
        <xdr:cNvPicPr>
          <a:picLocks noChangeAspect="1"/>
        </xdr:cNvPicPr>
      </xdr:nvPicPr>
      <xdr:blipFill>
        <a:blip xmlns:r="http://schemas.openxmlformats.org/officeDocument/2006/relationships" r:embed="rId2" cstate="print"/>
        <a:stretch>
          <a:fillRect/>
        </a:stretch>
      </xdr:blipFill>
      <xdr:spPr>
        <a:xfrm>
          <a:off x="72790" y="58102248"/>
          <a:ext cx="319354" cy="317213"/>
        </a:xfrm>
        <a:prstGeom prst="rect">
          <a:avLst/>
        </a:prstGeom>
        <a:effectLst>
          <a:softEdge rad="25400"/>
        </a:effectLst>
      </xdr:spPr>
    </xdr:pic>
    <xdr:clientData/>
  </xdr:twoCellAnchor>
  <xdr:twoCellAnchor editAs="oneCell">
    <xdr:from>
      <xdr:col>0</xdr:col>
      <xdr:colOff>75358</xdr:colOff>
      <xdr:row>175</xdr:row>
      <xdr:rowOff>66638</xdr:rowOff>
    </xdr:from>
    <xdr:to>
      <xdr:col>0</xdr:col>
      <xdr:colOff>394712</xdr:colOff>
      <xdr:row>175</xdr:row>
      <xdr:rowOff>386522</xdr:rowOff>
    </xdr:to>
    <xdr:pic macro="[0]!MacroP3">
      <xdr:nvPicPr>
        <xdr:cNvPr id="137" name="Picture 136" descr="Button-Add-icon.png"/>
        <xdr:cNvPicPr>
          <a:picLocks noChangeAspect="1"/>
        </xdr:cNvPicPr>
      </xdr:nvPicPr>
      <xdr:blipFill>
        <a:blip xmlns:r="http://schemas.openxmlformats.org/officeDocument/2006/relationships" r:embed="rId2" cstate="print"/>
        <a:stretch>
          <a:fillRect/>
        </a:stretch>
      </xdr:blipFill>
      <xdr:spPr>
        <a:xfrm>
          <a:off x="75358" y="58512038"/>
          <a:ext cx="319354" cy="314362"/>
        </a:xfrm>
        <a:prstGeom prst="rect">
          <a:avLst/>
        </a:prstGeom>
        <a:effectLst>
          <a:softEdge rad="25400"/>
        </a:effectLst>
      </xdr:spPr>
    </xdr:pic>
    <xdr:clientData/>
  </xdr:twoCellAnchor>
  <xdr:twoCellAnchor editAs="oneCell">
    <xdr:from>
      <xdr:col>0</xdr:col>
      <xdr:colOff>63128</xdr:colOff>
      <xdr:row>169</xdr:row>
      <xdr:rowOff>34104</xdr:rowOff>
    </xdr:from>
    <xdr:to>
      <xdr:col>0</xdr:col>
      <xdr:colOff>382482</xdr:colOff>
      <xdr:row>169</xdr:row>
      <xdr:rowOff>354078</xdr:rowOff>
    </xdr:to>
    <xdr:pic macro="[0]!MacroN5">
      <xdr:nvPicPr>
        <xdr:cNvPr id="138" name="Picture 137" descr="Button-Add-icon.png"/>
        <xdr:cNvPicPr>
          <a:picLocks noChangeAspect="1"/>
        </xdr:cNvPicPr>
      </xdr:nvPicPr>
      <xdr:blipFill>
        <a:blip xmlns:r="http://schemas.openxmlformats.org/officeDocument/2006/relationships" r:embed="rId2" cstate="print"/>
        <a:stretch>
          <a:fillRect/>
        </a:stretch>
      </xdr:blipFill>
      <xdr:spPr>
        <a:xfrm>
          <a:off x="63128" y="59323778"/>
          <a:ext cx="319354" cy="319974"/>
        </a:xfrm>
        <a:prstGeom prst="rect">
          <a:avLst/>
        </a:prstGeom>
        <a:effectLst>
          <a:softEdge rad="25400"/>
        </a:effectLst>
      </xdr:spPr>
    </xdr:pic>
    <xdr:clientData/>
  </xdr:twoCellAnchor>
  <xdr:twoCellAnchor editAs="oneCell">
    <xdr:from>
      <xdr:col>0</xdr:col>
      <xdr:colOff>68800</xdr:colOff>
      <xdr:row>170</xdr:row>
      <xdr:rowOff>36673</xdr:rowOff>
    </xdr:from>
    <xdr:to>
      <xdr:col>0</xdr:col>
      <xdr:colOff>388154</xdr:colOff>
      <xdr:row>170</xdr:row>
      <xdr:rowOff>356647</xdr:rowOff>
    </xdr:to>
    <xdr:pic macro="[0]!MacroN6">
      <xdr:nvPicPr>
        <xdr:cNvPr id="139" name="Picture 138" descr="Button-Add-icon.png"/>
        <xdr:cNvPicPr>
          <a:picLocks noChangeAspect="1"/>
        </xdr:cNvPicPr>
      </xdr:nvPicPr>
      <xdr:blipFill>
        <a:blip xmlns:r="http://schemas.openxmlformats.org/officeDocument/2006/relationships" r:embed="rId2" cstate="print"/>
        <a:stretch>
          <a:fillRect/>
        </a:stretch>
      </xdr:blipFill>
      <xdr:spPr>
        <a:xfrm>
          <a:off x="68800" y="57148573"/>
          <a:ext cx="319354" cy="317213"/>
        </a:xfrm>
        <a:prstGeom prst="rect">
          <a:avLst/>
        </a:prstGeom>
        <a:effectLst>
          <a:softEdge rad="25400"/>
        </a:effectLst>
      </xdr:spPr>
    </xdr:pic>
    <xdr:clientData/>
  </xdr:twoCellAnchor>
  <xdr:twoCellAnchor editAs="oneCell">
    <xdr:from>
      <xdr:col>0</xdr:col>
      <xdr:colOff>76926</xdr:colOff>
      <xdr:row>130</xdr:row>
      <xdr:rowOff>36673</xdr:rowOff>
    </xdr:from>
    <xdr:to>
      <xdr:col>0</xdr:col>
      <xdr:colOff>396280</xdr:colOff>
      <xdr:row>130</xdr:row>
      <xdr:rowOff>356648</xdr:rowOff>
    </xdr:to>
    <xdr:pic macro="[0]!MacroK32">
      <xdr:nvPicPr>
        <xdr:cNvPr id="143" name="Picture 142" descr="Button-Add-icon.png"/>
        <xdr:cNvPicPr>
          <a:picLocks noChangeAspect="1"/>
        </xdr:cNvPicPr>
      </xdr:nvPicPr>
      <xdr:blipFill>
        <a:blip xmlns:r="http://schemas.openxmlformats.org/officeDocument/2006/relationships" r:embed="rId2" cstate="print"/>
        <a:stretch>
          <a:fillRect/>
        </a:stretch>
      </xdr:blipFill>
      <xdr:spPr>
        <a:xfrm>
          <a:off x="76926" y="42670573"/>
          <a:ext cx="319354" cy="317214"/>
        </a:xfrm>
        <a:prstGeom prst="rect">
          <a:avLst/>
        </a:prstGeom>
        <a:effectLst>
          <a:softEdge rad="25400"/>
        </a:effectLst>
      </xdr:spPr>
    </xdr:pic>
    <xdr:clientData/>
  </xdr:twoCellAnchor>
  <xdr:twoCellAnchor editAs="oneCell">
    <xdr:from>
      <xdr:col>0</xdr:col>
      <xdr:colOff>60088</xdr:colOff>
      <xdr:row>168</xdr:row>
      <xdr:rowOff>49372</xdr:rowOff>
    </xdr:from>
    <xdr:to>
      <xdr:col>0</xdr:col>
      <xdr:colOff>379442</xdr:colOff>
      <xdr:row>168</xdr:row>
      <xdr:rowOff>368493</xdr:rowOff>
    </xdr:to>
    <xdr:pic macro="[0]!MacroN4">
      <xdr:nvPicPr>
        <xdr:cNvPr id="152" name="Picture 151" descr="Button-Add-icon.png"/>
        <xdr:cNvPicPr>
          <a:picLocks noChangeAspect="1"/>
        </xdr:cNvPicPr>
      </xdr:nvPicPr>
      <xdr:blipFill>
        <a:blip xmlns:r="http://schemas.openxmlformats.org/officeDocument/2006/relationships" r:embed="rId2" cstate="print"/>
        <a:stretch>
          <a:fillRect/>
        </a:stretch>
      </xdr:blipFill>
      <xdr:spPr>
        <a:xfrm>
          <a:off x="60088" y="56399272"/>
          <a:ext cx="319354" cy="316360"/>
        </a:xfrm>
        <a:prstGeom prst="rect">
          <a:avLst/>
        </a:prstGeom>
        <a:effectLst>
          <a:softEdge rad="25400"/>
        </a:effectLst>
      </xdr:spPr>
    </xdr:pic>
    <xdr:clientData/>
  </xdr:twoCellAnchor>
  <xdr:twoCellAnchor editAs="oneCell">
    <xdr:from>
      <xdr:col>0</xdr:col>
      <xdr:colOff>58668</xdr:colOff>
      <xdr:row>79</xdr:row>
      <xdr:rowOff>39243</xdr:rowOff>
    </xdr:from>
    <xdr:to>
      <xdr:col>0</xdr:col>
      <xdr:colOff>378022</xdr:colOff>
      <xdr:row>79</xdr:row>
      <xdr:rowOff>359217</xdr:rowOff>
    </xdr:to>
    <xdr:pic macro="[0]!MacroJ1">
      <xdr:nvPicPr>
        <xdr:cNvPr id="153" name="Picture 152" descr="Button-Add-icon.png"/>
        <xdr:cNvPicPr>
          <a:picLocks noChangeAspect="1"/>
        </xdr:cNvPicPr>
      </xdr:nvPicPr>
      <xdr:blipFill>
        <a:blip xmlns:r="http://schemas.openxmlformats.org/officeDocument/2006/relationships" r:embed="rId2" cstate="print"/>
        <a:stretch>
          <a:fillRect/>
        </a:stretch>
      </xdr:blipFill>
      <xdr:spPr>
        <a:xfrm>
          <a:off x="58668" y="24956643"/>
          <a:ext cx="319354" cy="317213"/>
        </a:xfrm>
        <a:prstGeom prst="rect">
          <a:avLst/>
        </a:prstGeom>
        <a:effectLst>
          <a:softEdge rad="25400"/>
        </a:effectLst>
      </xdr:spPr>
    </xdr:pic>
    <xdr:clientData/>
  </xdr:twoCellAnchor>
  <xdr:twoCellAnchor editAs="oneCell">
    <xdr:from>
      <xdr:col>0</xdr:col>
      <xdr:colOff>50535</xdr:colOff>
      <xdr:row>80</xdr:row>
      <xdr:rowOff>7707</xdr:rowOff>
    </xdr:from>
    <xdr:to>
      <xdr:col>0</xdr:col>
      <xdr:colOff>369889</xdr:colOff>
      <xdr:row>80</xdr:row>
      <xdr:rowOff>327680</xdr:rowOff>
    </xdr:to>
    <xdr:pic macro="[0]!MacroJ2">
      <xdr:nvPicPr>
        <xdr:cNvPr id="154" name="Picture 153" descr="Button-Add-icon.png"/>
        <xdr:cNvPicPr>
          <a:picLocks noChangeAspect="1"/>
        </xdr:cNvPicPr>
      </xdr:nvPicPr>
      <xdr:blipFill>
        <a:blip xmlns:r="http://schemas.openxmlformats.org/officeDocument/2006/relationships" r:embed="rId2" cstate="print"/>
        <a:stretch>
          <a:fillRect/>
        </a:stretch>
      </xdr:blipFill>
      <xdr:spPr>
        <a:xfrm>
          <a:off x="50535" y="25511162"/>
          <a:ext cx="319354" cy="319354"/>
        </a:xfrm>
        <a:prstGeom prst="rect">
          <a:avLst/>
        </a:prstGeom>
        <a:effectLst>
          <a:softEdge rad="25400"/>
        </a:effectLst>
      </xdr:spPr>
    </xdr:pic>
    <xdr:clientData/>
  </xdr:twoCellAnchor>
  <xdr:twoCellAnchor editAs="oneCell">
    <xdr:from>
      <xdr:col>0</xdr:col>
      <xdr:colOff>74508</xdr:colOff>
      <xdr:row>81</xdr:row>
      <xdr:rowOff>10275</xdr:rowOff>
    </xdr:from>
    <xdr:to>
      <xdr:col>0</xdr:col>
      <xdr:colOff>393862</xdr:colOff>
      <xdr:row>81</xdr:row>
      <xdr:rowOff>330250</xdr:rowOff>
    </xdr:to>
    <xdr:pic macro="[0]!MacroJ3">
      <xdr:nvPicPr>
        <xdr:cNvPr id="155" name="Picture 154" descr="Button-Add-icon.png"/>
        <xdr:cNvPicPr>
          <a:picLocks noChangeAspect="1"/>
        </xdr:cNvPicPr>
      </xdr:nvPicPr>
      <xdr:blipFill>
        <a:blip xmlns:r="http://schemas.openxmlformats.org/officeDocument/2006/relationships" r:embed="rId2" cstate="print"/>
        <a:stretch>
          <a:fillRect/>
        </a:stretch>
      </xdr:blipFill>
      <xdr:spPr>
        <a:xfrm>
          <a:off x="74508" y="25899011"/>
          <a:ext cx="319354" cy="319354"/>
        </a:xfrm>
        <a:prstGeom prst="rect">
          <a:avLst/>
        </a:prstGeom>
        <a:effectLst>
          <a:softEdge rad="25400"/>
        </a:effectLst>
      </xdr:spPr>
    </xdr:pic>
    <xdr:clientData/>
  </xdr:twoCellAnchor>
  <xdr:twoCellAnchor editAs="oneCell">
    <xdr:from>
      <xdr:col>0</xdr:col>
      <xdr:colOff>44970</xdr:colOff>
      <xdr:row>82</xdr:row>
      <xdr:rowOff>23546</xdr:rowOff>
    </xdr:from>
    <xdr:to>
      <xdr:col>0</xdr:col>
      <xdr:colOff>364324</xdr:colOff>
      <xdr:row>82</xdr:row>
      <xdr:rowOff>343521</xdr:rowOff>
    </xdr:to>
    <xdr:pic macro="[0]!MacroJ4">
      <xdr:nvPicPr>
        <xdr:cNvPr id="156" name="Picture 155" descr="Button-Add-icon.png"/>
        <xdr:cNvPicPr>
          <a:picLocks noChangeAspect="1"/>
        </xdr:cNvPicPr>
      </xdr:nvPicPr>
      <xdr:blipFill>
        <a:blip xmlns:r="http://schemas.openxmlformats.org/officeDocument/2006/relationships" r:embed="rId2" cstate="print"/>
        <a:stretch>
          <a:fillRect/>
        </a:stretch>
      </xdr:blipFill>
      <xdr:spPr>
        <a:xfrm>
          <a:off x="44970" y="26297563"/>
          <a:ext cx="319354" cy="319354"/>
        </a:xfrm>
        <a:prstGeom prst="rect">
          <a:avLst/>
        </a:prstGeom>
        <a:effectLst>
          <a:softEdge rad="25400"/>
        </a:effectLst>
      </xdr:spPr>
    </xdr:pic>
    <xdr:clientData/>
  </xdr:twoCellAnchor>
  <xdr:twoCellAnchor editAs="oneCell">
    <xdr:from>
      <xdr:col>0</xdr:col>
      <xdr:colOff>58241</xdr:colOff>
      <xdr:row>83</xdr:row>
      <xdr:rowOff>26115</xdr:rowOff>
    </xdr:from>
    <xdr:to>
      <xdr:col>0</xdr:col>
      <xdr:colOff>377595</xdr:colOff>
      <xdr:row>83</xdr:row>
      <xdr:rowOff>346090</xdr:rowOff>
    </xdr:to>
    <xdr:pic macro="[0]!MacroJ5">
      <xdr:nvPicPr>
        <xdr:cNvPr id="157" name="Picture 156" descr="Button-Add-icon.png"/>
        <xdr:cNvPicPr>
          <a:picLocks noChangeAspect="1"/>
        </xdr:cNvPicPr>
      </xdr:nvPicPr>
      <xdr:blipFill>
        <a:blip xmlns:r="http://schemas.openxmlformats.org/officeDocument/2006/relationships" r:embed="rId2" cstate="print"/>
        <a:stretch>
          <a:fillRect/>
        </a:stretch>
      </xdr:blipFill>
      <xdr:spPr>
        <a:xfrm>
          <a:off x="58241" y="26685413"/>
          <a:ext cx="319354" cy="319354"/>
        </a:xfrm>
        <a:prstGeom prst="rect">
          <a:avLst/>
        </a:prstGeom>
        <a:effectLst>
          <a:softEdge rad="25400"/>
        </a:effectLst>
      </xdr:spPr>
    </xdr:pic>
    <xdr:clientData/>
  </xdr:twoCellAnchor>
  <xdr:twoCellAnchor editAs="oneCell">
    <xdr:from>
      <xdr:col>0</xdr:col>
      <xdr:colOff>65945</xdr:colOff>
      <xdr:row>86</xdr:row>
      <xdr:rowOff>23118</xdr:rowOff>
    </xdr:from>
    <xdr:to>
      <xdr:col>0</xdr:col>
      <xdr:colOff>385299</xdr:colOff>
      <xdr:row>86</xdr:row>
      <xdr:rowOff>343092</xdr:rowOff>
    </xdr:to>
    <xdr:pic macro="[0]!MacroJ8">
      <xdr:nvPicPr>
        <xdr:cNvPr id="158" name="Picture 157" descr="Button-Add-icon.png"/>
        <xdr:cNvPicPr>
          <a:picLocks noChangeAspect="1"/>
        </xdr:cNvPicPr>
      </xdr:nvPicPr>
      <xdr:blipFill>
        <a:blip xmlns:r="http://schemas.openxmlformats.org/officeDocument/2006/relationships" r:embed="rId2" cstate="print"/>
        <a:stretch>
          <a:fillRect/>
        </a:stretch>
      </xdr:blipFill>
      <xdr:spPr>
        <a:xfrm>
          <a:off x="65945" y="27838258"/>
          <a:ext cx="319354" cy="319354"/>
        </a:xfrm>
        <a:prstGeom prst="rect">
          <a:avLst/>
        </a:prstGeom>
        <a:effectLst>
          <a:softEdge rad="25400"/>
        </a:effectLst>
      </xdr:spPr>
    </xdr:pic>
    <xdr:clientData/>
  </xdr:twoCellAnchor>
  <xdr:twoCellAnchor editAs="oneCell">
    <xdr:from>
      <xdr:col>0</xdr:col>
      <xdr:colOff>57812</xdr:colOff>
      <xdr:row>87</xdr:row>
      <xdr:rowOff>14985</xdr:rowOff>
    </xdr:from>
    <xdr:to>
      <xdr:col>0</xdr:col>
      <xdr:colOff>377166</xdr:colOff>
      <xdr:row>87</xdr:row>
      <xdr:rowOff>334959</xdr:rowOff>
    </xdr:to>
    <xdr:pic macro="[0]!MacroJ9">
      <xdr:nvPicPr>
        <xdr:cNvPr id="159" name="Picture 158" descr="Button-Add-icon.png"/>
        <xdr:cNvPicPr>
          <a:picLocks noChangeAspect="1"/>
        </xdr:cNvPicPr>
      </xdr:nvPicPr>
      <xdr:blipFill>
        <a:blip xmlns:r="http://schemas.openxmlformats.org/officeDocument/2006/relationships" r:embed="rId2" cstate="print"/>
        <a:stretch>
          <a:fillRect/>
        </a:stretch>
      </xdr:blipFill>
      <xdr:spPr>
        <a:xfrm>
          <a:off x="57812" y="28215406"/>
          <a:ext cx="319354" cy="319354"/>
        </a:xfrm>
        <a:prstGeom prst="rect">
          <a:avLst/>
        </a:prstGeom>
        <a:effectLst>
          <a:softEdge rad="25400"/>
        </a:effectLst>
      </xdr:spPr>
    </xdr:pic>
    <xdr:clientData/>
  </xdr:twoCellAnchor>
  <xdr:twoCellAnchor editAs="oneCell">
    <xdr:from>
      <xdr:col>0</xdr:col>
      <xdr:colOff>49678</xdr:colOff>
      <xdr:row>88</xdr:row>
      <xdr:rowOff>28256</xdr:rowOff>
    </xdr:from>
    <xdr:to>
      <xdr:col>0</xdr:col>
      <xdr:colOff>369032</xdr:colOff>
      <xdr:row>88</xdr:row>
      <xdr:rowOff>348230</xdr:rowOff>
    </xdr:to>
    <xdr:pic macro="[0]!MacroJ10">
      <xdr:nvPicPr>
        <xdr:cNvPr id="160" name="Picture 159" descr="Button-Add-icon.png"/>
        <xdr:cNvPicPr>
          <a:picLocks noChangeAspect="1"/>
        </xdr:cNvPicPr>
      </xdr:nvPicPr>
      <xdr:blipFill>
        <a:blip xmlns:r="http://schemas.openxmlformats.org/officeDocument/2006/relationships" r:embed="rId2" cstate="print"/>
        <a:stretch>
          <a:fillRect/>
        </a:stretch>
      </xdr:blipFill>
      <xdr:spPr>
        <a:xfrm>
          <a:off x="49678" y="28613958"/>
          <a:ext cx="319354" cy="319354"/>
        </a:xfrm>
        <a:prstGeom prst="rect">
          <a:avLst/>
        </a:prstGeom>
        <a:effectLst>
          <a:softEdge rad="25400"/>
        </a:effectLst>
      </xdr:spPr>
    </xdr:pic>
    <xdr:clientData/>
  </xdr:twoCellAnchor>
  <xdr:twoCellAnchor editAs="oneCell">
    <xdr:from>
      <xdr:col>0</xdr:col>
      <xdr:colOff>67657</xdr:colOff>
      <xdr:row>89</xdr:row>
      <xdr:rowOff>24832</xdr:rowOff>
    </xdr:from>
    <xdr:to>
      <xdr:col>0</xdr:col>
      <xdr:colOff>387011</xdr:colOff>
      <xdr:row>89</xdr:row>
      <xdr:rowOff>344806</xdr:rowOff>
    </xdr:to>
    <xdr:pic macro="[0]!MacroJ11">
      <xdr:nvPicPr>
        <xdr:cNvPr id="161" name="Picture 160" descr="Button-Add-icon.png"/>
        <xdr:cNvPicPr>
          <a:picLocks noChangeAspect="1"/>
        </xdr:cNvPicPr>
      </xdr:nvPicPr>
      <xdr:blipFill>
        <a:blip xmlns:r="http://schemas.openxmlformats.org/officeDocument/2006/relationships" r:embed="rId2" cstate="print"/>
        <a:stretch>
          <a:fillRect/>
        </a:stretch>
      </xdr:blipFill>
      <xdr:spPr>
        <a:xfrm>
          <a:off x="67657" y="28995815"/>
          <a:ext cx="319354" cy="319354"/>
        </a:xfrm>
        <a:prstGeom prst="rect">
          <a:avLst/>
        </a:prstGeom>
        <a:effectLst>
          <a:softEdge rad="25400"/>
        </a:effectLst>
      </xdr:spPr>
    </xdr:pic>
    <xdr:clientData/>
  </xdr:twoCellAnchor>
  <xdr:twoCellAnchor editAs="oneCell">
    <xdr:from>
      <xdr:col>0</xdr:col>
      <xdr:colOff>64232</xdr:colOff>
      <xdr:row>18</xdr:row>
      <xdr:rowOff>21405</xdr:rowOff>
    </xdr:from>
    <xdr:to>
      <xdr:col>0</xdr:col>
      <xdr:colOff>383586</xdr:colOff>
      <xdr:row>18</xdr:row>
      <xdr:rowOff>341380</xdr:rowOff>
    </xdr:to>
    <xdr:pic macro="[0]!MacroA1">
      <xdr:nvPicPr>
        <xdr:cNvPr id="163" name="Picture 162" descr="Button-Add-icon.png"/>
        <xdr:cNvPicPr>
          <a:picLocks noChangeAspect="1"/>
        </xdr:cNvPicPr>
      </xdr:nvPicPr>
      <xdr:blipFill>
        <a:blip xmlns:r="http://schemas.openxmlformats.org/officeDocument/2006/relationships" r:embed="rId2" cstate="print"/>
        <a:stretch>
          <a:fillRect/>
        </a:stretch>
      </xdr:blipFill>
      <xdr:spPr>
        <a:xfrm>
          <a:off x="64232" y="3563849"/>
          <a:ext cx="319354" cy="319354"/>
        </a:xfrm>
        <a:prstGeom prst="rect">
          <a:avLst/>
        </a:prstGeom>
        <a:effectLst>
          <a:softEdge rad="25400"/>
        </a:effectLst>
      </xdr:spPr>
    </xdr:pic>
    <xdr:clientData/>
  </xdr:twoCellAnchor>
  <xdr:twoCellAnchor editAs="oneCell">
    <xdr:from>
      <xdr:col>0</xdr:col>
      <xdr:colOff>0</xdr:colOff>
      <xdr:row>14</xdr:row>
      <xdr:rowOff>208051</xdr:rowOff>
    </xdr:from>
    <xdr:to>
      <xdr:col>1</xdr:col>
      <xdr:colOff>19954</xdr:colOff>
      <xdr:row>15</xdr:row>
      <xdr:rowOff>223428</xdr:rowOff>
    </xdr:to>
    <xdr:pic macro="[0]!MacroDONE">
      <xdr:nvPicPr>
        <xdr:cNvPr id="162" name="Picture 161" descr="ok-check-mark-symbol-green-button-24462355.jpg"/>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blip>
        <a:stretch>
          <a:fillRect/>
        </a:stretch>
      </xdr:blipFill>
      <xdr:spPr>
        <a:xfrm>
          <a:off x="0" y="2925851"/>
          <a:ext cx="464454" cy="358277"/>
        </a:xfrm>
        <a:prstGeom prst="rect">
          <a:avLst/>
        </a:prstGeom>
      </xdr:spPr>
    </xdr:pic>
    <xdr:clientData/>
  </xdr:twoCellAnchor>
  <xdr:twoCellAnchor editAs="oneCell">
    <xdr:from>
      <xdr:col>4</xdr:col>
      <xdr:colOff>2225015</xdr:colOff>
      <xdr:row>13</xdr:row>
      <xdr:rowOff>341699</xdr:rowOff>
    </xdr:from>
    <xdr:to>
      <xdr:col>4</xdr:col>
      <xdr:colOff>2544369</xdr:colOff>
      <xdr:row>14</xdr:row>
      <xdr:rowOff>320534</xdr:rowOff>
    </xdr:to>
    <xdr:pic>
      <xdr:nvPicPr>
        <xdr:cNvPr id="217" name="Picture 216" descr="Button-Add-icon.png"/>
        <xdr:cNvPicPr>
          <a:picLocks noChangeAspect="1"/>
        </xdr:cNvPicPr>
      </xdr:nvPicPr>
      <xdr:blipFill>
        <a:blip xmlns:r="http://schemas.openxmlformats.org/officeDocument/2006/relationships" r:embed="rId2" cstate="print"/>
        <a:stretch>
          <a:fillRect/>
        </a:stretch>
      </xdr:blipFill>
      <xdr:spPr>
        <a:xfrm>
          <a:off x="4409415" y="2703899"/>
          <a:ext cx="319354" cy="321735"/>
        </a:xfrm>
        <a:prstGeom prst="rect">
          <a:avLst/>
        </a:prstGeom>
        <a:effectLst>
          <a:softEdge rad="25400"/>
        </a:effectLst>
      </xdr:spPr>
    </xdr:pic>
    <xdr:clientData/>
  </xdr:twoCellAnchor>
  <xdr:twoCellAnchor editAs="oneCell">
    <xdr:from>
      <xdr:col>0</xdr:col>
      <xdr:colOff>46520</xdr:colOff>
      <xdr:row>126</xdr:row>
      <xdr:rowOff>31967</xdr:rowOff>
    </xdr:from>
    <xdr:to>
      <xdr:col>0</xdr:col>
      <xdr:colOff>365874</xdr:colOff>
      <xdr:row>126</xdr:row>
      <xdr:rowOff>354081</xdr:rowOff>
    </xdr:to>
    <xdr:pic macro="[0]!MacroK29">
      <xdr:nvPicPr>
        <xdr:cNvPr id="142" name="Picture 141" descr="Button-Add-icon.png"/>
        <xdr:cNvPicPr>
          <a:picLocks noChangeAspect="1"/>
        </xdr:cNvPicPr>
      </xdr:nvPicPr>
      <xdr:blipFill>
        <a:blip xmlns:r="http://schemas.openxmlformats.org/officeDocument/2006/relationships" r:embed="rId2" cstate="print"/>
        <a:stretch>
          <a:fillRect/>
        </a:stretch>
      </xdr:blipFill>
      <xdr:spPr>
        <a:xfrm>
          <a:off x="46520" y="41332367"/>
          <a:ext cx="319354" cy="319354"/>
        </a:xfrm>
        <a:prstGeom prst="rect">
          <a:avLst/>
        </a:prstGeom>
        <a:effectLst>
          <a:softEdge rad="25400"/>
        </a:effectLst>
      </xdr:spPr>
    </xdr:pic>
    <xdr:clientData/>
  </xdr:twoCellAnchor>
  <xdr:twoCellAnchor editAs="oneCell">
    <xdr:from>
      <xdr:col>0</xdr:col>
      <xdr:colOff>59220</xdr:colOff>
      <xdr:row>128</xdr:row>
      <xdr:rowOff>44667</xdr:rowOff>
    </xdr:from>
    <xdr:to>
      <xdr:col>0</xdr:col>
      <xdr:colOff>378574</xdr:colOff>
      <xdr:row>128</xdr:row>
      <xdr:rowOff>366782</xdr:rowOff>
    </xdr:to>
    <xdr:pic macro="[0]!MacroK30">
      <xdr:nvPicPr>
        <xdr:cNvPr id="144" name="Picture 143" descr="Button-Add-icon.png"/>
        <xdr:cNvPicPr>
          <a:picLocks noChangeAspect="1"/>
        </xdr:cNvPicPr>
      </xdr:nvPicPr>
      <xdr:blipFill>
        <a:blip xmlns:r="http://schemas.openxmlformats.org/officeDocument/2006/relationships" r:embed="rId2" cstate="print"/>
        <a:stretch>
          <a:fillRect/>
        </a:stretch>
      </xdr:blipFill>
      <xdr:spPr>
        <a:xfrm>
          <a:off x="59220" y="41916567"/>
          <a:ext cx="319354" cy="319354"/>
        </a:xfrm>
        <a:prstGeom prst="rect">
          <a:avLst/>
        </a:prstGeom>
        <a:effectLst>
          <a:softEdge rad="25400"/>
        </a:effectLst>
      </xdr:spPr>
    </xdr:pic>
    <xdr:clientData/>
  </xdr:twoCellAnchor>
  <xdr:twoCellAnchor editAs="oneCell">
    <xdr:from>
      <xdr:col>0</xdr:col>
      <xdr:colOff>76200</xdr:colOff>
      <xdr:row>129</xdr:row>
      <xdr:rowOff>25400</xdr:rowOff>
    </xdr:from>
    <xdr:to>
      <xdr:col>0</xdr:col>
      <xdr:colOff>395554</xdr:colOff>
      <xdr:row>129</xdr:row>
      <xdr:rowOff>345375</xdr:rowOff>
    </xdr:to>
    <xdr:pic macro="[0]!MacroK31">
      <xdr:nvPicPr>
        <xdr:cNvPr id="166" name="Picture 165" descr="Button-Add-icon.png"/>
        <xdr:cNvPicPr>
          <a:picLocks noChangeAspect="1"/>
        </xdr:cNvPicPr>
      </xdr:nvPicPr>
      <xdr:blipFill>
        <a:blip xmlns:r="http://schemas.openxmlformats.org/officeDocument/2006/relationships" r:embed="rId2" cstate="print"/>
        <a:stretch>
          <a:fillRect/>
        </a:stretch>
      </xdr:blipFill>
      <xdr:spPr>
        <a:xfrm>
          <a:off x="76200" y="42278300"/>
          <a:ext cx="319354" cy="317214"/>
        </a:xfrm>
        <a:prstGeom prst="rect">
          <a:avLst/>
        </a:prstGeom>
        <a:effectLst>
          <a:softEdge rad="25400"/>
        </a:effectLst>
      </xdr:spPr>
    </xdr:pic>
    <xdr:clientData/>
  </xdr:twoCellAnchor>
  <xdr:twoCellAnchor editAs="oneCell">
    <xdr:from>
      <xdr:col>0</xdr:col>
      <xdr:colOff>76926</xdr:colOff>
      <xdr:row>131</xdr:row>
      <xdr:rowOff>23973</xdr:rowOff>
    </xdr:from>
    <xdr:to>
      <xdr:col>0</xdr:col>
      <xdr:colOff>396280</xdr:colOff>
      <xdr:row>131</xdr:row>
      <xdr:rowOff>343948</xdr:rowOff>
    </xdr:to>
    <xdr:pic macro="[0]!MacroK33">
      <xdr:nvPicPr>
        <xdr:cNvPr id="167" name="Picture 166" descr="Button-Add-icon.png"/>
        <xdr:cNvPicPr>
          <a:picLocks noChangeAspect="1"/>
        </xdr:cNvPicPr>
      </xdr:nvPicPr>
      <xdr:blipFill>
        <a:blip xmlns:r="http://schemas.openxmlformats.org/officeDocument/2006/relationships" r:embed="rId2" cstate="print"/>
        <a:stretch>
          <a:fillRect/>
        </a:stretch>
      </xdr:blipFill>
      <xdr:spPr>
        <a:xfrm>
          <a:off x="76926" y="43038873"/>
          <a:ext cx="319354" cy="317214"/>
        </a:xfrm>
        <a:prstGeom prst="rect">
          <a:avLst/>
        </a:prstGeom>
        <a:effectLst>
          <a:softEdge rad="25400"/>
        </a:effectLst>
      </xdr:spPr>
    </xdr:pic>
    <xdr:clientData/>
  </xdr:twoCellAnchor>
  <xdr:twoCellAnchor editAs="oneCell">
    <xdr:from>
      <xdr:col>0</xdr:col>
      <xdr:colOff>76926</xdr:colOff>
      <xdr:row>132</xdr:row>
      <xdr:rowOff>23973</xdr:rowOff>
    </xdr:from>
    <xdr:to>
      <xdr:col>0</xdr:col>
      <xdr:colOff>396280</xdr:colOff>
      <xdr:row>132</xdr:row>
      <xdr:rowOff>343948</xdr:rowOff>
    </xdr:to>
    <xdr:pic macro="[0]!MacroK34">
      <xdr:nvPicPr>
        <xdr:cNvPr id="168" name="Picture 167" descr="Button-Add-icon.png"/>
        <xdr:cNvPicPr>
          <a:picLocks noChangeAspect="1"/>
        </xdr:cNvPicPr>
      </xdr:nvPicPr>
      <xdr:blipFill>
        <a:blip xmlns:r="http://schemas.openxmlformats.org/officeDocument/2006/relationships" r:embed="rId2" cstate="print"/>
        <a:stretch>
          <a:fillRect/>
        </a:stretch>
      </xdr:blipFill>
      <xdr:spPr>
        <a:xfrm>
          <a:off x="76926" y="43419873"/>
          <a:ext cx="319354" cy="317214"/>
        </a:xfrm>
        <a:prstGeom prst="rect">
          <a:avLst/>
        </a:prstGeom>
        <a:effectLst>
          <a:softEdge rad="25400"/>
        </a:effectLst>
      </xdr:spPr>
    </xdr:pic>
    <xdr:clientData/>
  </xdr:twoCellAnchor>
  <xdr:twoCellAnchor editAs="oneCell">
    <xdr:from>
      <xdr:col>0</xdr:col>
      <xdr:colOff>64226</xdr:colOff>
      <xdr:row>133</xdr:row>
      <xdr:rowOff>36673</xdr:rowOff>
    </xdr:from>
    <xdr:to>
      <xdr:col>0</xdr:col>
      <xdr:colOff>383580</xdr:colOff>
      <xdr:row>133</xdr:row>
      <xdr:rowOff>356648</xdr:rowOff>
    </xdr:to>
    <xdr:pic macro="[0]!MacroK35">
      <xdr:nvPicPr>
        <xdr:cNvPr id="169" name="Picture 168" descr="Button-Add-icon.png"/>
        <xdr:cNvPicPr>
          <a:picLocks noChangeAspect="1"/>
        </xdr:cNvPicPr>
      </xdr:nvPicPr>
      <xdr:blipFill>
        <a:blip xmlns:r="http://schemas.openxmlformats.org/officeDocument/2006/relationships" r:embed="rId2" cstate="print"/>
        <a:stretch>
          <a:fillRect/>
        </a:stretch>
      </xdr:blipFill>
      <xdr:spPr>
        <a:xfrm>
          <a:off x="64226" y="43813573"/>
          <a:ext cx="319354" cy="317214"/>
        </a:xfrm>
        <a:prstGeom prst="rect">
          <a:avLst/>
        </a:prstGeom>
        <a:effectLst>
          <a:softEdge rad="25400"/>
        </a:effectLst>
      </xdr:spPr>
    </xdr:pic>
    <xdr:clientData/>
  </xdr:twoCellAnchor>
  <xdr:twoCellAnchor editAs="oneCell">
    <xdr:from>
      <xdr:col>0</xdr:col>
      <xdr:colOff>72790</xdr:colOff>
      <xdr:row>171</xdr:row>
      <xdr:rowOff>25148</xdr:rowOff>
    </xdr:from>
    <xdr:to>
      <xdr:col>0</xdr:col>
      <xdr:colOff>392144</xdr:colOff>
      <xdr:row>171</xdr:row>
      <xdr:rowOff>345121</xdr:rowOff>
    </xdr:to>
    <xdr:pic macro="[0]!MacroN7">
      <xdr:nvPicPr>
        <xdr:cNvPr id="170" name="Picture 169" descr="Button-Add-icon.png"/>
        <xdr:cNvPicPr>
          <a:picLocks noChangeAspect="1"/>
        </xdr:cNvPicPr>
      </xdr:nvPicPr>
      <xdr:blipFill>
        <a:blip xmlns:r="http://schemas.openxmlformats.org/officeDocument/2006/relationships" r:embed="rId2" cstate="print"/>
        <a:stretch>
          <a:fillRect/>
        </a:stretch>
      </xdr:blipFill>
      <xdr:spPr>
        <a:xfrm>
          <a:off x="72790" y="57518048"/>
          <a:ext cx="319354" cy="317213"/>
        </a:xfrm>
        <a:prstGeom prst="rect">
          <a:avLst/>
        </a:prstGeom>
        <a:effectLst>
          <a:softEdge rad="25400"/>
        </a:effectLst>
      </xdr:spPr>
    </xdr:pic>
    <xdr:clientData/>
  </xdr:twoCellAnchor>
  <xdr:twoCellAnchor editAs="oneCell">
    <xdr:from>
      <xdr:col>0</xdr:col>
      <xdr:colOff>69792</xdr:colOff>
      <xdr:row>161</xdr:row>
      <xdr:rowOff>37244</xdr:rowOff>
    </xdr:from>
    <xdr:to>
      <xdr:col>0</xdr:col>
      <xdr:colOff>389146</xdr:colOff>
      <xdr:row>161</xdr:row>
      <xdr:rowOff>357219</xdr:rowOff>
    </xdr:to>
    <xdr:pic macro="[0]!MacroM1">
      <xdr:nvPicPr>
        <xdr:cNvPr id="171" name="Picture 170" descr="Button-Add-icon.png"/>
        <xdr:cNvPicPr>
          <a:picLocks noChangeAspect="1"/>
        </xdr:cNvPicPr>
      </xdr:nvPicPr>
      <xdr:blipFill>
        <a:blip xmlns:r="http://schemas.openxmlformats.org/officeDocument/2006/relationships" r:embed="rId2" cstate="print"/>
        <a:stretch>
          <a:fillRect/>
        </a:stretch>
      </xdr:blipFill>
      <xdr:spPr>
        <a:xfrm>
          <a:off x="69792" y="54101144"/>
          <a:ext cx="319354" cy="317214"/>
        </a:xfrm>
        <a:prstGeom prst="rect">
          <a:avLst/>
        </a:prstGeom>
        <a:effectLst>
          <a:softEdge rad="25400"/>
        </a:effectLst>
      </xdr:spPr>
    </xdr:pic>
    <xdr:clientData/>
  </xdr:twoCellAnchor>
  <xdr:twoCellAnchor editAs="oneCell">
    <xdr:from>
      <xdr:col>0</xdr:col>
      <xdr:colOff>69792</xdr:colOff>
      <xdr:row>162</xdr:row>
      <xdr:rowOff>24544</xdr:rowOff>
    </xdr:from>
    <xdr:to>
      <xdr:col>0</xdr:col>
      <xdr:colOff>389146</xdr:colOff>
      <xdr:row>162</xdr:row>
      <xdr:rowOff>344518</xdr:rowOff>
    </xdr:to>
    <xdr:pic macro="[0]!MacroM2">
      <xdr:nvPicPr>
        <xdr:cNvPr id="172" name="Picture 171" descr="Button-Add-icon.png"/>
        <xdr:cNvPicPr>
          <a:picLocks noChangeAspect="1"/>
        </xdr:cNvPicPr>
      </xdr:nvPicPr>
      <xdr:blipFill>
        <a:blip xmlns:r="http://schemas.openxmlformats.org/officeDocument/2006/relationships" r:embed="rId2" cstate="print"/>
        <a:stretch>
          <a:fillRect/>
        </a:stretch>
      </xdr:blipFill>
      <xdr:spPr>
        <a:xfrm>
          <a:off x="69792" y="54469444"/>
          <a:ext cx="319354" cy="317214"/>
        </a:xfrm>
        <a:prstGeom prst="rect">
          <a:avLst/>
        </a:prstGeom>
        <a:effectLst>
          <a:softEdge rad="25400"/>
        </a:effectLst>
      </xdr:spPr>
    </xdr:pic>
    <xdr:clientData/>
  </xdr:twoCellAnchor>
  <xdr:twoCellAnchor editAs="oneCell">
    <xdr:from>
      <xdr:col>0</xdr:col>
      <xdr:colOff>74630</xdr:colOff>
      <xdr:row>143</xdr:row>
      <xdr:rowOff>44806</xdr:rowOff>
    </xdr:from>
    <xdr:to>
      <xdr:col>0</xdr:col>
      <xdr:colOff>393984</xdr:colOff>
      <xdr:row>143</xdr:row>
      <xdr:rowOff>364781</xdr:rowOff>
    </xdr:to>
    <xdr:pic macro="[0]!MacroL1">
      <xdr:nvPicPr>
        <xdr:cNvPr id="173" name="Picture 172" descr="Button-Add-icon.png"/>
        <xdr:cNvPicPr>
          <a:picLocks noChangeAspect="1"/>
        </xdr:cNvPicPr>
      </xdr:nvPicPr>
      <xdr:blipFill>
        <a:blip xmlns:r="http://schemas.openxmlformats.org/officeDocument/2006/relationships" r:embed="rId2" cstate="print"/>
        <a:stretch>
          <a:fillRect/>
        </a:stretch>
      </xdr:blipFill>
      <xdr:spPr>
        <a:xfrm>
          <a:off x="74630" y="47441206"/>
          <a:ext cx="319354" cy="317214"/>
        </a:xfrm>
        <a:prstGeom prst="rect">
          <a:avLst/>
        </a:prstGeom>
        <a:effectLst>
          <a:softEdge rad="25400"/>
        </a:effectLst>
      </xdr:spPr>
    </xdr:pic>
    <xdr:clientData/>
  </xdr:twoCellAnchor>
  <xdr:twoCellAnchor editAs="oneCell">
    <xdr:from>
      <xdr:col>0</xdr:col>
      <xdr:colOff>74630</xdr:colOff>
      <xdr:row>144</xdr:row>
      <xdr:rowOff>32106</xdr:rowOff>
    </xdr:from>
    <xdr:to>
      <xdr:col>0</xdr:col>
      <xdr:colOff>393984</xdr:colOff>
      <xdr:row>144</xdr:row>
      <xdr:rowOff>352081</xdr:rowOff>
    </xdr:to>
    <xdr:pic macro="[0]!MacroL2">
      <xdr:nvPicPr>
        <xdr:cNvPr id="174" name="Picture 173" descr="Button-Add-icon.png"/>
        <xdr:cNvPicPr>
          <a:picLocks noChangeAspect="1"/>
        </xdr:cNvPicPr>
      </xdr:nvPicPr>
      <xdr:blipFill>
        <a:blip xmlns:r="http://schemas.openxmlformats.org/officeDocument/2006/relationships" r:embed="rId2" cstate="print"/>
        <a:stretch>
          <a:fillRect/>
        </a:stretch>
      </xdr:blipFill>
      <xdr:spPr>
        <a:xfrm>
          <a:off x="74630" y="47809506"/>
          <a:ext cx="319354" cy="317214"/>
        </a:xfrm>
        <a:prstGeom prst="rect">
          <a:avLst/>
        </a:prstGeom>
        <a:effectLst>
          <a:softEdge rad="25400"/>
        </a:effectLst>
      </xdr:spPr>
    </xdr:pic>
    <xdr:clientData/>
  </xdr:twoCellAnchor>
  <xdr:twoCellAnchor editAs="oneCell">
    <xdr:from>
      <xdr:col>0</xdr:col>
      <xdr:colOff>74630</xdr:colOff>
      <xdr:row>145</xdr:row>
      <xdr:rowOff>32106</xdr:rowOff>
    </xdr:from>
    <xdr:to>
      <xdr:col>0</xdr:col>
      <xdr:colOff>393984</xdr:colOff>
      <xdr:row>145</xdr:row>
      <xdr:rowOff>352081</xdr:rowOff>
    </xdr:to>
    <xdr:pic macro="[0]!MacroL3">
      <xdr:nvPicPr>
        <xdr:cNvPr id="175" name="Picture 174" descr="Button-Add-icon.png"/>
        <xdr:cNvPicPr>
          <a:picLocks noChangeAspect="1"/>
        </xdr:cNvPicPr>
      </xdr:nvPicPr>
      <xdr:blipFill>
        <a:blip xmlns:r="http://schemas.openxmlformats.org/officeDocument/2006/relationships" r:embed="rId2" cstate="print"/>
        <a:stretch>
          <a:fillRect/>
        </a:stretch>
      </xdr:blipFill>
      <xdr:spPr>
        <a:xfrm>
          <a:off x="74630" y="48190506"/>
          <a:ext cx="319354" cy="317214"/>
        </a:xfrm>
        <a:prstGeom prst="rect">
          <a:avLst/>
        </a:prstGeom>
        <a:effectLst>
          <a:softEdge rad="25400"/>
        </a:effectLst>
      </xdr:spPr>
    </xdr:pic>
    <xdr:clientData/>
  </xdr:twoCellAnchor>
  <xdr:twoCellAnchor editAs="oneCell">
    <xdr:from>
      <xdr:col>0</xdr:col>
      <xdr:colOff>74630</xdr:colOff>
      <xdr:row>146</xdr:row>
      <xdr:rowOff>44806</xdr:rowOff>
    </xdr:from>
    <xdr:to>
      <xdr:col>0</xdr:col>
      <xdr:colOff>393984</xdr:colOff>
      <xdr:row>146</xdr:row>
      <xdr:rowOff>364781</xdr:rowOff>
    </xdr:to>
    <xdr:pic macro="[0]!MacroL4">
      <xdr:nvPicPr>
        <xdr:cNvPr id="176" name="Picture 175" descr="Button-Add-icon.png"/>
        <xdr:cNvPicPr>
          <a:picLocks noChangeAspect="1"/>
        </xdr:cNvPicPr>
      </xdr:nvPicPr>
      <xdr:blipFill>
        <a:blip xmlns:r="http://schemas.openxmlformats.org/officeDocument/2006/relationships" r:embed="rId2" cstate="print"/>
        <a:stretch>
          <a:fillRect/>
        </a:stretch>
      </xdr:blipFill>
      <xdr:spPr>
        <a:xfrm>
          <a:off x="74630" y="48584206"/>
          <a:ext cx="319354" cy="317214"/>
        </a:xfrm>
        <a:prstGeom prst="rect">
          <a:avLst/>
        </a:prstGeom>
        <a:effectLst>
          <a:softEdge rad="25400"/>
        </a:effectLst>
      </xdr:spPr>
    </xdr:pic>
    <xdr:clientData/>
  </xdr:twoCellAnchor>
  <xdr:twoCellAnchor editAs="oneCell">
    <xdr:from>
      <xdr:col>0</xdr:col>
      <xdr:colOff>74630</xdr:colOff>
      <xdr:row>147</xdr:row>
      <xdr:rowOff>32106</xdr:rowOff>
    </xdr:from>
    <xdr:to>
      <xdr:col>0</xdr:col>
      <xdr:colOff>393984</xdr:colOff>
      <xdr:row>147</xdr:row>
      <xdr:rowOff>352081</xdr:rowOff>
    </xdr:to>
    <xdr:pic macro="[0]!MacroL5">
      <xdr:nvPicPr>
        <xdr:cNvPr id="177" name="Picture 176" descr="Button-Add-icon.png"/>
        <xdr:cNvPicPr>
          <a:picLocks noChangeAspect="1"/>
        </xdr:cNvPicPr>
      </xdr:nvPicPr>
      <xdr:blipFill>
        <a:blip xmlns:r="http://schemas.openxmlformats.org/officeDocument/2006/relationships" r:embed="rId2" cstate="print"/>
        <a:stretch>
          <a:fillRect/>
        </a:stretch>
      </xdr:blipFill>
      <xdr:spPr>
        <a:xfrm>
          <a:off x="74630" y="48952506"/>
          <a:ext cx="319354" cy="317214"/>
        </a:xfrm>
        <a:prstGeom prst="rect">
          <a:avLst/>
        </a:prstGeom>
        <a:effectLst>
          <a:softEdge rad="25400"/>
        </a:effectLst>
      </xdr:spPr>
    </xdr:pic>
    <xdr:clientData/>
  </xdr:twoCellAnchor>
  <xdr:twoCellAnchor editAs="oneCell">
    <xdr:from>
      <xdr:col>0</xdr:col>
      <xdr:colOff>74630</xdr:colOff>
      <xdr:row>148</xdr:row>
      <xdr:rowOff>44806</xdr:rowOff>
    </xdr:from>
    <xdr:to>
      <xdr:col>0</xdr:col>
      <xdr:colOff>393984</xdr:colOff>
      <xdr:row>148</xdr:row>
      <xdr:rowOff>364781</xdr:rowOff>
    </xdr:to>
    <xdr:pic macro="[0]!MacroL6">
      <xdr:nvPicPr>
        <xdr:cNvPr id="178" name="Picture 177" descr="Button-Add-icon.png"/>
        <xdr:cNvPicPr>
          <a:picLocks noChangeAspect="1"/>
        </xdr:cNvPicPr>
      </xdr:nvPicPr>
      <xdr:blipFill>
        <a:blip xmlns:r="http://schemas.openxmlformats.org/officeDocument/2006/relationships" r:embed="rId2" cstate="print"/>
        <a:stretch>
          <a:fillRect/>
        </a:stretch>
      </xdr:blipFill>
      <xdr:spPr>
        <a:xfrm>
          <a:off x="74630" y="49346206"/>
          <a:ext cx="319354" cy="317214"/>
        </a:xfrm>
        <a:prstGeom prst="rect">
          <a:avLst/>
        </a:prstGeom>
        <a:effectLst>
          <a:softEdge rad="25400"/>
        </a:effectLst>
      </xdr:spPr>
    </xdr:pic>
    <xdr:clientData/>
  </xdr:twoCellAnchor>
  <xdr:twoCellAnchor editAs="oneCell">
    <xdr:from>
      <xdr:col>0</xdr:col>
      <xdr:colOff>74630</xdr:colOff>
      <xdr:row>149</xdr:row>
      <xdr:rowOff>44806</xdr:rowOff>
    </xdr:from>
    <xdr:to>
      <xdr:col>0</xdr:col>
      <xdr:colOff>393984</xdr:colOff>
      <xdr:row>149</xdr:row>
      <xdr:rowOff>364781</xdr:rowOff>
    </xdr:to>
    <xdr:pic macro="[0]!MacroL7">
      <xdr:nvPicPr>
        <xdr:cNvPr id="179" name="Picture 178" descr="Button-Add-icon.png"/>
        <xdr:cNvPicPr>
          <a:picLocks noChangeAspect="1"/>
        </xdr:cNvPicPr>
      </xdr:nvPicPr>
      <xdr:blipFill>
        <a:blip xmlns:r="http://schemas.openxmlformats.org/officeDocument/2006/relationships" r:embed="rId2" cstate="print"/>
        <a:stretch>
          <a:fillRect/>
        </a:stretch>
      </xdr:blipFill>
      <xdr:spPr>
        <a:xfrm>
          <a:off x="74630" y="49727206"/>
          <a:ext cx="319354" cy="317214"/>
        </a:xfrm>
        <a:prstGeom prst="rect">
          <a:avLst/>
        </a:prstGeom>
        <a:effectLst>
          <a:softEdge rad="25400"/>
        </a:effectLst>
      </xdr:spPr>
    </xdr:pic>
    <xdr:clientData/>
  </xdr:twoCellAnchor>
  <xdr:twoCellAnchor>
    <xdr:from>
      <xdr:col>12</xdr:col>
      <xdr:colOff>773042</xdr:colOff>
      <xdr:row>15</xdr:row>
      <xdr:rowOff>55217</xdr:rowOff>
    </xdr:from>
    <xdr:to>
      <xdr:col>12</xdr:col>
      <xdr:colOff>922873</xdr:colOff>
      <xdr:row>15</xdr:row>
      <xdr:rowOff>262381</xdr:rowOff>
    </xdr:to>
    <xdr:pic>
      <xdr:nvPicPr>
        <xdr:cNvPr id="140" name="Picture 139"/>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040651" y="3119782"/>
          <a:ext cx="149831" cy="207164"/>
        </a:xfrm>
        <a:prstGeom prst="rect">
          <a:avLst/>
        </a:prstGeom>
      </xdr:spPr>
    </xdr:pic>
    <xdr:clientData/>
  </xdr:twoCellAnchor>
  <xdr:twoCellAnchor>
    <xdr:from>
      <xdr:col>15</xdr:col>
      <xdr:colOff>732181</xdr:colOff>
      <xdr:row>15</xdr:row>
      <xdr:rowOff>83378</xdr:rowOff>
    </xdr:from>
    <xdr:to>
      <xdr:col>15</xdr:col>
      <xdr:colOff>882012</xdr:colOff>
      <xdr:row>15</xdr:row>
      <xdr:rowOff>290542</xdr:rowOff>
    </xdr:to>
    <xdr:pic>
      <xdr:nvPicPr>
        <xdr:cNvPr id="141" name="Picture 140"/>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960007" y="3147943"/>
          <a:ext cx="149831" cy="207164"/>
        </a:xfrm>
        <a:prstGeom prst="rect">
          <a:avLst/>
        </a:prstGeom>
      </xdr:spPr>
    </xdr:pic>
    <xdr:clientData/>
  </xdr:twoCellAnchor>
  <xdr:twoCellAnchor editAs="oneCell">
    <xdr:from>
      <xdr:col>0</xdr:col>
      <xdr:colOff>75358</xdr:colOff>
      <xdr:row>174</xdr:row>
      <xdr:rowOff>66638</xdr:rowOff>
    </xdr:from>
    <xdr:to>
      <xdr:col>0</xdr:col>
      <xdr:colOff>394712</xdr:colOff>
      <xdr:row>174</xdr:row>
      <xdr:rowOff>386522</xdr:rowOff>
    </xdr:to>
    <xdr:pic macro="[0]!MacroP2">
      <xdr:nvPicPr>
        <xdr:cNvPr id="145" name="Picture 144" descr="Button-Add-icon.png"/>
        <xdr:cNvPicPr>
          <a:picLocks noChangeAspect="1"/>
        </xdr:cNvPicPr>
      </xdr:nvPicPr>
      <xdr:blipFill>
        <a:blip xmlns:r="http://schemas.openxmlformats.org/officeDocument/2006/relationships" r:embed="rId2" cstate="print"/>
        <a:stretch>
          <a:fillRect/>
        </a:stretch>
      </xdr:blipFill>
      <xdr:spPr>
        <a:xfrm>
          <a:off x="75358" y="61551203"/>
          <a:ext cx="319354" cy="319884"/>
        </a:xfrm>
        <a:prstGeom prst="rect">
          <a:avLst/>
        </a:prstGeom>
        <a:effectLst>
          <a:softEdge rad="25400"/>
        </a:effectLst>
      </xdr:spPr>
    </xdr:pic>
    <xdr:clientData/>
  </xdr:twoCellAnchor>
  <xdr:oneCellAnchor>
    <xdr:from>
      <xdr:col>0</xdr:col>
      <xdr:colOff>67229</xdr:colOff>
      <xdr:row>61</xdr:row>
      <xdr:rowOff>13698</xdr:rowOff>
    </xdr:from>
    <xdr:ext cx="319354" cy="319974"/>
    <xdr:pic macro="[0]!MacroF6">
      <xdr:nvPicPr>
        <xdr:cNvPr id="146" name="Picture 145" descr="Button-Add-icon.png"/>
        <xdr:cNvPicPr>
          <a:picLocks noChangeAspect="1"/>
        </xdr:cNvPicPr>
      </xdr:nvPicPr>
      <xdr:blipFill>
        <a:blip xmlns:r="http://schemas.openxmlformats.org/officeDocument/2006/relationships" r:embed="rId2" cstate="print"/>
        <a:stretch>
          <a:fillRect/>
        </a:stretch>
      </xdr:blipFill>
      <xdr:spPr>
        <a:xfrm>
          <a:off x="67229" y="20384498"/>
          <a:ext cx="319354" cy="319974"/>
        </a:xfrm>
        <a:prstGeom prst="rect">
          <a:avLst/>
        </a:prstGeom>
        <a:effectLst>
          <a:softEdge rad="25400"/>
        </a:effec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132806</xdr:colOff>
      <xdr:row>22</xdr:row>
      <xdr:rowOff>152401</xdr:rowOff>
    </xdr:from>
    <xdr:to>
      <xdr:col>8</xdr:col>
      <xdr:colOff>1012371</xdr:colOff>
      <xdr:row>41</xdr:row>
      <xdr:rowOff>10886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76199</xdr:colOff>
      <xdr:row>14</xdr:row>
      <xdr:rowOff>119744</xdr:rowOff>
    </xdr:from>
    <xdr:to>
      <xdr:col>5</xdr:col>
      <xdr:colOff>1063872</xdr:colOff>
      <xdr:row>15</xdr:row>
      <xdr:rowOff>192819</xdr:rowOff>
    </xdr:to>
    <xdr:pic>
      <xdr:nvPicPr>
        <xdr:cNvPr id="3" name="Picture 2" descr="Sundyne-Color-Logo.jpg"/>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2721428" y="3145973"/>
          <a:ext cx="987673" cy="258132"/>
        </a:xfrm>
        <a:prstGeom prst="rect">
          <a:avLst/>
        </a:prstGeom>
        <a:noFill/>
        <a:ln w="9525">
          <a:noFill/>
          <a:miter lim="800000"/>
          <a:headEnd/>
          <a:tailEnd/>
        </a:ln>
      </xdr:spPr>
    </xdr:pic>
    <xdr:clientData/>
  </xdr:twoCellAnchor>
  <xdr:twoCellAnchor>
    <xdr:from>
      <xdr:col>6</xdr:col>
      <xdr:colOff>76198</xdr:colOff>
      <xdr:row>14</xdr:row>
      <xdr:rowOff>119743</xdr:rowOff>
    </xdr:from>
    <xdr:to>
      <xdr:col>6</xdr:col>
      <xdr:colOff>1063871</xdr:colOff>
      <xdr:row>15</xdr:row>
      <xdr:rowOff>192818</xdr:rowOff>
    </xdr:to>
    <xdr:pic>
      <xdr:nvPicPr>
        <xdr:cNvPr id="5" name="Picture 4" descr="Sundyne-Color-Logo.jpg"/>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875312" y="3145972"/>
          <a:ext cx="987673" cy="258132"/>
        </a:xfrm>
        <a:prstGeom prst="rect">
          <a:avLst/>
        </a:prstGeom>
        <a:noFill/>
        <a:ln w="9525">
          <a:noFill/>
          <a:miter lim="800000"/>
          <a:headEnd/>
          <a:tailEnd/>
        </a:ln>
      </xdr:spPr>
    </xdr:pic>
    <xdr:clientData/>
  </xdr:twoCellAnchor>
  <xdr:oneCellAnchor>
    <xdr:from>
      <xdr:col>22</xdr:col>
      <xdr:colOff>25586</xdr:colOff>
      <xdr:row>9</xdr:row>
      <xdr:rowOff>68742</xdr:rowOff>
    </xdr:from>
    <xdr:ext cx="6196568" cy="1219436"/>
    <xdr:sp macro="" textlink="">
      <xdr:nvSpPr>
        <xdr:cNvPr id="2" name="Rectangle 1"/>
        <xdr:cNvSpPr/>
      </xdr:nvSpPr>
      <xdr:spPr>
        <a:xfrm rot="1919548">
          <a:off x="12576815" y="1886656"/>
          <a:ext cx="6196568" cy="1219436"/>
        </a:xfrm>
        <a:prstGeom prst="rect">
          <a:avLst/>
        </a:prstGeom>
        <a:noFill/>
      </xdr:spPr>
      <xdr:txBody>
        <a:bodyPr wrap="none" lIns="91440" tIns="45720" rIns="91440" bIns="45720">
          <a:spAutoFit/>
        </a:bodyPr>
        <a:lstStyle/>
        <a:p>
          <a:pPr algn="ctr"/>
          <a:r>
            <a:rPr lang="en-US" sz="3600" b="1" cap="none" spc="0">
              <a:ln w="6600">
                <a:solidFill>
                  <a:schemeClr val="accent2"/>
                </a:solidFill>
                <a:prstDash val="solid"/>
              </a:ln>
              <a:solidFill>
                <a:srgbClr val="FFFFFF"/>
              </a:solidFill>
              <a:effectLst>
                <a:outerShdw dist="38100" dir="2700000" algn="tl" rotWithShape="0">
                  <a:schemeClr val="accent2"/>
                </a:outerShdw>
              </a:effectLst>
            </a:rPr>
            <a:t>Always</a:t>
          </a:r>
          <a:r>
            <a:rPr lang="en-US" sz="3600" b="1" cap="none" spc="0" baseline="0">
              <a:ln w="6600">
                <a:solidFill>
                  <a:schemeClr val="accent2"/>
                </a:solidFill>
                <a:prstDash val="solid"/>
              </a:ln>
              <a:solidFill>
                <a:srgbClr val="FFFFFF"/>
              </a:solidFill>
              <a:effectLst>
                <a:outerShdw dist="38100" dir="2700000" algn="tl" rotWithShape="0">
                  <a:schemeClr val="accent2"/>
                </a:outerShdw>
              </a:effectLst>
            </a:rPr>
            <a:t> refresh your (DATA/</a:t>
          </a:r>
          <a:r>
            <a:rPr lang="en-US" sz="3600" b="1" cap="none" spc="0" baseline="0">
              <a:ln w="6600">
                <a:solidFill>
                  <a:schemeClr val="accent2"/>
                </a:solidFill>
                <a:prstDash val="solid"/>
              </a:ln>
              <a:solidFill>
                <a:srgbClr val="FFFFFF"/>
              </a:solidFill>
              <a:effectLst>
                <a:outerShdw dist="38100" dir="2700000" algn="tl" rotWithShape="0">
                  <a:schemeClr val="accent2"/>
                </a:outerShdw>
              </a:effectLst>
              <a:sym typeface="Wingdings 3" panose="05040102010807070707" pitchFamily="18" charset="2"/>
            </a:rPr>
            <a:t>) </a:t>
          </a:r>
        </a:p>
        <a:p>
          <a:pPr algn="ctr"/>
          <a:r>
            <a:rPr lang="en-US" sz="3600" b="1" cap="none" spc="0" baseline="0">
              <a:ln w="6600">
                <a:solidFill>
                  <a:schemeClr val="accent2"/>
                </a:solidFill>
                <a:prstDash val="solid"/>
              </a:ln>
              <a:solidFill>
                <a:srgbClr val="FFFFFF"/>
              </a:solidFill>
              <a:effectLst>
                <a:outerShdw dist="38100" dir="2700000" algn="tl" rotWithShape="0">
                  <a:schemeClr val="accent2"/>
                </a:outerShdw>
              </a:effectLst>
              <a:sym typeface="Wingdings 3" panose="05040102010807070707" pitchFamily="18" charset="2"/>
            </a:rPr>
            <a:t>for accurate Pivot Tables.</a:t>
          </a:r>
          <a:endParaRPr lang="en-US" sz="3600" b="1" cap="none" spc="0">
            <a:ln w="6600">
              <a:solidFill>
                <a:schemeClr val="accent2"/>
              </a:solidFill>
              <a:prstDash val="solid"/>
            </a:ln>
            <a:solidFill>
              <a:srgbClr val="FFFFFF"/>
            </a:solidFill>
            <a:effectLst>
              <a:outerShdw dist="38100" dir="2700000" algn="tl" rotWithShape="0">
                <a:schemeClr val="accent2"/>
              </a:outerShdw>
            </a:effectLst>
          </a:endParaRPr>
        </a:p>
      </xdr:txBody>
    </xdr:sp>
    <xdr:clientData/>
  </xdr:oneCellAnchor>
  <xdr:twoCellAnchor>
    <xdr:from>
      <xdr:col>16</xdr:col>
      <xdr:colOff>751115</xdr:colOff>
      <xdr:row>1</xdr:row>
      <xdr:rowOff>87086</xdr:rowOff>
    </xdr:from>
    <xdr:to>
      <xdr:col>16</xdr:col>
      <xdr:colOff>1738788</xdr:colOff>
      <xdr:row>3</xdr:row>
      <xdr:rowOff>7761</xdr:rowOff>
    </xdr:to>
    <xdr:pic>
      <xdr:nvPicPr>
        <xdr:cNvPr id="6" name="Picture 5" descr="Sundyne-Color-Logo.jpg"/>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8414658" y="272143"/>
          <a:ext cx="987673" cy="258132"/>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122930</xdr:colOff>
      <xdr:row>0</xdr:row>
      <xdr:rowOff>0</xdr:rowOff>
    </xdr:from>
    <xdr:to>
      <xdr:col>4</xdr:col>
      <xdr:colOff>3121096</xdr:colOff>
      <xdr:row>7</xdr:row>
      <xdr:rowOff>151452</xdr:rowOff>
    </xdr:to>
    <xdr:pic>
      <xdr:nvPicPr>
        <xdr:cNvPr id="2" name="Picture 3" descr="Sundyne-Color-Logo.jpg"/>
        <xdr:cNvPicPr>
          <a:picLocks noChangeAspect="1"/>
        </xdr:cNvPicPr>
      </xdr:nvPicPr>
      <xdr:blipFill>
        <a:blip xmlns:r="http://schemas.openxmlformats.org/officeDocument/2006/relationships" r:embed="rId1" cstate="print"/>
        <a:srcRect/>
        <a:stretch>
          <a:fillRect/>
        </a:stretch>
      </xdr:blipFill>
      <xdr:spPr bwMode="auto">
        <a:xfrm>
          <a:off x="1867910" y="0"/>
          <a:ext cx="3432506" cy="1324932"/>
        </a:xfrm>
        <a:prstGeom prst="rect">
          <a:avLst/>
        </a:prstGeom>
        <a:noFill/>
        <a:ln w="9525">
          <a:noFill/>
          <a:miter lim="800000"/>
          <a:headEnd/>
          <a:tailEnd/>
        </a:ln>
      </xdr:spPr>
    </xdr:pic>
    <xdr:clientData/>
  </xdr:twoCellAnchor>
  <xdr:twoCellAnchor>
    <xdr:from>
      <xdr:col>12</xdr:col>
      <xdr:colOff>773042</xdr:colOff>
      <xdr:row>15</xdr:row>
      <xdr:rowOff>55217</xdr:rowOff>
    </xdr:from>
    <xdr:to>
      <xdr:col>12</xdr:col>
      <xdr:colOff>922873</xdr:colOff>
      <xdr:row>15</xdr:row>
      <xdr:rowOff>262381</xdr:rowOff>
    </xdr:to>
    <xdr:pic>
      <xdr:nvPicPr>
        <xdr:cNvPr id="139" name="Picture 138"/>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455502" y="3057497"/>
          <a:ext cx="149831" cy="207164"/>
        </a:xfrm>
        <a:prstGeom prst="rect">
          <a:avLst/>
        </a:prstGeom>
      </xdr:spPr>
    </xdr:pic>
    <xdr:clientData/>
  </xdr:twoCellAnchor>
  <xdr:twoCellAnchor>
    <xdr:from>
      <xdr:col>15</xdr:col>
      <xdr:colOff>732181</xdr:colOff>
      <xdr:row>15</xdr:row>
      <xdr:rowOff>83378</xdr:rowOff>
    </xdr:from>
    <xdr:to>
      <xdr:col>15</xdr:col>
      <xdr:colOff>882012</xdr:colOff>
      <xdr:row>15</xdr:row>
      <xdr:rowOff>290542</xdr:rowOff>
    </xdr:to>
    <xdr:pic>
      <xdr:nvPicPr>
        <xdr:cNvPr id="140" name="Picture 139"/>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386441" y="3085658"/>
          <a:ext cx="149831" cy="207164"/>
        </a:xfrm>
        <a:prstGeom prst="rect">
          <a:avLst/>
        </a:prstGeom>
      </xdr:spPr>
    </xdr:pic>
    <xdr:clientData/>
  </xdr:twoCellAnchor>
  <xdr:twoCellAnchor>
    <xdr:from>
      <xdr:col>23</xdr:col>
      <xdr:colOff>165100</xdr:colOff>
      <xdr:row>0</xdr:row>
      <xdr:rowOff>0</xdr:rowOff>
    </xdr:from>
    <xdr:to>
      <xdr:col>26</xdr:col>
      <xdr:colOff>622300</xdr:colOff>
      <xdr:row>10</xdr:row>
      <xdr:rowOff>177800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28574</xdr:rowOff>
    </xdr:from>
    <xdr:to>
      <xdr:col>2</xdr:col>
      <xdr:colOff>1329624</xdr:colOff>
      <xdr:row>2</xdr:row>
      <xdr:rowOff>57149</xdr:rowOff>
    </xdr:to>
    <xdr:pic>
      <xdr:nvPicPr>
        <xdr:cNvPr id="2" name="Picture 2" descr="Sundyne-Color-Logo.jpg"/>
        <xdr:cNvPicPr>
          <a:picLocks noChangeAspect="1"/>
        </xdr:cNvPicPr>
      </xdr:nvPicPr>
      <xdr:blipFill>
        <a:blip xmlns:r="http://schemas.openxmlformats.org/officeDocument/2006/relationships" r:embed="rId1" cstate="print"/>
        <a:srcRect/>
        <a:stretch>
          <a:fillRect/>
        </a:stretch>
      </xdr:blipFill>
      <xdr:spPr bwMode="auto">
        <a:xfrm>
          <a:off x="285750" y="28574"/>
          <a:ext cx="2653599" cy="92392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171450</xdr:colOff>
      <xdr:row>65</xdr:row>
      <xdr:rowOff>0</xdr:rowOff>
    </xdr:from>
    <xdr:to>
      <xdr:col>7</xdr:col>
      <xdr:colOff>0</xdr:colOff>
      <xdr:row>65</xdr:row>
      <xdr:rowOff>0</xdr:rowOff>
    </xdr:to>
    <xdr:pic>
      <xdr:nvPicPr>
        <xdr:cNvPr id="2"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24850" y="12451080"/>
          <a:ext cx="84963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454820</xdr:colOff>
      <xdr:row>8</xdr:row>
      <xdr:rowOff>88107</xdr:rowOff>
    </xdr:from>
    <xdr:to>
      <xdr:col>2</xdr:col>
      <xdr:colOff>942976</xdr:colOff>
      <xdr:row>19</xdr:row>
      <xdr:rowOff>100014</xdr:rowOff>
    </xdr:to>
    <xdr:pic>
      <xdr:nvPicPr>
        <xdr:cNvPr id="3" name="Picture 15" descr="EIL CODE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4820" y="2267427"/>
          <a:ext cx="2515076" cy="177212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1</xdr:row>
      <xdr:rowOff>152400</xdr:rowOff>
    </xdr:from>
    <xdr:to>
      <xdr:col>0</xdr:col>
      <xdr:colOff>447675</xdr:colOff>
      <xdr:row>2</xdr:row>
      <xdr:rowOff>200025</xdr:rowOff>
    </xdr:to>
    <xdr:pic>
      <xdr:nvPicPr>
        <xdr:cNvPr id="4" name="Picture 3"/>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0" y="335280"/>
          <a:ext cx="371475" cy="337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180975</xdr:colOff>
      <xdr:row>5</xdr:row>
      <xdr:rowOff>114300</xdr:rowOff>
    </xdr:from>
    <xdr:to>
      <xdr:col>1</xdr:col>
      <xdr:colOff>1095375</xdr:colOff>
      <xdr:row>5</xdr:row>
      <xdr:rowOff>333375</xdr:rowOff>
    </xdr:to>
    <xdr:pic>
      <xdr:nvPicPr>
        <xdr:cNvPr id="5" name="Picture 8" descr="logo TEC 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2955" y="1303020"/>
          <a:ext cx="914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123825</xdr:colOff>
          <xdr:row>3</xdr:row>
          <xdr:rowOff>95250</xdr:rowOff>
        </xdr:from>
        <xdr:to>
          <xdr:col>0</xdr:col>
          <xdr:colOff>438150</xdr:colOff>
          <xdr:row>4</xdr:row>
          <xdr:rowOff>123825</xdr:rowOff>
        </xdr:to>
        <xdr:sp macro="" textlink="">
          <xdr:nvSpPr>
            <xdr:cNvPr id="62465" name="Object 1" hidden="1">
              <a:extLst>
                <a:ext uri="{63B3BB69-23CF-44E3-9099-C40C66FF867C}">
                  <a14:compatExt spid="_x0000_s624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857250</xdr:colOff>
          <xdr:row>22</xdr:row>
          <xdr:rowOff>9525</xdr:rowOff>
        </xdr:from>
        <xdr:to>
          <xdr:col>12</xdr:col>
          <xdr:colOff>266700</xdr:colOff>
          <xdr:row>34</xdr:row>
          <xdr:rowOff>9525</xdr:rowOff>
        </xdr:to>
        <xdr:sp macro="" textlink="">
          <xdr:nvSpPr>
            <xdr:cNvPr id="62466" name="Object 2" hidden="1">
              <a:extLst>
                <a:ext uri="{63B3BB69-23CF-44E3-9099-C40C66FF867C}">
                  <a14:compatExt spid="_x0000_s624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13</xdr:col>
      <xdr:colOff>351194</xdr:colOff>
      <xdr:row>31</xdr:row>
      <xdr:rowOff>16519</xdr:rowOff>
    </xdr:from>
    <xdr:ext cx="5719819" cy="1572998"/>
    <xdr:sp macro="" textlink="">
      <xdr:nvSpPr>
        <xdr:cNvPr id="8" name="Rectangle 7"/>
        <xdr:cNvSpPr/>
      </xdr:nvSpPr>
      <xdr:spPr>
        <a:xfrm rot="2035477">
          <a:off x="14143394" y="6406433"/>
          <a:ext cx="5719819" cy="1572998"/>
        </a:xfrm>
        <a:prstGeom prst="rect">
          <a:avLst/>
        </a:prstGeom>
        <a:noFill/>
      </xdr:spPr>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4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UPDATE SDI COMPLETELY</a:t>
          </a:r>
          <a:r>
            <a:rPr lang="en-US" sz="4400" b="1" cap="none" spc="0" baseline="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 </a:t>
          </a:r>
          <a:r>
            <a:rPr lang="en-US" sz="4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FIRST!!!!!</a:t>
          </a:r>
        </a:p>
      </xdr:txBody>
    </xdr:sp>
    <xdr:clientData/>
  </xdr:oneCellAnchor>
  <mc:AlternateContent xmlns:mc="http://schemas.openxmlformats.org/markup-compatibility/2006">
    <mc:Choice xmlns:a14="http://schemas.microsoft.com/office/drawing/2010/main" Requires="a14">
      <xdr:twoCellAnchor editAs="oneCell">
        <xdr:from>
          <xdr:col>16</xdr:col>
          <xdr:colOff>0</xdr:colOff>
          <xdr:row>6</xdr:row>
          <xdr:rowOff>0</xdr:rowOff>
        </xdr:from>
        <xdr:to>
          <xdr:col>20</xdr:col>
          <xdr:colOff>95250</xdr:colOff>
          <xdr:row>16</xdr:row>
          <xdr:rowOff>47625</xdr:rowOff>
        </xdr:to>
        <xdr:sp macro="" textlink="">
          <xdr:nvSpPr>
            <xdr:cNvPr id="62472" name="List Box 8" hidden="1">
              <a:extLst>
                <a:ext uri="{63B3BB69-23CF-44E3-9099-C40C66FF867C}">
                  <a14:compatExt spid="_x0000_s62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17</xdr:row>
          <xdr:rowOff>152400</xdr:rowOff>
        </xdr:from>
        <xdr:to>
          <xdr:col>20</xdr:col>
          <xdr:colOff>133350</xdr:colOff>
          <xdr:row>20</xdr:row>
          <xdr:rowOff>400050</xdr:rowOff>
        </xdr:to>
        <xdr:sp macro="" textlink="">
          <xdr:nvSpPr>
            <xdr:cNvPr id="62473" name="List Box 9" hidden="1">
              <a:extLst>
                <a:ext uri="{63B3BB69-23CF-44E3-9099-C40C66FF867C}">
                  <a14:compatExt spid="_x0000_s62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13</xdr:col>
      <xdr:colOff>228599</xdr:colOff>
      <xdr:row>0</xdr:row>
      <xdr:rowOff>130628</xdr:rowOff>
    </xdr:from>
    <xdr:ext cx="5374329" cy="990600"/>
    <xdr:sp macro="" textlink="">
      <xdr:nvSpPr>
        <xdr:cNvPr id="11" name="Rectangle 10"/>
        <xdr:cNvSpPr/>
      </xdr:nvSpPr>
      <xdr:spPr>
        <a:xfrm>
          <a:off x="14020799" y="130628"/>
          <a:ext cx="5374329" cy="990600"/>
        </a:xfrm>
        <a:prstGeom prst="rect">
          <a:avLst/>
        </a:prstGeom>
        <a:noFill/>
      </xdr:spPr>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Replace logos, etc...with this</a:t>
          </a:r>
          <a:r>
            <a:rPr lang="en-US" sz="2800" b="1" cap="none" spc="0" baseline="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 customer's data.</a:t>
          </a:r>
          <a:endPar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6</xdr:col>
      <xdr:colOff>171450</xdr:colOff>
      <xdr:row>65</xdr:row>
      <xdr:rowOff>0</xdr:rowOff>
    </xdr:from>
    <xdr:to>
      <xdr:col>7</xdr:col>
      <xdr:colOff>0</xdr:colOff>
      <xdr:row>65</xdr:row>
      <xdr:rowOff>0</xdr:rowOff>
    </xdr:to>
    <xdr:pic>
      <xdr:nvPicPr>
        <xdr:cNvPr id="2"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72450" y="12534900"/>
          <a:ext cx="83439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487477</xdr:colOff>
      <xdr:row>24</xdr:row>
      <xdr:rowOff>1840705</xdr:rowOff>
    </xdr:from>
    <xdr:to>
      <xdr:col>3</xdr:col>
      <xdr:colOff>934534</xdr:colOff>
      <xdr:row>24</xdr:row>
      <xdr:rowOff>4659084</xdr:rowOff>
    </xdr:to>
    <xdr:pic>
      <xdr:nvPicPr>
        <xdr:cNvPr id="3" name="Picture 15" descr="EIL CODE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7477" y="7087619"/>
          <a:ext cx="3930486" cy="281837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1</xdr:row>
      <xdr:rowOff>152400</xdr:rowOff>
    </xdr:from>
    <xdr:to>
      <xdr:col>0</xdr:col>
      <xdr:colOff>447675</xdr:colOff>
      <xdr:row>2</xdr:row>
      <xdr:rowOff>200025</xdr:rowOff>
    </xdr:to>
    <xdr:pic>
      <xdr:nvPicPr>
        <xdr:cNvPr id="4" name="Picture 3"/>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0" y="335280"/>
          <a:ext cx="371475" cy="337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180975</xdr:colOff>
      <xdr:row>5</xdr:row>
      <xdr:rowOff>114300</xdr:rowOff>
    </xdr:from>
    <xdr:to>
      <xdr:col>1</xdr:col>
      <xdr:colOff>1095375</xdr:colOff>
      <xdr:row>5</xdr:row>
      <xdr:rowOff>333375</xdr:rowOff>
    </xdr:to>
    <xdr:pic>
      <xdr:nvPicPr>
        <xdr:cNvPr id="5" name="Picture 8" descr="logo TEC 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5335" y="1386840"/>
          <a:ext cx="914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123825</xdr:colOff>
          <xdr:row>3</xdr:row>
          <xdr:rowOff>95250</xdr:rowOff>
        </xdr:from>
        <xdr:to>
          <xdr:col>0</xdr:col>
          <xdr:colOff>438150</xdr:colOff>
          <xdr:row>4</xdr:row>
          <xdr:rowOff>123825</xdr:rowOff>
        </xdr:to>
        <xdr:sp macro="" textlink="">
          <xdr:nvSpPr>
            <xdr:cNvPr id="79873" name="Object 1" hidden="1">
              <a:extLst>
                <a:ext uri="{63B3BB69-23CF-44E3-9099-C40C66FF867C}">
                  <a14:compatExt spid="_x0000_s798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676275</xdr:colOff>
          <xdr:row>24</xdr:row>
          <xdr:rowOff>1809750</xdr:rowOff>
        </xdr:from>
        <xdr:to>
          <xdr:col>12</xdr:col>
          <xdr:colOff>514350</xdr:colOff>
          <xdr:row>24</xdr:row>
          <xdr:rowOff>4714875</xdr:rowOff>
        </xdr:to>
        <xdr:sp macro="" textlink="">
          <xdr:nvSpPr>
            <xdr:cNvPr id="79874" name="Object 2" hidden="1">
              <a:extLst>
                <a:ext uri="{63B3BB69-23CF-44E3-9099-C40C66FF867C}">
                  <a14:compatExt spid="_x0000_s7987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14</xdr:col>
      <xdr:colOff>111708</xdr:colOff>
      <xdr:row>24</xdr:row>
      <xdr:rowOff>854719</xdr:rowOff>
    </xdr:from>
    <xdr:ext cx="5719819" cy="1572998"/>
    <xdr:sp macro="" textlink="">
      <xdr:nvSpPr>
        <xdr:cNvPr id="8" name="Rectangle 7"/>
        <xdr:cNvSpPr/>
      </xdr:nvSpPr>
      <xdr:spPr>
        <a:xfrm rot="2035477">
          <a:off x="14524394" y="6101633"/>
          <a:ext cx="5719819" cy="1572998"/>
        </a:xfrm>
        <a:prstGeom prst="rect">
          <a:avLst/>
        </a:prstGeom>
        <a:noFill/>
      </xdr:spPr>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4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UPDATE SDI COMPLETELY</a:t>
          </a:r>
          <a:r>
            <a:rPr lang="en-US" sz="4400" b="1" cap="none" spc="0" baseline="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 </a:t>
          </a:r>
          <a:r>
            <a:rPr lang="en-US" sz="4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FIRST!!!!!</a:t>
          </a:r>
        </a:p>
      </xdr:txBody>
    </xdr:sp>
    <xdr:clientData/>
  </xdr:oneCellAnchor>
  <mc:AlternateContent xmlns:mc="http://schemas.openxmlformats.org/markup-compatibility/2006">
    <mc:Choice xmlns:a14="http://schemas.microsoft.com/office/drawing/2010/main" Requires="a14">
      <xdr:twoCellAnchor editAs="oneCell">
        <xdr:from>
          <xdr:col>16</xdr:col>
          <xdr:colOff>0</xdr:colOff>
          <xdr:row>6</xdr:row>
          <xdr:rowOff>0</xdr:rowOff>
        </xdr:from>
        <xdr:to>
          <xdr:col>20</xdr:col>
          <xdr:colOff>85725</xdr:colOff>
          <xdr:row>16</xdr:row>
          <xdr:rowOff>47625</xdr:rowOff>
        </xdr:to>
        <xdr:sp macro="" textlink="">
          <xdr:nvSpPr>
            <xdr:cNvPr id="79875" name="List Box 3" hidden="1">
              <a:extLst>
                <a:ext uri="{63B3BB69-23CF-44E3-9099-C40C66FF867C}">
                  <a14:compatExt spid="_x0000_s798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885825</xdr:colOff>
          <xdr:row>17</xdr:row>
          <xdr:rowOff>152400</xdr:rowOff>
        </xdr:from>
        <xdr:to>
          <xdr:col>20</xdr:col>
          <xdr:colOff>104775</xdr:colOff>
          <xdr:row>20</xdr:row>
          <xdr:rowOff>390525</xdr:rowOff>
        </xdr:to>
        <xdr:sp macro="" textlink="">
          <xdr:nvSpPr>
            <xdr:cNvPr id="79876" name="List Box 4" hidden="1">
              <a:extLst>
                <a:ext uri="{63B3BB69-23CF-44E3-9099-C40C66FF867C}">
                  <a14:compatExt spid="_x0000_s798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13</xdr:col>
      <xdr:colOff>228599</xdr:colOff>
      <xdr:row>0</xdr:row>
      <xdr:rowOff>130628</xdr:rowOff>
    </xdr:from>
    <xdr:ext cx="5374329" cy="990600"/>
    <xdr:sp macro="" textlink="">
      <xdr:nvSpPr>
        <xdr:cNvPr id="11" name="Rectangle 10"/>
        <xdr:cNvSpPr/>
      </xdr:nvSpPr>
      <xdr:spPr>
        <a:xfrm>
          <a:off x="14005559" y="130628"/>
          <a:ext cx="5374329" cy="990600"/>
        </a:xfrm>
        <a:prstGeom prst="rect">
          <a:avLst/>
        </a:prstGeom>
        <a:noFill/>
      </xdr:spPr>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Replace logos, etc...with this</a:t>
          </a:r>
          <a:r>
            <a:rPr lang="en-US" sz="2800" b="1" cap="none" spc="0" baseline="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 customer's data.</a:t>
          </a:r>
          <a:endPar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17</xdr:col>
      <xdr:colOff>140970</xdr:colOff>
      <xdr:row>1</xdr:row>
      <xdr:rowOff>131247</xdr:rowOff>
    </xdr:from>
    <xdr:to>
      <xdr:col>19</xdr:col>
      <xdr:colOff>264795</xdr:colOff>
      <xdr:row>7</xdr:row>
      <xdr:rowOff>28575</xdr:rowOff>
    </xdr:to>
    <xdr:pic>
      <xdr:nvPicPr>
        <xdr:cNvPr id="342" name="Picture 1891" descr="sundyne logo"/>
        <xdr:cNvPicPr>
          <a:picLocks noChangeAspect="1" noChangeArrowheads="1"/>
        </xdr:cNvPicPr>
      </xdr:nvPicPr>
      <xdr:blipFill>
        <a:blip xmlns:r="http://schemas.openxmlformats.org/officeDocument/2006/relationships" r:embed="rId1" cstate="print"/>
        <a:srcRect/>
        <a:stretch>
          <a:fillRect/>
        </a:stretch>
      </xdr:blipFill>
      <xdr:spPr bwMode="auto">
        <a:xfrm rot="10800000">
          <a:off x="13491210" y="375087"/>
          <a:ext cx="672465" cy="1360368"/>
        </a:xfrm>
        <a:prstGeom prst="rect">
          <a:avLst/>
        </a:prstGeom>
        <a:noFill/>
        <a:ln w="9525">
          <a:noFill/>
          <a:miter lim="800000"/>
          <a:headEnd/>
          <a:tailEnd/>
        </a:ln>
      </xdr:spPr>
    </xdr:pic>
    <xdr:clientData/>
  </xdr:twoCellAnchor>
  <xdr:twoCellAnchor>
    <xdr:from>
      <xdr:col>1</xdr:col>
      <xdr:colOff>361950</xdr:colOff>
      <xdr:row>5</xdr:row>
      <xdr:rowOff>76200</xdr:rowOff>
    </xdr:from>
    <xdr:to>
      <xdr:col>10</xdr:col>
      <xdr:colOff>295275</xdr:colOff>
      <xdr:row>21</xdr:row>
      <xdr:rowOff>57150</xdr:rowOff>
    </xdr:to>
    <xdr:sp macro="" textlink="">
      <xdr:nvSpPr>
        <xdr:cNvPr id="2" name="Freeform 3"/>
        <xdr:cNvSpPr>
          <a:spLocks/>
        </xdr:cNvSpPr>
      </xdr:nvSpPr>
      <xdr:spPr bwMode="auto">
        <a:xfrm>
          <a:off x="1409700" y="1266825"/>
          <a:ext cx="6915150" cy="3790950"/>
        </a:xfrm>
        <a:custGeom>
          <a:avLst/>
          <a:gdLst>
            <a:gd name="T0" fmla="*/ 2147483647 w 3413"/>
            <a:gd name="T1" fmla="*/ 2147483647 h 1968"/>
            <a:gd name="T2" fmla="*/ 2147483647 w 3413"/>
            <a:gd name="T3" fmla="*/ 2147483647 h 1968"/>
            <a:gd name="T4" fmla="*/ 2147483647 w 3413"/>
            <a:gd name="T5" fmla="*/ 2147483647 h 1968"/>
            <a:gd name="T6" fmla="*/ 2147483647 w 3413"/>
            <a:gd name="T7" fmla="*/ 2147483647 h 1968"/>
            <a:gd name="T8" fmla="*/ 2147483647 w 3413"/>
            <a:gd name="T9" fmla="*/ 2147483647 h 1968"/>
            <a:gd name="T10" fmla="*/ 2147483647 w 3413"/>
            <a:gd name="T11" fmla="*/ 2147483647 h 1968"/>
            <a:gd name="T12" fmla="*/ 2147483647 w 3413"/>
            <a:gd name="T13" fmla="*/ 2147483647 h 1968"/>
            <a:gd name="T14" fmla="*/ 2147483647 w 3413"/>
            <a:gd name="T15" fmla="*/ 2147483647 h 1968"/>
            <a:gd name="T16" fmla="*/ 2147483647 w 3413"/>
            <a:gd name="T17" fmla="*/ 2147483647 h 1968"/>
            <a:gd name="T18" fmla="*/ 2147483647 w 3413"/>
            <a:gd name="T19" fmla="*/ 2147483647 h 1968"/>
            <a:gd name="T20" fmla="*/ 2147483647 w 3413"/>
            <a:gd name="T21" fmla="*/ 2147483647 h 1968"/>
            <a:gd name="T22" fmla="*/ 2147483647 w 3413"/>
            <a:gd name="T23" fmla="*/ 2147483647 h 1968"/>
            <a:gd name="T24" fmla="*/ 2147483647 w 3413"/>
            <a:gd name="T25" fmla="*/ 2147483647 h 1968"/>
            <a:gd name="T26" fmla="*/ 2147483647 w 3413"/>
            <a:gd name="T27" fmla="*/ 2147483647 h 1968"/>
            <a:gd name="T28" fmla="*/ 2147483647 w 3413"/>
            <a:gd name="T29" fmla="*/ 2147483647 h 1968"/>
            <a:gd name="T30" fmla="*/ 2147483647 w 3413"/>
            <a:gd name="T31" fmla="*/ 2147483647 h 1968"/>
            <a:gd name="T32" fmla="*/ 2147483647 w 3413"/>
            <a:gd name="T33" fmla="*/ 2147483647 h 1968"/>
            <a:gd name="T34" fmla="*/ 2147483647 w 3413"/>
            <a:gd name="T35" fmla="*/ 2147483647 h 1968"/>
            <a:gd name="T36" fmla="*/ 2147483647 w 3413"/>
            <a:gd name="T37" fmla="*/ 2147483647 h 1968"/>
            <a:gd name="T38" fmla="*/ 2147483647 w 3413"/>
            <a:gd name="T39" fmla="*/ 2147483647 h 1968"/>
            <a:gd name="T40" fmla="*/ 2147483647 w 3413"/>
            <a:gd name="T41" fmla="*/ 2147483647 h 1968"/>
            <a:gd name="T42" fmla="*/ 2147483647 w 3413"/>
            <a:gd name="T43" fmla="*/ 2147483647 h 1968"/>
            <a:gd name="T44" fmla="*/ 2147483647 w 3413"/>
            <a:gd name="T45" fmla="*/ 2147483647 h 1968"/>
            <a:gd name="T46" fmla="*/ 2147483647 w 3413"/>
            <a:gd name="T47" fmla="*/ 2147483647 h 1968"/>
            <a:gd name="T48" fmla="*/ 2147483647 w 3413"/>
            <a:gd name="T49" fmla="*/ 0 h 1968"/>
            <a:gd name="T50" fmla="*/ 2147483647 w 3413"/>
            <a:gd name="T51" fmla="*/ 2147483647 h 1968"/>
            <a:gd name="T52" fmla="*/ 2147483647 w 3413"/>
            <a:gd name="T53" fmla="*/ 2147483647 h 1968"/>
            <a:gd name="T54" fmla="*/ 2147483647 w 3413"/>
            <a:gd name="T55" fmla="*/ 2147483647 h 1968"/>
            <a:gd name="T56" fmla="*/ 2147483647 w 3413"/>
            <a:gd name="T57" fmla="*/ 2147483647 h 1968"/>
            <a:gd name="T58" fmla="*/ 2147483647 w 3413"/>
            <a:gd name="T59" fmla="*/ 2147483647 h 1968"/>
            <a:gd name="T60" fmla="*/ 2147483647 w 3413"/>
            <a:gd name="T61" fmla="*/ 2147483647 h 1968"/>
            <a:gd name="T62" fmla="*/ 2147483647 w 3413"/>
            <a:gd name="T63" fmla="*/ 2147483647 h 1968"/>
            <a:gd name="T64" fmla="*/ 2147483647 w 3413"/>
            <a:gd name="T65" fmla="*/ 2147483647 h 1968"/>
            <a:gd name="T66" fmla="*/ 2147483647 w 3413"/>
            <a:gd name="T67" fmla="*/ 2147483647 h 1968"/>
            <a:gd name="T68" fmla="*/ 2147483647 w 3413"/>
            <a:gd name="T69" fmla="*/ 2147483647 h 1968"/>
            <a:gd name="T70" fmla="*/ 2147483647 w 3413"/>
            <a:gd name="T71" fmla="*/ 2147483647 h 1968"/>
            <a:gd name="T72" fmla="*/ 2147483647 w 3413"/>
            <a:gd name="T73" fmla="*/ 2147483647 h 1968"/>
            <a:gd name="T74" fmla="*/ 2147483647 w 3413"/>
            <a:gd name="T75" fmla="*/ 2147483647 h 1968"/>
            <a:gd name="T76" fmla="*/ 2147483647 w 3413"/>
            <a:gd name="T77" fmla="*/ 2147483647 h 1968"/>
            <a:gd name="T78" fmla="*/ 2147483647 w 3413"/>
            <a:gd name="T79" fmla="*/ 2147483647 h 1968"/>
            <a:gd name="T80" fmla="*/ 2147483647 w 3413"/>
            <a:gd name="T81" fmla="*/ 2147483647 h 1968"/>
            <a:gd name="T82" fmla="*/ 2147483647 w 3413"/>
            <a:gd name="T83" fmla="*/ 2147483647 h 1968"/>
            <a:gd name="T84" fmla="*/ 2147483647 w 3413"/>
            <a:gd name="T85" fmla="*/ 2147483647 h 1968"/>
            <a:gd name="T86" fmla="*/ 2147483647 w 3413"/>
            <a:gd name="T87" fmla="*/ 2147483647 h 1968"/>
            <a:gd name="T88" fmla="*/ 2147483647 w 3413"/>
            <a:gd name="T89" fmla="*/ 2147483647 h 1968"/>
            <a:gd name="T90" fmla="*/ 2147483647 w 3413"/>
            <a:gd name="T91" fmla="*/ 2147483647 h 1968"/>
            <a:gd name="T92" fmla="*/ 2147483647 w 3413"/>
            <a:gd name="T93" fmla="*/ 2147483647 h 1968"/>
            <a:gd name="T94" fmla="*/ 2147483647 w 3413"/>
            <a:gd name="T95" fmla="*/ 2147483647 h 1968"/>
            <a:gd name="T96" fmla="*/ 2147483647 w 3413"/>
            <a:gd name="T97" fmla="*/ 2147483647 h 1968"/>
            <a:gd name="T98" fmla="*/ 2147483647 w 3413"/>
            <a:gd name="T99" fmla="*/ 2147483647 h 196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413"/>
            <a:gd name="T151" fmla="*/ 0 h 1968"/>
            <a:gd name="T152" fmla="*/ 3413 w 3413"/>
            <a:gd name="T153" fmla="*/ 1968 h 196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413" h="1968">
              <a:moveTo>
                <a:pt x="94" y="0"/>
              </a:moveTo>
              <a:lnTo>
                <a:pt x="78" y="0"/>
              </a:lnTo>
              <a:lnTo>
                <a:pt x="75" y="2"/>
              </a:lnTo>
              <a:lnTo>
                <a:pt x="71" y="2"/>
              </a:lnTo>
              <a:lnTo>
                <a:pt x="59" y="8"/>
              </a:lnTo>
              <a:lnTo>
                <a:pt x="57" y="10"/>
              </a:lnTo>
              <a:lnTo>
                <a:pt x="49" y="13"/>
              </a:lnTo>
              <a:lnTo>
                <a:pt x="47" y="15"/>
              </a:lnTo>
              <a:lnTo>
                <a:pt x="43" y="17"/>
              </a:lnTo>
              <a:lnTo>
                <a:pt x="27" y="33"/>
              </a:lnTo>
              <a:lnTo>
                <a:pt x="25" y="39"/>
              </a:lnTo>
              <a:lnTo>
                <a:pt x="21" y="41"/>
              </a:lnTo>
              <a:lnTo>
                <a:pt x="11" y="58"/>
              </a:lnTo>
              <a:lnTo>
                <a:pt x="10" y="64"/>
              </a:lnTo>
              <a:lnTo>
                <a:pt x="6" y="72"/>
              </a:lnTo>
              <a:lnTo>
                <a:pt x="6" y="76"/>
              </a:lnTo>
              <a:lnTo>
                <a:pt x="2" y="85"/>
              </a:lnTo>
              <a:lnTo>
                <a:pt x="2" y="95"/>
              </a:lnTo>
              <a:lnTo>
                <a:pt x="0" y="99"/>
              </a:lnTo>
              <a:lnTo>
                <a:pt x="0" y="1867"/>
              </a:lnTo>
              <a:lnTo>
                <a:pt x="2" y="1873"/>
              </a:lnTo>
              <a:lnTo>
                <a:pt x="2" y="1883"/>
              </a:lnTo>
              <a:lnTo>
                <a:pt x="6" y="1891"/>
              </a:lnTo>
              <a:lnTo>
                <a:pt x="6" y="1896"/>
              </a:lnTo>
              <a:lnTo>
                <a:pt x="19" y="1924"/>
              </a:lnTo>
              <a:lnTo>
                <a:pt x="23" y="1928"/>
              </a:lnTo>
              <a:lnTo>
                <a:pt x="25" y="1931"/>
              </a:lnTo>
              <a:lnTo>
                <a:pt x="31" y="1937"/>
              </a:lnTo>
              <a:lnTo>
                <a:pt x="33" y="1941"/>
              </a:lnTo>
              <a:lnTo>
                <a:pt x="39" y="1947"/>
              </a:lnTo>
              <a:lnTo>
                <a:pt x="43" y="1949"/>
              </a:lnTo>
              <a:lnTo>
                <a:pt x="49" y="1955"/>
              </a:lnTo>
              <a:lnTo>
                <a:pt x="65" y="1963"/>
              </a:lnTo>
              <a:lnTo>
                <a:pt x="67" y="1963"/>
              </a:lnTo>
              <a:lnTo>
                <a:pt x="75" y="1966"/>
              </a:lnTo>
              <a:lnTo>
                <a:pt x="82" y="1966"/>
              </a:lnTo>
              <a:lnTo>
                <a:pt x="86" y="1968"/>
              </a:lnTo>
              <a:lnTo>
                <a:pt x="3326" y="1968"/>
              </a:lnTo>
              <a:lnTo>
                <a:pt x="3330" y="1966"/>
              </a:lnTo>
              <a:lnTo>
                <a:pt x="3336" y="1966"/>
              </a:lnTo>
              <a:lnTo>
                <a:pt x="3344" y="1963"/>
              </a:lnTo>
              <a:lnTo>
                <a:pt x="3348" y="1963"/>
              </a:lnTo>
              <a:lnTo>
                <a:pt x="3360" y="1957"/>
              </a:lnTo>
              <a:lnTo>
                <a:pt x="3362" y="1955"/>
              </a:lnTo>
              <a:lnTo>
                <a:pt x="3368" y="1951"/>
              </a:lnTo>
              <a:lnTo>
                <a:pt x="3370" y="1947"/>
              </a:lnTo>
              <a:lnTo>
                <a:pt x="3372" y="1947"/>
              </a:lnTo>
              <a:lnTo>
                <a:pt x="3382" y="1937"/>
              </a:lnTo>
              <a:lnTo>
                <a:pt x="3382" y="1935"/>
              </a:lnTo>
              <a:lnTo>
                <a:pt x="3386" y="1933"/>
              </a:lnTo>
              <a:lnTo>
                <a:pt x="3407" y="1892"/>
              </a:lnTo>
              <a:lnTo>
                <a:pt x="3407" y="1887"/>
              </a:lnTo>
              <a:lnTo>
                <a:pt x="3411" y="1877"/>
              </a:lnTo>
              <a:lnTo>
                <a:pt x="3411" y="1867"/>
              </a:lnTo>
              <a:lnTo>
                <a:pt x="3413" y="1863"/>
              </a:lnTo>
              <a:lnTo>
                <a:pt x="3413" y="105"/>
              </a:lnTo>
              <a:lnTo>
                <a:pt x="3411" y="99"/>
              </a:lnTo>
              <a:lnTo>
                <a:pt x="3411" y="89"/>
              </a:lnTo>
              <a:lnTo>
                <a:pt x="3407" y="82"/>
              </a:lnTo>
              <a:lnTo>
                <a:pt x="3407" y="76"/>
              </a:lnTo>
              <a:lnTo>
                <a:pt x="3401" y="64"/>
              </a:lnTo>
              <a:lnTo>
                <a:pt x="3399" y="58"/>
              </a:lnTo>
              <a:lnTo>
                <a:pt x="3391" y="43"/>
              </a:lnTo>
              <a:lnTo>
                <a:pt x="3390" y="41"/>
              </a:lnTo>
              <a:lnTo>
                <a:pt x="3388" y="37"/>
              </a:lnTo>
              <a:lnTo>
                <a:pt x="3384" y="33"/>
              </a:lnTo>
              <a:lnTo>
                <a:pt x="3380" y="27"/>
              </a:lnTo>
              <a:lnTo>
                <a:pt x="3374" y="23"/>
              </a:lnTo>
              <a:lnTo>
                <a:pt x="3366" y="15"/>
              </a:lnTo>
              <a:lnTo>
                <a:pt x="3362" y="13"/>
              </a:lnTo>
              <a:lnTo>
                <a:pt x="3360" y="11"/>
              </a:lnTo>
              <a:lnTo>
                <a:pt x="3340" y="2"/>
              </a:lnTo>
              <a:lnTo>
                <a:pt x="3340" y="4"/>
              </a:lnTo>
              <a:lnTo>
                <a:pt x="3338" y="2"/>
              </a:lnTo>
              <a:lnTo>
                <a:pt x="3319" y="0"/>
              </a:lnTo>
              <a:lnTo>
                <a:pt x="94" y="0"/>
              </a:lnTo>
              <a:lnTo>
                <a:pt x="94" y="39"/>
              </a:lnTo>
              <a:lnTo>
                <a:pt x="3319" y="39"/>
              </a:lnTo>
              <a:lnTo>
                <a:pt x="3323" y="37"/>
              </a:lnTo>
              <a:lnTo>
                <a:pt x="3325" y="39"/>
              </a:lnTo>
              <a:lnTo>
                <a:pt x="3332" y="41"/>
              </a:lnTo>
              <a:lnTo>
                <a:pt x="3336" y="43"/>
              </a:lnTo>
              <a:lnTo>
                <a:pt x="3338" y="45"/>
              </a:lnTo>
              <a:lnTo>
                <a:pt x="3342" y="47"/>
              </a:lnTo>
              <a:lnTo>
                <a:pt x="3350" y="54"/>
              </a:lnTo>
              <a:lnTo>
                <a:pt x="3352" y="54"/>
              </a:lnTo>
              <a:lnTo>
                <a:pt x="3352" y="56"/>
              </a:lnTo>
              <a:lnTo>
                <a:pt x="3356" y="60"/>
              </a:lnTo>
              <a:lnTo>
                <a:pt x="3358" y="64"/>
              </a:lnTo>
              <a:lnTo>
                <a:pt x="3360" y="66"/>
              </a:lnTo>
              <a:lnTo>
                <a:pt x="3364" y="74"/>
              </a:lnTo>
              <a:lnTo>
                <a:pt x="3366" y="80"/>
              </a:lnTo>
              <a:lnTo>
                <a:pt x="3368" y="84"/>
              </a:lnTo>
              <a:lnTo>
                <a:pt x="3368" y="87"/>
              </a:lnTo>
              <a:lnTo>
                <a:pt x="3372" y="97"/>
              </a:lnTo>
              <a:lnTo>
                <a:pt x="3372" y="107"/>
              </a:lnTo>
              <a:lnTo>
                <a:pt x="3374" y="113"/>
              </a:lnTo>
              <a:lnTo>
                <a:pt x="3374" y="1855"/>
              </a:lnTo>
              <a:lnTo>
                <a:pt x="3372" y="1859"/>
              </a:lnTo>
              <a:lnTo>
                <a:pt x="3372" y="1871"/>
              </a:lnTo>
              <a:lnTo>
                <a:pt x="3368" y="1879"/>
              </a:lnTo>
              <a:lnTo>
                <a:pt x="3368" y="1885"/>
              </a:lnTo>
              <a:lnTo>
                <a:pt x="3358" y="1906"/>
              </a:lnTo>
              <a:lnTo>
                <a:pt x="3354" y="1908"/>
              </a:lnTo>
              <a:lnTo>
                <a:pt x="3350" y="1914"/>
              </a:lnTo>
              <a:lnTo>
                <a:pt x="3348" y="1916"/>
              </a:lnTo>
              <a:lnTo>
                <a:pt x="3342" y="1920"/>
              </a:lnTo>
              <a:lnTo>
                <a:pt x="3340" y="1924"/>
              </a:lnTo>
              <a:lnTo>
                <a:pt x="3338" y="1924"/>
              </a:lnTo>
              <a:lnTo>
                <a:pt x="3336" y="1926"/>
              </a:lnTo>
              <a:lnTo>
                <a:pt x="3340" y="1924"/>
              </a:lnTo>
              <a:lnTo>
                <a:pt x="3336" y="1924"/>
              </a:lnTo>
              <a:lnTo>
                <a:pt x="3328" y="1928"/>
              </a:lnTo>
              <a:lnTo>
                <a:pt x="3323" y="1928"/>
              </a:lnTo>
              <a:lnTo>
                <a:pt x="3319" y="1929"/>
              </a:lnTo>
              <a:lnTo>
                <a:pt x="94" y="1929"/>
              </a:lnTo>
              <a:lnTo>
                <a:pt x="90" y="1928"/>
              </a:lnTo>
              <a:lnTo>
                <a:pt x="82" y="1928"/>
              </a:lnTo>
              <a:lnTo>
                <a:pt x="75" y="1924"/>
              </a:lnTo>
              <a:lnTo>
                <a:pt x="73" y="1924"/>
              </a:lnTo>
              <a:lnTo>
                <a:pt x="67" y="1918"/>
              </a:lnTo>
              <a:lnTo>
                <a:pt x="63" y="1916"/>
              </a:lnTo>
              <a:lnTo>
                <a:pt x="65" y="1918"/>
              </a:lnTo>
              <a:lnTo>
                <a:pt x="63" y="1914"/>
              </a:lnTo>
              <a:lnTo>
                <a:pt x="57" y="1908"/>
              </a:lnTo>
              <a:lnTo>
                <a:pt x="55" y="1904"/>
              </a:lnTo>
              <a:lnTo>
                <a:pt x="51" y="1900"/>
              </a:lnTo>
              <a:lnTo>
                <a:pt x="45" y="1889"/>
              </a:lnTo>
              <a:lnTo>
                <a:pt x="45" y="1885"/>
              </a:lnTo>
              <a:lnTo>
                <a:pt x="41" y="1875"/>
              </a:lnTo>
              <a:lnTo>
                <a:pt x="41" y="1865"/>
              </a:lnTo>
              <a:lnTo>
                <a:pt x="39" y="1859"/>
              </a:lnTo>
              <a:lnTo>
                <a:pt x="39" y="107"/>
              </a:lnTo>
              <a:lnTo>
                <a:pt x="41" y="103"/>
              </a:lnTo>
              <a:lnTo>
                <a:pt x="41" y="91"/>
              </a:lnTo>
              <a:lnTo>
                <a:pt x="45" y="84"/>
              </a:lnTo>
              <a:lnTo>
                <a:pt x="45" y="80"/>
              </a:lnTo>
              <a:lnTo>
                <a:pt x="47" y="74"/>
              </a:lnTo>
              <a:lnTo>
                <a:pt x="49" y="68"/>
              </a:lnTo>
              <a:lnTo>
                <a:pt x="53" y="66"/>
              </a:lnTo>
              <a:lnTo>
                <a:pt x="59" y="56"/>
              </a:lnTo>
              <a:lnTo>
                <a:pt x="67" y="48"/>
              </a:lnTo>
              <a:lnTo>
                <a:pt x="71" y="47"/>
              </a:lnTo>
              <a:lnTo>
                <a:pt x="73" y="45"/>
              </a:lnTo>
              <a:lnTo>
                <a:pt x="80" y="41"/>
              </a:lnTo>
              <a:lnTo>
                <a:pt x="82" y="39"/>
              </a:lnTo>
              <a:lnTo>
                <a:pt x="78" y="41"/>
              </a:lnTo>
              <a:lnTo>
                <a:pt x="82" y="41"/>
              </a:lnTo>
              <a:lnTo>
                <a:pt x="86" y="39"/>
              </a:lnTo>
              <a:lnTo>
                <a:pt x="94" y="39"/>
              </a:lnTo>
              <a:lnTo>
                <a:pt x="94" y="0"/>
              </a:lnTo>
              <a:close/>
            </a:path>
          </a:pathLst>
        </a:custGeom>
        <a:solidFill>
          <a:srgbClr val="800080"/>
        </a:solidFill>
        <a:ln w="9525">
          <a:solidFill>
            <a:srgbClr val="800080"/>
          </a:solidFill>
          <a:round/>
          <a:headEnd/>
          <a:tailEnd/>
        </a:ln>
      </xdr:spPr>
    </xdr:sp>
    <xdr:clientData/>
  </xdr:twoCellAnchor>
  <xdr:twoCellAnchor>
    <xdr:from>
      <xdr:col>0</xdr:col>
      <xdr:colOff>285750</xdr:colOff>
      <xdr:row>24</xdr:row>
      <xdr:rowOff>0</xdr:rowOff>
    </xdr:from>
    <xdr:to>
      <xdr:col>11</xdr:col>
      <xdr:colOff>457200</xdr:colOff>
      <xdr:row>39</xdr:row>
      <xdr:rowOff>76200</xdr:rowOff>
    </xdr:to>
    <xdr:grpSp>
      <xdr:nvGrpSpPr>
        <xdr:cNvPr id="3" name="Group 1182"/>
        <xdr:cNvGrpSpPr>
          <a:grpSpLocks/>
        </xdr:cNvGrpSpPr>
      </xdr:nvGrpSpPr>
      <xdr:grpSpPr bwMode="auto">
        <a:xfrm>
          <a:off x="285750" y="6229350"/>
          <a:ext cx="9315450" cy="3524250"/>
          <a:chOff x="30" y="576"/>
          <a:chExt cx="866" cy="368"/>
        </a:xfrm>
      </xdr:grpSpPr>
      <xdr:sp macro="" textlink="">
        <xdr:nvSpPr>
          <xdr:cNvPr id="4" name="Freeform 4"/>
          <xdr:cNvSpPr>
            <a:spLocks/>
          </xdr:cNvSpPr>
        </xdr:nvSpPr>
        <xdr:spPr bwMode="auto">
          <a:xfrm>
            <a:off x="207" y="579"/>
            <a:ext cx="155" cy="364"/>
          </a:xfrm>
          <a:custGeom>
            <a:avLst/>
            <a:gdLst>
              <a:gd name="T0" fmla="*/ 0 w 763"/>
              <a:gd name="T1" fmla="*/ 0 h 1558"/>
              <a:gd name="T2" fmla="*/ 0 w 763"/>
              <a:gd name="T3" fmla="*/ 0 h 1558"/>
              <a:gd name="T4" fmla="*/ 0 w 763"/>
              <a:gd name="T5" fmla="*/ 0 h 1558"/>
              <a:gd name="T6" fmla="*/ 0 w 763"/>
              <a:gd name="T7" fmla="*/ 0 h 1558"/>
              <a:gd name="T8" fmla="*/ 0 w 763"/>
              <a:gd name="T9" fmla="*/ 0 h 1558"/>
              <a:gd name="T10" fmla="*/ 0 w 763"/>
              <a:gd name="T11" fmla="*/ 0 h 1558"/>
              <a:gd name="T12" fmla="*/ 0 w 763"/>
              <a:gd name="T13" fmla="*/ 0 h 1558"/>
              <a:gd name="T14" fmla="*/ 0 w 763"/>
              <a:gd name="T15" fmla="*/ 0 h 1558"/>
              <a:gd name="T16" fmla="*/ 0 w 763"/>
              <a:gd name="T17" fmla="*/ 0 h 1558"/>
              <a:gd name="T18" fmla="*/ 0 w 763"/>
              <a:gd name="T19" fmla="*/ 0 h 1558"/>
              <a:gd name="T20" fmla="*/ 0 w 763"/>
              <a:gd name="T21" fmla="*/ 0 h 1558"/>
              <a:gd name="T22" fmla="*/ 0 w 763"/>
              <a:gd name="T23" fmla="*/ 0 h 1558"/>
              <a:gd name="T24" fmla="*/ 0 w 763"/>
              <a:gd name="T25" fmla="*/ 0 h 1558"/>
              <a:gd name="T26" fmla="*/ 0 w 763"/>
              <a:gd name="T27" fmla="*/ 0 h 1558"/>
              <a:gd name="T28" fmla="*/ 0 w 763"/>
              <a:gd name="T29" fmla="*/ 0 h 1558"/>
              <a:gd name="T30" fmla="*/ 0 w 763"/>
              <a:gd name="T31" fmla="*/ 0 h 1558"/>
              <a:gd name="T32" fmla="*/ 0 w 763"/>
              <a:gd name="T33" fmla="*/ 0 h 1558"/>
              <a:gd name="T34" fmla="*/ 0 w 763"/>
              <a:gd name="T35" fmla="*/ 0 h 1558"/>
              <a:gd name="T36" fmla="*/ 0 w 763"/>
              <a:gd name="T37" fmla="*/ 0 h 1558"/>
              <a:gd name="T38" fmla="*/ 0 w 763"/>
              <a:gd name="T39" fmla="*/ 0 h 1558"/>
              <a:gd name="T40" fmla="*/ 0 w 763"/>
              <a:gd name="T41" fmla="*/ 0 h 1558"/>
              <a:gd name="T42" fmla="*/ 0 w 763"/>
              <a:gd name="T43" fmla="*/ 0 h 1558"/>
              <a:gd name="T44" fmla="*/ 0 w 763"/>
              <a:gd name="T45" fmla="*/ 0 h 1558"/>
              <a:gd name="T46" fmla="*/ 0 w 763"/>
              <a:gd name="T47" fmla="*/ 0 h 1558"/>
              <a:gd name="T48" fmla="*/ 0 w 763"/>
              <a:gd name="T49" fmla="*/ 0 h 1558"/>
              <a:gd name="T50" fmla="*/ 0 w 763"/>
              <a:gd name="T51" fmla="*/ 0 h 1558"/>
              <a:gd name="T52" fmla="*/ 0 w 763"/>
              <a:gd name="T53" fmla="*/ 0 h 1558"/>
              <a:gd name="T54" fmla="*/ 0 w 763"/>
              <a:gd name="T55" fmla="*/ 0 h 1558"/>
              <a:gd name="T56" fmla="*/ 0 w 763"/>
              <a:gd name="T57" fmla="*/ 0 h 1558"/>
              <a:gd name="T58" fmla="*/ 0 w 763"/>
              <a:gd name="T59" fmla="*/ 0 h 1558"/>
              <a:gd name="T60" fmla="*/ 0 w 763"/>
              <a:gd name="T61" fmla="*/ 0 h 1558"/>
              <a:gd name="T62" fmla="*/ 0 w 763"/>
              <a:gd name="T63" fmla="*/ 0 h 1558"/>
              <a:gd name="T64" fmla="*/ 0 w 763"/>
              <a:gd name="T65" fmla="*/ 0 h 1558"/>
              <a:gd name="T66" fmla="*/ 0 w 763"/>
              <a:gd name="T67" fmla="*/ 0 h 1558"/>
              <a:gd name="T68" fmla="*/ 0 w 763"/>
              <a:gd name="T69" fmla="*/ 0 h 1558"/>
              <a:gd name="T70" fmla="*/ 0 w 763"/>
              <a:gd name="T71" fmla="*/ 0 h 1558"/>
              <a:gd name="T72" fmla="*/ 0 w 763"/>
              <a:gd name="T73" fmla="*/ 0 h 1558"/>
              <a:gd name="T74" fmla="*/ 0 w 763"/>
              <a:gd name="T75" fmla="*/ 0 h 1558"/>
              <a:gd name="T76" fmla="*/ 0 w 763"/>
              <a:gd name="T77" fmla="*/ 0 h 1558"/>
              <a:gd name="T78" fmla="*/ 0 w 763"/>
              <a:gd name="T79" fmla="*/ 0 h 1558"/>
              <a:gd name="T80" fmla="*/ 0 w 763"/>
              <a:gd name="T81" fmla="*/ 0 h 1558"/>
              <a:gd name="T82" fmla="*/ 0 w 763"/>
              <a:gd name="T83" fmla="*/ 0 h 1558"/>
              <a:gd name="T84" fmla="*/ 0 w 763"/>
              <a:gd name="T85" fmla="*/ 0 h 1558"/>
              <a:gd name="T86" fmla="*/ 0 w 763"/>
              <a:gd name="T87" fmla="*/ 0 h 1558"/>
              <a:gd name="T88" fmla="*/ 0 w 763"/>
              <a:gd name="T89" fmla="*/ 0 h 1558"/>
              <a:gd name="T90" fmla="*/ 0 w 763"/>
              <a:gd name="T91" fmla="*/ 0 h 1558"/>
              <a:gd name="T92" fmla="*/ 0 w 763"/>
              <a:gd name="T93" fmla="*/ 0 h 1558"/>
              <a:gd name="T94" fmla="*/ 0 w 763"/>
              <a:gd name="T95" fmla="*/ 0 h 1558"/>
              <a:gd name="T96" fmla="*/ 0 w 763"/>
              <a:gd name="T97" fmla="*/ 0 h 1558"/>
              <a:gd name="T98" fmla="*/ 0 w 763"/>
              <a:gd name="T99" fmla="*/ 0 h 1558"/>
              <a:gd name="T100" fmla="*/ 0 w 763"/>
              <a:gd name="T101" fmla="*/ 0 h 1558"/>
              <a:gd name="T102" fmla="*/ 0 w 763"/>
              <a:gd name="T103" fmla="*/ 0 h 1558"/>
              <a:gd name="T104" fmla="*/ 0 w 763"/>
              <a:gd name="T105" fmla="*/ 0 h 1558"/>
              <a:gd name="T106" fmla="*/ 0 w 763"/>
              <a:gd name="T107" fmla="*/ 0 h 1558"/>
              <a:gd name="T108" fmla="*/ 0 w 763"/>
              <a:gd name="T109" fmla="*/ 0 h 1558"/>
              <a:gd name="T110" fmla="*/ 0 w 763"/>
              <a:gd name="T111" fmla="*/ 0 h 1558"/>
              <a:gd name="T112" fmla="*/ 0 w 763"/>
              <a:gd name="T113" fmla="*/ 0 h 1558"/>
              <a:gd name="T114" fmla="*/ 0 w 763"/>
              <a:gd name="T115" fmla="*/ 0 h 1558"/>
              <a:gd name="T116" fmla="*/ 0 w 763"/>
              <a:gd name="T117" fmla="*/ 0 h 1558"/>
              <a:gd name="T118" fmla="*/ 0 w 763"/>
              <a:gd name="T119" fmla="*/ 0 h 1558"/>
              <a:gd name="T120" fmla="*/ 0 w 763"/>
              <a:gd name="T121" fmla="*/ 0 h 1558"/>
              <a:gd name="T122" fmla="*/ 0 w 763"/>
              <a:gd name="T123" fmla="*/ 0 h 1558"/>
              <a:gd name="T124" fmla="*/ 0 w 763"/>
              <a:gd name="T125" fmla="*/ 0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5" name="Rectangle 5"/>
          <xdr:cNvSpPr>
            <a:spLocks noChangeArrowheads="1"/>
          </xdr:cNvSpPr>
        </xdr:nvSpPr>
        <xdr:spPr bwMode="auto">
          <a:xfrm>
            <a:off x="30" y="853"/>
            <a:ext cx="178" cy="70"/>
          </a:xfrm>
          <a:prstGeom prst="rect">
            <a:avLst/>
          </a:prstGeom>
          <a:gradFill rotWithShape="0">
            <a:gsLst>
              <a:gs pos="0">
                <a:srgbClr val="FF6600"/>
              </a:gs>
              <a:gs pos="100000">
                <a:srgbClr val="662900"/>
              </a:gs>
            </a:gsLst>
            <a:lin ang="0" scaled="1"/>
          </a:gradFill>
          <a:ln w="0">
            <a:noFill/>
            <a:miter lim="800000"/>
            <a:headEnd/>
            <a:tailEnd/>
          </a:ln>
        </xdr:spPr>
      </xdr:sp>
      <xdr:sp macro="" textlink="">
        <xdr:nvSpPr>
          <xdr:cNvPr id="6" name="Oval 6"/>
          <xdr:cNvSpPr>
            <a:spLocks noChangeArrowheads="1"/>
          </xdr:cNvSpPr>
        </xdr:nvSpPr>
        <xdr:spPr bwMode="auto">
          <a:xfrm>
            <a:off x="315" y="737"/>
            <a:ext cx="6" cy="8"/>
          </a:xfrm>
          <a:prstGeom prst="ellipse">
            <a:avLst/>
          </a:prstGeom>
          <a:solidFill>
            <a:srgbClr val="DEAD3D"/>
          </a:solidFill>
          <a:ln w="9525">
            <a:solidFill>
              <a:srgbClr val="0238C0"/>
            </a:solidFill>
            <a:round/>
            <a:headEnd/>
            <a:tailEnd/>
          </a:ln>
        </xdr:spPr>
      </xdr:sp>
      <xdr:sp macro="" textlink="">
        <xdr:nvSpPr>
          <xdr:cNvPr id="7" name="Freeform 7"/>
          <xdr:cNvSpPr>
            <a:spLocks/>
          </xdr:cNvSpPr>
        </xdr:nvSpPr>
        <xdr:spPr bwMode="auto">
          <a:xfrm>
            <a:off x="315" y="736"/>
            <a:ext cx="6" cy="9"/>
          </a:xfrm>
          <a:custGeom>
            <a:avLst/>
            <a:gdLst>
              <a:gd name="T0" fmla="*/ 0 w 32"/>
              <a:gd name="T1" fmla="*/ 0 h 41"/>
              <a:gd name="T2" fmla="*/ 0 w 32"/>
              <a:gd name="T3" fmla="*/ 0 h 41"/>
              <a:gd name="T4" fmla="*/ 0 w 32"/>
              <a:gd name="T5" fmla="*/ 0 h 41"/>
              <a:gd name="T6" fmla="*/ 0 w 32"/>
              <a:gd name="T7" fmla="*/ 0 h 41"/>
              <a:gd name="T8" fmla="*/ 0 w 32"/>
              <a:gd name="T9" fmla="*/ 0 h 41"/>
              <a:gd name="T10" fmla="*/ 0 w 32"/>
              <a:gd name="T11" fmla="*/ 0 h 41"/>
              <a:gd name="T12" fmla="*/ 0 w 32"/>
              <a:gd name="T13" fmla="*/ 0 h 41"/>
              <a:gd name="T14" fmla="*/ 0 w 32"/>
              <a:gd name="T15" fmla="*/ 0 h 41"/>
              <a:gd name="T16" fmla="*/ 0 w 32"/>
              <a:gd name="T17" fmla="*/ 0 h 41"/>
              <a:gd name="T18" fmla="*/ 0 w 32"/>
              <a:gd name="T19" fmla="*/ 0 h 41"/>
              <a:gd name="T20" fmla="*/ 0 w 32"/>
              <a:gd name="T21" fmla="*/ 0 h 41"/>
              <a:gd name="T22" fmla="*/ 0 w 32"/>
              <a:gd name="T23" fmla="*/ 0 h 41"/>
              <a:gd name="T24" fmla="*/ 0 w 32"/>
              <a:gd name="T25" fmla="*/ 0 h 41"/>
              <a:gd name="T26" fmla="*/ 0 w 32"/>
              <a:gd name="T27" fmla="*/ 0 h 41"/>
              <a:gd name="T28" fmla="*/ 0 w 32"/>
              <a:gd name="T29" fmla="*/ 0 h 41"/>
              <a:gd name="T30" fmla="*/ 0 w 32"/>
              <a:gd name="T31" fmla="*/ 0 h 41"/>
              <a:gd name="T32" fmla="*/ 0 w 32"/>
              <a:gd name="T33" fmla="*/ 0 h 41"/>
              <a:gd name="T34" fmla="*/ 0 w 32"/>
              <a:gd name="T35" fmla="*/ 0 h 41"/>
              <a:gd name="T36" fmla="*/ 0 w 32"/>
              <a:gd name="T37" fmla="*/ 0 h 41"/>
              <a:gd name="T38" fmla="*/ 0 w 32"/>
              <a:gd name="T39" fmla="*/ 0 h 41"/>
              <a:gd name="T40" fmla="*/ 0 w 32"/>
              <a:gd name="T41" fmla="*/ 0 h 41"/>
              <a:gd name="T42" fmla="*/ 0 w 32"/>
              <a:gd name="T43" fmla="*/ 0 h 41"/>
              <a:gd name="T44" fmla="*/ 0 w 32"/>
              <a:gd name="T45" fmla="*/ 0 h 41"/>
              <a:gd name="T46" fmla="*/ 0 w 32"/>
              <a:gd name="T47" fmla="*/ 0 h 41"/>
              <a:gd name="T48" fmla="*/ 0 w 32"/>
              <a:gd name="T49" fmla="*/ 0 h 41"/>
              <a:gd name="T50" fmla="*/ 0 w 32"/>
              <a:gd name="T51" fmla="*/ 0 h 41"/>
              <a:gd name="T52" fmla="*/ 0 w 32"/>
              <a:gd name="T53" fmla="*/ 0 h 41"/>
              <a:gd name="T54" fmla="*/ 0 w 32"/>
              <a:gd name="T55" fmla="*/ 0 h 41"/>
              <a:gd name="T56" fmla="*/ 0 w 32"/>
              <a:gd name="T57" fmla="*/ 0 h 41"/>
              <a:gd name="T58" fmla="*/ 0 w 32"/>
              <a:gd name="T59" fmla="*/ 0 h 41"/>
              <a:gd name="T60" fmla="*/ 0 w 32"/>
              <a:gd name="T61" fmla="*/ 0 h 41"/>
              <a:gd name="T62" fmla="*/ 0 w 32"/>
              <a:gd name="T63" fmla="*/ 0 h 41"/>
              <a:gd name="T64" fmla="*/ 0 w 32"/>
              <a:gd name="T65" fmla="*/ 0 h 41"/>
              <a:gd name="T66" fmla="*/ 0 w 32"/>
              <a:gd name="T67" fmla="*/ 0 h 41"/>
              <a:gd name="T68" fmla="*/ 0 w 32"/>
              <a:gd name="T69" fmla="*/ 0 h 41"/>
              <a:gd name="T70" fmla="*/ 0 w 32"/>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8" name="Oval 8"/>
          <xdr:cNvSpPr>
            <a:spLocks noChangeArrowheads="1"/>
          </xdr:cNvSpPr>
        </xdr:nvSpPr>
        <xdr:spPr bwMode="auto">
          <a:xfrm>
            <a:off x="259" y="821"/>
            <a:ext cx="12" cy="14"/>
          </a:xfrm>
          <a:prstGeom prst="ellipse">
            <a:avLst/>
          </a:prstGeom>
          <a:solidFill>
            <a:srgbClr val="C0C0C0"/>
          </a:solidFill>
          <a:ln w="9525">
            <a:solidFill>
              <a:srgbClr val="0238C0"/>
            </a:solidFill>
            <a:round/>
            <a:headEnd/>
            <a:tailEnd/>
          </a:ln>
        </xdr:spPr>
      </xdr:sp>
      <xdr:sp macro="" textlink="">
        <xdr:nvSpPr>
          <xdr:cNvPr id="9" name="Freeform 9"/>
          <xdr:cNvSpPr>
            <a:spLocks/>
          </xdr:cNvSpPr>
        </xdr:nvSpPr>
        <xdr:spPr bwMode="auto">
          <a:xfrm>
            <a:off x="259" y="819"/>
            <a:ext cx="12" cy="16"/>
          </a:xfrm>
          <a:custGeom>
            <a:avLst/>
            <a:gdLst>
              <a:gd name="T0" fmla="*/ 0 w 59"/>
              <a:gd name="T1" fmla="*/ 0 h 61"/>
              <a:gd name="T2" fmla="*/ 0 w 59"/>
              <a:gd name="T3" fmla="*/ 0 h 61"/>
              <a:gd name="T4" fmla="*/ 0 w 59"/>
              <a:gd name="T5" fmla="*/ 0 h 61"/>
              <a:gd name="T6" fmla="*/ 0 w 59"/>
              <a:gd name="T7" fmla="*/ 0 h 61"/>
              <a:gd name="T8" fmla="*/ 0 w 59"/>
              <a:gd name="T9" fmla="*/ 0 h 61"/>
              <a:gd name="T10" fmla="*/ 0 w 59"/>
              <a:gd name="T11" fmla="*/ 0 h 61"/>
              <a:gd name="T12" fmla="*/ 0 w 59"/>
              <a:gd name="T13" fmla="*/ 0 h 61"/>
              <a:gd name="T14" fmla="*/ 0 w 59"/>
              <a:gd name="T15" fmla="*/ 0 h 61"/>
              <a:gd name="T16" fmla="*/ 0 w 59"/>
              <a:gd name="T17" fmla="*/ 0 h 61"/>
              <a:gd name="T18" fmla="*/ 0 w 59"/>
              <a:gd name="T19" fmla="*/ 0 h 61"/>
              <a:gd name="T20" fmla="*/ 0 w 59"/>
              <a:gd name="T21" fmla="*/ 0 h 61"/>
              <a:gd name="T22" fmla="*/ 0 w 59"/>
              <a:gd name="T23" fmla="*/ 0 h 61"/>
              <a:gd name="T24" fmla="*/ 0 w 59"/>
              <a:gd name="T25" fmla="*/ 0 h 61"/>
              <a:gd name="T26" fmla="*/ 0 w 59"/>
              <a:gd name="T27" fmla="*/ 0 h 61"/>
              <a:gd name="T28" fmla="*/ 0 w 59"/>
              <a:gd name="T29" fmla="*/ 0 h 61"/>
              <a:gd name="T30" fmla="*/ 0 w 59"/>
              <a:gd name="T31" fmla="*/ 0 h 61"/>
              <a:gd name="T32" fmla="*/ 0 w 59"/>
              <a:gd name="T33" fmla="*/ 0 h 61"/>
              <a:gd name="T34" fmla="*/ 0 w 59"/>
              <a:gd name="T35" fmla="*/ 0 h 61"/>
              <a:gd name="T36" fmla="*/ 0 w 59"/>
              <a:gd name="T37" fmla="*/ 0 h 61"/>
              <a:gd name="T38" fmla="*/ 0 w 59"/>
              <a:gd name="T39" fmla="*/ 0 h 61"/>
              <a:gd name="T40" fmla="*/ 0 w 59"/>
              <a:gd name="T41" fmla="*/ 0 h 61"/>
              <a:gd name="T42" fmla="*/ 0 w 59"/>
              <a:gd name="T43" fmla="*/ 0 h 61"/>
              <a:gd name="T44" fmla="*/ 0 w 59"/>
              <a:gd name="T45" fmla="*/ 0 h 61"/>
              <a:gd name="T46" fmla="*/ 0 w 59"/>
              <a:gd name="T47" fmla="*/ 0 h 61"/>
              <a:gd name="T48" fmla="*/ 0 w 59"/>
              <a:gd name="T49" fmla="*/ 0 h 61"/>
              <a:gd name="T50" fmla="*/ 0 w 59"/>
              <a:gd name="T51" fmla="*/ 0 h 61"/>
              <a:gd name="T52" fmla="*/ 0 w 59"/>
              <a:gd name="T53" fmla="*/ 0 h 61"/>
              <a:gd name="T54" fmla="*/ 0 w 59"/>
              <a:gd name="T55" fmla="*/ 0 h 61"/>
              <a:gd name="T56" fmla="*/ 0 w 59"/>
              <a:gd name="T57" fmla="*/ 0 h 61"/>
              <a:gd name="T58" fmla="*/ 0 w 59"/>
              <a:gd name="T59" fmla="*/ 0 h 61"/>
              <a:gd name="T60" fmla="*/ 0 w 59"/>
              <a:gd name="T61" fmla="*/ 0 h 61"/>
              <a:gd name="T62" fmla="*/ 0 w 59"/>
              <a:gd name="T63" fmla="*/ 0 h 61"/>
              <a:gd name="T64" fmla="*/ 0 w 59"/>
              <a:gd name="T65" fmla="*/ 0 h 61"/>
              <a:gd name="T66" fmla="*/ 0 w 59"/>
              <a:gd name="T67" fmla="*/ 0 h 61"/>
              <a:gd name="T68" fmla="*/ 0 w 59"/>
              <a:gd name="T69" fmla="*/ 0 h 61"/>
              <a:gd name="T70" fmla="*/ 0 w 59"/>
              <a:gd name="T71" fmla="*/ 0 h 61"/>
              <a:gd name="T72" fmla="*/ 0 w 59"/>
              <a:gd name="T73" fmla="*/ 0 h 61"/>
              <a:gd name="T74" fmla="*/ 0 w 59"/>
              <a:gd name="T75" fmla="*/ 0 h 61"/>
              <a:gd name="T76" fmla="*/ 0 w 59"/>
              <a:gd name="T77" fmla="*/ 0 h 61"/>
              <a:gd name="T78" fmla="*/ 0 w 59"/>
              <a:gd name="T79" fmla="*/ 0 h 61"/>
              <a:gd name="T80" fmla="*/ 0 w 59"/>
              <a:gd name="T81" fmla="*/ 0 h 61"/>
              <a:gd name="T82" fmla="*/ 0 w 59"/>
              <a:gd name="T83" fmla="*/ 0 h 61"/>
              <a:gd name="T84" fmla="*/ 0 w 59"/>
              <a:gd name="T85" fmla="*/ 0 h 61"/>
              <a:gd name="T86" fmla="*/ 0 w 59"/>
              <a:gd name="T87" fmla="*/ 0 h 61"/>
              <a:gd name="T88" fmla="*/ 0 w 59"/>
              <a:gd name="T89" fmla="*/ 0 h 61"/>
              <a:gd name="T90" fmla="*/ 0 w 59"/>
              <a:gd name="T91" fmla="*/ 0 h 61"/>
              <a:gd name="T92" fmla="*/ 0 w 59"/>
              <a:gd name="T93" fmla="*/ 0 h 61"/>
              <a:gd name="T94" fmla="*/ 0 w 59"/>
              <a:gd name="T95" fmla="*/ 0 h 61"/>
              <a:gd name="T96" fmla="*/ 0 w 59"/>
              <a:gd name="T97" fmla="*/ 0 h 61"/>
              <a:gd name="T98" fmla="*/ 0 w 59"/>
              <a:gd name="T99" fmla="*/ 0 h 61"/>
              <a:gd name="T100" fmla="*/ 0 w 59"/>
              <a:gd name="T101" fmla="*/ 0 h 61"/>
              <a:gd name="T102" fmla="*/ 0 w 59"/>
              <a:gd name="T103" fmla="*/ 0 h 61"/>
              <a:gd name="T104" fmla="*/ 0 w 59"/>
              <a:gd name="T105" fmla="*/ 0 h 61"/>
              <a:gd name="T106" fmla="*/ 0 w 59"/>
              <a:gd name="T107" fmla="*/ 0 h 61"/>
              <a:gd name="T108" fmla="*/ 0 w 59"/>
              <a:gd name="T109" fmla="*/ 0 h 61"/>
              <a:gd name="T110" fmla="*/ 0 w 59"/>
              <a:gd name="T111" fmla="*/ 0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10" name="Oval 10"/>
          <xdr:cNvSpPr>
            <a:spLocks noChangeArrowheads="1"/>
          </xdr:cNvSpPr>
        </xdr:nvSpPr>
        <xdr:spPr bwMode="auto">
          <a:xfrm>
            <a:off x="260" y="822"/>
            <a:ext cx="10" cy="11"/>
          </a:xfrm>
          <a:prstGeom prst="ellipse">
            <a:avLst/>
          </a:prstGeom>
          <a:solidFill>
            <a:srgbClr val="FFFFFF"/>
          </a:solidFill>
          <a:ln w="9525">
            <a:solidFill>
              <a:srgbClr val="0238C0"/>
            </a:solidFill>
            <a:round/>
            <a:headEnd/>
            <a:tailEnd/>
          </a:ln>
        </xdr:spPr>
      </xdr:sp>
      <xdr:sp macro="" textlink="">
        <xdr:nvSpPr>
          <xdr:cNvPr id="11" name="Freeform 11"/>
          <xdr:cNvSpPr>
            <a:spLocks/>
          </xdr:cNvSpPr>
        </xdr:nvSpPr>
        <xdr:spPr bwMode="auto">
          <a:xfrm>
            <a:off x="260" y="822"/>
            <a:ext cx="10" cy="11"/>
          </a:xfrm>
          <a:custGeom>
            <a:avLst/>
            <a:gdLst>
              <a:gd name="T0" fmla="*/ 0 w 50"/>
              <a:gd name="T1" fmla="*/ 0 h 49"/>
              <a:gd name="T2" fmla="*/ 0 w 50"/>
              <a:gd name="T3" fmla="*/ 0 h 49"/>
              <a:gd name="T4" fmla="*/ 0 w 50"/>
              <a:gd name="T5" fmla="*/ 0 h 49"/>
              <a:gd name="T6" fmla="*/ 0 w 50"/>
              <a:gd name="T7" fmla="*/ 0 h 49"/>
              <a:gd name="T8" fmla="*/ 0 w 50"/>
              <a:gd name="T9" fmla="*/ 0 h 49"/>
              <a:gd name="T10" fmla="*/ 0 w 50"/>
              <a:gd name="T11" fmla="*/ 0 h 49"/>
              <a:gd name="T12" fmla="*/ 0 w 50"/>
              <a:gd name="T13" fmla="*/ 0 h 49"/>
              <a:gd name="T14" fmla="*/ 0 w 50"/>
              <a:gd name="T15" fmla="*/ 0 h 49"/>
              <a:gd name="T16" fmla="*/ 0 w 50"/>
              <a:gd name="T17" fmla="*/ 0 h 49"/>
              <a:gd name="T18" fmla="*/ 0 w 50"/>
              <a:gd name="T19" fmla="*/ 0 h 49"/>
              <a:gd name="T20" fmla="*/ 0 w 50"/>
              <a:gd name="T21" fmla="*/ 0 h 49"/>
              <a:gd name="T22" fmla="*/ 0 w 50"/>
              <a:gd name="T23" fmla="*/ 0 h 49"/>
              <a:gd name="T24" fmla="*/ 0 w 50"/>
              <a:gd name="T25" fmla="*/ 0 h 49"/>
              <a:gd name="T26" fmla="*/ 0 w 50"/>
              <a:gd name="T27" fmla="*/ 0 h 49"/>
              <a:gd name="T28" fmla="*/ 0 w 50"/>
              <a:gd name="T29" fmla="*/ 0 h 49"/>
              <a:gd name="T30" fmla="*/ 0 w 50"/>
              <a:gd name="T31" fmla="*/ 0 h 49"/>
              <a:gd name="T32" fmla="*/ 0 w 50"/>
              <a:gd name="T33" fmla="*/ 0 h 49"/>
              <a:gd name="T34" fmla="*/ 0 w 50"/>
              <a:gd name="T35" fmla="*/ 0 h 49"/>
              <a:gd name="T36" fmla="*/ 0 w 50"/>
              <a:gd name="T37" fmla="*/ 0 h 49"/>
              <a:gd name="T38" fmla="*/ 0 w 50"/>
              <a:gd name="T39" fmla="*/ 0 h 49"/>
              <a:gd name="T40" fmla="*/ 0 w 50"/>
              <a:gd name="T41" fmla="*/ 0 h 49"/>
              <a:gd name="T42" fmla="*/ 0 w 50"/>
              <a:gd name="T43" fmla="*/ 0 h 49"/>
              <a:gd name="T44" fmla="*/ 0 w 50"/>
              <a:gd name="T45" fmla="*/ 0 h 49"/>
              <a:gd name="T46" fmla="*/ 0 w 50"/>
              <a:gd name="T47" fmla="*/ 0 h 49"/>
              <a:gd name="T48" fmla="*/ 0 w 50"/>
              <a:gd name="T49" fmla="*/ 0 h 49"/>
              <a:gd name="T50" fmla="*/ 0 w 50"/>
              <a:gd name="T51" fmla="*/ 0 h 49"/>
              <a:gd name="T52" fmla="*/ 0 w 50"/>
              <a:gd name="T53" fmla="*/ 0 h 49"/>
              <a:gd name="T54" fmla="*/ 0 w 50"/>
              <a:gd name="T55" fmla="*/ 0 h 49"/>
              <a:gd name="T56" fmla="*/ 0 w 50"/>
              <a:gd name="T57" fmla="*/ 0 h 49"/>
              <a:gd name="T58" fmla="*/ 0 w 50"/>
              <a:gd name="T59" fmla="*/ 0 h 49"/>
              <a:gd name="T60" fmla="*/ 0 w 50"/>
              <a:gd name="T61" fmla="*/ 0 h 49"/>
              <a:gd name="T62" fmla="*/ 0 w 50"/>
              <a:gd name="T63" fmla="*/ 0 h 49"/>
              <a:gd name="T64" fmla="*/ 0 w 50"/>
              <a:gd name="T65" fmla="*/ 0 h 49"/>
              <a:gd name="T66" fmla="*/ 0 w 50"/>
              <a:gd name="T67" fmla="*/ 0 h 49"/>
              <a:gd name="T68" fmla="*/ 0 w 50"/>
              <a:gd name="T69" fmla="*/ 0 h 49"/>
              <a:gd name="T70" fmla="*/ 0 w 50"/>
              <a:gd name="T71" fmla="*/ 0 h 49"/>
              <a:gd name="T72" fmla="*/ 0 w 50"/>
              <a:gd name="T73" fmla="*/ 0 h 49"/>
              <a:gd name="T74" fmla="*/ 0 w 50"/>
              <a:gd name="T75" fmla="*/ 0 h 49"/>
              <a:gd name="T76" fmla="*/ 0 w 50"/>
              <a:gd name="T77" fmla="*/ 0 h 49"/>
              <a:gd name="T78" fmla="*/ 0 w 50"/>
              <a:gd name="T79" fmla="*/ 0 h 49"/>
              <a:gd name="T80" fmla="*/ 0 w 50"/>
              <a:gd name="T81" fmla="*/ 0 h 49"/>
              <a:gd name="T82" fmla="*/ 0 w 50"/>
              <a:gd name="T83" fmla="*/ 0 h 49"/>
              <a:gd name="T84" fmla="*/ 0 w 50"/>
              <a:gd name="T85" fmla="*/ 0 h 49"/>
              <a:gd name="T86" fmla="*/ 0 w 50"/>
              <a:gd name="T87" fmla="*/ 0 h 49"/>
              <a:gd name="T88" fmla="*/ 0 w 50"/>
              <a:gd name="T89" fmla="*/ 0 h 49"/>
              <a:gd name="T90" fmla="*/ 0 w 50"/>
              <a:gd name="T91" fmla="*/ 0 h 49"/>
              <a:gd name="T92" fmla="*/ 0 w 50"/>
              <a:gd name="T93" fmla="*/ 0 h 49"/>
              <a:gd name="T94" fmla="*/ 0 w 50"/>
              <a:gd name="T95" fmla="*/ 0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12" name="Freeform 12"/>
          <xdr:cNvSpPr>
            <a:spLocks/>
          </xdr:cNvSpPr>
        </xdr:nvSpPr>
        <xdr:spPr bwMode="auto">
          <a:xfrm>
            <a:off x="273" y="836"/>
            <a:ext cx="3" cy="4"/>
          </a:xfrm>
          <a:custGeom>
            <a:avLst/>
            <a:gdLst>
              <a:gd name="T0" fmla="*/ 0 w 15"/>
              <a:gd name="T1" fmla="*/ 0 h 18"/>
              <a:gd name="T2" fmla="*/ 0 w 15"/>
              <a:gd name="T3" fmla="*/ 0 h 18"/>
              <a:gd name="T4" fmla="*/ 0 w 15"/>
              <a:gd name="T5" fmla="*/ 0 h 18"/>
              <a:gd name="T6" fmla="*/ 0 w 15"/>
              <a:gd name="T7" fmla="*/ 0 h 18"/>
              <a:gd name="T8" fmla="*/ 0 w 15"/>
              <a:gd name="T9" fmla="*/ 0 h 18"/>
              <a:gd name="T10" fmla="*/ 0 w 15"/>
              <a:gd name="T11" fmla="*/ 0 h 18"/>
              <a:gd name="T12" fmla="*/ 0 w 15"/>
              <a:gd name="T13" fmla="*/ 0 h 18"/>
              <a:gd name="T14" fmla="*/ 0 w 15"/>
              <a:gd name="T15" fmla="*/ 0 h 18"/>
              <a:gd name="T16" fmla="*/ 0 w 15"/>
              <a:gd name="T17" fmla="*/ 0 h 18"/>
              <a:gd name="T18" fmla="*/ 0 w 15"/>
              <a:gd name="T19" fmla="*/ 0 h 18"/>
              <a:gd name="T20" fmla="*/ 0 w 15"/>
              <a:gd name="T21" fmla="*/ 0 h 18"/>
              <a:gd name="T22" fmla="*/ 0 w 15"/>
              <a:gd name="T23" fmla="*/ 0 h 18"/>
              <a:gd name="T24" fmla="*/ 0 w 15"/>
              <a:gd name="T25" fmla="*/ 0 h 18"/>
              <a:gd name="T26" fmla="*/ 0 w 15"/>
              <a:gd name="T27" fmla="*/ 0 h 18"/>
              <a:gd name="T28" fmla="*/ 0 w 15"/>
              <a:gd name="T29" fmla="*/ 0 h 18"/>
              <a:gd name="T30" fmla="*/ 0 w 15"/>
              <a:gd name="T31" fmla="*/ 0 h 18"/>
              <a:gd name="T32" fmla="*/ 0 w 15"/>
              <a:gd name="T33" fmla="*/ 0 h 18"/>
              <a:gd name="T34" fmla="*/ 0 w 15"/>
              <a:gd name="T35" fmla="*/ 0 h 18"/>
              <a:gd name="T36" fmla="*/ 0 w 15"/>
              <a:gd name="T37" fmla="*/ 0 h 18"/>
              <a:gd name="T38" fmla="*/ 0 w 15"/>
              <a:gd name="T39" fmla="*/ 0 h 18"/>
              <a:gd name="T40" fmla="*/ 0 w 15"/>
              <a:gd name="T41" fmla="*/ 0 h 18"/>
              <a:gd name="T42" fmla="*/ 0 w 15"/>
              <a:gd name="T43" fmla="*/ 0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13" name="Freeform 13"/>
          <xdr:cNvSpPr>
            <a:spLocks/>
          </xdr:cNvSpPr>
        </xdr:nvSpPr>
        <xdr:spPr bwMode="auto">
          <a:xfrm>
            <a:off x="263" y="814"/>
            <a:ext cx="12" cy="12"/>
          </a:xfrm>
          <a:custGeom>
            <a:avLst/>
            <a:gdLst>
              <a:gd name="T0" fmla="*/ 0 w 61"/>
              <a:gd name="T1" fmla="*/ 0 h 52"/>
              <a:gd name="T2" fmla="*/ 0 w 61"/>
              <a:gd name="T3" fmla="*/ 0 h 52"/>
              <a:gd name="T4" fmla="*/ 0 w 61"/>
              <a:gd name="T5" fmla="*/ 0 h 52"/>
              <a:gd name="T6" fmla="*/ 0 w 61"/>
              <a:gd name="T7" fmla="*/ 0 h 52"/>
              <a:gd name="T8" fmla="*/ 0 w 61"/>
              <a:gd name="T9" fmla="*/ 0 h 52"/>
              <a:gd name="T10" fmla="*/ 0 w 61"/>
              <a:gd name="T11" fmla="*/ 0 h 52"/>
              <a:gd name="T12" fmla="*/ 0 w 61"/>
              <a:gd name="T13" fmla="*/ 0 h 52"/>
              <a:gd name="T14" fmla="*/ 0 w 61"/>
              <a:gd name="T15" fmla="*/ 0 h 52"/>
              <a:gd name="T16" fmla="*/ 0 w 61"/>
              <a:gd name="T17" fmla="*/ 0 h 52"/>
              <a:gd name="T18" fmla="*/ 0 w 61"/>
              <a:gd name="T19" fmla="*/ 0 h 52"/>
              <a:gd name="T20" fmla="*/ 0 w 61"/>
              <a:gd name="T21" fmla="*/ 0 h 52"/>
              <a:gd name="T22" fmla="*/ 0 w 61"/>
              <a:gd name="T23" fmla="*/ 0 h 52"/>
              <a:gd name="T24" fmla="*/ 0 w 61"/>
              <a:gd name="T25" fmla="*/ 0 h 52"/>
              <a:gd name="T26" fmla="*/ 0 w 61"/>
              <a:gd name="T27" fmla="*/ 0 h 52"/>
              <a:gd name="T28" fmla="*/ 0 w 61"/>
              <a:gd name="T29" fmla="*/ 0 h 52"/>
              <a:gd name="T30" fmla="*/ 0 w 61"/>
              <a:gd name="T31" fmla="*/ 0 h 52"/>
              <a:gd name="T32" fmla="*/ 0 w 61"/>
              <a:gd name="T33" fmla="*/ 0 h 52"/>
              <a:gd name="T34" fmla="*/ 0 w 61"/>
              <a:gd name="T35" fmla="*/ 0 h 52"/>
              <a:gd name="T36" fmla="*/ 0 w 61"/>
              <a:gd name="T37" fmla="*/ 0 h 52"/>
              <a:gd name="T38" fmla="*/ 0 w 61"/>
              <a:gd name="T39" fmla="*/ 0 h 52"/>
              <a:gd name="T40" fmla="*/ 0 w 61"/>
              <a:gd name="T41" fmla="*/ 0 h 52"/>
              <a:gd name="T42" fmla="*/ 0 w 61"/>
              <a:gd name="T43" fmla="*/ 0 h 52"/>
              <a:gd name="T44" fmla="*/ 0 w 61"/>
              <a:gd name="T45" fmla="*/ 0 h 52"/>
              <a:gd name="T46" fmla="*/ 0 w 61"/>
              <a:gd name="T47" fmla="*/ 0 h 52"/>
              <a:gd name="T48" fmla="*/ 0 w 61"/>
              <a:gd name="T49" fmla="*/ 0 h 52"/>
              <a:gd name="T50" fmla="*/ 0 w 61"/>
              <a:gd name="T51" fmla="*/ 0 h 52"/>
              <a:gd name="T52" fmla="*/ 0 w 61"/>
              <a:gd name="T53" fmla="*/ 0 h 52"/>
              <a:gd name="T54" fmla="*/ 0 w 61"/>
              <a:gd name="T55" fmla="*/ 0 h 52"/>
              <a:gd name="T56" fmla="*/ 0 w 61"/>
              <a:gd name="T57" fmla="*/ 0 h 52"/>
              <a:gd name="T58" fmla="*/ 0 w 61"/>
              <a:gd name="T59" fmla="*/ 0 h 52"/>
              <a:gd name="T60" fmla="*/ 0 w 61"/>
              <a:gd name="T61" fmla="*/ 0 h 52"/>
              <a:gd name="T62" fmla="*/ 0 w 61"/>
              <a:gd name="T63" fmla="*/ 0 h 52"/>
              <a:gd name="T64" fmla="*/ 0 w 61"/>
              <a:gd name="T65" fmla="*/ 0 h 52"/>
              <a:gd name="T66" fmla="*/ 0 w 61"/>
              <a:gd name="T67" fmla="*/ 0 h 52"/>
              <a:gd name="T68" fmla="*/ 0 w 61"/>
              <a:gd name="T69" fmla="*/ 0 h 52"/>
              <a:gd name="T70" fmla="*/ 0 w 61"/>
              <a:gd name="T71" fmla="*/ 0 h 52"/>
              <a:gd name="T72" fmla="*/ 0 w 61"/>
              <a:gd name="T73" fmla="*/ 0 h 52"/>
              <a:gd name="T74" fmla="*/ 0 w 61"/>
              <a:gd name="T75" fmla="*/ 0 h 52"/>
              <a:gd name="T76" fmla="*/ 0 w 61"/>
              <a:gd name="T77" fmla="*/ 0 h 52"/>
              <a:gd name="T78" fmla="*/ 0 w 61"/>
              <a:gd name="T79" fmla="*/ 0 h 52"/>
              <a:gd name="T80" fmla="*/ 0 w 61"/>
              <a:gd name="T81" fmla="*/ 0 h 52"/>
              <a:gd name="T82" fmla="*/ 0 w 61"/>
              <a:gd name="T83" fmla="*/ 0 h 52"/>
              <a:gd name="T84" fmla="*/ 0 w 61"/>
              <a:gd name="T85" fmla="*/ 0 h 52"/>
              <a:gd name="T86" fmla="*/ 0 w 61"/>
              <a:gd name="T87" fmla="*/ 0 h 52"/>
              <a:gd name="T88" fmla="*/ 0 w 61"/>
              <a:gd name="T89" fmla="*/ 0 h 52"/>
              <a:gd name="T90" fmla="*/ 0 w 61"/>
              <a:gd name="T91" fmla="*/ 0 h 52"/>
              <a:gd name="T92" fmla="*/ 0 w 61"/>
              <a:gd name="T93" fmla="*/ 0 h 52"/>
              <a:gd name="T94" fmla="*/ 0 w 61"/>
              <a:gd name="T95" fmla="*/ 0 h 52"/>
              <a:gd name="T96" fmla="*/ 0 w 61"/>
              <a:gd name="T97" fmla="*/ 0 h 52"/>
              <a:gd name="T98" fmla="*/ 0 w 61"/>
              <a:gd name="T99" fmla="*/ 0 h 52"/>
              <a:gd name="T100" fmla="*/ 0 w 61"/>
              <a:gd name="T101" fmla="*/ 0 h 52"/>
              <a:gd name="T102" fmla="*/ 0 w 61"/>
              <a:gd name="T103" fmla="*/ 0 h 52"/>
              <a:gd name="T104" fmla="*/ 0 w 61"/>
              <a:gd name="T105" fmla="*/ 0 h 52"/>
              <a:gd name="T106" fmla="*/ 0 w 61"/>
              <a:gd name="T107" fmla="*/ 0 h 52"/>
              <a:gd name="T108" fmla="*/ 0 w 61"/>
              <a:gd name="T109" fmla="*/ 0 h 52"/>
              <a:gd name="T110" fmla="*/ 0 w 61"/>
              <a:gd name="T111" fmla="*/ 0 h 52"/>
              <a:gd name="T112" fmla="*/ 0 w 61"/>
              <a:gd name="T113" fmla="*/ 0 h 52"/>
              <a:gd name="T114" fmla="*/ 0 w 61"/>
              <a:gd name="T115" fmla="*/ 0 h 52"/>
              <a:gd name="T116" fmla="*/ 0 w 61"/>
              <a:gd name="T117" fmla="*/ 0 h 52"/>
              <a:gd name="T118" fmla="*/ 0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14" name="Freeform 14"/>
          <xdr:cNvSpPr>
            <a:spLocks/>
          </xdr:cNvSpPr>
        </xdr:nvSpPr>
        <xdr:spPr bwMode="auto">
          <a:xfrm>
            <a:off x="258" y="831"/>
            <a:ext cx="1" cy="2"/>
          </a:xfrm>
          <a:custGeom>
            <a:avLst/>
            <a:gdLst>
              <a:gd name="T0" fmla="*/ 0 w 10"/>
              <a:gd name="T1" fmla="*/ 0 h 16"/>
              <a:gd name="T2" fmla="*/ 0 w 10"/>
              <a:gd name="T3" fmla="*/ 0 h 16"/>
              <a:gd name="T4" fmla="*/ 0 w 10"/>
              <a:gd name="T5" fmla="*/ 0 h 16"/>
              <a:gd name="T6" fmla="*/ 0 w 10"/>
              <a:gd name="T7" fmla="*/ 0 h 16"/>
              <a:gd name="T8" fmla="*/ 0 w 10"/>
              <a:gd name="T9" fmla="*/ 0 h 16"/>
              <a:gd name="T10" fmla="*/ 0 w 10"/>
              <a:gd name="T11" fmla="*/ 0 h 16"/>
              <a:gd name="T12" fmla="*/ 0 w 10"/>
              <a:gd name="T13" fmla="*/ 0 h 16"/>
              <a:gd name="T14" fmla="*/ 0 w 10"/>
              <a:gd name="T15" fmla="*/ 0 h 16"/>
              <a:gd name="T16" fmla="*/ 0 w 10"/>
              <a:gd name="T17" fmla="*/ 0 h 16"/>
              <a:gd name="T18" fmla="*/ 0 w 10"/>
              <a:gd name="T19" fmla="*/ 0 h 16"/>
              <a:gd name="T20" fmla="*/ 0 w 10"/>
              <a:gd name="T21" fmla="*/ 0 h 16"/>
              <a:gd name="T22" fmla="*/ 0 w 10"/>
              <a:gd name="T23" fmla="*/ 0 h 16"/>
              <a:gd name="T24" fmla="*/ 0 w 10"/>
              <a:gd name="T25" fmla="*/ 0 h 16"/>
              <a:gd name="T26" fmla="*/ 0 w 10"/>
              <a:gd name="T27" fmla="*/ 0 h 16"/>
              <a:gd name="T28" fmla="*/ 0 w 10"/>
              <a:gd name="T29" fmla="*/ 0 h 16"/>
              <a:gd name="T30" fmla="*/ 0 w 10"/>
              <a:gd name="T31" fmla="*/ 0 h 16"/>
              <a:gd name="T32" fmla="*/ 0 w 10"/>
              <a:gd name="T33" fmla="*/ 0 h 16"/>
              <a:gd name="T34" fmla="*/ 0 w 10"/>
              <a:gd name="T35" fmla="*/ 0 h 16"/>
              <a:gd name="T36" fmla="*/ 0 w 10"/>
              <a:gd name="T37" fmla="*/ 0 h 16"/>
              <a:gd name="T38" fmla="*/ 0 w 10"/>
              <a:gd name="T39" fmla="*/ 0 h 16"/>
              <a:gd name="T40" fmla="*/ 0 w 10"/>
              <a:gd name="T41" fmla="*/ 0 h 16"/>
              <a:gd name="T42" fmla="*/ 0 w 10"/>
              <a:gd name="T43" fmla="*/ 0 h 16"/>
              <a:gd name="T44" fmla="*/ 0 w 10"/>
              <a:gd name="T45" fmla="*/ 0 h 16"/>
              <a:gd name="T46" fmla="*/ 0 w 10"/>
              <a:gd name="T47" fmla="*/ 0 h 16"/>
              <a:gd name="T48" fmla="*/ 0 w 10"/>
              <a:gd name="T49" fmla="*/ 0 h 16"/>
              <a:gd name="T50" fmla="*/ 0 w 10"/>
              <a:gd name="T51" fmla="*/ 0 h 16"/>
              <a:gd name="T52" fmla="*/ 0 w 10"/>
              <a:gd name="T53" fmla="*/ 0 h 16"/>
              <a:gd name="T54" fmla="*/ 0 w 10"/>
              <a:gd name="T55" fmla="*/ 0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5" name="Freeform 15"/>
          <xdr:cNvSpPr>
            <a:spLocks/>
          </xdr:cNvSpPr>
        </xdr:nvSpPr>
        <xdr:spPr bwMode="auto">
          <a:xfrm>
            <a:off x="259" y="832"/>
            <a:ext cx="15" cy="8"/>
          </a:xfrm>
          <a:custGeom>
            <a:avLst/>
            <a:gdLst>
              <a:gd name="T0" fmla="*/ 0 w 72"/>
              <a:gd name="T1" fmla="*/ 0 h 33"/>
              <a:gd name="T2" fmla="*/ 0 w 72"/>
              <a:gd name="T3" fmla="*/ 0 h 33"/>
              <a:gd name="T4" fmla="*/ 0 w 72"/>
              <a:gd name="T5" fmla="*/ 0 h 33"/>
              <a:gd name="T6" fmla="*/ 0 w 72"/>
              <a:gd name="T7" fmla="*/ 0 h 33"/>
              <a:gd name="T8" fmla="*/ 0 w 72"/>
              <a:gd name="T9" fmla="*/ 0 h 33"/>
              <a:gd name="T10" fmla="*/ 0 w 72"/>
              <a:gd name="T11" fmla="*/ 0 h 33"/>
              <a:gd name="T12" fmla="*/ 0 w 72"/>
              <a:gd name="T13" fmla="*/ 0 h 33"/>
              <a:gd name="T14" fmla="*/ 0 w 72"/>
              <a:gd name="T15" fmla="*/ 0 h 33"/>
              <a:gd name="T16" fmla="*/ 0 w 72"/>
              <a:gd name="T17" fmla="*/ 0 h 33"/>
              <a:gd name="T18" fmla="*/ 0 w 72"/>
              <a:gd name="T19" fmla="*/ 0 h 33"/>
              <a:gd name="T20" fmla="*/ 0 w 72"/>
              <a:gd name="T21" fmla="*/ 0 h 33"/>
              <a:gd name="T22" fmla="*/ 0 w 72"/>
              <a:gd name="T23" fmla="*/ 0 h 33"/>
              <a:gd name="T24" fmla="*/ 0 w 72"/>
              <a:gd name="T25" fmla="*/ 0 h 33"/>
              <a:gd name="T26" fmla="*/ 0 w 72"/>
              <a:gd name="T27" fmla="*/ 0 h 33"/>
              <a:gd name="T28" fmla="*/ 0 w 72"/>
              <a:gd name="T29" fmla="*/ 0 h 33"/>
              <a:gd name="T30" fmla="*/ 0 w 72"/>
              <a:gd name="T31" fmla="*/ 0 h 33"/>
              <a:gd name="T32" fmla="*/ 0 w 72"/>
              <a:gd name="T33" fmla="*/ 0 h 33"/>
              <a:gd name="T34" fmla="*/ 0 w 72"/>
              <a:gd name="T35" fmla="*/ 0 h 33"/>
              <a:gd name="T36" fmla="*/ 0 w 72"/>
              <a:gd name="T37" fmla="*/ 0 h 33"/>
              <a:gd name="T38" fmla="*/ 0 w 72"/>
              <a:gd name="T39" fmla="*/ 0 h 33"/>
              <a:gd name="T40" fmla="*/ 0 w 72"/>
              <a:gd name="T41" fmla="*/ 0 h 33"/>
              <a:gd name="T42" fmla="*/ 0 w 72"/>
              <a:gd name="T43" fmla="*/ 0 h 33"/>
              <a:gd name="T44" fmla="*/ 0 w 72"/>
              <a:gd name="T45" fmla="*/ 0 h 33"/>
              <a:gd name="T46" fmla="*/ 0 w 72"/>
              <a:gd name="T47" fmla="*/ 0 h 33"/>
              <a:gd name="T48" fmla="*/ 0 w 72"/>
              <a:gd name="T49" fmla="*/ 0 h 33"/>
              <a:gd name="T50" fmla="*/ 0 w 72"/>
              <a:gd name="T51" fmla="*/ 0 h 33"/>
              <a:gd name="T52" fmla="*/ 0 w 72"/>
              <a:gd name="T53" fmla="*/ 0 h 33"/>
              <a:gd name="T54" fmla="*/ 0 w 72"/>
              <a:gd name="T55" fmla="*/ 0 h 33"/>
              <a:gd name="T56" fmla="*/ 0 w 72"/>
              <a:gd name="T57" fmla="*/ 0 h 33"/>
              <a:gd name="T58" fmla="*/ 0 w 72"/>
              <a:gd name="T59" fmla="*/ 0 h 33"/>
              <a:gd name="T60" fmla="*/ 0 w 72"/>
              <a:gd name="T61" fmla="*/ 0 h 33"/>
              <a:gd name="T62" fmla="*/ 0 w 72"/>
              <a:gd name="T63" fmla="*/ 0 h 33"/>
              <a:gd name="T64" fmla="*/ 0 w 72"/>
              <a:gd name="T65" fmla="*/ 0 h 33"/>
              <a:gd name="T66" fmla="*/ 0 w 72"/>
              <a:gd name="T67" fmla="*/ 0 h 33"/>
              <a:gd name="T68" fmla="*/ 0 w 72"/>
              <a:gd name="T69" fmla="*/ 0 h 33"/>
              <a:gd name="T70" fmla="*/ 0 w 72"/>
              <a:gd name="T71" fmla="*/ 0 h 33"/>
              <a:gd name="T72" fmla="*/ 0 w 72"/>
              <a:gd name="T73" fmla="*/ 0 h 33"/>
              <a:gd name="T74" fmla="*/ 0 w 72"/>
              <a:gd name="T75" fmla="*/ 0 h 33"/>
              <a:gd name="T76" fmla="*/ 0 w 72"/>
              <a:gd name="T77" fmla="*/ 0 h 33"/>
              <a:gd name="T78" fmla="*/ 0 w 72"/>
              <a:gd name="T79" fmla="*/ 0 h 33"/>
              <a:gd name="T80" fmla="*/ 0 w 72"/>
              <a:gd name="T81" fmla="*/ 0 h 33"/>
              <a:gd name="T82" fmla="*/ 0 w 72"/>
              <a:gd name="T83" fmla="*/ 0 h 33"/>
              <a:gd name="T84" fmla="*/ 0 w 72"/>
              <a:gd name="T85" fmla="*/ 0 h 33"/>
              <a:gd name="T86" fmla="*/ 0 w 72"/>
              <a:gd name="T87" fmla="*/ 0 h 33"/>
              <a:gd name="T88" fmla="*/ 0 w 72"/>
              <a:gd name="T89" fmla="*/ 0 h 33"/>
              <a:gd name="T90" fmla="*/ 0 w 72"/>
              <a:gd name="T91" fmla="*/ 0 h 33"/>
              <a:gd name="T92" fmla="*/ 0 w 72"/>
              <a:gd name="T93" fmla="*/ 0 h 33"/>
              <a:gd name="T94" fmla="*/ 0 w 72"/>
              <a:gd name="T95" fmla="*/ 0 h 33"/>
              <a:gd name="T96" fmla="*/ 0 w 72"/>
              <a:gd name="T97" fmla="*/ 0 h 33"/>
              <a:gd name="T98" fmla="*/ 0 w 72"/>
              <a:gd name="T99" fmla="*/ 0 h 33"/>
              <a:gd name="T100" fmla="*/ 0 w 72"/>
              <a:gd name="T101" fmla="*/ 0 h 33"/>
              <a:gd name="T102" fmla="*/ 0 w 72"/>
              <a:gd name="T103" fmla="*/ 0 h 33"/>
              <a:gd name="T104" fmla="*/ 0 w 72"/>
              <a:gd name="T105" fmla="*/ 0 h 33"/>
              <a:gd name="T106" fmla="*/ 0 w 72"/>
              <a:gd name="T107" fmla="*/ 0 h 33"/>
              <a:gd name="T108" fmla="*/ 0 w 72"/>
              <a:gd name="T109" fmla="*/ 0 h 33"/>
              <a:gd name="T110" fmla="*/ 0 w 72"/>
              <a:gd name="T111" fmla="*/ 0 h 33"/>
              <a:gd name="T112" fmla="*/ 0 w 72"/>
              <a:gd name="T113" fmla="*/ 0 h 33"/>
              <a:gd name="T114" fmla="*/ 0 w 72"/>
              <a:gd name="T115" fmla="*/ 0 h 33"/>
              <a:gd name="T116" fmla="*/ 0 w 72"/>
              <a:gd name="T117" fmla="*/ 0 h 33"/>
              <a:gd name="T118" fmla="*/ 0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16" name="Freeform 16"/>
          <xdr:cNvSpPr>
            <a:spLocks/>
          </xdr:cNvSpPr>
        </xdr:nvSpPr>
        <xdr:spPr bwMode="auto">
          <a:xfrm>
            <a:off x="274" y="826"/>
            <a:ext cx="2" cy="10"/>
          </a:xfrm>
          <a:custGeom>
            <a:avLst/>
            <a:gdLst>
              <a:gd name="T0" fmla="*/ 0 w 8"/>
              <a:gd name="T1" fmla="*/ 0 h 47"/>
              <a:gd name="T2" fmla="*/ 0 w 8"/>
              <a:gd name="T3" fmla="*/ 0 h 47"/>
              <a:gd name="T4" fmla="*/ 0 w 8"/>
              <a:gd name="T5" fmla="*/ 0 h 47"/>
              <a:gd name="T6" fmla="*/ 0 w 8"/>
              <a:gd name="T7" fmla="*/ 0 h 47"/>
              <a:gd name="T8" fmla="*/ 0 w 8"/>
              <a:gd name="T9" fmla="*/ 0 h 47"/>
              <a:gd name="T10" fmla="*/ 0 w 8"/>
              <a:gd name="T11" fmla="*/ 0 h 47"/>
              <a:gd name="T12" fmla="*/ 0 w 8"/>
              <a:gd name="T13" fmla="*/ 0 h 47"/>
              <a:gd name="T14" fmla="*/ 0 w 8"/>
              <a:gd name="T15" fmla="*/ 0 h 47"/>
              <a:gd name="T16" fmla="*/ 0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17" name="Freeform 17"/>
          <xdr:cNvSpPr>
            <a:spLocks/>
          </xdr:cNvSpPr>
        </xdr:nvSpPr>
        <xdr:spPr bwMode="auto">
          <a:xfrm>
            <a:off x="258" y="817"/>
            <a:ext cx="1" cy="14"/>
          </a:xfrm>
          <a:custGeom>
            <a:avLst/>
            <a:gdLst>
              <a:gd name="T0" fmla="*/ 0 w 4"/>
              <a:gd name="T1" fmla="*/ 0 h 62"/>
              <a:gd name="T2" fmla="*/ 0 w 4"/>
              <a:gd name="T3" fmla="*/ 0 h 62"/>
              <a:gd name="T4" fmla="*/ 0 w 4"/>
              <a:gd name="T5" fmla="*/ 0 h 62"/>
              <a:gd name="T6" fmla="*/ 0 w 4"/>
              <a:gd name="T7" fmla="*/ 0 h 62"/>
              <a:gd name="T8" fmla="*/ 0 w 4"/>
              <a:gd name="T9" fmla="*/ 0 h 62"/>
              <a:gd name="T10" fmla="*/ 0 w 4"/>
              <a:gd name="T11" fmla="*/ 0 h 62"/>
              <a:gd name="T12" fmla="*/ 0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18" name="Freeform 18"/>
          <xdr:cNvSpPr>
            <a:spLocks/>
          </xdr:cNvSpPr>
        </xdr:nvSpPr>
        <xdr:spPr bwMode="auto">
          <a:xfrm>
            <a:off x="258" y="814"/>
            <a:ext cx="2" cy="4"/>
          </a:xfrm>
          <a:custGeom>
            <a:avLst/>
            <a:gdLst>
              <a:gd name="T0" fmla="*/ 0 w 15"/>
              <a:gd name="T1" fmla="*/ 0 h 13"/>
              <a:gd name="T2" fmla="*/ 0 w 15"/>
              <a:gd name="T3" fmla="*/ 0 h 13"/>
              <a:gd name="T4" fmla="*/ 0 w 15"/>
              <a:gd name="T5" fmla="*/ 0 h 13"/>
              <a:gd name="T6" fmla="*/ 0 w 15"/>
              <a:gd name="T7" fmla="*/ 0 h 13"/>
              <a:gd name="T8" fmla="*/ 0 w 15"/>
              <a:gd name="T9" fmla="*/ 0 h 13"/>
              <a:gd name="T10" fmla="*/ 0 w 15"/>
              <a:gd name="T11" fmla="*/ 0 h 13"/>
              <a:gd name="T12" fmla="*/ 0 w 15"/>
              <a:gd name="T13" fmla="*/ 0 h 13"/>
              <a:gd name="T14" fmla="*/ 0 w 15"/>
              <a:gd name="T15" fmla="*/ 0 h 13"/>
              <a:gd name="T16" fmla="*/ 0 w 15"/>
              <a:gd name="T17" fmla="*/ 0 h 13"/>
              <a:gd name="T18" fmla="*/ 0 w 15"/>
              <a:gd name="T19" fmla="*/ 0 h 13"/>
              <a:gd name="T20" fmla="*/ 0 w 15"/>
              <a:gd name="T21" fmla="*/ 0 h 13"/>
              <a:gd name="T22" fmla="*/ 0 w 15"/>
              <a:gd name="T23" fmla="*/ 0 h 13"/>
              <a:gd name="T24" fmla="*/ 0 w 15"/>
              <a:gd name="T25" fmla="*/ 0 h 13"/>
              <a:gd name="T26" fmla="*/ 0 w 15"/>
              <a:gd name="T27" fmla="*/ 0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19" name="Freeform 19"/>
          <xdr:cNvSpPr>
            <a:spLocks/>
          </xdr:cNvSpPr>
        </xdr:nvSpPr>
        <xdr:spPr bwMode="auto">
          <a:xfrm>
            <a:off x="260" y="814"/>
            <a:ext cx="4" cy="1"/>
          </a:xfrm>
          <a:custGeom>
            <a:avLst/>
            <a:gdLst>
              <a:gd name="T0" fmla="*/ 0 w 20"/>
              <a:gd name="T1" fmla="*/ 0 h 4"/>
              <a:gd name="T2" fmla="*/ 0 w 20"/>
              <a:gd name="T3" fmla="*/ 0 h 4"/>
              <a:gd name="T4" fmla="*/ 0 w 20"/>
              <a:gd name="T5" fmla="*/ 0 h 4"/>
              <a:gd name="T6" fmla="*/ 0 w 20"/>
              <a:gd name="T7" fmla="*/ 0 h 4"/>
              <a:gd name="T8" fmla="*/ 0 w 20"/>
              <a:gd name="T9" fmla="*/ 0 h 4"/>
              <a:gd name="T10" fmla="*/ 0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20" name="Freeform 20"/>
          <xdr:cNvSpPr>
            <a:spLocks/>
          </xdr:cNvSpPr>
        </xdr:nvSpPr>
        <xdr:spPr bwMode="auto">
          <a:xfrm>
            <a:off x="243" y="838"/>
            <a:ext cx="5" cy="2"/>
          </a:xfrm>
          <a:custGeom>
            <a:avLst/>
            <a:gdLst>
              <a:gd name="T0" fmla="*/ 0 w 23"/>
              <a:gd name="T1" fmla="*/ 0 h 12"/>
              <a:gd name="T2" fmla="*/ 0 w 23"/>
              <a:gd name="T3" fmla="*/ 0 h 12"/>
              <a:gd name="T4" fmla="*/ 0 w 23"/>
              <a:gd name="T5" fmla="*/ 0 h 12"/>
              <a:gd name="T6" fmla="*/ 0 w 23"/>
              <a:gd name="T7" fmla="*/ 0 h 12"/>
              <a:gd name="T8" fmla="*/ 0 w 23"/>
              <a:gd name="T9" fmla="*/ 0 h 12"/>
              <a:gd name="T10" fmla="*/ 0 w 23"/>
              <a:gd name="T11" fmla="*/ 0 h 12"/>
              <a:gd name="T12" fmla="*/ 0 w 23"/>
              <a:gd name="T13" fmla="*/ 0 h 12"/>
              <a:gd name="T14" fmla="*/ 0 w 23"/>
              <a:gd name="T15" fmla="*/ 0 h 12"/>
              <a:gd name="T16" fmla="*/ 0 w 23"/>
              <a:gd name="T17" fmla="*/ 0 h 12"/>
              <a:gd name="T18" fmla="*/ 0 w 23"/>
              <a:gd name="T19" fmla="*/ 0 h 12"/>
              <a:gd name="T20" fmla="*/ 0 w 23"/>
              <a:gd name="T21" fmla="*/ 0 h 12"/>
              <a:gd name="T22" fmla="*/ 0 w 23"/>
              <a:gd name="T23" fmla="*/ 0 h 12"/>
              <a:gd name="T24" fmla="*/ 0 w 23"/>
              <a:gd name="T25" fmla="*/ 0 h 12"/>
              <a:gd name="T26" fmla="*/ 0 w 23"/>
              <a:gd name="T27" fmla="*/ 0 h 12"/>
              <a:gd name="T28" fmla="*/ 0 w 23"/>
              <a:gd name="T29" fmla="*/ 0 h 12"/>
              <a:gd name="T30" fmla="*/ 0 w 23"/>
              <a:gd name="T31" fmla="*/ 0 h 12"/>
              <a:gd name="T32" fmla="*/ 0 w 23"/>
              <a:gd name="T33" fmla="*/ 0 h 12"/>
              <a:gd name="T34" fmla="*/ 0 w 23"/>
              <a:gd name="T35" fmla="*/ 0 h 12"/>
              <a:gd name="T36" fmla="*/ 0 w 23"/>
              <a:gd name="T37" fmla="*/ 0 h 12"/>
              <a:gd name="T38" fmla="*/ 0 w 23"/>
              <a:gd name="T39" fmla="*/ 0 h 12"/>
              <a:gd name="T40" fmla="*/ 0 w 23"/>
              <a:gd name="T41" fmla="*/ 0 h 12"/>
              <a:gd name="T42" fmla="*/ 0 w 23"/>
              <a:gd name="T43" fmla="*/ 0 h 12"/>
              <a:gd name="T44" fmla="*/ 0 w 23"/>
              <a:gd name="T45" fmla="*/ 0 h 12"/>
              <a:gd name="T46" fmla="*/ 0 w 23"/>
              <a:gd name="T47" fmla="*/ 0 h 12"/>
              <a:gd name="T48" fmla="*/ 0 w 23"/>
              <a:gd name="T49" fmla="*/ 0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21" name="Oval 21"/>
          <xdr:cNvSpPr>
            <a:spLocks noChangeArrowheads="1"/>
          </xdr:cNvSpPr>
        </xdr:nvSpPr>
        <xdr:spPr bwMode="auto">
          <a:xfrm>
            <a:off x="245" y="838"/>
            <a:ext cx="2" cy="1"/>
          </a:xfrm>
          <a:prstGeom prst="ellipse">
            <a:avLst/>
          </a:prstGeom>
          <a:solidFill>
            <a:srgbClr val="DEAD3D"/>
          </a:solidFill>
          <a:ln w="9525">
            <a:solidFill>
              <a:srgbClr val="0238C0"/>
            </a:solidFill>
            <a:round/>
            <a:headEnd/>
            <a:tailEnd/>
          </a:ln>
        </xdr:spPr>
      </xdr:sp>
      <xdr:sp macro="" textlink="">
        <xdr:nvSpPr>
          <xdr:cNvPr id="22" name="Freeform 22"/>
          <xdr:cNvSpPr>
            <a:spLocks/>
          </xdr:cNvSpPr>
        </xdr:nvSpPr>
        <xdr:spPr bwMode="auto">
          <a:xfrm>
            <a:off x="247" y="836"/>
            <a:ext cx="1" cy="3"/>
          </a:xfrm>
          <a:custGeom>
            <a:avLst/>
            <a:gdLst>
              <a:gd name="T0" fmla="*/ 0 w 12"/>
              <a:gd name="T1" fmla="*/ 0 h 10"/>
              <a:gd name="T2" fmla="*/ 0 w 12"/>
              <a:gd name="T3" fmla="*/ 0 h 10"/>
              <a:gd name="T4" fmla="*/ 0 w 12"/>
              <a:gd name="T5" fmla="*/ 0 h 10"/>
              <a:gd name="T6" fmla="*/ 0 w 12"/>
              <a:gd name="T7" fmla="*/ 0 h 10"/>
              <a:gd name="T8" fmla="*/ 0 w 12"/>
              <a:gd name="T9" fmla="*/ 0 h 10"/>
              <a:gd name="T10" fmla="*/ 0 w 12"/>
              <a:gd name="T11" fmla="*/ 0 h 10"/>
              <a:gd name="T12" fmla="*/ 0 w 12"/>
              <a:gd name="T13" fmla="*/ 0 h 10"/>
              <a:gd name="T14" fmla="*/ 0 w 12"/>
              <a:gd name="T15" fmla="*/ 0 h 10"/>
              <a:gd name="T16" fmla="*/ 0 w 12"/>
              <a:gd name="T17" fmla="*/ 0 h 10"/>
              <a:gd name="T18" fmla="*/ 0 w 12"/>
              <a:gd name="T19" fmla="*/ 0 h 10"/>
              <a:gd name="T20" fmla="*/ 0 w 12"/>
              <a:gd name="T21" fmla="*/ 0 h 10"/>
              <a:gd name="T22" fmla="*/ 0 w 12"/>
              <a:gd name="T23" fmla="*/ 0 h 10"/>
              <a:gd name="T24" fmla="*/ 0 w 12"/>
              <a:gd name="T25" fmla="*/ 0 h 10"/>
              <a:gd name="T26" fmla="*/ 0 w 12"/>
              <a:gd name="T27" fmla="*/ 0 h 10"/>
              <a:gd name="T28" fmla="*/ 0 w 12"/>
              <a:gd name="T29" fmla="*/ 0 h 10"/>
              <a:gd name="T30" fmla="*/ 0 w 12"/>
              <a:gd name="T31" fmla="*/ 0 h 10"/>
              <a:gd name="T32" fmla="*/ 0 w 12"/>
              <a:gd name="T33" fmla="*/ 0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23" name="Freeform 23"/>
          <xdr:cNvSpPr>
            <a:spLocks/>
          </xdr:cNvSpPr>
        </xdr:nvSpPr>
        <xdr:spPr bwMode="auto">
          <a:xfrm>
            <a:off x="254" y="839"/>
            <a:ext cx="6" cy="6"/>
          </a:xfrm>
          <a:custGeom>
            <a:avLst/>
            <a:gdLst>
              <a:gd name="T0" fmla="*/ 0 w 29"/>
              <a:gd name="T1" fmla="*/ 0 h 25"/>
              <a:gd name="T2" fmla="*/ 0 w 29"/>
              <a:gd name="T3" fmla="*/ 0 h 25"/>
              <a:gd name="T4" fmla="*/ 0 w 29"/>
              <a:gd name="T5" fmla="*/ 0 h 25"/>
              <a:gd name="T6" fmla="*/ 0 w 29"/>
              <a:gd name="T7" fmla="*/ 0 h 25"/>
              <a:gd name="T8" fmla="*/ 0 w 29"/>
              <a:gd name="T9" fmla="*/ 0 h 25"/>
              <a:gd name="T10" fmla="*/ 0 w 29"/>
              <a:gd name="T11" fmla="*/ 0 h 25"/>
              <a:gd name="T12" fmla="*/ 0 w 29"/>
              <a:gd name="T13" fmla="*/ 0 h 25"/>
              <a:gd name="T14" fmla="*/ 0 w 29"/>
              <a:gd name="T15" fmla="*/ 0 h 25"/>
              <a:gd name="T16" fmla="*/ 0 w 29"/>
              <a:gd name="T17" fmla="*/ 0 h 25"/>
              <a:gd name="T18" fmla="*/ 0 w 29"/>
              <a:gd name="T19" fmla="*/ 0 h 25"/>
              <a:gd name="T20" fmla="*/ 0 w 29"/>
              <a:gd name="T21" fmla="*/ 0 h 25"/>
              <a:gd name="T22" fmla="*/ 0 w 29"/>
              <a:gd name="T23" fmla="*/ 0 h 25"/>
              <a:gd name="T24" fmla="*/ 0 w 29"/>
              <a:gd name="T25" fmla="*/ 0 h 25"/>
              <a:gd name="T26" fmla="*/ 0 w 29"/>
              <a:gd name="T27" fmla="*/ 0 h 25"/>
              <a:gd name="T28" fmla="*/ 0 w 29"/>
              <a:gd name="T29" fmla="*/ 0 h 25"/>
              <a:gd name="T30" fmla="*/ 0 w 29"/>
              <a:gd name="T31" fmla="*/ 0 h 25"/>
              <a:gd name="T32" fmla="*/ 0 w 29"/>
              <a:gd name="T33" fmla="*/ 0 h 25"/>
              <a:gd name="T34" fmla="*/ 0 w 29"/>
              <a:gd name="T35" fmla="*/ 0 h 25"/>
              <a:gd name="T36" fmla="*/ 0 w 29"/>
              <a:gd name="T37" fmla="*/ 0 h 25"/>
              <a:gd name="T38" fmla="*/ 0 w 29"/>
              <a:gd name="T39" fmla="*/ 0 h 25"/>
              <a:gd name="T40" fmla="*/ 0 w 29"/>
              <a:gd name="T41" fmla="*/ 0 h 25"/>
              <a:gd name="T42" fmla="*/ 0 w 29"/>
              <a:gd name="T43" fmla="*/ 0 h 25"/>
              <a:gd name="T44" fmla="*/ 0 w 29"/>
              <a:gd name="T45" fmla="*/ 0 h 25"/>
              <a:gd name="T46" fmla="*/ 0 w 29"/>
              <a:gd name="T47" fmla="*/ 0 h 25"/>
              <a:gd name="T48" fmla="*/ 0 w 29"/>
              <a:gd name="T49" fmla="*/ 0 h 25"/>
              <a:gd name="T50" fmla="*/ 0 w 29"/>
              <a:gd name="T51" fmla="*/ 0 h 25"/>
              <a:gd name="T52" fmla="*/ 0 w 29"/>
              <a:gd name="T53" fmla="*/ 0 h 25"/>
              <a:gd name="T54" fmla="*/ 0 w 29"/>
              <a:gd name="T55" fmla="*/ 0 h 25"/>
              <a:gd name="T56" fmla="*/ 0 w 29"/>
              <a:gd name="T57" fmla="*/ 0 h 25"/>
              <a:gd name="T58" fmla="*/ 0 w 29"/>
              <a:gd name="T59" fmla="*/ 0 h 25"/>
              <a:gd name="T60" fmla="*/ 0 w 29"/>
              <a:gd name="T61" fmla="*/ 0 h 25"/>
              <a:gd name="T62" fmla="*/ 0 w 29"/>
              <a:gd name="T63" fmla="*/ 0 h 25"/>
              <a:gd name="T64" fmla="*/ 0 w 29"/>
              <a:gd name="T65" fmla="*/ 0 h 25"/>
              <a:gd name="T66" fmla="*/ 0 w 29"/>
              <a:gd name="T67" fmla="*/ 0 h 25"/>
              <a:gd name="T68" fmla="*/ 0 w 29"/>
              <a:gd name="T69" fmla="*/ 0 h 25"/>
              <a:gd name="T70" fmla="*/ 0 w 29"/>
              <a:gd name="T71" fmla="*/ 0 h 25"/>
              <a:gd name="T72" fmla="*/ 0 w 29"/>
              <a:gd name="T73" fmla="*/ 0 h 25"/>
              <a:gd name="T74" fmla="*/ 0 w 29"/>
              <a:gd name="T75" fmla="*/ 0 h 25"/>
              <a:gd name="T76" fmla="*/ 0 w 29"/>
              <a:gd name="T77" fmla="*/ 0 h 25"/>
              <a:gd name="T78" fmla="*/ 0 w 29"/>
              <a:gd name="T79" fmla="*/ 0 h 25"/>
              <a:gd name="T80" fmla="*/ 0 w 29"/>
              <a:gd name="T81" fmla="*/ 0 h 25"/>
              <a:gd name="T82" fmla="*/ 0 w 29"/>
              <a:gd name="T83" fmla="*/ 0 h 25"/>
              <a:gd name="T84" fmla="*/ 0 w 29"/>
              <a:gd name="T85" fmla="*/ 0 h 25"/>
              <a:gd name="T86" fmla="*/ 0 w 29"/>
              <a:gd name="T87" fmla="*/ 0 h 25"/>
              <a:gd name="T88" fmla="*/ 0 w 29"/>
              <a:gd name="T89" fmla="*/ 0 h 25"/>
              <a:gd name="T90" fmla="*/ 0 w 29"/>
              <a:gd name="T91" fmla="*/ 0 h 25"/>
              <a:gd name="T92" fmla="*/ 0 w 29"/>
              <a:gd name="T93" fmla="*/ 0 h 25"/>
              <a:gd name="T94" fmla="*/ 0 w 29"/>
              <a:gd name="T95" fmla="*/ 0 h 25"/>
              <a:gd name="T96" fmla="*/ 0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24" name="Freeform 24"/>
          <xdr:cNvSpPr>
            <a:spLocks/>
          </xdr:cNvSpPr>
        </xdr:nvSpPr>
        <xdr:spPr bwMode="auto">
          <a:xfrm>
            <a:off x="245" y="839"/>
            <a:ext cx="11" cy="3"/>
          </a:xfrm>
          <a:custGeom>
            <a:avLst/>
            <a:gdLst>
              <a:gd name="T0" fmla="*/ 0 w 55"/>
              <a:gd name="T1" fmla="*/ 0 h 14"/>
              <a:gd name="T2" fmla="*/ 0 w 55"/>
              <a:gd name="T3" fmla="*/ 0 h 14"/>
              <a:gd name="T4" fmla="*/ 0 w 55"/>
              <a:gd name="T5" fmla="*/ 0 h 14"/>
              <a:gd name="T6" fmla="*/ 0 w 55"/>
              <a:gd name="T7" fmla="*/ 0 h 14"/>
              <a:gd name="T8" fmla="*/ 0 w 55"/>
              <a:gd name="T9" fmla="*/ 0 h 14"/>
              <a:gd name="T10" fmla="*/ 0 w 55"/>
              <a:gd name="T11" fmla="*/ 0 h 14"/>
              <a:gd name="T12" fmla="*/ 0 w 55"/>
              <a:gd name="T13" fmla="*/ 0 h 14"/>
              <a:gd name="T14" fmla="*/ 0 w 55"/>
              <a:gd name="T15" fmla="*/ 0 h 14"/>
              <a:gd name="T16" fmla="*/ 0 w 55"/>
              <a:gd name="T17" fmla="*/ 0 h 14"/>
              <a:gd name="T18" fmla="*/ 0 w 55"/>
              <a:gd name="T19" fmla="*/ 0 h 14"/>
              <a:gd name="T20" fmla="*/ 0 w 55"/>
              <a:gd name="T21" fmla="*/ 0 h 14"/>
              <a:gd name="T22" fmla="*/ 0 w 55"/>
              <a:gd name="T23" fmla="*/ 0 h 14"/>
              <a:gd name="T24" fmla="*/ 0 w 55"/>
              <a:gd name="T25" fmla="*/ 0 h 14"/>
              <a:gd name="T26" fmla="*/ 0 w 55"/>
              <a:gd name="T27" fmla="*/ 0 h 14"/>
              <a:gd name="T28" fmla="*/ 0 w 55"/>
              <a:gd name="T29" fmla="*/ 0 h 14"/>
              <a:gd name="T30" fmla="*/ 0 w 55"/>
              <a:gd name="T31" fmla="*/ 0 h 14"/>
              <a:gd name="T32" fmla="*/ 0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25" name="Freeform 25"/>
          <xdr:cNvSpPr>
            <a:spLocks/>
          </xdr:cNvSpPr>
        </xdr:nvSpPr>
        <xdr:spPr bwMode="auto">
          <a:xfrm>
            <a:off x="245" y="812"/>
            <a:ext cx="0" cy="27"/>
          </a:xfrm>
          <a:custGeom>
            <a:avLst/>
            <a:gdLst>
              <a:gd name="T0" fmla="*/ 0 w 4"/>
              <a:gd name="T1" fmla="*/ 0 h 111"/>
              <a:gd name="T2" fmla="*/ 0 w 4"/>
              <a:gd name="T3" fmla="*/ 0 h 111"/>
              <a:gd name="T4" fmla="*/ 0 w 4"/>
              <a:gd name="T5" fmla="*/ 0 h 111"/>
              <a:gd name="T6" fmla="*/ 0 w 4"/>
              <a:gd name="T7" fmla="*/ 0 h 111"/>
              <a:gd name="T8" fmla="*/ 0 w 4"/>
              <a:gd name="T9" fmla="*/ 0 h 111"/>
              <a:gd name="T10" fmla="*/ 0 w 4"/>
              <a:gd name="T11" fmla="*/ 0 h 111"/>
              <a:gd name="T12" fmla="*/ 0 w 4"/>
              <a:gd name="T13" fmla="*/ 0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26" name="Freeform 26"/>
          <xdr:cNvSpPr>
            <a:spLocks/>
          </xdr:cNvSpPr>
        </xdr:nvSpPr>
        <xdr:spPr bwMode="auto">
          <a:xfrm>
            <a:off x="248" y="831"/>
            <a:ext cx="1" cy="8"/>
          </a:xfrm>
          <a:custGeom>
            <a:avLst/>
            <a:gdLst>
              <a:gd name="T0" fmla="*/ 0 w 4"/>
              <a:gd name="T1" fmla="*/ 0 h 31"/>
              <a:gd name="T2" fmla="*/ 0 w 4"/>
              <a:gd name="T3" fmla="*/ 0 h 31"/>
              <a:gd name="T4" fmla="*/ 0 w 4"/>
              <a:gd name="T5" fmla="*/ 0 h 31"/>
              <a:gd name="T6" fmla="*/ 0 w 4"/>
              <a:gd name="T7" fmla="*/ 0 h 31"/>
              <a:gd name="T8" fmla="*/ 0 w 4"/>
              <a:gd name="T9" fmla="*/ 0 h 31"/>
              <a:gd name="T10" fmla="*/ 0 w 4"/>
              <a:gd name="T11" fmla="*/ 0 h 31"/>
              <a:gd name="T12" fmla="*/ 0 w 4"/>
              <a:gd name="T13" fmla="*/ 0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27" name="Freeform 27"/>
          <xdr:cNvSpPr>
            <a:spLocks/>
          </xdr:cNvSpPr>
        </xdr:nvSpPr>
        <xdr:spPr bwMode="auto">
          <a:xfrm>
            <a:off x="237" y="798"/>
            <a:ext cx="95" cy="6"/>
          </a:xfrm>
          <a:custGeom>
            <a:avLst/>
            <a:gdLst>
              <a:gd name="T0" fmla="*/ 0 w 465"/>
              <a:gd name="T1" fmla="*/ 0 h 25"/>
              <a:gd name="T2" fmla="*/ 0 w 465"/>
              <a:gd name="T3" fmla="*/ 0 h 25"/>
              <a:gd name="T4" fmla="*/ 0 w 465"/>
              <a:gd name="T5" fmla="*/ 0 h 25"/>
              <a:gd name="T6" fmla="*/ 0 w 465"/>
              <a:gd name="T7" fmla="*/ 0 h 25"/>
              <a:gd name="T8" fmla="*/ 0 w 465"/>
              <a:gd name="T9" fmla="*/ 0 h 25"/>
              <a:gd name="T10" fmla="*/ 0 w 465"/>
              <a:gd name="T11" fmla="*/ 0 h 25"/>
              <a:gd name="T12" fmla="*/ 0 w 465"/>
              <a:gd name="T13" fmla="*/ 0 h 25"/>
              <a:gd name="T14" fmla="*/ 0 w 465"/>
              <a:gd name="T15" fmla="*/ 0 h 25"/>
              <a:gd name="T16" fmla="*/ 0 w 465"/>
              <a:gd name="T17" fmla="*/ 0 h 25"/>
              <a:gd name="T18" fmla="*/ 0 w 465"/>
              <a:gd name="T19" fmla="*/ 0 h 25"/>
              <a:gd name="T20" fmla="*/ 0 w 465"/>
              <a:gd name="T21" fmla="*/ 0 h 25"/>
              <a:gd name="T22" fmla="*/ 0 w 465"/>
              <a:gd name="T23" fmla="*/ 0 h 25"/>
              <a:gd name="T24" fmla="*/ 0 w 465"/>
              <a:gd name="T25" fmla="*/ 0 h 25"/>
              <a:gd name="T26" fmla="*/ 0 w 465"/>
              <a:gd name="T27" fmla="*/ 0 h 25"/>
              <a:gd name="T28" fmla="*/ 0 w 465"/>
              <a:gd name="T29" fmla="*/ 0 h 25"/>
              <a:gd name="T30" fmla="*/ 0 w 465"/>
              <a:gd name="T31" fmla="*/ 0 h 25"/>
              <a:gd name="T32" fmla="*/ 0 w 465"/>
              <a:gd name="T33" fmla="*/ 0 h 25"/>
              <a:gd name="T34" fmla="*/ 0 w 465"/>
              <a:gd name="T35" fmla="*/ 0 h 25"/>
              <a:gd name="T36" fmla="*/ 0 w 465"/>
              <a:gd name="T37" fmla="*/ 0 h 25"/>
              <a:gd name="T38" fmla="*/ 0 w 465"/>
              <a:gd name="T39" fmla="*/ 0 h 25"/>
              <a:gd name="T40" fmla="*/ 0 w 465"/>
              <a:gd name="T41" fmla="*/ 0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28" name="Freeform 28"/>
          <xdr:cNvSpPr>
            <a:spLocks/>
          </xdr:cNvSpPr>
        </xdr:nvSpPr>
        <xdr:spPr bwMode="auto">
          <a:xfrm>
            <a:off x="324" y="801"/>
            <a:ext cx="8" cy="2"/>
          </a:xfrm>
          <a:custGeom>
            <a:avLst/>
            <a:gdLst>
              <a:gd name="T0" fmla="*/ 0 w 37"/>
              <a:gd name="T1" fmla="*/ 1 h 4"/>
              <a:gd name="T2" fmla="*/ 0 w 37"/>
              <a:gd name="T3" fmla="*/ 1 h 4"/>
              <a:gd name="T4" fmla="*/ 0 w 37"/>
              <a:gd name="T5" fmla="*/ 0 h 4"/>
              <a:gd name="T6" fmla="*/ 0 w 37"/>
              <a:gd name="T7" fmla="*/ 0 h 4"/>
              <a:gd name="T8" fmla="*/ 0 w 37"/>
              <a:gd name="T9" fmla="*/ 1 h 4"/>
              <a:gd name="T10" fmla="*/ 0 w 37"/>
              <a:gd name="T11" fmla="*/ 1 h 4"/>
              <a:gd name="T12" fmla="*/ 0 w 37"/>
              <a:gd name="T13" fmla="*/ 1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29" name="Freeform 29"/>
          <xdr:cNvSpPr>
            <a:spLocks/>
          </xdr:cNvSpPr>
        </xdr:nvSpPr>
        <xdr:spPr bwMode="auto">
          <a:xfrm>
            <a:off x="323" y="800"/>
            <a:ext cx="3" cy="3"/>
          </a:xfrm>
          <a:custGeom>
            <a:avLst/>
            <a:gdLst>
              <a:gd name="T0" fmla="*/ 0 w 12"/>
              <a:gd name="T1" fmla="*/ 0 h 9"/>
              <a:gd name="T2" fmla="*/ 0 w 12"/>
              <a:gd name="T3" fmla="*/ 0 h 9"/>
              <a:gd name="T4" fmla="*/ 0 w 12"/>
              <a:gd name="T5" fmla="*/ 0 h 9"/>
              <a:gd name="T6" fmla="*/ 0 w 12"/>
              <a:gd name="T7" fmla="*/ 0 h 9"/>
              <a:gd name="T8" fmla="*/ 0 w 12"/>
              <a:gd name="T9" fmla="*/ 0 h 9"/>
              <a:gd name="T10" fmla="*/ 0 w 12"/>
              <a:gd name="T11" fmla="*/ 0 h 9"/>
              <a:gd name="T12" fmla="*/ 0 w 12"/>
              <a:gd name="T13" fmla="*/ 0 h 9"/>
              <a:gd name="T14" fmla="*/ 0 w 12"/>
              <a:gd name="T15" fmla="*/ 0 h 9"/>
              <a:gd name="T16" fmla="*/ 0 w 12"/>
              <a:gd name="T17" fmla="*/ 0 h 9"/>
              <a:gd name="T18" fmla="*/ 0 w 12"/>
              <a:gd name="T19" fmla="*/ 0 h 9"/>
              <a:gd name="T20" fmla="*/ 0 w 12"/>
              <a:gd name="T21" fmla="*/ 0 h 9"/>
              <a:gd name="T22" fmla="*/ 0 w 12"/>
              <a:gd name="T23" fmla="*/ 0 h 9"/>
              <a:gd name="T24" fmla="*/ 0 w 12"/>
              <a:gd name="T25" fmla="*/ 0 h 9"/>
              <a:gd name="T26" fmla="*/ 0 w 12"/>
              <a:gd name="T27" fmla="*/ 0 h 9"/>
              <a:gd name="T28" fmla="*/ 0 w 12"/>
              <a:gd name="T29" fmla="*/ 0 h 9"/>
              <a:gd name="T30" fmla="*/ 0 w 12"/>
              <a:gd name="T31" fmla="*/ 0 h 9"/>
              <a:gd name="T32" fmla="*/ 0 w 12"/>
              <a:gd name="T33" fmla="*/ 0 h 9"/>
              <a:gd name="T34" fmla="*/ 0 w 12"/>
              <a:gd name="T35" fmla="*/ 0 h 9"/>
              <a:gd name="T36" fmla="*/ 0 w 12"/>
              <a:gd name="T37" fmla="*/ 0 h 9"/>
              <a:gd name="T38" fmla="*/ 0 w 12"/>
              <a:gd name="T39" fmla="*/ 0 h 9"/>
              <a:gd name="T40" fmla="*/ 0 w 12"/>
              <a:gd name="T41" fmla="*/ 0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30" name="Freeform 30"/>
          <xdr:cNvSpPr>
            <a:spLocks/>
          </xdr:cNvSpPr>
        </xdr:nvSpPr>
        <xdr:spPr bwMode="auto">
          <a:xfrm>
            <a:off x="352" y="825"/>
            <a:ext cx="3" cy="6"/>
          </a:xfrm>
          <a:custGeom>
            <a:avLst/>
            <a:gdLst>
              <a:gd name="T0" fmla="*/ 0 w 17"/>
              <a:gd name="T1" fmla="*/ 0 h 23"/>
              <a:gd name="T2" fmla="*/ 0 w 17"/>
              <a:gd name="T3" fmla="*/ 0 h 23"/>
              <a:gd name="T4" fmla="*/ 0 w 17"/>
              <a:gd name="T5" fmla="*/ 0 h 23"/>
              <a:gd name="T6" fmla="*/ 0 w 17"/>
              <a:gd name="T7" fmla="*/ 0 h 23"/>
              <a:gd name="T8" fmla="*/ 0 w 17"/>
              <a:gd name="T9" fmla="*/ 0 h 23"/>
              <a:gd name="T10" fmla="*/ 0 w 17"/>
              <a:gd name="T11" fmla="*/ 0 h 23"/>
              <a:gd name="T12" fmla="*/ 0 w 17"/>
              <a:gd name="T13" fmla="*/ 0 h 23"/>
              <a:gd name="T14" fmla="*/ 0 w 17"/>
              <a:gd name="T15" fmla="*/ 0 h 23"/>
              <a:gd name="T16" fmla="*/ 0 w 17"/>
              <a:gd name="T17" fmla="*/ 0 h 23"/>
              <a:gd name="T18" fmla="*/ 0 w 17"/>
              <a:gd name="T19" fmla="*/ 0 h 23"/>
              <a:gd name="T20" fmla="*/ 0 w 17"/>
              <a:gd name="T21" fmla="*/ 0 h 23"/>
              <a:gd name="T22" fmla="*/ 0 w 17"/>
              <a:gd name="T23" fmla="*/ 0 h 23"/>
              <a:gd name="T24" fmla="*/ 0 w 17"/>
              <a:gd name="T25" fmla="*/ 0 h 23"/>
              <a:gd name="T26" fmla="*/ 0 w 17"/>
              <a:gd name="T27" fmla="*/ 0 h 23"/>
              <a:gd name="T28" fmla="*/ 0 w 17"/>
              <a:gd name="T29" fmla="*/ 0 h 23"/>
              <a:gd name="T30" fmla="*/ 0 w 17"/>
              <a:gd name="T31" fmla="*/ 0 h 23"/>
              <a:gd name="T32" fmla="*/ 0 w 17"/>
              <a:gd name="T33" fmla="*/ 0 h 23"/>
              <a:gd name="T34" fmla="*/ 0 w 17"/>
              <a:gd name="T35" fmla="*/ 0 h 23"/>
              <a:gd name="T36" fmla="*/ 0 w 17"/>
              <a:gd name="T37" fmla="*/ 0 h 23"/>
              <a:gd name="T38" fmla="*/ 0 w 17"/>
              <a:gd name="T39" fmla="*/ 0 h 23"/>
              <a:gd name="T40" fmla="*/ 0 w 17"/>
              <a:gd name="T41" fmla="*/ 0 h 23"/>
              <a:gd name="T42" fmla="*/ 0 w 17"/>
              <a:gd name="T43" fmla="*/ 0 h 23"/>
              <a:gd name="T44" fmla="*/ 0 w 17"/>
              <a:gd name="T45" fmla="*/ 0 h 23"/>
              <a:gd name="T46" fmla="*/ 0 w 17"/>
              <a:gd name="T47" fmla="*/ 0 h 23"/>
              <a:gd name="T48" fmla="*/ 0 w 17"/>
              <a:gd name="T49" fmla="*/ 0 h 23"/>
              <a:gd name="T50" fmla="*/ 0 w 17"/>
              <a:gd name="T51" fmla="*/ 0 h 23"/>
              <a:gd name="T52" fmla="*/ 0 w 17"/>
              <a:gd name="T53" fmla="*/ 0 h 23"/>
              <a:gd name="T54" fmla="*/ 0 w 17"/>
              <a:gd name="T55" fmla="*/ 0 h 23"/>
              <a:gd name="T56" fmla="*/ 0 w 17"/>
              <a:gd name="T57" fmla="*/ 0 h 23"/>
              <a:gd name="T58" fmla="*/ 0 w 17"/>
              <a:gd name="T59" fmla="*/ 0 h 23"/>
              <a:gd name="T60" fmla="*/ 0 w 17"/>
              <a:gd name="T61" fmla="*/ 0 h 23"/>
              <a:gd name="T62" fmla="*/ 0 w 17"/>
              <a:gd name="T63" fmla="*/ 0 h 23"/>
              <a:gd name="T64" fmla="*/ 0 w 17"/>
              <a:gd name="T65" fmla="*/ 0 h 23"/>
              <a:gd name="T66" fmla="*/ 0 w 17"/>
              <a:gd name="T67" fmla="*/ 0 h 23"/>
              <a:gd name="T68" fmla="*/ 0 w 17"/>
              <a:gd name="T69" fmla="*/ 0 h 23"/>
              <a:gd name="T70" fmla="*/ 0 w 17"/>
              <a:gd name="T71" fmla="*/ 0 h 23"/>
              <a:gd name="T72" fmla="*/ 0 w 17"/>
              <a:gd name="T73" fmla="*/ 0 h 23"/>
              <a:gd name="T74" fmla="*/ 0 w 17"/>
              <a:gd name="T75" fmla="*/ 0 h 23"/>
              <a:gd name="T76" fmla="*/ 0 w 17"/>
              <a:gd name="T77" fmla="*/ 0 h 23"/>
              <a:gd name="T78" fmla="*/ 0 w 17"/>
              <a:gd name="T79" fmla="*/ 0 h 23"/>
              <a:gd name="T80" fmla="*/ 0 w 17"/>
              <a:gd name="T81" fmla="*/ 0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31" name="Freeform 31"/>
          <xdr:cNvSpPr>
            <a:spLocks/>
          </xdr:cNvSpPr>
        </xdr:nvSpPr>
        <xdr:spPr bwMode="auto">
          <a:xfrm>
            <a:off x="329" y="825"/>
            <a:ext cx="4" cy="6"/>
          </a:xfrm>
          <a:custGeom>
            <a:avLst/>
            <a:gdLst>
              <a:gd name="T0" fmla="*/ 0 w 18"/>
              <a:gd name="T1" fmla="*/ 0 h 23"/>
              <a:gd name="T2" fmla="*/ 0 w 18"/>
              <a:gd name="T3" fmla="*/ 0 h 23"/>
              <a:gd name="T4" fmla="*/ 0 w 18"/>
              <a:gd name="T5" fmla="*/ 0 h 23"/>
              <a:gd name="T6" fmla="*/ 0 w 18"/>
              <a:gd name="T7" fmla="*/ 0 h 23"/>
              <a:gd name="T8" fmla="*/ 0 w 18"/>
              <a:gd name="T9" fmla="*/ 0 h 23"/>
              <a:gd name="T10" fmla="*/ 0 w 18"/>
              <a:gd name="T11" fmla="*/ 0 h 23"/>
              <a:gd name="T12" fmla="*/ 0 w 18"/>
              <a:gd name="T13" fmla="*/ 0 h 23"/>
              <a:gd name="T14" fmla="*/ 0 w 18"/>
              <a:gd name="T15" fmla="*/ 0 h 23"/>
              <a:gd name="T16" fmla="*/ 0 w 18"/>
              <a:gd name="T17" fmla="*/ 0 h 23"/>
              <a:gd name="T18" fmla="*/ 0 w 18"/>
              <a:gd name="T19" fmla="*/ 0 h 23"/>
              <a:gd name="T20" fmla="*/ 0 w 18"/>
              <a:gd name="T21" fmla="*/ 0 h 23"/>
              <a:gd name="T22" fmla="*/ 0 w 18"/>
              <a:gd name="T23" fmla="*/ 0 h 23"/>
              <a:gd name="T24" fmla="*/ 0 w 18"/>
              <a:gd name="T25" fmla="*/ 0 h 23"/>
              <a:gd name="T26" fmla="*/ 0 w 18"/>
              <a:gd name="T27" fmla="*/ 0 h 23"/>
              <a:gd name="T28" fmla="*/ 0 w 18"/>
              <a:gd name="T29" fmla="*/ 0 h 23"/>
              <a:gd name="T30" fmla="*/ 0 w 18"/>
              <a:gd name="T31" fmla="*/ 0 h 23"/>
              <a:gd name="T32" fmla="*/ 0 w 18"/>
              <a:gd name="T33" fmla="*/ 0 h 23"/>
              <a:gd name="T34" fmla="*/ 0 w 18"/>
              <a:gd name="T35" fmla="*/ 0 h 23"/>
              <a:gd name="T36" fmla="*/ 0 w 18"/>
              <a:gd name="T37" fmla="*/ 0 h 23"/>
              <a:gd name="T38" fmla="*/ 0 w 18"/>
              <a:gd name="T39" fmla="*/ 0 h 23"/>
              <a:gd name="T40" fmla="*/ 0 w 18"/>
              <a:gd name="T41" fmla="*/ 0 h 23"/>
              <a:gd name="T42" fmla="*/ 0 w 18"/>
              <a:gd name="T43" fmla="*/ 0 h 23"/>
              <a:gd name="T44" fmla="*/ 0 w 18"/>
              <a:gd name="T45" fmla="*/ 0 h 23"/>
              <a:gd name="T46" fmla="*/ 0 w 18"/>
              <a:gd name="T47" fmla="*/ 0 h 23"/>
              <a:gd name="T48" fmla="*/ 0 w 18"/>
              <a:gd name="T49" fmla="*/ 0 h 23"/>
              <a:gd name="T50" fmla="*/ 0 w 18"/>
              <a:gd name="T51" fmla="*/ 0 h 23"/>
              <a:gd name="T52" fmla="*/ 0 w 18"/>
              <a:gd name="T53" fmla="*/ 0 h 23"/>
              <a:gd name="T54" fmla="*/ 0 w 18"/>
              <a:gd name="T55" fmla="*/ 0 h 23"/>
              <a:gd name="T56" fmla="*/ 0 w 18"/>
              <a:gd name="T57" fmla="*/ 0 h 23"/>
              <a:gd name="T58" fmla="*/ 0 w 18"/>
              <a:gd name="T59" fmla="*/ 0 h 23"/>
              <a:gd name="T60" fmla="*/ 0 w 18"/>
              <a:gd name="T61" fmla="*/ 0 h 23"/>
              <a:gd name="T62" fmla="*/ 0 w 18"/>
              <a:gd name="T63" fmla="*/ 0 h 23"/>
              <a:gd name="T64" fmla="*/ 0 w 18"/>
              <a:gd name="T65" fmla="*/ 0 h 23"/>
              <a:gd name="T66" fmla="*/ 0 w 18"/>
              <a:gd name="T67" fmla="*/ 0 h 23"/>
              <a:gd name="T68" fmla="*/ 0 w 18"/>
              <a:gd name="T69" fmla="*/ 0 h 23"/>
              <a:gd name="T70" fmla="*/ 0 w 18"/>
              <a:gd name="T71" fmla="*/ 0 h 23"/>
              <a:gd name="T72" fmla="*/ 0 w 18"/>
              <a:gd name="T73" fmla="*/ 0 h 23"/>
              <a:gd name="T74" fmla="*/ 0 w 18"/>
              <a:gd name="T75" fmla="*/ 0 h 23"/>
              <a:gd name="T76" fmla="*/ 0 w 18"/>
              <a:gd name="T77" fmla="*/ 0 h 23"/>
              <a:gd name="T78" fmla="*/ 0 w 18"/>
              <a:gd name="T79" fmla="*/ 0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32" name="Freeform 32"/>
          <xdr:cNvSpPr>
            <a:spLocks/>
          </xdr:cNvSpPr>
        </xdr:nvSpPr>
        <xdr:spPr bwMode="auto">
          <a:xfrm>
            <a:off x="329" y="796"/>
            <a:ext cx="4" cy="4"/>
          </a:xfrm>
          <a:custGeom>
            <a:avLst/>
            <a:gdLst>
              <a:gd name="T0" fmla="*/ 0 w 18"/>
              <a:gd name="T1" fmla="*/ 0 h 16"/>
              <a:gd name="T2" fmla="*/ 0 w 18"/>
              <a:gd name="T3" fmla="*/ 0 h 16"/>
              <a:gd name="T4" fmla="*/ 0 w 18"/>
              <a:gd name="T5" fmla="*/ 0 h 16"/>
              <a:gd name="T6" fmla="*/ 0 w 18"/>
              <a:gd name="T7" fmla="*/ 0 h 16"/>
              <a:gd name="T8" fmla="*/ 0 w 18"/>
              <a:gd name="T9" fmla="*/ 0 h 16"/>
              <a:gd name="T10" fmla="*/ 0 w 18"/>
              <a:gd name="T11" fmla="*/ 0 h 16"/>
              <a:gd name="T12" fmla="*/ 0 w 18"/>
              <a:gd name="T13" fmla="*/ 0 h 16"/>
              <a:gd name="T14" fmla="*/ 0 w 18"/>
              <a:gd name="T15" fmla="*/ 0 h 16"/>
              <a:gd name="T16" fmla="*/ 0 w 18"/>
              <a:gd name="T17" fmla="*/ 0 h 16"/>
              <a:gd name="T18" fmla="*/ 0 w 18"/>
              <a:gd name="T19" fmla="*/ 0 h 16"/>
              <a:gd name="T20" fmla="*/ 0 w 18"/>
              <a:gd name="T21" fmla="*/ 0 h 16"/>
              <a:gd name="T22" fmla="*/ 0 w 18"/>
              <a:gd name="T23" fmla="*/ 0 h 16"/>
              <a:gd name="T24" fmla="*/ 0 w 18"/>
              <a:gd name="T25" fmla="*/ 0 h 16"/>
              <a:gd name="T26" fmla="*/ 0 w 18"/>
              <a:gd name="T27" fmla="*/ 0 h 16"/>
              <a:gd name="T28" fmla="*/ 0 w 18"/>
              <a:gd name="T29" fmla="*/ 0 h 16"/>
              <a:gd name="T30" fmla="*/ 0 w 18"/>
              <a:gd name="T31" fmla="*/ 0 h 16"/>
              <a:gd name="T32" fmla="*/ 0 w 18"/>
              <a:gd name="T33" fmla="*/ 0 h 16"/>
              <a:gd name="T34" fmla="*/ 0 w 18"/>
              <a:gd name="T35" fmla="*/ 0 h 16"/>
              <a:gd name="T36" fmla="*/ 0 w 18"/>
              <a:gd name="T37" fmla="*/ 0 h 16"/>
              <a:gd name="T38" fmla="*/ 0 w 18"/>
              <a:gd name="T39" fmla="*/ 0 h 16"/>
              <a:gd name="T40" fmla="*/ 0 w 18"/>
              <a:gd name="T41" fmla="*/ 0 h 16"/>
              <a:gd name="T42" fmla="*/ 0 w 18"/>
              <a:gd name="T43" fmla="*/ 0 h 16"/>
              <a:gd name="T44" fmla="*/ 0 w 18"/>
              <a:gd name="T45" fmla="*/ 0 h 16"/>
              <a:gd name="T46" fmla="*/ 0 w 18"/>
              <a:gd name="T47" fmla="*/ 0 h 16"/>
              <a:gd name="T48" fmla="*/ 0 w 18"/>
              <a:gd name="T49" fmla="*/ 0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33" name="Freeform 33"/>
          <xdr:cNvSpPr>
            <a:spLocks/>
          </xdr:cNvSpPr>
        </xdr:nvSpPr>
        <xdr:spPr bwMode="auto">
          <a:xfrm>
            <a:off x="323" y="794"/>
            <a:ext cx="3" cy="3"/>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w 12"/>
              <a:gd name="T29" fmla="*/ 0 h 12"/>
              <a:gd name="T30" fmla="*/ 0 w 12"/>
              <a:gd name="T31" fmla="*/ 0 h 12"/>
              <a:gd name="T32" fmla="*/ 0 w 12"/>
              <a:gd name="T33" fmla="*/ 0 h 12"/>
              <a:gd name="T34" fmla="*/ 0 w 12"/>
              <a:gd name="T35" fmla="*/ 0 h 12"/>
              <a:gd name="T36" fmla="*/ 0 w 12"/>
              <a:gd name="T37" fmla="*/ 0 h 12"/>
              <a:gd name="T38" fmla="*/ 0 w 12"/>
              <a:gd name="T39" fmla="*/ 0 h 12"/>
              <a:gd name="T40" fmla="*/ 0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34" name="Freeform 34"/>
          <xdr:cNvSpPr>
            <a:spLocks/>
          </xdr:cNvSpPr>
        </xdr:nvSpPr>
        <xdr:spPr bwMode="auto">
          <a:xfrm>
            <a:off x="323" y="789"/>
            <a:ext cx="3" cy="1"/>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w 12"/>
              <a:gd name="T29" fmla="*/ 0 h 12"/>
              <a:gd name="T30" fmla="*/ 0 w 12"/>
              <a:gd name="T31" fmla="*/ 0 h 12"/>
              <a:gd name="T32" fmla="*/ 0 w 12"/>
              <a:gd name="T33" fmla="*/ 0 h 12"/>
              <a:gd name="T34" fmla="*/ 0 w 12"/>
              <a:gd name="T35" fmla="*/ 0 h 12"/>
              <a:gd name="T36" fmla="*/ 0 w 12"/>
              <a:gd name="T37" fmla="*/ 0 h 12"/>
              <a:gd name="T38" fmla="*/ 0 w 12"/>
              <a:gd name="T39" fmla="*/ 0 h 12"/>
              <a:gd name="T40" fmla="*/ 0 w 12"/>
              <a:gd name="T41" fmla="*/ 0 h 12"/>
              <a:gd name="T42" fmla="*/ 0 w 12"/>
              <a:gd name="T43" fmla="*/ 0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35" name="Freeform 35"/>
          <xdr:cNvSpPr>
            <a:spLocks/>
          </xdr:cNvSpPr>
        </xdr:nvSpPr>
        <xdr:spPr bwMode="auto">
          <a:xfrm>
            <a:off x="341" y="783"/>
            <a:ext cx="3" cy="6"/>
          </a:xfrm>
          <a:custGeom>
            <a:avLst/>
            <a:gdLst>
              <a:gd name="T0" fmla="*/ 0 w 22"/>
              <a:gd name="T1" fmla="*/ 0 h 20"/>
              <a:gd name="T2" fmla="*/ 0 w 22"/>
              <a:gd name="T3" fmla="*/ 0 h 20"/>
              <a:gd name="T4" fmla="*/ 0 w 22"/>
              <a:gd name="T5" fmla="*/ 0 h 20"/>
              <a:gd name="T6" fmla="*/ 0 w 22"/>
              <a:gd name="T7" fmla="*/ 0 h 20"/>
              <a:gd name="T8" fmla="*/ 0 w 22"/>
              <a:gd name="T9" fmla="*/ 0 h 20"/>
              <a:gd name="T10" fmla="*/ 0 w 22"/>
              <a:gd name="T11" fmla="*/ 0 h 20"/>
              <a:gd name="T12" fmla="*/ 0 w 22"/>
              <a:gd name="T13" fmla="*/ 0 h 20"/>
              <a:gd name="T14" fmla="*/ 0 w 22"/>
              <a:gd name="T15" fmla="*/ 0 h 20"/>
              <a:gd name="T16" fmla="*/ 0 w 22"/>
              <a:gd name="T17" fmla="*/ 0 h 20"/>
              <a:gd name="T18" fmla="*/ 0 w 22"/>
              <a:gd name="T19" fmla="*/ 0 h 20"/>
              <a:gd name="T20" fmla="*/ 0 w 22"/>
              <a:gd name="T21" fmla="*/ 0 h 20"/>
              <a:gd name="T22" fmla="*/ 0 w 22"/>
              <a:gd name="T23" fmla="*/ 0 h 20"/>
              <a:gd name="T24" fmla="*/ 0 w 22"/>
              <a:gd name="T25" fmla="*/ 0 h 20"/>
              <a:gd name="T26" fmla="*/ 0 w 22"/>
              <a:gd name="T27" fmla="*/ 0 h 20"/>
              <a:gd name="T28" fmla="*/ 0 w 22"/>
              <a:gd name="T29" fmla="*/ 0 h 20"/>
              <a:gd name="T30" fmla="*/ 0 w 22"/>
              <a:gd name="T31" fmla="*/ 0 h 20"/>
              <a:gd name="T32" fmla="*/ 0 w 22"/>
              <a:gd name="T33" fmla="*/ 0 h 20"/>
              <a:gd name="T34" fmla="*/ 0 w 22"/>
              <a:gd name="T35" fmla="*/ 0 h 20"/>
              <a:gd name="T36" fmla="*/ 0 w 22"/>
              <a:gd name="T37" fmla="*/ 0 h 20"/>
              <a:gd name="T38" fmla="*/ 0 w 22"/>
              <a:gd name="T39" fmla="*/ 0 h 20"/>
              <a:gd name="T40" fmla="*/ 0 w 22"/>
              <a:gd name="T41" fmla="*/ 0 h 20"/>
              <a:gd name="T42" fmla="*/ 0 w 22"/>
              <a:gd name="T43" fmla="*/ 0 h 20"/>
              <a:gd name="T44" fmla="*/ 0 w 22"/>
              <a:gd name="T45" fmla="*/ 0 h 20"/>
              <a:gd name="T46" fmla="*/ 0 w 22"/>
              <a:gd name="T47" fmla="*/ 0 h 20"/>
              <a:gd name="T48" fmla="*/ 0 w 22"/>
              <a:gd name="T49" fmla="*/ 0 h 20"/>
              <a:gd name="T50" fmla="*/ 0 w 22"/>
              <a:gd name="T51" fmla="*/ 0 h 20"/>
              <a:gd name="T52" fmla="*/ 0 w 22"/>
              <a:gd name="T53" fmla="*/ 0 h 20"/>
              <a:gd name="T54" fmla="*/ 0 w 22"/>
              <a:gd name="T55" fmla="*/ 0 h 20"/>
              <a:gd name="T56" fmla="*/ 0 w 22"/>
              <a:gd name="T57" fmla="*/ 0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36" name="Freeform 36"/>
          <xdr:cNvSpPr>
            <a:spLocks/>
          </xdr:cNvSpPr>
        </xdr:nvSpPr>
        <xdr:spPr bwMode="auto">
          <a:xfrm>
            <a:off x="347" y="783"/>
            <a:ext cx="3" cy="4"/>
          </a:xfrm>
          <a:custGeom>
            <a:avLst/>
            <a:gdLst>
              <a:gd name="T0" fmla="*/ 0 w 20"/>
              <a:gd name="T1" fmla="*/ 0 h 18"/>
              <a:gd name="T2" fmla="*/ 0 w 20"/>
              <a:gd name="T3" fmla="*/ 0 h 18"/>
              <a:gd name="T4" fmla="*/ 0 w 20"/>
              <a:gd name="T5" fmla="*/ 0 h 18"/>
              <a:gd name="T6" fmla="*/ 0 w 20"/>
              <a:gd name="T7" fmla="*/ 0 h 18"/>
              <a:gd name="T8" fmla="*/ 0 w 20"/>
              <a:gd name="T9" fmla="*/ 0 h 18"/>
              <a:gd name="T10" fmla="*/ 0 w 20"/>
              <a:gd name="T11" fmla="*/ 0 h 18"/>
              <a:gd name="T12" fmla="*/ 0 w 20"/>
              <a:gd name="T13" fmla="*/ 0 h 18"/>
              <a:gd name="T14" fmla="*/ 0 w 20"/>
              <a:gd name="T15" fmla="*/ 0 h 18"/>
              <a:gd name="T16" fmla="*/ 0 w 20"/>
              <a:gd name="T17" fmla="*/ 0 h 18"/>
              <a:gd name="T18" fmla="*/ 0 w 20"/>
              <a:gd name="T19" fmla="*/ 0 h 18"/>
              <a:gd name="T20" fmla="*/ 0 w 20"/>
              <a:gd name="T21" fmla="*/ 0 h 18"/>
              <a:gd name="T22" fmla="*/ 0 w 20"/>
              <a:gd name="T23" fmla="*/ 0 h 18"/>
              <a:gd name="T24" fmla="*/ 0 w 20"/>
              <a:gd name="T25" fmla="*/ 0 h 18"/>
              <a:gd name="T26" fmla="*/ 0 w 20"/>
              <a:gd name="T27" fmla="*/ 0 h 18"/>
              <a:gd name="T28" fmla="*/ 0 w 20"/>
              <a:gd name="T29" fmla="*/ 0 h 18"/>
              <a:gd name="T30" fmla="*/ 0 w 20"/>
              <a:gd name="T31" fmla="*/ 0 h 18"/>
              <a:gd name="T32" fmla="*/ 0 w 20"/>
              <a:gd name="T33" fmla="*/ 0 h 18"/>
              <a:gd name="T34" fmla="*/ 0 w 20"/>
              <a:gd name="T35" fmla="*/ 0 h 18"/>
              <a:gd name="T36" fmla="*/ 0 w 20"/>
              <a:gd name="T37" fmla="*/ 0 h 18"/>
              <a:gd name="T38" fmla="*/ 0 w 20"/>
              <a:gd name="T39" fmla="*/ 0 h 18"/>
              <a:gd name="T40" fmla="*/ 0 w 20"/>
              <a:gd name="T41" fmla="*/ 0 h 18"/>
              <a:gd name="T42" fmla="*/ 0 w 20"/>
              <a:gd name="T43" fmla="*/ 0 h 18"/>
              <a:gd name="T44" fmla="*/ 0 w 20"/>
              <a:gd name="T45" fmla="*/ 0 h 18"/>
              <a:gd name="T46" fmla="*/ 0 w 20"/>
              <a:gd name="T47" fmla="*/ 0 h 18"/>
              <a:gd name="T48" fmla="*/ 0 w 20"/>
              <a:gd name="T49" fmla="*/ 0 h 18"/>
              <a:gd name="T50" fmla="*/ 0 w 20"/>
              <a:gd name="T51" fmla="*/ 0 h 18"/>
              <a:gd name="T52" fmla="*/ 0 w 20"/>
              <a:gd name="T53" fmla="*/ 0 h 18"/>
              <a:gd name="T54" fmla="*/ 0 w 20"/>
              <a:gd name="T55" fmla="*/ 0 h 18"/>
              <a:gd name="T56" fmla="*/ 0 w 20"/>
              <a:gd name="T57" fmla="*/ 0 h 18"/>
              <a:gd name="T58" fmla="*/ 0 w 20"/>
              <a:gd name="T59" fmla="*/ 0 h 18"/>
              <a:gd name="T60" fmla="*/ 0 w 20"/>
              <a:gd name="T61" fmla="*/ 0 h 18"/>
              <a:gd name="T62" fmla="*/ 0 w 20"/>
              <a:gd name="T63" fmla="*/ 0 h 18"/>
              <a:gd name="T64" fmla="*/ 0 w 20"/>
              <a:gd name="T65" fmla="*/ 0 h 18"/>
              <a:gd name="T66" fmla="*/ 0 w 20"/>
              <a:gd name="T67" fmla="*/ 0 h 18"/>
              <a:gd name="T68" fmla="*/ 0 w 20"/>
              <a:gd name="T69" fmla="*/ 0 h 18"/>
              <a:gd name="T70" fmla="*/ 0 w 20"/>
              <a:gd name="T71" fmla="*/ 0 h 18"/>
              <a:gd name="T72" fmla="*/ 0 w 20"/>
              <a:gd name="T73" fmla="*/ 0 h 18"/>
              <a:gd name="T74" fmla="*/ 0 w 20"/>
              <a:gd name="T75" fmla="*/ 0 h 18"/>
              <a:gd name="T76" fmla="*/ 0 w 20"/>
              <a:gd name="T77" fmla="*/ 0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37" name="Freeform 37"/>
          <xdr:cNvSpPr>
            <a:spLocks/>
          </xdr:cNvSpPr>
        </xdr:nvSpPr>
        <xdr:spPr bwMode="auto">
          <a:xfrm>
            <a:off x="348" y="784"/>
            <a:ext cx="4" cy="5"/>
          </a:xfrm>
          <a:custGeom>
            <a:avLst/>
            <a:gdLst>
              <a:gd name="T0" fmla="*/ 0 w 18"/>
              <a:gd name="T1" fmla="*/ 0 h 18"/>
              <a:gd name="T2" fmla="*/ 0 w 18"/>
              <a:gd name="T3" fmla="*/ 0 h 18"/>
              <a:gd name="T4" fmla="*/ 0 w 18"/>
              <a:gd name="T5" fmla="*/ 0 h 18"/>
              <a:gd name="T6" fmla="*/ 0 w 18"/>
              <a:gd name="T7" fmla="*/ 0 h 18"/>
              <a:gd name="T8" fmla="*/ 0 w 18"/>
              <a:gd name="T9" fmla="*/ 0 h 18"/>
              <a:gd name="T10" fmla="*/ 0 w 18"/>
              <a:gd name="T11" fmla="*/ 0 h 18"/>
              <a:gd name="T12" fmla="*/ 0 w 18"/>
              <a:gd name="T13" fmla="*/ 0 h 18"/>
              <a:gd name="T14" fmla="*/ 0 w 18"/>
              <a:gd name="T15" fmla="*/ 0 h 18"/>
              <a:gd name="T16" fmla="*/ 0 w 18"/>
              <a:gd name="T17" fmla="*/ 0 h 18"/>
              <a:gd name="T18" fmla="*/ 0 w 18"/>
              <a:gd name="T19" fmla="*/ 0 h 18"/>
              <a:gd name="T20" fmla="*/ 0 w 18"/>
              <a:gd name="T21" fmla="*/ 0 h 18"/>
              <a:gd name="T22" fmla="*/ 0 w 18"/>
              <a:gd name="T23" fmla="*/ 0 h 18"/>
              <a:gd name="T24" fmla="*/ 0 w 18"/>
              <a:gd name="T25" fmla="*/ 0 h 18"/>
              <a:gd name="T26" fmla="*/ 0 w 18"/>
              <a:gd name="T27" fmla="*/ 0 h 18"/>
              <a:gd name="T28" fmla="*/ 0 w 18"/>
              <a:gd name="T29" fmla="*/ 0 h 18"/>
              <a:gd name="T30" fmla="*/ 0 w 18"/>
              <a:gd name="T31" fmla="*/ 0 h 18"/>
              <a:gd name="T32" fmla="*/ 0 w 18"/>
              <a:gd name="T33" fmla="*/ 0 h 18"/>
              <a:gd name="T34" fmla="*/ 0 w 18"/>
              <a:gd name="T35" fmla="*/ 0 h 18"/>
              <a:gd name="T36" fmla="*/ 0 w 18"/>
              <a:gd name="T37" fmla="*/ 0 h 18"/>
              <a:gd name="T38" fmla="*/ 0 w 18"/>
              <a:gd name="T39" fmla="*/ 0 h 18"/>
              <a:gd name="T40" fmla="*/ 0 w 18"/>
              <a:gd name="T41" fmla="*/ 0 h 18"/>
              <a:gd name="T42" fmla="*/ 0 w 18"/>
              <a:gd name="T43" fmla="*/ 0 h 18"/>
              <a:gd name="T44" fmla="*/ 0 w 18"/>
              <a:gd name="T45" fmla="*/ 0 h 18"/>
              <a:gd name="T46" fmla="*/ 0 w 18"/>
              <a:gd name="T47" fmla="*/ 0 h 18"/>
              <a:gd name="T48" fmla="*/ 0 w 18"/>
              <a:gd name="T49" fmla="*/ 0 h 18"/>
              <a:gd name="T50" fmla="*/ 0 w 18"/>
              <a:gd name="T51" fmla="*/ 0 h 18"/>
              <a:gd name="T52" fmla="*/ 0 w 18"/>
              <a:gd name="T53" fmla="*/ 0 h 18"/>
              <a:gd name="T54" fmla="*/ 0 w 18"/>
              <a:gd name="T55" fmla="*/ 0 h 18"/>
              <a:gd name="T56" fmla="*/ 0 w 18"/>
              <a:gd name="T57" fmla="*/ 0 h 18"/>
              <a:gd name="T58" fmla="*/ 0 w 18"/>
              <a:gd name="T59" fmla="*/ 0 h 18"/>
              <a:gd name="T60" fmla="*/ 0 w 18"/>
              <a:gd name="T61" fmla="*/ 0 h 18"/>
              <a:gd name="T62" fmla="*/ 0 w 18"/>
              <a:gd name="T63" fmla="*/ 0 h 18"/>
              <a:gd name="T64" fmla="*/ 0 w 18"/>
              <a:gd name="T65" fmla="*/ 0 h 18"/>
              <a:gd name="T66" fmla="*/ 0 w 18"/>
              <a:gd name="T67" fmla="*/ 0 h 18"/>
              <a:gd name="T68" fmla="*/ 0 w 18"/>
              <a:gd name="T69" fmla="*/ 0 h 18"/>
              <a:gd name="T70" fmla="*/ 0 w 18"/>
              <a:gd name="T71" fmla="*/ 0 h 18"/>
              <a:gd name="T72" fmla="*/ 0 w 18"/>
              <a:gd name="T73" fmla="*/ 0 h 18"/>
              <a:gd name="T74" fmla="*/ 0 w 18"/>
              <a:gd name="T75" fmla="*/ 0 h 18"/>
              <a:gd name="T76" fmla="*/ 0 w 18"/>
              <a:gd name="T77" fmla="*/ 0 h 18"/>
              <a:gd name="T78" fmla="*/ 0 w 18"/>
              <a:gd name="T79" fmla="*/ 0 h 18"/>
              <a:gd name="T80" fmla="*/ 0 w 18"/>
              <a:gd name="T81" fmla="*/ 0 h 18"/>
              <a:gd name="T82" fmla="*/ 0 w 18"/>
              <a:gd name="T83" fmla="*/ 0 h 18"/>
              <a:gd name="T84" fmla="*/ 0 w 18"/>
              <a:gd name="T85" fmla="*/ 0 h 18"/>
              <a:gd name="T86" fmla="*/ 0 w 18"/>
              <a:gd name="T87" fmla="*/ 0 h 18"/>
              <a:gd name="T88" fmla="*/ 0 w 18"/>
              <a:gd name="T89" fmla="*/ 0 h 18"/>
              <a:gd name="T90" fmla="*/ 0 w 18"/>
              <a:gd name="T91" fmla="*/ 0 h 18"/>
              <a:gd name="T92" fmla="*/ 0 w 18"/>
              <a:gd name="T93" fmla="*/ 0 h 18"/>
              <a:gd name="T94" fmla="*/ 0 w 18"/>
              <a:gd name="T95" fmla="*/ 0 h 18"/>
              <a:gd name="T96" fmla="*/ 0 w 18"/>
              <a:gd name="T97" fmla="*/ 0 h 18"/>
              <a:gd name="T98" fmla="*/ 0 w 18"/>
              <a:gd name="T99" fmla="*/ 0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38" name="Freeform 38"/>
          <xdr:cNvSpPr>
            <a:spLocks/>
          </xdr:cNvSpPr>
        </xdr:nvSpPr>
        <xdr:spPr bwMode="auto">
          <a:xfrm>
            <a:off x="334" y="786"/>
            <a:ext cx="5" cy="4"/>
          </a:xfrm>
          <a:custGeom>
            <a:avLst/>
            <a:gdLst>
              <a:gd name="T0" fmla="*/ 0 w 25"/>
              <a:gd name="T1" fmla="*/ 0 h 18"/>
              <a:gd name="T2" fmla="*/ 0 w 25"/>
              <a:gd name="T3" fmla="*/ 0 h 18"/>
              <a:gd name="T4" fmla="*/ 0 w 25"/>
              <a:gd name="T5" fmla="*/ 0 h 18"/>
              <a:gd name="T6" fmla="*/ 0 w 25"/>
              <a:gd name="T7" fmla="*/ 0 h 18"/>
              <a:gd name="T8" fmla="*/ 0 w 25"/>
              <a:gd name="T9" fmla="*/ 0 h 18"/>
              <a:gd name="T10" fmla="*/ 0 w 25"/>
              <a:gd name="T11" fmla="*/ 0 h 18"/>
              <a:gd name="T12" fmla="*/ 0 w 25"/>
              <a:gd name="T13" fmla="*/ 0 h 18"/>
              <a:gd name="T14" fmla="*/ 0 w 25"/>
              <a:gd name="T15" fmla="*/ 0 h 18"/>
              <a:gd name="T16" fmla="*/ 0 w 25"/>
              <a:gd name="T17" fmla="*/ 0 h 18"/>
              <a:gd name="T18" fmla="*/ 0 w 25"/>
              <a:gd name="T19" fmla="*/ 0 h 18"/>
              <a:gd name="T20" fmla="*/ 0 w 25"/>
              <a:gd name="T21" fmla="*/ 0 h 18"/>
              <a:gd name="T22" fmla="*/ 0 w 25"/>
              <a:gd name="T23" fmla="*/ 0 h 18"/>
              <a:gd name="T24" fmla="*/ 0 w 25"/>
              <a:gd name="T25" fmla="*/ 0 h 18"/>
              <a:gd name="T26" fmla="*/ 0 w 25"/>
              <a:gd name="T27" fmla="*/ 0 h 18"/>
              <a:gd name="T28" fmla="*/ 0 w 25"/>
              <a:gd name="T29" fmla="*/ 0 h 18"/>
              <a:gd name="T30" fmla="*/ 0 w 25"/>
              <a:gd name="T31" fmla="*/ 0 h 18"/>
              <a:gd name="T32" fmla="*/ 0 w 25"/>
              <a:gd name="T33" fmla="*/ 0 h 18"/>
              <a:gd name="T34" fmla="*/ 0 w 25"/>
              <a:gd name="T35" fmla="*/ 0 h 18"/>
              <a:gd name="T36" fmla="*/ 0 w 25"/>
              <a:gd name="T37" fmla="*/ 0 h 18"/>
              <a:gd name="T38" fmla="*/ 0 w 25"/>
              <a:gd name="T39" fmla="*/ 0 h 18"/>
              <a:gd name="T40" fmla="*/ 0 w 25"/>
              <a:gd name="T41" fmla="*/ 0 h 18"/>
              <a:gd name="T42" fmla="*/ 0 w 25"/>
              <a:gd name="T43" fmla="*/ 0 h 18"/>
              <a:gd name="T44" fmla="*/ 0 w 25"/>
              <a:gd name="T45" fmla="*/ 0 h 18"/>
              <a:gd name="T46" fmla="*/ 0 w 25"/>
              <a:gd name="T47" fmla="*/ 0 h 18"/>
              <a:gd name="T48" fmla="*/ 0 w 25"/>
              <a:gd name="T49" fmla="*/ 0 h 18"/>
              <a:gd name="T50" fmla="*/ 0 w 25"/>
              <a:gd name="T51" fmla="*/ 0 h 18"/>
              <a:gd name="T52" fmla="*/ 0 w 25"/>
              <a:gd name="T53" fmla="*/ 0 h 18"/>
              <a:gd name="T54" fmla="*/ 0 w 25"/>
              <a:gd name="T55" fmla="*/ 0 h 18"/>
              <a:gd name="T56" fmla="*/ 0 w 25"/>
              <a:gd name="T57" fmla="*/ 0 h 18"/>
              <a:gd name="T58" fmla="*/ 0 w 25"/>
              <a:gd name="T59" fmla="*/ 0 h 18"/>
              <a:gd name="T60" fmla="*/ 0 w 25"/>
              <a:gd name="T61" fmla="*/ 0 h 18"/>
              <a:gd name="T62" fmla="*/ 0 w 25"/>
              <a:gd name="T63" fmla="*/ 0 h 18"/>
              <a:gd name="T64" fmla="*/ 0 w 25"/>
              <a:gd name="T65" fmla="*/ 0 h 18"/>
              <a:gd name="T66" fmla="*/ 0 w 25"/>
              <a:gd name="T67" fmla="*/ 0 h 18"/>
              <a:gd name="T68" fmla="*/ 0 w 25"/>
              <a:gd name="T69" fmla="*/ 0 h 18"/>
              <a:gd name="T70" fmla="*/ 0 w 25"/>
              <a:gd name="T71" fmla="*/ 0 h 18"/>
              <a:gd name="T72" fmla="*/ 0 w 25"/>
              <a:gd name="T73" fmla="*/ 0 h 18"/>
              <a:gd name="T74" fmla="*/ 0 w 25"/>
              <a:gd name="T75" fmla="*/ 0 h 18"/>
              <a:gd name="T76" fmla="*/ 0 w 25"/>
              <a:gd name="T77" fmla="*/ 0 h 18"/>
              <a:gd name="T78" fmla="*/ 0 w 25"/>
              <a:gd name="T79" fmla="*/ 0 h 18"/>
              <a:gd name="T80" fmla="*/ 0 w 25"/>
              <a:gd name="T81" fmla="*/ 0 h 18"/>
              <a:gd name="T82" fmla="*/ 0 w 25"/>
              <a:gd name="T83" fmla="*/ 0 h 18"/>
              <a:gd name="T84" fmla="*/ 0 w 25"/>
              <a:gd name="T85" fmla="*/ 0 h 18"/>
              <a:gd name="T86" fmla="*/ 0 w 25"/>
              <a:gd name="T87" fmla="*/ 0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39" name="Freeform 39"/>
          <xdr:cNvSpPr>
            <a:spLocks/>
          </xdr:cNvSpPr>
        </xdr:nvSpPr>
        <xdr:spPr bwMode="auto">
          <a:xfrm>
            <a:off x="332" y="789"/>
            <a:ext cx="1" cy="2"/>
          </a:xfrm>
          <a:custGeom>
            <a:avLst/>
            <a:gdLst>
              <a:gd name="T0" fmla="*/ 0 w 12"/>
              <a:gd name="T1" fmla="*/ 0 h 13"/>
              <a:gd name="T2" fmla="*/ 0 w 12"/>
              <a:gd name="T3" fmla="*/ 0 h 13"/>
              <a:gd name="T4" fmla="*/ 0 w 12"/>
              <a:gd name="T5" fmla="*/ 0 h 13"/>
              <a:gd name="T6" fmla="*/ 0 w 12"/>
              <a:gd name="T7" fmla="*/ 0 h 13"/>
              <a:gd name="T8" fmla="*/ 0 w 12"/>
              <a:gd name="T9" fmla="*/ 0 h 13"/>
              <a:gd name="T10" fmla="*/ 0 w 12"/>
              <a:gd name="T11" fmla="*/ 0 h 13"/>
              <a:gd name="T12" fmla="*/ 0 w 12"/>
              <a:gd name="T13" fmla="*/ 0 h 13"/>
              <a:gd name="T14" fmla="*/ 0 w 12"/>
              <a:gd name="T15" fmla="*/ 0 h 13"/>
              <a:gd name="T16" fmla="*/ 0 w 12"/>
              <a:gd name="T17" fmla="*/ 0 h 13"/>
              <a:gd name="T18" fmla="*/ 0 w 12"/>
              <a:gd name="T19" fmla="*/ 0 h 13"/>
              <a:gd name="T20" fmla="*/ 0 w 12"/>
              <a:gd name="T21" fmla="*/ 0 h 13"/>
              <a:gd name="T22" fmla="*/ 0 w 12"/>
              <a:gd name="T23" fmla="*/ 0 h 13"/>
              <a:gd name="T24" fmla="*/ 0 w 12"/>
              <a:gd name="T25" fmla="*/ 0 h 13"/>
              <a:gd name="T26" fmla="*/ 0 w 12"/>
              <a:gd name="T27" fmla="*/ 0 h 13"/>
              <a:gd name="T28" fmla="*/ 0 w 12"/>
              <a:gd name="T29" fmla="*/ 0 h 13"/>
              <a:gd name="T30" fmla="*/ 0 w 12"/>
              <a:gd name="T31" fmla="*/ 0 h 13"/>
              <a:gd name="T32" fmla="*/ 0 w 12"/>
              <a:gd name="T33" fmla="*/ 0 h 13"/>
              <a:gd name="T34" fmla="*/ 0 w 12"/>
              <a:gd name="T35" fmla="*/ 0 h 13"/>
              <a:gd name="T36" fmla="*/ 0 w 12"/>
              <a:gd name="T37" fmla="*/ 0 h 13"/>
              <a:gd name="T38" fmla="*/ 0 w 12"/>
              <a:gd name="T39" fmla="*/ 0 h 13"/>
              <a:gd name="T40" fmla="*/ 0 w 12"/>
              <a:gd name="T41" fmla="*/ 0 h 13"/>
              <a:gd name="T42" fmla="*/ 0 w 12"/>
              <a:gd name="T43" fmla="*/ 0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40" name="Freeform 40"/>
          <xdr:cNvSpPr>
            <a:spLocks/>
          </xdr:cNvSpPr>
        </xdr:nvSpPr>
        <xdr:spPr bwMode="auto">
          <a:xfrm>
            <a:off x="326" y="789"/>
            <a:ext cx="16" cy="1"/>
          </a:xfrm>
          <a:custGeom>
            <a:avLst/>
            <a:gdLst>
              <a:gd name="T0" fmla="*/ 0 w 82"/>
              <a:gd name="T1" fmla="*/ 0 h 6"/>
              <a:gd name="T2" fmla="*/ 0 w 82"/>
              <a:gd name="T3" fmla="*/ 0 h 6"/>
              <a:gd name="T4" fmla="*/ 0 w 82"/>
              <a:gd name="T5" fmla="*/ 0 h 6"/>
              <a:gd name="T6" fmla="*/ 0 w 82"/>
              <a:gd name="T7" fmla="*/ 0 h 6"/>
              <a:gd name="T8" fmla="*/ 0 w 82"/>
              <a:gd name="T9" fmla="*/ 0 h 6"/>
              <a:gd name="T10" fmla="*/ 0 w 82"/>
              <a:gd name="T11" fmla="*/ 0 h 6"/>
              <a:gd name="T12" fmla="*/ 0 w 82"/>
              <a:gd name="T13" fmla="*/ 0 h 6"/>
              <a:gd name="T14" fmla="*/ 0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41" name="Freeform 41"/>
          <xdr:cNvSpPr>
            <a:spLocks/>
          </xdr:cNvSpPr>
        </xdr:nvSpPr>
        <xdr:spPr bwMode="auto">
          <a:xfrm>
            <a:off x="323" y="790"/>
            <a:ext cx="1" cy="4"/>
          </a:xfrm>
          <a:custGeom>
            <a:avLst/>
            <a:gdLst>
              <a:gd name="T0" fmla="*/ 0 w 4"/>
              <a:gd name="T1" fmla="*/ 0 h 21"/>
              <a:gd name="T2" fmla="*/ 0 w 4"/>
              <a:gd name="T3" fmla="*/ 0 h 21"/>
              <a:gd name="T4" fmla="*/ 0 w 4"/>
              <a:gd name="T5" fmla="*/ 0 h 21"/>
              <a:gd name="T6" fmla="*/ 0 w 4"/>
              <a:gd name="T7" fmla="*/ 0 h 21"/>
              <a:gd name="T8" fmla="*/ 0 w 4"/>
              <a:gd name="T9" fmla="*/ 0 h 21"/>
              <a:gd name="T10" fmla="*/ 0 w 4"/>
              <a:gd name="T11" fmla="*/ 0 h 21"/>
              <a:gd name="T12" fmla="*/ 0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42" name="Freeform 42"/>
          <xdr:cNvSpPr>
            <a:spLocks/>
          </xdr:cNvSpPr>
        </xdr:nvSpPr>
        <xdr:spPr bwMode="auto">
          <a:xfrm>
            <a:off x="339" y="794"/>
            <a:ext cx="3" cy="2"/>
          </a:xfrm>
          <a:custGeom>
            <a:avLst/>
            <a:gdLst>
              <a:gd name="T0" fmla="*/ 0 w 11"/>
              <a:gd name="T1" fmla="*/ 0 h 8"/>
              <a:gd name="T2" fmla="*/ 0 w 11"/>
              <a:gd name="T3" fmla="*/ 0 h 8"/>
              <a:gd name="T4" fmla="*/ 0 w 11"/>
              <a:gd name="T5" fmla="*/ 0 h 8"/>
              <a:gd name="T6" fmla="*/ 0 w 11"/>
              <a:gd name="T7" fmla="*/ 0 h 8"/>
              <a:gd name="T8" fmla="*/ 0 w 11"/>
              <a:gd name="T9" fmla="*/ 0 h 8"/>
              <a:gd name="T10" fmla="*/ 0 w 11"/>
              <a:gd name="T11" fmla="*/ 0 h 8"/>
              <a:gd name="T12" fmla="*/ 0 w 11"/>
              <a:gd name="T13" fmla="*/ 0 h 8"/>
              <a:gd name="T14" fmla="*/ 0 w 11"/>
              <a:gd name="T15" fmla="*/ 0 h 8"/>
              <a:gd name="T16" fmla="*/ 0 w 11"/>
              <a:gd name="T17" fmla="*/ 0 h 8"/>
              <a:gd name="T18" fmla="*/ 0 w 11"/>
              <a:gd name="T19" fmla="*/ 0 h 8"/>
              <a:gd name="T20" fmla="*/ 0 w 11"/>
              <a:gd name="T21" fmla="*/ 0 h 8"/>
              <a:gd name="T22" fmla="*/ 0 w 11"/>
              <a:gd name="T23" fmla="*/ 0 h 8"/>
              <a:gd name="T24" fmla="*/ 0 w 11"/>
              <a:gd name="T25" fmla="*/ 0 h 8"/>
              <a:gd name="T26" fmla="*/ 0 w 11"/>
              <a:gd name="T27" fmla="*/ 0 h 8"/>
              <a:gd name="T28" fmla="*/ 0 w 11"/>
              <a:gd name="T29" fmla="*/ 0 h 8"/>
              <a:gd name="T30" fmla="*/ 0 w 11"/>
              <a:gd name="T31" fmla="*/ 0 h 8"/>
              <a:gd name="T32" fmla="*/ 0 w 11"/>
              <a:gd name="T33" fmla="*/ 0 h 8"/>
              <a:gd name="T34" fmla="*/ 0 w 11"/>
              <a:gd name="T35" fmla="*/ 0 h 8"/>
              <a:gd name="T36" fmla="*/ 0 w 11"/>
              <a:gd name="T37" fmla="*/ 0 h 8"/>
              <a:gd name="T38" fmla="*/ 0 w 11"/>
              <a:gd name="T39" fmla="*/ 0 h 8"/>
              <a:gd name="T40" fmla="*/ 0 w 11"/>
              <a:gd name="T41" fmla="*/ 0 h 8"/>
              <a:gd name="T42" fmla="*/ 0 w 11"/>
              <a:gd name="T43" fmla="*/ 0 h 8"/>
              <a:gd name="T44" fmla="*/ 0 w 11"/>
              <a:gd name="T45" fmla="*/ 0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43" name="Freeform 43"/>
          <xdr:cNvSpPr>
            <a:spLocks/>
          </xdr:cNvSpPr>
        </xdr:nvSpPr>
        <xdr:spPr bwMode="auto">
          <a:xfrm>
            <a:off x="326" y="796"/>
            <a:ext cx="15" cy="1"/>
          </a:xfrm>
          <a:custGeom>
            <a:avLst/>
            <a:gdLst>
              <a:gd name="T0" fmla="*/ 0 w 72"/>
              <a:gd name="T1" fmla="*/ 0 h 4"/>
              <a:gd name="T2" fmla="*/ 0 w 72"/>
              <a:gd name="T3" fmla="*/ 0 h 4"/>
              <a:gd name="T4" fmla="*/ 0 w 72"/>
              <a:gd name="T5" fmla="*/ 0 h 4"/>
              <a:gd name="T6" fmla="*/ 0 w 72"/>
              <a:gd name="T7" fmla="*/ 0 h 4"/>
              <a:gd name="T8" fmla="*/ 0 w 72"/>
              <a:gd name="T9" fmla="*/ 0 h 4"/>
              <a:gd name="T10" fmla="*/ 0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44" name="Freeform 44"/>
          <xdr:cNvSpPr>
            <a:spLocks/>
          </xdr:cNvSpPr>
        </xdr:nvSpPr>
        <xdr:spPr bwMode="auto">
          <a:xfrm>
            <a:off x="331" y="794"/>
            <a:ext cx="1" cy="3"/>
          </a:xfrm>
          <a:custGeom>
            <a:avLst/>
            <a:gdLst>
              <a:gd name="T0" fmla="*/ 0 w 8"/>
              <a:gd name="T1" fmla="*/ 0 h 12"/>
              <a:gd name="T2" fmla="*/ 0 w 8"/>
              <a:gd name="T3" fmla="*/ 0 h 12"/>
              <a:gd name="T4" fmla="*/ 0 w 8"/>
              <a:gd name="T5" fmla="*/ 0 h 12"/>
              <a:gd name="T6" fmla="*/ 0 w 8"/>
              <a:gd name="T7" fmla="*/ 0 h 12"/>
              <a:gd name="T8" fmla="*/ 0 w 8"/>
              <a:gd name="T9" fmla="*/ 0 h 12"/>
              <a:gd name="T10" fmla="*/ 0 w 8"/>
              <a:gd name="T11" fmla="*/ 0 h 12"/>
              <a:gd name="T12" fmla="*/ 0 w 8"/>
              <a:gd name="T13" fmla="*/ 0 h 12"/>
              <a:gd name="T14" fmla="*/ 0 w 8"/>
              <a:gd name="T15" fmla="*/ 0 h 12"/>
              <a:gd name="T16" fmla="*/ 0 w 8"/>
              <a:gd name="T17" fmla="*/ 0 h 12"/>
              <a:gd name="T18" fmla="*/ 0 w 8"/>
              <a:gd name="T19" fmla="*/ 0 h 12"/>
              <a:gd name="T20" fmla="*/ 0 w 8"/>
              <a:gd name="T21" fmla="*/ 0 h 12"/>
              <a:gd name="T22" fmla="*/ 0 w 8"/>
              <a:gd name="T23" fmla="*/ 0 h 12"/>
              <a:gd name="T24" fmla="*/ 0 w 8"/>
              <a:gd name="T25" fmla="*/ 0 h 12"/>
              <a:gd name="T26" fmla="*/ 0 w 8"/>
              <a:gd name="T27" fmla="*/ 0 h 12"/>
              <a:gd name="T28" fmla="*/ 0 w 8"/>
              <a:gd name="T29" fmla="*/ 0 h 12"/>
              <a:gd name="T30" fmla="*/ 0 w 8"/>
              <a:gd name="T31" fmla="*/ 0 h 12"/>
              <a:gd name="T32" fmla="*/ 0 w 8"/>
              <a:gd name="T33" fmla="*/ 0 h 12"/>
              <a:gd name="T34" fmla="*/ 0 w 8"/>
              <a:gd name="T35" fmla="*/ 0 h 12"/>
              <a:gd name="T36" fmla="*/ 0 w 8"/>
              <a:gd name="T37" fmla="*/ 0 h 12"/>
              <a:gd name="T38" fmla="*/ 0 w 8"/>
              <a:gd name="T39" fmla="*/ 0 h 12"/>
              <a:gd name="T40" fmla="*/ 0 w 8"/>
              <a:gd name="T41" fmla="*/ 0 h 12"/>
              <a:gd name="T42" fmla="*/ 0 w 8"/>
              <a:gd name="T43" fmla="*/ 0 h 12"/>
              <a:gd name="T44" fmla="*/ 0 w 8"/>
              <a:gd name="T45" fmla="*/ 0 h 12"/>
              <a:gd name="T46" fmla="*/ 0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45" name="Freeform 45"/>
          <xdr:cNvSpPr>
            <a:spLocks/>
          </xdr:cNvSpPr>
        </xdr:nvSpPr>
        <xdr:spPr bwMode="auto">
          <a:xfrm>
            <a:off x="341" y="789"/>
            <a:ext cx="7" cy="2"/>
          </a:xfrm>
          <a:custGeom>
            <a:avLst/>
            <a:gdLst>
              <a:gd name="T0" fmla="*/ 0 w 36"/>
              <a:gd name="T1" fmla="*/ 0 h 17"/>
              <a:gd name="T2" fmla="*/ 0 w 36"/>
              <a:gd name="T3" fmla="*/ 0 h 17"/>
              <a:gd name="T4" fmla="*/ 0 w 36"/>
              <a:gd name="T5" fmla="*/ 0 h 17"/>
              <a:gd name="T6" fmla="*/ 0 w 36"/>
              <a:gd name="T7" fmla="*/ 0 h 17"/>
              <a:gd name="T8" fmla="*/ 0 w 36"/>
              <a:gd name="T9" fmla="*/ 0 h 17"/>
              <a:gd name="T10" fmla="*/ 0 w 36"/>
              <a:gd name="T11" fmla="*/ 0 h 17"/>
              <a:gd name="T12" fmla="*/ 0 w 36"/>
              <a:gd name="T13" fmla="*/ 0 h 17"/>
              <a:gd name="T14" fmla="*/ 0 w 36"/>
              <a:gd name="T15" fmla="*/ 0 h 17"/>
              <a:gd name="T16" fmla="*/ 0 w 36"/>
              <a:gd name="T17" fmla="*/ 0 h 17"/>
              <a:gd name="T18" fmla="*/ 0 w 36"/>
              <a:gd name="T19" fmla="*/ 0 h 17"/>
              <a:gd name="T20" fmla="*/ 0 w 36"/>
              <a:gd name="T21" fmla="*/ 0 h 17"/>
              <a:gd name="T22" fmla="*/ 0 w 36"/>
              <a:gd name="T23" fmla="*/ 0 h 17"/>
              <a:gd name="T24" fmla="*/ 0 w 36"/>
              <a:gd name="T25" fmla="*/ 0 h 17"/>
              <a:gd name="T26" fmla="*/ 0 w 36"/>
              <a:gd name="T27" fmla="*/ 0 h 17"/>
              <a:gd name="T28" fmla="*/ 0 w 36"/>
              <a:gd name="T29" fmla="*/ 0 h 17"/>
              <a:gd name="T30" fmla="*/ 0 w 36"/>
              <a:gd name="T31" fmla="*/ 0 h 17"/>
              <a:gd name="T32" fmla="*/ 0 w 36"/>
              <a:gd name="T33" fmla="*/ 0 h 17"/>
              <a:gd name="T34" fmla="*/ 0 w 36"/>
              <a:gd name="T35" fmla="*/ 0 h 17"/>
              <a:gd name="T36" fmla="*/ 0 w 36"/>
              <a:gd name="T37" fmla="*/ 0 h 17"/>
              <a:gd name="T38" fmla="*/ 0 w 36"/>
              <a:gd name="T39" fmla="*/ 0 h 17"/>
              <a:gd name="T40" fmla="*/ 0 w 36"/>
              <a:gd name="T41" fmla="*/ 0 h 17"/>
              <a:gd name="T42" fmla="*/ 0 w 36"/>
              <a:gd name="T43" fmla="*/ 0 h 17"/>
              <a:gd name="T44" fmla="*/ 0 w 36"/>
              <a:gd name="T45" fmla="*/ 0 h 17"/>
              <a:gd name="T46" fmla="*/ 0 w 36"/>
              <a:gd name="T47" fmla="*/ 0 h 17"/>
              <a:gd name="T48" fmla="*/ 0 w 36"/>
              <a:gd name="T49" fmla="*/ 0 h 17"/>
              <a:gd name="T50" fmla="*/ 0 w 36"/>
              <a:gd name="T51" fmla="*/ 0 h 17"/>
              <a:gd name="T52" fmla="*/ 0 w 36"/>
              <a:gd name="T53" fmla="*/ 0 h 17"/>
              <a:gd name="T54" fmla="*/ 0 w 36"/>
              <a:gd name="T55" fmla="*/ 0 h 17"/>
              <a:gd name="T56" fmla="*/ 0 w 36"/>
              <a:gd name="T57" fmla="*/ 0 h 17"/>
              <a:gd name="T58" fmla="*/ 0 w 36"/>
              <a:gd name="T59" fmla="*/ 0 h 17"/>
              <a:gd name="T60" fmla="*/ 0 w 36"/>
              <a:gd name="T61" fmla="*/ 0 h 17"/>
              <a:gd name="T62" fmla="*/ 0 w 36"/>
              <a:gd name="T63" fmla="*/ 0 h 17"/>
              <a:gd name="T64" fmla="*/ 0 w 36"/>
              <a:gd name="T65" fmla="*/ 0 h 17"/>
              <a:gd name="T66" fmla="*/ 0 w 36"/>
              <a:gd name="T67" fmla="*/ 0 h 17"/>
              <a:gd name="T68" fmla="*/ 0 w 36"/>
              <a:gd name="T69" fmla="*/ 0 h 17"/>
              <a:gd name="T70" fmla="*/ 0 w 36"/>
              <a:gd name="T71" fmla="*/ 0 h 17"/>
              <a:gd name="T72" fmla="*/ 0 w 36"/>
              <a:gd name="T73" fmla="*/ 0 h 17"/>
              <a:gd name="T74" fmla="*/ 0 w 36"/>
              <a:gd name="T75" fmla="*/ 0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46" name="Freeform 46"/>
          <xdr:cNvSpPr>
            <a:spLocks/>
          </xdr:cNvSpPr>
        </xdr:nvSpPr>
        <xdr:spPr bwMode="auto">
          <a:xfrm>
            <a:off x="341" y="791"/>
            <a:ext cx="1" cy="5"/>
          </a:xfrm>
          <a:custGeom>
            <a:avLst/>
            <a:gdLst>
              <a:gd name="T0" fmla="*/ 0 w 4"/>
              <a:gd name="T1" fmla="*/ 0 h 19"/>
              <a:gd name="T2" fmla="*/ 0 w 4"/>
              <a:gd name="T3" fmla="*/ 0 h 19"/>
              <a:gd name="T4" fmla="*/ 0 w 4"/>
              <a:gd name="T5" fmla="*/ 0 h 19"/>
              <a:gd name="T6" fmla="*/ 0 w 4"/>
              <a:gd name="T7" fmla="*/ 0 h 19"/>
              <a:gd name="T8" fmla="*/ 0 w 4"/>
              <a:gd name="T9" fmla="*/ 0 h 19"/>
              <a:gd name="T10" fmla="*/ 0 w 4"/>
              <a:gd name="T11" fmla="*/ 0 h 19"/>
              <a:gd name="T12" fmla="*/ 0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47" name="Freeform 47"/>
          <xdr:cNvSpPr>
            <a:spLocks/>
          </xdr:cNvSpPr>
        </xdr:nvSpPr>
        <xdr:spPr bwMode="auto">
          <a:xfrm>
            <a:off x="347" y="791"/>
            <a:ext cx="1" cy="2"/>
          </a:xfrm>
          <a:custGeom>
            <a:avLst/>
            <a:gdLst>
              <a:gd name="T0" fmla="*/ 0 w 4"/>
              <a:gd name="T1" fmla="*/ 0 h 9"/>
              <a:gd name="T2" fmla="*/ 0 w 4"/>
              <a:gd name="T3" fmla="*/ 0 h 9"/>
              <a:gd name="T4" fmla="*/ 0 w 4"/>
              <a:gd name="T5" fmla="*/ 0 h 9"/>
              <a:gd name="T6" fmla="*/ 0 w 4"/>
              <a:gd name="T7" fmla="*/ 0 h 9"/>
              <a:gd name="T8" fmla="*/ 0 w 4"/>
              <a:gd name="T9" fmla="*/ 0 h 9"/>
              <a:gd name="T10" fmla="*/ 0 w 4"/>
              <a:gd name="T11" fmla="*/ 0 h 9"/>
              <a:gd name="T12" fmla="*/ 0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48" name="Freeform 48"/>
          <xdr:cNvSpPr>
            <a:spLocks/>
          </xdr:cNvSpPr>
        </xdr:nvSpPr>
        <xdr:spPr bwMode="auto">
          <a:xfrm>
            <a:off x="332" y="790"/>
            <a:ext cx="1" cy="4"/>
          </a:xfrm>
          <a:custGeom>
            <a:avLst/>
            <a:gdLst>
              <a:gd name="T0" fmla="*/ 0 w 4"/>
              <a:gd name="T1" fmla="*/ 0 h 17"/>
              <a:gd name="T2" fmla="*/ 0 w 4"/>
              <a:gd name="T3" fmla="*/ 0 h 17"/>
              <a:gd name="T4" fmla="*/ 0 w 4"/>
              <a:gd name="T5" fmla="*/ 0 h 17"/>
              <a:gd name="T6" fmla="*/ 0 w 4"/>
              <a:gd name="T7" fmla="*/ 0 h 17"/>
              <a:gd name="T8" fmla="*/ 0 w 4"/>
              <a:gd name="T9" fmla="*/ 0 h 17"/>
              <a:gd name="T10" fmla="*/ 0 w 4"/>
              <a:gd name="T11" fmla="*/ 0 h 17"/>
              <a:gd name="T12" fmla="*/ 0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49" name="Freeform 49"/>
          <xdr:cNvSpPr>
            <a:spLocks/>
          </xdr:cNvSpPr>
        </xdr:nvSpPr>
        <xdr:spPr bwMode="auto">
          <a:xfrm>
            <a:off x="339" y="786"/>
            <a:ext cx="3" cy="3"/>
          </a:xfrm>
          <a:custGeom>
            <a:avLst/>
            <a:gdLst>
              <a:gd name="T0" fmla="*/ 0 w 10"/>
              <a:gd name="T1" fmla="*/ 0 h 10"/>
              <a:gd name="T2" fmla="*/ 0 w 10"/>
              <a:gd name="T3" fmla="*/ 0 h 10"/>
              <a:gd name="T4" fmla="*/ 0 w 10"/>
              <a:gd name="T5" fmla="*/ 0 h 10"/>
              <a:gd name="T6" fmla="*/ 0 w 10"/>
              <a:gd name="T7" fmla="*/ 0 h 10"/>
              <a:gd name="T8" fmla="*/ 0 w 10"/>
              <a:gd name="T9" fmla="*/ 0 h 10"/>
              <a:gd name="T10" fmla="*/ 0 w 10"/>
              <a:gd name="T11" fmla="*/ 0 h 10"/>
              <a:gd name="T12" fmla="*/ 0 w 10"/>
              <a:gd name="T13" fmla="*/ 0 h 10"/>
              <a:gd name="T14" fmla="*/ 0 w 10"/>
              <a:gd name="T15" fmla="*/ 0 h 10"/>
              <a:gd name="T16" fmla="*/ 0 w 10"/>
              <a:gd name="T17" fmla="*/ 0 h 10"/>
              <a:gd name="T18" fmla="*/ 0 w 10"/>
              <a:gd name="T19" fmla="*/ 0 h 10"/>
              <a:gd name="T20" fmla="*/ 0 w 10"/>
              <a:gd name="T21" fmla="*/ 0 h 10"/>
              <a:gd name="T22" fmla="*/ 0 w 10"/>
              <a:gd name="T23" fmla="*/ 0 h 10"/>
              <a:gd name="T24" fmla="*/ 0 w 10"/>
              <a:gd name="T25" fmla="*/ 0 h 10"/>
              <a:gd name="T26" fmla="*/ 0 w 10"/>
              <a:gd name="T27" fmla="*/ 0 h 10"/>
              <a:gd name="T28" fmla="*/ 0 w 10"/>
              <a:gd name="T29" fmla="*/ 0 h 10"/>
              <a:gd name="T30" fmla="*/ 0 w 10"/>
              <a:gd name="T31" fmla="*/ 0 h 10"/>
              <a:gd name="T32" fmla="*/ 0 w 10"/>
              <a:gd name="T33" fmla="*/ 0 h 10"/>
              <a:gd name="T34" fmla="*/ 0 w 10"/>
              <a:gd name="T35" fmla="*/ 0 h 10"/>
              <a:gd name="T36" fmla="*/ 0 w 10"/>
              <a:gd name="T37" fmla="*/ 0 h 10"/>
              <a:gd name="T38" fmla="*/ 0 w 10"/>
              <a:gd name="T39" fmla="*/ 0 h 10"/>
              <a:gd name="T40" fmla="*/ 0 w 10"/>
              <a:gd name="T41" fmla="*/ 0 h 10"/>
              <a:gd name="T42" fmla="*/ 0 w 10"/>
              <a:gd name="T43" fmla="*/ 0 h 10"/>
              <a:gd name="T44" fmla="*/ 0 w 10"/>
              <a:gd name="T45" fmla="*/ 0 h 10"/>
              <a:gd name="T46" fmla="*/ 0 w 10"/>
              <a:gd name="T47" fmla="*/ 0 h 10"/>
              <a:gd name="T48" fmla="*/ 0 w 10"/>
              <a:gd name="T49" fmla="*/ 0 h 10"/>
              <a:gd name="T50" fmla="*/ 0 w 10"/>
              <a:gd name="T51" fmla="*/ 0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50" name="Freeform 50"/>
          <xdr:cNvSpPr>
            <a:spLocks/>
          </xdr:cNvSpPr>
        </xdr:nvSpPr>
        <xdr:spPr bwMode="auto">
          <a:xfrm>
            <a:off x="346" y="796"/>
            <a:ext cx="9" cy="1"/>
          </a:xfrm>
          <a:custGeom>
            <a:avLst/>
            <a:gdLst>
              <a:gd name="T0" fmla="*/ 0 w 53"/>
              <a:gd name="T1" fmla="*/ 0 h 4"/>
              <a:gd name="T2" fmla="*/ 0 w 53"/>
              <a:gd name="T3" fmla="*/ 0 h 4"/>
              <a:gd name="T4" fmla="*/ 0 w 53"/>
              <a:gd name="T5" fmla="*/ 0 h 4"/>
              <a:gd name="T6" fmla="*/ 0 w 53"/>
              <a:gd name="T7" fmla="*/ 0 h 4"/>
              <a:gd name="T8" fmla="*/ 0 w 53"/>
              <a:gd name="T9" fmla="*/ 0 h 4"/>
              <a:gd name="T10" fmla="*/ 0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51" name="Freeform 51"/>
          <xdr:cNvSpPr>
            <a:spLocks/>
          </xdr:cNvSpPr>
        </xdr:nvSpPr>
        <xdr:spPr bwMode="auto">
          <a:xfrm>
            <a:off x="329" y="797"/>
            <a:ext cx="26" cy="1"/>
          </a:xfrm>
          <a:custGeom>
            <a:avLst/>
            <a:gdLst>
              <a:gd name="T0" fmla="*/ 0 w 128"/>
              <a:gd name="T1" fmla="*/ 0 h 4"/>
              <a:gd name="T2" fmla="*/ 0 w 128"/>
              <a:gd name="T3" fmla="*/ 0 h 4"/>
              <a:gd name="T4" fmla="*/ 0 w 128"/>
              <a:gd name="T5" fmla="*/ 0 h 4"/>
              <a:gd name="T6" fmla="*/ 0 w 128"/>
              <a:gd name="T7" fmla="*/ 0 h 4"/>
              <a:gd name="T8" fmla="*/ 0 w 128"/>
              <a:gd name="T9" fmla="*/ 0 h 4"/>
              <a:gd name="T10" fmla="*/ 0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52" name="Freeform 52"/>
          <xdr:cNvSpPr>
            <a:spLocks/>
          </xdr:cNvSpPr>
        </xdr:nvSpPr>
        <xdr:spPr bwMode="auto">
          <a:xfrm>
            <a:off x="332" y="798"/>
            <a:ext cx="23" cy="2"/>
          </a:xfrm>
          <a:custGeom>
            <a:avLst/>
            <a:gdLst>
              <a:gd name="T0" fmla="*/ 0 w 118"/>
              <a:gd name="T1" fmla="*/ 0 h 4"/>
              <a:gd name="T2" fmla="*/ 0 w 118"/>
              <a:gd name="T3" fmla="*/ 0 h 4"/>
              <a:gd name="T4" fmla="*/ 0 w 118"/>
              <a:gd name="T5" fmla="*/ 1 h 4"/>
              <a:gd name="T6" fmla="*/ 0 w 118"/>
              <a:gd name="T7" fmla="*/ 1 h 4"/>
              <a:gd name="T8" fmla="*/ 0 w 118"/>
              <a:gd name="T9" fmla="*/ 0 h 4"/>
              <a:gd name="T10" fmla="*/ 0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53" name="Freeform 53"/>
          <xdr:cNvSpPr>
            <a:spLocks/>
          </xdr:cNvSpPr>
        </xdr:nvSpPr>
        <xdr:spPr bwMode="auto">
          <a:xfrm>
            <a:off x="355" y="794"/>
            <a:ext cx="3" cy="6"/>
          </a:xfrm>
          <a:custGeom>
            <a:avLst/>
            <a:gdLst>
              <a:gd name="T0" fmla="*/ 0 w 12"/>
              <a:gd name="T1" fmla="*/ 0 h 23"/>
              <a:gd name="T2" fmla="*/ 0 w 12"/>
              <a:gd name="T3" fmla="*/ 0 h 23"/>
              <a:gd name="T4" fmla="*/ 0 w 12"/>
              <a:gd name="T5" fmla="*/ 0 h 23"/>
              <a:gd name="T6" fmla="*/ 0 w 12"/>
              <a:gd name="T7" fmla="*/ 0 h 23"/>
              <a:gd name="T8" fmla="*/ 0 w 12"/>
              <a:gd name="T9" fmla="*/ 0 h 23"/>
              <a:gd name="T10" fmla="*/ 0 w 12"/>
              <a:gd name="T11" fmla="*/ 0 h 23"/>
              <a:gd name="T12" fmla="*/ 0 w 12"/>
              <a:gd name="T13" fmla="*/ 0 h 23"/>
              <a:gd name="T14" fmla="*/ 0 w 12"/>
              <a:gd name="T15" fmla="*/ 0 h 23"/>
              <a:gd name="T16" fmla="*/ 0 w 12"/>
              <a:gd name="T17" fmla="*/ 0 h 23"/>
              <a:gd name="T18" fmla="*/ 0 w 12"/>
              <a:gd name="T19" fmla="*/ 0 h 23"/>
              <a:gd name="T20" fmla="*/ 0 w 12"/>
              <a:gd name="T21" fmla="*/ 0 h 23"/>
              <a:gd name="T22" fmla="*/ 0 w 12"/>
              <a:gd name="T23" fmla="*/ 0 h 23"/>
              <a:gd name="T24" fmla="*/ 0 w 12"/>
              <a:gd name="T25" fmla="*/ 0 h 23"/>
              <a:gd name="T26" fmla="*/ 0 w 12"/>
              <a:gd name="T27" fmla="*/ 0 h 23"/>
              <a:gd name="T28" fmla="*/ 0 w 12"/>
              <a:gd name="T29" fmla="*/ 0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54" name="Freeform 54"/>
          <xdr:cNvSpPr>
            <a:spLocks/>
          </xdr:cNvSpPr>
        </xdr:nvSpPr>
        <xdr:spPr bwMode="auto">
          <a:xfrm>
            <a:off x="331" y="798"/>
            <a:ext cx="1" cy="28"/>
          </a:xfrm>
          <a:custGeom>
            <a:avLst/>
            <a:gdLst>
              <a:gd name="T0" fmla="*/ 0 w 4"/>
              <a:gd name="T1" fmla="*/ 0 h 120"/>
              <a:gd name="T2" fmla="*/ 0 w 4"/>
              <a:gd name="T3" fmla="*/ 0 h 120"/>
              <a:gd name="T4" fmla="*/ 0 w 4"/>
              <a:gd name="T5" fmla="*/ 0 h 120"/>
              <a:gd name="T6" fmla="*/ 0 w 4"/>
              <a:gd name="T7" fmla="*/ 0 h 120"/>
              <a:gd name="T8" fmla="*/ 0 w 4"/>
              <a:gd name="T9" fmla="*/ 0 h 120"/>
              <a:gd name="T10" fmla="*/ 0 w 4"/>
              <a:gd name="T11" fmla="*/ 0 h 120"/>
              <a:gd name="T12" fmla="*/ 0 w 4"/>
              <a:gd name="T13" fmla="*/ 0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55" name="Line 55"/>
          <xdr:cNvSpPr>
            <a:spLocks noChangeShapeType="1"/>
          </xdr:cNvSpPr>
        </xdr:nvSpPr>
        <xdr:spPr bwMode="auto">
          <a:xfrm>
            <a:off x="271" y="804"/>
            <a:ext cx="2" cy="8"/>
          </a:xfrm>
          <a:prstGeom prst="line">
            <a:avLst/>
          </a:prstGeom>
          <a:noFill/>
          <a:ln w="0">
            <a:solidFill>
              <a:srgbClr val="0238C0"/>
            </a:solidFill>
            <a:round/>
            <a:headEnd/>
            <a:tailEnd/>
          </a:ln>
        </xdr:spPr>
      </xdr:sp>
      <xdr:sp macro="" textlink="">
        <xdr:nvSpPr>
          <xdr:cNvPr id="56" name="Freeform 56"/>
          <xdr:cNvSpPr>
            <a:spLocks/>
          </xdr:cNvSpPr>
        </xdr:nvSpPr>
        <xdr:spPr bwMode="auto">
          <a:xfrm>
            <a:off x="258" y="803"/>
            <a:ext cx="1" cy="11"/>
          </a:xfrm>
          <a:custGeom>
            <a:avLst/>
            <a:gdLst>
              <a:gd name="T0" fmla="*/ 0 w 4"/>
              <a:gd name="T1" fmla="*/ 0 h 43"/>
              <a:gd name="T2" fmla="*/ 0 w 4"/>
              <a:gd name="T3" fmla="*/ 0 h 43"/>
              <a:gd name="T4" fmla="*/ 0 w 4"/>
              <a:gd name="T5" fmla="*/ 0 h 43"/>
              <a:gd name="T6" fmla="*/ 0 w 4"/>
              <a:gd name="T7" fmla="*/ 0 h 43"/>
              <a:gd name="T8" fmla="*/ 0 w 4"/>
              <a:gd name="T9" fmla="*/ 0 h 43"/>
              <a:gd name="T10" fmla="*/ 0 w 4"/>
              <a:gd name="T11" fmla="*/ 0 h 43"/>
              <a:gd name="T12" fmla="*/ 0 w 4"/>
              <a:gd name="T13" fmla="*/ 0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57" name="Freeform 57"/>
          <xdr:cNvSpPr>
            <a:spLocks/>
          </xdr:cNvSpPr>
        </xdr:nvSpPr>
        <xdr:spPr bwMode="auto">
          <a:xfrm>
            <a:off x="300" y="803"/>
            <a:ext cx="1" cy="4"/>
          </a:xfrm>
          <a:custGeom>
            <a:avLst/>
            <a:gdLst>
              <a:gd name="T0" fmla="*/ 0 w 4"/>
              <a:gd name="T1" fmla="*/ 0 h 18"/>
              <a:gd name="T2" fmla="*/ 0 w 4"/>
              <a:gd name="T3" fmla="*/ 0 h 18"/>
              <a:gd name="T4" fmla="*/ 0 w 4"/>
              <a:gd name="T5" fmla="*/ 0 h 18"/>
              <a:gd name="T6" fmla="*/ 0 w 4"/>
              <a:gd name="T7" fmla="*/ 0 h 18"/>
              <a:gd name="T8" fmla="*/ 0 w 4"/>
              <a:gd name="T9" fmla="*/ 0 h 18"/>
              <a:gd name="T10" fmla="*/ 0 w 4"/>
              <a:gd name="T11" fmla="*/ 0 h 18"/>
              <a:gd name="T12" fmla="*/ 0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58" name="Freeform 58"/>
          <xdr:cNvSpPr>
            <a:spLocks/>
          </xdr:cNvSpPr>
        </xdr:nvSpPr>
        <xdr:spPr bwMode="auto">
          <a:xfrm>
            <a:off x="300" y="808"/>
            <a:ext cx="1" cy="3"/>
          </a:xfrm>
          <a:custGeom>
            <a:avLst/>
            <a:gdLst>
              <a:gd name="T0" fmla="*/ 0 w 4"/>
              <a:gd name="T1" fmla="*/ 0 h 13"/>
              <a:gd name="T2" fmla="*/ 0 w 4"/>
              <a:gd name="T3" fmla="*/ 0 h 13"/>
              <a:gd name="T4" fmla="*/ 0 w 4"/>
              <a:gd name="T5" fmla="*/ 0 h 13"/>
              <a:gd name="T6" fmla="*/ 0 w 4"/>
              <a:gd name="T7" fmla="*/ 0 h 13"/>
              <a:gd name="T8" fmla="*/ 0 w 4"/>
              <a:gd name="T9" fmla="*/ 0 h 13"/>
              <a:gd name="T10" fmla="*/ 0 w 4"/>
              <a:gd name="T11" fmla="*/ 0 h 13"/>
              <a:gd name="T12" fmla="*/ 0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59" name="Freeform 59"/>
          <xdr:cNvSpPr>
            <a:spLocks/>
          </xdr:cNvSpPr>
        </xdr:nvSpPr>
        <xdr:spPr bwMode="auto">
          <a:xfrm>
            <a:off x="300" y="812"/>
            <a:ext cx="1" cy="17"/>
          </a:xfrm>
          <a:custGeom>
            <a:avLst/>
            <a:gdLst>
              <a:gd name="T0" fmla="*/ 0 w 4"/>
              <a:gd name="T1" fmla="*/ 0 h 74"/>
              <a:gd name="T2" fmla="*/ 0 w 4"/>
              <a:gd name="T3" fmla="*/ 0 h 74"/>
              <a:gd name="T4" fmla="*/ 0 w 4"/>
              <a:gd name="T5" fmla="*/ 0 h 74"/>
              <a:gd name="T6" fmla="*/ 0 w 4"/>
              <a:gd name="T7" fmla="*/ 0 h 74"/>
              <a:gd name="T8" fmla="*/ 0 w 4"/>
              <a:gd name="T9" fmla="*/ 0 h 74"/>
              <a:gd name="T10" fmla="*/ 0 w 4"/>
              <a:gd name="T11" fmla="*/ 0 h 74"/>
              <a:gd name="T12" fmla="*/ 0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60" name="Freeform 60"/>
          <xdr:cNvSpPr>
            <a:spLocks/>
          </xdr:cNvSpPr>
        </xdr:nvSpPr>
        <xdr:spPr bwMode="auto">
          <a:xfrm>
            <a:off x="298" y="829"/>
            <a:ext cx="5" cy="10"/>
          </a:xfrm>
          <a:custGeom>
            <a:avLst/>
            <a:gdLst>
              <a:gd name="T0" fmla="*/ 0 w 19"/>
              <a:gd name="T1" fmla="*/ 0 h 41"/>
              <a:gd name="T2" fmla="*/ 0 w 19"/>
              <a:gd name="T3" fmla="*/ 0 h 41"/>
              <a:gd name="T4" fmla="*/ 0 w 19"/>
              <a:gd name="T5" fmla="*/ 0 h 41"/>
              <a:gd name="T6" fmla="*/ 0 w 19"/>
              <a:gd name="T7" fmla="*/ 0 h 41"/>
              <a:gd name="T8" fmla="*/ 0 w 19"/>
              <a:gd name="T9" fmla="*/ 0 h 41"/>
              <a:gd name="T10" fmla="*/ 0 w 19"/>
              <a:gd name="T11" fmla="*/ 0 h 41"/>
              <a:gd name="T12" fmla="*/ 0 w 19"/>
              <a:gd name="T13" fmla="*/ 0 h 41"/>
              <a:gd name="T14" fmla="*/ 0 w 19"/>
              <a:gd name="T15" fmla="*/ 0 h 41"/>
              <a:gd name="T16" fmla="*/ 0 w 19"/>
              <a:gd name="T17" fmla="*/ 0 h 41"/>
              <a:gd name="T18" fmla="*/ 0 w 19"/>
              <a:gd name="T19" fmla="*/ 0 h 41"/>
              <a:gd name="T20" fmla="*/ 0 w 19"/>
              <a:gd name="T21" fmla="*/ 0 h 41"/>
              <a:gd name="T22" fmla="*/ 0 w 19"/>
              <a:gd name="T23" fmla="*/ 0 h 41"/>
              <a:gd name="T24" fmla="*/ 0 w 19"/>
              <a:gd name="T25" fmla="*/ 0 h 41"/>
              <a:gd name="T26" fmla="*/ 0 w 19"/>
              <a:gd name="T27" fmla="*/ 0 h 41"/>
              <a:gd name="T28" fmla="*/ 0 w 19"/>
              <a:gd name="T29" fmla="*/ 0 h 41"/>
              <a:gd name="T30" fmla="*/ 0 w 19"/>
              <a:gd name="T31" fmla="*/ 0 h 41"/>
              <a:gd name="T32" fmla="*/ 0 w 19"/>
              <a:gd name="T33" fmla="*/ 0 h 41"/>
              <a:gd name="T34" fmla="*/ 0 w 19"/>
              <a:gd name="T35" fmla="*/ 0 h 41"/>
              <a:gd name="T36" fmla="*/ 0 w 19"/>
              <a:gd name="T37" fmla="*/ 0 h 41"/>
              <a:gd name="T38" fmla="*/ 0 w 19"/>
              <a:gd name="T39" fmla="*/ 0 h 41"/>
              <a:gd name="T40" fmla="*/ 0 w 19"/>
              <a:gd name="T41" fmla="*/ 0 h 41"/>
              <a:gd name="T42" fmla="*/ 0 w 19"/>
              <a:gd name="T43" fmla="*/ 0 h 41"/>
              <a:gd name="T44" fmla="*/ 0 w 19"/>
              <a:gd name="T45" fmla="*/ 0 h 41"/>
              <a:gd name="T46" fmla="*/ 0 w 19"/>
              <a:gd name="T47" fmla="*/ 0 h 41"/>
              <a:gd name="T48" fmla="*/ 0 w 19"/>
              <a:gd name="T49" fmla="*/ 0 h 41"/>
              <a:gd name="T50" fmla="*/ 0 w 19"/>
              <a:gd name="T51" fmla="*/ 0 h 41"/>
              <a:gd name="T52" fmla="*/ 0 w 19"/>
              <a:gd name="T53" fmla="*/ 0 h 41"/>
              <a:gd name="T54" fmla="*/ 0 w 19"/>
              <a:gd name="T55" fmla="*/ 0 h 41"/>
              <a:gd name="T56" fmla="*/ 0 w 19"/>
              <a:gd name="T57" fmla="*/ 0 h 41"/>
              <a:gd name="T58" fmla="*/ 0 w 19"/>
              <a:gd name="T59" fmla="*/ 0 h 41"/>
              <a:gd name="T60" fmla="*/ 0 w 19"/>
              <a:gd name="T61" fmla="*/ 0 h 41"/>
              <a:gd name="T62" fmla="*/ 0 w 19"/>
              <a:gd name="T63" fmla="*/ 0 h 41"/>
              <a:gd name="T64" fmla="*/ 0 w 19"/>
              <a:gd name="T65" fmla="*/ 0 h 41"/>
              <a:gd name="T66" fmla="*/ 0 w 19"/>
              <a:gd name="T67" fmla="*/ 0 h 41"/>
              <a:gd name="T68" fmla="*/ 0 w 19"/>
              <a:gd name="T69" fmla="*/ 0 h 41"/>
              <a:gd name="T70" fmla="*/ 0 w 19"/>
              <a:gd name="T71" fmla="*/ 0 h 41"/>
              <a:gd name="T72" fmla="*/ 0 w 19"/>
              <a:gd name="T73" fmla="*/ 0 h 41"/>
              <a:gd name="T74" fmla="*/ 0 w 19"/>
              <a:gd name="T75" fmla="*/ 0 h 41"/>
              <a:gd name="T76" fmla="*/ 0 w 19"/>
              <a:gd name="T77" fmla="*/ 0 h 41"/>
              <a:gd name="T78" fmla="*/ 0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61" name="Freeform 61"/>
          <xdr:cNvSpPr>
            <a:spLocks/>
          </xdr:cNvSpPr>
        </xdr:nvSpPr>
        <xdr:spPr bwMode="auto">
          <a:xfrm>
            <a:off x="300" y="829"/>
            <a:ext cx="3" cy="10"/>
          </a:xfrm>
          <a:custGeom>
            <a:avLst/>
            <a:gdLst>
              <a:gd name="T0" fmla="*/ 0 w 18"/>
              <a:gd name="T1" fmla="*/ 0 h 41"/>
              <a:gd name="T2" fmla="*/ 0 w 18"/>
              <a:gd name="T3" fmla="*/ 0 h 41"/>
              <a:gd name="T4" fmla="*/ 0 w 18"/>
              <a:gd name="T5" fmla="*/ 0 h 41"/>
              <a:gd name="T6" fmla="*/ 0 w 18"/>
              <a:gd name="T7" fmla="*/ 0 h 41"/>
              <a:gd name="T8" fmla="*/ 0 w 18"/>
              <a:gd name="T9" fmla="*/ 0 h 41"/>
              <a:gd name="T10" fmla="*/ 0 w 18"/>
              <a:gd name="T11" fmla="*/ 0 h 41"/>
              <a:gd name="T12" fmla="*/ 0 w 18"/>
              <a:gd name="T13" fmla="*/ 0 h 41"/>
              <a:gd name="T14" fmla="*/ 0 w 18"/>
              <a:gd name="T15" fmla="*/ 0 h 41"/>
              <a:gd name="T16" fmla="*/ 0 w 18"/>
              <a:gd name="T17" fmla="*/ 0 h 41"/>
              <a:gd name="T18" fmla="*/ 0 w 18"/>
              <a:gd name="T19" fmla="*/ 0 h 41"/>
              <a:gd name="T20" fmla="*/ 0 w 18"/>
              <a:gd name="T21" fmla="*/ 0 h 41"/>
              <a:gd name="T22" fmla="*/ 0 w 18"/>
              <a:gd name="T23" fmla="*/ 0 h 41"/>
              <a:gd name="T24" fmla="*/ 0 w 18"/>
              <a:gd name="T25" fmla="*/ 0 h 41"/>
              <a:gd name="T26" fmla="*/ 0 w 18"/>
              <a:gd name="T27" fmla="*/ 0 h 41"/>
              <a:gd name="T28" fmla="*/ 0 w 18"/>
              <a:gd name="T29" fmla="*/ 0 h 41"/>
              <a:gd name="T30" fmla="*/ 0 w 18"/>
              <a:gd name="T31" fmla="*/ 0 h 41"/>
              <a:gd name="T32" fmla="*/ 0 w 18"/>
              <a:gd name="T33" fmla="*/ 0 h 41"/>
              <a:gd name="T34" fmla="*/ 0 w 18"/>
              <a:gd name="T35" fmla="*/ 0 h 41"/>
              <a:gd name="T36" fmla="*/ 0 w 18"/>
              <a:gd name="T37" fmla="*/ 0 h 41"/>
              <a:gd name="T38" fmla="*/ 0 w 18"/>
              <a:gd name="T39" fmla="*/ 0 h 41"/>
              <a:gd name="T40" fmla="*/ 0 w 18"/>
              <a:gd name="T41" fmla="*/ 0 h 41"/>
              <a:gd name="T42" fmla="*/ 0 w 18"/>
              <a:gd name="T43" fmla="*/ 0 h 41"/>
              <a:gd name="T44" fmla="*/ 0 w 18"/>
              <a:gd name="T45" fmla="*/ 0 h 41"/>
              <a:gd name="T46" fmla="*/ 0 w 18"/>
              <a:gd name="T47" fmla="*/ 0 h 41"/>
              <a:gd name="T48" fmla="*/ 0 w 18"/>
              <a:gd name="T49" fmla="*/ 0 h 41"/>
              <a:gd name="T50" fmla="*/ 0 w 18"/>
              <a:gd name="T51" fmla="*/ 0 h 41"/>
              <a:gd name="T52" fmla="*/ 0 w 18"/>
              <a:gd name="T53" fmla="*/ 0 h 41"/>
              <a:gd name="T54" fmla="*/ 0 w 18"/>
              <a:gd name="T55" fmla="*/ 0 h 41"/>
              <a:gd name="T56" fmla="*/ 0 w 18"/>
              <a:gd name="T57" fmla="*/ 0 h 41"/>
              <a:gd name="T58" fmla="*/ 0 w 18"/>
              <a:gd name="T59" fmla="*/ 0 h 41"/>
              <a:gd name="T60" fmla="*/ 0 w 18"/>
              <a:gd name="T61" fmla="*/ 0 h 41"/>
              <a:gd name="T62" fmla="*/ 0 w 18"/>
              <a:gd name="T63" fmla="*/ 0 h 41"/>
              <a:gd name="T64" fmla="*/ 0 w 18"/>
              <a:gd name="T65" fmla="*/ 0 h 41"/>
              <a:gd name="T66" fmla="*/ 0 w 18"/>
              <a:gd name="T67" fmla="*/ 0 h 41"/>
              <a:gd name="T68" fmla="*/ 0 w 18"/>
              <a:gd name="T69" fmla="*/ 0 h 41"/>
              <a:gd name="T70" fmla="*/ 0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62" name="Freeform 62"/>
          <xdr:cNvSpPr>
            <a:spLocks/>
          </xdr:cNvSpPr>
        </xdr:nvSpPr>
        <xdr:spPr bwMode="auto">
          <a:xfrm>
            <a:off x="302" y="803"/>
            <a:ext cx="3" cy="9"/>
          </a:xfrm>
          <a:custGeom>
            <a:avLst/>
            <a:gdLst>
              <a:gd name="T0" fmla="*/ 0 w 12"/>
              <a:gd name="T1" fmla="*/ 0 h 39"/>
              <a:gd name="T2" fmla="*/ 0 w 12"/>
              <a:gd name="T3" fmla="*/ 0 h 39"/>
              <a:gd name="T4" fmla="*/ 0 w 12"/>
              <a:gd name="T5" fmla="*/ 0 h 39"/>
              <a:gd name="T6" fmla="*/ 0 w 12"/>
              <a:gd name="T7" fmla="*/ 0 h 39"/>
              <a:gd name="T8" fmla="*/ 0 w 12"/>
              <a:gd name="T9" fmla="*/ 0 h 39"/>
              <a:gd name="T10" fmla="*/ 0 w 12"/>
              <a:gd name="T11" fmla="*/ 0 h 39"/>
              <a:gd name="T12" fmla="*/ 0 w 12"/>
              <a:gd name="T13" fmla="*/ 0 h 39"/>
              <a:gd name="T14" fmla="*/ 0 w 12"/>
              <a:gd name="T15" fmla="*/ 0 h 39"/>
              <a:gd name="T16" fmla="*/ 0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63" name="Freeform 63"/>
          <xdr:cNvSpPr>
            <a:spLocks/>
          </xdr:cNvSpPr>
        </xdr:nvSpPr>
        <xdr:spPr bwMode="auto">
          <a:xfrm>
            <a:off x="302" y="811"/>
            <a:ext cx="1" cy="20"/>
          </a:xfrm>
          <a:custGeom>
            <a:avLst/>
            <a:gdLst>
              <a:gd name="T0" fmla="*/ 0 w 4"/>
              <a:gd name="T1" fmla="*/ 0 h 82"/>
              <a:gd name="T2" fmla="*/ 0 w 4"/>
              <a:gd name="T3" fmla="*/ 0 h 82"/>
              <a:gd name="T4" fmla="*/ 0 w 4"/>
              <a:gd name="T5" fmla="*/ 0 h 82"/>
              <a:gd name="T6" fmla="*/ 0 w 4"/>
              <a:gd name="T7" fmla="*/ 0 h 82"/>
              <a:gd name="T8" fmla="*/ 0 w 4"/>
              <a:gd name="T9" fmla="*/ 0 h 82"/>
              <a:gd name="T10" fmla="*/ 0 w 4"/>
              <a:gd name="T11" fmla="*/ 0 h 82"/>
              <a:gd name="T12" fmla="*/ 0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64" name="Freeform 64"/>
          <xdr:cNvSpPr>
            <a:spLocks/>
          </xdr:cNvSpPr>
        </xdr:nvSpPr>
        <xdr:spPr bwMode="auto">
          <a:xfrm>
            <a:off x="303" y="803"/>
            <a:ext cx="3" cy="28"/>
          </a:xfrm>
          <a:custGeom>
            <a:avLst/>
            <a:gdLst>
              <a:gd name="T0" fmla="*/ 0 w 14"/>
              <a:gd name="T1" fmla="*/ 0 h 117"/>
              <a:gd name="T2" fmla="*/ 0 w 14"/>
              <a:gd name="T3" fmla="*/ 0 h 117"/>
              <a:gd name="T4" fmla="*/ 0 w 14"/>
              <a:gd name="T5" fmla="*/ 0 h 117"/>
              <a:gd name="T6" fmla="*/ 0 w 14"/>
              <a:gd name="T7" fmla="*/ 0 h 117"/>
              <a:gd name="T8" fmla="*/ 0 w 14"/>
              <a:gd name="T9" fmla="*/ 0 h 117"/>
              <a:gd name="T10" fmla="*/ 0 w 14"/>
              <a:gd name="T11" fmla="*/ 0 h 117"/>
              <a:gd name="T12" fmla="*/ 0 w 14"/>
              <a:gd name="T13" fmla="*/ 0 h 117"/>
              <a:gd name="T14" fmla="*/ 0 w 14"/>
              <a:gd name="T15" fmla="*/ 0 h 117"/>
              <a:gd name="T16" fmla="*/ 0 w 14"/>
              <a:gd name="T17" fmla="*/ 0 h 117"/>
              <a:gd name="T18" fmla="*/ 0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65" name="Freeform 65"/>
          <xdr:cNvSpPr>
            <a:spLocks/>
          </xdr:cNvSpPr>
        </xdr:nvSpPr>
        <xdr:spPr bwMode="auto">
          <a:xfrm>
            <a:off x="255" y="810"/>
            <a:ext cx="3" cy="4"/>
          </a:xfrm>
          <a:custGeom>
            <a:avLst/>
            <a:gdLst>
              <a:gd name="T0" fmla="*/ 0 w 12"/>
              <a:gd name="T1" fmla="*/ 0 h 14"/>
              <a:gd name="T2" fmla="*/ 0 w 12"/>
              <a:gd name="T3" fmla="*/ 0 h 14"/>
              <a:gd name="T4" fmla="*/ 0 w 12"/>
              <a:gd name="T5" fmla="*/ 0 h 14"/>
              <a:gd name="T6" fmla="*/ 0 w 12"/>
              <a:gd name="T7" fmla="*/ 0 h 14"/>
              <a:gd name="T8" fmla="*/ 0 w 12"/>
              <a:gd name="T9" fmla="*/ 0 h 14"/>
              <a:gd name="T10" fmla="*/ 0 w 12"/>
              <a:gd name="T11" fmla="*/ 0 h 14"/>
              <a:gd name="T12" fmla="*/ 0 w 12"/>
              <a:gd name="T13" fmla="*/ 0 h 14"/>
              <a:gd name="T14" fmla="*/ 0 w 12"/>
              <a:gd name="T15" fmla="*/ 0 h 14"/>
              <a:gd name="T16" fmla="*/ 0 w 12"/>
              <a:gd name="T17" fmla="*/ 0 h 14"/>
              <a:gd name="T18" fmla="*/ 0 w 12"/>
              <a:gd name="T19" fmla="*/ 0 h 14"/>
              <a:gd name="T20" fmla="*/ 0 w 12"/>
              <a:gd name="T21" fmla="*/ 0 h 14"/>
              <a:gd name="T22" fmla="*/ 0 w 12"/>
              <a:gd name="T23" fmla="*/ 0 h 14"/>
              <a:gd name="T24" fmla="*/ 0 w 12"/>
              <a:gd name="T25" fmla="*/ 0 h 14"/>
              <a:gd name="T26" fmla="*/ 0 w 12"/>
              <a:gd name="T27" fmla="*/ 0 h 14"/>
              <a:gd name="T28" fmla="*/ 0 w 12"/>
              <a:gd name="T29" fmla="*/ 0 h 14"/>
              <a:gd name="T30" fmla="*/ 0 w 12"/>
              <a:gd name="T31" fmla="*/ 0 h 14"/>
              <a:gd name="T32" fmla="*/ 0 w 12"/>
              <a:gd name="T33" fmla="*/ 0 h 14"/>
              <a:gd name="T34" fmla="*/ 0 w 12"/>
              <a:gd name="T35" fmla="*/ 0 h 14"/>
              <a:gd name="T36" fmla="*/ 0 w 12"/>
              <a:gd name="T37" fmla="*/ 0 h 14"/>
              <a:gd name="T38" fmla="*/ 0 w 12"/>
              <a:gd name="T39" fmla="*/ 0 h 14"/>
              <a:gd name="T40" fmla="*/ 0 w 12"/>
              <a:gd name="T41" fmla="*/ 0 h 14"/>
              <a:gd name="T42" fmla="*/ 0 w 12"/>
              <a:gd name="T43" fmla="*/ 0 h 14"/>
              <a:gd name="T44" fmla="*/ 0 w 12"/>
              <a:gd name="T45" fmla="*/ 0 h 14"/>
              <a:gd name="T46" fmla="*/ 0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66" name="Freeform 66"/>
          <xdr:cNvSpPr>
            <a:spLocks/>
          </xdr:cNvSpPr>
        </xdr:nvSpPr>
        <xdr:spPr bwMode="auto">
          <a:xfrm>
            <a:off x="255" y="810"/>
            <a:ext cx="3" cy="4"/>
          </a:xfrm>
          <a:custGeom>
            <a:avLst/>
            <a:gdLst>
              <a:gd name="T0" fmla="*/ 0 w 14"/>
              <a:gd name="T1" fmla="*/ 0 h 14"/>
              <a:gd name="T2" fmla="*/ 0 w 14"/>
              <a:gd name="T3" fmla="*/ 0 h 14"/>
              <a:gd name="T4" fmla="*/ 0 w 14"/>
              <a:gd name="T5" fmla="*/ 0 h 14"/>
              <a:gd name="T6" fmla="*/ 0 w 14"/>
              <a:gd name="T7" fmla="*/ 0 h 14"/>
              <a:gd name="T8" fmla="*/ 0 w 14"/>
              <a:gd name="T9" fmla="*/ 0 h 14"/>
              <a:gd name="T10" fmla="*/ 0 w 14"/>
              <a:gd name="T11" fmla="*/ 0 h 14"/>
              <a:gd name="T12" fmla="*/ 0 w 14"/>
              <a:gd name="T13" fmla="*/ 0 h 14"/>
              <a:gd name="T14" fmla="*/ 0 w 14"/>
              <a:gd name="T15" fmla="*/ 0 h 14"/>
              <a:gd name="T16" fmla="*/ 0 w 14"/>
              <a:gd name="T17" fmla="*/ 0 h 14"/>
              <a:gd name="T18" fmla="*/ 0 w 14"/>
              <a:gd name="T19" fmla="*/ 0 h 14"/>
              <a:gd name="T20" fmla="*/ 0 w 14"/>
              <a:gd name="T21" fmla="*/ 0 h 14"/>
              <a:gd name="T22" fmla="*/ 0 w 14"/>
              <a:gd name="T23" fmla="*/ 0 h 14"/>
              <a:gd name="T24" fmla="*/ 0 w 14"/>
              <a:gd name="T25" fmla="*/ 0 h 14"/>
              <a:gd name="T26" fmla="*/ 0 w 14"/>
              <a:gd name="T27" fmla="*/ 0 h 14"/>
              <a:gd name="T28" fmla="*/ 0 w 14"/>
              <a:gd name="T29" fmla="*/ 0 h 14"/>
              <a:gd name="T30" fmla="*/ 0 w 14"/>
              <a:gd name="T31" fmla="*/ 0 h 14"/>
              <a:gd name="T32" fmla="*/ 0 w 14"/>
              <a:gd name="T33" fmla="*/ 0 h 14"/>
              <a:gd name="T34" fmla="*/ 0 w 14"/>
              <a:gd name="T35" fmla="*/ 0 h 14"/>
              <a:gd name="T36" fmla="*/ 0 w 14"/>
              <a:gd name="T37" fmla="*/ 0 h 14"/>
              <a:gd name="T38" fmla="*/ 0 w 14"/>
              <a:gd name="T39" fmla="*/ 0 h 14"/>
              <a:gd name="T40" fmla="*/ 0 w 14"/>
              <a:gd name="T41" fmla="*/ 0 h 14"/>
              <a:gd name="T42" fmla="*/ 0 w 14"/>
              <a:gd name="T43" fmla="*/ 0 h 14"/>
              <a:gd name="T44" fmla="*/ 0 w 14"/>
              <a:gd name="T45" fmla="*/ 0 h 14"/>
              <a:gd name="T46" fmla="*/ 0 w 14"/>
              <a:gd name="T47" fmla="*/ 0 h 14"/>
              <a:gd name="T48" fmla="*/ 0 w 14"/>
              <a:gd name="T49" fmla="*/ 0 h 14"/>
              <a:gd name="T50" fmla="*/ 0 w 14"/>
              <a:gd name="T51" fmla="*/ 0 h 14"/>
              <a:gd name="T52" fmla="*/ 0 w 14"/>
              <a:gd name="T53" fmla="*/ 0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67" name="Freeform 67"/>
          <xdr:cNvSpPr>
            <a:spLocks/>
          </xdr:cNvSpPr>
        </xdr:nvSpPr>
        <xdr:spPr bwMode="auto">
          <a:xfrm>
            <a:off x="249" y="829"/>
            <a:ext cx="5" cy="10"/>
          </a:xfrm>
          <a:custGeom>
            <a:avLst/>
            <a:gdLst>
              <a:gd name="T0" fmla="*/ 0 w 24"/>
              <a:gd name="T1" fmla="*/ 0 h 37"/>
              <a:gd name="T2" fmla="*/ 0 w 24"/>
              <a:gd name="T3" fmla="*/ 0 h 37"/>
              <a:gd name="T4" fmla="*/ 0 w 24"/>
              <a:gd name="T5" fmla="*/ 0 h 37"/>
              <a:gd name="T6" fmla="*/ 0 w 24"/>
              <a:gd name="T7" fmla="*/ 0 h 37"/>
              <a:gd name="T8" fmla="*/ 0 w 24"/>
              <a:gd name="T9" fmla="*/ 0 h 37"/>
              <a:gd name="T10" fmla="*/ 0 w 24"/>
              <a:gd name="T11" fmla="*/ 0 h 37"/>
              <a:gd name="T12" fmla="*/ 0 w 24"/>
              <a:gd name="T13" fmla="*/ 0 h 37"/>
              <a:gd name="T14" fmla="*/ 0 w 24"/>
              <a:gd name="T15" fmla="*/ 0 h 37"/>
              <a:gd name="T16" fmla="*/ 0 w 24"/>
              <a:gd name="T17" fmla="*/ 0 h 37"/>
              <a:gd name="T18" fmla="*/ 0 w 24"/>
              <a:gd name="T19" fmla="*/ 0 h 37"/>
              <a:gd name="T20" fmla="*/ 0 w 24"/>
              <a:gd name="T21" fmla="*/ 0 h 37"/>
              <a:gd name="T22" fmla="*/ 0 w 24"/>
              <a:gd name="T23" fmla="*/ 0 h 37"/>
              <a:gd name="T24" fmla="*/ 0 w 24"/>
              <a:gd name="T25" fmla="*/ 0 h 37"/>
              <a:gd name="T26" fmla="*/ 0 w 24"/>
              <a:gd name="T27" fmla="*/ 0 h 37"/>
              <a:gd name="T28" fmla="*/ 0 w 24"/>
              <a:gd name="T29" fmla="*/ 0 h 37"/>
              <a:gd name="T30" fmla="*/ 0 w 24"/>
              <a:gd name="T31" fmla="*/ 0 h 37"/>
              <a:gd name="T32" fmla="*/ 0 w 24"/>
              <a:gd name="T33" fmla="*/ 0 h 37"/>
              <a:gd name="T34" fmla="*/ 0 w 24"/>
              <a:gd name="T35" fmla="*/ 0 h 37"/>
              <a:gd name="T36" fmla="*/ 0 w 24"/>
              <a:gd name="T37" fmla="*/ 0 h 37"/>
              <a:gd name="T38" fmla="*/ 0 w 24"/>
              <a:gd name="T39" fmla="*/ 0 h 37"/>
              <a:gd name="T40" fmla="*/ 0 w 24"/>
              <a:gd name="T41" fmla="*/ 0 h 37"/>
              <a:gd name="T42" fmla="*/ 0 w 24"/>
              <a:gd name="T43" fmla="*/ 0 h 37"/>
              <a:gd name="T44" fmla="*/ 0 w 24"/>
              <a:gd name="T45" fmla="*/ 0 h 37"/>
              <a:gd name="T46" fmla="*/ 0 w 24"/>
              <a:gd name="T47" fmla="*/ 0 h 37"/>
              <a:gd name="T48" fmla="*/ 0 w 24"/>
              <a:gd name="T49" fmla="*/ 0 h 37"/>
              <a:gd name="T50" fmla="*/ 0 w 24"/>
              <a:gd name="T51" fmla="*/ 0 h 37"/>
              <a:gd name="T52" fmla="*/ 0 w 24"/>
              <a:gd name="T53" fmla="*/ 0 h 37"/>
              <a:gd name="T54" fmla="*/ 0 w 24"/>
              <a:gd name="T55" fmla="*/ 0 h 37"/>
              <a:gd name="T56" fmla="*/ 0 w 24"/>
              <a:gd name="T57" fmla="*/ 0 h 37"/>
              <a:gd name="T58" fmla="*/ 0 w 24"/>
              <a:gd name="T59" fmla="*/ 0 h 37"/>
              <a:gd name="T60" fmla="*/ 0 w 24"/>
              <a:gd name="T61" fmla="*/ 0 h 37"/>
              <a:gd name="T62" fmla="*/ 0 w 24"/>
              <a:gd name="T63" fmla="*/ 0 h 37"/>
              <a:gd name="T64" fmla="*/ 0 w 24"/>
              <a:gd name="T65" fmla="*/ 0 h 37"/>
              <a:gd name="T66" fmla="*/ 0 w 24"/>
              <a:gd name="T67" fmla="*/ 0 h 37"/>
              <a:gd name="T68" fmla="*/ 0 w 24"/>
              <a:gd name="T69" fmla="*/ 0 h 37"/>
              <a:gd name="T70" fmla="*/ 0 w 24"/>
              <a:gd name="T71" fmla="*/ 0 h 37"/>
              <a:gd name="T72" fmla="*/ 0 w 24"/>
              <a:gd name="T73" fmla="*/ 0 h 37"/>
              <a:gd name="T74" fmla="*/ 0 w 24"/>
              <a:gd name="T75" fmla="*/ 0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68" name="Freeform 68"/>
          <xdr:cNvSpPr>
            <a:spLocks/>
          </xdr:cNvSpPr>
        </xdr:nvSpPr>
        <xdr:spPr bwMode="auto">
          <a:xfrm>
            <a:off x="248" y="831"/>
            <a:ext cx="5" cy="8"/>
          </a:xfrm>
          <a:custGeom>
            <a:avLst/>
            <a:gdLst>
              <a:gd name="T0" fmla="*/ 0 w 22"/>
              <a:gd name="T1" fmla="*/ 0 h 35"/>
              <a:gd name="T2" fmla="*/ 0 w 22"/>
              <a:gd name="T3" fmla="*/ 0 h 35"/>
              <a:gd name="T4" fmla="*/ 0 w 22"/>
              <a:gd name="T5" fmla="*/ 0 h 35"/>
              <a:gd name="T6" fmla="*/ 0 w 22"/>
              <a:gd name="T7" fmla="*/ 0 h 35"/>
              <a:gd name="T8" fmla="*/ 0 w 22"/>
              <a:gd name="T9" fmla="*/ 0 h 35"/>
              <a:gd name="T10" fmla="*/ 0 w 22"/>
              <a:gd name="T11" fmla="*/ 0 h 35"/>
              <a:gd name="T12" fmla="*/ 0 w 22"/>
              <a:gd name="T13" fmla="*/ 0 h 35"/>
              <a:gd name="T14" fmla="*/ 0 w 22"/>
              <a:gd name="T15" fmla="*/ 0 h 35"/>
              <a:gd name="T16" fmla="*/ 0 w 22"/>
              <a:gd name="T17" fmla="*/ 0 h 35"/>
              <a:gd name="T18" fmla="*/ 0 w 22"/>
              <a:gd name="T19" fmla="*/ 0 h 35"/>
              <a:gd name="T20" fmla="*/ 0 w 22"/>
              <a:gd name="T21" fmla="*/ 0 h 35"/>
              <a:gd name="T22" fmla="*/ 0 w 22"/>
              <a:gd name="T23" fmla="*/ 0 h 35"/>
              <a:gd name="T24" fmla="*/ 0 w 22"/>
              <a:gd name="T25" fmla="*/ 0 h 35"/>
              <a:gd name="T26" fmla="*/ 0 w 22"/>
              <a:gd name="T27" fmla="*/ 0 h 35"/>
              <a:gd name="T28" fmla="*/ 0 w 22"/>
              <a:gd name="T29" fmla="*/ 0 h 35"/>
              <a:gd name="T30" fmla="*/ 0 w 22"/>
              <a:gd name="T31" fmla="*/ 0 h 35"/>
              <a:gd name="T32" fmla="*/ 0 w 22"/>
              <a:gd name="T33" fmla="*/ 0 h 35"/>
              <a:gd name="T34" fmla="*/ 0 w 22"/>
              <a:gd name="T35" fmla="*/ 0 h 35"/>
              <a:gd name="T36" fmla="*/ 0 w 22"/>
              <a:gd name="T37" fmla="*/ 0 h 35"/>
              <a:gd name="T38" fmla="*/ 0 w 22"/>
              <a:gd name="T39" fmla="*/ 0 h 35"/>
              <a:gd name="T40" fmla="*/ 0 w 22"/>
              <a:gd name="T41" fmla="*/ 0 h 35"/>
              <a:gd name="T42" fmla="*/ 0 w 22"/>
              <a:gd name="T43" fmla="*/ 0 h 35"/>
              <a:gd name="T44" fmla="*/ 0 w 22"/>
              <a:gd name="T45" fmla="*/ 0 h 35"/>
              <a:gd name="T46" fmla="*/ 0 w 22"/>
              <a:gd name="T47" fmla="*/ 0 h 35"/>
              <a:gd name="T48" fmla="*/ 0 w 22"/>
              <a:gd name="T49" fmla="*/ 0 h 35"/>
              <a:gd name="T50" fmla="*/ 0 w 22"/>
              <a:gd name="T51" fmla="*/ 0 h 35"/>
              <a:gd name="T52" fmla="*/ 0 w 22"/>
              <a:gd name="T53" fmla="*/ 0 h 35"/>
              <a:gd name="T54" fmla="*/ 0 w 22"/>
              <a:gd name="T55" fmla="*/ 0 h 35"/>
              <a:gd name="T56" fmla="*/ 0 w 22"/>
              <a:gd name="T57" fmla="*/ 0 h 35"/>
              <a:gd name="T58" fmla="*/ 0 w 22"/>
              <a:gd name="T59" fmla="*/ 0 h 35"/>
              <a:gd name="T60" fmla="*/ 0 w 22"/>
              <a:gd name="T61" fmla="*/ 0 h 35"/>
              <a:gd name="T62" fmla="*/ 0 w 22"/>
              <a:gd name="T63" fmla="*/ 0 h 35"/>
              <a:gd name="T64" fmla="*/ 0 w 22"/>
              <a:gd name="T65" fmla="*/ 0 h 35"/>
              <a:gd name="T66" fmla="*/ 0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69" name="Freeform 69"/>
          <xdr:cNvSpPr>
            <a:spLocks/>
          </xdr:cNvSpPr>
        </xdr:nvSpPr>
        <xdr:spPr bwMode="auto">
          <a:xfrm>
            <a:off x="298" y="831"/>
            <a:ext cx="3" cy="8"/>
          </a:xfrm>
          <a:custGeom>
            <a:avLst/>
            <a:gdLst>
              <a:gd name="T0" fmla="*/ 0 w 11"/>
              <a:gd name="T1" fmla="*/ 0 h 33"/>
              <a:gd name="T2" fmla="*/ 0 w 11"/>
              <a:gd name="T3" fmla="*/ 0 h 33"/>
              <a:gd name="T4" fmla="*/ 0 w 11"/>
              <a:gd name="T5" fmla="*/ 0 h 33"/>
              <a:gd name="T6" fmla="*/ 0 w 11"/>
              <a:gd name="T7" fmla="*/ 0 h 33"/>
              <a:gd name="T8" fmla="*/ 0 w 11"/>
              <a:gd name="T9" fmla="*/ 0 h 33"/>
              <a:gd name="T10" fmla="*/ 0 w 11"/>
              <a:gd name="T11" fmla="*/ 0 h 33"/>
              <a:gd name="T12" fmla="*/ 0 w 11"/>
              <a:gd name="T13" fmla="*/ 0 h 33"/>
              <a:gd name="T14" fmla="*/ 0 w 11"/>
              <a:gd name="T15" fmla="*/ 0 h 33"/>
              <a:gd name="T16" fmla="*/ 0 w 11"/>
              <a:gd name="T17" fmla="*/ 0 h 33"/>
              <a:gd name="T18" fmla="*/ 0 w 11"/>
              <a:gd name="T19" fmla="*/ 0 h 33"/>
              <a:gd name="T20" fmla="*/ 0 w 11"/>
              <a:gd name="T21" fmla="*/ 0 h 33"/>
              <a:gd name="T22" fmla="*/ 0 w 11"/>
              <a:gd name="T23" fmla="*/ 0 h 33"/>
              <a:gd name="T24" fmla="*/ 0 w 11"/>
              <a:gd name="T25" fmla="*/ 0 h 33"/>
              <a:gd name="T26" fmla="*/ 0 w 11"/>
              <a:gd name="T27" fmla="*/ 0 h 33"/>
              <a:gd name="T28" fmla="*/ 0 w 11"/>
              <a:gd name="T29" fmla="*/ 0 h 33"/>
              <a:gd name="T30" fmla="*/ 0 w 11"/>
              <a:gd name="T31" fmla="*/ 0 h 33"/>
              <a:gd name="T32" fmla="*/ 0 w 11"/>
              <a:gd name="T33" fmla="*/ 0 h 33"/>
              <a:gd name="T34" fmla="*/ 0 w 11"/>
              <a:gd name="T35" fmla="*/ 0 h 33"/>
              <a:gd name="T36" fmla="*/ 0 w 11"/>
              <a:gd name="T37" fmla="*/ 0 h 33"/>
              <a:gd name="T38" fmla="*/ 0 w 11"/>
              <a:gd name="T39" fmla="*/ 0 h 33"/>
              <a:gd name="T40" fmla="*/ 0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70" name="Freeform 70"/>
          <xdr:cNvSpPr>
            <a:spLocks/>
          </xdr:cNvSpPr>
        </xdr:nvSpPr>
        <xdr:spPr bwMode="auto">
          <a:xfrm>
            <a:off x="312" y="829"/>
            <a:ext cx="3" cy="10"/>
          </a:xfrm>
          <a:custGeom>
            <a:avLst/>
            <a:gdLst>
              <a:gd name="T0" fmla="*/ 0 w 13"/>
              <a:gd name="T1" fmla="*/ 0 h 41"/>
              <a:gd name="T2" fmla="*/ 0 w 13"/>
              <a:gd name="T3" fmla="*/ 0 h 41"/>
              <a:gd name="T4" fmla="*/ 0 w 13"/>
              <a:gd name="T5" fmla="*/ 0 h 41"/>
              <a:gd name="T6" fmla="*/ 0 w 13"/>
              <a:gd name="T7" fmla="*/ 0 h 41"/>
              <a:gd name="T8" fmla="*/ 0 w 13"/>
              <a:gd name="T9" fmla="*/ 0 h 41"/>
              <a:gd name="T10" fmla="*/ 0 w 13"/>
              <a:gd name="T11" fmla="*/ 0 h 41"/>
              <a:gd name="T12" fmla="*/ 0 w 13"/>
              <a:gd name="T13" fmla="*/ 0 h 41"/>
              <a:gd name="T14" fmla="*/ 0 w 13"/>
              <a:gd name="T15" fmla="*/ 0 h 41"/>
              <a:gd name="T16" fmla="*/ 0 w 13"/>
              <a:gd name="T17" fmla="*/ 0 h 41"/>
              <a:gd name="T18" fmla="*/ 0 w 13"/>
              <a:gd name="T19" fmla="*/ 0 h 41"/>
              <a:gd name="T20" fmla="*/ 0 w 13"/>
              <a:gd name="T21" fmla="*/ 0 h 41"/>
              <a:gd name="T22" fmla="*/ 0 w 13"/>
              <a:gd name="T23" fmla="*/ 0 h 41"/>
              <a:gd name="T24" fmla="*/ 0 w 13"/>
              <a:gd name="T25" fmla="*/ 0 h 41"/>
              <a:gd name="T26" fmla="*/ 0 w 13"/>
              <a:gd name="T27" fmla="*/ 0 h 41"/>
              <a:gd name="T28" fmla="*/ 0 w 13"/>
              <a:gd name="T29" fmla="*/ 0 h 41"/>
              <a:gd name="T30" fmla="*/ 0 w 13"/>
              <a:gd name="T31" fmla="*/ 0 h 41"/>
              <a:gd name="T32" fmla="*/ 0 w 13"/>
              <a:gd name="T33" fmla="*/ 0 h 41"/>
              <a:gd name="T34" fmla="*/ 0 w 13"/>
              <a:gd name="T35" fmla="*/ 0 h 41"/>
              <a:gd name="T36" fmla="*/ 0 w 13"/>
              <a:gd name="T37" fmla="*/ 0 h 41"/>
              <a:gd name="T38" fmla="*/ 0 w 13"/>
              <a:gd name="T39" fmla="*/ 0 h 41"/>
              <a:gd name="T40" fmla="*/ 0 w 13"/>
              <a:gd name="T41" fmla="*/ 0 h 41"/>
              <a:gd name="T42" fmla="*/ 0 w 13"/>
              <a:gd name="T43" fmla="*/ 0 h 41"/>
              <a:gd name="T44" fmla="*/ 0 w 13"/>
              <a:gd name="T45" fmla="*/ 0 h 41"/>
              <a:gd name="T46" fmla="*/ 0 w 13"/>
              <a:gd name="T47" fmla="*/ 0 h 41"/>
              <a:gd name="T48" fmla="*/ 0 w 13"/>
              <a:gd name="T49" fmla="*/ 0 h 41"/>
              <a:gd name="T50" fmla="*/ 0 w 13"/>
              <a:gd name="T51" fmla="*/ 0 h 41"/>
              <a:gd name="T52" fmla="*/ 0 w 13"/>
              <a:gd name="T53" fmla="*/ 0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71" name="Freeform 71"/>
          <xdr:cNvSpPr>
            <a:spLocks/>
          </xdr:cNvSpPr>
        </xdr:nvSpPr>
        <xdr:spPr bwMode="auto">
          <a:xfrm>
            <a:off x="312" y="829"/>
            <a:ext cx="4" cy="10"/>
          </a:xfrm>
          <a:custGeom>
            <a:avLst/>
            <a:gdLst>
              <a:gd name="T0" fmla="*/ 0 w 19"/>
              <a:gd name="T1" fmla="*/ 0 h 37"/>
              <a:gd name="T2" fmla="*/ 0 w 19"/>
              <a:gd name="T3" fmla="*/ 0 h 37"/>
              <a:gd name="T4" fmla="*/ 0 w 19"/>
              <a:gd name="T5" fmla="*/ 0 h 37"/>
              <a:gd name="T6" fmla="*/ 0 w 19"/>
              <a:gd name="T7" fmla="*/ 0 h 37"/>
              <a:gd name="T8" fmla="*/ 0 w 19"/>
              <a:gd name="T9" fmla="*/ 0 h 37"/>
              <a:gd name="T10" fmla="*/ 0 w 19"/>
              <a:gd name="T11" fmla="*/ 0 h 37"/>
              <a:gd name="T12" fmla="*/ 0 w 19"/>
              <a:gd name="T13" fmla="*/ 0 h 37"/>
              <a:gd name="T14" fmla="*/ 0 w 19"/>
              <a:gd name="T15" fmla="*/ 0 h 37"/>
              <a:gd name="T16" fmla="*/ 0 w 19"/>
              <a:gd name="T17" fmla="*/ 0 h 37"/>
              <a:gd name="T18" fmla="*/ 0 w 19"/>
              <a:gd name="T19" fmla="*/ 0 h 37"/>
              <a:gd name="T20" fmla="*/ 0 w 19"/>
              <a:gd name="T21" fmla="*/ 0 h 37"/>
              <a:gd name="T22" fmla="*/ 0 w 19"/>
              <a:gd name="T23" fmla="*/ 0 h 37"/>
              <a:gd name="T24" fmla="*/ 0 w 19"/>
              <a:gd name="T25" fmla="*/ 0 h 37"/>
              <a:gd name="T26" fmla="*/ 0 w 19"/>
              <a:gd name="T27" fmla="*/ 0 h 37"/>
              <a:gd name="T28" fmla="*/ 0 w 19"/>
              <a:gd name="T29" fmla="*/ 0 h 37"/>
              <a:gd name="T30" fmla="*/ 0 w 19"/>
              <a:gd name="T31" fmla="*/ 0 h 37"/>
              <a:gd name="T32" fmla="*/ 0 w 19"/>
              <a:gd name="T33" fmla="*/ 0 h 37"/>
              <a:gd name="T34" fmla="*/ 0 w 19"/>
              <a:gd name="T35" fmla="*/ 0 h 37"/>
              <a:gd name="T36" fmla="*/ 0 w 19"/>
              <a:gd name="T37" fmla="*/ 0 h 37"/>
              <a:gd name="T38" fmla="*/ 0 w 19"/>
              <a:gd name="T39" fmla="*/ 0 h 37"/>
              <a:gd name="T40" fmla="*/ 0 w 19"/>
              <a:gd name="T41" fmla="*/ 0 h 37"/>
              <a:gd name="T42" fmla="*/ 0 w 19"/>
              <a:gd name="T43" fmla="*/ 0 h 37"/>
              <a:gd name="T44" fmla="*/ 0 w 19"/>
              <a:gd name="T45" fmla="*/ 0 h 37"/>
              <a:gd name="T46" fmla="*/ 0 w 19"/>
              <a:gd name="T47" fmla="*/ 0 h 37"/>
              <a:gd name="T48" fmla="*/ 0 w 19"/>
              <a:gd name="T49" fmla="*/ 0 h 37"/>
              <a:gd name="T50" fmla="*/ 0 w 19"/>
              <a:gd name="T51" fmla="*/ 0 h 37"/>
              <a:gd name="T52" fmla="*/ 0 w 19"/>
              <a:gd name="T53" fmla="*/ 0 h 37"/>
              <a:gd name="T54" fmla="*/ 0 w 19"/>
              <a:gd name="T55" fmla="*/ 0 h 37"/>
              <a:gd name="T56" fmla="*/ 0 w 19"/>
              <a:gd name="T57" fmla="*/ 0 h 37"/>
              <a:gd name="T58" fmla="*/ 0 w 19"/>
              <a:gd name="T59" fmla="*/ 0 h 37"/>
              <a:gd name="T60" fmla="*/ 0 w 19"/>
              <a:gd name="T61" fmla="*/ 0 h 37"/>
              <a:gd name="T62" fmla="*/ 0 w 19"/>
              <a:gd name="T63" fmla="*/ 0 h 37"/>
              <a:gd name="T64" fmla="*/ 0 w 19"/>
              <a:gd name="T65" fmla="*/ 0 h 37"/>
              <a:gd name="T66" fmla="*/ 0 w 19"/>
              <a:gd name="T67" fmla="*/ 0 h 37"/>
              <a:gd name="T68" fmla="*/ 0 w 19"/>
              <a:gd name="T69" fmla="*/ 0 h 37"/>
              <a:gd name="T70" fmla="*/ 0 w 19"/>
              <a:gd name="T71" fmla="*/ 0 h 37"/>
              <a:gd name="T72" fmla="*/ 0 w 19"/>
              <a:gd name="T73" fmla="*/ 0 h 37"/>
              <a:gd name="T74" fmla="*/ 0 w 19"/>
              <a:gd name="T75" fmla="*/ 0 h 37"/>
              <a:gd name="T76" fmla="*/ 0 w 19"/>
              <a:gd name="T77" fmla="*/ 0 h 37"/>
              <a:gd name="T78" fmla="*/ 0 w 19"/>
              <a:gd name="T79" fmla="*/ 0 h 37"/>
              <a:gd name="T80" fmla="*/ 0 w 19"/>
              <a:gd name="T81" fmla="*/ 0 h 37"/>
              <a:gd name="T82" fmla="*/ 0 w 19"/>
              <a:gd name="T83" fmla="*/ 0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72" name="Freeform 72"/>
          <xdr:cNvSpPr>
            <a:spLocks/>
          </xdr:cNvSpPr>
        </xdr:nvSpPr>
        <xdr:spPr bwMode="auto">
          <a:xfrm>
            <a:off x="313" y="829"/>
            <a:ext cx="4" cy="10"/>
          </a:xfrm>
          <a:custGeom>
            <a:avLst/>
            <a:gdLst>
              <a:gd name="T0" fmla="*/ 0 w 20"/>
              <a:gd name="T1" fmla="*/ 0 h 41"/>
              <a:gd name="T2" fmla="*/ 0 w 20"/>
              <a:gd name="T3" fmla="*/ 0 h 41"/>
              <a:gd name="T4" fmla="*/ 0 w 20"/>
              <a:gd name="T5" fmla="*/ 0 h 41"/>
              <a:gd name="T6" fmla="*/ 0 w 20"/>
              <a:gd name="T7" fmla="*/ 0 h 41"/>
              <a:gd name="T8" fmla="*/ 0 w 20"/>
              <a:gd name="T9" fmla="*/ 0 h 41"/>
              <a:gd name="T10" fmla="*/ 0 w 20"/>
              <a:gd name="T11" fmla="*/ 0 h 41"/>
              <a:gd name="T12" fmla="*/ 0 w 20"/>
              <a:gd name="T13" fmla="*/ 0 h 41"/>
              <a:gd name="T14" fmla="*/ 0 w 20"/>
              <a:gd name="T15" fmla="*/ 0 h 41"/>
              <a:gd name="T16" fmla="*/ 0 w 20"/>
              <a:gd name="T17" fmla="*/ 0 h 41"/>
              <a:gd name="T18" fmla="*/ 0 w 20"/>
              <a:gd name="T19" fmla="*/ 0 h 41"/>
              <a:gd name="T20" fmla="*/ 0 w 20"/>
              <a:gd name="T21" fmla="*/ 0 h 41"/>
              <a:gd name="T22" fmla="*/ 0 w 20"/>
              <a:gd name="T23" fmla="*/ 0 h 41"/>
              <a:gd name="T24" fmla="*/ 0 w 20"/>
              <a:gd name="T25" fmla="*/ 0 h 41"/>
              <a:gd name="T26" fmla="*/ 0 w 20"/>
              <a:gd name="T27" fmla="*/ 0 h 41"/>
              <a:gd name="T28" fmla="*/ 0 w 20"/>
              <a:gd name="T29" fmla="*/ 0 h 41"/>
              <a:gd name="T30" fmla="*/ 0 w 20"/>
              <a:gd name="T31" fmla="*/ 0 h 41"/>
              <a:gd name="T32" fmla="*/ 0 w 20"/>
              <a:gd name="T33" fmla="*/ 0 h 41"/>
              <a:gd name="T34" fmla="*/ 0 w 20"/>
              <a:gd name="T35" fmla="*/ 0 h 41"/>
              <a:gd name="T36" fmla="*/ 0 w 20"/>
              <a:gd name="T37" fmla="*/ 0 h 41"/>
              <a:gd name="T38" fmla="*/ 0 w 20"/>
              <a:gd name="T39" fmla="*/ 0 h 41"/>
              <a:gd name="T40" fmla="*/ 0 w 20"/>
              <a:gd name="T41" fmla="*/ 0 h 41"/>
              <a:gd name="T42" fmla="*/ 0 w 20"/>
              <a:gd name="T43" fmla="*/ 0 h 41"/>
              <a:gd name="T44" fmla="*/ 0 w 20"/>
              <a:gd name="T45" fmla="*/ 0 h 41"/>
              <a:gd name="T46" fmla="*/ 0 w 20"/>
              <a:gd name="T47" fmla="*/ 0 h 41"/>
              <a:gd name="T48" fmla="*/ 0 w 20"/>
              <a:gd name="T49" fmla="*/ 0 h 41"/>
              <a:gd name="T50" fmla="*/ 0 w 20"/>
              <a:gd name="T51" fmla="*/ 0 h 41"/>
              <a:gd name="T52" fmla="*/ 0 w 20"/>
              <a:gd name="T53" fmla="*/ 0 h 41"/>
              <a:gd name="T54" fmla="*/ 0 w 20"/>
              <a:gd name="T55" fmla="*/ 0 h 41"/>
              <a:gd name="T56" fmla="*/ 0 w 20"/>
              <a:gd name="T57" fmla="*/ 0 h 41"/>
              <a:gd name="T58" fmla="*/ 0 w 20"/>
              <a:gd name="T59" fmla="*/ 0 h 41"/>
              <a:gd name="T60" fmla="*/ 0 w 20"/>
              <a:gd name="T61" fmla="*/ 0 h 41"/>
              <a:gd name="T62" fmla="*/ 0 w 20"/>
              <a:gd name="T63" fmla="*/ 0 h 41"/>
              <a:gd name="T64" fmla="*/ 0 w 20"/>
              <a:gd name="T65" fmla="*/ 0 h 41"/>
              <a:gd name="T66" fmla="*/ 0 w 20"/>
              <a:gd name="T67" fmla="*/ 0 h 41"/>
              <a:gd name="T68" fmla="*/ 0 w 20"/>
              <a:gd name="T69" fmla="*/ 0 h 41"/>
              <a:gd name="T70" fmla="*/ 0 w 20"/>
              <a:gd name="T71" fmla="*/ 0 h 41"/>
              <a:gd name="T72" fmla="*/ 0 w 20"/>
              <a:gd name="T73" fmla="*/ 0 h 41"/>
              <a:gd name="T74" fmla="*/ 0 w 20"/>
              <a:gd name="T75" fmla="*/ 0 h 41"/>
              <a:gd name="T76" fmla="*/ 0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73" name="Freeform 73"/>
          <xdr:cNvSpPr>
            <a:spLocks/>
          </xdr:cNvSpPr>
        </xdr:nvSpPr>
        <xdr:spPr bwMode="auto">
          <a:xfrm>
            <a:off x="313" y="803"/>
            <a:ext cx="2" cy="5"/>
          </a:xfrm>
          <a:custGeom>
            <a:avLst/>
            <a:gdLst>
              <a:gd name="T0" fmla="*/ 1 w 4"/>
              <a:gd name="T1" fmla="*/ 0 h 20"/>
              <a:gd name="T2" fmla="*/ 1 w 4"/>
              <a:gd name="T3" fmla="*/ 0 h 20"/>
              <a:gd name="T4" fmla="*/ 0 w 4"/>
              <a:gd name="T5" fmla="*/ 0 h 20"/>
              <a:gd name="T6" fmla="*/ 0 w 4"/>
              <a:gd name="T7" fmla="*/ 0 h 20"/>
              <a:gd name="T8" fmla="*/ 1 w 4"/>
              <a:gd name="T9" fmla="*/ 0 h 20"/>
              <a:gd name="T10" fmla="*/ 1 w 4"/>
              <a:gd name="T11" fmla="*/ 0 h 20"/>
              <a:gd name="T12" fmla="*/ 1 w 4"/>
              <a:gd name="T13" fmla="*/ 0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74" name="Freeform 74"/>
          <xdr:cNvSpPr>
            <a:spLocks/>
          </xdr:cNvSpPr>
        </xdr:nvSpPr>
        <xdr:spPr bwMode="auto">
          <a:xfrm>
            <a:off x="313" y="808"/>
            <a:ext cx="2" cy="9"/>
          </a:xfrm>
          <a:custGeom>
            <a:avLst/>
            <a:gdLst>
              <a:gd name="T0" fmla="*/ 1 w 4"/>
              <a:gd name="T1" fmla="*/ 0 h 33"/>
              <a:gd name="T2" fmla="*/ 1 w 4"/>
              <a:gd name="T3" fmla="*/ 0 h 33"/>
              <a:gd name="T4" fmla="*/ 0 w 4"/>
              <a:gd name="T5" fmla="*/ 0 h 33"/>
              <a:gd name="T6" fmla="*/ 0 w 4"/>
              <a:gd name="T7" fmla="*/ 0 h 33"/>
              <a:gd name="T8" fmla="*/ 1 w 4"/>
              <a:gd name="T9" fmla="*/ 0 h 33"/>
              <a:gd name="T10" fmla="*/ 1 w 4"/>
              <a:gd name="T11" fmla="*/ 0 h 33"/>
              <a:gd name="T12" fmla="*/ 1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75" name="Freeform 75"/>
          <xdr:cNvSpPr>
            <a:spLocks/>
          </xdr:cNvSpPr>
        </xdr:nvSpPr>
        <xdr:spPr bwMode="auto">
          <a:xfrm>
            <a:off x="313" y="818"/>
            <a:ext cx="2" cy="13"/>
          </a:xfrm>
          <a:custGeom>
            <a:avLst/>
            <a:gdLst>
              <a:gd name="T0" fmla="*/ 1 w 4"/>
              <a:gd name="T1" fmla="*/ 0 h 53"/>
              <a:gd name="T2" fmla="*/ 1 w 4"/>
              <a:gd name="T3" fmla="*/ 0 h 53"/>
              <a:gd name="T4" fmla="*/ 0 w 4"/>
              <a:gd name="T5" fmla="*/ 0 h 53"/>
              <a:gd name="T6" fmla="*/ 0 w 4"/>
              <a:gd name="T7" fmla="*/ 0 h 53"/>
              <a:gd name="T8" fmla="*/ 1 w 4"/>
              <a:gd name="T9" fmla="*/ 0 h 53"/>
              <a:gd name="T10" fmla="*/ 1 w 4"/>
              <a:gd name="T11" fmla="*/ 0 h 53"/>
              <a:gd name="T12" fmla="*/ 1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76" name="Freeform 76"/>
          <xdr:cNvSpPr>
            <a:spLocks/>
          </xdr:cNvSpPr>
        </xdr:nvSpPr>
        <xdr:spPr bwMode="auto">
          <a:xfrm>
            <a:off x="316" y="803"/>
            <a:ext cx="4" cy="28"/>
          </a:xfrm>
          <a:custGeom>
            <a:avLst/>
            <a:gdLst>
              <a:gd name="T0" fmla="*/ 0 w 18"/>
              <a:gd name="T1" fmla="*/ 0 h 117"/>
              <a:gd name="T2" fmla="*/ 0 w 18"/>
              <a:gd name="T3" fmla="*/ 0 h 117"/>
              <a:gd name="T4" fmla="*/ 0 w 18"/>
              <a:gd name="T5" fmla="*/ 0 h 117"/>
              <a:gd name="T6" fmla="*/ 0 w 18"/>
              <a:gd name="T7" fmla="*/ 0 h 117"/>
              <a:gd name="T8" fmla="*/ 0 w 18"/>
              <a:gd name="T9" fmla="*/ 0 h 117"/>
              <a:gd name="T10" fmla="*/ 0 w 18"/>
              <a:gd name="T11" fmla="*/ 0 h 117"/>
              <a:gd name="T12" fmla="*/ 0 w 18"/>
              <a:gd name="T13" fmla="*/ 0 h 117"/>
              <a:gd name="T14" fmla="*/ 0 w 18"/>
              <a:gd name="T15" fmla="*/ 0 h 117"/>
              <a:gd name="T16" fmla="*/ 0 w 18"/>
              <a:gd name="T17" fmla="*/ 0 h 117"/>
              <a:gd name="T18" fmla="*/ 0 w 18"/>
              <a:gd name="T19" fmla="*/ 0 h 117"/>
              <a:gd name="T20" fmla="*/ 0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77" name="Freeform 77"/>
          <xdr:cNvSpPr>
            <a:spLocks/>
          </xdr:cNvSpPr>
        </xdr:nvSpPr>
        <xdr:spPr bwMode="auto">
          <a:xfrm>
            <a:off x="317" y="803"/>
            <a:ext cx="4" cy="28"/>
          </a:xfrm>
          <a:custGeom>
            <a:avLst/>
            <a:gdLst>
              <a:gd name="T0" fmla="*/ 0 w 18"/>
              <a:gd name="T1" fmla="*/ 0 h 115"/>
              <a:gd name="T2" fmla="*/ 0 w 18"/>
              <a:gd name="T3" fmla="*/ 0 h 115"/>
              <a:gd name="T4" fmla="*/ 0 w 18"/>
              <a:gd name="T5" fmla="*/ 0 h 115"/>
              <a:gd name="T6" fmla="*/ 0 w 18"/>
              <a:gd name="T7" fmla="*/ 0 h 115"/>
              <a:gd name="T8" fmla="*/ 0 w 18"/>
              <a:gd name="T9" fmla="*/ 0 h 115"/>
              <a:gd name="T10" fmla="*/ 0 w 18"/>
              <a:gd name="T11" fmla="*/ 0 h 115"/>
              <a:gd name="T12" fmla="*/ 0 w 18"/>
              <a:gd name="T13" fmla="*/ 0 h 115"/>
              <a:gd name="T14" fmla="*/ 0 w 18"/>
              <a:gd name="T15" fmla="*/ 0 h 115"/>
              <a:gd name="T16" fmla="*/ 0 w 18"/>
              <a:gd name="T17" fmla="*/ 0 h 115"/>
              <a:gd name="T18" fmla="*/ 0 w 18"/>
              <a:gd name="T19" fmla="*/ 0 h 115"/>
              <a:gd name="T20" fmla="*/ 0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78" name="Freeform 78"/>
          <xdr:cNvSpPr>
            <a:spLocks/>
          </xdr:cNvSpPr>
        </xdr:nvSpPr>
        <xdr:spPr bwMode="auto">
          <a:xfrm>
            <a:off x="318" y="829"/>
            <a:ext cx="4" cy="10"/>
          </a:xfrm>
          <a:custGeom>
            <a:avLst/>
            <a:gdLst>
              <a:gd name="T0" fmla="*/ 0 w 20"/>
              <a:gd name="T1" fmla="*/ 0 h 45"/>
              <a:gd name="T2" fmla="*/ 0 w 20"/>
              <a:gd name="T3" fmla="*/ 0 h 45"/>
              <a:gd name="T4" fmla="*/ 0 w 20"/>
              <a:gd name="T5" fmla="*/ 0 h 45"/>
              <a:gd name="T6" fmla="*/ 0 w 20"/>
              <a:gd name="T7" fmla="*/ 0 h 45"/>
              <a:gd name="T8" fmla="*/ 0 w 20"/>
              <a:gd name="T9" fmla="*/ 0 h 45"/>
              <a:gd name="T10" fmla="*/ 0 w 20"/>
              <a:gd name="T11" fmla="*/ 0 h 45"/>
              <a:gd name="T12" fmla="*/ 0 w 20"/>
              <a:gd name="T13" fmla="*/ 0 h 45"/>
              <a:gd name="T14" fmla="*/ 0 w 20"/>
              <a:gd name="T15" fmla="*/ 0 h 45"/>
              <a:gd name="T16" fmla="*/ 0 w 20"/>
              <a:gd name="T17" fmla="*/ 0 h 45"/>
              <a:gd name="T18" fmla="*/ 0 w 20"/>
              <a:gd name="T19" fmla="*/ 0 h 45"/>
              <a:gd name="T20" fmla="*/ 0 w 20"/>
              <a:gd name="T21" fmla="*/ 0 h 45"/>
              <a:gd name="T22" fmla="*/ 0 w 20"/>
              <a:gd name="T23" fmla="*/ 0 h 45"/>
              <a:gd name="T24" fmla="*/ 0 w 20"/>
              <a:gd name="T25" fmla="*/ 0 h 45"/>
              <a:gd name="T26" fmla="*/ 0 w 20"/>
              <a:gd name="T27" fmla="*/ 0 h 45"/>
              <a:gd name="T28" fmla="*/ 0 w 20"/>
              <a:gd name="T29" fmla="*/ 0 h 45"/>
              <a:gd name="T30" fmla="*/ 0 w 20"/>
              <a:gd name="T31" fmla="*/ 0 h 45"/>
              <a:gd name="T32" fmla="*/ 0 w 20"/>
              <a:gd name="T33" fmla="*/ 0 h 45"/>
              <a:gd name="T34" fmla="*/ 0 w 20"/>
              <a:gd name="T35" fmla="*/ 0 h 45"/>
              <a:gd name="T36" fmla="*/ 0 w 20"/>
              <a:gd name="T37" fmla="*/ 0 h 45"/>
              <a:gd name="T38" fmla="*/ 0 w 20"/>
              <a:gd name="T39" fmla="*/ 0 h 45"/>
              <a:gd name="T40" fmla="*/ 0 w 20"/>
              <a:gd name="T41" fmla="*/ 0 h 45"/>
              <a:gd name="T42" fmla="*/ 0 w 20"/>
              <a:gd name="T43" fmla="*/ 0 h 45"/>
              <a:gd name="T44" fmla="*/ 0 w 20"/>
              <a:gd name="T45" fmla="*/ 0 h 45"/>
              <a:gd name="T46" fmla="*/ 0 w 20"/>
              <a:gd name="T47" fmla="*/ 0 h 45"/>
              <a:gd name="T48" fmla="*/ 0 w 20"/>
              <a:gd name="T49" fmla="*/ 0 h 45"/>
              <a:gd name="T50" fmla="*/ 0 w 20"/>
              <a:gd name="T51" fmla="*/ 0 h 45"/>
              <a:gd name="T52" fmla="*/ 0 w 20"/>
              <a:gd name="T53" fmla="*/ 0 h 45"/>
              <a:gd name="T54" fmla="*/ 0 w 20"/>
              <a:gd name="T55" fmla="*/ 0 h 45"/>
              <a:gd name="T56" fmla="*/ 0 w 20"/>
              <a:gd name="T57" fmla="*/ 0 h 45"/>
              <a:gd name="T58" fmla="*/ 0 w 20"/>
              <a:gd name="T59" fmla="*/ 0 h 45"/>
              <a:gd name="T60" fmla="*/ 0 w 20"/>
              <a:gd name="T61" fmla="*/ 0 h 45"/>
              <a:gd name="T62" fmla="*/ 0 w 20"/>
              <a:gd name="T63" fmla="*/ 0 h 45"/>
              <a:gd name="T64" fmla="*/ 0 w 20"/>
              <a:gd name="T65" fmla="*/ 0 h 45"/>
              <a:gd name="T66" fmla="*/ 0 w 20"/>
              <a:gd name="T67" fmla="*/ 0 h 45"/>
              <a:gd name="T68" fmla="*/ 0 w 20"/>
              <a:gd name="T69" fmla="*/ 0 h 45"/>
              <a:gd name="T70" fmla="*/ 0 w 20"/>
              <a:gd name="T71" fmla="*/ 0 h 45"/>
              <a:gd name="T72" fmla="*/ 0 w 20"/>
              <a:gd name="T73" fmla="*/ 0 h 45"/>
              <a:gd name="T74" fmla="*/ 0 w 20"/>
              <a:gd name="T75" fmla="*/ 0 h 45"/>
              <a:gd name="T76" fmla="*/ 0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79" name="Freeform 79"/>
          <xdr:cNvSpPr>
            <a:spLocks/>
          </xdr:cNvSpPr>
        </xdr:nvSpPr>
        <xdr:spPr bwMode="auto">
          <a:xfrm>
            <a:off x="322" y="803"/>
            <a:ext cx="0" cy="9"/>
          </a:xfrm>
          <a:custGeom>
            <a:avLst/>
            <a:gdLst>
              <a:gd name="T0" fmla="*/ 0 w 4"/>
              <a:gd name="T1" fmla="*/ 0 h 39"/>
              <a:gd name="T2" fmla="*/ 0 w 4"/>
              <a:gd name="T3" fmla="*/ 0 h 39"/>
              <a:gd name="T4" fmla="*/ 0 w 4"/>
              <a:gd name="T5" fmla="*/ 0 h 39"/>
              <a:gd name="T6" fmla="*/ 0 w 4"/>
              <a:gd name="T7" fmla="*/ 0 h 39"/>
              <a:gd name="T8" fmla="*/ 0 w 4"/>
              <a:gd name="T9" fmla="*/ 0 h 39"/>
              <a:gd name="T10" fmla="*/ 0 w 4"/>
              <a:gd name="T11" fmla="*/ 0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80" name="Freeform 80"/>
          <xdr:cNvSpPr>
            <a:spLocks/>
          </xdr:cNvSpPr>
        </xdr:nvSpPr>
        <xdr:spPr bwMode="auto">
          <a:xfrm>
            <a:off x="322" y="815"/>
            <a:ext cx="0" cy="13"/>
          </a:xfrm>
          <a:custGeom>
            <a:avLst/>
            <a:gdLst>
              <a:gd name="T0" fmla="*/ 0 w 4"/>
              <a:gd name="T1" fmla="*/ 0 h 52"/>
              <a:gd name="T2" fmla="*/ 0 w 4"/>
              <a:gd name="T3" fmla="*/ 0 h 52"/>
              <a:gd name="T4" fmla="*/ 0 w 4"/>
              <a:gd name="T5" fmla="*/ 0 h 52"/>
              <a:gd name="T6" fmla="*/ 0 w 4"/>
              <a:gd name="T7" fmla="*/ 0 h 52"/>
              <a:gd name="T8" fmla="*/ 0 w 4"/>
              <a:gd name="T9" fmla="*/ 0 h 52"/>
              <a:gd name="T10" fmla="*/ 0 w 4"/>
              <a:gd name="T11" fmla="*/ 0 h 52"/>
              <a:gd name="T12" fmla="*/ 0 w 4"/>
              <a:gd name="T13" fmla="*/ 0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81" name="Freeform 81"/>
          <xdr:cNvSpPr>
            <a:spLocks/>
          </xdr:cNvSpPr>
        </xdr:nvSpPr>
        <xdr:spPr bwMode="auto">
          <a:xfrm>
            <a:off x="326" y="803"/>
            <a:ext cx="3" cy="9"/>
          </a:xfrm>
          <a:custGeom>
            <a:avLst/>
            <a:gdLst>
              <a:gd name="T0" fmla="*/ 0 w 17"/>
              <a:gd name="T1" fmla="*/ 0 h 39"/>
              <a:gd name="T2" fmla="*/ 0 w 17"/>
              <a:gd name="T3" fmla="*/ 0 h 39"/>
              <a:gd name="T4" fmla="*/ 0 w 17"/>
              <a:gd name="T5" fmla="*/ 0 h 39"/>
              <a:gd name="T6" fmla="*/ 0 w 17"/>
              <a:gd name="T7" fmla="*/ 0 h 39"/>
              <a:gd name="T8" fmla="*/ 0 w 17"/>
              <a:gd name="T9" fmla="*/ 0 h 39"/>
              <a:gd name="T10" fmla="*/ 0 w 17"/>
              <a:gd name="T11" fmla="*/ 0 h 39"/>
              <a:gd name="T12" fmla="*/ 0 w 17"/>
              <a:gd name="T13" fmla="*/ 0 h 39"/>
              <a:gd name="T14" fmla="*/ 0 w 17"/>
              <a:gd name="T15" fmla="*/ 0 h 39"/>
              <a:gd name="T16" fmla="*/ 0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82" name="Freeform 82"/>
          <xdr:cNvSpPr>
            <a:spLocks/>
          </xdr:cNvSpPr>
        </xdr:nvSpPr>
        <xdr:spPr bwMode="auto">
          <a:xfrm>
            <a:off x="326" y="803"/>
            <a:ext cx="5" cy="9"/>
          </a:xfrm>
          <a:custGeom>
            <a:avLst/>
            <a:gdLst>
              <a:gd name="T0" fmla="*/ 0 w 21"/>
              <a:gd name="T1" fmla="*/ 0 h 39"/>
              <a:gd name="T2" fmla="*/ 0 w 21"/>
              <a:gd name="T3" fmla="*/ 0 h 39"/>
              <a:gd name="T4" fmla="*/ 0 w 21"/>
              <a:gd name="T5" fmla="*/ 0 h 39"/>
              <a:gd name="T6" fmla="*/ 0 w 21"/>
              <a:gd name="T7" fmla="*/ 0 h 39"/>
              <a:gd name="T8" fmla="*/ 0 w 21"/>
              <a:gd name="T9" fmla="*/ 0 h 39"/>
              <a:gd name="T10" fmla="*/ 0 w 21"/>
              <a:gd name="T11" fmla="*/ 0 h 39"/>
              <a:gd name="T12" fmla="*/ 0 w 21"/>
              <a:gd name="T13" fmla="*/ 0 h 39"/>
              <a:gd name="T14" fmla="*/ 0 w 21"/>
              <a:gd name="T15" fmla="*/ 0 h 39"/>
              <a:gd name="T16" fmla="*/ 0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83" name="Freeform 83"/>
          <xdr:cNvSpPr>
            <a:spLocks/>
          </xdr:cNvSpPr>
        </xdr:nvSpPr>
        <xdr:spPr bwMode="auto">
          <a:xfrm>
            <a:off x="324" y="836"/>
            <a:ext cx="4" cy="4"/>
          </a:xfrm>
          <a:custGeom>
            <a:avLst/>
            <a:gdLst>
              <a:gd name="T0" fmla="*/ 0 w 19"/>
              <a:gd name="T1" fmla="*/ 0 h 12"/>
              <a:gd name="T2" fmla="*/ 0 w 19"/>
              <a:gd name="T3" fmla="*/ 0 h 12"/>
              <a:gd name="T4" fmla="*/ 0 w 19"/>
              <a:gd name="T5" fmla="*/ 0 h 12"/>
              <a:gd name="T6" fmla="*/ 0 w 19"/>
              <a:gd name="T7" fmla="*/ 0 h 12"/>
              <a:gd name="T8" fmla="*/ 0 w 19"/>
              <a:gd name="T9" fmla="*/ 0 h 12"/>
              <a:gd name="T10" fmla="*/ 0 w 19"/>
              <a:gd name="T11" fmla="*/ 0 h 12"/>
              <a:gd name="T12" fmla="*/ 0 w 19"/>
              <a:gd name="T13" fmla="*/ 0 h 12"/>
              <a:gd name="T14" fmla="*/ 0 w 19"/>
              <a:gd name="T15" fmla="*/ 0 h 12"/>
              <a:gd name="T16" fmla="*/ 0 w 19"/>
              <a:gd name="T17" fmla="*/ 0 h 12"/>
              <a:gd name="T18" fmla="*/ 0 w 19"/>
              <a:gd name="T19" fmla="*/ 0 h 12"/>
              <a:gd name="T20" fmla="*/ 0 w 19"/>
              <a:gd name="T21" fmla="*/ 0 h 12"/>
              <a:gd name="T22" fmla="*/ 0 w 19"/>
              <a:gd name="T23" fmla="*/ 0 h 12"/>
              <a:gd name="T24" fmla="*/ 0 w 19"/>
              <a:gd name="T25" fmla="*/ 0 h 12"/>
              <a:gd name="T26" fmla="*/ 0 w 19"/>
              <a:gd name="T27" fmla="*/ 0 h 12"/>
              <a:gd name="T28" fmla="*/ 0 w 19"/>
              <a:gd name="T29" fmla="*/ 0 h 12"/>
              <a:gd name="T30" fmla="*/ 0 w 19"/>
              <a:gd name="T31" fmla="*/ 0 h 12"/>
              <a:gd name="T32" fmla="*/ 0 w 19"/>
              <a:gd name="T33" fmla="*/ 0 h 12"/>
              <a:gd name="T34" fmla="*/ 0 w 19"/>
              <a:gd name="T35" fmla="*/ 0 h 12"/>
              <a:gd name="T36" fmla="*/ 0 w 19"/>
              <a:gd name="T37" fmla="*/ 0 h 12"/>
              <a:gd name="T38" fmla="*/ 0 w 19"/>
              <a:gd name="T39" fmla="*/ 0 h 12"/>
              <a:gd name="T40" fmla="*/ 0 w 19"/>
              <a:gd name="T41" fmla="*/ 0 h 12"/>
              <a:gd name="T42" fmla="*/ 0 w 19"/>
              <a:gd name="T43" fmla="*/ 0 h 12"/>
              <a:gd name="T44" fmla="*/ 0 w 19"/>
              <a:gd name="T45" fmla="*/ 0 h 12"/>
              <a:gd name="T46" fmla="*/ 0 w 19"/>
              <a:gd name="T47" fmla="*/ 0 h 12"/>
              <a:gd name="T48" fmla="*/ 0 w 19"/>
              <a:gd name="T49" fmla="*/ 0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84" name="Freeform 84"/>
          <xdr:cNvSpPr>
            <a:spLocks/>
          </xdr:cNvSpPr>
        </xdr:nvSpPr>
        <xdr:spPr bwMode="auto">
          <a:xfrm>
            <a:off x="324" y="803"/>
            <a:ext cx="0" cy="35"/>
          </a:xfrm>
          <a:custGeom>
            <a:avLst/>
            <a:gdLst>
              <a:gd name="T0" fmla="*/ 0 w 4"/>
              <a:gd name="T1" fmla="*/ 0 h 148"/>
              <a:gd name="T2" fmla="*/ 0 w 4"/>
              <a:gd name="T3" fmla="*/ 0 h 148"/>
              <a:gd name="T4" fmla="*/ 0 w 4"/>
              <a:gd name="T5" fmla="*/ 0 h 148"/>
              <a:gd name="T6" fmla="*/ 0 w 4"/>
              <a:gd name="T7" fmla="*/ 0 h 148"/>
              <a:gd name="T8" fmla="*/ 0 w 4"/>
              <a:gd name="T9" fmla="*/ 0 h 148"/>
              <a:gd name="T10" fmla="*/ 0 w 4"/>
              <a:gd name="T11" fmla="*/ 0 h 148"/>
              <a:gd name="T12" fmla="*/ 0 w 4"/>
              <a:gd name="T13" fmla="*/ 0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85" name="Freeform 85"/>
          <xdr:cNvSpPr>
            <a:spLocks/>
          </xdr:cNvSpPr>
        </xdr:nvSpPr>
        <xdr:spPr bwMode="auto">
          <a:xfrm>
            <a:off x="327" y="808"/>
            <a:ext cx="1" cy="30"/>
          </a:xfrm>
          <a:custGeom>
            <a:avLst/>
            <a:gdLst>
              <a:gd name="T0" fmla="*/ 0 w 4"/>
              <a:gd name="T1" fmla="*/ 0 h 125"/>
              <a:gd name="T2" fmla="*/ 0 w 4"/>
              <a:gd name="T3" fmla="*/ 0 h 125"/>
              <a:gd name="T4" fmla="*/ 0 w 4"/>
              <a:gd name="T5" fmla="*/ 0 h 125"/>
              <a:gd name="T6" fmla="*/ 0 w 4"/>
              <a:gd name="T7" fmla="*/ 0 h 125"/>
              <a:gd name="T8" fmla="*/ 0 w 4"/>
              <a:gd name="T9" fmla="*/ 0 h 125"/>
              <a:gd name="T10" fmla="*/ 0 w 4"/>
              <a:gd name="T11" fmla="*/ 0 h 125"/>
              <a:gd name="T12" fmla="*/ 0 w 4"/>
              <a:gd name="T13" fmla="*/ 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86" name="Freeform 86"/>
          <xdr:cNvSpPr>
            <a:spLocks/>
          </xdr:cNvSpPr>
        </xdr:nvSpPr>
        <xdr:spPr bwMode="auto">
          <a:xfrm>
            <a:off x="242" y="826"/>
            <a:ext cx="5" cy="7"/>
          </a:xfrm>
          <a:custGeom>
            <a:avLst/>
            <a:gdLst>
              <a:gd name="T0" fmla="*/ 0 w 21"/>
              <a:gd name="T1" fmla="*/ 0 h 35"/>
              <a:gd name="T2" fmla="*/ 0 w 21"/>
              <a:gd name="T3" fmla="*/ 0 h 35"/>
              <a:gd name="T4" fmla="*/ 0 w 21"/>
              <a:gd name="T5" fmla="*/ 0 h 35"/>
              <a:gd name="T6" fmla="*/ 0 w 21"/>
              <a:gd name="T7" fmla="*/ 0 h 35"/>
              <a:gd name="T8" fmla="*/ 0 w 21"/>
              <a:gd name="T9" fmla="*/ 0 h 35"/>
              <a:gd name="T10" fmla="*/ 0 w 21"/>
              <a:gd name="T11" fmla="*/ 0 h 35"/>
              <a:gd name="T12" fmla="*/ 0 w 21"/>
              <a:gd name="T13" fmla="*/ 0 h 35"/>
              <a:gd name="T14" fmla="*/ 0 w 21"/>
              <a:gd name="T15" fmla="*/ 0 h 35"/>
              <a:gd name="T16" fmla="*/ 0 w 21"/>
              <a:gd name="T17" fmla="*/ 0 h 35"/>
              <a:gd name="T18" fmla="*/ 0 w 21"/>
              <a:gd name="T19" fmla="*/ 0 h 35"/>
              <a:gd name="T20" fmla="*/ 0 w 21"/>
              <a:gd name="T21" fmla="*/ 0 h 35"/>
              <a:gd name="T22" fmla="*/ 0 w 21"/>
              <a:gd name="T23" fmla="*/ 0 h 35"/>
              <a:gd name="T24" fmla="*/ 0 w 21"/>
              <a:gd name="T25" fmla="*/ 0 h 35"/>
              <a:gd name="T26" fmla="*/ 0 w 21"/>
              <a:gd name="T27" fmla="*/ 0 h 35"/>
              <a:gd name="T28" fmla="*/ 0 w 21"/>
              <a:gd name="T29" fmla="*/ 0 h 35"/>
              <a:gd name="T30" fmla="*/ 0 w 21"/>
              <a:gd name="T31" fmla="*/ 0 h 35"/>
              <a:gd name="T32" fmla="*/ 0 w 21"/>
              <a:gd name="T33" fmla="*/ 0 h 35"/>
              <a:gd name="T34" fmla="*/ 0 w 21"/>
              <a:gd name="T35" fmla="*/ 0 h 35"/>
              <a:gd name="T36" fmla="*/ 0 w 21"/>
              <a:gd name="T37" fmla="*/ 0 h 35"/>
              <a:gd name="T38" fmla="*/ 0 w 21"/>
              <a:gd name="T39" fmla="*/ 0 h 35"/>
              <a:gd name="T40" fmla="*/ 0 w 21"/>
              <a:gd name="T41" fmla="*/ 0 h 35"/>
              <a:gd name="T42" fmla="*/ 0 w 21"/>
              <a:gd name="T43" fmla="*/ 0 h 35"/>
              <a:gd name="T44" fmla="*/ 0 w 21"/>
              <a:gd name="T45" fmla="*/ 0 h 35"/>
              <a:gd name="T46" fmla="*/ 0 w 21"/>
              <a:gd name="T47" fmla="*/ 0 h 35"/>
              <a:gd name="T48" fmla="*/ 0 w 21"/>
              <a:gd name="T49" fmla="*/ 0 h 35"/>
              <a:gd name="T50" fmla="*/ 0 w 21"/>
              <a:gd name="T51" fmla="*/ 0 h 35"/>
              <a:gd name="T52" fmla="*/ 0 w 21"/>
              <a:gd name="T53" fmla="*/ 0 h 35"/>
              <a:gd name="T54" fmla="*/ 0 w 21"/>
              <a:gd name="T55" fmla="*/ 0 h 35"/>
              <a:gd name="T56" fmla="*/ 0 w 21"/>
              <a:gd name="T57" fmla="*/ 0 h 35"/>
              <a:gd name="T58" fmla="*/ 0 w 21"/>
              <a:gd name="T59" fmla="*/ 0 h 35"/>
              <a:gd name="T60" fmla="*/ 0 w 21"/>
              <a:gd name="T61" fmla="*/ 0 h 35"/>
              <a:gd name="T62" fmla="*/ 0 w 21"/>
              <a:gd name="T63" fmla="*/ 0 h 35"/>
              <a:gd name="T64" fmla="*/ 0 w 21"/>
              <a:gd name="T65" fmla="*/ 0 h 35"/>
              <a:gd name="T66" fmla="*/ 0 w 21"/>
              <a:gd name="T67" fmla="*/ 0 h 35"/>
              <a:gd name="T68" fmla="*/ 0 w 21"/>
              <a:gd name="T69" fmla="*/ 0 h 35"/>
              <a:gd name="T70" fmla="*/ 0 w 21"/>
              <a:gd name="T71" fmla="*/ 0 h 35"/>
              <a:gd name="T72" fmla="*/ 0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87" name="Freeform 87"/>
          <xdr:cNvSpPr>
            <a:spLocks/>
          </xdr:cNvSpPr>
        </xdr:nvSpPr>
        <xdr:spPr bwMode="auto">
          <a:xfrm>
            <a:off x="243" y="803"/>
            <a:ext cx="7" cy="28"/>
          </a:xfrm>
          <a:custGeom>
            <a:avLst/>
            <a:gdLst>
              <a:gd name="T0" fmla="*/ 0 w 35"/>
              <a:gd name="T1" fmla="*/ 0 h 119"/>
              <a:gd name="T2" fmla="*/ 0 w 35"/>
              <a:gd name="T3" fmla="*/ 0 h 119"/>
              <a:gd name="T4" fmla="*/ 0 w 35"/>
              <a:gd name="T5" fmla="*/ 0 h 119"/>
              <a:gd name="T6" fmla="*/ 0 w 35"/>
              <a:gd name="T7" fmla="*/ 0 h 119"/>
              <a:gd name="T8" fmla="*/ 0 w 35"/>
              <a:gd name="T9" fmla="*/ 0 h 119"/>
              <a:gd name="T10" fmla="*/ 0 w 35"/>
              <a:gd name="T11" fmla="*/ 0 h 119"/>
              <a:gd name="T12" fmla="*/ 0 w 35"/>
              <a:gd name="T13" fmla="*/ 0 h 119"/>
              <a:gd name="T14" fmla="*/ 0 w 35"/>
              <a:gd name="T15" fmla="*/ 0 h 119"/>
              <a:gd name="T16" fmla="*/ 0 w 35"/>
              <a:gd name="T17" fmla="*/ 0 h 119"/>
              <a:gd name="T18" fmla="*/ 0 w 35"/>
              <a:gd name="T19" fmla="*/ 0 h 119"/>
              <a:gd name="T20" fmla="*/ 0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88" name="Freeform 88"/>
          <xdr:cNvSpPr>
            <a:spLocks/>
          </xdr:cNvSpPr>
        </xdr:nvSpPr>
        <xdr:spPr bwMode="auto">
          <a:xfrm>
            <a:off x="248" y="803"/>
            <a:ext cx="3" cy="23"/>
          </a:xfrm>
          <a:custGeom>
            <a:avLst/>
            <a:gdLst>
              <a:gd name="T0" fmla="*/ 0 w 14"/>
              <a:gd name="T1" fmla="*/ 0 h 99"/>
              <a:gd name="T2" fmla="*/ 0 w 14"/>
              <a:gd name="T3" fmla="*/ 0 h 99"/>
              <a:gd name="T4" fmla="*/ 0 w 14"/>
              <a:gd name="T5" fmla="*/ 0 h 99"/>
              <a:gd name="T6" fmla="*/ 0 w 14"/>
              <a:gd name="T7" fmla="*/ 0 h 99"/>
              <a:gd name="T8" fmla="*/ 0 w 14"/>
              <a:gd name="T9" fmla="*/ 0 h 99"/>
              <a:gd name="T10" fmla="*/ 0 w 14"/>
              <a:gd name="T11" fmla="*/ 0 h 99"/>
              <a:gd name="T12" fmla="*/ 0 w 14"/>
              <a:gd name="T13" fmla="*/ 0 h 99"/>
              <a:gd name="T14" fmla="*/ 0 w 14"/>
              <a:gd name="T15" fmla="*/ 0 h 99"/>
              <a:gd name="T16" fmla="*/ 0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89" name="Freeform 89"/>
          <xdr:cNvSpPr>
            <a:spLocks/>
          </xdr:cNvSpPr>
        </xdr:nvSpPr>
        <xdr:spPr bwMode="auto">
          <a:xfrm>
            <a:off x="250" y="829"/>
            <a:ext cx="4" cy="9"/>
          </a:xfrm>
          <a:custGeom>
            <a:avLst/>
            <a:gdLst>
              <a:gd name="T0" fmla="*/ 0 w 14"/>
              <a:gd name="T1" fmla="*/ 0 h 39"/>
              <a:gd name="T2" fmla="*/ 0 w 14"/>
              <a:gd name="T3" fmla="*/ 0 h 39"/>
              <a:gd name="T4" fmla="*/ 0 w 14"/>
              <a:gd name="T5" fmla="*/ 0 h 39"/>
              <a:gd name="T6" fmla="*/ 0 w 14"/>
              <a:gd name="T7" fmla="*/ 0 h 39"/>
              <a:gd name="T8" fmla="*/ 0 w 14"/>
              <a:gd name="T9" fmla="*/ 0 h 39"/>
              <a:gd name="T10" fmla="*/ 0 w 14"/>
              <a:gd name="T11" fmla="*/ 0 h 39"/>
              <a:gd name="T12" fmla="*/ 0 w 14"/>
              <a:gd name="T13" fmla="*/ 0 h 39"/>
              <a:gd name="T14" fmla="*/ 0 w 14"/>
              <a:gd name="T15" fmla="*/ 0 h 39"/>
              <a:gd name="T16" fmla="*/ 0 w 14"/>
              <a:gd name="T17" fmla="*/ 0 h 39"/>
              <a:gd name="T18" fmla="*/ 0 w 14"/>
              <a:gd name="T19" fmla="*/ 0 h 39"/>
              <a:gd name="T20" fmla="*/ 0 w 14"/>
              <a:gd name="T21" fmla="*/ 0 h 39"/>
              <a:gd name="T22" fmla="*/ 0 w 14"/>
              <a:gd name="T23" fmla="*/ 0 h 39"/>
              <a:gd name="T24" fmla="*/ 0 w 14"/>
              <a:gd name="T25" fmla="*/ 0 h 39"/>
              <a:gd name="T26" fmla="*/ 0 w 14"/>
              <a:gd name="T27" fmla="*/ 0 h 39"/>
              <a:gd name="T28" fmla="*/ 0 w 14"/>
              <a:gd name="T29" fmla="*/ 0 h 39"/>
              <a:gd name="T30" fmla="*/ 0 w 14"/>
              <a:gd name="T31" fmla="*/ 0 h 39"/>
              <a:gd name="T32" fmla="*/ 0 w 14"/>
              <a:gd name="T33" fmla="*/ 0 h 39"/>
              <a:gd name="T34" fmla="*/ 0 w 14"/>
              <a:gd name="T35" fmla="*/ 0 h 39"/>
              <a:gd name="T36" fmla="*/ 0 w 14"/>
              <a:gd name="T37" fmla="*/ 0 h 39"/>
              <a:gd name="T38" fmla="*/ 0 w 14"/>
              <a:gd name="T39" fmla="*/ 0 h 39"/>
              <a:gd name="T40" fmla="*/ 0 w 14"/>
              <a:gd name="T41" fmla="*/ 0 h 39"/>
              <a:gd name="T42" fmla="*/ 0 w 14"/>
              <a:gd name="T43" fmla="*/ 0 h 39"/>
              <a:gd name="T44" fmla="*/ 0 w 14"/>
              <a:gd name="T45" fmla="*/ 0 h 39"/>
              <a:gd name="T46" fmla="*/ 0 w 14"/>
              <a:gd name="T47" fmla="*/ 0 h 39"/>
              <a:gd name="T48" fmla="*/ 0 w 14"/>
              <a:gd name="T49" fmla="*/ 0 h 39"/>
              <a:gd name="T50" fmla="*/ 0 w 14"/>
              <a:gd name="T51" fmla="*/ 0 h 39"/>
              <a:gd name="T52" fmla="*/ 0 w 14"/>
              <a:gd name="T53" fmla="*/ 0 h 39"/>
              <a:gd name="T54" fmla="*/ 0 w 14"/>
              <a:gd name="T55" fmla="*/ 0 h 39"/>
              <a:gd name="T56" fmla="*/ 0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90" name="Freeform 90"/>
          <xdr:cNvSpPr>
            <a:spLocks/>
          </xdr:cNvSpPr>
        </xdr:nvSpPr>
        <xdr:spPr bwMode="auto">
          <a:xfrm>
            <a:off x="251" y="803"/>
            <a:ext cx="4" cy="8"/>
          </a:xfrm>
          <a:custGeom>
            <a:avLst/>
            <a:gdLst>
              <a:gd name="T0" fmla="*/ 0 w 18"/>
              <a:gd name="T1" fmla="*/ 0 h 35"/>
              <a:gd name="T2" fmla="*/ 0 w 18"/>
              <a:gd name="T3" fmla="*/ 0 h 35"/>
              <a:gd name="T4" fmla="*/ 0 w 18"/>
              <a:gd name="T5" fmla="*/ 0 h 35"/>
              <a:gd name="T6" fmla="*/ 0 w 18"/>
              <a:gd name="T7" fmla="*/ 0 h 35"/>
              <a:gd name="T8" fmla="*/ 0 w 18"/>
              <a:gd name="T9" fmla="*/ 0 h 35"/>
              <a:gd name="T10" fmla="*/ 0 w 18"/>
              <a:gd name="T11" fmla="*/ 0 h 35"/>
              <a:gd name="T12" fmla="*/ 0 w 18"/>
              <a:gd name="T13" fmla="*/ 0 h 35"/>
              <a:gd name="T14" fmla="*/ 0 w 18"/>
              <a:gd name="T15" fmla="*/ 0 h 35"/>
              <a:gd name="T16" fmla="*/ 0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91" name="Freeform 91"/>
          <xdr:cNvSpPr>
            <a:spLocks/>
          </xdr:cNvSpPr>
        </xdr:nvSpPr>
        <xdr:spPr bwMode="auto">
          <a:xfrm>
            <a:off x="253" y="803"/>
            <a:ext cx="3" cy="8"/>
          </a:xfrm>
          <a:custGeom>
            <a:avLst/>
            <a:gdLst>
              <a:gd name="T0" fmla="*/ 0 w 16"/>
              <a:gd name="T1" fmla="*/ 0 h 33"/>
              <a:gd name="T2" fmla="*/ 0 w 16"/>
              <a:gd name="T3" fmla="*/ 0 h 33"/>
              <a:gd name="T4" fmla="*/ 0 w 16"/>
              <a:gd name="T5" fmla="*/ 0 h 33"/>
              <a:gd name="T6" fmla="*/ 0 w 16"/>
              <a:gd name="T7" fmla="*/ 0 h 33"/>
              <a:gd name="T8" fmla="*/ 0 w 16"/>
              <a:gd name="T9" fmla="*/ 0 h 33"/>
              <a:gd name="T10" fmla="*/ 0 w 16"/>
              <a:gd name="T11" fmla="*/ 0 h 33"/>
              <a:gd name="T12" fmla="*/ 0 w 16"/>
              <a:gd name="T13" fmla="*/ 0 h 33"/>
              <a:gd name="T14" fmla="*/ 0 w 16"/>
              <a:gd name="T15" fmla="*/ 0 h 33"/>
              <a:gd name="T16" fmla="*/ 0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92" name="Freeform 92"/>
          <xdr:cNvSpPr>
            <a:spLocks/>
          </xdr:cNvSpPr>
        </xdr:nvSpPr>
        <xdr:spPr bwMode="auto">
          <a:xfrm>
            <a:off x="266" y="803"/>
            <a:ext cx="3" cy="9"/>
          </a:xfrm>
          <a:custGeom>
            <a:avLst/>
            <a:gdLst>
              <a:gd name="T0" fmla="*/ 0 w 12"/>
              <a:gd name="T1" fmla="*/ 0 h 39"/>
              <a:gd name="T2" fmla="*/ 0 w 12"/>
              <a:gd name="T3" fmla="*/ 0 h 39"/>
              <a:gd name="T4" fmla="*/ 0 w 12"/>
              <a:gd name="T5" fmla="*/ 0 h 39"/>
              <a:gd name="T6" fmla="*/ 0 w 12"/>
              <a:gd name="T7" fmla="*/ 0 h 39"/>
              <a:gd name="T8" fmla="*/ 0 w 12"/>
              <a:gd name="T9" fmla="*/ 0 h 39"/>
              <a:gd name="T10" fmla="*/ 0 w 12"/>
              <a:gd name="T11" fmla="*/ 0 h 39"/>
              <a:gd name="T12" fmla="*/ 0 w 12"/>
              <a:gd name="T13" fmla="*/ 0 h 39"/>
              <a:gd name="T14" fmla="*/ 0 w 12"/>
              <a:gd name="T15" fmla="*/ 0 h 39"/>
              <a:gd name="T16" fmla="*/ 0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3" name="Freeform 93"/>
          <xdr:cNvSpPr>
            <a:spLocks/>
          </xdr:cNvSpPr>
        </xdr:nvSpPr>
        <xdr:spPr bwMode="auto">
          <a:xfrm>
            <a:off x="268" y="803"/>
            <a:ext cx="2" cy="9"/>
          </a:xfrm>
          <a:custGeom>
            <a:avLst/>
            <a:gdLst>
              <a:gd name="T0" fmla="*/ 0 w 12"/>
              <a:gd name="T1" fmla="*/ 0 h 39"/>
              <a:gd name="T2" fmla="*/ 0 w 12"/>
              <a:gd name="T3" fmla="*/ 0 h 39"/>
              <a:gd name="T4" fmla="*/ 0 w 12"/>
              <a:gd name="T5" fmla="*/ 0 h 39"/>
              <a:gd name="T6" fmla="*/ 0 w 12"/>
              <a:gd name="T7" fmla="*/ 0 h 39"/>
              <a:gd name="T8" fmla="*/ 0 w 12"/>
              <a:gd name="T9" fmla="*/ 0 h 39"/>
              <a:gd name="T10" fmla="*/ 0 w 12"/>
              <a:gd name="T11" fmla="*/ 0 h 39"/>
              <a:gd name="T12" fmla="*/ 0 w 12"/>
              <a:gd name="T13" fmla="*/ 0 h 39"/>
              <a:gd name="T14" fmla="*/ 0 w 12"/>
              <a:gd name="T15" fmla="*/ 0 h 39"/>
              <a:gd name="T16" fmla="*/ 0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4" name="Freeform 94"/>
          <xdr:cNvSpPr>
            <a:spLocks/>
          </xdr:cNvSpPr>
        </xdr:nvSpPr>
        <xdr:spPr bwMode="auto">
          <a:xfrm>
            <a:off x="269" y="811"/>
            <a:ext cx="2" cy="3"/>
          </a:xfrm>
          <a:custGeom>
            <a:avLst/>
            <a:gdLst>
              <a:gd name="T0" fmla="*/ 0 w 10"/>
              <a:gd name="T1" fmla="*/ 0 h 8"/>
              <a:gd name="T2" fmla="*/ 0 w 10"/>
              <a:gd name="T3" fmla="*/ 0 h 8"/>
              <a:gd name="T4" fmla="*/ 0 w 10"/>
              <a:gd name="T5" fmla="*/ 0 h 8"/>
              <a:gd name="T6" fmla="*/ 0 w 10"/>
              <a:gd name="T7" fmla="*/ 0 h 8"/>
              <a:gd name="T8" fmla="*/ 0 w 10"/>
              <a:gd name="T9" fmla="*/ 0 h 8"/>
              <a:gd name="T10" fmla="*/ 0 w 10"/>
              <a:gd name="T11" fmla="*/ 0 h 8"/>
              <a:gd name="T12" fmla="*/ 0 w 10"/>
              <a:gd name="T13" fmla="*/ 0 h 8"/>
              <a:gd name="T14" fmla="*/ 0 w 10"/>
              <a:gd name="T15" fmla="*/ 0 h 8"/>
              <a:gd name="T16" fmla="*/ 0 w 10"/>
              <a:gd name="T17" fmla="*/ 0 h 8"/>
              <a:gd name="T18" fmla="*/ 0 w 10"/>
              <a:gd name="T19" fmla="*/ 0 h 8"/>
              <a:gd name="T20" fmla="*/ 0 w 10"/>
              <a:gd name="T21" fmla="*/ 0 h 8"/>
              <a:gd name="T22" fmla="*/ 0 w 10"/>
              <a:gd name="T23" fmla="*/ 0 h 8"/>
              <a:gd name="T24" fmla="*/ 0 w 10"/>
              <a:gd name="T25" fmla="*/ 0 h 8"/>
              <a:gd name="T26" fmla="*/ 0 w 10"/>
              <a:gd name="T27" fmla="*/ 0 h 8"/>
              <a:gd name="T28" fmla="*/ 0 w 10"/>
              <a:gd name="T29" fmla="*/ 0 h 8"/>
              <a:gd name="T30" fmla="*/ 0 w 10"/>
              <a:gd name="T31" fmla="*/ 0 h 8"/>
              <a:gd name="T32" fmla="*/ 0 w 10"/>
              <a:gd name="T33" fmla="*/ 0 h 8"/>
              <a:gd name="T34" fmla="*/ 0 w 10"/>
              <a:gd name="T35" fmla="*/ 0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95" name="Freeform 95"/>
          <xdr:cNvSpPr>
            <a:spLocks/>
          </xdr:cNvSpPr>
        </xdr:nvSpPr>
        <xdr:spPr bwMode="auto">
          <a:xfrm>
            <a:off x="268" y="811"/>
            <a:ext cx="2" cy="3"/>
          </a:xfrm>
          <a:custGeom>
            <a:avLst/>
            <a:gdLst>
              <a:gd name="T0" fmla="*/ 0 w 12"/>
              <a:gd name="T1" fmla="*/ 0 h 10"/>
              <a:gd name="T2" fmla="*/ 0 w 12"/>
              <a:gd name="T3" fmla="*/ 0 h 10"/>
              <a:gd name="T4" fmla="*/ 0 w 12"/>
              <a:gd name="T5" fmla="*/ 0 h 10"/>
              <a:gd name="T6" fmla="*/ 0 w 12"/>
              <a:gd name="T7" fmla="*/ 0 h 10"/>
              <a:gd name="T8" fmla="*/ 0 w 12"/>
              <a:gd name="T9" fmla="*/ 0 h 10"/>
              <a:gd name="T10" fmla="*/ 0 w 12"/>
              <a:gd name="T11" fmla="*/ 0 h 10"/>
              <a:gd name="T12" fmla="*/ 0 w 12"/>
              <a:gd name="T13" fmla="*/ 0 h 10"/>
              <a:gd name="T14" fmla="*/ 0 w 12"/>
              <a:gd name="T15" fmla="*/ 0 h 10"/>
              <a:gd name="T16" fmla="*/ 0 w 12"/>
              <a:gd name="T17" fmla="*/ 0 h 10"/>
              <a:gd name="T18" fmla="*/ 0 w 12"/>
              <a:gd name="T19" fmla="*/ 0 h 10"/>
              <a:gd name="T20" fmla="*/ 0 w 12"/>
              <a:gd name="T21" fmla="*/ 0 h 10"/>
              <a:gd name="T22" fmla="*/ 0 w 12"/>
              <a:gd name="T23" fmla="*/ 0 h 10"/>
              <a:gd name="T24" fmla="*/ 0 w 12"/>
              <a:gd name="T25" fmla="*/ 0 h 10"/>
              <a:gd name="T26" fmla="*/ 0 w 12"/>
              <a:gd name="T27" fmla="*/ 0 h 10"/>
              <a:gd name="T28" fmla="*/ 0 w 12"/>
              <a:gd name="T29" fmla="*/ 0 h 10"/>
              <a:gd name="T30" fmla="*/ 0 w 12"/>
              <a:gd name="T31" fmla="*/ 0 h 10"/>
              <a:gd name="T32" fmla="*/ 0 w 12"/>
              <a:gd name="T33" fmla="*/ 0 h 10"/>
              <a:gd name="T34" fmla="*/ 0 w 12"/>
              <a:gd name="T35" fmla="*/ 0 h 10"/>
              <a:gd name="T36" fmla="*/ 0 w 12"/>
              <a:gd name="T37" fmla="*/ 0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96" name="Freeform 96"/>
          <xdr:cNvSpPr>
            <a:spLocks/>
          </xdr:cNvSpPr>
        </xdr:nvSpPr>
        <xdr:spPr bwMode="auto">
          <a:xfrm>
            <a:off x="251" y="838"/>
            <a:ext cx="7" cy="4"/>
          </a:xfrm>
          <a:custGeom>
            <a:avLst/>
            <a:gdLst>
              <a:gd name="T0" fmla="*/ 0 w 28"/>
              <a:gd name="T1" fmla="*/ 0 h 18"/>
              <a:gd name="T2" fmla="*/ 0 w 28"/>
              <a:gd name="T3" fmla="*/ 0 h 18"/>
              <a:gd name="T4" fmla="*/ 0 w 28"/>
              <a:gd name="T5" fmla="*/ 0 h 18"/>
              <a:gd name="T6" fmla="*/ 0 w 28"/>
              <a:gd name="T7" fmla="*/ 0 h 18"/>
              <a:gd name="T8" fmla="*/ 0 w 28"/>
              <a:gd name="T9" fmla="*/ 0 h 18"/>
              <a:gd name="T10" fmla="*/ 0 w 28"/>
              <a:gd name="T11" fmla="*/ 0 h 18"/>
              <a:gd name="T12" fmla="*/ 0 w 28"/>
              <a:gd name="T13" fmla="*/ 0 h 18"/>
              <a:gd name="T14" fmla="*/ 0 w 28"/>
              <a:gd name="T15" fmla="*/ 0 h 18"/>
              <a:gd name="T16" fmla="*/ 0 w 28"/>
              <a:gd name="T17" fmla="*/ 0 h 18"/>
              <a:gd name="T18" fmla="*/ 0 w 28"/>
              <a:gd name="T19" fmla="*/ 0 h 18"/>
              <a:gd name="T20" fmla="*/ 0 w 28"/>
              <a:gd name="T21" fmla="*/ 0 h 18"/>
              <a:gd name="T22" fmla="*/ 0 w 28"/>
              <a:gd name="T23" fmla="*/ 0 h 18"/>
              <a:gd name="T24" fmla="*/ 0 w 28"/>
              <a:gd name="T25" fmla="*/ 0 h 18"/>
              <a:gd name="T26" fmla="*/ 0 w 28"/>
              <a:gd name="T27" fmla="*/ 0 h 18"/>
              <a:gd name="T28" fmla="*/ 0 w 28"/>
              <a:gd name="T29" fmla="*/ 0 h 18"/>
              <a:gd name="T30" fmla="*/ 0 w 28"/>
              <a:gd name="T31" fmla="*/ 0 h 18"/>
              <a:gd name="T32" fmla="*/ 0 w 28"/>
              <a:gd name="T33" fmla="*/ 0 h 18"/>
              <a:gd name="T34" fmla="*/ 0 w 28"/>
              <a:gd name="T35" fmla="*/ 0 h 18"/>
              <a:gd name="T36" fmla="*/ 0 w 28"/>
              <a:gd name="T37" fmla="*/ 0 h 18"/>
              <a:gd name="T38" fmla="*/ 0 w 28"/>
              <a:gd name="T39" fmla="*/ 0 h 18"/>
              <a:gd name="T40" fmla="*/ 0 w 28"/>
              <a:gd name="T41" fmla="*/ 0 h 18"/>
              <a:gd name="T42" fmla="*/ 0 w 28"/>
              <a:gd name="T43" fmla="*/ 0 h 18"/>
              <a:gd name="T44" fmla="*/ 0 w 28"/>
              <a:gd name="T45" fmla="*/ 0 h 18"/>
              <a:gd name="T46" fmla="*/ 0 w 28"/>
              <a:gd name="T47" fmla="*/ 0 h 18"/>
              <a:gd name="T48" fmla="*/ 0 w 28"/>
              <a:gd name="T49" fmla="*/ 0 h 18"/>
              <a:gd name="T50" fmla="*/ 0 w 28"/>
              <a:gd name="T51" fmla="*/ 0 h 18"/>
              <a:gd name="T52" fmla="*/ 0 w 28"/>
              <a:gd name="T53" fmla="*/ 0 h 18"/>
              <a:gd name="T54" fmla="*/ 0 w 28"/>
              <a:gd name="T55" fmla="*/ 0 h 18"/>
              <a:gd name="T56" fmla="*/ 0 w 28"/>
              <a:gd name="T57" fmla="*/ 0 h 18"/>
              <a:gd name="T58" fmla="*/ 0 w 28"/>
              <a:gd name="T59" fmla="*/ 0 h 18"/>
              <a:gd name="T60" fmla="*/ 0 w 28"/>
              <a:gd name="T61" fmla="*/ 0 h 18"/>
              <a:gd name="T62" fmla="*/ 0 w 28"/>
              <a:gd name="T63" fmla="*/ 0 h 18"/>
              <a:gd name="T64" fmla="*/ 0 w 28"/>
              <a:gd name="T65" fmla="*/ 0 h 18"/>
              <a:gd name="T66" fmla="*/ 0 w 28"/>
              <a:gd name="T67" fmla="*/ 0 h 18"/>
              <a:gd name="T68" fmla="*/ 0 w 28"/>
              <a:gd name="T69" fmla="*/ 0 h 18"/>
              <a:gd name="T70" fmla="*/ 0 w 28"/>
              <a:gd name="T71" fmla="*/ 0 h 18"/>
              <a:gd name="T72" fmla="*/ 0 w 28"/>
              <a:gd name="T73" fmla="*/ 0 h 18"/>
              <a:gd name="T74" fmla="*/ 0 w 28"/>
              <a:gd name="T75" fmla="*/ 0 h 18"/>
              <a:gd name="T76" fmla="*/ 0 w 28"/>
              <a:gd name="T77" fmla="*/ 0 h 18"/>
              <a:gd name="T78" fmla="*/ 0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97" name="Freeform 97"/>
          <xdr:cNvSpPr>
            <a:spLocks/>
          </xdr:cNvSpPr>
        </xdr:nvSpPr>
        <xdr:spPr bwMode="auto">
          <a:xfrm>
            <a:off x="323" y="667"/>
            <a:ext cx="6" cy="31"/>
          </a:xfrm>
          <a:custGeom>
            <a:avLst/>
            <a:gdLst>
              <a:gd name="T0" fmla="*/ 0 w 33"/>
              <a:gd name="T1" fmla="*/ 0 h 136"/>
              <a:gd name="T2" fmla="*/ 0 w 33"/>
              <a:gd name="T3" fmla="*/ 0 h 136"/>
              <a:gd name="T4" fmla="*/ 0 w 33"/>
              <a:gd name="T5" fmla="*/ 0 h 136"/>
              <a:gd name="T6" fmla="*/ 0 w 33"/>
              <a:gd name="T7" fmla="*/ 0 h 136"/>
              <a:gd name="T8" fmla="*/ 0 w 33"/>
              <a:gd name="T9" fmla="*/ 0 h 136"/>
              <a:gd name="T10" fmla="*/ 0 w 33"/>
              <a:gd name="T11" fmla="*/ 0 h 136"/>
              <a:gd name="T12" fmla="*/ 0 w 33"/>
              <a:gd name="T13" fmla="*/ 0 h 136"/>
              <a:gd name="T14" fmla="*/ 0 w 33"/>
              <a:gd name="T15" fmla="*/ 0 h 136"/>
              <a:gd name="T16" fmla="*/ 0 w 33"/>
              <a:gd name="T17" fmla="*/ 0 h 136"/>
              <a:gd name="T18" fmla="*/ 0 w 33"/>
              <a:gd name="T19" fmla="*/ 0 h 136"/>
              <a:gd name="T20" fmla="*/ 0 w 33"/>
              <a:gd name="T21" fmla="*/ 0 h 136"/>
              <a:gd name="T22" fmla="*/ 0 w 33"/>
              <a:gd name="T23" fmla="*/ 0 h 136"/>
              <a:gd name="T24" fmla="*/ 0 w 33"/>
              <a:gd name="T25" fmla="*/ 0 h 136"/>
              <a:gd name="T26" fmla="*/ 0 w 33"/>
              <a:gd name="T27" fmla="*/ 0 h 136"/>
              <a:gd name="T28" fmla="*/ 0 w 33"/>
              <a:gd name="T29" fmla="*/ 0 h 136"/>
              <a:gd name="T30" fmla="*/ 0 w 33"/>
              <a:gd name="T31" fmla="*/ 0 h 136"/>
              <a:gd name="T32" fmla="*/ 0 w 33"/>
              <a:gd name="T33" fmla="*/ 0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98" name="Freeform 98"/>
          <xdr:cNvSpPr>
            <a:spLocks/>
          </xdr:cNvSpPr>
        </xdr:nvSpPr>
        <xdr:spPr bwMode="auto">
          <a:xfrm>
            <a:off x="337" y="668"/>
            <a:ext cx="9" cy="6"/>
          </a:xfrm>
          <a:custGeom>
            <a:avLst/>
            <a:gdLst>
              <a:gd name="T0" fmla="*/ 0 w 39"/>
              <a:gd name="T1" fmla="*/ 0 h 29"/>
              <a:gd name="T2" fmla="*/ 0 w 39"/>
              <a:gd name="T3" fmla="*/ 0 h 29"/>
              <a:gd name="T4" fmla="*/ 0 w 39"/>
              <a:gd name="T5" fmla="*/ 0 h 29"/>
              <a:gd name="T6" fmla="*/ 0 w 39"/>
              <a:gd name="T7" fmla="*/ 0 h 29"/>
              <a:gd name="T8" fmla="*/ 0 w 39"/>
              <a:gd name="T9" fmla="*/ 0 h 29"/>
              <a:gd name="T10" fmla="*/ 0 w 39"/>
              <a:gd name="T11" fmla="*/ 0 h 29"/>
              <a:gd name="T12" fmla="*/ 0 w 39"/>
              <a:gd name="T13" fmla="*/ 0 h 29"/>
              <a:gd name="T14" fmla="*/ 0 w 39"/>
              <a:gd name="T15" fmla="*/ 0 h 29"/>
              <a:gd name="T16" fmla="*/ 0 w 39"/>
              <a:gd name="T17" fmla="*/ 0 h 29"/>
              <a:gd name="T18" fmla="*/ 0 w 39"/>
              <a:gd name="T19" fmla="*/ 0 h 29"/>
              <a:gd name="T20" fmla="*/ 0 w 39"/>
              <a:gd name="T21" fmla="*/ 0 h 29"/>
              <a:gd name="T22" fmla="*/ 0 w 39"/>
              <a:gd name="T23" fmla="*/ 0 h 29"/>
              <a:gd name="T24" fmla="*/ 0 w 39"/>
              <a:gd name="T25" fmla="*/ 0 h 29"/>
              <a:gd name="T26" fmla="*/ 0 w 39"/>
              <a:gd name="T27" fmla="*/ 0 h 29"/>
              <a:gd name="T28" fmla="*/ 0 w 39"/>
              <a:gd name="T29" fmla="*/ 0 h 29"/>
              <a:gd name="T30" fmla="*/ 0 w 39"/>
              <a:gd name="T31" fmla="*/ 0 h 29"/>
              <a:gd name="T32" fmla="*/ 0 w 39"/>
              <a:gd name="T33" fmla="*/ 0 h 29"/>
              <a:gd name="T34" fmla="*/ 0 w 39"/>
              <a:gd name="T35" fmla="*/ 0 h 29"/>
              <a:gd name="T36" fmla="*/ 0 w 39"/>
              <a:gd name="T37" fmla="*/ 0 h 29"/>
              <a:gd name="T38" fmla="*/ 0 w 39"/>
              <a:gd name="T39" fmla="*/ 0 h 29"/>
              <a:gd name="T40" fmla="*/ 0 w 39"/>
              <a:gd name="T41" fmla="*/ 0 h 29"/>
              <a:gd name="T42" fmla="*/ 0 w 39"/>
              <a:gd name="T43" fmla="*/ 0 h 29"/>
              <a:gd name="T44" fmla="*/ 0 w 39"/>
              <a:gd name="T45" fmla="*/ 0 h 29"/>
              <a:gd name="T46" fmla="*/ 0 w 39"/>
              <a:gd name="T47" fmla="*/ 0 h 29"/>
              <a:gd name="T48" fmla="*/ 0 w 39"/>
              <a:gd name="T49" fmla="*/ 0 h 29"/>
              <a:gd name="T50" fmla="*/ 0 w 39"/>
              <a:gd name="T51" fmla="*/ 0 h 29"/>
              <a:gd name="T52" fmla="*/ 0 w 39"/>
              <a:gd name="T53" fmla="*/ 0 h 29"/>
              <a:gd name="T54" fmla="*/ 0 w 39"/>
              <a:gd name="T55" fmla="*/ 0 h 29"/>
              <a:gd name="T56" fmla="*/ 0 w 39"/>
              <a:gd name="T57" fmla="*/ 0 h 29"/>
              <a:gd name="T58" fmla="*/ 0 w 39"/>
              <a:gd name="T59" fmla="*/ 0 h 29"/>
              <a:gd name="T60" fmla="*/ 0 w 39"/>
              <a:gd name="T61" fmla="*/ 0 h 29"/>
              <a:gd name="T62" fmla="*/ 0 w 39"/>
              <a:gd name="T63" fmla="*/ 0 h 29"/>
              <a:gd name="T64" fmla="*/ 0 w 39"/>
              <a:gd name="T65" fmla="*/ 0 h 29"/>
              <a:gd name="T66" fmla="*/ 0 w 39"/>
              <a:gd name="T67" fmla="*/ 0 h 29"/>
              <a:gd name="T68" fmla="*/ 0 w 39"/>
              <a:gd name="T69" fmla="*/ 0 h 29"/>
              <a:gd name="T70" fmla="*/ 0 w 39"/>
              <a:gd name="T71" fmla="*/ 0 h 29"/>
              <a:gd name="T72" fmla="*/ 0 w 39"/>
              <a:gd name="T73" fmla="*/ 0 h 29"/>
              <a:gd name="T74" fmla="*/ 0 w 39"/>
              <a:gd name="T75" fmla="*/ 0 h 29"/>
              <a:gd name="T76" fmla="*/ 0 w 39"/>
              <a:gd name="T77" fmla="*/ 0 h 29"/>
              <a:gd name="T78" fmla="*/ 0 w 39"/>
              <a:gd name="T79" fmla="*/ 0 h 29"/>
              <a:gd name="T80" fmla="*/ 0 w 39"/>
              <a:gd name="T81" fmla="*/ 0 h 29"/>
              <a:gd name="T82" fmla="*/ 0 w 39"/>
              <a:gd name="T83" fmla="*/ 0 h 29"/>
              <a:gd name="T84" fmla="*/ 0 w 39"/>
              <a:gd name="T85" fmla="*/ 0 h 29"/>
              <a:gd name="T86" fmla="*/ 0 w 39"/>
              <a:gd name="T87" fmla="*/ 0 h 29"/>
              <a:gd name="T88" fmla="*/ 0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99" name="Freeform 99"/>
          <xdr:cNvSpPr>
            <a:spLocks/>
          </xdr:cNvSpPr>
        </xdr:nvSpPr>
        <xdr:spPr bwMode="auto">
          <a:xfrm>
            <a:off x="328" y="695"/>
            <a:ext cx="15" cy="3"/>
          </a:xfrm>
          <a:custGeom>
            <a:avLst/>
            <a:gdLst>
              <a:gd name="T0" fmla="*/ 0 w 71"/>
              <a:gd name="T1" fmla="*/ 0 h 11"/>
              <a:gd name="T2" fmla="*/ 0 w 71"/>
              <a:gd name="T3" fmla="*/ 0 h 11"/>
              <a:gd name="T4" fmla="*/ 0 w 71"/>
              <a:gd name="T5" fmla="*/ 0 h 11"/>
              <a:gd name="T6" fmla="*/ 0 w 71"/>
              <a:gd name="T7" fmla="*/ 0 h 11"/>
              <a:gd name="T8" fmla="*/ 0 w 71"/>
              <a:gd name="T9" fmla="*/ 0 h 11"/>
              <a:gd name="T10" fmla="*/ 0 w 71"/>
              <a:gd name="T11" fmla="*/ 0 h 11"/>
              <a:gd name="T12" fmla="*/ 0 w 71"/>
              <a:gd name="T13" fmla="*/ 0 h 11"/>
              <a:gd name="T14" fmla="*/ 0 w 71"/>
              <a:gd name="T15" fmla="*/ 0 h 11"/>
              <a:gd name="T16" fmla="*/ 0 w 71"/>
              <a:gd name="T17" fmla="*/ 0 h 11"/>
              <a:gd name="T18" fmla="*/ 0 w 71"/>
              <a:gd name="T19" fmla="*/ 0 h 11"/>
              <a:gd name="T20" fmla="*/ 0 w 71"/>
              <a:gd name="T21" fmla="*/ 0 h 11"/>
              <a:gd name="T22" fmla="*/ 0 w 71"/>
              <a:gd name="T23" fmla="*/ 0 h 11"/>
              <a:gd name="T24" fmla="*/ 0 w 71"/>
              <a:gd name="T25" fmla="*/ 0 h 11"/>
              <a:gd name="T26" fmla="*/ 0 w 71"/>
              <a:gd name="T27" fmla="*/ 0 h 11"/>
              <a:gd name="T28" fmla="*/ 0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100" name="Freeform 100"/>
          <xdr:cNvSpPr>
            <a:spLocks/>
          </xdr:cNvSpPr>
        </xdr:nvSpPr>
        <xdr:spPr bwMode="auto">
          <a:xfrm>
            <a:off x="343" y="671"/>
            <a:ext cx="3" cy="24"/>
          </a:xfrm>
          <a:custGeom>
            <a:avLst/>
            <a:gdLst>
              <a:gd name="T0" fmla="*/ 0 w 12"/>
              <a:gd name="T1" fmla="*/ 0 h 102"/>
              <a:gd name="T2" fmla="*/ 0 w 12"/>
              <a:gd name="T3" fmla="*/ 0 h 102"/>
              <a:gd name="T4" fmla="*/ 0 w 12"/>
              <a:gd name="T5" fmla="*/ 0 h 102"/>
              <a:gd name="T6" fmla="*/ 0 w 12"/>
              <a:gd name="T7" fmla="*/ 0 h 102"/>
              <a:gd name="T8" fmla="*/ 0 w 12"/>
              <a:gd name="T9" fmla="*/ 0 h 102"/>
              <a:gd name="T10" fmla="*/ 0 w 12"/>
              <a:gd name="T11" fmla="*/ 0 h 102"/>
              <a:gd name="T12" fmla="*/ 0 w 12"/>
              <a:gd name="T13" fmla="*/ 0 h 102"/>
              <a:gd name="T14" fmla="*/ 0 w 12"/>
              <a:gd name="T15" fmla="*/ 0 h 102"/>
              <a:gd name="T16" fmla="*/ 0 w 12"/>
              <a:gd name="T17" fmla="*/ 0 h 102"/>
              <a:gd name="T18" fmla="*/ 0 w 12"/>
              <a:gd name="T19" fmla="*/ 0 h 102"/>
              <a:gd name="T20" fmla="*/ 0 w 12"/>
              <a:gd name="T21" fmla="*/ 0 h 102"/>
              <a:gd name="T22" fmla="*/ 0 w 12"/>
              <a:gd name="T23" fmla="*/ 0 h 102"/>
              <a:gd name="T24" fmla="*/ 0 w 12"/>
              <a:gd name="T25" fmla="*/ 0 h 102"/>
              <a:gd name="T26" fmla="*/ 0 w 12"/>
              <a:gd name="T27" fmla="*/ 0 h 102"/>
              <a:gd name="T28" fmla="*/ 0 w 12"/>
              <a:gd name="T29" fmla="*/ 0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101" name="Freeform 101"/>
          <xdr:cNvSpPr>
            <a:spLocks/>
          </xdr:cNvSpPr>
        </xdr:nvSpPr>
        <xdr:spPr bwMode="auto">
          <a:xfrm>
            <a:off x="329" y="668"/>
            <a:ext cx="10" cy="3"/>
          </a:xfrm>
          <a:custGeom>
            <a:avLst/>
            <a:gdLst>
              <a:gd name="T0" fmla="*/ 0 w 48"/>
              <a:gd name="T1" fmla="*/ 0 h 12"/>
              <a:gd name="T2" fmla="*/ 0 w 48"/>
              <a:gd name="T3" fmla="*/ 0 h 12"/>
              <a:gd name="T4" fmla="*/ 0 w 48"/>
              <a:gd name="T5" fmla="*/ 0 h 12"/>
              <a:gd name="T6" fmla="*/ 0 w 48"/>
              <a:gd name="T7" fmla="*/ 0 h 12"/>
              <a:gd name="T8" fmla="*/ 0 w 48"/>
              <a:gd name="T9" fmla="*/ 0 h 12"/>
              <a:gd name="T10" fmla="*/ 0 w 48"/>
              <a:gd name="T11" fmla="*/ 0 h 12"/>
              <a:gd name="T12" fmla="*/ 0 w 48"/>
              <a:gd name="T13" fmla="*/ 0 h 12"/>
              <a:gd name="T14" fmla="*/ 0 w 48"/>
              <a:gd name="T15" fmla="*/ 0 h 12"/>
              <a:gd name="T16" fmla="*/ 0 w 48"/>
              <a:gd name="T17" fmla="*/ 0 h 12"/>
              <a:gd name="T18" fmla="*/ 0 w 48"/>
              <a:gd name="T19" fmla="*/ 0 h 12"/>
              <a:gd name="T20" fmla="*/ 0 w 48"/>
              <a:gd name="T21" fmla="*/ 0 h 12"/>
              <a:gd name="T22" fmla="*/ 0 w 48"/>
              <a:gd name="T23" fmla="*/ 0 h 12"/>
              <a:gd name="T24" fmla="*/ 0 w 48"/>
              <a:gd name="T25" fmla="*/ 0 h 12"/>
              <a:gd name="T26" fmla="*/ 0 w 48"/>
              <a:gd name="T27" fmla="*/ 0 h 12"/>
              <a:gd name="T28" fmla="*/ 0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102" name="Freeform 102"/>
          <xdr:cNvSpPr>
            <a:spLocks/>
          </xdr:cNvSpPr>
        </xdr:nvSpPr>
        <xdr:spPr bwMode="auto">
          <a:xfrm>
            <a:off x="329" y="674"/>
            <a:ext cx="2" cy="21"/>
          </a:xfrm>
          <a:custGeom>
            <a:avLst/>
            <a:gdLst>
              <a:gd name="T0" fmla="*/ 1 w 4"/>
              <a:gd name="T1" fmla="*/ 0 h 90"/>
              <a:gd name="T2" fmla="*/ 1 w 4"/>
              <a:gd name="T3" fmla="*/ 0 h 90"/>
              <a:gd name="T4" fmla="*/ 0 w 4"/>
              <a:gd name="T5" fmla="*/ 0 h 90"/>
              <a:gd name="T6" fmla="*/ 0 w 4"/>
              <a:gd name="T7" fmla="*/ 0 h 90"/>
              <a:gd name="T8" fmla="*/ 1 w 4"/>
              <a:gd name="T9" fmla="*/ 0 h 90"/>
              <a:gd name="T10" fmla="*/ 1 w 4"/>
              <a:gd name="T11" fmla="*/ 0 h 90"/>
              <a:gd name="T12" fmla="*/ 1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103" name="Freeform 103"/>
          <xdr:cNvSpPr>
            <a:spLocks/>
          </xdr:cNvSpPr>
        </xdr:nvSpPr>
        <xdr:spPr bwMode="auto">
          <a:xfrm>
            <a:off x="244" y="705"/>
            <a:ext cx="85" cy="1"/>
          </a:xfrm>
          <a:custGeom>
            <a:avLst/>
            <a:gdLst>
              <a:gd name="T0" fmla="*/ 0 w 413"/>
              <a:gd name="T1" fmla="*/ 0 h 4"/>
              <a:gd name="T2" fmla="*/ 0 w 413"/>
              <a:gd name="T3" fmla="*/ 0 h 4"/>
              <a:gd name="T4" fmla="*/ 0 w 413"/>
              <a:gd name="T5" fmla="*/ 0 h 4"/>
              <a:gd name="T6" fmla="*/ 0 w 413"/>
              <a:gd name="T7" fmla="*/ 0 h 4"/>
              <a:gd name="T8" fmla="*/ 0 w 413"/>
              <a:gd name="T9" fmla="*/ 0 h 4"/>
              <a:gd name="T10" fmla="*/ 0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104" name="Freeform 104"/>
          <xdr:cNvSpPr>
            <a:spLocks/>
          </xdr:cNvSpPr>
        </xdr:nvSpPr>
        <xdr:spPr bwMode="auto">
          <a:xfrm>
            <a:off x="248" y="709"/>
            <a:ext cx="78" cy="0"/>
          </a:xfrm>
          <a:custGeom>
            <a:avLst/>
            <a:gdLst>
              <a:gd name="T0" fmla="*/ 0 w 383"/>
              <a:gd name="T1" fmla="*/ 0 h 4"/>
              <a:gd name="T2" fmla="*/ 0 w 383"/>
              <a:gd name="T3" fmla="*/ 0 h 4"/>
              <a:gd name="T4" fmla="*/ 0 w 383"/>
              <a:gd name="T5" fmla="*/ 0 h 4"/>
              <a:gd name="T6" fmla="*/ 0 w 383"/>
              <a:gd name="T7" fmla="*/ 0 h 4"/>
              <a:gd name="T8" fmla="*/ 0 w 383"/>
              <a:gd name="T9" fmla="*/ 0 h 4"/>
              <a:gd name="T10" fmla="*/ 0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105" name="Freeform 105"/>
          <xdr:cNvSpPr>
            <a:spLocks/>
          </xdr:cNvSpPr>
        </xdr:nvSpPr>
        <xdr:spPr bwMode="auto">
          <a:xfrm>
            <a:off x="244" y="705"/>
            <a:ext cx="4" cy="4"/>
          </a:xfrm>
          <a:custGeom>
            <a:avLst/>
            <a:gdLst>
              <a:gd name="T0" fmla="*/ 0 w 21"/>
              <a:gd name="T1" fmla="*/ 0 h 21"/>
              <a:gd name="T2" fmla="*/ 0 w 21"/>
              <a:gd name="T3" fmla="*/ 0 h 21"/>
              <a:gd name="T4" fmla="*/ 0 w 21"/>
              <a:gd name="T5" fmla="*/ 0 h 21"/>
              <a:gd name="T6" fmla="*/ 0 w 21"/>
              <a:gd name="T7" fmla="*/ 0 h 21"/>
              <a:gd name="T8" fmla="*/ 0 w 21"/>
              <a:gd name="T9" fmla="*/ 0 h 21"/>
              <a:gd name="T10" fmla="*/ 0 w 21"/>
              <a:gd name="T11" fmla="*/ 0 h 21"/>
              <a:gd name="T12" fmla="*/ 0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106" name="Freeform 106"/>
          <xdr:cNvSpPr>
            <a:spLocks/>
          </xdr:cNvSpPr>
        </xdr:nvSpPr>
        <xdr:spPr bwMode="auto">
          <a:xfrm>
            <a:off x="248" y="722"/>
            <a:ext cx="7" cy="0"/>
          </a:xfrm>
          <a:custGeom>
            <a:avLst/>
            <a:gdLst>
              <a:gd name="T0" fmla="*/ 0 w 38"/>
              <a:gd name="T1" fmla="*/ 0 h 4"/>
              <a:gd name="T2" fmla="*/ 0 w 38"/>
              <a:gd name="T3" fmla="*/ 0 h 4"/>
              <a:gd name="T4" fmla="*/ 0 w 38"/>
              <a:gd name="T5" fmla="*/ 0 h 4"/>
              <a:gd name="T6" fmla="*/ 0 w 38"/>
              <a:gd name="T7" fmla="*/ 0 h 4"/>
              <a:gd name="T8" fmla="*/ 0 w 38"/>
              <a:gd name="T9" fmla="*/ 0 h 4"/>
              <a:gd name="T10" fmla="*/ 0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07" name="Freeform 107"/>
          <xdr:cNvSpPr>
            <a:spLocks/>
          </xdr:cNvSpPr>
        </xdr:nvSpPr>
        <xdr:spPr bwMode="auto">
          <a:xfrm>
            <a:off x="268" y="722"/>
            <a:ext cx="37" cy="1"/>
          </a:xfrm>
          <a:custGeom>
            <a:avLst/>
            <a:gdLst>
              <a:gd name="T0" fmla="*/ 0 w 179"/>
              <a:gd name="T1" fmla="*/ 0 h 4"/>
              <a:gd name="T2" fmla="*/ 0 w 179"/>
              <a:gd name="T3" fmla="*/ 0 h 4"/>
              <a:gd name="T4" fmla="*/ 0 w 179"/>
              <a:gd name="T5" fmla="*/ 0 h 4"/>
              <a:gd name="T6" fmla="*/ 0 w 179"/>
              <a:gd name="T7" fmla="*/ 0 h 4"/>
              <a:gd name="T8" fmla="*/ 0 w 179"/>
              <a:gd name="T9" fmla="*/ 0 h 4"/>
              <a:gd name="T10" fmla="*/ 0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108" name="Freeform 108"/>
          <xdr:cNvSpPr>
            <a:spLocks/>
          </xdr:cNvSpPr>
        </xdr:nvSpPr>
        <xdr:spPr bwMode="auto">
          <a:xfrm>
            <a:off x="317" y="722"/>
            <a:ext cx="9" cy="0"/>
          </a:xfrm>
          <a:custGeom>
            <a:avLst/>
            <a:gdLst>
              <a:gd name="T0" fmla="*/ 0 w 42"/>
              <a:gd name="T1" fmla="*/ 0 h 4"/>
              <a:gd name="T2" fmla="*/ 0 w 42"/>
              <a:gd name="T3" fmla="*/ 0 h 4"/>
              <a:gd name="T4" fmla="*/ 0 w 42"/>
              <a:gd name="T5" fmla="*/ 0 h 4"/>
              <a:gd name="T6" fmla="*/ 0 w 42"/>
              <a:gd name="T7" fmla="*/ 0 h 4"/>
              <a:gd name="T8" fmla="*/ 0 w 42"/>
              <a:gd name="T9" fmla="*/ 0 h 4"/>
              <a:gd name="T10" fmla="*/ 0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09" name="Freeform 109"/>
          <xdr:cNvSpPr>
            <a:spLocks/>
          </xdr:cNvSpPr>
        </xdr:nvSpPr>
        <xdr:spPr bwMode="auto">
          <a:xfrm>
            <a:off x="251" y="726"/>
            <a:ext cx="8" cy="1"/>
          </a:xfrm>
          <a:custGeom>
            <a:avLst/>
            <a:gdLst>
              <a:gd name="T0" fmla="*/ 0 w 34"/>
              <a:gd name="T1" fmla="*/ 0 h 4"/>
              <a:gd name="T2" fmla="*/ 0 w 34"/>
              <a:gd name="T3" fmla="*/ 0 h 4"/>
              <a:gd name="T4" fmla="*/ 0 w 34"/>
              <a:gd name="T5" fmla="*/ 0 h 4"/>
              <a:gd name="T6" fmla="*/ 0 w 34"/>
              <a:gd name="T7" fmla="*/ 0 h 4"/>
              <a:gd name="T8" fmla="*/ 0 w 34"/>
              <a:gd name="T9" fmla="*/ 0 h 4"/>
              <a:gd name="T10" fmla="*/ 0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110" name="Freeform 110"/>
          <xdr:cNvSpPr>
            <a:spLocks/>
          </xdr:cNvSpPr>
        </xdr:nvSpPr>
        <xdr:spPr bwMode="auto">
          <a:xfrm>
            <a:off x="270" y="726"/>
            <a:ext cx="32" cy="0"/>
          </a:xfrm>
          <a:custGeom>
            <a:avLst/>
            <a:gdLst>
              <a:gd name="T0" fmla="*/ 0 w 151"/>
              <a:gd name="T1" fmla="*/ 0 h 4"/>
              <a:gd name="T2" fmla="*/ 0 w 151"/>
              <a:gd name="T3" fmla="*/ 0 h 4"/>
              <a:gd name="T4" fmla="*/ 0 w 151"/>
              <a:gd name="T5" fmla="*/ 0 h 4"/>
              <a:gd name="T6" fmla="*/ 0 w 151"/>
              <a:gd name="T7" fmla="*/ 0 h 4"/>
              <a:gd name="T8" fmla="*/ 0 w 151"/>
              <a:gd name="T9" fmla="*/ 0 h 4"/>
              <a:gd name="T10" fmla="*/ 0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111" name="Freeform 111"/>
          <xdr:cNvSpPr>
            <a:spLocks/>
          </xdr:cNvSpPr>
        </xdr:nvSpPr>
        <xdr:spPr bwMode="auto">
          <a:xfrm>
            <a:off x="315" y="726"/>
            <a:ext cx="7" cy="0"/>
          </a:xfrm>
          <a:custGeom>
            <a:avLst/>
            <a:gdLst>
              <a:gd name="T0" fmla="*/ 0 w 38"/>
              <a:gd name="T1" fmla="*/ 0 h 4"/>
              <a:gd name="T2" fmla="*/ 0 w 38"/>
              <a:gd name="T3" fmla="*/ 0 h 4"/>
              <a:gd name="T4" fmla="*/ 0 w 38"/>
              <a:gd name="T5" fmla="*/ 0 h 4"/>
              <a:gd name="T6" fmla="*/ 0 w 38"/>
              <a:gd name="T7" fmla="*/ 0 h 4"/>
              <a:gd name="T8" fmla="*/ 0 w 38"/>
              <a:gd name="T9" fmla="*/ 0 h 4"/>
              <a:gd name="T10" fmla="*/ 0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2" name="Freeform 112"/>
          <xdr:cNvSpPr>
            <a:spLocks/>
          </xdr:cNvSpPr>
        </xdr:nvSpPr>
        <xdr:spPr bwMode="auto">
          <a:xfrm>
            <a:off x="254" y="717"/>
            <a:ext cx="2" cy="3"/>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w 12"/>
              <a:gd name="T29" fmla="*/ 0 h 12"/>
              <a:gd name="T30" fmla="*/ 0 w 12"/>
              <a:gd name="T31" fmla="*/ 0 h 12"/>
              <a:gd name="T32" fmla="*/ 0 w 12"/>
              <a:gd name="T33" fmla="*/ 0 h 12"/>
              <a:gd name="T34" fmla="*/ 0 w 12"/>
              <a:gd name="T35" fmla="*/ 0 h 12"/>
              <a:gd name="T36" fmla="*/ 0 w 12"/>
              <a:gd name="T37" fmla="*/ 0 h 12"/>
              <a:gd name="T38" fmla="*/ 0 w 12"/>
              <a:gd name="T39" fmla="*/ 0 h 12"/>
              <a:gd name="T40" fmla="*/ 0 w 12"/>
              <a:gd name="T41" fmla="*/ 0 h 12"/>
              <a:gd name="T42" fmla="*/ 0 w 12"/>
              <a:gd name="T43" fmla="*/ 0 h 12"/>
              <a:gd name="T44" fmla="*/ 0 w 12"/>
              <a:gd name="T45" fmla="*/ 0 h 12"/>
              <a:gd name="T46" fmla="*/ 0 w 12"/>
              <a:gd name="T47" fmla="*/ 0 h 12"/>
              <a:gd name="T48" fmla="*/ 0 w 12"/>
              <a:gd name="T49" fmla="*/ 0 h 12"/>
              <a:gd name="T50" fmla="*/ 0 w 12"/>
              <a:gd name="T51" fmla="*/ 0 h 12"/>
              <a:gd name="T52" fmla="*/ 0 w 12"/>
              <a:gd name="T53" fmla="*/ 0 h 12"/>
              <a:gd name="T54" fmla="*/ 0 w 12"/>
              <a:gd name="T55" fmla="*/ 0 h 12"/>
              <a:gd name="T56" fmla="*/ 0 w 12"/>
              <a:gd name="T57" fmla="*/ 0 h 12"/>
              <a:gd name="T58" fmla="*/ 0 w 12"/>
              <a:gd name="T59" fmla="*/ 0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113" name="Freeform 113"/>
          <xdr:cNvSpPr>
            <a:spLocks/>
          </xdr:cNvSpPr>
        </xdr:nvSpPr>
        <xdr:spPr bwMode="auto">
          <a:xfrm>
            <a:off x="265" y="717"/>
            <a:ext cx="3" cy="3"/>
          </a:xfrm>
          <a:custGeom>
            <a:avLst/>
            <a:gdLst>
              <a:gd name="T0" fmla="*/ 0 w 10"/>
              <a:gd name="T1" fmla="*/ 0 h 12"/>
              <a:gd name="T2" fmla="*/ 0 w 10"/>
              <a:gd name="T3" fmla="*/ 0 h 12"/>
              <a:gd name="T4" fmla="*/ 0 w 10"/>
              <a:gd name="T5" fmla="*/ 0 h 12"/>
              <a:gd name="T6" fmla="*/ 0 w 10"/>
              <a:gd name="T7" fmla="*/ 0 h 12"/>
              <a:gd name="T8" fmla="*/ 0 w 10"/>
              <a:gd name="T9" fmla="*/ 0 h 12"/>
              <a:gd name="T10" fmla="*/ 0 w 10"/>
              <a:gd name="T11" fmla="*/ 0 h 12"/>
              <a:gd name="T12" fmla="*/ 0 w 10"/>
              <a:gd name="T13" fmla="*/ 0 h 12"/>
              <a:gd name="T14" fmla="*/ 0 w 10"/>
              <a:gd name="T15" fmla="*/ 0 h 12"/>
              <a:gd name="T16" fmla="*/ 0 w 10"/>
              <a:gd name="T17" fmla="*/ 0 h 12"/>
              <a:gd name="T18" fmla="*/ 0 w 10"/>
              <a:gd name="T19" fmla="*/ 0 h 12"/>
              <a:gd name="T20" fmla="*/ 0 w 10"/>
              <a:gd name="T21" fmla="*/ 0 h 12"/>
              <a:gd name="T22" fmla="*/ 0 w 10"/>
              <a:gd name="T23" fmla="*/ 0 h 12"/>
              <a:gd name="T24" fmla="*/ 0 w 10"/>
              <a:gd name="T25" fmla="*/ 0 h 12"/>
              <a:gd name="T26" fmla="*/ 0 w 10"/>
              <a:gd name="T27" fmla="*/ 0 h 12"/>
              <a:gd name="T28" fmla="*/ 0 w 10"/>
              <a:gd name="T29" fmla="*/ 0 h 12"/>
              <a:gd name="T30" fmla="*/ 0 w 10"/>
              <a:gd name="T31" fmla="*/ 0 h 12"/>
              <a:gd name="T32" fmla="*/ 0 w 10"/>
              <a:gd name="T33" fmla="*/ 0 h 12"/>
              <a:gd name="T34" fmla="*/ 0 w 10"/>
              <a:gd name="T35" fmla="*/ 0 h 12"/>
              <a:gd name="T36" fmla="*/ 0 w 10"/>
              <a:gd name="T37" fmla="*/ 0 h 12"/>
              <a:gd name="T38" fmla="*/ 0 w 10"/>
              <a:gd name="T39" fmla="*/ 0 h 12"/>
              <a:gd name="T40" fmla="*/ 0 w 10"/>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114" name="Freeform 114"/>
          <xdr:cNvSpPr>
            <a:spLocks/>
          </xdr:cNvSpPr>
        </xdr:nvSpPr>
        <xdr:spPr bwMode="auto">
          <a:xfrm>
            <a:off x="254" y="722"/>
            <a:ext cx="1" cy="1"/>
          </a:xfrm>
          <a:custGeom>
            <a:avLst/>
            <a:gdLst>
              <a:gd name="T0" fmla="*/ 0 w 8"/>
              <a:gd name="T1" fmla="*/ 0 h 11"/>
              <a:gd name="T2" fmla="*/ 0 w 8"/>
              <a:gd name="T3" fmla="*/ 0 h 11"/>
              <a:gd name="T4" fmla="*/ 0 w 8"/>
              <a:gd name="T5" fmla="*/ 0 h 11"/>
              <a:gd name="T6" fmla="*/ 0 w 8"/>
              <a:gd name="T7" fmla="*/ 0 h 11"/>
              <a:gd name="T8" fmla="*/ 0 w 8"/>
              <a:gd name="T9" fmla="*/ 0 h 11"/>
              <a:gd name="T10" fmla="*/ 0 w 8"/>
              <a:gd name="T11" fmla="*/ 0 h 11"/>
              <a:gd name="T12" fmla="*/ 0 w 8"/>
              <a:gd name="T13" fmla="*/ 0 h 11"/>
              <a:gd name="T14" fmla="*/ 0 w 8"/>
              <a:gd name="T15" fmla="*/ 0 h 11"/>
              <a:gd name="T16" fmla="*/ 0 w 8"/>
              <a:gd name="T17" fmla="*/ 0 h 11"/>
              <a:gd name="T18" fmla="*/ 0 w 8"/>
              <a:gd name="T19" fmla="*/ 0 h 11"/>
              <a:gd name="T20" fmla="*/ 0 w 8"/>
              <a:gd name="T21" fmla="*/ 0 h 11"/>
              <a:gd name="T22" fmla="*/ 0 w 8"/>
              <a:gd name="T23" fmla="*/ 0 h 11"/>
              <a:gd name="T24" fmla="*/ 0 w 8"/>
              <a:gd name="T25" fmla="*/ 0 h 11"/>
              <a:gd name="T26" fmla="*/ 0 w 8"/>
              <a:gd name="T27" fmla="*/ 0 h 11"/>
              <a:gd name="T28" fmla="*/ 0 w 8"/>
              <a:gd name="T29" fmla="*/ 0 h 11"/>
              <a:gd name="T30" fmla="*/ 0 w 8"/>
              <a:gd name="T31" fmla="*/ 0 h 11"/>
              <a:gd name="T32" fmla="*/ 0 w 8"/>
              <a:gd name="T33" fmla="*/ 0 h 11"/>
              <a:gd name="T34" fmla="*/ 0 w 8"/>
              <a:gd name="T35" fmla="*/ 0 h 11"/>
              <a:gd name="T36" fmla="*/ 0 w 8"/>
              <a:gd name="T37" fmla="*/ 0 h 11"/>
              <a:gd name="T38" fmla="*/ 0 w 8"/>
              <a:gd name="T39" fmla="*/ 0 h 11"/>
              <a:gd name="T40" fmla="*/ 0 w 8"/>
              <a:gd name="T41" fmla="*/ 0 h 11"/>
              <a:gd name="T42" fmla="*/ 0 w 8"/>
              <a:gd name="T43" fmla="*/ 0 h 11"/>
              <a:gd name="T44" fmla="*/ 0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115" name="Freeform 115"/>
          <xdr:cNvSpPr>
            <a:spLocks/>
          </xdr:cNvSpPr>
        </xdr:nvSpPr>
        <xdr:spPr bwMode="auto">
          <a:xfrm>
            <a:off x="266" y="720"/>
            <a:ext cx="3" cy="3"/>
          </a:xfrm>
          <a:custGeom>
            <a:avLst/>
            <a:gdLst>
              <a:gd name="T0" fmla="*/ 0 w 10"/>
              <a:gd name="T1" fmla="*/ 0 h 11"/>
              <a:gd name="T2" fmla="*/ 0 w 10"/>
              <a:gd name="T3" fmla="*/ 0 h 11"/>
              <a:gd name="T4" fmla="*/ 0 w 10"/>
              <a:gd name="T5" fmla="*/ 0 h 11"/>
              <a:gd name="T6" fmla="*/ 0 w 10"/>
              <a:gd name="T7" fmla="*/ 0 h 11"/>
              <a:gd name="T8" fmla="*/ 0 w 10"/>
              <a:gd name="T9" fmla="*/ 0 h 11"/>
              <a:gd name="T10" fmla="*/ 0 w 10"/>
              <a:gd name="T11" fmla="*/ 0 h 11"/>
              <a:gd name="T12" fmla="*/ 0 w 10"/>
              <a:gd name="T13" fmla="*/ 0 h 11"/>
              <a:gd name="T14" fmla="*/ 0 w 10"/>
              <a:gd name="T15" fmla="*/ 0 h 11"/>
              <a:gd name="T16" fmla="*/ 0 w 10"/>
              <a:gd name="T17" fmla="*/ 0 h 11"/>
              <a:gd name="T18" fmla="*/ 0 w 10"/>
              <a:gd name="T19" fmla="*/ 0 h 11"/>
              <a:gd name="T20" fmla="*/ 0 w 10"/>
              <a:gd name="T21" fmla="*/ 0 h 11"/>
              <a:gd name="T22" fmla="*/ 0 w 10"/>
              <a:gd name="T23" fmla="*/ 0 h 11"/>
              <a:gd name="T24" fmla="*/ 0 w 10"/>
              <a:gd name="T25" fmla="*/ 0 h 11"/>
              <a:gd name="T26" fmla="*/ 0 w 10"/>
              <a:gd name="T27" fmla="*/ 0 h 11"/>
              <a:gd name="T28" fmla="*/ 0 w 10"/>
              <a:gd name="T29" fmla="*/ 0 h 11"/>
              <a:gd name="T30" fmla="*/ 0 w 10"/>
              <a:gd name="T31" fmla="*/ 0 h 11"/>
              <a:gd name="T32" fmla="*/ 0 w 10"/>
              <a:gd name="T33" fmla="*/ 0 h 11"/>
              <a:gd name="T34" fmla="*/ 0 w 10"/>
              <a:gd name="T35" fmla="*/ 0 h 11"/>
              <a:gd name="T36" fmla="*/ 0 w 10"/>
              <a:gd name="T37" fmla="*/ 0 h 11"/>
              <a:gd name="T38" fmla="*/ 0 w 10"/>
              <a:gd name="T39" fmla="*/ 0 h 11"/>
              <a:gd name="T40" fmla="*/ 0 w 10"/>
              <a:gd name="T41" fmla="*/ 0 h 11"/>
              <a:gd name="T42" fmla="*/ 0 w 10"/>
              <a:gd name="T43" fmla="*/ 0 h 11"/>
              <a:gd name="T44" fmla="*/ 0 w 10"/>
              <a:gd name="T45" fmla="*/ 0 h 11"/>
              <a:gd name="T46" fmla="*/ 0 w 10"/>
              <a:gd name="T47" fmla="*/ 0 h 11"/>
              <a:gd name="T48" fmla="*/ 0 w 10"/>
              <a:gd name="T49" fmla="*/ 0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16" name="Freeform 116"/>
          <xdr:cNvSpPr>
            <a:spLocks/>
          </xdr:cNvSpPr>
        </xdr:nvSpPr>
        <xdr:spPr bwMode="auto">
          <a:xfrm>
            <a:off x="270" y="724"/>
            <a:ext cx="1" cy="3"/>
          </a:xfrm>
          <a:custGeom>
            <a:avLst/>
            <a:gdLst>
              <a:gd name="T0" fmla="*/ 0 w 8"/>
              <a:gd name="T1" fmla="*/ 0 h 12"/>
              <a:gd name="T2" fmla="*/ 0 w 8"/>
              <a:gd name="T3" fmla="*/ 0 h 12"/>
              <a:gd name="T4" fmla="*/ 0 w 8"/>
              <a:gd name="T5" fmla="*/ 0 h 12"/>
              <a:gd name="T6" fmla="*/ 0 w 8"/>
              <a:gd name="T7" fmla="*/ 0 h 12"/>
              <a:gd name="T8" fmla="*/ 0 w 8"/>
              <a:gd name="T9" fmla="*/ 0 h 12"/>
              <a:gd name="T10" fmla="*/ 0 w 8"/>
              <a:gd name="T11" fmla="*/ 0 h 12"/>
              <a:gd name="T12" fmla="*/ 0 w 8"/>
              <a:gd name="T13" fmla="*/ 0 h 12"/>
              <a:gd name="T14" fmla="*/ 0 w 8"/>
              <a:gd name="T15" fmla="*/ 0 h 12"/>
              <a:gd name="T16" fmla="*/ 0 w 8"/>
              <a:gd name="T17" fmla="*/ 0 h 12"/>
              <a:gd name="T18" fmla="*/ 0 w 8"/>
              <a:gd name="T19" fmla="*/ 0 h 12"/>
              <a:gd name="T20" fmla="*/ 0 w 8"/>
              <a:gd name="T21" fmla="*/ 0 h 12"/>
              <a:gd name="T22" fmla="*/ 0 w 8"/>
              <a:gd name="T23" fmla="*/ 0 h 12"/>
              <a:gd name="T24" fmla="*/ 0 w 8"/>
              <a:gd name="T25" fmla="*/ 0 h 12"/>
              <a:gd name="T26" fmla="*/ 0 w 8"/>
              <a:gd name="T27" fmla="*/ 0 h 12"/>
              <a:gd name="T28" fmla="*/ 0 w 8"/>
              <a:gd name="T29" fmla="*/ 0 h 12"/>
              <a:gd name="T30" fmla="*/ 0 w 8"/>
              <a:gd name="T31" fmla="*/ 0 h 12"/>
              <a:gd name="T32" fmla="*/ 0 w 8"/>
              <a:gd name="T33" fmla="*/ 0 h 12"/>
              <a:gd name="T34" fmla="*/ 0 w 8"/>
              <a:gd name="T35" fmla="*/ 0 h 12"/>
              <a:gd name="T36" fmla="*/ 0 w 8"/>
              <a:gd name="T37" fmla="*/ 0 h 12"/>
              <a:gd name="T38" fmla="*/ 0 w 8"/>
              <a:gd name="T39" fmla="*/ 0 h 12"/>
              <a:gd name="T40" fmla="*/ 0 w 8"/>
              <a:gd name="T41" fmla="*/ 0 h 12"/>
              <a:gd name="T42" fmla="*/ 0 w 8"/>
              <a:gd name="T43" fmla="*/ 0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117" name="Freeform 117"/>
          <xdr:cNvSpPr>
            <a:spLocks/>
          </xdr:cNvSpPr>
        </xdr:nvSpPr>
        <xdr:spPr bwMode="auto">
          <a:xfrm>
            <a:off x="256" y="724"/>
            <a:ext cx="3" cy="3"/>
          </a:xfrm>
          <a:custGeom>
            <a:avLst/>
            <a:gdLst>
              <a:gd name="T0" fmla="*/ 0 w 8"/>
              <a:gd name="T1" fmla="*/ 0 h 10"/>
              <a:gd name="T2" fmla="*/ 0 w 8"/>
              <a:gd name="T3" fmla="*/ 0 h 10"/>
              <a:gd name="T4" fmla="*/ 0 w 8"/>
              <a:gd name="T5" fmla="*/ 0 h 10"/>
              <a:gd name="T6" fmla="*/ 0 w 8"/>
              <a:gd name="T7" fmla="*/ 0 h 10"/>
              <a:gd name="T8" fmla="*/ 0 w 8"/>
              <a:gd name="T9" fmla="*/ 0 h 10"/>
              <a:gd name="T10" fmla="*/ 0 w 8"/>
              <a:gd name="T11" fmla="*/ 0 h 10"/>
              <a:gd name="T12" fmla="*/ 0 w 8"/>
              <a:gd name="T13" fmla="*/ 0 h 10"/>
              <a:gd name="T14" fmla="*/ 0 w 8"/>
              <a:gd name="T15" fmla="*/ 0 h 10"/>
              <a:gd name="T16" fmla="*/ 0 w 8"/>
              <a:gd name="T17" fmla="*/ 0 h 10"/>
              <a:gd name="T18" fmla="*/ 0 w 8"/>
              <a:gd name="T19" fmla="*/ 0 h 10"/>
              <a:gd name="T20" fmla="*/ 0 w 8"/>
              <a:gd name="T21" fmla="*/ 0 h 10"/>
              <a:gd name="T22" fmla="*/ 0 w 8"/>
              <a:gd name="T23" fmla="*/ 0 h 10"/>
              <a:gd name="T24" fmla="*/ 0 w 8"/>
              <a:gd name="T25" fmla="*/ 0 h 10"/>
              <a:gd name="T26" fmla="*/ 0 w 8"/>
              <a:gd name="T27" fmla="*/ 0 h 10"/>
              <a:gd name="T28" fmla="*/ 0 w 8"/>
              <a:gd name="T29" fmla="*/ 0 h 10"/>
              <a:gd name="T30" fmla="*/ 0 w 8"/>
              <a:gd name="T31" fmla="*/ 0 h 10"/>
              <a:gd name="T32" fmla="*/ 0 w 8"/>
              <a:gd name="T33" fmla="*/ 0 h 10"/>
              <a:gd name="T34" fmla="*/ 0 w 8"/>
              <a:gd name="T35" fmla="*/ 0 h 10"/>
              <a:gd name="T36" fmla="*/ 0 w 8"/>
              <a:gd name="T37" fmla="*/ 0 h 10"/>
              <a:gd name="T38" fmla="*/ 0 w 8"/>
              <a:gd name="T39" fmla="*/ 0 h 10"/>
              <a:gd name="T40" fmla="*/ 0 w 8"/>
              <a:gd name="T41" fmla="*/ 0 h 10"/>
              <a:gd name="T42" fmla="*/ 0 w 8"/>
              <a:gd name="T43" fmla="*/ 0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118" name="Freeform 118"/>
          <xdr:cNvSpPr>
            <a:spLocks/>
          </xdr:cNvSpPr>
        </xdr:nvSpPr>
        <xdr:spPr bwMode="auto">
          <a:xfrm>
            <a:off x="258" y="731"/>
            <a:ext cx="2" cy="5"/>
          </a:xfrm>
          <a:custGeom>
            <a:avLst/>
            <a:gdLst>
              <a:gd name="T0" fmla="*/ 0 w 11"/>
              <a:gd name="T1" fmla="*/ 0 h 16"/>
              <a:gd name="T2" fmla="*/ 0 w 11"/>
              <a:gd name="T3" fmla="*/ 0 h 16"/>
              <a:gd name="T4" fmla="*/ 0 w 11"/>
              <a:gd name="T5" fmla="*/ 0 h 16"/>
              <a:gd name="T6" fmla="*/ 0 w 11"/>
              <a:gd name="T7" fmla="*/ 0 h 16"/>
              <a:gd name="T8" fmla="*/ 0 w 11"/>
              <a:gd name="T9" fmla="*/ 0 h 16"/>
              <a:gd name="T10" fmla="*/ 0 w 11"/>
              <a:gd name="T11" fmla="*/ 0 h 16"/>
              <a:gd name="T12" fmla="*/ 0 w 11"/>
              <a:gd name="T13" fmla="*/ 0 h 16"/>
              <a:gd name="T14" fmla="*/ 0 w 11"/>
              <a:gd name="T15" fmla="*/ 0 h 16"/>
              <a:gd name="T16" fmla="*/ 0 w 11"/>
              <a:gd name="T17" fmla="*/ 0 h 16"/>
              <a:gd name="T18" fmla="*/ 0 w 11"/>
              <a:gd name="T19" fmla="*/ 0 h 16"/>
              <a:gd name="T20" fmla="*/ 0 w 11"/>
              <a:gd name="T21" fmla="*/ 0 h 16"/>
              <a:gd name="T22" fmla="*/ 0 w 11"/>
              <a:gd name="T23" fmla="*/ 0 h 16"/>
              <a:gd name="T24" fmla="*/ 0 w 11"/>
              <a:gd name="T25" fmla="*/ 0 h 16"/>
              <a:gd name="T26" fmla="*/ 0 w 11"/>
              <a:gd name="T27" fmla="*/ 0 h 16"/>
              <a:gd name="T28" fmla="*/ 0 w 11"/>
              <a:gd name="T29" fmla="*/ 0 h 16"/>
              <a:gd name="T30" fmla="*/ 0 w 11"/>
              <a:gd name="T31" fmla="*/ 0 h 16"/>
              <a:gd name="T32" fmla="*/ 0 w 11"/>
              <a:gd name="T33" fmla="*/ 0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19" name="Freeform 119"/>
          <xdr:cNvSpPr>
            <a:spLocks/>
          </xdr:cNvSpPr>
        </xdr:nvSpPr>
        <xdr:spPr bwMode="auto">
          <a:xfrm>
            <a:off x="269" y="731"/>
            <a:ext cx="2" cy="5"/>
          </a:xfrm>
          <a:custGeom>
            <a:avLst/>
            <a:gdLst>
              <a:gd name="T0" fmla="*/ 0 w 12"/>
              <a:gd name="T1" fmla="*/ 0 h 16"/>
              <a:gd name="T2" fmla="*/ 0 w 12"/>
              <a:gd name="T3" fmla="*/ 0 h 16"/>
              <a:gd name="T4" fmla="*/ 0 w 12"/>
              <a:gd name="T5" fmla="*/ 0 h 16"/>
              <a:gd name="T6" fmla="*/ 0 w 12"/>
              <a:gd name="T7" fmla="*/ 0 h 16"/>
              <a:gd name="T8" fmla="*/ 0 w 12"/>
              <a:gd name="T9" fmla="*/ 0 h 16"/>
              <a:gd name="T10" fmla="*/ 0 w 12"/>
              <a:gd name="T11" fmla="*/ 0 h 16"/>
              <a:gd name="T12" fmla="*/ 0 w 12"/>
              <a:gd name="T13" fmla="*/ 0 h 16"/>
              <a:gd name="T14" fmla="*/ 0 w 12"/>
              <a:gd name="T15" fmla="*/ 0 h 16"/>
              <a:gd name="T16" fmla="*/ 0 w 12"/>
              <a:gd name="T17" fmla="*/ 0 h 16"/>
              <a:gd name="T18" fmla="*/ 0 w 12"/>
              <a:gd name="T19" fmla="*/ 0 h 16"/>
              <a:gd name="T20" fmla="*/ 0 w 12"/>
              <a:gd name="T21" fmla="*/ 0 h 16"/>
              <a:gd name="T22" fmla="*/ 0 w 12"/>
              <a:gd name="T23" fmla="*/ 0 h 16"/>
              <a:gd name="T24" fmla="*/ 0 w 12"/>
              <a:gd name="T25" fmla="*/ 0 h 16"/>
              <a:gd name="T26" fmla="*/ 0 w 12"/>
              <a:gd name="T27" fmla="*/ 0 h 16"/>
              <a:gd name="T28" fmla="*/ 0 w 12"/>
              <a:gd name="T29" fmla="*/ 0 h 16"/>
              <a:gd name="T30" fmla="*/ 0 w 12"/>
              <a:gd name="T31" fmla="*/ 0 h 16"/>
              <a:gd name="T32" fmla="*/ 0 w 12"/>
              <a:gd name="T33" fmla="*/ 0 h 16"/>
              <a:gd name="T34" fmla="*/ 0 w 12"/>
              <a:gd name="T35" fmla="*/ 0 h 16"/>
              <a:gd name="T36" fmla="*/ 0 w 12"/>
              <a:gd name="T37" fmla="*/ 0 h 16"/>
              <a:gd name="T38" fmla="*/ 0 w 12"/>
              <a:gd name="T39" fmla="*/ 0 h 16"/>
              <a:gd name="T40" fmla="*/ 0 w 12"/>
              <a:gd name="T41" fmla="*/ 0 h 16"/>
              <a:gd name="T42" fmla="*/ 0 w 12"/>
              <a:gd name="T43" fmla="*/ 0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120" name="Freeform 120"/>
          <xdr:cNvSpPr>
            <a:spLocks/>
          </xdr:cNvSpPr>
        </xdr:nvSpPr>
        <xdr:spPr bwMode="auto">
          <a:xfrm>
            <a:off x="255" y="719"/>
            <a:ext cx="11" cy="0"/>
          </a:xfrm>
          <a:custGeom>
            <a:avLst/>
            <a:gdLst>
              <a:gd name="T0" fmla="*/ 0 w 51"/>
              <a:gd name="T1" fmla="*/ 0 h 4"/>
              <a:gd name="T2" fmla="*/ 0 w 51"/>
              <a:gd name="T3" fmla="*/ 0 h 4"/>
              <a:gd name="T4" fmla="*/ 0 w 51"/>
              <a:gd name="T5" fmla="*/ 0 h 4"/>
              <a:gd name="T6" fmla="*/ 0 w 51"/>
              <a:gd name="T7" fmla="*/ 0 h 4"/>
              <a:gd name="T8" fmla="*/ 0 w 51"/>
              <a:gd name="T9" fmla="*/ 0 h 4"/>
              <a:gd name="T10" fmla="*/ 0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121" name="Freeform 121"/>
          <xdr:cNvSpPr>
            <a:spLocks/>
          </xdr:cNvSpPr>
        </xdr:nvSpPr>
        <xdr:spPr bwMode="auto">
          <a:xfrm>
            <a:off x="259" y="736"/>
            <a:ext cx="11" cy="0"/>
          </a:xfrm>
          <a:custGeom>
            <a:avLst/>
            <a:gdLst>
              <a:gd name="T0" fmla="*/ 0 w 51"/>
              <a:gd name="T1" fmla="*/ 0 h 4"/>
              <a:gd name="T2" fmla="*/ 0 w 51"/>
              <a:gd name="T3" fmla="*/ 0 h 4"/>
              <a:gd name="T4" fmla="*/ 0 w 51"/>
              <a:gd name="T5" fmla="*/ 0 h 4"/>
              <a:gd name="T6" fmla="*/ 0 w 51"/>
              <a:gd name="T7" fmla="*/ 0 h 4"/>
              <a:gd name="T8" fmla="*/ 0 w 51"/>
              <a:gd name="T9" fmla="*/ 0 h 4"/>
              <a:gd name="T10" fmla="*/ 0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122" name="Freeform 122"/>
          <xdr:cNvSpPr>
            <a:spLocks/>
          </xdr:cNvSpPr>
        </xdr:nvSpPr>
        <xdr:spPr bwMode="auto">
          <a:xfrm>
            <a:off x="258" y="726"/>
            <a:ext cx="1"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3" name="Freeform 123"/>
          <xdr:cNvSpPr>
            <a:spLocks/>
          </xdr:cNvSpPr>
        </xdr:nvSpPr>
        <xdr:spPr bwMode="auto">
          <a:xfrm>
            <a:off x="270" y="726"/>
            <a:ext cx="1"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4" name="Freeform 124"/>
          <xdr:cNvSpPr>
            <a:spLocks/>
          </xdr:cNvSpPr>
        </xdr:nvSpPr>
        <xdr:spPr bwMode="auto">
          <a:xfrm>
            <a:off x="255" y="719"/>
            <a:ext cx="0" cy="3"/>
          </a:xfrm>
          <a:custGeom>
            <a:avLst/>
            <a:gdLst>
              <a:gd name="T0" fmla="*/ 0 w 4"/>
              <a:gd name="T1" fmla="*/ 0 h 10"/>
              <a:gd name="T2" fmla="*/ 0 w 4"/>
              <a:gd name="T3" fmla="*/ 0 h 10"/>
              <a:gd name="T4" fmla="*/ 0 w 4"/>
              <a:gd name="T5" fmla="*/ 0 h 10"/>
              <a:gd name="T6" fmla="*/ 0 w 4"/>
              <a:gd name="T7" fmla="*/ 0 h 10"/>
              <a:gd name="T8" fmla="*/ 0 w 4"/>
              <a:gd name="T9" fmla="*/ 0 h 10"/>
              <a:gd name="T10" fmla="*/ 0 w 4"/>
              <a:gd name="T11" fmla="*/ 0 h 10"/>
              <a:gd name="T12" fmla="*/ 0 w 4"/>
              <a:gd name="T13" fmla="*/ 0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25" name="Freeform 125"/>
          <xdr:cNvSpPr>
            <a:spLocks/>
          </xdr:cNvSpPr>
        </xdr:nvSpPr>
        <xdr:spPr bwMode="auto">
          <a:xfrm>
            <a:off x="266" y="719"/>
            <a:ext cx="2" cy="3"/>
          </a:xfrm>
          <a:custGeom>
            <a:avLst/>
            <a:gdLst>
              <a:gd name="T0" fmla="*/ 1 w 4"/>
              <a:gd name="T1" fmla="*/ 0 h 8"/>
              <a:gd name="T2" fmla="*/ 1 w 4"/>
              <a:gd name="T3" fmla="*/ 0 h 8"/>
              <a:gd name="T4" fmla="*/ 0 w 4"/>
              <a:gd name="T5" fmla="*/ 0 h 8"/>
              <a:gd name="T6" fmla="*/ 0 w 4"/>
              <a:gd name="T7" fmla="*/ 0 h 8"/>
              <a:gd name="T8" fmla="*/ 1 w 4"/>
              <a:gd name="T9" fmla="*/ 0 h 8"/>
              <a:gd name="T10" fmla="*/ 1 w 4"/>
              <a:gd name="T11" fmla="*/ 0 h 8"/>
              <a:gd name="T12" fmla="*/ 1 w 4"/>
              <a:gd name="T13" fmla="*/ 0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126" name="Freeform 126"/>
          <xdr:cNvSpPr>
            <a:spLocks/>
          </xdr:cNvSpPr>
        </xdr:nvSpPr>
        <xdr:spPr bwMode="auto">
          <a:xfrm>
            <a:off x="255" y="723"/>
            <a:ext cx="3" cy="3"/>
          </a:xfrm>
          <a:custGeom>
            <a:avLst/>
            <a:gdLst>
              <a:gd name="T0" fmla="*/ 0 w 14"/>
              <a:gd name="T1" fmla="*/ 0 h 14"/>
              <a:gd name="T2" fmla="*/ 0 w 14"/>
              <a:gd name="T3" fmla="*/ 0 h 14"/>
              <a:gd name="T4" fmla="*/ 0 w 14"/>
              <a:gd name="T5" fmla="*/ 0 h 14"/>
              <a:gd name="T6" fmla="*/ 0 w 14"/>
              <a:gd name="T7" fmla="*/ 0 h 14"/>
              <a:gd name="T8" fmla="*/ 0 w 14"/>
              <a:gd name="T9" fmla="*/ 0 h 14"/>
              <a:gd name="T10" fmla="*/ 0 w 14"/>
              <a:gd name="T11" fmla="*/ 0 h 14"/>
              <a:gd name="T12" fmla="*/ 0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127" name="Freeform 127"/>
          <xdr:cNvSpPr>
            <a:spLocks/>
          </xdr:cNvSpPr>
        </xdr:nvSpPr>
        <xdr:spPr bwMode="auto">
          <a:xfrm>
            <a:off x="268" y="722"/>
            <a:ext cx="3" cy="4"/>
          </a:xfrm>
          <a:custGeom>
            <a:avLst/>
            <a:gdLst>
              <a:gd name="T0" fmla="*/ 0 w 16"/>
              <a:gd name="T1" fmla="*/ 0 h 17"/>
              <a:gd name="T2" fmla="*/ 0 w 16"/>
              <a:gd name="T3" fmla="*/ 0 h 17"/>
              <a:gd name="T4" fmla="*/ 0 w 16"/>
              <a:gd name="T5" fmla="*/ 0 h 17"/>
              <a:gd name="T6" fmla="*/ 0 w 16"/>
              <a:gd name="T7" fmla="*/ 0 h 17"/>
              <a:gd name="T8" fmla="*/ 0 w 16"/>
              <a:gd name="T9" fmla="*/ 0 h 17"/>
              <a:gd name="T10" fmla="*/ 0 w 16"/>
              <a:gd name="T11" fmla="*/ 0 h 17"/>
              <a:gd name="T12" fmla="*/ 0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128" name="Freeform 128"/>
          <xdr:cNvSpPr>
            <a:spLocks/>
          </xdr:cNvSpPr>
        </xdr:nvSpPr>
        <xdr:spPr bwMode="auto">
          <a:xfrm>
            <a:off x="259" y="729"/>
            <a:ext cx="4" cy="2"/>
          </a:xfrm>
          <a:custGeom>
            <a:avLst/>
            <a:gdLst>
              <a:gd name="T0" fmla="*/ 0 w 17"/>
              <a:gd name="T1" fmla="*/ 0 h 11"/>
              <a:gd name="T2" fmla="*/ 0 w 17"/>
              <a:gd name="T3" fmla="*/ 0 h 11"/>
              <a:gd name="T4" fmla="*/ 0 w 17"/>
              <a:gd name="T5" fmla="*/ 0 h 11"/>
              <a:gd name="T6" fmla="*/ 0 w 17"/>
              <a:gd name="T7" fmla="*/ 0 h 11"/>
              <a:gd name="T8" fmla="*/ 0 w 17"/>
              <a:gd name="T9" fmla="*/ 0 h 11"/>
              <a:gd name="T10" fmla="*/ 0 w 17"/>
              <a:gd name="T11" fmla="*/ 0 h 11"/>
              <a:gd name="T12" fmla="*/ 0 w 17"/>
              <a:gd name="T13" fmla="*/ 0 h 11"/>
              <a:gd name="T14" fmla="*/ 0 w 17"/>
              <a:gd name="T15" fmla="*/ 0 h 11"/>
              <a:gd name="T16" fmla="*/ 0 w 17"/>
              <a:gd name="T17" fmla="*/ 0 h 11"/>
              <a:gd name="T18" fmla="*/ 0 w 17"/>
              <a:gd name="T19" fmla="*/ 0 h 11"/>
              <a:gd name="T20" fmla="*/ 0 w 17"/>
              <a:gd name="T21" fmla="*/ 0 h 11"/>
              <a:gd name="T22" fmla="*/ 0 w 17"/>
              <a:gd name="T23" fmla="*/ 0 h 11"/>
              <a:gd name="T24" fmla="*/ 0 w 17"/>
              <a:gd name="T25" fmla="*/ 0 h 11"/>
              <a:gd name="T26" fmla="*/ 0 w 17"/>
              <a:gd name="T27" fmla="*/ 0 h 11"/>
              <a:gd name="T28" fmla="*/ 0 w 17"/>
              <a:gd name="T29" fmla="*/ 0 h 11"/>
              <a:gd name="T30" fmla="*/ 0 w 17"/>
              <a:gd name="T31" fmla="*/ 0 h 11"/>
              <a:gd name="T32" fmla="*/ 0 w 17"/>
              <a:gd name="T33" fmla="*/ 0 h 11"/>
              <a:gd name="T34" fmla="*/ 0 w 17"/>
              <a:gd name="T35" fmla="*/ 0 h 11"/>
              <a:gd name="T36" fmla="*/ 0 w 17"/>
              <a:gd name="T37" fmla="*/ 0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129" name="Freeform 129"/>
          <xdr:cNvSpPr>
            <a:spLocks/>
          </xdr:cNvSpPr>
        </xdr:nvSpPr>
        <xdr:spPr bwMode="auto">
          <a:xfrm>
            <a:off x="261" y="729"/>
            <a:ext cx="10" cy="1"/>
          </a:xfrm>
          <a:custGeom>
            <a:avLst/>
            <a:gdLst>
              <a:gd name="T0" fmla="*/ 0 w 46"/>
              <a:gd name="T1" fmla="*/ 0 h 4"/>
              <a:gd name="T2" fmla="*/ 0 w 46"/>
              <a:gd name="T3" fmla="*/ 0 h 4"/>
              <a:gd name="T4" fmla="*/ 0 w 46"/>
              <a:gd name="T5" fmla="*/ 0 h 4"/>
              <a:gd name="T6" fmla="*/ 0 w 46"/>
              <a:gd name="T7" fmla="*/ 0 h 4"/>
              <a:gd name="T8" fmla="*/ 0 w 46"/>
              <a:gd name="T9" fmla="*/ 0 h 4"/>
              <a:gd name="T10" fmla="*/ 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130" name="Freeform 130"/>
          <xdr:cNvSpPr>
            <a:spLocks/>
          </xdr:cNvSpPr>
        </xdr:nvSpPr>
        <xdr:spPr bwMode="auto">
          <a:xfrm>
            <a:off x="259" y="731"/>
            <a:ext cx="1" cy="5"/>
          </a:xfrm>
          <a:custGeom>
            <a:avLst/>
            <a:gdLst>
              <a:gd name="T0" fmla="*/ 0 w 4"/>
              <a:gd name="T1" fmla="*/ 0 h 19"/>
              <a:gd name="T2" fmla="*/ 0 w 4"/>
              <a:gd name="T3" fmla="*/ 0 h 19"/>
              <a:gd name="T4" fmla="*/ 0 w 4"/>
              <a:gd name="T5" fmla="*/ 0 h 19"/>
              <a:gd name="T6" fmla="*/ 0 w 4"/>
              <a:gd name="T7" fmla="*/ 0 h 19"/>
              <a:gd name="T8" fmla="*/ 0 w 4"/>
              <a:gd name="T9" fmla="*/ 0 h 19"/>
              <a:gd name="T10" fmla="*/ 0 w 4"/>
              <a:gd name="T11" fmla="*/ 0 h 19"/>
              <a:gd name="T12" fmla="*/ 0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131" name="Oval 131"/>
          <xdr:cNvSpPr>
            <a:spLocks noChangeArrowheads="1"/>
          </xdr:cNvSpPr>
        </xdr:nvSpPr>
        <xdr:spPr bwMode="auto">
          <a:xfrm>
            <a:off x="316" y="737"/>
            <a:ext cx="6" cy="8"/>
          </a:xfrm>
          <a:prstGeom prst="ellipse">
            <a:avLst/>
          </a:prstGeom>
          <a:solidFill>
            <a:srgbClr val="C0C0C0"/>
          </a:solidFill>
          <a:ln w="9525">
            <a:solidFill>
              <a:srgbClr val="0238C0"/>
            </a:solidFill>
            <a:round/>
            <a:headEnd/>
            <a:tailEnd/>
          </a:ln>
        </xdr:spPr>
      </xdr:sp>
      <xdr:sp macro="" textlink="">
        <xdr:nvSpPr>
          <xdr:cNvPr id="132" name="Freeform 132"/>
          <xdr:cNvSpPr>
            <a:spLocks/>
          </xdr:cNvSpPr>
        </xdr:nvSpPr>
        <xdr:spPr bwMode="auto">
          <a:xfrm>
            <a:off x="315" y="736"/>
            <a:ext cx="7" cy="9"/>
          </a:xfrm>
          <a:custGeom>
            <a:avLst/>
            <a:gdLst>
              <a:gd name="T0" fmla="*/ 0 w 34"/>
              <a:gd name="T1" fmla="*/ 0 h 41"/>
              <a:gd name="T2" fmla="*/ 0 w 34"/>
              <a:gd name="T3" fmla="*/ 0 h 41"/>
              <a:gd name="T4" fmla="*/ 0 w 34"/>
              <a:gd name="T5" fmla="*/ 0 h 41"/>
              <a:gd name="T6" fmla="*/ 0 w 34"/>
              <a:gd name="T7" fmla="*/ 0 h 41"/>
              <a:gd name="T8" fmla="*/ 0 w 34"/>
              <a:gd name="T9" fmla="*/ 0 h 41"/>
              <a:gd name="T10" fmla="*/ 0 w 34"/>
              <a:gd name="T11" fmla="*/ 0 h 41"/>
              <a:gd name="T12" fmla="*/ 0 w 34"/>
              <a:gd name="T13" fmla="*/ 0 h 41"/>
              <a:gd name="T14" fmla="*/ 0 w 34"/>
              <a:gd name="T15" fmla="*/ 0 h 41"/>
              <a:gd name="T16" fmla="*/ 0 w 34"/>
              <a:gd name="T17" fmla="*/ 0 h 41"/>
              <a:gd name="T18" fmla="*/ 0 w 34"/>
              <a:gd name="T19" fmla="*/ 0 h 41"/>
              <a:gd name="T20" fmla="*/ 0 w 34"/>
              <a:gd name="T21" fmla="*/ 0 h 41"/>
              <a:gd name="T22" fmla="*/ 0 w 34"/>
              <a:gd name="T23" fmla="*/ 0 h 41"/>
              <a:gd name="T24" fmla="*/ 0 w 34"/>
              <a:gd name="T25" fmla="*/ 0 h 41"/>
              <a:gd name="T26" fmla="*/ 0 w 34"/>
              <a:gd name="T27" fmla="*/ 0 h 41"/>
              <a:gd name="T28" fmla="*/ 0 w 34"/>
              <a:gd name="T29" fmla="*/ 0 h 41"/>
              <a:gd name="T30" fmla="*/ 0 w 34"/>
              <a:gd name="T31" fmla="*/ 0 h 41"/>
              <a:gd name="T32" fmla="*/ 0 w 34"/>
              <a:gd name="T33" fmla="*/ 0 h 41"/>
              <a:gd name="T34" fmla="*/ 0 w 34"/>
              <a:gd name="T35" fmla="*/ 0 h 41"/>
              <a:gd name="T36" fmla="*/ 0 w 34"/>
              <a:gd name="T37" fmla="*/ 0 h 41"/>
              <a:gd name="T38" fmla="*/ 0 w 34"/>
              <a:gd name="T39" fmla="*/ 0 h 41"/>
              <a:gd name="T40" fmla="*/ 0 w 34"/>
              <a:gd name="T41" fmla="*/ 0 h 41"/>
              <a:gd name="T42" fmla="*/ 0 w 34"/>
              <a:gd name="T43" fmla="*/ 0 h 41"/>
              <a:gd name="T44" fmla="*/ 0 w 34"/>
              <a:gd name="T45" fmla="*/ 0 h 41"/>
              <a:gd name="T46" fmla="*/ 0 w 34"/>
              <a:gd name="T47" fmla="*/ 0 h 41"/>
              <a:gd name="T48" fmla="*/ 0 w 34"/>
              <a:gd name="T49" fmla="*/ 0 h 41"/>
              <a:gd name="T50" fmla="*/ 0 w 34"/>
              <a:gd name="T51" fmla="*/ 0 h 41"/>
              <a:gd name="T52" fmla="*/ 0 w 34"/>
              <a:gd name="T53" fmla="*/ 0 h 41"/>
              <a:gd name="T54" fmla="*/ 0 w 34"/>
              <a:gd name="T55" fmla="*/ 0 h 41"/>
              <a:gd name="T56" fmla="*/ 0 w 34"/>
              <a:gd name="T57" fmla="*/ 0 h 41"/>
              <a:gd name="T58" fmla="*/ 0 w 34"/>
              <a:gd name="T59" fmla="*/ 0 h 41"/>
              <a:gd name="T60" fmla="*/ 0 w 34"/>
              <a:gd name="T61" fmla="*/ 0 h 41"/>
              <a:gd name="T62" fmla="*/ 0 w 34"/>
              <a:gd name="T63" fmla="*/ 0 h 41"/>
              <a:gd name="T64" fmla="*/ 0 w 34"/>
              <a:gd name="T65" fmla="*/ 0 h 41"/>
              <a:gd name="T66" fmla="*/ 0 w 34"/>
              <a:gd name="T67" fmla="*/ 0 h 41"/>
              <a:gd name="T68" fmla="*/ 0 w 34"/>
              <a:gd name="T69" fmla="*/ 0 h 41"/>
              <a:gd name="T70" fmla="*/ 0 w 34"/>
              <a:gd name="T71" fmla="*/ 0 h 41"/>
              <a:gd name="T72" fmla="*/ 0 w 34"/>
              <a:gd name="T73" fmla="*/ 0 h 41"/>
              <a:gd name="T74" fmla="*/ 0 w 34"/>
              <a:gd name="T75" fmla="*/ 0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33" name="Rectangle 133"/>
          <xdr:cNvSpPr>
            <a:spLocks noChangeArrowheads="1"/>
          </xdr:cNvSpPr>
        </xdr:nvSpPr>
        <xdr:spPr bwMode="auto">
          <a:xfrm>
            <a:off x="312" y="740"/>
            <a:ext cx="4" cy="3"/>
          </a:xfrm>
          <a:prstGeom prst="rect">
            <a:avLst/>
          </a:prstGeom>
          <a:solidFill>
            <a:srgbClr val="C0C0C0"/>
          </a:solidFill>
          <a:ln w="9525">
            <a:solidFill>
              <a:srgbClr val="0238C0"/>
            </a:solidFill>
            <a:miter lim="800000"/>
            <a:headEnd/>
            <a:tailEnd/>
          </a:ln>
        </xdr:spPr>
      </xdr:sp>
      <xdr:sp macro="" textlink="">
        <xdr:nvSpPr>
          <xdr:cNvPr id="134" name="Freeform 134"/>
          <xdr:cNvSpPr>
            <a:spLocks/>
          </xdr:cNvSpPr>
        </xdr:nvSpPr>
        <xdr:spPr bwMode="auto">
          <a:xfrm>
            <a:off x="312" y="740"/>
            <a:ext cx="4" cy="3"/>
          </a:xfrm>
          <a:custGeom>
            <a:avLst/>
            <a:gdLst>
              <a:gd name="T0" fmla="*/ 0 w 17"/>
              <a:gd name="T1" fmla="*/ 0 h 13"/>
              <a:gd name="T2" fmla="*/ 0 w 17"/>
              <a:gd name="T3" fmla="*/ 0 h 13"/>
              <a:gd name="T4" fmla="*/ 0 w 17"/>
              <a:gd name="T5" fmla="*/ 0 h 13"/>
              <a:gd name="T6" fmla="*/ 0 w 17"/>
              <a:gd name="T7" fmla="*/ 0 h 13"/>
              <a:gd name="T8" fmla="*/ 0 w 17"/>
              <a:gd name="T9" fmla="*/ 0 h 13"/>
              <a:gd name="T10" fmla="*/ 0 w 17"/>
              <a:gd name="T11" fmla="*/ 0 h 13"/>
              <a:gd name="T12" fmla="*/ 0 w 17"/>
              <a:gd name="T13" fmla="*/ 0 h 13"/>
              <a:gd name="T14" fmla="*/ 0 w 17"/>
              <a:gd name="T15" fmla="*/ 0 h 13"/>
              <a:gd name="T16" fmla="*/ 0 w 17"/>
              <a:gd name="T17" fmla="*/ 0 h 13"/>
              <a:gd name="T18" fmla="*/ 0 w 17"/>
              <a:gd name="T19" fmla="*/ 0 h 13"/>
              <a:gd name="T20" fmla="*/ 0 w 17"/>
              <a:gd name="T21" fmla="*/ 0 h 13"/>
              <a:gd name="T22" fmla="*/ 0 w 17"/>
              <a:gd name="T23" fmla="*/ 0 h 13"/>
              <a:gd name="T24" fmla="*/ 0 w 17"/>
              <a:gd name="T25" fmla="*/ 0 h 13"/>
              <a:gd name="T26" fmla="*/ 0 w 17"/>
              <a:gd name="T27" fmla="*/ 0 h 13"/>
              <a:gd name="T28" fmla="*/ 0 w 17"/>
              <a:gd name="T29" fmla="*/ 0 h 13"/>
              <a:gd name="T30" fmla="*/ 0 w 17"/>
              <a:gd name="T31" fmla="*/ 0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135" name="Line 135"/>
          <xdr:cNvSpPr>
            <a:spLocks noChangeShapeType="1"/>
          </xdr:cNvSpPr>
        </xdr:nvSpPr>
        <xdr:spPr bwMode="auto">
          <a:xfrm flipH="1">
            <a:off x="318" y="740"/>
            <a:ext cx="2" cy="3"/>
          </a:xfrm>
          <a:prstGeom prst="line">
            <a:avLst/>
          </a:prstGeom>
          <a:noFill/>
          <a:ln w="0">
            <a:solidFill>
              <a:srgbClr val="0238C0"/>
            </a:solidFill>
            <a:round/>
            <a:headEnd/>
            <a:tailEnd/>
          </a:ln>
        </xdr:spPr>
      </xdr:sp>
      <xdr:sp macro="" textlink="">
        <xdr:nvSpPr>
          <xdr:cNvPr id="136" name="Line 136"/>
          <xdr:cNvSpPr>
            <a:spLocks noChangeShapeType="1"/>
          </xdr:cNvSpPr>
        </xdr:nvSpPr>
        <xdr:spPr bwMode="auto">
          <a:xfrm flipH="1">
            <a:off x="320" y="740"/>
            <a:ext cx="0" cy="1"/>
          </a:xfrm>
          <a:prstGeom prst="line">
            <a:avLst/>
          </a:prstGeom>
          <a:noFill/>
          <a:ln w="0">
            <a:solidFill>
              <a:srgbClr val="0238C0"/>
            </a:solidFill>
            <a:round/>
            <a:headEnd/>
            <a:tailEnd/>
          </a:ln>
        </xdr:spPr>
      </xdr:sp>
      <xdr:sp macro="" textlink="">
        <xdr:nvSpPr>
          <xdr:cNvPr id="137" name="Line 137"/>
          <xdr:cNvSpPr>
            <a:spLocks noChangeShapeType="1"/>
          </xdr:cNvSpPr>
        </xdr:nvSpPr>
        <xdr:spPr bwMode="auto">
          <a:xfrm flipH="1">
            <a:off x="318" y="741"/>
            <a:ext cx="0" cy="3"/>
          </a:xfrm>
          <a:prstGeom prst="line">
            <a:avLst/>
          </a:prstGeom>
          <a:noFill/>
          <a:ln w="0">
            <a:solidFill>
              <a:srgbClr val="0238C0"/>
            </a:solidFill>
            <a:round/>
            <a:headEnd/>
            <a:tailEnd/>
          </a:ln>
        </xdr:spPr>
      </xdr:sp>
      <xdr:sp macro="" textlink="">
        <xdr:nvSpPr>
          <xdr:cNvPr id="138" name="Line 138"/>
          <xdr:cNvSpPr>
            <a:spLocks noChangeShapeType="1"/>
          </xdr:cNvSpPr>
        </xdr:nvSpPr>
        <xdr:spPr bwMode="auto">
          <a:xfrm flipH="1">
            <a:off x="318" y="738"/>
            <a:ext cx="0" cy="3"/>
          </a:xfrm>
          <a:prstGeom prst="line">
            <a:avLst/>
          </a:prstGeom>
          <a:noFill/>
          <a:ln w="0">
            <a:solidFill>
              <a:srgbClr val="0238C0"/>
            </a:solidFill>
            <a:round/>
            <a:headEnd/>
            <a:tailEnd/>
          </a:ln>
        </xdr:spPr>
      </xdr:sp>
      <xdr:sp macro="" textlink="">
        <xdr:nvSpPr>
          <xdr:cNvPr id="139" name="Line 139"/>
          <xdr:cNvSpPr>
            <a:spLocks noChangeShapeType="1"/>
          </xdr:cNvSpPr>
        </xdr:nvSpPr>
        <xdr:spPr bwMode="auto">
          <a:xfrm flipH="1">
            <a:off x="317" y="741"/>
            <a:ext cx="0" cy="2"/>
          </a:xfrm>
          <a:prstGeom prst="line">
            <a:avLst/>
          </a:prstGeom>
          <a:noFill/>
          <a:ln w="0">
            <a:solidFill>
              <a:srgbClr val="0238C0"/>
            </a:solidFill>
            <a:round/>
            <a:headEnd/>
            <a:tailEnd/>
          </a:ln>
        </xdr:spPr>
      </xdr:sp>
      <xdr:sp macro="" textlink="">
        <xdr:nvSpPr>
          <xdr:cNvPr id="140" name="Freeform 140"/>
          <xdr:cNvSpPr>
            <a:spLocks/>
          </xdr:cNvSpPr>
        </xdr:nvSpPr>
        <xdr:spPr bwMode="auto">
          <a:xfrm>
            <a:off x="316" y="717"/>
            <a:ext cx="1" cy="3"/>
          </a:xfrm>
          <a:custGeom>
            <a:avLst/>
            <a:gdLst>
              <a:gd name="T0" fmla="*/ 0 w 10"/>
              <a:gd name="T1" fmla="*/ 0 h 10"/>
              <a:gd name="T2" fmla="*/ 0 w 10"/>
              <a:gd name="T3" fmla="*/ 0 h 10"/>
              <a:gd name="T4" fmla="*/ 0 w 10"/>
              <a:gd name="T5" fmla="*/ 0 h 10"/>
              <a:gd name="T6" fmla="*/ 0 w 10"/>
              <a:gd name="T7" fmla="*/ 0 h 10"/>
              <a:gd name="T8" fmla="*/ 0 w 10"/>
              <a:gd name="T9" fmla="*/ 0 h 10"/>
              <a:gd name="T10" fmla="*/ 0 w 10"/>
              <a:gd name="T11" fmla="*/ 0 h 10"/>
              <a:gd name="T12" fmla="*/ 0 w 10"/>
              <a:gd name="T13" fmla="*/ 0 h 10"/>
              <a:gd name="T14" fmla="*/ 0 w 10"/>
              <a:gd name="T15" fmla="*/ 0 h 10"/>
              <a:gd name="T16" fmla="*/ 0 w 10"/>
              <a:gd name="T17" fmla="*/ 0 h 10"/>
              <a:gd name="T18" fmla="*/ 0 w 10"/>
              <a:gd name="T19" fmla="*/ 0 h 10"/>
              <a:gd name="T20" fmla="*/ 0 w 10"/>
              <a:gd name="T21" fmla="*/ 0 h 10"/>
              <a:gd name="T22" fmla="*/ 0 w 10"/>
              <a:gd name="T23" fmla="*/ 0 h 10"/>
              <a:gd name="T24" fmla="*/ 0 w 10"/>
              <a:gd name="T25" fmla="*/ 0 h 10"/>
              <a:gd name="T26" fmla="*/ 0 w 10"/>
              <a:gd name="T27" fmla="*/ 0 h 10"/>
              <a:gd name="T28" fmla="*/ 0 w 10"/>
              <a:gd name="T29" fmla="*/ 0 h 10"/>
              <a:gd name="T30" fmla="*/ 0 w 10"/>
              <a:gd name="T31" fmla="*/ 0 h 10"/>
              <a:gd name="T32" fmla="*/ 0 w 10"/>
              <a:gd name="T33" fmla="*/ 0 h 10"/>
              <a:gd name="T34" fmla="*/ 0 w 10"/>
              <a:gd name="T35" fmla="*/ 0 h 10"/>
              <a:gd name="T36" fmla="*/ 0 w 10"/>
              <a:gd name="T37" fmla="*/ 0 h 10"/>
              <a:gd name="T38" fmla="*/ 0 w 10"/>
              <a:gd name="T39" fmla="*/ 0 h 10"/>
              <a:gd name="T40" fmla="*/ 0 w 10"/>
              <a:gd name="T41" fmla="*/ 0 h 10"/>
              <a:gd name="T42" fmla="*/ 0 w 10"/>
              <a:gd name="T43" fmla="*/ 0 h 10"/>
              <a:gd name="T44" fmla="*/ 0 w 10"/>
              <a:gd name="T45" fmla="*/ 0 h 10"/>
              <a:gd name="T46" fmla="*/ 0 w 10"/>
              <a:gd name="T47" fmla="*/ 0 h 10"/>
              <a:gd name="T48" fmla="*/ 0 w 10"/>
              <a:gd name="T49" fmla="*/ 0 h 10"/>
              <a:gd name="T50" fmla="*/ 0 w 10"/>
              <a:gd name="T51" fmla="*/ 0 h 10"/>
              <a:gd name="T52" fmla="*/ 0 w 10"/>
              <a:gd name="T53" fmla="*/ 0 h 10"/>
              <a:gd name="T54" fmla="*/ 0 w 10"/>
              <a:gd name="T55" fmla="*/ 0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141" name="Freeform 141"/>
          <xdr:cNvSpPr>
            <a:spLocks/>
          </xdr:cNvSpPr>
        </xdr:nvSpPr>
        <xdr:spPr bwMode="auto">
          <a:xfrm>
            <a:off x="303" y="717"/>
            <a:ext cx="4" cy="3"/>
          </a:xfrm>
          <a:custGeom>
            <a:avLst/>
            <a:gdLst>
              <a:gd name="T0" fmla="*/ 0 w 12"/>
              <a:gd name="T1" fmla="*/ 0 h 10"/>
              <a:gd name="T2" fmla="*/ 0 w 12"/>
              <a:gd name="T3" fmla="*/ 0 h 10"/>
              <a:gd name="T4" fmla="*/ 0 w 12"/>
              <a:gd name="T5" fmla="*/ 0 h 10"/>
              <a:gd name="T6" fmla="*/ 0 w 12"/>
              <a:gd name="T7" fmla="*/ 0 h 10"/>
              <a:gd name="T8" fmla="*/ 0 w 12"/>
              <a:gd name="T9" fmla="*/ 0 h 10"/>
              <a:gd name="T10" fmla="*/ 0 w 12"/>
              <a:gd name="T11" fmla="*/ 0 h 10"/>
              <a:gd name="T12" fmla="*/ 0 w 12"/>
              <a:gd name="T13" fmla="*/ 0 h 10"/>
              <a:gd name="T14" fmla="*/ 0 w 12"/>
              <a:gd name="T15" fmla="*/ 0 h 10"/>
              <a:gd name="T16" fmla="*/ 0 w 12"/>
              <a:gd name="T17" fmla="*/ 0 h 10"/>
              <a:gd name="T18" fmla="*/ 0 w 12"/>
              <a:gd name="T19" fmla="*/ 0 h 10"/>
              <a:gd name="T20" fmla="*/ 0 w 12"/>
              <a:gd name="T21" fmla="*/ 0 h 10"/>
              <a:gd name="T22" fmla="*/ 0 w 12"/>
              <a:gd name="T23" fmla="*/ 0 h 10"/>
              <a:gd name="T24" fmla="*/ 0 w 12"/>
              <a:gd name="T25" fmla="*/ 0 h 10"/>
              <a:gd name="T26" fmla="*/ 0 w 12"/>
              <a:gd name="T27" fmla="*/ 0 h 10"/>
              <a:gd name="T28" fmla="*/ 0 w 12"/>
              <a:gd name="T29" fmla="*/ 0 h 10"/>
              <a:gd name="T30" fmla="*/ 0 w 12"/>
              <a:gd name="T31" fmla="*/ 0 h 10"/>
              <a:gd name="T32" fmla="*/ 0 w 12"/>
              <a:gd name="T33" fmla="*/ 0 h 10"/>
              <a:gd name="T34" fmla="*/ 0 w 12"/>
              <a:gd name="T35" fmla="*/ 0 h 10"/>
              <a:gd name="T36" fmla="*/ 0 w 12"/>
              <a:gd name="T37" fmla="*/ 0 h 10"/>
              <a:gd name="T38" fmla="*/ 0 w 12"/>
              <a:gd name="T39" fmla="*/ 0 h 10"/>
              <a:gd name="T40" fmla="*/ 0 w 12"/>
              <a:gd name="T41" fmla="*/ 0 h 10"/>
              <a:gd name="T42" fmla="*/ 0 w 12"/>
              <a:gd name="T43" fmla="*/ 0 h 10"/>
              <a:gd name="T44" fmla="*/ 0 w 12"/>
              <a:gd name="T45" fmla="*/ 0 h 10"/>
              <a:gd name="T46" fmla="*/ 0 w 12"/>
              <a:gd name="T47" fmla="*/ 0 h 10"/>
              <a:gd name="T48" fmla="*/ 0 w 12"/>
              <a:gd name="T49" fmla="*/ 0 h 10"/>
              <a:gd name="T50" fmla="*/ 0 w 12"/>
              <a:gd name="T51" fmla="*/ 0 h 10"/>
              <a:gd name="T52" fmla="*/ 0 w 12"/>
              <a:gd name="T53" fmla="*/ 0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142" name="Freeform 142"/>
          <xdr:cNvSpPr>
            <a:spLocks/>
          </xdr:cNvSpPr>
        </xdr:nvSpPr>
        <xdr:spPr bwMode="auto">
          <a:xfrm>
            <a:off x="316" y="720"/>
            <a:ext cx="1" cy="3"/>
          </a:xfrm>
          <a:custGeom>
            <a:avLst/>
            <a:gdLst>
              <a:gd name="T0" fmla="*/ 0 w 8"/>
              <a:gd name="T1" fmla="*/ 0 h 11"/>
              <a:gd name="T2" fmla="*/ 0 w 8"/>
              <a:gd name="T3" fmla="*/ 0 h 11"/>
              <a:gd name="T4" fmla="*/ 0 w 8"/>
              <a:gd name="T5" fmla="*/ 0 h 11"/>
              <a:gd name="T6" fmla="*/ 0 w 8"/>
              <a:gd name="T7" fmla="*/ 0 h 11"/>
              <a:gd name="T8" fmla="*/ 0 w 8"/>
              <a:gd name="T9" fmla="*/ 0 h 11"/>
              <a:gd name="T10" fmla="*/ 0 w 8"/>
              <a:gd name="T11" fmla="*/ 0 h 11"/>
              <a:gd name="T12" fmla="*/ 0 w 8"/>
              <a:gd name="T13" fmla="*/ 0 h 11"/>
              <a:gd name="T14" fmla="*/ 0 w 8"/>
              <a:gd name="T15" fmla="*/ 0 h 11"/>
              <a:gd name="T16" fmla="*/ 0 w 8"/>
              <a:gd name="T17" fmla="*/ 0 h 11"/>
              <a:gd name="T18" fmla="*/ 0 w 8"/>
              <a:gd name="T19" fmla="*/ 0 h 11"/>
              <a:gd name="T20" fmla="*/ 0 w 8"/>
              <a:gd name="T21" fmla="*/ 0 h 11"/>
              <a:gd name="T22" fmla="*/ 0 w 8"/>
              <a:gd name="T23" fmla="*/ 0 h 11"/>
              <a:gd name="T24" fmla="*/ 0 w 8"/>
              <a:gd name="T25" fmla="*/ 0 h 11"/>
              <a:gd name="T26" fmla="*/ 0 w 8"/>
              <a:gd name="T27" fmla="*/ 0 h 11"/>
              <a:gd name="T28" fmla="*/ 0 w 8"/>
              <a:gd name="T29" fmla="*/ 0 h 11"/>
              <a:gd name="T30" fmla="*/ 0 w 8"/>
              <a:gd name="T31" fmla="*/ 0 h 11"/>
              <a:gd name="T32" fmla="*/ 0 w 8"/>
              <a:gd name="T33" fmla="*/ 0 h 11"/>
              <a:gd name="T34" fmla="*/ 0 w 8"/>
              <a:gd name="T35" fmla="*/ 0 h 11"/>
              <a:gd name="T36" fmla="*/ 0 w 8"/>
              <a:gd name="T37" fmla="*/ 0 h 11"/>
              <a:gd name="T38" fmla="*/ 0 w 8"/>
              <a:gd name="T39" fmla="*/ 0 h 11"/>
              <a:gd name="T40" fmla="*/ 0 w 8"/>
              <a:gd name="T41" fmla="*/ 0 h 11"/>
              <a:gd name="T42" fmla="*/ 0 w 8"/>
              <a:gd name="T43" fmla="*/ 0 h 11"/>
              <a:gd name="T44" fmla="*/ 0 w 8"/>
              <a:gd name="T45" fmla="*/ 0 h 11"/>
              <a:gd name="T46" fmla="*/ 0 w 8"/>
              <a:gd name="T47" fmla="*/ 0 h 11"/>
              <a:gd name="T48" fmla="*/ 0 w 8"/>
              <a:gd name="T49" fmla="*/ 0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143" name="Freeform 143"/>
          <xdr:cNvSpPr>
            <a:spLocks/>
          </xdr:cNvSpPr>
        </xdr:nvSpPr>
        <xdr:spPr bwMode="auto">
          <a:xfrm>
            <a:off x="303" y="720"/>
            <a:ext cx="3" cy="3"/>
          </a:xfrm>
          <a:custGeom>
            <a:avLst/>
            <a:gdLst>
              <a:gd name="T0" fmla="*/ 0 w 10"/>
              <a:gd name="T1" fmla="*/ 0 h 9"/>
              <a:gd name="T2" fmla="*/ 0 w 10"/>
              <a:gd name="T3" fmla="*/ 0 h 9"/>
              <a:gd name="T4" fmla="*/ 0 w 10"/>
              <a:gd name="T5" fmla="*/ 0 h 9"/>
              <a:gd name="T6" fmla="*/ 0 w 10"/>
              <a:gd name="T7" fmla="*/ 0 h 9"/>
              <a:gd name="T8" fmla="*/ 0 w 10"/>
              <a:gd name="T9" fmla="*/ 0 h 9"/>
              <a:gd name="T10" fmla="*/ 0 w 10"/>
              <a:gd name="T11" fmla="*/ 0 h 9"/>
              <a:gd name="T12" fmla="*/ 0 w 10"/>
              <a:gd name="T13" fmla="*/ 0 h 9"/>
              <a:gd name="T14" fmla="*/ 0 w 10"/>
              <a:gd name="T15" fmla="*/ 0 h 9"/>
              <a:gd name="T16" fmla="*/ 0 w 10"/>
              <a:gd name="T17" fmla="*/ 0 h 9"/>
              <a:gd name="T18" fmla="*/ 0 w 10"/>
              <a:gd name="T19" fmla="*/ 0 h 9"/>
              <a:gd name="T20" fmla="*/ 0 w 10"/>
              <a:gd name="T21" fmla="*/ 0 h 9"/>
              <a:gd name="T22" fmla="*/ 0 w 10"/>
              <a:gd name="T23" fmla="*/ 0 h 9"/>
              <a:gd name="T24" fmla="*/ 0 w 10"/>
              <a:gd name="T25" fmla="*/ 0 h 9"/>
              <a:gd name="T26" fmla="*/ 0 w 10"/>
              <a:gd name="T27" fmla="*/ 0 h 9"/>
              <a:gd name="T28" fmla="*/ 0 w 10"/>
              <a:gd name="T29" fmla="*/ 0 h 9"/>
              <a:gd name="T30" fmla="*/ 0 w 10"/>
              <a:gd name="T31" fmla="*/ 0 h 9"/>
              <a:gd name="T32" fmla="*/ 0 w 10"/>
              <a:gd name="T33" fmla="*/ 0 h 9"/>
              <a:gd name="T34" fmla="*/ 0 w 10"/>
              <a:gd name="T35" fmla="*/ 0 h 9"/>
              <a:gd name="T36" fmla="*/ 0 w 10"/>
              <a:gd name="T37" fmla="*/ 0 h 9"/>
              <a:gd name="T38" fmla="*/ 0 w 10"/>
              <a:gd name="T39" fmla="*/ 0 h 9"/>
              <a:gd name="T40" fmla="*/ 0 w 10"/>
              <a:gd name="T41" fmla="*/ 0 h 9"/>
              <a:gd name="T42" fmla="*/ 0 w 10"/>
              <a:gd name="T43" fmla="*/ 0 h 9"/>
              <a:gd name="T44" fmla="*/ 0 w 10"/>
              <a:gd name="T45" fmla="*/ 0 h 9"/>
              <a:gd name="T46" fmla="*/ 0 w 10"/>
              <a:gd name="T47" fmla="*/ 0 h 9"/>
              <a:gd name="T48" fmla="*/ 0 w 10"/>
              <a:gd name="T49" fmla="*/ 0 h 9"/>
              <a:gd name="T50" fmla="*/ 0 w 10"/>
              <a:gd name="T51" fmla="*/ 0 h 9"/>
              <a:gd name="T52" fmla="*/ 0 w 10"/>
              <a:gd name="T53" fmla="*/ 0 h 9"/>
              <a:gd name="T54" fmla="*/ 0 w 10"/>
              <a:gd name="T55" fmla="*/ 0 h 9"/>
              <a:gd name="T56" fmla="*/ 0 w 10"/>
              <a:gd name="T57" fmla="*/ 0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144" name="Freeform 144"/>
          <xdr:cNvSpPr>
            <a:spLocks/>
          </xdr:cNvSpPr>
        </xdr:nvSpPr>
        <xdr:spPr bwMode="auto">
          <a:xfrm>
            <a:off x="300" y="724"/>
            <a:ext cx="2" cy="3"/>
          </a:xfrm>
          <a:custGeom>
            <a:avLst/>
            <a:gdLst>
              <a:gd name="T0" fmla="*/ 0 w 10"/>
              <a:gd name="T1" fmla="*/ 0 h 12"/>
              <a:gd name="T2" fmla="*/ 0 w 10"/>
              <a:gd name="T3" fmla="*/ 0 h 12"/>
              <a:gd name="T4" fmla="*/ 0 w 10"/>
              <a:gd name="T5" fmla="*/ 0 h 12"/>
              <a:gd name="T6" fmla="*/ 0 w 10"/>
              <a:gd name="T7" fmla="*/ 0 h 12"/>
              <a:gd name="T8" fmla="*/ 0 w 10"/>
              <a:gd name="T9" fmla="*/ 0 h 12"/>
              <a:gd name="T10" fmla="*/ 0 w 10"/>
              <a:gd name="T11" fmla="*/ 0 h 12"/>
              <a:gd name="T12" fmla="*/ 0 w 10"/>
              <a:gd name="T13" fmla="*/ 0 h 12"/>
              <a:gd name="T14" fmla="*/ 0 w 10"/>
              <a:gd name="T15" fmla="*/ 0 h 12"/>
              <a:gd name="T16" fmla="*/ 0 w 10"/>
              <a:gd name="T17" fmla="*/ 0 h 12"/>
              <a:gd name="T18" fmla="*/ 0 w 10"/>
              <a:gd name="T19" fmla="*/ 0 h 12"/>
              <a:gd name="T20" fmla="*/ 0 w 10"/>
              <a:gd name="T21" fmla="*/ 0 h 12"/>
              <a:gd name="T22" fmla="*/ 0 w 10"/>
              <a:gd name="T23" fmla="*/ 0 h 12"/>
              <a:gd name="T24" fmla="*/ 0 w 10"/>
              <a:gd name="T25" fmla="*/ 0 h 12"/>
              <a:gd name="T26" fmla="*/ 0 w 10"/>
              <a:gd name="T27" fmla="*/ 0 h 12"/>
              <a:gd name="T28" fmla="*/ 0 w 10"/>
              <a:gd name="T29" fmla="*/ 0 h 12"/>
              <a:gd name="T30" fmla="*/ 0 w 10"/>
              <a:gd name="T31" fmla="*/ 0 h 12"/>
              <a:gd name="T32" fmla="*/ 0 w 10"/>
              <a:gd name="T33" fmla="*/ 0 h 12"/>
              <a:gd name="T34" fmla="*/ 0 w 10"/>
              <a:gd name="T35" fmla="*/ 0 h 12"/>
              <a:gd name="T36" fmla="*/ 0 w 10"/>
              <a:gd name="T37" fmla="*/ 0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145" name="Freeform 145"/>
          <xdr:cNvSpPr>
            <a:spLocks/>
          </xdr:cNvSpPr>
        </xdr:nvSpPr>
        <xdr:spPr bwMode="auto">
          <a:xfrm>
            <a:off x="313" y="724"/>
            <a:ext cx="2" cy="3"/>
          </a:xfrm>
          <a:custGeom>
            <a:avLst/>
            <a:gdLst>
              <a:gd name="T0" fmla="*/ 0 w 8"/>
              <a:gd name="T1" fmla="*/ 0 h 12"/>
              <a:gd name="T2" fmla="*/ 0 w 8"/>
              <a:gd name="T3" fmla="*/ 0 h 12"/>
              <a:gd name="T4" fmla="*/ 0 w 8"/>
              <a:gd name="T5" fmla="*/ 0 h 12"/>
              <a:gd name="T6" fmla="*/ 0 w 8"/>
              <a:gd name="T7" fmla="*/ 0 h 12"/>
              <a:gd name="T8" fmla="*/ 0 w 8"/>
              <a:gd name="T9" fmla="*/ 0 h 12"/>
              <a:gd name="T10" fmla="*/ 0 w 8"/>
              <a:gd name="T11" fmla="*/ 0 h 12"/>
              <a:gd name="T12" fmla="*/ 0 w 8"/>
              <a:gd name="T13" fmla="*/ 0 h 12"/>
              <a:gd name="T14" fmla="*/ 0 w 8"/>
              <a:gd name="T15" fmla="*/ 0 h 12"/>
              <a:gd name="T16" fmla="*/ 0 w 8"/>
              <a:gd name="T17" fmla="*/ 0 h 12"/>
              <a:gd name="T18" fmla="*/ 0 w 8"/>
              <a:gd name="T19" fmla="*/ 0 h 12"/>
              <a:gd name="T20" fmla="*/ 0 w 8"/>
              <a:gd name="T21" fmla="*/ 0 h 12"/>
              <a:gd name="T22" fmla="*/ 0 w 8"/>
              <a:gd name="T23" fmla="*/ 0 h 12"/>
              <a:gd name="T24" fmla="*/ 0 w 8"/>
              <a:gd name="T25" fmla="*/ 0 h 12"/>
              <a:gd name="T26" fmla="*/ 0 w 8"/>
              <a:gd name="T27" fmla="*/ 0 h 12"/>
              <a:gd name="T28" fmla="*/ 0 w 8"/>
              <a:gd name="T29" fmla="*/ 0 h 12"/>
              <a:gd name="T30" fmla="*/ 0 w 8"/>
              <a:gd name="T31" fmla="*/ 0 h 12"/>
              <a:gd name="T32" fmla="*/ 0 w 8"/>
              <a:gd name="T33" fmla="*/ 0 h 12"/>
              <a:gd name="T34" fmla="*/ 0 w 8"/>
              <a:gd name="T35" fmla="*/ 0 h 12"/>
              <a:gd name="T36" fmla="*/ 0 w 8"/>
              <a:gd name="T37" fmla="*/ 0 h 12"/>
              <a:gd name="T38" fmla="*/ 0 w 8"/>
              <a:gd name="T39" fmla="*/ 0 h 12"/>
              <a:gd name="T40" fmla="*/ 0 w 8"/>
              <a:gd name="T41" fmla="*/ 0 h 12"/>
              <a:gd name="T42" fmla="*/ 0 w 8"/>
              <a:gd name="T43" fmla="*/ 0 h 12"/>
              <a:gd name="T44" fmla="*/ 0 w 8"/>
              <a:gd name="T45" fmla="*/ 0 h 12"/>
              <a:gd name="T46" fmla="*/ 0 w 8"/>
              <a:gd name="T47" fmla="*/ 0 h 12"/>
              <a:gd name="T48" fmla="*/ 0 w 8"/>
              <a:gd name="T49" fmla="*/ 0 h 12"/>
              <a:gd name="T50" fmla="*/ 0 w 8"/>
              <a:gd name="T51" fmla="*/ 0 h 12"/>
              <a:gd name="T52" fmla="*/ 0 w 8"/>
              <a:gd name="T53" fmla="*/ 0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146" name="Freeform 146"/>
          <xdr:cNvSpPr>
            <a:spLocks/>
          </xdr:cNvSpPr>
        </xdr:nvSpPr>
        <xdr:spPr bwMode="auto">
          <a:xfrm>
            <a:off x="312" y="731"/>
            <a:ext cx="3" cy="5"/>
          </a:xfrm>
          <a:custGeom>
            <a:avLst/>
            <a:gdLst>
              <a:gd name="T0" fmla="*/ 0 w 11"/>
              <a:gd name="T1" fmla="*/ 0 h 14"/>
              <a:gd name="T2" fmla="*/ 0 w 11"/>
              <a:gd name="T3" fmla="*/ 0 h 14"/>
              <a:gd name="T4" fmla="*/ 0 w 11"/>
              <a:gd name="T5" fmla="*/ 0 h 14"/>
              <a:gd name="T6" fmla="*/ 0 w 11"/>
              <a:gd name="T7" fmla="*/ 0 h 14"/>
              <a:gd name="T8" fmla="*/ 0 w 11"/>
              <a:gd name="T9" fmla="*/ 0 h 14"/>
              <a:gd name="T10" fmla="*/ 0 w 11"/>
              <a:gd name="T11" fmla="*/ 0 h 14"/>
              <a:gd name="T12" fmla="*/ 0 w 11"/>
              <a:gd name="T13" fmla="*/ 0 h 14"/>
              <a:gd name="T14" fmla="*/ 0 w 11"/>
              <a:gd name="T15" fmla="*/ 0 h 14"/>
              <a:gd name="T16" fmla="*/ 0 w 11"/>
              <a:gd name="T17" fmla="*/ 0 h 14"/>
              <a:gd name="T18" fmla="*/ 0 w 11"/>
              <a:gd name="T19" fmla="*/ 0 h 14"/>
              <a:gd name="T20" fmla="*/ 0 w 11"/>
              <a:gd name="T21" fmla="*/ 0 h 14"/>
              <a:gd name="T22" fmla="*/ 0 w 11"/>
              <a:gd name="T23" fmla="*/ 0 h 14"/>
              <a:gd name="T24" fmla="*/ 0 w 11"/>
              <a:gd name="T25" fmla="*/ 0 h 14"/>
              <a:gd name="T26" fmla="*/ 0 w 11"/>
              <a:gd name="T27" fmla="*/ 0 h 14"/>
              <a:gd name="T28" fmla="*/ 0 w 11"/>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147" name="Freeform 147"/>
          <xdr:cNvSpPr>
            <a:spLocks/>
          </xdr:cNvSpPr>
        </xdr:nvSpPr>
        <xdr:spPr bwMode="auto">
          <a:xfrm>
            <a:off x="301" y="731"/>
            <a:ext cx="2" cy="5"/>
          </a:xfrm>
          <a:custGeom>
            <a:avLst/>
            <a:gdLst>
              <a:gd name="T0" fmla="*/ 0 w 12"/>
              <a:gd name="T1" fmla="*/ 0 h 14"/>
              <a:gd name="T2" fmla="*/ 0 w 12"/>
              <a:gd name="T3" fmla="*/ 0 h 14"/>
              <a:gd name="T4" fmla="*/ 0 w 12"/>
              <a:gd name="T5" fmla="*/ 0 h 14"/>
              <a:gd name="T6" fmla="*/ 0 w 12"/>
              <a:gd name="T7" fmla="*/ 0 h 14"/>
              <a:gd name="T8" fmla="*/ 0 w 12"/>
              <a:gd name="T9" fmla="*/ 0 h 14"/>
              <a:gd name="T10" fmla="*/ 0 w 12"/>
              <a:gd name="T11" fmla="*/ 0 h 14"/>
              <a:gd name="T12" fmla="*/ 0 w 12"/>
              <a:gd name="T13" fmla="*/ 0 h 14"/>
              <a:gd name="T14" fmla="*/ 0 w 12"/>
              <a:gd name="T15" fmla="*/ 0 h 14"/>
              <a:gd name="T16" fmla="*/ 0 w 12"/>
              <a:gd name="T17" fmla="*/ 0 h 14"/>
              <a:gd name="T18" fmla="*/ 0 w 12"/>
              <a:gd name="T19" fmla="*/ 0 h 14"/>
              <a:gd name="T20" fmla="*/ 0 w 12"/>
              <a:gd name="T21" fmla="*/ 0 h 14"/>
              <a:gd name="T22" fmla="*/ 0 w 12"/>
              <a:gd name="T23" fmla="*/ 0 h 14"/>
              <a:gd name="T24" fmla="*/ 0 w 12"/>
              <a:gd name="T25" fmla="*/ 0 h 14"/>
              <a:gd name="T26" fmla="*/ 0 w 12"/>
              <a:gd name="T27" fmla="*/ 0 h 14"/>
              <a:gd name="T28" fmla="*/ 0 w 12"/>
              <a:gd name="T29" fmla="*/ 0 h 14"/>
              <a:gd name="T30" fmla="*/ 0 w 12"/>
              <a:gd name="T31" fmla="*/ 0 h 14"/>
              <a:gd name="T32" fmla="*/ 0 w 12"/>
              <a:gd name="T33" fmla="*/ 0 h 14"/>
              <a:gd name="T34" fmla="*/ 0 w 12"/>
              <a:gd name="T35" fmla="*/ 0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48" name="Freeform 148"/>
          <xdr:cNvSpPr>
            <a:spLocks/>
          </xdr:cNvSpPr>
        </xdr:nvSpPr>
        <xdr:spPr bwMode="auto">
          <a:xfrm>
            <a:off x="306" y="719"/>
            <a:ext cx="10" cy="0"/>
          </a:xfrm>
          <a:custGeom>
            <a:avLst/>
            <a:gdLst>
              <a:gd name="T0" fmla="*/ 0 w 51"/>
              <a:gd name="T1" fmla="*/ 0 h 4"/>
              <a:gd name="T2" fmla="*/ 0 w 51"/>
              <a:gd name="T3" fmla="*/ 0 h 4"/>
              <a:gd name="T4" fmla="*/ 0 w 51"/>
              <a:gd name="T5" fmla="*/ 0 h 4"/>
              <a:gd name="T6" fmla="*/ 0 w 51"/>
              <a:gd name="T7" fmla="*/ 0 h 4"/>
              <a:gd name="T8" fmla="*/ 0 w 51"/>
              <a:gd name="T9" fmla="*/ 0 h 4"/>
              <a:gd name="T10" fmla="*/ 0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149" name="Freeform 149"/>
          <xdr:cNvSpPr>
            <a:spLocks/>
          </xdr:cNvSpPr>
        </xdr:nvSpPr>
        <xdr:spPr bwMode="auto">
          <a:xfrm>
            <a:off x="302" y="734"/>
            <a:ext cx="11" cy="2"/>
          </a:xfrm>
          <a:custGeom>
            <a:avLst/>
            <a:gdLst>
              <a:gd name="T0" fmla="*/ 0 w 51"/>
              <a:gd name="T1" fmla="*/ 1 h 4"/>
              <a:gd name="T2" fmla="*/ 0 w 51"/>
              <a:gd name="T3" fmla="*/ 1 h 4"/>
              <a:gd name="T4" fmla="*/ 0 w 51"/>
              <a:gd name="T5" fmla="*/ 0 h 4"/>
              <a:gd name="T6" fmla="*/ 0 w 51"/>
              <a:gd name="T7" fmla="*/ 0 h 4"/>
              <a:gd name="T8" fmla="*/ 0 w 51"/>
              <a:gd name="T9" fmla="*/ 1 h 4"/>
              <a:gd name="T10" fmla="*/ 0 w 51"/>
              <a:gd name="T11" fmla="*/ 1 h 4"/>
              <a:gd name="T12" fmla="*/ 0 w 51"/>
              <a:gd name="T13" fmla="*/ 1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150" name="Freeform 150"/>
          <xdr:cNvSpPr>
            <a:spLocks/>
          </xdr:cNvSpPr>
        </xdr:nvSpPr>
        <xdr:spPr bwMode="auto">
          <a:xfrm>
            <a:off x="313" y="726"/>
            <a:ext cx="2" cy="7"/>
          </a:xfrm>
          <a:custGeom>
            <a:avLst/>
            <a:gdLst>
              <a:gd name="T0" fmla="*/ 1 w 4"/>
              <a:gd name="T1" fmla="*/ 0 h 27"/>
              <a:gd name="T2" fmla="*/ 1 w 4"/>
              <a:gd name="T3" fmla="*/ 0 h 27"/>
              <a:gd name="T4" fmla="*/ 0 w 4"/>
              <a:gd name="T5" fmla="*/ 0 h 27"/>
              <a:gd name="T6" fmla="*/ 0 w 4"/>
              <a:gd name="T7" fmla="*/ 0 h 27"/>
              <a:gd name="T8" fmla="*/ 1 w 4"/>
              <a:gd name="T9" fmla="*/ 0 h 27"/>
              <a:gd name="T10" fmla="*/ 1 w 4"/>
              <a:gd name="T11" fmla="*/ 0 h 27"/>
              <a:gd name="T12" fmla="*/ 1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151" name="Freeform 151"/>
          <xdr:cNvSpPr>
            <a:spLocks/>
          </xdr:cNvSpPr>
        </xdr:nvSpPr>
        <xdr:spPr bwMode="auto">
          <a:xfrm>
            <a:off x="301" y="726"/>
            <a:ext cx="1"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52" name="Freeform 152"/>
          <xdr:cNvSpPr>
            <a:spLocks/>
          </xdr:cNvSpPr>
        </xdr:nvSpPr>
        <xdr:spPr bwMode="auto">
          <a:xfrm>
            <a:off x="317" y="719"/>
            <a:ext cx="0" cy="3"/>
          </a:xfrm>
          <a:custGeom>
            <a:avLst/>
            <a:gdLst>
              <a:gd name="T0" fmla="*/ 0 w 4"/>
              <a:gd name="T1" fmla="*/ 0 h 10"/>
              <a:gd name="T2" fmla="*/ 0 w 4"/>
              <a:gd name="T3" fmla="*/ 0 h 10"/>
              <a:gd name="T4" fmla="*/ 0 w 4"/>
              <a:gd name="T5" fmla="*/ 0 h 10"/>
              <a:gd name="T6" fmla="*/ 0 w 4"/>
              <a:gd name="T7" fmla="*/ 0 h 10"/>
              <a:gd name="T8" fmla="*/ 0 w 4"/>
              <a:gd name="T9" fmla="*/ 0 h 10"/>
              <a:gd name="T10" fmla="*/ 0 w 4"/>
              <a:gd name="T11" fmla="*/ 0 h 10"/>
              <a:gd name="T12" fmla="*/ 0 w 4"/>
              <a:gd name="T13" fmla="*/ 0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3" name="Freeform 153"/>
          <xdr:cNvSpPr>
            <a:spLocks/>
          </xdr:cNvSpPr>
        </xdr:nvSpPr>
        <xdr:spPr bwMode="auto">
          <a:xfrm>
            <a:off x="305" y="719"/>
            <a:ext cx="1" cy="3"/>
          </a:xfrm>
          <a:custGeom>
            <a:avLst/>
            <a:gdLst>
              <a:gd name="T0" fmla="*/ 0 w 4"/>
              <a:gd name="T1" fmla="*/ 0 h 10"/>
              <a:gd name="T2" fmla="*/ 0 w 4"/>
              <a:gd name="T3" fmla="*/ 0 h 10"/>
              <a:gd name="T4" fmla="*/ 0 w 4"/>
              <a:gd name="T5" fmla="*/ 0 h 10"/>
              <a:gd name="T6" fmla="*/ 0 w 4"/>
              <a:gd name="T7" fmla="*/ 0 h 10"/>
              <a:gd name="T8" fmla="*/ 0 w 4"/>
              <a:gd name="T9" fmla="*/ 0 h 10"/>
              <a:gd name="T10" fmla="*/ 0 w 4"/>
              <a:gd name="T11" fmla="*/ 0 h 10"/>
              <a:gd name="T12" fmla="*/ 0 w 4"/>
              <a:gd name="T13" fmla="*/ 0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4" name="Freeform 154"/>
          <xdr:cNvSpPr>
            <a:spLocks/>
          </xdr:cNvSpPr>
        </xdr:nvSpPr>
        <xdr:spPr bwMode="auto">
          <a:xfrm>
            <a:off x="315" y="723"/>
            <a:ext cx="2" cy="3"/>
          </a:xfrm>
          <a:custGeom>
            <a:avLst/>
            <a:gdLst>
              <a:gd name="T0" fmla="*/ 0 w 14"/>
              <a:gd name="T1" fmla="*/ 0 h 15"/>
              <a:gd name="T2" fmla="*/ 0 w 14"/>
              <a:gd name="T3" fmla="*/ 0 h 15"/>
              <a:gd name="T4" fmla="*/ 0 w 14"/>
              <a:gd name="T5" fmla="*/ 0 h 15"/>
              <a:gd name="T6" fmla="*/ 0 w 14"/>
              <a:gd name="T7" fmla="*/ 0 h 15"/>
              <a:gd name="T8" fmla="*/ 0 w 14"/>
              <a:gd name="T9" fmla="*/ 0 h 15"/>
              <a:gd name="T10" fmla="*/ 0 w 14"/>
              <a:gd name="T11" fmla="*/ 0 h 15"/>
              <a:gd name="T12" fmla="*/ 0 w 14"/>
              <a:gd name="T13" fmla="*/ 0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155" name="Freeform 155"/>
          <xdr:cNvSpPr>
            <a:spLocks/>
          </xdr:cNvSpPr>
        </xdr:nvSpPr>
        <xdr:spPr bwMode="auto">
          <a:xfrm>
            <a:off x="301" y="722"/>
            <a:ext cx="4" cy="4"/>
          </a:xfrm>
          <a:custGeom>
            <a:avLst/>
            <a:gdLst>
              <a:gd name="T0" fmla="*/ 0 w 16"/>
              <a:gd name="T1" fmla="*/ 0 h 15"/>
              <a:gd name="T2" fmla="*/ 0 w 16"/>
              <a:gd name="T3" fmla="*/ 0 h 15"/>
              <a:gd name="T4" fmla="*/ 0 w 16"/>
              <a:gd name="T5" fmla="*/ 0 h 15"/>
              <a:gd name="T6" fmla="*/ 0 w 16"/>
              <a:gd name="T7" fmla="*/ 0 h 15"/>
              <a:gd name="T8" fmla="*/ 0 w 16"/>
              <a:gd name="T9" fmla="*/ 0 h 15"/>
              <a:gd name="T10" fmla="*/ 0 w 16"/>
              <a:gd name="T11" fmla="*/ 0 h 15"/>
              <a:gd name="T12" fmla="*/ 0 w 16"/>
              <a:gd name="T13" fmla="*/ 0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156" name="Freeform 156"/>
          <xdr:cNvSpPr>
            <a:spLocks/>
          </xdr:cNvSpPr>
        </xdr:nvSpPr>
        <xdr:spPr bwMode="auto">
          <a:xfrm>
            <a:off x="310" y="729"/>
            <a:ext cx="3" cy="2"/>
          </a:xfrm>
          <a:custGeom>
            <a:avLst/>
            <a:gdLst>
              <a:gd name="T0" fmla="*/ 0 w 14"/>
              <a:gd name="T1" fmla="*/ 0 h 13"/>
              <a:gd name="T2" fmla="*/ 0 w 14"/>
              <a:gd name="T3" fmla="*/ 0 h 13"/>
              <a:gd name="T4" fmla="*/ 0 w 14"/>
              <a:gd name="T5" fmla="*/ 0 h 13"/>
              <a:gd name="T6" fmla="*/ 0 w 14"/>
              <a:gd name="T7" fmla="*/ 0 h 13"/>
              <a:gd name="T8" fmla="*/ 0 w 14"/>
              <a:gd name="T9" fmla="*/ 0 h 13"/>
              <a:gd name="T10" fmla="*/ 0 w 14"/>
              <a:gd name="T11" fmla="*/ 0 h 13"/>
              <a:gd name="T12" fmla="*/ 0 w 14"/>
              <a:gd name="T13" fmla="*/ 0 h 13"/>
              <a:gd name="T14" fmla="*/ 0 w 14"/>
              <a:gd name="T15" fmla="*/ 0 h 13"/>
              <a:gd name="T16" fmla="*/ 0 w 14"/>
              <a:gd name="T17" fmla="*/ 0 h 13"/>
              <a:gd name="T18" fmla="*/ 0 w 14"/>
              <a:gd name="T19" fmla="*/ 0 h 13"/>
              <a:gd name="T20" fmla="*/ 0 w 14"/>
              <a:gd name="T21" fmla="*/ 0 h 13"/>
              <a:gd name="T22" fmla="*/ 0 w 14"/>
              <a:gd name="T23" fmla="*/ 0 h 13"/>
              <a:gd name="T24" fmla="*/ 0 w 14"/>
              <a:gd name="T25" fmla="*/ 0 h 13"/>
              <a:gd name="T26" fmla="*/ 0 w 14"/>
              <a:gd name="T27" fmla="*/ 0 h 13"/>
              <a:gd name="T28" fmla="*/ 0 w 14"/>
              <a:gd name="T29" fmla="*/ 0 h 13"/>
              <a:gd name="T30" fmla="*/ 0 w 14"/>
              <a:gd name="T31" fmla="*/ 0 h 13"/>
              <a:gd name="T32" fmla="*/ 0 w 14"/>
              <a:gd name="T33" fmla="*/ 0 h 13"/>
              <a:gd name="T34" fmla="*/ 0 w 14"/>
              <a:gd name="T35" fmla="*/ 0 h 13"/>
              <a:gd name="T36" fmla="*/ 0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157" name="Freeform 157"/>
          <xdr:cNvSpPr>
            <a:spLocks/>
          </xdr:cNvSpPr>
        </xdr:nvSpPr>
        <xdr:spPr bwMode="auto">
          <a:xfrm>
            <a:off x="301" y="729"/>
            <a:ext cx="10" cy="0"/>
          </a:xfrm>
          <a:custGeom>
            <a:avLst/>
            <a:gdLst>
              <a:gd name="T0" fmla="*/ 0 w 46"/>
              <a:gd name="T1" fmla="*/ 0 h 4"/>
              <a:gd name="T2" fmla="*/ 0 w 46"/>
              <a:gd name="T3" fmla="*/ 0 h 4"/>
              <a:gd name="T4" fmla="*/ 0 w 46"/>
              <a:gd name="T5" fmla="*/ 0 h 4"/>
              <a:gd name="T6" fmla="*/ 0 w 46"/>
              <a:gd name="T7" fmla="*/ 0 h 4"/>
              <a:gd name="T8" fmla="*/ 0 w 46"/>
              <a:gd name="T9" fmla="*/ 0 h 4"/>
              <a:gd name="T10" fmla="*/ 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158" name="Freeform 158"/>
          <xdr:cNvSpPr>
            <a:spLocks/>
          </xdr:cNvSpPr>
        </xdr:nvSpPr>
        <xdr:spPr bwMode="auto">
          <a:xfrm>
            <a:off x="312" y="730"/>
            <a:ext cx="1" cy="6"/>
          </a:xfrm>
          <a:custGeom>
            <a:avLst/>
            <a:gdLst>
              <a:gd name="T0" fmla="*/ 0 w 4"/>
              <a:gd name="T1" fmla="*/ 0 h 21"/>
              <a:gd name="T2" fmla="*/ 0 w 4"/>
              <a:gd name="T3" fmla="*/ 0 h 21"/>
              <a:gd name="T4" fmla="*/ 0 w 4"/>
              <a:gd name="T5" fmla="*/ 0 h 21"/>
              <a:gd name="T6" fmla="*/ 0 w 4"/>
              <a:gd name="T7" fmla="*/ 0 h 21"/>
              <a:gd name="T8" fmla="*/ 0 w 4"/>
              <a:gd name="T9" fmla="*/ 0 h 21"/>
              <a:gd name="T10" fmla="*/ 0 w 4"/>
              <a:gd name="T11" fmla="*/ 0 h 21"/>
              <a:gd name="T12" fmla="*/ 0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159" name="Freeform 159"/>
          <xdr:cNvSpPr>
            <a:spLocks/>
          </xdr:cNvSpPr>
        </xdr:nvSpPr>
        <xdr:spPr bwMode="auto">
          <a:xfrm>
            <a:off x="285" y="803"/>
            <a:ext cx="1" cy="36"/>
          </a:xfrm>
          <a:custGeom>
            <a:avLst/>
            <a:gdLst>
              <a:gd name="T0" fmla="*/ 0 w 3"/>
              <a:gd name="T1" fmla="*/ 0 h 152"/>
              <a:gd name="T2" fmla="*/ 0 w 3"/>
              <a:gd name="T3" fmla="*/ 0 h 152"/>
              <a:gd name="T4" fmla="*/ 0 w 3"/>
              <a:gd name="T5" fmla="*/ 0 h 152"/>
              <a:gd name="T6" fmla="*/ 0 w 3"/>
              <a:gd name="T7" fmla="*/ 0 h 152"/>
              <a:gd name="T8" fmla="*/ 0 w 3"/>
              <a:gd name="T9" fmla="*/ 0 h 152"/>
              <a:gd name="T10" fmla="*/ 0 w 3"/>
              <a:gd name="T11" fmla="*/ 0 h 152"/>
              <a:gd name="T12" fmla="*/ 0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160" name="Freeform 160"/>
          <xdr:cNvSpPr>
            <a:spLocks/>
          </xdr:cNvSpPr>
        </xdr:nvSpPr>
        <xdr:spPr bwMode="auto">
          <a:xfrm>
            <a:off x="286" y="803"/>
            <a:ext cx="1" cy="36"/>
          </a:xfrm>
          <a:custGeom>
            <a:avLst/>
            <a:gdLst>
              <a:gd name="T0" fmla="*/ 0 w 4"/>
              <a:gd name="T1" fmla="*/ 0 h 156"/>
              <a:gd name="T2" fmla="*/ 0 w 4"/>
              <a:gd name="T3" fmla="*/ 0 h 156"/>
              <a:gd name="T4" fmla="*/ 0 w 4"/>
              <a:gd name="T5" fmla="*/ 0 h 156"/>
              <a:gd name="T6" fmla="*/ 0 w 4"/>
              <a:gd name="T7" fmla="*/ 0 h 156"/>
              <a:gd name="T8" fmla="*/ 0 w 4"/>
              <a:gd name="T9" fmla="*/ 0 h 156"/>
              <a:gd name="T10" fmla="*/ 0 w 4"/>
              <a:gd name="T11" fmla="*/ 0 h 156"/>
              <a:gd name="T12" fmla="*/ 0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161" name="Freeform 161"/>
          <xdr:cNvSpPr>
            <a:spLocks/>
          </xdr:cNvSpPr>
        </xdr:nvSpPr>
        <xdr:spPr bwMode="auto">
          <a:xfrm>
            <a:off x="235" y="797"/>
            <a:ext cx="3" cy="8"/>
          </a:xfrm>
          <a:custGeom>
            <a:avLst/>
            <a:gdLst>
              <a:gd name="T0" fmla="*/ 0 w 12"/>
              <a:gd name="T1" fmla="*/ 0 h 35"/>
              <a:gd name="T2" fmla="*/ 0 w 12"/>
              <a:gd name="T3" fmla="*/ 0 h 35"/>
              <a:gd name="T4" fmla="*/ 0 w 12"/>
              <a:gd name="T5" fmla="*/ 0 h 35"/>
              <a:gd name="T6" fmla="*/ 0 w 12"/>
              <a:gd name="T7" fmla="*/ 0 h 35"/>
              <a:gd name="T8" fmla="*/ 0 w 12"/>
              <a:gd name="T9" fmla="*/ 0 h 35"/>
              <a:gd name="T10" fmla="*/ 0 w 12"/>
              <a:gd name="T11" fmla="*/ 0 h 35"/>
              <a:gd name="T12" fmla="*/ 0 w 12"/>
              <a:gd name="T13" fmla="*/ 0 h 35"/>
              <a:gd name="T14" fmla="*/ 0 w 12"/>
              <a:gd name="T15" fmla="*/ 0 h 35"/>
              <a:gd name="T16" fmla="*/ 0 w 12"/>
              <a:gd name="T17" fmla="*/ 0 h 35"/>
              <a:gd name="T18" fmla="*/ 0 w 12"/>
              <a:gd name="T19" fmla="*/ 0 h 35"/>
              <a:gd name="T20" fmla="*/ 0 w 12"/>
              <a:gd name="T21" fmla="*/ 0 h 35"/>
              <a:gd name="T22" fmla="*/ 0 w 12"/>
              <a:gd name="T23" fmla="*/ 0 h 35"/>
              <a:gd name="T24" fmla="*/ 0 w 12"/>
              <a:gd name="T25" fmla="*/ 0 h 35"/>
              <a:gd name="T26" fmla="*/ 0 w 12"/>
              <a:gd name="T27" fmla="*/ 0 h 35"/>
              <a:gd name="T28" fmla="*/ 0 w 12"/>
              <a:gd name="T29" fmla="*/ 0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162" name="Freeform 162"/>
          <xdr:cNvSpPr>
            <a:spLocks/>
          </xdr:cNvSpPr>
        </xdr:nvSpPr>
        <xdr:spPr bwMode="auto">
          <a:xfrm>
            <a:off x="251" y="737"/>
            <a:ext cx="66" cy="1"/>
          </a:xfrm>
          <a:custGeom>
            <a:avLst/>
            <a:gdLst>
              <a:gd name="T0" fmla="*/ 0 w 317"/>
              <a:gd name="T1" fmla="*/ 0 h 4"/>
              <a:gd name="T2" fmla="*/ 0 w 317"/>
              <a:gd name="T3" fmla="*/ 0 h 4"/>
              <a:gd name="T4" fmla="*/ 0 w 317"/>
              <a:gd name="T5" fmla="*/ 0 h 4"/>
              <a:gd name="T6" fmla="*/ 0 w 317"/>
              <a:gd name="T7" fmla="*/ 0 h 4"/>
              <a:gd name="T8" fmla="*/ 0 w 317"/>
              <a:gd name="T9" fmla="*/ 0 h 4"/>
              <a:gd name="T10" fmla="*/ 0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163" name="Rectangle 163"/>
          <xdr:cNvSpPr>
            <a:spLocks noChangeArrowheads="1"/>
          </xdr:cNvSpPr>
        </xdr:nvSpPr>
        <xdr:spPr bwMode="auto">
          <a:xfrm>
            <a:off x="237" y="780"/>
            <a:ext cx="100" cy="6"/>
          </a:xfrm>
          <a:prstGeom prst="rect">
            <a:avLst/>
          </a:prstGeom>
          <a:solidFill>
            <a:srgbClr val="C0C0C0"/>
          </a:solidFill>
          <a:ln w="9525">
            <a:solidFill>
              <a:srgbClr val="0238C0"/>
            </a:solidFill>
            <a:miter lim="800000"/>
            <a:headEnd/>
            <a:tailEnd/>
          </a:ln>
        </xdr:spPr>
      </xdr:sp>
      <xdr:sp macro="" textlink="">
        <xdr:nvSpPr>
          <xdr:cNvPr id="164" name="Freeform 164"/>
          <xdr:cNvSpPr>
            <a:spLocks/>
          </xdr:cNvSpPr>
        </xdr:nvSpPr>
        <xdr:spPr bwMode="auto">
          <a:xfrm>
            <a:off x="237" y="780"/>
            <a:ext cx="100" cy="6"/>
          </a:xfrm>
          <a:custGeom>
            <a:avLst/>
            <a:gdLst>
              <a:gd name="T0" fmla="*/ 0 w 487"/>
              <a:gd name="T1" fmla="*/ 0 h 25"/>
              <a:gd name="T2" fmla="*/ 0 w 487"/>
              <a:gd name="T3" fmla="*/ 0 h 25"/>
              <a:gd name="T4" fmla="*/ 0 w 487"/>
              <a:gd name="T5" fmla="*/ 0 h 25"/>
              <a:gd name="T6" fmla="*/ 0 w 487"/>
              <a:gd name="T7" fmla="*/ 0 h 25"/>
              <a:gd name="T8" fmla="*/ 0 w 487"/>
              <a:gd name="T9" fmla="*/ 0 h 25"/>
              <a:gd name="T10" fmla="*/ 0 w 487"/>
              <a:gd name="T11" fmla="*/ 0 h 25"/>
              <a:gd name="T12" fmla="*/ 0 w 487"/>
              <a:gd name="T13" fmla="*/ 0 h 25"/>
              <a:gd name="T14" fmla="*/ 0 w 487"/>
              <a:gd name="T15" fmla="*/ 0 h 25"/>
              <a:gd name="T16" fmla="*/ 0 w 487"/>
              <a:gd name="T17" fmla="*/ 0 h 25"/>
              <a:gd name="T18" fmla="*/ 0 w 487"/>
              <a:gd name="T19" fmla="*/ 0 h 25"/>
              <a:gd name="T20" fmla="*/ 0 w 487"/>
              <a:gd name="T21" fmla="*/ 0 h 25"/>
              <a:gd name="T22" fmla="*/ 0 w 487"/>
              <a:gd name="T23" fmla="*/ 0 h 25"/>
              <a:gd name="T24" fmla="*/ 0 w 487"/>
              <a:gd name="T25" fmla="*/ 0 h 25"/>
              <a:gd name="T26" fmla="*/ 0 w 487"/>
              <a:gd name="T27" fmla="*/ 0 h 25"/>
              <a:gd name="T28" fmla="*/ 0 w 487"/>
              <a:gd name="T29" fmla="*/ 0 h 25"/>
              <a:gd name="T30" fmla="*/ 0 w 487"/>
              <a:gd name="T31" fmla="*/ 0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165" name="Freeform 165"/>
          <xdr:cNvSpPr>
            <a:spLocks/>
          </xdr:cNvSpPr>
        </xdr:nvSpPr>
        <xdr:spPr bwMode="auto">
          <a:xfrm>
            <a:off x="239" y="752"/>
            <a:ext cx="15" cy="30"/>
          </a:xfrm>
          <a:custGeom>
            <a:avLst/>
            <a:gdLst>
              <a:gd name="T0" fmla="*/ 0 w 67"/>
              <a:gd name="T1" fmla="*/ 0 h 123"/>
              <a:gd name="T2" fmla="*/ 0 w 67"/>
              <a:gd name="T3" fmla="*/ 0 h 123"/>
              <a:gd name="T4" fmla="*/ 0 w 67"/>
              <a:gd name="T5" fmla="*/ 0 h 123"/>
              <a:gd name="T6" fmla="*/ 0 w 67"/>
              <a:gd name="T7" fmla="*/ 0 h 123"/>
              <a:gd name="T8" fmla="*/ 0 w 67"/>
              <a:gd name="T9" fmla="*/ 0 h 123"/>
              <a:gd name="T10" fmla="*/ 0 w 67"/>
              <a:gd name="T11" fmla="*/ 0 h 123"/>
              <a:gd name="T12" fmla="*/ 0 w 67"/>
              <a:gd name="T13" fmla="*/ 0 h 123"/>
              <a:gd name="T14" fmla="*/ 0 w 67"/>
              <a:gd name="T15" fmla="*/ 0 h 123"/>
              <a:gd name="T16" fmla="*/ 0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166" name="Freeform 166"/>
          <xdr:cNvSpPr>
            <a:spLocks/>
          </xdr:cNvSpPr>
        </xdr:nvSpPr>
        <xdr:spPr bwMode="auto">
          <a:xfrm>
            <a:off x="254" y="759"/>
            <a:ext cx="4" cy="2"/>
          </a:xfrm>
          <a:custGeom>
            <a:avLst/>
            <a:gdLst>
              <a:gd name="T0" fmla="*/ 0 w 18"/>
              <a:gd name="T1" fmla="*/ 0 h 4"/>
              <a:gd name="T2" fmla="*/ 0 w 18"/>
              <a:gd name="T3" fmla="*/ 0 h 4"/>
              <a:gd name="T4" fmla="*/ 0 w 18"/>
              <a:gd name="T5" fmla="*/ 1 h 4"/>
              <a:gd name="T6" fmla="*/ 0 w 18"/>
              <a:gd name="T7" fmla="*/ 1 h 4"/>
              <a:gd name="T8" fmla="*/ 0 w 18"/>
              <a:gd name="T9" fmla="*/ 0 h 4"/>
              <a:gd name="T10" fmla="*/ 0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167" name="Freeform 167"/>
          <xdr:cNvSpPr>
            <a:spLocks/>
          </xdr:cNvSpPr>
        </xdr:nvSpPr>
        <xdr:spPr bwMode="auto">
          <a:xfrm>
            <a:off x="261" y="759"/>
            <a:ext cx="9" cy="2"/>
          </a:xfrm>
          <a:custGeom>
            <a:avLst/>
            <a:gdLst>
              <a:gd name="T0" fmla="*/ 0 w 42"/>
              <a:gd name="T1" fmla="*/ 0 h 4"/>
              <a:gd name="T2" fmla="*/ 0 w 42"/>
              <a:gd name="T3" fmla="*/ 0 h 4"/>
              <a:gd name="T4" fmla="*/ 0 w 42"/>
              <a:gd name="T5" fmla="*/ 1 h 4"/>
              <a:gd name="T6" fmla="*/ 0 w 42"/>
              <a:gd name="T7" fmla="*/ 1 h 4"/>
              <a:gd name="T8" fmla="*/ 0 w 42"/>
              <a:gd name="T9" fmla="*/ 0 h 4"/>
              <a:gd name="T10" fmla="*/ 0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68" name="Freeform 168"/>
          <xdr:cNvSpPr>
            <a:spLocks/>
          </xdr:cNvSpPr>
        </xdr:nvSpPr>
        <xdr:spPr bwMode="auto">
          <a:xfrm>
            <a:off x="247" y="770"/>
            <a:ext cx="2" cy="10"/>
          </a:xfrm>
          <a:custGeom>
            <a:avLst/>
            <a:gdLst>
              <a:gd name="T0" fmla="*/ 0 w 12"/>
              <a:gd name="T1" fmla="*/ 0 h 45"/>
              <a:gd name="T2" fmla="*/ 0 w 12"/>
              <a:gd name="T3" fmla="*/ 0 h 45"/>
              <a:gd name="T4" fmla="*/ 0 w 12"/>
              <a:gd name="T5" fmla="*/ 0 h 45"/>
              <a:gd name="T6" fmla="*/ 0 w 12"/>
              <a:gd name="T7" fmla="*/ 0 h 45"/>
              <a:gd name="T8" fmla="*/ 0 w 12"/>
              <a:gd name="T9" fmla="*/ 0 h 45"/>
              <a:gd name="T10" fmla="*/ 0 w 12"/>
              <a:gd name="T11" fmla="*/ 0 h 45"/>
              <a:gd name="T12" fmla="*/ 0 w 12"/>
              <a:gd name="T13" fmla="*/ 0 h 45"/>
              <a:gd name="T14" fmla="*/ 0 w 12"/>
              <a:gd name="T15" fmla="*/ 0 h 45"/>
              <a:gd name="T16" fmla="*/ 0 w 12"/>
              <a:gd name="T17" fmla="*/ 0 h 45"/>
              <a:gd name="T18" fmla="*/ 0 w 12"/>
              <a:gd name="T19" fmla="*/ 0 h 45"/>
              <a:gd name="T20" fmla="*/ 0 w 12"/>
              <a:gd name="T21" fmla="*/ 0 h 45"/>
              <a:gd name="T22" fmla="*/ 0 w 12"/>
              <a:gd name="T23" fmla="*/ 0 h 45"/>
              <a:gd name="T24" fmla="*/ 0 w 12"/>
              <a:gd name="T25" fmla="*/ 0 h 45"/>
              <a:gd name="T26" fmla="*/ 0 w 12"/>
              <a:gd name="T27" fmla="*/ 0 h 45"/>
              <a:gd name="T28" fmla="*/ 0 w 12"/>
              <a:gd name="T29" fmla="*/ 0 h 45"/>
              <a:gd name="T30" fmla="*/ 0 w 12"/>
              <a:gd name="T31" fmla="*/ 0 h 45"/>
              <a:gd name="T32" fmla="*/ 0 w 12"/>
              <a:gd name="T33" fmla="*/ 0 h 45"/>
              <a:gd name="T34" fmla="*/ 0 w 12"/>
              <a:gd name="T35" fmla="*/ 0 h 45"/>
              <a:gd name="T36" fmla="*/ 0 w 12"/>
              <a:gd name="T37" fmla="*/ 0 h 45"/>
              <a:gd name="T38" fmla="*/ 0 w 12"/>
              <a:gd name="T39" fmla="*/ 0 h 45"/>
              <a:gd name="T40" fmla="*/ 0 w 12"/>
              <a:gd name="T41" fmla="*/ 0 h 45"/>
              <a:gd name="T42" fmla="*/ 0 w 12"/>
              <a:gd name="T43" fmla="*/ 0 h 45"/>
              <a:gd name="T44" fmla="*/ 0 w 12"/>
              <a:gd name="T45" fmla="*/ 0 h 45"/>
              <a:gd name="T46" fmla="*/ 0 w 12"/>
              <a:gd name="T47" fmla="*/ 0 h 45"/>
              <a:gd name="T48" fmla="*/ 0 w 12"/>
              <a:gd name="T49" fmla="*/ 0 h 45"/>
              <a:gd name="T50" fmla="*/ 0 w 12"/>
              <a:gd name="T51" fmla="*/ 0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169" name="Freeform 169"/>
          <xdr:cNvSpPr>
            <a:spLocks/>
          </xdr:cNvSpPr>
        </xdr:nvSpPr>
        <xdr:spPr bwMode="auto">
          <a:xfrm>
            <a:off x="249" y="761"/>
            <a:ext cx="4" cy="9"/>
          </a:xfrm>
          <a:custGeom>
            <a:avLst/>
            <a:gdLst>
              <a:gd name="T0" fmla="*/ 0 w 18"/>
              <a:gd name="T1" fmla="*/ 0 h 39"/>
              <a:gd name="T2" fmla="*/ 0 w 18"/>
              <a:gd name="T3" fmla="*/ 0 h 39"/>
              <a:gd name="T4" fmla="*/ 0 w 18"/>
              <a:gd name="T5" fmla="*/ 0 h 39"/>
              <a:gd name="T6" fmla="*/ 0 w 18"/>
              <a:gd name="T7" fmla="*/ 0 h 39"/>
              <a:gd name="T8" fmla="*/ 0 w 18"/>
              <a:gd name="T9" fmla="*/ 0 h 39"/>
              <a:gd name="T10" fmla="*/ 0 w 18"/>
              <a:gd name="T11" fmla="*/ 0 h 39"/>
              <a:gd name="T12" fmla="*/ 0 w 18"/>
              <a:gd name="T13" fmla="*/ 0 h 39"/>
              <a:gd name="T14" fmla="*/ 0 w 18"/>
              <a:gd name="T15" fmla="*/ 0 h 39"/>
              <a:gd name="T16" fmla="*/ 0 w 18"/>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170" name="Freeform 170"/>
          <xdr:cNvSpPr>
            <a:spLocks/>
          </xdr:cNvSpPr>
        </xdr:nvSpPr>
        <xdr:spPr bwMode="auto">
          <a:xfrm>
            <a:off x="253" y="754"/>
            <a:ext cx="1" cy="5"/>
          </a:xfrm>
          <a:custGeom>
            <a:avLst/>
            <a:gdLst>
              <a:gd name="T0" fmla="*/ 0 w 4"/>
              <a:gd name="T1" fmla="*/ 0 h 25"/>
              <a:gd name="T2" fmla="*/ 0 w 4"/>
              <a:gd name="T3" fmla="*/ 0 h 25"/>
              <a:gd name="T4" fmla="*/ 0 w 4"/>
              <a:gd name="T5" fmla="*/ 0 h 25"/>
              <a:gd name="T6" fmla="*/ 0 w 4"/>
              <a:gd name="T7" fmla="*/ 0 h 25"/>
              <a:gd name="T8" fmla="*/ 0 w 4"/>
              <a:gd name="T9" fmla="*/ 0 h 25"/>
              <a:gd name="T10" fmla="*/ 0 w 4"/>
              <a:gd name="T11" fmla="*/ 0 h 25"/>
              <a:gd name="T12" fmla="*/ 0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171" name="Freeform 171"/>
          <xdr:cNvSpPr>
            <a:spLocks/>
          </xdr:cNvSpPr>
        </xdr:nvSpPr>
        <xdr:spPr bwMode="auto">
          <a:xfrm>
            <a:off x="256" y="775"/>
            <a:ext cx="2" cy="5"/>
          </a:xfrm>
          <a:custGeom>
            <a:avLst/>
            <a:gdLst>
              <a:gd name="T0" fmla="*/ 1 w 4"/>
              <a:gd name="T1" fmla="*/ 0 h 24"/>
              <a:gd name="T2" fmla="*/ 1 w 4"/>
              <a:gd name="T3" fmla="*/ 0 h 24"/>
              <a:gd name="T4" fmla="*/ 0 w 4"/>
              <a:gd name="T5" fmla="*/ 0 h 24"/>
              <a:gd name="T6" fmla="*/ 0 w 4"/>
              <a:gd name="T7" fmla="*/ 0 h 24"/>
              <a:gd name="T8" fmla="*/ 1 w 4"/>
              <a:gd name="T9" fmla="*/ 0 h 24"/>
              <a:gd name="T10" fmla="*/ 1 w 4"/>
              <a:gd name="T11" fmla="*/ 0 h 24"/>
              <a:gd name="T12" fmla="*/ 1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172" name="Freeform 172"/>
          <xdr:cNvSpPr>
            <a:spLocks/>
          </xdr:cNvSpPr>
        </xdr:nvSpPr>
        <xdr:spPr bwMode="auto">
          <a:xfrm>
            <a:off x="251" y="757"/>
            <a:ext cx="8" cy="25"/>
          </a:xfrm>
          <a:custGeom>
            <a:avLst/>
            <a:gdLst>
              <a:gd name="T0" fmla="*/ 0 w 39"/>
              <a:gd name="T1" fmla="*/ 0 h 109"/>
              <a:gd name="T2" fmla="*/ 0 w 39"/>
              <a:gd name="T3" fmla="*/ 0 h 109"/>
              <a:gd name="T4" fmla="*/ 0 w 39"/>
              <a:gd name="T5" fmla="*/ 0 h 109"/>
              <a:gd name="T6" fmla="*/ 0 w 39"/>
              <a:gd name="T7" fmla="*/ 0 h 109"/>
              <a:gd name="T8" fmla="*/ 0 w 39"/>
              <a:gd name="T9" fmla="*/ 0 h 109"/>
              <a:gd name="T10" fmla="*/ 0 w 39"/>
              <a:gd name="T11" fmla="*/ 0 h 109"/>
              <a:gd name="T12" fmla="*/ 0 w 39"/>
              <a:gd name="T13" fmla="*/ 0 h 109"/>
              <a:gd name="T14" fmla="*/ 0 w 39"/>
              <a:gd name="T15" fmla="*/ 0 h 109"/>
              <a:gd name="T16" fmla="*/ 0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3" name="Freeform 173"/>
          <xdr:cNvSpPr>
            <a:spLocks/>
          </xdr:cNvSpPr>
        </xdr:nvSpPr>
        <xdr:spPr bwMode="auto">
          <a:xfrm>
            <a:off x="253" y="757"/>
            <a:ext cx="7" cy="25"/>
          </a:xfrm>
          <a:custGeom>
            <a:avLst/>
            <a:gdLst>
              <a:gd name="T0" fmla="*/ 0 w 39"/>
              <a:gd name="T1" fmla="*/ 0 h 109"/>
              <a:gd name="T2" fmla="*/ 0 w 39"/>
              <a:gd name="T3" fmla="*/ 0 h 109"/>
              <a:gd name="T4" fmla="*/ 0 w 39"/>
              <a:gd name="T5" fmla="*/ 0 h 109"/>
              <a:gd name="T6" fmla="*/ 0 w 39"/>
              <a:gd name="T7" fmla="*/ 0 h 109"/>
              <a:gd name="T8" fmla="*/ 0 w 39"/>
              <a:gd name="T9" fmla="*/ 0 h 109"/>
              <a:gd name="T10" fmla="*/ 0 w 39"/>
              <a:gd name="T11" fmla="*/ 0 h 109"/>
              <a:gd name="T12" fmla="*/ 0 w 39"/>
              <a:gd name="T13" fmla="*/ 0 h 109"/>
              <a:gd name="T14" fmla="*/ 0 w 39"/>
              <a:gd name="T15" fmla="*/ 0 h 109"/>
              <a:gd name="T16" fmla="*/ 0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4" name="Freeform 174"/>
          <xdr:cNvSpPr>
            <a:spLocks/>
          </xdr:cNvSpPr>
        </xdr:nvSpPr>
        <xdr:spPr bwMode="auto">
          <a:xfrm>
            <a:off x="258" y="761"/>
            <a:ext cx="3" cy="11"/>
          </a:xfrm>
          <a:custGeom>
            <a:avLst/>
            <a:gdLst>
              <a:gd name="T0" fmla="*/ 0 w 17"/>
              <a:gd name="T1" fmla="*/ 0 h 47"/>
              <a:gd name="T2" fmla="*/ 0 w 17"/>
              <a:gd name="T3" fmla="*/ 0 h 47"/>
              <a:gd name="T4" fmla="*/ 0 w 17"/>
              <a:gd name="T5" fmla="*/ 0 h 47"/>
              <a:gd name="T6" fmla="*/ 0 w 17"/>
              <a:gd name="T7" fmla="*/ 0 h 47"/>
              <a:gd name="T8" fmla="*/ 0 w 17"/>
              <a:gd name="T9" fmla="*/ 0 h 47"/>
              <a:gd name="T10" fmla="*/ 0 w 17"/>
              <a:gd name="T11" fmla="*/ 0 h 47"/>
              <a:gd name="T12" fmla="*/ 0 w 17"/>
              <a:gd name="T13" fmla="*/ 0 h 47"/>
              <a:gd name="T14" fmla="*/ 0 w 17"/>
              <a:gd name="T15" fmla="*/ 0 h 47"/>
              <a:gd name="T16" fmla="*/ 0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175" name="Freeform 175"/>
          <xdr:cNvSpPr>
            <a:spLocks/>
          </xdr:cNvSpPr>
        </xdr:nvSpPr>
        <xdr:spPr bwMode="auto">
          <a:xfrm>
            <a:off x="260" y="757"/>
            <a:ext cx="1" cy="4"/>
          </a:xfrm>
          <a:custGeom>
            <a:avLst/>
            <a:gdLst>
              <a:gd name="T0" fmla="*/ 0 w 4"/>
              <a:gd name="T1" fmla="*/ 0 h 15"/>
              <a:gd name="T2" fmla="*/ 0 w 4"/>
              <a:gd name="T3" fmla="*/ 0 h 15"/>
              <a:gd name="T4" fmla="*/ 0 w 4"/>
              <a:gd name="T5" fmla="*/ 0 h 15"/>
              <a:gd name="T6" fmla="*/ 0 w 4"/>
              <a:gd name="T7" fmla="*/ 0 h 15"/>
              <a:gd name="T8" fmla="*/ 0 w 4"/>
              <a:gd name="T9" fmla="*/ 0 h 15"/>
              <a:gd name="T10" fmla="*/ 0 w 4"/>
              <a:gd name="T11" fmla="*/ 0 h 15"/>
              <a:gd name="T12" fmla="*/ 0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176" name="Freeform 176"/>
          <xdr:cNvSpPr>
            <a:spLocks/>
          </xdr:cNvSpPr>
        </xdr:nvSpPr>
        <xdr:spPr bwMode="auto">
          <a:xfrm>
            <a:off x="266" y="752"/>
            <a:ext cx="7" cy="30"/>
          </a:xfrm>
          <a:custGeom>
            <a:avLst/>
            <a:gdLst>
              <a:gd name="T0" fmla="*/ 0 w 30"/>
              <a:gd name="T1" fmla="*/ 0 h 125"/>
              <a:gd name="T2" fmla="*/ 0 w 30"/>
              <a:gd name="T3" fmla="*/ 0 h 125"/>
              <a:gd name="T4" fmla="*/ 0 w 30"/>
              <a:gd name="T5" fmla="*/ 0 h 125"/>
              <a:gd name="T6" fmla="*/ 0 w 30"/>
              <a:gd name="T7" fmla="*/ 0 h 125"/>
              <a:gd name="T8" fmla="*/ 0 w 30"/>
              <a:gd name="T9" fmla="*/ 0 h 125"/>
              <a:gd name="T10" fmla="*/ 0 w 30"/>
              <a:gd name="T11" fmla="*/ 0 h 125"/>
              <a:gd name="T12" fmla="*/ 0 w 30"/>
              <a:gd name="T13" fmla="*/ 0 h 125"/>
              <a:gd name="T14" fmla="*/ 0 w 30"/>
              <a:gd name="T15" fmla="*/ 0 h 125"/>
              <a:gd name="T16" fmla="*/ 0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177" name="Freeform 177"/>
          <xdr:cNvSpPr>
            <a:spLocks/>
          </xdr:cNvSpPr>
        </xdr:nvSpPr>
        <xdr:spPr bwMode="auto">
          <a:xfrm>
            <a:off x="268" y="752"/>
            <a:ext cx="6" cy="30"/>
          </a:xfrm>
          <a:custGeom>
            <a:avLst/>
            <a:gdLst>
              <a:gd name="T0" fmla="*/ 0 w 27"/>
              <a:gd name="T1" fmla="*/ 0 h 125"/>
              <a:gd name="T2" fmla="*/ 0 w 27"/>
              <a:gd name="T3" fmla="*/ 0 h 125"/>
              <a:gd name="T4" fmla="*/ 0 w 27"/>
              <a:gd name="T5" fmla="*/ 0 h 125"/>
              <a:gd name="T6" fmla="*/ 0 w 27"/>
              <a:gd name="T7" fmla="*/ 0 h 125"/>
              <a:gd name="T8" fmla="*/ 0 w 27"/>
              <a:gd name="T9" fmla="*/ 0 h 125"/>
              <a:gd name="T10" fmla="*/ 0 w 27"/>
              <a:gd name="T11" fmla="*/ 0 h 125"/>
              <a:gd name="T12" fmla="*/ 0 w 27"/>
              <a:gd name="T13" fmla="*/ 0 h 125"/>
              <a:gd name="T14" fmla="*/ 0 w 27"/>
              <a:gd name="T15" fmla="*/ 0 h 125"/>
              <a:gd name="T16" fmla="*/ 0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178" name="Freeform 178"/>
          <xdr:cNvSpPr>
            <a:spLocks/>
          </xdr:cNvSpPr>
        </xdr:nvSpPr>
        <xdr:spPr bwMode="auto">
          <a:xfrm>
            <a:off x="301" y="752"/>
            <a:ext cx="7" cy="30"/>
          </a:xfrm>
          <a:custGeom>
            <a:avLst/>
            <a:gdLst>
              <a:gd name="T0" fmla="*/ 0 w 36"/>
              <a:gd name="T1" fmla="*/ 0 h 125"/>
              <a:gd name="T2" fmla="*/ 0 w 36"/>
              <a:gd name="T3" fmla="*/ 0 h 125"/>
              <a:gd name="T4" fmla="*/ 0 w 36"/>
              <a:gd name="T5" fmla="*/ 0 h 125"/>
              <a:gd name="T6" fmla="*/ 0 w 36"/>
              <a:gd name="T7" fmla="*/ 0 h 125"/>
              <a:gd name="T8" fmla="*/ 0 w 36"/>
              <a:gd name="T9" fmla="*/ 0 h 125"/>
              <a:gd name="T10" fmla="*/ 0 w 36"/>
              <a:gd name="T11" fmla="*/ 0 h 125"/>
              <a:gd name="T12" fmla="*/ 0 w 36"/>
              <a:gd name="T13" fmla="*/ 0 h 125"/>
              <a:gd name="T14" fmla="*/ 0 w 36"/>
              <a:gd name="T15" fmla="*/ 0 h 125"/>
              <a:gd name="T16" fmla="*/ 0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79" name="Freeform 179"/>
          <xdr:cNvSpPr>
            <a:spLocks/>
          </xdr:cNvSpPr>
        </xdr:nvSpPr>
        <xdr:spPr bwMode="auto">
          <a:xfrm>
            <a:off x="300" y="752"/>
            <a:ext cx="7" cy="30"/>
          </a:xfrm>
          <a:custGeom>
            <a:avLst/>
            <a:gdLst>
              <a:gd name="T0" fmla="*/ 0 w 36"/>
              <a:gd name="T1" fmla="*/ 0 h 125"/>
              <a:gd name="T2" fmla="*/ 0 w 36"/>
              <a:gd name="T3" fmla="*/ 0 h 125"/>
              <a:gd name="T4" fmla="*/ 0 w 36"/>
              <a:gd name="T5" fmla="*/ 0 h 125"/>
              <a:gd name="T6" fmla="*/ 0 w 36"/>
              <a:gd name="T7" fmla="*/ 0 h 125"/>
              <a:gd name="T8" fmla="*/ 0 w 36"/>
              <a:gd name="T9" fmla="*/ 0 h 125"/>
              <a:gd name="T10" fmla="*/ 0 w 36"/>
              <a:gd name="T11" fmla="*/ 0 h 125"/>
              <a:gd name="T12" fmla="*/ 0 w 36"/>
              <a:gd name="T13" fmla="*/ 0 h 125"/>
              <a:gd name="T14" fmla="*/ 0 w 36"/>
              <a:gd name="T15" fmla="*/ 0 h 125"/>
              <a:gd name="T16" fmla="*/ 0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80" name="Freeform 180"/>
          <xdr:cNvSpPr>
            <a:spLocks/>
          </xdr:cNvSpPr>
        </xdr:nvSpPr>
        <xdr:spPr bwMode="auto">
          <a:xfrm>
            <a:off x="285" y="748"/>
            <a:ext cx="0" cy="32"/>
          </a:xfrm>
          <a:custGeom>
            <a:avLst/>
            <a:gdLst>
              <a:gd name="T0" fmla="*/ 0 w 4"/>
              <a:gd name="T1" fmla="*/ 0 h 142"/>
              <a:gd name="T2" fmla="*/ 0 w 4"/>
              <a:gd name="T3" fmla="*/ 0 h 142"/>
              <a:gd name="T4" fmla="*/ 0 w 4"/>
              <a:gd name="T5" fmla="*/ 0 h 142"/>
              <a:gd name="T6" fmla="*/ 0 w 4"/>
              <a:gd name="T7" fmla="*/ 0 h 142"/>
              <a:gd name="T8" fmla="*/ 0 w 4"/>
              <a:gd name="T9" fmla="*/ 0 h 142"/>
              <a:gd name="T10" fmla="*/ 0 w 4"/>
              <a:gd name="T11" fmla="*/ 0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1" name="Freeform 181"/>
          <xdr:cNvSpPr>
            <a:spLocks/>
          </xdr:cNvSpPr>
        </xdr:nvSpPr>
        <xdr:spPr bwMode="auto">
          <a:xfrm>
            <a:off x="286" y="748"/>
            <a:ext cx="1" cy="32"/>
          </a:xfrm>
          <a:custGeom>
            <a:avLst/>
            <a:gdLst>
              <a:gd name="T0" fmla="*/ 0 w 4"/>
              <a:gd name="T1" fmla="*/ 0 h 142"/>
              <a:gd name="T2" fmla="*/ 0 w 4"/>
              <a:gd name="T3" fmla="*/ 0 h 142"/>
              <a:gd name="T4" fmla="*/ 0 w 4"/>
              <a:gd name="T5" fmla="*/ 0 h 142"/>
              <a:gd name="T6" fmla="*/ 0 w 4"/>
              <a:gd name="T7" fmla="*/ 0 h 142"/>
              <a:gd name="T8" fmla="*/ 0 w 4"/>
              <a:gd name="T9" fmla="*/ 0 h 142"/>
              <a:gd name="T10" fmla="*/ 0 w 4"/>
              <a:gd name="T11" fmla="*/ 0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2" name="Freeform 182"/>
          <xdr:cNvSpPr>
            <a:spLocks/>
          </xdr:cNvSpPr>
        </xdr:nvSpPr>
        <xdr:spPr bwMode="auto">
          <a:xfrm>
            <a:off x="277" y="752"/>
            <a:ext cx="8" cy="0"/>
          </a:xfrm>
          <a:custGeom>
            <a:avLst/>
            <a:gdLst>
              <a:gd name="T0" fmla="*/ 0 w 42"/>
              <a:gd name="T1" fmla="*/ 0 h 4"/>
              <a:gd name="T2" fmla="*/ 0 w 42"/>
              <a:gd name="T3" fmla="*/ 0 h 4"/>
              <a:gd name="T4" fmla="*/ 0 w 42"/>
              <a:gd name="T5" fmla="*/ 0 h 4"/>
              <a:gd name="T6" fmla="*/ 0 w 42"/>
              <a:gd name="T7" fmla="*/ 0 h 4"/>
              <a:gd name="T8" fmla="*/ 0 w 42"/>
              <a:gd name="T9" fmla="*/ 0 h 4"/>
              <a:gd name="T10" fmla="*/ 0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83" name="Freeform 183"/>
          <xdr:cNvSpPr>
            <a:spLocks/>
          </xdr:cNvSpPr>
        </xdr:nvSpPr>
        <xdr:spPr bwMode="auto">
          <a:xfrm>
            <a:off x="286" y="752"/>
            <a:ext cx="10" cy="0"/>
          </a:xfrm>
          <a:custGeom>
            <a:avLst/>
            <a:gdLst>
              <a:gd name="T0" fmla="*/ 0 w 48"/>
              <a:gd name="T1" fmla="*/ 0 h 4"/>
              <a:gd name="T2" fmla="*/ 0 w 48"/>
              <a:gd name="T3" fmla="*/ 0 h 4"/>
              <a:gd name="T4" fmla="*/ 0 w 48"/>
              <a:gd name="T5" fmla="*/ 0 h 4"/>
              <a:gd name="T6" fmla="*/ 0 w 48"/>
              <a:gd name="T7" fmla="*/ 0 h 4"/>
              <a:gd name="T8" fmla="*/ 0 w 48"/>
              <a:gd name="T9" fmla="*/ 0 h 4"/>
              <a:gd name="T10" fmla="*/ 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184" name="Freeform 184"/>
          <xdr:cNvSpPr>
            <a:spLocks/>
          </xdr:cNvSpPr>
        </xdr:nvSpPr>
        <xdr:spPr bwMode="auto">
          <a:xfrm>
            <a:off x="274" y="752"/>
            <a:ext cx="3" cy="3"/>
          </a:xfrm>
          <a:custGeom>
            <a:avLst/>
            <a:gdLst>
              <a:gd name="T0" fmla="*/ 0 w 14"/>
              <a:gd name="T1" fmla="*/ 0 h 14"/>
              <a:gd name="T2" fmla="*/ 0 w 14"/>
              <a:gd name="T3" fmla="*/ 0 h 14"/>
              <a:gd name="T4" fmla="*/ 0 w 14"/>
              <a:gd name="T5" fmla="*/ 0 h 14"/>
              <a:gd name="T6" fmla="*/ 0 w 14"/>
              <a:gd name="T7" fmla="*/ 0 h 14"/>
              <a:gd name="T8" fmla="*/ 0 w 14"/>
              <a:gd name="T9" fmla="*/ 0 h 14"/>
              <a:gd name="T10" fmla="*/ 0 w 14"/>
              <a:gd name="T11" fmla="*/ 0 h 14"/>
              <a:gd name="T12" fmla="*/ 0 w 14"/>
              <a:gd name="T13" fmla="*/ 0 h 14"/>
              <a:gd name="T14" fmla="*/ 0 w 14"/>
              <a:gd name="T15" fmla="*/ 0 h 14"/>
              <a:gd name="T16" fmla="*/ 0 w 14"/>
              <a:gd name="T17" fmla="*/ 0 h 14"/>
              <a:gd name="T18" fmla="*/ 0 w 14"/>
              <a:gd name="T19" fmla="*/ 0 h 14"/>
              <a:gd name="T20" fmla="*/ 0 w 14"/>
              <a:gd name="T21" fmla="*/ 0 h 14"/>
              <a:gd name="T22" fmla="*/ 0 w 14"/>
              <a:gd name="T23" fmla="*/ 0 h 14"/>
              <a:gd name="T24" fmla="*/ 0 w 14"/>
              <a:gd name="T25" fmla="*/ 0 h 14"/>
              <a:gd name="T26" fmla="*/ 0 w 14"/>
              <a:gd name="T27" fmla="*/ 0 h 14"/>
              <a:gd name="T28" fmla="*/ 0 w 14"/>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185" name="Freeform 185"/>
          <xdr:cNvSpPr>
            <a:spLocks/>
          </xdr:cNvSpPr>
        </xdr:nvSpPr>
        <xdr:spPr bwMode="auto">
          <a:xfrm>
            <a:off x="295" y="752"/>
            <a:ext cx="3" cy="3"/>
          </a:xfrm>
          <a:custGeom>
            <a:avLst/>
            <a:gdLst>
              <a:gd name="T0" fmla="*/ 0 w 18"/>
              <a:gd name="T1" fmla="*/ 0 h 14"/>
              <a:gd name="T2" fmla="*/ 0 w 18"/>
              <a:gd name="T3" fmla="*/ 0 h 14"/>
              <a:gd name="T4" fmla="*/ 0 w 18"/>
              <a:gd name="T5" fmla="*/ 0 h 14"/>
              <a:gd name="T6" fmla="*/ 0 w 18"/>
              <a:gd name="T7" fmla="*/ 0 h 14"/>
              <a:gd name="T8" fmla="*/ 0 w 18"/>
              <a:gd name="T9" fmla="*/ 0 h 14"/>
              <a:gd name="T10" fmla="*/ 0 w 18"/>
              <a:gd name="T11" fmla="*/ 0 h 14"/>
              <a:gd name="T12" fmla="*/ 0 w 18"/>
              <a:gd name="T13" fmla="*/ 0 h 14"/>
              <a:gd name="T14" fmla="*/ 0 w 18"/>
              <a:gd name="T15" fmla="*/ 0 h 14"/>
              <a:gd name="T16" fmla="*/ 0 w 18"/>
              <a:gd name="T17" fmla="*/ 0 h 14"/>
              <a:gd name="T18" fmla="*/ 0 w 18"/>
              <a:gd name="T19" fmla="*/ 0 h 14"/>
              <a:gd name="T20" fmla="*/ 0 w 18"/>
              <a:gd name="T21" fmla="*/ 0 h 14"/>
              <a:gd name="T22" fmla="*/ 0 w 18"/>
              <a:gd name="T23" fmla="*/ 0 h 14"/>
              <a:gd name="T24" fmla="*/ 0 w 18"/>
              <a:gd name="T25" fmla="*/ 0 h 14"/>
              <a:gd name="T26" fmla="*/ 0 w 18"/>
              <a:gd name="T27" fmla="*/ 0 h 14"/>
              <a:gd name="T28" fmla="*/ 0 w 18"/>
              <a:gd name="T29" fmla="*/ 0 h 14"/>
              <a:gd name="T30" fmla="*/ 0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186" name="Freeform 186"/>
          <xdr:cNvSpPr>
            <a:spLocks/>
          </xdr:cNvSpPr>
        </xdr:nvSpPr>
        <xdr:spPr bwMode="auto">
          <a:xfrm>
            <a:off x="270" y="772"/>
            <a:ext cx="1" cy="8"/>
          </a:xfrm>
          <a:custGeom>
            <a:avLst/>
            <a:gdLst>
              <a:gd name="T0" fmla="*/ 0 w 8"/>
              <a:gd name="T1" fmla="*/ 0 h 39"/>
              <a:gd name="T2" fmla="*/ 0 w 8"/>
              <a:gd name="T3" fmla="*/ 0 h 39"/>
              <a:gd name="T4" fmla="*/ 0 w 8"/>
              <a:gd name="T5" fmla="*/ 0 h 39"/>
              <a:gd name="T6" fmla="*/ 0 w 8"/>
              <a:gd name="T7" fmla="*/ 0 h 39"/>
              <a:gd name="T8" fmla="*/ 0 w 8"/>
              <a:gd name="T9" fmla="*/ 0 h 39"/>
              <a:gd name="T10" fmla="*/ 0 w 8"/>
              <a:gd name="T11" fmla="*/ 0 h 39"/>
              <a:gd name="T12" fmla="*/ 0 w 8"/>
              <a:gd name="T13" fmla="*/ 0 h 39"/>
              <a:gd name="T14" fmla="*/ 0 w 8"/>
              <a:gd name="T15" fmla="*/ 0 h 39"/>
              <a:gd name="T16" fmla="*/ 0 w 8"/>
              <a:gd name="T17" fmla="*/ 0 h 39"/>
              <a:gd name="T18" fmla="*/ 0 w 8"/>
              <a:gd name="T19" fmla="*/ 0 h 39"/>
              <a:gd name="T20" fmla="*/ 0 w 8"/>
              <a:gd name="T21" fmla="*/ 0 h 39"/>
              <a:gd name="T22" fmla="*/ 0 w 8"/>
              <a:gd name="T23" fmla="*/ 0 h 39"/>
              <a:gd name="T24" fmla="*/ 0 w 8"/>
              <a:gd name="T25" fmla="*/ 0 h 39"/>
              <a:gd name="T26" fmla="*/ 0 w 8"/>
              <a:gd name="T27" fmla="*/ 0 h 39"/>
              <a:gd name="T28" fmla="*/ 0 w 8"/>
              <a:gd name="T29" fmla="*/ 0 h 39"/>
              <a:gd name="T30" fmla="*/ 0 w 8"/>
              <a:gd name="T31" fmla="*/ 0 h 39"/>
              <a:gd name="T32" fmla="*/ 0 w 8"/>
              <a:gd name="T33" fmla="*/ 0 h 39"/>
              <a:gd name="T34" fmla="*/ 0 w 8"/>
              <a:gd name="T35" fmla="*/ 0 h 39"/>
              <a:gd name="T36" fmla="*/ 0 w 8"/>
              <a:gd name="T37" fmla="*/ 0 h 39"/>
              <a:gd name="T38" fmla="*/ 0 w 8"/>
              <a:gd name="T39" fmla="*/ 0 h 39"/>
              <a:gd name="T40" fmla="*/ 0 w 8"/>
              <a:gd name="T41" fmla="*/ 0 h 39"/>
              <a:gd name="T42" fmla="*/ 0 w 8"/>
              <a:gd name="T43" fmla="*/ 0 h 39"/>
              <a:gd name="T44" fmla="*/ 0 w 8"/>
              <a:gd name="T45" fmla="*/ 0 h 39"/>
              <a:gd name="T46" fmla="*/ 0 w 8"/>
              <a:gd name="T47" fmla="*/ 0 h 39"/>
              <a:gd name="T48" fmla="*/ 0 w 8"/>
              <a:gd name="T49" fmla="*/ 0 h 39"/>
              <a:gd name="T50" fmla="*/ 0 w 8"/>
              <a:gd name="T51" fmla="*/ 0 h 39"/>
              <a:gd name="T52" fmla="*/ 0 w 8"/>
              <a:gd name="T53" fmla="*/ 0 h 39"/>
              <a:gd name="T54" fmla="*/ 0 w 8"/>
              <a:gd name="T55" fmla="*/ 0 h 39"/>
              <a:gd name="T56" fmla="*/ 0 w 8"/>
              <a:gd name="T57" fmla="*/ 0 h 39"/>
              <a:gd name="T58" fmla="*/ 0 w 8"/>
              <a:gd name="T59" fmla="*/ 0 h 39"/>
              <a:gd name="T60" fmla="*/ 0 w 8"/>
              <a:gd name="T61" fmla="*/ 0 h 39"/>
              <a:gd name="T62" fmla="*/ 0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187" name="Freeform 187"/>
          <xdr:cNvSpPr>
            <a:spLocks/>
          </xdr:cNvSpPr>
        </xdr:nvSpPr>
        <xdr:spPr bwMode="auto">
          <a:xfrm>
            <a:off x="302" y="772"/>
            <a:ext cx="1" cy="10"/>
          </a:xfrm>
          <a:custGeom>
            <a:avLst/>
            <a:gdLst>
              <a:gd name="T0" fmla="*/ 0 w 8"/>
              <a:gd name="T1" fmla="*/ 0 h 41"/>
              <a:gd name="T2" fmla="*/ 0 w 8"/>
              <a:gd name="T3" fmla="*/ 0 h 41"/>
              <a:gd name="T4" fmla="*/ 0 w 8"/>
              <a:gd name="T5" fmla="*/ 0 h 41"/>
              <a:gd name="T6" fmla="*/ 0 w 8"/>
              <a:gd name="T7" fmla="*/ 0 h 41"/>
              <a:gd name="T8" fmla="*/ 0 w 8"/>
              <a:gd name="T9" fmla="*/ 0 h 41"/>
              <a:gd name="T10" fmla="*/ 0 w 8"/>
              <a:gd name="T11" fmla="*/ 0 h 41"/>
              <a:gd name="T12" fmla="*/ 0 w 8"/>
              <a:gd name="T13" fmla="*/ 0 h 41"/>
              <a:gd name="T14" fmla="*/ 0 w 8"/>
              <a:gd name="T15" fmla="*/ 0 h 41"/>
              <a:gd name="T16" fmla="*/ 0 w 8"/>
              <a:gd name="T17" fmla="*/ 0 h 41"/>
              <a:gd name="T18" fmla="*/ 0 w 8"/>
              <a:gd name="T19" fmla="*/ 0 h 41"/>
              <a:gd name="T20" fmla="*/ 0 w 8"/>
              <a:gd name="T21" fmla="*/ 0 h 41"/>
              <a:gd name="T22" fmla="*/ 0 w 8"/>
              <a:gd name="T23" fmla="*/ 0 h 41"/>
              <a:gd name="T24" fmla="*/ 0 w 8"/>
              <a:gd name="T25" fmla="*/ 0 h 41"/>
              <a:gd name="T26" fmla="*/ 0 w 8"/>
              <a:gd name="T27" fmla="*/ 0 h 41"/>
              <a:gd name="T28" fmla="*/ 0 w 8"/>
              <a:gd name="T29" fmla="*/ 0 h 41"/>
              <a:gd name="T30" fmla="*/ 0 w 8"/>
              <a:gd name="T31" fmla="*/ 0 h 41"/>
              <a:gd name="T32" fmla="*/ 0 w 8"/>
              <a:gd name="T33" fmla="*/ 0 h 41"/>
              <a:gd name="T34" fmla="*/ 0 w 8"/>
              <a:gd name="T35" fmla="*/ 0 h 41"/>
              <a:gd name="T36" fmla="*/ 0 w 8"/>
              <a:gd name="T37" fmla="*/ 0 h 41"/>
              <a:gd name="T38" fmla="*/ 0 w 8"/>
              <a:gd name="T39" fmla="*/ 0 h 41"/>
              <a:gd name="T40" fmla="*/ 0 w 8"/>
              <a:gd name="T41" fmla="*/ 0 h 41"/>
              <a:gd name="T42" fmla="*/ 0 w 8"/>
              <a:gd name="T43" fmla="*/ 0 h 41"/>
              <a:gd name="T44" fmla="*/ 0 w 8"/>
              <a:gd name="T45" fmla="*/ 0 h 41"/>
              <a:gd name="T46" fmla="*/ 0 w 8"/>
              <a:gd name="T47" fmla="*/ 0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188" name="Freeform 188"/>
          <xdr:cNvSpPr>
            <a:spLocks/>
          </xdr:cNvSpPr>
        </xdr:nvSpPr>
        <xdr:spPr bwMode="auto">
          <a:xfrm>
            <a:off x="273" y="757"/>
            <a:ext cx="1" cy="6"/>
          </a:xfrm>
          <a:custGeom>
            <a:avLst/>
            <a:gdLst>
              <a:gd name="T0" fmla="*/ 0 w 9"/>
              <a:gd name="T1" fmla="*/ 0 h 29"/>
              <a:gd name="T2" fmla="*/ 0 w 9"/>
              <a:gd name="T3" fmla="*/ 0 h 29"/>
              <a:gd name="T4" fmla="*/ 0 w 9"/>
              <a:gd name="T5" fmla="*/ 0 h 29"/>
              <a:gd name="T6" fmla="*/ 0 w 9"/>
              <a:gd name="T7" fmla="*/ 0 h 29"/>
              <a:gd name="T8" fmla="*/ 0 w 9"/>
              <a:gd name="T9" fmla="*/ 0 h 29"/>
              <a:gd name="T10" fmla="*/ 0 w 9"/>
              <a:gd name="T11" fmla="*/ 0 h 29"/>
              <a:gd name="T12" fmla="*/ 0 w 9"/>
              <a:gd name="T13" fmla="*/ 0 h 29"/>
              <a:gd name="T14" fmla="*/ 0 w 9"/>
              <a:gd name="T15" fmla="*/ 0 h 29"/>
              <a:gd name="T16" fmla="*/ 0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189" name="Freeform 189"/>
          <xdr:cNvSpPr>
            <a:spLocks/>
          </xdr:cNvSpPr>
        </xdr:nvSpPr>
        <xdr:spPr bwMode="auto">
          <a:xfrm>
            <a:off x="271" y="763"/>
            <a:ext cx="2" cy="7"/>
          </a:xfrm>
          <a:custGeom>
            <a:avLst/>
            <a:gdLst>
              <a:gd name="T0" fmla="*/ 0 w 7"/>
              <a:gd name="T1" fmla="*/ 0 h 29"/>
              <a:gd name="T2" fmla="*/ 0 w 7"/>
              <a:gd name="T3" fmla="*/ 0 h 29"/>
              <a:gd name="T4" fmla="*/ 0 w 7"/>
              <a:gd name="T5" fmla="*/ 0 h 29"/>
              <a:gd name="T6" fmla="*/ 0 w 7"/>
              <a:gd name="T7" fmla="*/ 0 h 29"/>
              <a:gd name="T8" fmla="*/ 0 w 7"/>
              <a:gd name="T9" fmla="*/ 0 h 29"/>
              <a:gd name="T10" fmla="*/ 0 w 7"/>
              <a:gd name="T11" fmla="*/ 0 h 29"/>
              <a:gd name="T12" fmla="*/ 0 w 7"/>
              <a:gd name="T13" fmla="*/ 0 h 29"/>
              <a:gd name="T14" fmla="*/ 0 w 7"/>
              <a:gd name="T15" fmla="*/ 0 h 29"/>
              <a:gd name="T16" fmla="*/ 0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190" name="Freeform 190"/>
          <xdr:cNvSpPr>
            <a:spLocks/>
          </xdr:cNvSpPr>
        </xdr:nvSpPr>
        <xdr:spPr bwMode="auto">
          <a:xfrm>
            <a:off x="298" y="755"/>
            <a:ext cx="4" cy="15"/>
          </a:xfrm>
          <a:custGeom>
            <a:avLst/>
            <a:gdLst>
              <a:gd name="T0" fmla="*/ 0 w 17"/>
              <a:gd name="T1" fmla="*/ 0 h 64"/>
              <a:gd name="T2" fmla="*/ 0 w 17"/>
              <a:gd name="T3" fmla="*/ 0 h 64"/>
              <a:gd name="T4" fmla="*/ 0 w 17"/>
              <a:gd name="T5" fmla="*/ 0 h 64"/>
              <a:gd name="T6" fmla="*/ 0 w 17"/>
              <a:gd name="T7" fmla="*/ 0 h 64"/>
              <a:gd name="T8" fmla="*/ 0 w 17"/>
              <a:gd name="T9" fmla="*/ 0 h 64"/>
              <a:gd name="T10" fmla="*/ 0 w 17"/>
              <a:gd name="T11" fmla="*/ 0 h 64"/>
              <a:gd name="T12" fmla="*/ 0 w 17"/>
              <a:gd name="T13" fmla="*/ 0 h 64"/>
              <a:gd name="T14" fmla="*/ 0 w 17"/>
              <a:gd name="T15" fmla="*/ 0 h 64"/>
              <a:gd name="T16" fmla="*/ 0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191" name="Freeform 191"/>
          <xdr:cNvSpPr>
            <a:spLocks/>
          </xdr:cNvSpPr>
        </xdr:nvSpPr>
        <xdr:spPr bwMode="auto">
          <a:xfrm>
            <a:off x="259" y="743"/>
            <a:ext cx="2" cy="0"/>
          </a:xfrm>
          <a:custGeom>
            <a:avLst/>
            <a:gdLst>
              <a:gd name="T0" fmla="*/ 0 w 13"/>
              <a:gd name="T1" fmla="*/ 0 h 4"/>
              <a:gd name="T2" fmla="*/ 0 w 13"/>
              <a:gd name="T3" fmla="*/ 0 h 4"/>
              <a:gd name="T4" fmla="*/ 0 w 13"/>
              <a:gd name="T5" fmla="*/ 0 h 4"/>
              <a:gd name="T6" fmla="*/ 0 w 13"/>
              <a:gd name="T7" fmla="*/ 0 h 4"/>
              <a:gd name="T8" fmla="*/ 0 w 13"/>
              <a:gd name="T9" fmla="*/ 0 h 4"/>
              <a:gd name="T10" fmla="*/ 0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192" name="Freeform 192"/>
          <xdr:cNvSpPr>
            <a:spLocks/>
          </xdr:cNvSpPr>
        </xdr:nvSpPr>
        <xdr:spPr bwMode="auto">
          <a:xfrm>
            <a:off x="273" y="737"/>
            <a:ext cx="1" cy="15"/>
          </a:xfrm>
          <a:custGeom>
            <a:avLst/>
            <a:gdLst>
              <a:gd name="T0" fmla="*/ 0 w 3"/>
              <a:gd name="T1" fmla="*/ 0 h 64"/>
              <a:gd name="T2" fmla="*/ 0 w 3"/>
              <a:gd name="T3" fmla="*/ 0 h 64"/>
              <a:gd name="T4" fmla="*/ 0 w 3"/>
              <a:gd name="T5" fmla="*/ 0 h 64"/>
              <a:gd name="T6" fmla="*/ 0 w 3"/>
              <a:gd name="T7" fmla="*/ 0 h 64"/>
              <a:gd name="T8" fmla="*/ 0 w 3"/>
              <a:gd name="T9" fmla="*/ 0 h 64"/>
              <a:gd name="T10" fmla="*/ 0 w 3"/>
              <a:gd name="T11" fmla="*/ 0 h 64"/>
              <a:gd name="T12" fmla="*/ 0 w 3"/>
              <a:gd name="T13" fmla="*/ 0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3" name="Freeform 193"/>
          <xdr:cNvSpPr>
            <a:spLocks/>
          </xdr:cNvSpPr>
        </xdr:nvSpPr>
        <xdr:spPr bwMode="auto">
          <a:xfrm>
            <a:off x="281" y="737"/>
            <a:ext cx="0" cy="15"/>
          </a:xfrm>
          <a:custGeom>
            <a:avLst/>
            <a:gdLst>
              <a:gd name="T0" fmla="*/ 0 w 4"/>
              <a:gd name="T1" fmla="*/ 0 h 66"/>
              <a:gd name="T2" fmla="*/ 0 w 4"/>
              <a:gd name="T3" fmla="*/ 0 h 66"/>
              <a:gd name="T4" fmla="*/ 0 w 4"/>
              <a:gd name="T5" fmla="*/ 0 h 66"/>
              <a:gd name="T6" fmla="*/ 0 w 4"/>
              <a:gd name="T7" fmla="*/ 0 h 66"/>
              <a:gd name="T8" fmla="*/ 0 w 4"/>
              <a:gd name="T9" fmla="*/ 0 h 66"/>
              <a:gd name="T10" fmla="*/ 0 w 4"/>
              <a:gd name="T11" fmla="*/ 0 h 66"/>
              <a:gd name="T12" fmla="*/ 0 w 4"/>
              <a:gd name="T13" fmla="*/ 0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194" name="Freeform 194"/>
          <xdr:cNvSpPr>
            <a:spLocks/>
          </xdr:cNvSpPr>
        </xdr:nvSpPr>
        <xdr:spPr bwMode="auto">
          <a:xfrm>
            <a:off x="290" y="737"/>
            <a:ext cx="1" cy="15"/>
          </a:xfrm>
          <a:custGeom>
            <a:avLst/>
            <a:gdLst>
              <a:gd name="T0" fmla="*/ 0 w 4"/>
              <a:gd name="T1" fmla="*/ 0 h 64"/>
              <a:gd name="T2" fmla="*/ 0 w 4"/>
              <a:gd name="T3" fmla="*/ 0 h 64"/>
              <a:gd name="T4" fmla="*/ 0 w 4"/>
              <a:gd name="T5" fmla="*/ 0 h 64"/>
              <a:gd name="T6" fmla="*/ 0 w 4"/>
              <a:gd name="T7" fmla="*/ 0 h 64"/>
              <a:gd name="T8" fmla="*/ 0 w 4"/>
              <a:gd name="T9" fmla="*/ 0 h 64"/>
              <a:gd name="T10" fmla="*/ 0 w 4"/>
              <a:gd name="T11" fmla="*/ 0 h 64"/>
              <a:gd name="T12" fmla="*/ 0 w 4"/>
              <a:gd name="T13" fmla="*/ 0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5" name="Freeform 195"/>
          <xdr:cNvSpPr>
            <a:spLocks/>
          </xdr:cNvSpPr>
        </xdr:nvSpPr>
        <xdr:spPr bwMode="auto">
          <a:xfrm>
            <a:off x="300" y="737"/>
            <a:ext cx="0" cy="15"/>
          </a:xfrm>
          <a:custGeom>
            <a:avLst/>
            <a:gdLst>
              <a:gd name="T0" fmla="*/ 0 w 4"/>
              <a:gd name="T1" fmla="*/ 0 h 68"/>
              <a:gd name="T2" fmla="*/ 0 w 4"/>
              <a:gd name="T3" fmla="*/ 0 h 68"/>
              <a:gd name="T4" fmla="*/ 0 w 4"/>
              <a:gd name="T5" fmla="*/ 0 h 68"/>
              <a:gd name="T6" fmla="*/ 0 w 4"/>
              <a:gd name="T7" fmla="*/ 0 h 68"/>
              <a:gd name="T8" fmla="*/ 0 w 4"/>
              <a:gd name="T9" fmla="*/ 0 h 68"/>
              <a:gd name="T10" fmla="*/ 0 w 4"/>
              <a:gd name="T11" fmla="*/ 0 h 68"/>
              <a:gd name="T12" fmla="*/ 0 w 4"/>
              <a:gd name="T13" fmla="*/ 0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196" name="Oval 196"/>
          <xdr:cNvSpPr>
            <a:spLocks noChangeArrowheads="1"/>
          </xdr:cNvSpPr>
        </xdr:nvSpPr>
        <xdr:spPr bwMode="auto">
          <a:xfrm>
            <a:off x="282" y="741"/>
            <a:ext cx="3" cy="3"/>
          </a:xfrm>
          <a:prstGeom prst="ellipse">
            <a:avLst/>
          </a:prstGeom>
          <a:solidFill>
            <a:srgbClr val="C0C0C0"/>
          </a:solidFill>
          <a:ln w="9525">
            <a:solidFill>
              <a:srgbClr val="0238C0"/>
            </a:solidFill>
            <a:round/>
            <a:headEnd/>
            <a:tailEnd/>
          </a:ln>
        </xdr:spPr>
      </xdr:sp>
      <xdr:sp macro="" textlink="">
        <xdr:nvSpPr>
          <xdr:cNvPr id="197" name="Freeform 197"/>
          <xdr:cNvSpPr>
            <a:spLocks/>
          </xdr:cNvSpPr>
        </xdr:nvSpPr>
        <xdr:spPr bwMode="auto">
          <a:xfrm>
            <a:off x="281" y="740"/>
            <a:ext cx="4" cy="4"/>
          </a:xfrm>
          <a:custGeom>
            <a:avLst/>
            <a:gdLst>
              <a:gd name="T0" fmla="*/ 0 w 16"/>
              <a:gd name="T1" fmla="*/ 0 h 16"/>
              <a:gd name="T2" fmla="*/ 0 w 16"/>
              <a:gd name="T3" fmla="*/ 0 h 16"/>
              <a:gd name="T4" fmla="*/ 0 w 16"/>
              <a:gd name="T5" fmla="*/ 0 h 16"/>
              <a:gd name="T6" fmla="*/ 0 w 16"/>
              <a:gd name="T7" fmla="*/ 0 h 16"/>
              <a:gd name="T8" fmla="*/ 0 w 16"/>
              <a:gd name="T9" fmla="*/ 0 h 16"/>
              <a:gd name="T10" fmla="*/ 0 w 16"/>
              <a:gd name="T11" fmla="*/ 0 h 16"/>
              <a:gd name="T12" fmla="*/ 0 w 16"/>
              <a:gd name="T13" fmla="*/ 0 h 16"/>
              <a:gd name="T14" fmla="*/ 0 w 16"/>
              <a:gd name="T15" fmla="*/ 0 h 16"/>
              <a:gd name="T16" fmla="*/ 0 w 16"/>
              <a:gd name="T17" fmla="*/ 0 h 16"/>
              <a:gd name="T18" fmla="*/ 0 w 16"/>
              <a:gd name="T19" fmla="*/ 0 h 16"/>
              <a:gd name="T20" fmla="*/ 0 w 16"/>
              <a:gd name="T21" fmla="*/ 0 h 16"/>
              <a:gd name="T22" fmla="*/ 0 w 16"/>
              <a:gd name="T23" fmla="*/ 0 h 16"/>
              <a:gd name="T24" fmla="*/ 0 w 16"/>
              <a:gd name="T25" fmla="*/ 0 h 16"/>
              <a:gd name="T26" fmla="*/ 0 w 16"/>
              <a:gd name="T27" fmla="*/ 0 h 16"/>
              <a:gd name="T28" fmla="*/ 0 w 16"/>
              <a:gd name="T29" fmla="*/ 0 h 16"/>
              <a:gd name="T30" fmla="*/ 0 w 16"/>
              <a:gd name="T31" fmla="*/ 0 h 16"/>
              <a:gd name="T32" fmla="*/ 0 w 16"/>
              <a:gd name="T33" fmla="*/ 0 h 16"/>
              <a:gd name="T34" fmla="*/ 0 w 16"/>
              <a:gd name="T35" fmla="*/ 0 h 16"/>
              <a:gd name="T36" fmla="*/ 0 w 16"/>
              <a:gd name="T37" fmla="*/ 0 h 16"/>
              <a:gd name="T38" fmla="*/ 0 w 16"/>
              <a:gd name="T39" fmla="*/ 0 h 16"/>
              <a:gd name="T40" fmla="*/ 0 w 16"/>
              <a:gd name="T41" fmla="*/ 0 h 16"/>
              <a:gd name="T42" fmla="*/ 0 w 16"/>
              <a:gd name="T43" fmla="*/ 0 h 16"/>
              <a:gd name="T44" fmla="*/ 0 w 16"/>
              <a:gd name="T45" fmla="*/ 0 h 16"/>
              <a:gd name="T46" fmla="*/ 0 w 16"/>
              <a:gd name="T47" fmla="*/ 0 h 16"/>
              <a:gd name="T48" fmla="*/ 0 w 16"/>
              <a:gd name="T49" fmla="*/ 0 h 16"/>
              <a:gd name="T50" fmla="*/ 0 w 16"/>
              <a:gd name="T51" fmla="*/ 0 h 16"/>
              <a:gd name="T52" fmla="*/ 0 w 16"/>
              <a:gd name="T53" fmla="*/ 0 h 16"/>
              <a:gd name="T54" fmla="*/ 0 w 16"/>
              <a:gd name="T55" fmla="*/ 0 h 16"/>
              <a:gd name="T56" fmla="*/ 0 w 16"/>
              <a:gd name="T57" fmla="*/ 0 h 16"/>
              <a:gd name="T58" fmla="*/ 0 w 16"/>
              <a:gd name="T59" fmla="*/ 0 h 16"/>
              <a:gd name="T60" fmla="*/ 0 w 16"/>
              <a:gd name="T61" fmla="*/ 0 h 16"/>
              <a:gd name="T62" fmla="*/ 0 w 16"/>
              <a:gd name="T63" fmla="*/ 0 h 16"/>
              <a:gd name="T64" fmla="*/ 0 w 16"/>
              <a:gd name="T65" fmla="*/ 0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198" name="Freeform 198"/>
          <xdr:cNvSpPr>
            <a:spLocks/>
          </xdr:cNvSpPr>
        </xdr:nvSpPr>
        <xdr:spPr bwMode="auto">
          <a:xfrm>
            <a:off x="286" y="745"/>
            <a:ext cx="3" cy="3"/>
          </a:xfrm>
          <a:custGeom>
            <a:avLst/>
            <a:gdLst>
              <a:gd name="T0" fmla="*/ 0 w 12"/>
              <a:gd name="T1" fmla="*/ 0 h 13"/>
              <a:gd name="T2" fmla="*/ 0 w 12"/>
              <a:gd name="T3" fmla="*/ 0 h 13"/>
              <a:gd name="T4" fmla="*/ 0 w 12"/>
              <a:gd name="T5" fmla="*/ 0 h 13"/>
              <a:gd name="T6" fmla="*/ 0 w 12"/>
              <a:gd name="T7" fmla="*/ 0 h 13"/>
              <a:gd name="T8" fmla="*/ 0 w 12"/>
              <a:gd name="T9" fmla="*/ 0 h 13"/>
              <a:gd name="T10" fmla="*/ 0 w 12"/>
              <a:gd name="T11" fmla="*/ 0 h 13"/>
              <a:gd name="T12" fmla="*/ 0 w 12"/>
              <a:gd name="T13" fmla="*/ 0 h 13"/>
              <a:gd name="T14" fmla="*/ 0 w 12"/>
              <a:gd name="T15" fmla="*/ 0 h 13"/>
              <a:gd name="T16" fmla="*/ 0 w 12"/>
              <a:gd name="T17" fmla="*/ 0 h 13"/>
              <a:gd name="T18" fmla="*/ 0 w 12"/>
              <a:gd name="T19" fmla="*/ 0 h 13"/>
              <a:gd name="T20" fmla="*/ 0 w 12"/>
              <a:gd name="T21" fmla="*/ 0 h 13"/>
              <a:gd name="T22" fmla="*/ 0 w 12"/>
              <a:gd name="T23" fmla="*/ 0 h 13"/>
              <a:gd name="T24" fmla="*/ 0 w 12"/>
              <a:gd name="T25" fmla="*/ 0 h 13"/>
              <a:gd name="T26" fmla="*/ 0 w 12"/>
              <a:gd name="T27" fmla="*/ 0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199" name="Freeform 199"/>
          <xdr:cNvSpPr>
            <a:spLocks/>
          </xdr:cNvSpPr>
        </xdr:nvSpPr>
        <xdr:spPr bwMode="auto">
          <a:xfrm>
            <a:off x="284" y="745"/>
            <a:ext cx="1" cy="3"/>
          </a:xfrm>
          <a:custGeom>
            <a:avLst/>
            <a:gdLst>
              <a:gd name="T0" fmla="*/ 0 w 10"/>
              <a:gd name="T1" fmla="*/ 0 h 11"/>
              <a:gd name="T2" fmla="*/ 0 w 10"/>
              <a:gd name="T3" fmla="*/ 0 h 11"/>
              <a:gd name="T4" fmla="*/ 0 w 10"/>
              <a:gd name="T5" fmla="*/ 0 h 11"/>
              <a:gd name="T6" fmla="*/ 0 w 10"/>
              <a:gd name="T7" fmla="*/ 0 h 11"/>
              <a:gd name="T8" fmla="*/ 0 w 10"/>
              <a:gd name="T9" fmla="*/ 0 h 11"/>
              <a:gd name="T10" fmla="*/ 0 w 10"/>
              <a:gd name="T11" fmla="*/ 0 h 11"/>
              <a:gd name="T12" fmla="*/ 0 w 10"/>
              <a:gd name="T13" fmla="*/ 0 h 11"/>
              <a:gd name="T14" fmla="*/ 0 w 10"/>
              <a:gd name="T15" fmla="*/ 0 h 11"/>
              <a:gd name="T16" fmla="*/ 0 w 10"/>
              <a:gd name="T17" fmla="*/ 0 h 11"/>
              <a:gd name="T18" fmla="*/ 0 w 10"/>
              <a:gd name="T19" fmla="*/ 0 h 11"/>
              <a:gd name="T20" fmla="*/ 0 w 10"/>
              <a:gd name="T21" fmla="*/ 0 h 11"/>
              <a:gd name="T22" fmla="*/ 0 w 10"/>
              <a:gd name="T23" fmla="*/ 0 h 11"/>
              <a:gd name="T24" fmla="*/ 0 w 10"/>
              <a:gd name="T25" fmla="*/ 0 h 11"/>
              <a:gd name="T26" fmla="*/ 0 w 10"/>
              <a:gd name="T27" fmla="*/ 0 h 11"/>
              <a:gd name="T28" fmla="*/ 0 w 10"/>
              <a:gd name="T29" fmla="*/ 0 h 11"/>
              <a:gd name="T30" fmla="*/ 0 w 10"/>
              <a:gd name="T31" fmla="*/ 0 h 11"/>
              <a:gd name="T32" fmla="*/ 0 w 10"/>
              <a:gd name="T33" fmla="*/ 0 h 11"/>
              <a:gd name="T34" fmla="*/ 0 w 10"/>
              <a:gd name="T35" fmla="*/ 0 h 11"/>
              <a:gd name="T36" fmla="*/ 0 w 10"/>
              <a:gd name="T37" fmla="*/ 0 h 11"/>
              <a:gd name="T38" fmla="*/ 0 w 10"/>
              <a:gd name="T39" fmla="*/ 0 h 11"/>
              <a:gd name="T40" fmla="*/ 0 w 10"/>
              <a:gd name="T41" fmla="*/ 0 h 11"/>
              <a:gd name="T42" fmla="*/ 0 w 10"/>
              <a:gd name="T43" fmla="*/ 0 h 11"/>
              <a:gd name="T44" fmla="*/ 0 w 10"/>
              <a:gd name="T45" fmla="*/ 0 h 11"/>
              <a:gd name="T46" fmla="*/ 0 w 10"/>
              <a:gd name="T47" fmla="*/ 0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200" name="Freeform 200"/>
          <xdr:cNvSpPr>
            <a:spLocks/>
          </xdr:cNvSpPr>
        </xdr:nvSpPr>
        <xdr:spPr bwMode="auto">
          <a:xfrm>
            <a:off x="312" y="757"/>
            <a:ext cx="9" cy="23"/>
          </a:xfrm>
          <a:custGeom>
            <a:avLst/>
            <a:gdLst>
              <a:gd name="T0" fmla="*/ 0 w 43"/>
              <a:gd name="T1" fmla="*/ 0 h 107"/>
              <a:gd name="T2" fmla="*/ 0 w 43"/>
              <a:gd name="T3" fmla="*/ 0 h 107"/>
              <a:gd name="T4" fmla="*/ 0 w 43"/>
              <a:gd name="T5" fmla="*/ 0 h 107"/>
              <a:gd name="T6" fmla="*/ 0 w 43"/>
              <a:gd name="T7" fmla="*/ 0 h 107"/>
              <a:gd name="T8" fmla="*/ 0 w 43"/>
              <a:gd name="T9" fmla="*/ 0 h 107"/>
              <a:gd name="T10" fmla="*/ 0 w 43"/>
              <a:gd name="T11" fmla="*/ 0 h 107"/>
              <a:gd name="T12" fmla="*/ 0 w 43"/>
              <a:gd name="T13" fmla="*/ 0 h 107"/>
              <a:gd name="T14" fmla="*/ 0 w 43"/>
              <a:gd name="T15" fmla="*/ 0 h 107"/>
              <a:gd name="T16" fmla="*/ 0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201" name="Freeform 201"/>
          <xdr:cNvSpPr>
            <a:spLocks/>
          </xdr:cNvSpPr>
        </xdr:nvSpPr>
        <xdr:spPr bwMode="auto">
          <a:xfrm>
            <a:off x="313" y="757"/>
            <a:ext cx="10" cy="23"/>
          </a:xfrm>
          <a:custGeom>
            <a:avLst/>
            <a:gdLst>
              <a:gd name="T0" fmla="*/ 0 w 46"/>
              <a:gd name="T1" fmla="*/ 0 h 107"/>
              <a:gd name="T2" fmla="*/ 0 w 46"/>
              <a:gd name="T3" fmla="*/ 0 h 107"/>
              <a:gd name="T4" fmla="*/ 0 w 46"/>
              <a:gd name="T5" fmla="*/ 0 h 107"/>
              <a:gd name="T6" fmla="*/ 0 w 46"/>
              <a:gd name="T7" fmla="*/ 0 h 107"/>
              <a:gd name="T8" fmla="*/ 0 w 46"/>
              <a:gd name="T9" fmla="*/ 0 h 107"/>
              <a:gd name="T10" fmla="*/ 0 w 46"/>
              <a:gd name="T11" fmla="*/ 0 h 107"/>
              <a:gd name="T12" fmla="*/ 0 w 46"/>
              <a:gd name="T13" fmla="*/ 0 h 107"/>
              <a:gd name="T14" fmla="*/ 0 w 46"/>
              <a:gd name="T15" fmla="*/ 0 h 107"/>
              <a:gd name="T16" fmla="*/ 0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202" name="Freeform 202"/>
          <xdr:cNvSpPr>
            <a:spLocks/>
          </xdr:cNvSpPr>
        </xdr:nvSpPr>
        <xdr:spPr bwMode="auto">
          <a:xfrm>
            <a:off x="321" y="762"/>
            <a:ext cx="5" cy="10"/>
          </a:xfrm>
          <a:custGeom>
            <a:avLst/>
            <a:gdLst>
              <a:gd name="T0" fmla="*/ 0 w 26"/>
              <a:gd name="T1" fmla="*/ 0 h 45"/>
              <a:gd name="T2" fmla="*/ 0 w 26"/>
              <a:gd name="T3" fmla="*/ 0 h 45"/>
              <a:gd name="T4" fmla="*/ 0 w 26"/>
              <a:gd name="T5" fmla="*/ 0 h 45"/>
              <a:gd name="T6" fmla="*/ 0 w 26"/>
              <a:gd name="T7" fmla="*/ 0 h 45"/>
              <a:gd name="T8" fmla="*/ 0 w 26"/>
              <a:gd name="T9" fmla="*/ 0 h 45"/>
              <a:gd name="T10" fmla="*/ 0 w 26"/>
              <a:gd name="T11" fmla="*/ 0 h 45"/>
              <a:gd name="T12" fmla="*/ 0 w 26"/>
              <a:gd name="T13" fmla="*/ 0 h 45"/>
              <a:gd name="T14" fmla="*/ 0 w 26"/>
              <a:gd name="T15" fmla="*/ 0 h 45"/>
              <a:gd name="T16" fmla="*/ 0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203" name="Freeform 203"/>
          <xdr:cNvSpPr>
            <a:spLocks/>
          </xdr:cNvSpPr>
        </xdr:nvSpPr>
        <xdr:spPr bwMode="auto">
          <a:xfrm>
            <a:off x="312" y="762"/>
            <a:ext cx="3" cy="3"/>
          </a:xfrm>
          <a:custGeom>
            <a:avLst/>
            <a:gdLst>
              <a:gd name="T0" fmla="*/ 0 w 9"/>
              <a:gd name="T1" fmla="*/ 0 h 17"/>
              <a:gd name="T2" fmla="*/ 0 w 9"/>
              <a:gd name="T3" fmla="*/ 0 h 17"/>
              <a:gd name="T4" fmla="*/ 0 w 9"/>
              <a:gd name="T5" fmla="*/ 0 h 17"/>
              <a:gd name="T6" fmla="*/ 0 w 9"/>
              <a:gd name="T7" fmla="*/ 0 h 17"/>
              <a:gd name="T8" fmla="*/ 0 w 9"/>
              <a:gd name="T9" fmla="*/ 0 h 17"/>
              <a:gd name="T10" fmla="*/ 0 w 9"/>
              <a:gd name="T11" fmla="*/ 0 h 17"/>
              <a:gd name="T12" fmla="*/ 0 w 9"/>
              <a:gd name="T13" fmla="*/ 0 h 17"/>
              <a:gd name="T14" fmla="*/ 0 w 9"/>
              <a:gd name="T15" fmla="*/ 0 h 17"/>
              <a:gd name="T16" fmla="*/ 0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204" name="Freeform 204"/>
          <xdr:cNvSpPr>
            <a:spLocks/>
          </xdr:cNvSpPr>
        </xdr:nvSpPr>
        <xdr:spPr bwMode="auto">
          <a:xfrm>
            <a:off x="315" y="768"/>
            <a:ext cx="2" cy="5"/>
          </a:xfrm>
          <a:custGeom>
            <a:avLst/>
            <a:gdLst>
              <a:gd name="T0" fmla="*/ 0 w 12"/>
              <a:gd name="T1" fmla="*/ 0 h 24"/>
              <a:gd name="T2" fmla="*/ 0 w 12"/>
              <a:gd name="T3" fmla="*/ 0 h 24"/>
              <a:gd name="T4" fmla="*/ 0 w 12"/>
              <a:gd name="T5" fmla="*/ 0 h 24"/>
              <a:gd name="T6" fmla="*/ 0 w 12"/>
              <a:gd name="T7" fmla="*/ 0 h 24"/>
              <a:gd name="T8" fmla="*/ 0 w 12"/>
              <a:gd name="T9" fmla="*/ 0 h 24"/>
              <a:gd name="T10" fmla="*/ 0 w 12"/>
              <a:gd name="T11" fmla="*/ 0 h 24"/>
              <a:gd name="T12" fmla="*/ 0 w 12"/>
              <a:gd name="T13" fmla="*/ 0 h 24"/>
              <a:gd name="T14" fmla="*/ 0 w 12"/>
              <a:gd name="T15" fmla="*/ 0 h 24"/>
              <a:gd name="T16" fmla="*/ 0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205" name="Freeform 205"/>
          <xdr:cNvSpPr>
            <a:spLocks/>
          </xdr:cNvSpPr>
        </xdr:nvSpPr>
        <xdr:spPr bwMode="auto">
          <a:xfrm>
            <a:off x="303" y="759"/>
            <a:ext cx="8" cy="2"/>
          </a:xfrm>
          <a:custGeom>
            <a:avLst/>
            <a:gdLst>
              <a:gd name="T0" fmla="*/ 0 w 38"/>
              <a:gd name="T1" fmla="*/ 0 h 4"/>
              <a:gd name="T2" fmla="*/ 0 w 38"/>
              <a:gd name="T3" fmla="*/ 0 h 4"/>
              <a:gd name="T4" fmla="*/ 0 w 38"/>
              <a:gd name="T5" fmla="*/ 1 h 4"/>
              <a:gd name="T6" fmla="*/ 0 w 38"/>
              <a:gd name="T7" fmla="*/ 1 h 4"/>
              <a:gd name="T8" fmla="*/ 0 w 38"/>
              <a:gd name="T9" fmla="*/ 0 h 4"/>
              <a:gd name="T10" fmla="*/ 0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206" name="Freeform 206"/>
          <xdr:cNvSpPr>
            <a:spLocks/>
          </xdr:cNvSpPr>
        </xdr:nvSpPr>
        <xdr:spPr bwMode="auto">
          <a:xfrm>
            <a:off x="315" y="759"/>
            <a:ext cx="5" cy="2"/>
          </a:xfrm>
          <a:custGeom>
            <a:avLst/>
            <a:gdLst>
              <a:gd name="T0" fmla="*/ 0 w 22"/>
              <a:gd name="T1" fmla="*/ 0 h 4"/>
              <a:gd name="T2" fmla="*/ 0 w 22"/>
              <a:gd name="T3" fmla="*/ 0 h 4"/>
              <a:gd name="T4" fmla="*/ 0 w 22"/>
              <a:gd name="T5" fmla="*/ 1 h 4"/>
              <a:gd name="T6" fmla="*/ 0 w 22"/>
              <a:gd name="T7" fmla="*/ 1 h 4"/>
              <a:gd name="T8" fmla="*/ 0 w 22"/>
              <a:gd name="T9" fmla="*/ 0 h 4"/>
              <a:gd name="T10" fmla="*/ 0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207" name="Freeform 207"/>
          <xdr:cNvSpPr>
            <a:spLocks/>
          </xdr:cNvSpPr>
        </xdr:nvSpPr>
        <xdr:spPr bwMode="auto">
          <a:xfrm>
            <a:off x="312" y="757"/>
            <a:ext cx="1" cy="2"/>
          </a:xfrm>
          <a:custGeom>
            <a:avLst/>
            <a:gdLst>
              <a:gd name="T0" fmla="*/ 0 w 4"/>
              <a:gd name="T1" fmla="*/ 0 h 14"/>
              <a:gd name="T2" fmla="*/ 0 w 4"/>
              <a:gd name="T3" fmla="*/ 0 h 14"/>
              <a:gd name="T4" fmla="*/ 0 w 4"/>
              <a:gd name="T5" fmla="*/ 0 h 14"/>
              <a:gd name="T6" fmla="*/ 0 w 4"/>
              <a:gd name="T7" fmla="*/ 0 h 14"/>
              <a:gd name="T8" fmla="*/ 0 w 4"/>
              <a:gd name="T9" fmla="*/ 0 h 14"/>
              <a:gd name="T10" fmla="*/ 0 w 4"/>
              <a:gd name="T11" fmla="*/ 0 h 14"/>
              <a:gd name="T12" fmla="*/ 0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08" name="Freeform 208"/>
          <xdr:cNvSpPr>
            <a:spLocks/>
          </xdr:cNvSpPr>
        </xdr:nvSpPr>
        <xdr:spPr bwMode="auto">
          <a:xfrm>
            <a:off x="320" y="752"/>
            <a:ext cx="1" cy="9"/>
          </a:xfrm>
          <a:custGeom>
            <a:avLst/>
            <a:gdLst>
              <a:gd name="T0" fmla="*/ 0 w 4"/>
              <a:gd name="T1" fmla="*/ 0 h 31"/>
              <a:gd name="T2" fmla="*/ 0 w 4"/>
              <a:gd name="T3" fmla="*/ 0 h 31"/>
              <a:gd name="T4" fmla="*/ 0 w 4"/>
              <a:gd name="T5" fmla="*/ 0 h 31"/>
              <a:gd name="T6" fmla="*/ 0 w 4"/>
              <a:gd name="T7" fmla="*/ 0 h 31"/>
              <a:gd name="T8" fmla="*/ 0 w 4"/>
              <a:gd name="T9" fmla="*/ 0 h 31"/>
              <a:gd name="T10" fmla="*/ 0 w 4"/>
              <a:gd name="T11" fmla="*/ 0 h 31"/>
              <a:gd name="T12" fmla="*/ 0 w 4"/>
              <a:gd name="T13" fmla="*/ 0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209" name="Freeform 209"/>
          <xdr:cNvSpPr>
            <a:spLocks/>
          </xdr:cNvSpPr>
        </xdr:nvSpPr>
        <xdr:spPr bwMode="auto">
          <a:xfrm>
            <a:off x="316" y="777"/>
            <a:ext cx="1" cy="3"/>
          </a:xfrm>
          <a:custGeom>
            <a:avLst/>
            <a:gdLst>
              <a:gd name="T0" fmla="*/ 0 w 4"/>
              <a:gd name="T1" fmla="*/ 0 h 14"/>
              <a:gd name="T2" fmla="*/ 0 w 4"/>
              <a:gd name="T3" fmla="*/ 0 h 14"/>
              <a:gd name="T4" fmla="*/ 0 w 4"/>
              <a:gd name="T5" fmla="*/ 0 h 14"/>
              <a:gd name="T6" fmla="*/ 0 w 4"/>
              <a:gd name="T7" fmla="*/ 0 h 14"/>
              <a:gd name="T8" fmla="*/ 0 w 4"/>
              <a:gd name="T9" fmla="*/ 0 h 14"/>
              <a:gd name="T10" fmla="*/ 0 w 4"/>
              <a:gd name="T11" fmla="*/ 0 h 14"/>
              <a:gd name="T12" fmla="*/ 0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10" name="Freeform 210"/>
          <xdr:cNvSpPr>
            <a:spLocks/>
          </xdr:cNvSpPr>
        </xdr:nvSpPr>
        <xdr:spPr bwMode="auto">
          <a:xfrm>
            <a:off x="326" y="776"/>
            <a:ext cx="1" cy="4"/>
          </a:xfrm>
          <a:custGeom>
            <a:avLst/>
            <a:gdLst>
              <a:gd name="T0" fmla="*/ 0 w 4"/>
              <a:gd name="T1" fmla="*/ 0 h 22"/>
              <a:gd name="T2" fmla="*/ 0 w 4"/>
              <a:gd name="T3" fmla="*/ 0 h 22"/>
              <a:gd name="T4" fmla="*/ 0 w 4"/>
              <a:gd name="T5" fmla="*/ 0 h 22"/>
              <a:gd name="T6" fmla="*/ 0 w 4"/>
              <a:gd name="T7" fmla="*/ 0 h 22"/>
              <a:gd name="T8" fmla="*/ 0 w 4"/>
              <a:gd name="T9" fmla="*/ 0 h 22"/>
              <a:gd name="T10" fmla="*/ 0 w 4"/>
              <a:gd name="T11" fmla="*/ 0 h 22"/>
              <a:gd name="T12" fmla="*/ 0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211" name="Freeform 211"/>
          <xdr:cNvSpPr>
            <a:spLocks/>
          </xdr:cNvSpPr>
        </xdr:nvSpPr>
        <xdr:spPr bwMode="auto">
          <a:xfrm>
            <a:off x="316" y="773"/>
            <a:ext cx="1" cy="4"/>
          </a:xfrm>
          <a:custGeom>
            <a:avLst/>
            <a:gdLst>
              <a:gd name="T0" fmla="*/ 0 w 8"/>
              <a:gd name="T1" fmla="*/ 0 h 15"/>
              <a:gd name="T2" fmla="*/ 0 w 8"/>
              <a:gd name="T3" fmla="*/ 0 h 15"/>
              <a:gd name="T4" fmla="*/ 0 w 8"/>
              <a:gd name="T5" fmla="*/ 0 h 15"/>
              <a:gd name="T6" fmla="*/ 0 w 8"/>
              <a:gd name="T7" fmla="*/ 0 h 15"/>
              <a:gd name="T8" fmla="*/ 0 w 8"/>
              <a:gd name="T9" fmla="*/ 0 h 15"/>
              <a:gd name="T10" fmla="*/ 0 w 8"/>
              <a:gd name="T11" fmla="*/ 0 h 15"/>
              <a:gd name="T12" fmla="*/ 0 w 8"/>
              <a:gd name="T13" fmla="*/ 0 h 15"/>
              <a:gd name="T14" fmla="*/ 0 w 8"/>
              <a:gd name="T15" fmla="*/ 0 h 15"/>
              <a:gd name="T16" fmla="*/ 0 w 8"/>
              <a:gd name="T17" fmla="*/ 0 h 15"/>
              <a:gd name="T18" fmla="*/ 0 w 8"/>
              <a:gd name="T19" fmla="*/ 0 h 15"/>
              <a:gd name="T20" fmla="*/ 0 w 8"/>
              <a:gd name="T21" fmla="*/ 0 h 15"/>
              <a:gd name="T22" fmla="*/ 0 w 8"/>
              <a:gd name="T23" fmla="*/ 0 h 15"/>
              <a:gd name="T24" fmla="*/ 0 w 8"/>
              <a:gd name="T25" fmla="*/ 0 h 15"/>
              <a:gd name="T26" fmla="*/ 0 w 8"/>
              <a:gd name="T27" fmla="*/ 0 h 15"/>
              <a:gd name="T28" fmla="*/ 0 w 8"/>
              <a:gd name="T29" fmla="*/ 0 h 15"/>
              <a:gd name="T30" fmla="*/ 0 w 8"/>
              <a:gd name="T31" fmla="*/ 0 h 15"/>
              <a:gd name="T32" fmla="*/ 0 w 8"/>
              <a:gd name="T33" fmla="*/ 0 h 15"/>
              <a:gd name="T34" fmla="*/ 0 w 8"/>
              <a:gd name="T35" fmla="*/ 0 h 15"/>
              <a:gd name="T36" fmla="*/ 0 w 8"/>
              <a:gd name="T37" fmla="*/ 0 h 15"/>
              <a:gd name="T38" fmla="*/ 0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212" name="Freeform 212"/>
          <xdr:cNvSpPr>
            <a:spLocks/>
          </xdr:cNvSpPr>
        </xdr:nvSpPr>
        <xdr:spPr bwMode="auto">
          <a:xfrm>
            <a:off x="326" y="772"/>
            <a:ext cx="1" cy="4"/>
          </a:xfrm>
          <a:custGeom>
            <a:avLst/>
            <a:gdLst>
              <a:gd name="T0" fmla="*/ 0 w 7"/>
              <a:gd name="T1" fmla="*/ 0 h 19"/>
              <a:gd name="T2" fmla="*/ 0 w 7"/>
              <a:gd name="T3" fmla="*/ 0 h 19"/>
              <a:gd name="T4" fmla="*/ 0 w 7"/>
              <a:gd name="T5" fmla="*/ 0 h 19"/>
              <a:gd name="T6" fmla="*/ 0 w 7"/>
              <a:gd name="T7" fmla="*/ 0 h 19"/>
              <a:gd name="T8" fmla="*/ 0 w 7"/>
              <a:gd name="T9" fmla="*/ 0 h 19"/>
              <a:gd name="T10" fmla="*/ 0 w 7"/>
              <a:gd name="T11" fmla="*/ 0 h 19"/>
              <a:gd name="T12" fmla="*/ 0 w 7"/>
              <a:gd name="T13" fmla="*/ 0 h 19"/>
              <a:gd name="T14" fmla="*/ 0 w 7"/>
              <a:gd name="T15" fmla="*/ 0 h 19"/>
              <a:gd name="T16" fmla="*/ 0 w 7"/>
              <a:gd name="T17" fmla="*/ 0 h 19"/>
              <a:gd name="T18" fmla="*/ 0 w 7"/>
              <a:gd name="T19" fmla="*/ 0 h 19"/>
              <a:gd name="T20" fmla="*/ 0 w 7"/>
              <a:gd name="T21" fmla="*/ 0 h 19"/>
              <a:gd name="T22" fmla="*/ 0 w 7"/>
              <a:gd name="T23" fmla="*/ 0 h 19"/>
              <a:gd name="T24" fmla="*/ 0 w 7"/>
              <a:gd name="T25" fmla="*/ 0 h 19"/>
              <a:gd name="T26" fmla="*/ 0 w 7"/>
              <a:gd name="T27" fmla="*/ 0 h 19"/>
              <a:gd name="T28" fmla="*/ 0 w 7"/>
              <a:gd name="T29" fmla="*/ 0 h 19"/>
              <a:gd name="T30" fmla="*/ 0 w 7"/>
              <a:gd name="T31" fmla="*/ 0 h 19"/>
              <a:gd name="T32" fmla="*/ 0 w 7"/>
              <a:gd name="T33" fmla="*/ 0 h 19"/>
              <a:gd name="T34" fmla="*/ 0 w 7"/>
              <a:gd name="T35" fmla="*/ 0 h 19"/>
              <a:gd name="T36" fmla="*/ 0 w 7"/>
              <a:gd name="T37" fmla="*/ 0 h 19"/>
              <a:gd name="T38" fmla="*/ 0 w 7"/>
              <a:gd name="T39" fmla="*/ 0 h 19"/>
              <a:gd name="T40" fmla="*/ 0 w 7"/>
              <a:gd name="T41" fmla="*/ 0 h 19"/>
              <a:gd name="T42" fmla="*/ 0 w 7"/>
              <a:gd name="T43" fmla="*/ 0 h 19"/>
              <a:gd name="T44" fmla="*/ 0 w 7"/>
              <a:gd name="T45" fmla="*/ 0 h 19"/>
              <a:gd name="T46" fmla="*/ 0 w 7"/>
              <a:gd name="T47" fmla="*/ 0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213" name="Freeform 213"/>
          <xdr:cNvSpPr>
            <a:spLocks/>
          </xdr:cNvSpPr>
        </xdr:nvSpPr>
        <xdr:spPr bwMode="auto">
          <a:xfrm>
            <a:off x="321" y="752"/>
            <a:ext cx="13" cy="28"/>
          </a:xfrm>
          <a:custGeom>
            <a:avLst/>
            <a:gdLst>
              <a:gd name="T0" fmla="*/ 0 w 67"/>
              <a:gd name="T1" fmla="*/ 0 h 125"/>
              <a:gd name="T2" fmla="*/ 0 w 67"/>
              <a:gd name="T3" fmla="*/ 0 h 125"/>
              <a:gd name="T4" fmla="*/ 0 w 67"/>
              <a:gd name="T5" fmla="*/ 0 h 125"/>
              <a:gd name="T6" fmla="*/ 0 w 67"/>
              <a:gd name="T7" fmla="*/ 0 h 125"/>
              <a:gd name="T8" fmla="*/ 0 w 67"/>
              <a:gd name="T9" fmla="*/ 0 h 125"/>
              <a:gd name="T10" fmla="*/ 0 w 67"/>
              <a:gd name="T11" fmla="*/ 0 h 125"/>
              <a:gd name="T12" fmla="*/ 0 w 67"/>
              <a:gd name="T13" fmla="*/ 0 h 125"/>
              <a:gd name="T14" fmla="*/ 0 w 67"/>
              <a:gd name="T15" fmla="*/ 0 h 125"/>
              <a:gd name="T16" fmla="*/ 0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214" name="Freeform 214"/>
          <xdr:cNvSpPr>
            <a:spLocks/>
          </xdr:cNvSpPr>
        </xdr:nvSpPr>
        <xdr:spPr bwMode="auto">
          <a:xfrm>
            <a:off x="353" y="797"/>
            <a:ext cx="5" cy="3"/>
          </a:xfrm>
          <a:custGeom>
            <a:avLst/>
            <a:gdLst>
              <a:gd name="T0" fmla="*/ 0 w 21"/>
              <a:gd name="T1" fmla="*/ 0 h 11"/>
              <a:gd name="T2" fmla="*/ 0 w 21"/>
              <a:gd name="T3" fmla="*/ 0 h 11"/>
              <a:gd name="T4" fmla="*/ 0 w 21"/>
              <a:gd name="T5" fmla="*/ 0 h 11"/>
              <a:gd name="T6" fmla="*/ 0 w 21"/>
              <a:gd name="T7" fmla="*/ 0 h 11"/>
              <a:gd name="T8" fmla="*/ 0 w 21"/>
              <a:gd name="T9" fmla="*/ 0 h 11"/>
              <a:gd name="T10" fmla="*/ 0 w 21"/>
              <a:gd name="T11" fmla="*/ 0 h 11"/>
              <a:gd name="T12" fmla="*/ 0 w 21"/>
              <a:gd name="T13" fmla="*/ 0 h 11"/>
              <a:gd name="T14" fmla="*/ 0 w 21"/>
              <a:gd name="T15" fmla="*/ 0 h 11"/>
              <a:gd name="T16" fmla="*/ 0 w 21"/>
              <a:gd name="T17" fmla="*/ 0 h 11"/>
              <a:gd name="T18" fmla="*/ 0 w 21"/>
              <a:gd name="T19" fmla="*/ 0 h 11"/>
              <a:gd name="T20" fmla="*/ 0 w 21"/>
              <a:gd name="T21" fmla="*/ 0 h 11"/>
              <a:gd name="T22" fmla="*/ 0 w 21"/>
              <a:gd name="T23" fmla="*/ 0 h 11"/>
              <a:gd name="T24" fmla="*/ 0 w 21"/>
              <a:gd name="T25" fmla="*/ 0 h 11"/>
              <a:gd name="T26" fmla="*/ 0 w 21"/>
              <a:gd name="T27" fmla="*/ 0 h 11"/>
              <a:gd name="T28" fmla="*/ 0 w 2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215" name="Freeform 215"/>
          <xdr:cNvSpPr>
            <a:spLocks/>
          </xdr:cNvSpPr>
        </xdr:nvSpPr>
        <xdr:spPr bwMode="auto">
          <a:xfrm>
            <a:off x="324" y="836"/>
            <a:ext cx="5" cy="4"/>
          </a:xfrm>
          <a:custGeom>
            <a:avLst/>
            <a:gdLst>
              <a:gd name="T0" fmla="*/ 0 w 25"/>
              <a:gd name="T1" fmla="*/ 0 h 24"/>
              <a:gd name="T2" fmla="*/ 0 w 25"/>
              <a:gd name="T3" fmla="*/ 0 h 24"/>
              <a:gd name="T4" fmla="*/ 0 w 25"/>
              <a:gd name="T5" fmla="*/ 0 h 24"/>
              <a:gd name="T6" fmla="*/ 0 w 25"/>
              <a:gd name="T7" fmla="*/ 0 h 24"/>
              <a:gd name="T8" fmla="*/ 0 w 25"/>
              <a:gd name="T9" fmla="*/ 0 h 24"/>
              <a:gd name="T10" fmla="*/ 0 w 25"/>
              <a:gd name="T11" fmla="*/ 0 h 24"/>
              <a:gd name="T12" fmla="*/ 0 w 25"/>
              <a:gd name="T13" fmla="*/ 0 h 24"/>
              <a:gd name="T14" fmla="*/ 0 w 25"/>
              <a:gd name="T15" fmla="*/ 0 h 24"/>
              <a:gd name="T16" fmla="*/ 0 w 25"/>
              <a:gd name="T17" fmla="*/ 0 h 24"/>
              <a:gd name="T18" fmla="*/ 0 w 25"/>
              <a:gd name="T19" fmla="*/ 0 h 24"/>
              <a:gd name="T20" fmla="*/ 0 w 25"/>
              <a:gd name="T21" fmla="*/ 0 h 24"/>
              <a:gd name="T22" fmla="*/ 0 w 25"/>
              <a:gd name="T23" fmla="*/ 0 h 24"/>
              <a:gd name="T24" fmla="*/ 0 w 25"/>
              <a:gd name="T25" fmla="*/ 0 h 24"/>
              <a:gd name="T26" fmla="*/ 0 w 25"/>
              <a:gd name="T27" fmla="*/ 0 h 24"/>
              <a:gd name="T28" fmla="*/ 0 w 25"/>
              <a:gd name="T29" fmla="*/ 0 h 24"/>
              <a:gd name="T30" fmla="*/ 0 w 25"/>
              <a:gd name="T31" fmla="*/ 0 h 24"/>
              <a:gd name="T32" fmla="*/ 0 w 25"/>
              <a:gd name="T33" fmla="*/ 0 h 24"/>
              <a:gd name="T34" fmla="*/ 0 w 25"/>
              <a:gd name="T35" fmla="*/ 0 h 24"/>
              <a:gd name="T36" fmla="*/ 0 w 25"/>
              <a:gd name="T37" fmla="*/ 0 h 24"/>
              <a:gd name="T38" fmla="*/ 0 w 25"/>
              <a:gd name="T39" fmla="*/ 0 h 24"/>
              <a:gd name="T40" fmla="*/ 0 w 25"/>
              <a:gd name="T41" fmla="*/ 0 h 24"/>
              <a:gd name="T42" fmla="*/ 0 w 25"/>
              <a:gd name="T43" fmla="*/ 0 h 24"/>
              <a:gd name="T44" fmla="*/ 0 w 25"/>
              <a:gd name="T45" fmla="*/ 0 h 24"/>
              <a:gd name="T46" fmla="*/ 0 w 25"/>
              <a:gd name="T47" fmla="*/ 0 h 24"/>
              <a:gd name="T48" fmla="*/ 0 w 25"/>
              <a:gd name="T49" fmla="*/ 0 h 24"/>
              <a:gd name="T50" fmla="*/ 0 w 25"/>
              <a:gd name="T51" fmla="*/ 0 h 24"/>
              <a:gd name="T52" fmla="*/ 0 w 25"/>
              <a:gd name="T53" fmla="*/ 0 h 24"/>
              <a:gd name="T54" fmla="*/ 0 w 25"/>
              <a:gd name="T55" fmla="*/ 0 h 24"/>
              <a:gd name="T56" fmla="*/ 0 w 25"/>
              <a:gd name="T57" fmla="*/ 0 h 24"/>
              <a:gd name="T58" fmla="*/ 0 w 25"/>
              <a:gd name="T59" fmla="*/ 0 h 24"/>
              <a:gd name="T60" fmla="*/ 0 w 25"/>
              <a:gd name="T61" fmla="*/ 0 h 24"/>
              <a:gd name="T62" fmla="*/ 0 w 25"/>
              <a:gd name="T63" fmla="*/ 0 h 24"/>
              <a:gd name="T64" fmla="*/ 0 w 25"/>
              <a:gd name="T65" fmla="*/ 0 h 24"/>
              <a:gd name="T66" fmla="*/ 0 w 25"/>
              <a:gd name="T67" fmla="*/ 0 h 24"/>
              <a:gd name="T68" fmla="*/ 0 w 25"/>
              <a:gd name="T69" fmla="*/ 0 h 24"/>
              <a:gd name="T70" fmla="*/ 0 w 25"/>
              <a:gd name="T71" fmla="*/ 0 h 24"/>
              <a:gd name="T72" fmla="*/ 0 w 25"/>
              <a:gd name="T73" fmla="*/ 0 h 24"/>
              <a:gd name="T74" fmla="*/ 0 w 25"/>
              <a:gd name="T75" fmla="*/ 0 h 24"/>
              <a:gd name="T76" fmla="*/ 0 w 25"/>
              <a:gd name="T77" fmla="*/ 0 h 24"/>
              <a:gd name="T78" fmla="*/ 0 w 25"/>
              <a:gd name="T79" fmla="*/ 0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216" name="Freeform 216"/>
          <xdr:cNvSpPr>
            <a:spLocks/>
          </xdr:cNvSpPr>
        </xdr:nvSpPr>
        <xdr:spPr bwMode="auto">
          <a:xfrm>
            <a:off x="244" y="846"/>
            <a:ext cx="3" cy="3"/>
          </a:xfrm>
          <a:custGeom>
            <a:avLst/>
            <a:gdLst>
              <a:gd name="T0" fmla="*/ 0 w 13"/>
              <a:gd name="T1" fmla="*/ 0 h 12"/>
              <a:gd name="T2" fmla="*/ 0 w 13"/>
              <a:gd name="T3" fmla="*/ 0 h 12"/>
              <a:gd name="T4" fmla="*/ 0 w 13"/>
              <a:gd name="T5" fmla="*/ 0 h 12"/>
              <a:gd name="T6" fmla="*/ 0 w 13"/>
              <a:gd name="T7" fmla="*/ 0 h 12"/>
              <a:gd name="T8" fmla="*/ 0 w 13"/>
              <a:gd name="T9" fmla="*/ 0 h 12"/>
              <a:gd name="T10" fmla="*/ 0 w 13"/>
              <a:gd name="T11" fmla="*/ 0 h 12"/>
              <a:gd name="T12" fmla="*/ 0 w 13"/>
              <a:gd name="T13" fmla="*/ 0 h 12"/>
              <a:gd name="T14" fmla="*/ 0 w 13"/>
              <a:gd name="T15" fmla="*/ 0 h 12"/>
              <a:gd name="T16" fmla="*/ 0 w 13"/>
              <a:gd name="T17" fmla="*/ 0 h 12"/>
              <a:gd name="T18" fmla="*/ 0 w 13"/>
              <a:gd name="T19" fmla="*/ 0 h 12"/>
              <a:gd name="T20" fmla="*/ 0 w 13"/>
              <a:gd name="T21" fmla="*/ 0 h 12"/>
              <a:gd name="T22" fmla="*/ 0 w 13"/>
              <a:gd name="T23" fmla="*/ 0 h 12"/>
              <a:gd name="T24" fmla="*/ 0 w 13"/>
              <a:gd name="T25" fmla="*/ 0 h 12"/>
              <a:gd name="T26" fmla="*/ 0 w 13"/>
              <a:gd name="T27" fmla="*/ 0 h 12"/>
              <a:gd name="T28" fmla="*/ 0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217" name="Freeform 217"/>
          <xdr:cNvSpPr>
            <a:spLocks/>
          </xdr:cNvSpPr>
        </xdr:nvSpPr>
        <xdr:spPr bwMode="auto">
          <a:xfrm>
            <a:off x="244" y="831"/>
            <a:ext cx="3" cy="8"/>
          </a:xfrm>
          <a:custGeom>
            <a:avLst/>
            <a:gdLst>
              <a:gd name="T0" fmla="*/ 0 w 11"/>
              <a:gd name="T1" fmla="*/ 0 h 35"/>
              <a:gd name="T2" fmla="*/ 0 w 11"/>
              <a:gd name="T3" fmla="*/ 0 h 35"/>
              <a:gd name="T4" fmla="*/ 0 w 11"/>
              <a:gd name="T5" fmla="*/ 0 h 35"/>
              <a:gd name="T6" fmla="*/ 0 w 11"/>
              <a:gd name="T7" fmla="*/ 0 h 35"/>
              <a:gd name="T8" fmla="*/ 0 w 11"/>
              <a:gd name="T9" fmla="*/ 0 h 35"/>
              <a:gd name="T10" fmla="*/ 0 w 11"/>
              <a:gd name="T11" fmla="*/ 0 h 35"/>
              <a:gd name="T12" fmla="*/ 0 w 11"/>
              <a:gd name="T13" fmla="*/ 0 h 35"/>
              <a:gd name="T14" fmla="*/ 0 w 11"/>
              <a:gd name="T15" fmla="*/ 0 h 35"/>
              <a:gd name="T16" fmla="*/ 0 w 11"/>
              <a:gd name="T17" fmla="*/ 0 h 35"/>
              <a:gd name="T18" fmla="*/ 0 w 11"/>
              <a:gd name="T19" fmla="*/ 0 h 35"/>
              <a:gd name="T20" fmla="*/ 0 w 11"/>
              <a:gd name="T21" fmla="*/ 0 h 35"/>
              <a:gd name="T22" fmla="*/ 0 w 11"/>
              <a:gd name="T23" fmla="*/ 0 h 35"/>
              <a:gd name="T24" fmla="*/ 0 w 11"/>
              <a:gd name="T25" fmla="*/ 0 h 35"/>
              <a:gd name="T26" fmla="*/ 0 w 11"/>
              <a:gd name="T27" fmla="*/ 0 h 35"/>
              <a:gd name="T28" fmla="*/ 0 w 11"/>
              <a:gd name="T29" fmla="*/ 0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218" name="Freeform 218"/>
          <xdr:cNvSpPr>
            <a:spLocks/>
          </xdr:cNvSpPr>
        </xdr:nvSpPr>
        <xdr:spPr bwMode="auto">
          <a:xfrm>
            <a:off x="332" y="772"/>
            <a:ext cx="5" cy="5"/>
          </a:xfrm>
          <a:custGeom>
            <a:avLst/>
            <a:gdLst>
              <a:gd name="T0" fmla="*/ 0 w 26"/>
              <a:gd name="T1" fmla="*/ 0 h 25"/>
              <a:gd name="T2" fmla="*/ 0 w 26"/>
              <a:gd name="T3" fmla="*/ 0 h 25"/>
              <a:gd name="T4" fmla="*/ 0 w 26"/>
              <a:gd name="T5" fmla="*/ 0 h 25"/>
              <a:gd name="T6" fmla="*/ 0 w 26"/>
              <a:gd name="T7" fmla="*/ 0 h 25"/>
              <a:gd name="T8" fmla="*/ 0 w 26"/>
              <a:gd name="T9" fmla="*/ 0 h 25"/>
              <a:gd name="T10" fmla="*/ 0 w 26"/>
              <a:gd name="T11" fmla="*/ 0 h 25"/>
              <a:gd name="T12" fmla="*/ 0 w 26"/>
              <a:gd name="T13" fmla="*/ 0 h 25"/>
              <a:gd name="T14" fmla="*/ 0 w 26"/>
              <a:gd name="T15" fmla="*/ 0 h 25"/>
              <a:gd name="T16" fmla="*/ 0 w 26"/>
              <a:gd name="T17" fmla="*/ 0 h 25"/>
              <a:gd name="T18" fmla="*/ 0 w 26"/>
              <a:gd name="T19" fmla="*/ 0 h 25"/>
              <a:gd name="T20" fmla="*/ 0 w 26"/>
              <a:gd name="T21" fmla="*/ 0 h 25"/>
              <a:gd name="T22" fmla="*/ 0 w 26"/>
              <a:gd name="T23" fmla="*/ 0 h 25"/>
              <a:gd name="T24" fmla="*/ 0 w 26"/>
              <a:gd name="T25" fmla="*/ 0 h 25"/>
              <a:gd name="T26" fmla="*/ 0 w 26"/>
              <a:gd name="T27" fmla="*/ 0 h 25"/>
              <a:gd name="T28" fmla="*/ 0 w 26"/>
              <a:gd name="T29" fmla="*/ 0 h 25"/>
              <a:gd name="T30" fmla="*/ 0 w 26"/>
              <a:gd name="T31" fmla="*/ 0 h 25"/>
              <a:gd name="T32" fmla="*/ 0 w 26"/>
              <a:gd name="T33" fmla="*/ 0 h 25"/>
              <a:gd name="T34" fmla="*/ 0 w 26"/>
              <a:gd name="T35" fmla="*/ 0 h 25"/>
              <a:gd name="T36" fmla="*/ 0 w 26"/>
              <a:gd name="T37" fmla="*/ 0 h 25"/>
              <a:gd name="T38" fmla="*/ 0 w 26"/>
              <a:gd name="T39" fmla="*/ 0 h 25"/>
              <a:gd name="T40" fmla="*/ 0 w 26"/>
              <a:gd name="T41" fmla="*/ 0 h 25"/>
              <a:gd name="T42" fmla="*/ 0 w 26"/>
              <a:gd name="T43" fmla="*/ 0 h 25"/>
              <a:gd name="T44" fmla="*/ 0 w 26"/>
              <a:gd name="T45" fmla="*/ 0 h 25"/>
              <a:gd name="T46" fmla="*/ 0 w 26"/>
              <a:gd name="T47" fmla="*/ 0 h 25"/>
              <a:gd name="T48" fmla="*/ 0 w 26"/>
              <a:gd name="T49" fmla="*/ 0 h 25"/>
              <a:gd name="T50" fmla="*/ 0 w 26"/>
              <a:gd name="T51" fmla="*/ 0 h 25"/>
              <a:gd name="T52" fmla="*/ 0 w 26"/>
              <a:gd name="T53" fmla="*/ 0 h 25"/>
              <a:gd name="T54" fmla="*/ 0 w 26"/>
              <a:gd name="T55" fmla="*/ 0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219" name="Freeform 219"/>
          <xdr:cNvSpPr>
            <a:spLocks/>
          </xdr:cNvSpPr>
        </xdr:nvSpPr>
        <xdr:spPr bwMode="auto">
          <a:xfrm>
            <a:off x="328" y="761"/>
            <a:ext cx="5" cy="5"/>
          </a:xfrm>
          <a:custGeom>
            <a:avLst/>
            <a:gdLst>
              <a:gd name="T0" fmla="*/ 0 w 26"/>
              <a:gd name="T1" fmla="*/ 0 h 23"/>
              <a:gd name="T2" fmla="*/ 0 w 26"/>
              <a:gd name="T3" fmla="*/ 0 h 23"/>
              <a:gd name="T4" fmla="*/ 0 w 26"/>
              <a:gd name="T5" fmla="*/ 0 h 23"/>
              <a:gd name="T6" fmla="*/ 0 w 26"/>
              <a:gd name="T7" fmla="*/ 0 h 23"/>
              <a:gd name="T8" fmla="*/ 0 w 26"/>
              <a:gd name="T9" fmla="*/ 0 h 23"/>
              <a:gd name="T10" fmla="*/ 0 w 26"/>
              <a:gd name="T11" fmla="*/ 0 h 23"/>
              <a:gd name="T12" fmla="*/ 0 w 26"/>
              <a:gd name="T13" fmla="*/ 0 h 23"/>
              <a:gd name="T14" fmla="*/ 0 w 26"/>
              <a:gd name="T15" fmla="*/ 0 h 23"/>
              <a:gd name="T16" fmla="*/ 0 w 26"/>
              <a:gd name="T17" fmla="*/ 0 h 23"/>
              <a:gd name="T18" fmla="*/ 0 w 26"/>
              <a:gd name="T19" fmla="*/ 0 h 23"/>
              <a:gd name="T20" fmla="*/ 0 w 26"/>
              <a:gd name="T21" fmla="*/ 0 h 23"/>
              <a:gd name="T22" fmla="*/ 0 w 26"/>
              <a:gd name="T23" fmla="*/ 0 h 23"/>
              <a:gd name="T24" fmla="*/ 0 w 26"/>
              <a:gd name="T25" fmla="*/ 0 h 23"/>
              <a:gd name="T26" fmla="*/ 0 w 26"/>
              <a:gd name="T27" fmla="*/ 0 h 23"/>
              <a:gd name="T28" fmla="*/ 0 w 26"/>
              <a:gd name="T29" fmla="*/ 0 h 23"/>
              <a:gd name="T30" fmla="*/ 0 w 26"/>
              <a:gd name="T31" fmla="*/ 0 h 23"/>
              <a:gd name="T32" fmla="*/ 0 w 26"/>
              <a:gd name="T33" fmla="*/ 0 h 23"/>
              <a:gd name="T34" fmla="*/ 0 w 26"/>
              <a:gd name="T35" fmla="*/ 0 h 23"/>
              <a:gd name="T36" fmla="*/ 0 w 26"/>
              <a:gd name="T37" fmla="*/ 0 h 23"/>
              <a:gd name="T38" fmla="*/ 0 w 26"/>
              <a:gd name="T39" fmla="*/ 0 h 23"/>
              <a:gd name="T40" fmla="*/ 0 w 26"/>
              <a:gd name="T41" fmla="*/ 0 h 23"/>
              <a:gd name="T42" fmla="*/ 0 w 26"/>
              <a:gd name="T43" fmla="*/ 0 h 23"/>
              <a:gd name="T44" fmla="*/ 0 w 26"/>
              <a:gd name="T45" fmla="*/ 0 h 23"/>
              <a:gd name="T46" fmla="*/ 0 w 26"/>
              <a:gd name="T47" fmla="*/ 0 h 23"/>
              <a:gd name="T48" fmla="*/ 0 w 26"/>
              <a:gd name="T49" fmla="*/ 0 h 23"/>
              <a:gd name="T50" fmla="*/ 0 w 26"/>
              <a:gd name="T51" fmla="*/ 0 h 23"/>
              <a:gd name="T52" fmla="*/ 0 w 26"/>
              <a:gd name="T53" fmla="*/ 0 h 23"/>
              <a:gd name="T54" fmla="*/ 0 w 26"/>
              <a:gd name="T55" fmla="*/ 0 h 23"/>
              <a:gd name="T56" fmla="*/ 0 w 26"/>
              <a:gd name="T57" fmla="*/ 0 h 23"/>
              <a:gd name="T58" fmla="*/ 0 w 26"/>
              <a:gd name="T59" fmla="*/ 0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220" name="Freeform 220"/>
          <xdr:cNvSpPr>
            <a:spLocks/>
          </xdr:cNvSpPr>
        </xdr:nvSpPr>
        <xdr:spPr bwMode="auto">
          <a:xfrm>
            <a:off x="333" y="759"/>
            <a:ext cx="5" cy="4"/>
          </a:xfrm>
          <a:custGeom>
            <a:avLst/>
            <a:gdLst>
              <a:gd name="T0" fmla="*/ 0 w 24"/>
              <a:gd name="T1" fmla="*/ 0 h 16"/>
              <a:gd name="T2" fmla="*/ 0 w 24"/>
              <a:gd name="T3" fmla="*/ 0 h 16"/>
              <a:gd name="T4" fmla="*/ 0 w 24"/>
              <a:gd name="T5" fmla="*/ 0 h 16"/>
              <a:gd name="T6" fmla="*/ 0 w 24"/>
              <a:gd name="T7" fmla="*/ 0 h 16"/>
              <a:gd name="T8" fmla="*/ 0 w 24"/>
              <a:gd name="T9" fmla="*/ 0 h 16"/>
              <a:gd name="T10" fmla="*/ 0 w 24"/>
              <a:gd name="T11" fmla="*/ 0 h 16"/>
              <a:gd name="T12" fmla="*/ 0 w 24"/>
              <a:gd name="T13" fmla="*/ 0 h 16"/>
              <a:gd name="T14" fmla="*/ 0 w 24"/>
              <a:gd name="T15" fmla="*/ 0 h 16"/>
              <a:gd name="T16" fmla="*/ 0 w 24"/>
              <a:gd name="T17" fmla="*/ 0 h 16"/>
              <a:gd name="T18" fmla="*/ 0 w 24"/>
              <a:gd name="T19" fmla="*/ 0 h 16"/>
              <a:gd name="T20" fmla="*/ 0 w 24"/>
              <a:gd name="T21" fmla="*/ 0 h 16"/>
              <a:gd name="T22" fmla="*/ 0 w 24"/>
              <a:gd name="T23" fmla="*/ 0 h 16"/>
              <a:gd name="T24" fmla="*/ 0 w 24"/>
              <a:gd name="T25" fmla="*/ 0 h 16"/>
              <a:gd name="T26" fmla="*/ 0 w 24"/>
              <a:gd name="T27" fmla="*/ 0 h 16"/>
              <a:gd name="T28" fmla="*/ 0 w 24"/>
              <a:gd name="T29" fmla="*/ 0 h 16"/>
              <a:gd name="T30" fmla="*/ 0 w 24"/>
              <a:gd name="T31" fmla="*/ 0 h 16"/>
              <a:gd name="T32" fmla="*/ 0 w 24"/>
              <a:gd name="T33" fmla="*/ 0 h 16"/>
              <a:gd name="T34" fmla="*/ 0 w 24"/>
              <a:gd name="T35" fmla="*/ 0 h 16"/>
              <a:gd name="T36" fmla="*/ 0 w 24"/>
              <a:gd name="T37" fmla="*/ 0 h 16"/>
              <a:gd name="T38" fmla="*/ 0 w 24"/>
              <a:gd name="T39" fmla="*/ 0 h 16"/>
              <a:gd name="T40" fmla="*/ 0 w 24"/>
              <a:gd name="T41" fmla="*/ 0 h 16"/>
              <a:gd name="T42" fmla="*/ 0 w 24"/>
              <a:gd name="T43" fmla="*/ 0 h 16"/>
              <a:gd name="T44" fmla="*/ 0 w 24"/>
              <a:gd name="T45" fmla="*/ 0 h 16"/>
              <a:gd name="T46" fmla="*/ 0 w 24"/>
              <a:gd name="T47" fmla="*/ 0 h 16"/>
              <a:gd name="T48" fmla="*/ 0 w 24"/>
              <a:gd name="T49" fmla="*/ 0 h 16"/>
              <a:gd name="T50" fmla="*/ 0 w 24"/>
              <a:gd name="T51" fmla="*/ 0 h 16"/>
              <a:gd name="T52" fmla="*/ 0 w 24"/>
              <a:gd name="T53" fmla="*/ 0 h 16"/>
              <a:gd name="T54" fmla="*/ 0 w 24"/>
              <a:gd name="T55" fmla="*/ 0 h 16"/>
              <a:gd name="T56" fmla="*/ 0 w 24"/>
              <a:gd name="T57" fmla="*/ 0 h 16"/>
              <a:gd name="T58" fmla="*/ 0 w 24"/>
              <a:gd name="T59" fmla="*/ 0 h 16"/>
              <a:gd name="T60" fmla="*/ 0 w 24"/>
              <a:gd name="T61" fmla="*/ 0 h 16"/>
              <a:gd name="T62" fmla="*/ 0 w 24"/>
              <a:gd name="T63" fmla="*/ 0 h 16"/>
              <a:gd name="T64" fmla="*/ 0 w 24"/>
              <a:gd name="T65" fmla="*/ 0 h 16"/>
              <a:gd name="T66" fmla="*/ 0 w 24"/>
              <a:gd name="T67" fmla="*/ 0 h 16"/>
              <a:gd name="T68" fmla="*/ 0 w 24"/>
              <a:gd name="T69" fmla="*/ 0 h 16"/>
              <a:gd name="T70" fmla="*/ 0 w 24"/>
              <a:gd name="T71" fmla="*/ 0 h 16"/>
              <a:gd name="T72" fmla="*/ 0 w 24"/>
              <a:gd name="T73" fmla="*/ 0 h 16"/>
              <a:gd name="T74" fmla="*/ 0 w 24"/>
              <a:gd name="T75" fmla="*/ 0 h 16"/>
              <a:gd name="T76" fmla="*/ 0 w 24"/>
              <a:gd name="T77" fmla="*/ 0 h 16"/>
              <a:gd name="T78" fmla="*/ 0 w 24"/>
              <a:gd name="T79" fmla="*/ 0 h 16"/>
              <a:gd name="T80" fmla="*/ 0 w 24"/>
              <a:gd name="T81" fmla="*/ 0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221" name="Freeform 221"/>
          <xdr:cNvSpPr>
            <a:spLocks/>
          </xdr:cNvSpPr>
        </xdr:nvSpPr>
        <xdr:spPr bwMode="auto">
          <a:xfrm>
            <a:off x="337" y="765"/>
            <a:ext cx="2" cy="4"/>
          </a:xfrm>
          <a:custGeom>
            <a:avLst/>
            <a:gdLst>
              <a:gd name="T0" fmla="*/ 0 w 15"/>
              <a:gd name="T1" fmla="*/ 0 h 21"/>
              <a:gd name="T2" fmla="*/ 0 w 15"/>
              <a:gd name="T3" fmla="*/ 0 h 21"/>
              <a:gd name="T4" fmla="*/ 0 w 15"/>
              <a:gd name="T5" fmla="*/ 0 h 21"/>
              <a:gd name="T6" fmla="*/ 0 w 15"/>
              <a:gd name="T7" fmla="*/ 0 h 21"/>
              <a:gd name="T8" fmla="*/ 0 w 15"/>
              <a:gd name="T9" fmla="*/ 0 h 21"/>
              <a:gd name="T10" fmla="*/ 0 w 15"/>
              <a:gd name="T11" fmla="*/ 0 h 21"/>
              <a:gd name="T12" fmla="*/ 0 w 15"/>
              <a:gd name="T13" fmla="*/ 0 h 21"/>
              <a:gd name="T14" fmla="*/ 0 w 15"/>
              <a:gd name="T15" fmla="*/ 0 h 21"/>
              <a:gd name="T16" fmla="*/ 0 w 15"/>
              <a:gd name="T17" fmla="*/ 0 h 21"/>
              <a:gd name="T18" fmla="*/ 0 w 15"/>
              <a:gd name="T19" fmla="*/ 0 h 21"/>
              <a:gd name="T20" fmla="*/ 0 w 15"/>
              <a:gd name="T21" fmla="*/ 0 h 21"/>
              <a:gd name="T22" fmla="*/ 0 w 15"/>
              <a:gd name="T23" fmla="*/ 0 h 21"/>
              <a:gd name="T24" fmla="*/ 0 w 15"/>
              <a:gd name="T25" fmla="*/ 0 h 21"/>
              <a:gd name="T26" fmla="*/ 0 w 15"/>
              <a:gd name="T27" fmla="*/ 0 h 21"/>
              <a:gd name="T28" fmla="*/ 0 w 15"/>
              <a:gd name="T29" fmla="*/ 0 h 21"/>
              <a:gd name="T30" fmla="*/ 0 w 15"/>
              <a:gd name="T31" fmla="*/ 0 h 21"/>
              <a:gd name="T32" fmla="*/ 0 w 15"/>
              <a:gd name="T33" fmla="*/ 0 h 21"/>
              <a:gd name="T34" fmla="*/ 0 w 15"/>
              <a:gd name="T35" fmla="*/ 0 h 21"/>
              <a:gd name="T36" fmla="*/ 0 w 15"/>
              <a:gd name="T37" fmla="*/ 0 h 21"/>
              <a:gd name="T38" fmla="*/ 0 w 15"/>
              <a:gd name="T39" fmla="*/ 0 h 21"/>
              <a:gd name="T40" fmla="*/ 0 w 15"/>
              <a:gd name="T41" fmla="*/ 0 h 21"/>
              <a:gd name="T42" fmla="*/ 0 w 15"/>
              <a:gd name="T43" fmla="*/ 0 h 21"/>
              <a:gd name="T44" fmla="*/ 0 w 15"/>
              <a:gd name="T45" fmla="*/ 0 h 21"/>
              <a:gd name="T46" fmla="*/ 0 w 15"/>
              <a:gd name="T47" fmla="*/ 0 h 21"/>
              <a:gd name="T48" fmla="*/ 0 w 15"/>
              <a:gd name="T49" fmla="*/ 0 h 21"/>
              <a:gd name="T50" fmla="*/ 0 w 15"/>
              <a:gd name="T51" fmla="*/ 0 h 21"/>
              <a:gd name="T52" fmla="*/ 0 w 15"/>
              <a:gd name="T53" fmla="*/ 0 h 21"/>
              <a:gd name="T54" fmla="*/ 0 w 15"/>
              <a:gd name="T55" fmla="*/ 0 h 21"/>
              <a:gd name="T56" fmla="*/ 0 w 15"/>
              <a:gd name="T57" fmla="*/ 0 h 21"/>
              <a:gd name="T58" fmla="*/ 0 w 15"/>
              <a:gd name="T59" fmla="*/ 0 h 21"/>
              <a:gd name="T60" fmla="*/ 0 w 15"/>
              <a:gd name="T61" fmla="*/ 0 h 21"/>
              <a:gd name="T62" fmla="*/ 0 w 15"/>
              <a:gd name="T63" fmla="*/ 0 h 21"/>
              <a:gd name="T64" fmla="*/ 0 w 15"/>
              <a:gd name="T65" fmla="*/ 0 h 21"/>
              <a:gd name="T66" fmla="*/ 0 w 15"/>
              <a:gd name="T67" fmla="*/ 0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222" name="Freeform 222"/>
          <xdr:cNvSpPr>
            <a:spLocks/>
          </xdr:cNvSpPr>
        </xdr:nvSpPr>
        <xdr:spPr bwMode="auto">
          <a:xfrm>
            <a:off x="332" y="769"/>
            <a:ext cx="5" cy="4"/>
          </a:xfrm>
          <a:custGeom>
            <a:avLst/>
            <a:gdLst>
              <a:gd name="T0" fmla="*/ 0 w 28"/>
              <a:gd name="T1" fmla="*/ 0 h 20"/>
              <a:gd name="T2" fmla="*/ 0 w 28"/>
              <a:gd name="T3" fmla="*/ 0 h 20"/>
              <a:gd name="T4" fmla="*/ 0 w 28"/>
              <a:gd name="T5" fmla="*/ 0 h 20"/>
              <a:gd name="T6" fmla="*/ 0 w 28"/>
              <a:gd name="T7" fmla="*/ 0 h 20"/>
              <a:gd name="T8" fmla="*/ 0 w 28"/>
              <a:gd name="T9" fmla="*/ 0 h 20"/>
              <a:gd name="T10" fmla="*/ 0 w 28"/>
              <a:gd name="T11" fmla="*/ 0 h 20"/>
              <a:gd name="T12" fmla="*/ 0 w 28"/>
              <a:gd name="T13" fmla="*/ 0 h 20"/>
              <a:gd name="T14" fmla="*/ 0 w 28"/>
              <a:gd name="T15" fmla="*/ 0 h 20"/>
              <a:gd name="T16" fmla="*/ 0 w 28"/>
              <a:gd name="T17" fmla="*/ 0 h 20"/>
              <a:gd name="T18" fmla="*/ 0 w 28"/>
              <a:gd name="T19" fmla="*/ 0 h 20"/>
              <a:gd name="T20" fmla="*/ 0 w 28"/>
              <a:gd name="T21" fmla="*/ 0 h 20"/>
              <a:gd name="T22" fmla="*/ 0 w 28"/>
              <a:gd name="T23" fmla="*/ 0 h 20"/>
              <a:gd name="T24" fmla="*/ 0 w 28"/>
              <a:gd name="T25" fmla="*/ 0 h 20"/>
              <a:gd name="T26" fmla="*/ 0 w 28"/>
              <a:gd name="T27" fmla="*/ 0 h 20"/>
              <a:gd name="T28" fmla="*/ 0 w 28"/>
              <a:gd name="T29" fmla="*/ 0 h 20"/>
              <a:gd name="T30" fmla="*/ 0 w 28"/>
              <a:gd name="T31" fmla="*/ 0 h 20"/>
              <a:gd name="T32" fmla="*/ 0 w 28"/>
              <a:gd name="T33" fmla="*/ 0 h 20"/>
              <a:gd name="T34" fmla="*/ 0 w 28"/>
              <a:gd name="T35" fmla="*/ 0 h 20"/>
              <a:gd name="T36" fmla="*/ 0 w 28"/>
              <a:gd name="T37" fmla="*/ 0 h 20"/>
              <a:gd name="T38" fmla="*/ 0 w 28"/>
              <a:gd name="T39" fmla="*/ 0 h 20"/>
              <a:gd name="T40" fmla="*/ 0 w 28"/>
              <a:gd name="T41" fmla="*/ 0 h 20"/>
              <a:gd name="T42" fmla="*/ 0 w 28"/>
              <a:gd name="T43" fmla="*/ 0 h 20"/>
              <a:gd name="T44" fmla="*/ 0 w 28"/>
              <a:gd name="T45" fmla="*/ 0 h 20"/>
              <a:gd name="T46" fmla="*/ 0 w 28"/>
              <a:gd name="T47" fmla="*/ 0 h 20"/>
              <a:gd name="T48" fmla="*/ 0 w 28"/>
              <a:gd name="T49" fmla="*/ 0 h 20"/>
              <a:gd name="T50" fmla="*/ 0 w 28"/>
              <a:gd name="T51" fmla="*/ 0 h 20"/>
              <a:gd name="T52" fmla="*/ 0 w 28"/>
              <a:gd name="T53" fmla="*/ 0 h 20"/>
              <a:gd name="T54" fmla="*/ 0 w 28"/>
              <a:gd name="T55" fmla="*/ 0 h 20"/>
              <a:gd name="T56" fmla="*/ 0 w 28"/>
              <a:gd name="T57" fmla="*/ 0 h 20"/>
              <a:gd name="T58" fmla="*/ 0 w 28"/>
              <a:gd name="T59" fmla="*/ 0 h 20"/>
              <a:gd name="T60" fmla="*/ 0 w 28"/>
              <a:gd name="T61" fmla="*/ 0 h 20"/>
              <a:gd name="T62" fmla="*/ 0 w 28"/>
              <a:gd name="T63" fmla="*/ 0 h 20"/>
              <a:gd name="T64" fmla="*/ 0 w 28"/>
              <a:gd name="T65" fmla="*/ 0 h 20"/>
              <a:gd name="T66" fmla="*/ 0 w 28"/>
              <a:gd name="T67" fmla="*/ 0 h 20"/>
              <a:gd name="T68" fmla="*/ 0 w 28"/>
              <a:gd name="T69" fmla="*/ 0 h 20"/>
              <a:gd name="T70" fmla="*/ 0 w 28"/>
              <a:gd name="T71" fmla="*/ 0 h 20"/>
              <a:gd name="T72" fmla="*/ 0 w 28"/>
              <a:gd name="T73" fmla="*/ 0 h 20"/>
              <a:gd name="T74" fmla="*/ 0 w 28"/>
              <a:gd name="T75" fmla="*/ 0 h 20"/>
              <a:gd name="T76" fmla="*/ 0 w 28"/>
              <a:gd name="T77" fmla="*/ 0 h 20"/>
              <a:gd name="T78" fmla="*/ 0 w 28"/>
              <a:gd name="T79" fmla="*/ 0 h 20"/>
              <a:gd name="T80" fmla="*/ 0 w 28"/>
              <a:gd name="T81" fmla="*/ 0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223" name="Freeform 223"/>
          <xdr:cNvSpPr>
            <a:spLocks/>
          </xdr:cNvSpPr>
        </xdr:nvSpPr>
        <xdr:spPr bwMode="auto">
          <a:xfrm>
            <a:off x="336" y="768"/>
            <a:ext cx="3" cy="4"/>
          </a:xfrm>
          <a:custGeom>
            <a:avLst/>
            <a:gdLst>
              <a:gd name="T0" fmla="*/ 0 w 22"/>
              <a:gd name="T1" fmla="*/ 0 h 18"/>
              <a:gd name="T2" fmla="*/ 0 w 22"/>
              <a:gd name="T3" fmla="*/ 0 h 18"/>
              <a:gd name="T4" fmla="*/ 0 w 22"/>
              <a:gd name="T5" fmla="*/ 0 h 18"/>
              <a:gd name="T6" fmla="*/ 0 w 22"/>
              <a:gd name="T7" fmla="*/ 0 h 18"/>
              <a:gd name="T8" fmla="*/ 0 w 22"/>
              <a:gd name="T9" fmla="*/ 0 h 18"/>
              <a:gd name="T10" fmla="*/ 0 w 22"/>
              <a:gd name="T11" fmla="*/ 0 h 18"/>
              <a:gd name="T12" fmla="*/ 0 w 22"/>
              <a:gd name="T13" fmla="*/ 0 h 18"/>
              <a:gd name="T14" fmla="*/ 0 w 22"/>
              <a:gd name="T15" fmla="*/ 0 h 18"/>
              <a:gd name="T16" fmla="*/ 0 w 22"/>
              <a:gd name="T17" fmla="*/ 0 h 18"/>
              <a:gd name="T18" fmla="*/ 0 w 22"/>
              <a:gd name="T19" fmla="*/ 0 h 18"/>
              <a:gd name="T20" fmla="*/ 0 w 22"/>
              <a:gd name="T21" fmla="*/ 0 h 18"/>
              <a:gd name="T22" fmla="*/ 0 w 22"/>
              <a:gd name="T23" fmla="*/ 0 h 18"/>
              <a:gd name="T24" fmla="*/ 0 w 22"/>
              <a:gd name="T25" fmla="*/ 0 h 18"/>
              <a:gd name="T26" fmla="*/ 0 w 22"/>
              <a:gd name="T27" fmla="*/ 0 h 18"/>
              <a:gd name="T28" fmla="*/ 0 w 22"/>
              <a:gd name="T29" fmla="*/ 0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224" name="Freeform 224"/>
          <xdr:cNvSpPr>
            <a:spLocks/>
          </xdr:cNvSpPr>
        </xdr:nvSpPr>
        <xdr:spPr bwMode="auto">
          <a:xfrm>
            <a:off x="332" y="761"/>
            <a:ext cx="4" cy="2"/>
          </a:xfrm>
          <a:custGeom>
            <a:avLst/>
            <a:gdLst>
              <a:gd name="T0" fmla="*/ 0 w 20"/>
              <a:gd name="T1" fmla="*/ 0 h 14"/>
              <a:gd name="T2" fmla="*/ 0 w 20"/>
              <a:gd name="T3" fmla="*/ 0 h 14"/>
              <a:gd name="T4" fmla="*/ 0 w 20"/>
              <a:gd name="T5" fmla="*/ 0 h 14"/>
              <a:gd name="T6" fmla="*/ 0 w 20"/>
              <a:gd name="T7" fmla="*/ 0 h 14"/>
              <a:gd name="T8" fmla="*/ 0 w 20"/>
              <a:gd name="T9" fmla="*/ 0 h 14"/>
              <a:gd name="T10" fmla="*/ 0 w 20"/>
              <a:gd name="T11" fmla="*/ 0 h 14"/>
              <a:gd name="T12" fmla="*/ 0 w 20"/>
              <a:gd name="T13" fmla="*/ 0 h 14"/>
              <a:gd name="T14" fmla="*/ 0 w 20"/>
              <a:gd name="T15" fmla="*/ 0 h 14"/>
              <a:gd name="T16" fmla="*/ 0 w 20"/>
              <a:gd name="T17" fmla="*/ 0 h 14"/>
              <a:gd name="T18" fmla="*/ 0 w 20"/>
              <a:gd name="T19" fmla="*/ 0 h 14"/>
              <a:gd name="T20" fmla="*/ 0 w 20"/>
              <a:gd name="T21" fmla="*/ 0 h 14"/>
              <a:gd name="T22" fmla="*/ 0 w 20"/>
              <a:gd name="T23" fmla="*/ 0 h 14"/>
              <a:gd name="T24" fmla="*/ 0 w 20"/>
              <a:gd name="T25" fmla="*/ 0 h 14"/>
              <a:gd name="T26" fmla="*/ 0 w 20"/>
              <a:gd name="T27" fmla="*/ 0 h 14"/>
              <a:gd name="T28" fmla="*/ 0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225" name="Freeform 225"/>
          <xdr:cNvSpPr>
            <a:spLocks/>
          </xdr:cNvSpPr>
        </xdr:nvSpPr>
        <xdr:spPr bwMode="auto">
          <a:xfrm>
            <a:off x="336" y="761"/>
            <a:ext cx="3" cy="7"/>
          </a:xfrm>
          <a:custGeom>
            <a:avLst/>
            <a:gdLst>
              <a:gd name="T0" fmla="*/ 0 w 21"/>
              <a:gd name="T1" fmla="*/ 0 h 27"/>
              <a:gd name="T2" fmla="*/ 0 w 21"/>
              <a:gd name="T3" fmla="*/ 0 h 27"/>
              <a:gd name="T4" fmla="*/ 0 w 21"/>
              <a:gd name="T5" fmla="*/ 0 h 27"/>
              <a:gd name="T6" fmla="*/ 0 w 21"/>
              <a:gd name="T7" fmla="*/ 0 h 27"/>
              <a:gd name="T8" fmla="*/ 0 w 21"/>
              <a:gd name="T9" fmla="*/ 0 h 27"/>
              <a:gd name="T10" fmla="*/ 0 w 21"/>
              <a:gd name="T11" fmla="*/ 0 h 27"/>
              <a:gd name="T12" fmla="*/ 0 w 21"/>
              <a:gd name="T13" fmla="*/ 0 h 27"/>
              <a:gd name="T14" fmla="*/ 0 w 21"/>
              <a:gd name="T15" fmla="*/ 0 h 27"/>
              <a:gd name="T16" fmla="*/ 0 w 21"/>
              <a:gd name="T17" fmla="*/ 0 h 27"/>
              <a:gd name="T18" fmla="*/ 0 w 21"/>
              <a:gd name="T19" fmla="*/ 0 h 27"/>
              <a:gd name="T20" fmla="*/ 0 w 21"/>
              <a:gd name="T21" fmla="*/ 0 h 27"/>
              <a:gd name="T22" fmla="*/ 0 w 21"/>
              <a:gd name="T23" fmla="*/ 0 h 27"/>
              <a:gd name="T24" fmla="*/ 0 w 21"/>
              <a:gd name="T25" fmla="*/ 0 h 27"/>
              <a:gd name="T26" fmla="*/ 0 w 21"/>
              <a:gd name="T27" fmla="*/ 0 h 27"/>
              <a:gd name="T28" fmla="*/ 0 w 21"/>
              <a:gd name="T29" fmla="*/ 0 h 27"/>
              <a:gd name="T30" fmla="*/ 0 w 21"/>
              <a:gd name="T31" fmla="*/ 0 h 27"/>
              <a:gd name="T32" fmla="*/ 0 w 21"/>
              <a:gd name="T33" fmla="*/ 0 h 27"/>
              <a:gd name="T34" fmla="*/ 0 w 21"/>
              <a:gd name="T35" fmla="*/ 0 h 27"/>
              <a:gd name="T36" fmla="*/ 0 w 21"/>
              <a:gd name="T37" fmla="*/ 0 h 27"/>
              <a:gd name="T38" fmla="*/ 0 w 21"/>
              <a:gd name="T39" fmla="*/ 0 h 27"/>
              <a:gd name="T40" fmla="*/ 0 w 21"/>
              <a:gd name="T41" fmla="*/ 0 h 27"/>
              <a:gd name="T42" fmla="*/ 0 w 21"/>
              <a:gd name="T43" fmla="*/ 0 h 27"/>
              <a:gd name="T44" fmla="*/ 0 w 21"/>
              <a:gd name="T45" fmla="*/ 0 h 27"/>
              <a:gd name="T46" fmla="*/ 0 w 21"/>
              <a:gd name="T47" fmla="*/ 0 h 27"/>
              <a:gd name="T48" fmla="*/ 0 w 21"/>
              <a:gd name="T49" fmla="*/ 0 h 27"/>
              <a:gd name="T50" fmla="*/ 0 w 21"/>
              <a:gd name="T51" fmla="*/ 0 h 27"/>
              <a:gd name="T52" fmla="*/ 0 w 21"/>
              <a:gd name="T53" fmla="*/ 0 h 27"/>
              <a:gd name="T54" fmla="*/ 0 w 21"/>
              <a:gd name="T55" fmla="*/ 0 h 27"/>
              <a:gd name="T56" fmla="*/ 0 w 21"/>
              <a:gd name="T57" fmla="*/ 0 h 27"/>
              <a:gd name="T58" fmla="*/ 0 w 21"/>
              <a:gd name="T59" fmla="*/ 0 h 27"/>
              <a:gd name="T60" fmla="*/ 0 w 21"/>
              <a:gd name="T61" fmla="*/ 0 h 27"/>
              <a:gd name="T62" fmla="*/ 0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226" name="Freeform 226"/>
          <xdr:cNvSpPr>
            <a:spLocks/>
          </xdr:cNvSpPr>
        </xdr:nvSpPr>
        <xdr:spPr bwMode="auto">
          <a:xfrm>
            <a:off x="332" y="763"/>
            <a:ext cx="5" cy="6"/>
          </a:xfrm>
          <a:custGeom>
            <a:avLst/>
            <a:gdLst>
              <a:gd name="T0" fmla="*/ 0 w 20"/>
              <a:gd name="T1" fmla="*/ 0 h 29"/>
              <a:gd name="T2" fmla="*/ 0 w 20"/>
              <a:gd name="T3" fmla="*/ 0 h 29"/>
              <a:gd name="T4" fmla="*/ 0 w 20"/>
              <a:gd name="T5" fmla="*/ 0 h 29"/>
              <a:gd name="T6" fmla="*/ 0 w 20"/>
              <a:gd name="T7" fmla="*/ 0 h 29"/>
              <a:gd name="T8" fmla="*/ 0 w 20"/>
              <a:gd name="T9" fmla="*/ 0 h 29"/>
              <a:gd name="T10" fmla="*/ 0 w 20"/>
              <a:gd name="T11" fmla="*/ 0 h 29"/>
              <a:gd name="T12" fmla="*/ 0 w 20"/>
              <a:gd name="T13" fmla="*/ 0 h 29"/>
              <a:gd name="T14" fmla="*/ 0 w 20"/>
              <a:gd name="T15" fmla="*/ 0 h 29"/>
              <a:gd name="T16" fmla="*/ 0 w 20"/>
              <a:gd name="T17" fmla="*/ 0 h 29"/>
              <a:gd name="T18" fmla="*/ 0 w 20"/>
              <a:gd name="T19" fmla="*/ 0 h 29"/>
              <a:gd name="T20" fmla="*/ 0 w 20"/>
              <a:gd name="T21" fmla="*/ 0 h 29"/>
              <a:gd name="T22" fmla="*/ 0 w 20"/>
              <a:gd name="T23" fmla="*/ 0 h 29"/>
              <a:gd name="T24" fmla="*/ 0 w 20"/>
              <a:gd name="T25" fmla="*/ 0 h 29"/>
              <a:gd name="T26" fmla="*/ 0 w 20"/>
              <a:gd name="T27" fmla="*/ 0 h 29"/>
              <a:gd name="T28" fmla="*/ 0 w 20"/>
              <a:gd name="T29" fmla="*/ 0 h 29"/>
              <a:gd name="T30" fmla="*/ 0 w 20"/>
              <a:gd name="T31" fmla="*/ 0 h 29"/>
              <a:gd name="T32" fmla="*/ 0 w 20"/>
              <a:gd name="T33" fmla="*/ 0 h 29"/>
              <a:gd name="T34" fmla="*/ 0 w 20"/>
              <a:gd name="T35" fmla="*/ 0 h 29"/>
              <a:gd name="T36" fmla="*/ 0 w 20"/>
              <a:gd name="T37" fmla="*/ 0 h 29"/>
              <a:gd name="T38" fmla="*/ 0 w 20"/>
              <a:gd name="T39" fmla="*/ 0 h 29"/>
              <a:gd name="T40" fmla="*/ 0 w 20"/>
              <a:gd name="T41" fmla="*/ 0 h 29"/>
              <a:gd name="T42" fmla="*/ 0 w 20"/>
              <a:gd name="T43" fmla="*/ 0 h 29"/>
              <a:gd name="T44" fmla="*/ 0 w 20"/>
              <a:gd name="T45" fmla="*/ 0 h 29"/>
              <a:gd name="T46" fmla="*/ 0 w 20"/>
              <a:gd name="T47" fmla="*/ 0 h 29"/>
              <a:gd name="T48" fmla="*/ 0 w 20"/>
              <a:gd name="T49" fmla="*/ 0 h 29"/>
              <a:gd name="T50" fmla="*/ 0 w 20"/>
              <a:gd name="T51" fmla="*/ 0 h 29"/>
              <a:gd name="T52" fmla="*/ 0 w 20"/>
              <a:gd name="T53" fmla="*/ 0 h 29"/>
              <a:gd name="T54" fmla="*/ 0 w 20"/>
              <a:gd name="T55" fmla="*/ 0 h 29"/>
              <a:gd name="T56" fmla="*/ 0 w 20"/>
              <a:gd name="T57" fmla="*/ 0 h 29"/>
              <a:gd name="T58" fmla="*/ 0 w 20"/>
              <a:gd name="T59" fmla="*/ 0 h 29"/>
              <a:gd name="T60" fmla="*/ 0 w 20"/>
              <a:gd name="T61" fmla="*/ 0 h 29"/>
              <a:gd name="T62" fmla="*/ 0 w 20"/>
              <a:gd name="T63" fmla="*/ 0 h 29"/>
              <a:gd name="T64" fmla="*/ 0 w 20"/>
              <a:gd name="T65" fmla="*/ 0 h 29"/>
              <a:gd name="T66" fmla="*/ 0 w 20"/>
              <a:gd name="T67" fmla="*/ 0 h 29"/>
              <a:gd name="T68" fmla="*/ 0 w 20"/>
              <a:gd name="T69" fmla="*/ 0 h 29"/>
              <a:gd name="T70" fmla="*/ 0 w 20"/>
              <a:gd name="T71" fmla="*/ 0 h 29"/>
              <a:gd name="T72" fmla="*/ 0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7" name="Freeform 227"/>
          <xdr:cNvSpPr>
            <a:spLocks/>
          </xdr:cNvSpPr>
        </xdr:nvSpPr>
        <xdr:spPr bwMode="auto">
          <a:xfrm>
            <a:off x="329" y="763"/>
            <a:ext cx="7" cy="9"/>
          </a:xfrm>
          <a:custGeom>
            <a:avLst/>
            <a:gdLst>
              <a:gd name="T0" fmla="*/ 0 w 28"/>
              <a:gd name="T1" fmla="*/ 0 h 35"/>
              <a:gd name="T2" fmla="*/ 0 w 28"/>
              <a:gd name="T3" fmla="*/ 0 h 35"/>
              <a:gd name="T4" fmla="*/ 0 w 28"/>
              <a:gd name="T5" fmla="*/ 0 h 35"/>
              <a:gd name="T6" fmla="*/ 0 w 28"/>
              <a:gd name="T7" fmla="*/ 0 h 35"/>
              <a:gd name="T8" fmla="*/ 0 w 28"/>
              <a:gd name="T9" fmla="*/ 0 h 35"/>
              <a:gd name="T10" fmla="*/ 0 w 28"/>
              <a:gd name="T11" fmla="*/ 0 h 35"/>
              <a:gd name="T12" fmla="*/ 0 w 28"/>
              <a:gd name="T13" fmla="*/ 0 h 35"/>
              <a:gd name="T14" fmla="*/ 0 w 28"/>
              <a:gd name="T15" fmla="*/ 0 h 35"/>
              <a:gd name="T16" fmla="*/ 0 w 28"/>
              <a:gd name="T17" fmla="*/ 0 h 35"/>
              <a:gd name="T18" fmla="*/ 0 w 28"/>
              <a:gd name="T19" fmla="*/ 0 h 35"/>
              <a:gd name="T20" fmla="*/ 0 w 28"/>
              <a:gd name="T21" fmla="*/ 0 h 35"/>
              <a:gd name="T22" fmla="*/ 0 w 28"/>
              <a:gd name="T23" fmla="*/ 0 h 35"/>
              <a:gd name="T24" fmla="*/ 0 w 28"/>
              <a:gd name="T25" fmla="*/ 0 h 35"/>
              <a:gd name="T26" fmla="*/ 0 w 28"/>
              <a:gd name="T27" fmla="*/ 0 h 35"/>
              <a:gd name="T28" fmla="*/ 0 w 28"/>
              <a:gd name="T29" fmla="*/ 0 h 35"/>
              <a:gd name="T30" fmla="*/ 0 w 28"/>
              <a:gd name="T31" fmla="*/ 0 h 35"/>
              <a:gd name="T32" fmla="*/ 0 w 28"/>
              <a:gd name="T33" fmla="*/ 0 h 35"/>
              <a:gd name="T34" fmla="*/ 0 w 28"/>
              <a:gd name="T35" fmla="*/ 0 h 35"/>
              <a:gd name="T36" fmla="*/ 0 w 28"/>
              <a:gd name="T37" fmla="*/ 0 h 35"/>
              <a:gd name="T38" fmla="*/ 0 w 28"/>
              <a:gd name="T39" fmla="*/ 0 h 35"/>
              <a:gd name="T40" fmla="*/ 0 w 28"/>
              <a:gd name="T41" fmla="*/ 0 h 35"/>
              <a:gd name="T42" fmla="*/ 0 w 28"/>
              <a:gd name="T43" fmla="*/ 0 h 35"/>
              <a:gd name="T44" fmla="*/ 0 w 28"/>
              <a:gd name="T45" fmla="*/ 0 h 35"/>
              <a:gd name="T46" fmla="*/ 0 w 28"/>
              <a:gd name="T47" fmla="*/ 0 h 35"/>
              <a:gd name="T48" fmla="*/ 0 w 28"/>
              <a:gd name="T49" fmla="*/ 0 h 35"/>
              <a:gd name="T50" fmla="*/ 0 w 28"/>
              <a:gd name="T51" fmla="*/ 0 h 35"/>
              <a:gd name="T52" fmla="*/ 0 w 28"/>
              <a:gd name="T53" fmla="*/ 0 h 35"/>
              <a:gd name="T54" fmla="*/ 0 w 28"/>
              <a:gd name="T55" fmla="*/ 0 h 35"/>
              <a:gd name="T56" fmla="*/ 0 w 28"/>
              <a:gd name="T57" fmla="*/ 0 h 35"/>
              <a:gd name="T58" fmla="*/ 0 w 28"/>
              <a:gd name="T59" fmla="*/ 0 h 35"/>
              <a:gd name="T60" fmla="*/ 0 w 28"/>
              <a:gd name="T61" fmla="*/ 0 h 35"/>
              <a:gd name="T62" fmla="*/ 0 w 28"/>
              <a:gd name="T63" fmla="*/ 0 h 35"/>
              <a:gd name="T64" fmla="*/ 0 w 28"/>
              <a:gd name="T65" fmla="*/ 0 h 35"/>
              <a:gd name="T66" fmla="*/ 0 w 28"/>
              <a:gd name="T67" fmla="*/ 0 h 35"/>
              <a:gd name="T68" fmla="*/ 0 w 28"/>
              <a:gd name="T69" fmla="*/ 0 h 35"/>
              <a:gd name="T70" fmla="*/ 0 w 28"/>
              <a:gd name="T71" fmla="*/ 0 h 35"/>
              <a:gd name="T72" fmla="*/ 0 w 28"/>
              <a:gd name="T73" fmla="*/ 0 h 35"/>
              <a:gd name="T74" fmla="*/ 0 w 28"/>
              <a:gd name="T75" fmla="*/ 0 h 35"/>
              <a:gd name="T76" fmla="*/ 0 w 28"/>
              <a:gd name="T77" fmla="*/ 0 h 35"/>
              <a:gd name="T78" fmla="*/ 0 w 28"/>
              <a:gd name="T79" fmla="*/ 0 h 35"/>
              <a:gd name="T80" fmla="*/ 0 w 28"/>
              <a:gd name="T81" fmla="*/ 0 h 35"/>
              <a:gd name="T82" fmla="*/ 0 w 28"/>
              <a:gd name="T83" fmla="*/ 0 h 35"/>
              <a:gd name="T84" fmla="*/ 0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8" name="Freeform 228"/>
          <xdr:cNvSpPr>
            <a:spLocks/>
          </xdr:cNvSpPr>
        </xdr:nvSpPr>
        <xdr:spPr bwMode="auto">
          <a:xfrm>
            <a:off x="329" y="765"/>
            <a:ext cx="4" cy="7"/>
          </a:xfrm>
          <a:custGeom>
            <a:avLst/>
            <a:gdLst>
              <a:gd name="T0" fmla="*/ 0 w 18"/>
              <a:gd name="T1" fmla="*/ 0 h 29"/>
              <a:gd name="T2" fmla="*/ 0 w 18"/>
              <a:gd name="T3" fmla="*/ 0 h 29"/>
              <a:gd name="T4" fmla="*/ 0 w 18"/>
              <a:gd name="T5" fmla="*/ 0 h 29"/>
              <a:gd name="T6" fmla="*/ 0 w 18"/>
              <a:gd name="T7" fmla="*/ 0 h 29"/>
              <a:gd name="T8" fmla="*/ 0 w 18"/>
              <a:gd name="T9" fmla="*/ 0 h 29"/>
              <a:gd name="T10" fmla="*/ 0 w 18"/>
              <a:gd name="T11" fmla="*/ 0 h 29"/>
              <a:gd name="T12" fmla="*/ 0 w 18"/>
              <a:gd name="T13" fmla="*/ 0 h 29"/>
              <a:gd name="T14" fmla="*/ 0 w 18"/>
              <a:gd name="T15" fmla="*/ 0 h 29"/>
              <a:gd name="T16" fmla="*/ 0 w 18"/>
              <a:gd name="T17" fmla="*/ 0 h 29"/>
              <a:gd name="T18" fmla="*/ 0 w 18"/>
              <a:gd name="T19" fmla="*/ 0 h 29"/>
              <a:gd name="T20" fmla="*/ 0 w 18"/>
              <a:gd name="T21" fmla="*/ 0 h 29"/>
              <a:gd name="T22" fmla="*/ 0 w 18"/>
              <a:gd name="T23" fmla="*/ 0 h 29"/>
              <a:gd name="T24" fmla="*/ 0 w 18"/>
              <a:gd name="T25" fmla="*/ 0 h 29"/>
              <a:gd name="T26" fmla="*/ 0 w 18"/>
              <a:gd name="T27" fmla="*/ 0 h 29"/>
              <a:gd name="T28" fmla="*/ 0 w 18"/>
              <a:gd name="T29" fmla="*/ 0 h 29"/>
              <a:gd name="T30" fmla="*/ 0 w 18"/>
              <a:gd name="T31" fmla="*/ 0 h 29"/>
              <a:gd name="T32" fmla="*/ 0 w 18"/>
              <a:gd name="T33" fmla="*/ 0 h 29"/>
              <a:gd name="T34" fmla="*/ 0 w 18"/>
              <a:gd name="T35" fmla="*/ 0 h 29"/>
              <a:gd name="T36" fmla="*/ 0 w 18"/>
              <a:gd name="T37" fmla="*/ 0 h 29"/>
              <a:gd name="T38" fmla="*/ 0 w 18"/>
              <a:gd name="T39" fmla="*/ 0 h 29"/>
              <a:gd name="T40" fmla="*/ 0 w 18"/>
              <a:gd name="T41" fmla="*/ 0 h 29"/>
              <a:gd name="T42" fmla="*/ 0 w 18"/>
              <a:gd name="T43" fmla="*/ 0 h 29"/>
              <a:gd name="T44" fmla="*/ 0 w 18"/>
              <a:gd name="T45" fmla="*/ 0 h 29"/>
              <a:gd name="T46" fmla="*/ 0 w 18"/>
              <a:gd name="T47" fmla="*/ 0 h 29"/>
              <a:gd name="T48" fmla="*/ 0 w 18"/>
              <a:gd name="T49" fmla="*/ 0 h 29"/>
              <a:gd name="T50" fmla="*/ 0 w 18"/>
              <a:gd name="T51" fmla="*/ 0 h 29"/>
              <a:gd name="T52" fmla="*/ 0 w 18"/>
              <a:gd name="T53" fmla="*/ 0 h 29"/>
              <a:gd name="T54" fmla="*/ 0 w 18"/>
              <a:gd name="T55" fmla="*/ 0 h 29"/>
              <a:gd name="T56" fmla="*/ 0 w 18"/>
              <a:gd name="T57" fmla="*/ 0 h 29"/>
              <a:gd name="T58" fmla="*/ 0 w 18"/>
              <a:gd name="T59" fmla="*/ 0 h 29"/>
              <a:gd name="T60" fmla="*/ 0 w 18"/>
              <a:gd name="T61" fmla="*/ 0 h 29"/>
              <a:gd name="T62" fmla="*/ 0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9" name="Freeform 229"/>
          <xdr:cNvSpPr>
            <a:spLocks/>
          </xdr:cNvSpPr>
        </xdr:nvSpPr>
        <xdr:spPr bwMode="auto">
          <a:xfrm>
            <a:off x="331" y="769"/>
            <a:ext cx="2" cy="4"/>
          </a:xfrm>
          <a:custGeom>
            <a:avLst/>
            <a:gdLst>
              <a:gd name="T0" fmla="*/ 0 w 16"/>
              <a:gd name="T1" fmla="*/ 0 h 12"/>
              <a:gd name="T2" fmla="*/ 0 w 16"/>
              <a:gd name="T3" fmla="*/ 0 h 12"/>
              <a:gd name="T4" fmla="*/ 0 w 16"/>
              <a:gd name="T5" fmla="*/ 0 h 12"/>
              <a:gd name="T6" fmla="*/ 0 w 16"/>
              <a:gd name="T7" fmla="*/ 0 h 12"/>
              <a:gd name="T8" fmla="*/ 0 w 16"/>
              <a:gd name="T9" fmla="*/ 0 h 12"/>
              <a:gd name="T10" fmla="*/ 0 w 16"/>
              <a:gd name="T11" fmla="*/ 0 h 12"/>
              <a:gd name="T12" fmla="*/ 0 w 16"/>
              <a:gd name="T13" fmla="*/ 0 h 12"/>
              <a:gd name="T14" fmla="*/ 0 w 16"/>
              <a:gd name="T15" fmla="*/ 0 h 12"/>
              <a:gd name="T16" fmla="*/ 0 w 16"/>
              <a:gd name="T17" fmla="*/ 0 h 12"/>
              <a:gd name="T18" fmla="*/ 0 w 16"/>
              <a:gd name="T19" fmla="*/ 0 h 12"/>
              <a:gd name="T20" fmla="*/ 0 w 16"/>
              <a:gd name="T21" fmla="*/ 0 h 12"/>
              <a:gd name="T22" fmla="*/ 0 w 16"/>
              <a:gd name="T23" fmla="*/ 0 h 12"/>
              <a:gd name="T24" fmla="*/ 0 w 16"/>
              <a:gd name="T25" fmla="*/ 0 h 12"/>
              <a:gd name="T26" fmla="*/ 0 w 16"/>
              <a:gd name="T27" fmla="*/ 0 h 12"/>
              <a:gd name="T28" fmla="*/ 0 w 16"/>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230" name="Freeform 230"/>
          <xdr:cNvSpPr>
            <a:spLocks/>
          </xdr:cNvSpPr>
        </xdr:nvSpPr>
        <xdr:spPr bwMode="auto">
          <a:xfrm>
            <a:off x="244" y="842"/>
            <a:ext cx="3" cy="8"/>
          </a:xfrm>
          <a:custGeom>
            <a:avLst/>
            <a:gdLst>
              <a:gd name="T0" fmla="*/ 0 w 11"/>
              <a:gd name="T1" fmla="*/ 0 h 37"/>
              <a:gd name="T2" fmla="*/ 0 w 11"/>
              <a:gd name="T3" fmla="*/ 0 h 37"/>
              <a:gd name="T4" fmla="*/ 0 w 11"/>
              <a:gd name="T5" fmla="*/ 0 h 37"/>
              <a:gd name="T6" fmla="*/ 0 w 11"/>
              <a:gd name="T7" fmla="*/ 0 h 37"/>
              <a:gd name="T8" fmla="*/ 0 w 11"/>
              <a:gd name="T9" fmla="*/ 0 h 37"/>
              <a:gd name="T10" fmla="*/ 0 w 11"/>
              <a:gd name="T11" fmla="*/ 0 h 37"/>
              <a:gd name="T12" fmla="*/ 0 w 11"/>
              <a:gd name="T13" fmla="*/ 0 h 37"/>
              <a:gd name="T14" fmla="*/ 0 w 11"/>
              <a:gd name="T15" fmla="*/ 0 h 37"/>
              <a:gd name="T16" fmla="*/ 0 w 11"/>
              <a:gd name="T17" fmla="*/ 0 h 37"/>
              <a:gd name="T18" fmla="*/ 0 w 11"/>
              <a:gd name="T19" fmla="*/ 0 h 37"/>
              <a:gd name="T20" fmla="*/ 0 w 11"/>
              <a:gd name="T21" fmla="*/ 0 h 37"/>
              <a:gd name="T22" fmla="*/ 0 w 11"/>
              <a:gd name="T23" fmla="*/ 0 h 37"/>
              <a:gd name="T24" fmla="*/ 0 w 11"/>
              <a:gd name="T25" fmla="*/ 0 h 37"/>
              <a:gd name="T26" fmla="*/ 0 w 11"/>
              <a:gd name="T27" fmla="*/ 0 h 37"/>
              <a:gd name="T28" fmla="*/ 0 w 11"/>
              <a:gd name="T29" fmla="*/ 0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231" name="Freeform 231"/>
          <xdr:cNvSpPr>
            <a:spLocks/>
          </xdr:cNvSpPr>
        </xdr:nvSpPr>
        <xdr:spPr bwMode="auto">
          <a:xfrm>
            <a:off x="313" y="842"/>
            <a:ext cx="18" cy="3"/>
          </a:xfrm>
          <a:custGeom>
            <a:avLst/>
            <a:gdLst>
              <a:gd name="T0" fmla="*/ 0 w 81"/>
              <a:gd name="T1" fmla="*/ 0 h 11"/>
              <a:gd name="T2" fmla="*/ 0 w 81"/>
              <a:gd name="T3" fmla="*/ 0 h 11"/>
              <a:gd name="T4" fmla="*/ 0 w 81"/>
              <a:gd name="T5" fmla="*/ 0 h 11"/>
              <a:gd name="T6" fmla="*/ 0 w 81"/>
              <a:gd name="T7" fmla="*/ 0 h 11"/>
              <a:gd name="T8" fmla="*/ 0 w 81"/>
              <a:gd name="T9" fmla="*/ 0 h 11"/>
              <a:gd name="T10" fmla="*/ 0 w 81"/>
              <a:gd name="T11" fmla="*/ 0 h 11"/>
              <a:gd name="T12" fmla="*/ 0 w 81"/>
              <a:gd name="T13" fmla="*/ 0 h 11"/>
              <a:gd name="T14" fmla="*/ 0 w 81"/>
              <a:gd name="T15" fmla="*/ 0 h 11"/>
              <a:gd name="T16" fmla="*/ 0 w 81"/>
              <a:gd name="T17" fmla="*/ 0 h 11"/>
              <a:gd name="T18" fmla="*/ 0 w 81"/>
              <a:gd name="T19" fmla="*/ 0 h 11"/>
              <a:gd name="T20" fmla="*/ 0 w 81"/>
              <a:gd name="T21" fmla="*/ 0 h 11"/>
              <a:gd name="T22" fmla="*/ 0 w 81"/>
              <a:gd name="T23" fmla="*/ 0 h 11"/>
              <a:gd name="T24" fmla="*/ 0 w 81"/>
              <a:gd name="T25" fmla="*/ 0 h 11"/>
              <a:gd name="T26" fmla="*/ 0 w 81"/>
              <a:gd name="T27" fmla="*/ 0 h 11"/>
              <a:gd name="T28" fmla="*/ 0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232" name="Freeform 232"/>
          <xdr:cNvSpPr>
            <a:spLocks/>
          </xdr:cNvSpPr>
        </xdr:nvSpPr>
        <xdr:spPr bwMode="auto">
          <a:xfrm>
            <a:off x="259" y="843"/>
            <a:ext cx="58" cy="0"/>
          </a:xfrm>
          <a:custGeom>
            <a:avLst/>
            <a:gdLst>
              <a:gd name="T0" fmla="*/ 0 w 283"/>
              <a:gd name="T1" fmla="*/ 0 h 3"/>
              <a:gd name="T2" fmla="*/ 0 w 283"/>
              <a:gd name="T3" fmla="*/ 0 h 3"/>
              <a:gd name="T4" fmla="*/ 0 w 283"/>
              <a:gd name="T5" fmla="*/ 0 h 3"/>
              <a:gd name="T6" fmla="*/ 0 w 283"/>
              <a:gd name="T7" fmla="*/ 0 h 3"/>
              <a:gd name="T8" fmla="*/ 0 w 283"/>
              <a:gd name="T9" fmla="*/ 0 h 3"/>
              <a:gd name="T10" fmla="*/ 0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233" name="Freeform 233"/>
          <xdr:cNvSpPr>
            <a:spLocks/>
          </xdr:cNvSpPr>
        </xdr:nvSpPr>
        <xdr:spPr bwMode="auto">
          <a:xfrm>
            <a:off x="247" y="849"/>
            <a:ext cx="86" cy="1"/>
          </a:xfrm>
          <a:custGeom>
            <a:avLst/>
            <a:gdLst>
              <a:gd name="T0" fmla="*/ 0 w 418"/>
              <a:gd name="T1" fmla="*/ 0 h 4"/>
              <a:gd name="T2" fmla="*/ 0 w 418"/>
              <a:gd name="T3" fmla="*/ 0 h 4"/>
              <a:gd name="T4" fmla="*/ 0 w 418"/>
              <a:gd name="T5" fmla="*/ 0 h 4"/>
              <a:gd name="T6" fmla="*/ 0 w 418"/>
              <a:gd name="T7" fmla="*/ 0 h 4"/>
              <a:gd name="T8" fmla="*/ 0 w 418"/>
              <a:gd name="T9" fmla="*/ 0 h 4"/>
              <a:gd name="T10" fmla="*/ 0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234" name="Oval 234"/>
          <xdr:cNvSpPr>
            <a:spLocks noChangeArrowheads="1"/>
          </xdr:cNvSpPr>
        </xdr:nvSpPr>
        <xdr:spPr bwMode="auto">
          <a:xfrm>
            <a:off x="277" y="843"/>
            <a:ext cx="7" cy="9"/>
          </a:xfrm>
          <a:prstGeom prst="ellipse">
            <a:avLst/>
          </a:prstGeom>
          <a:solidFill>
            <a:srgbClr val="FFCC66"/>
          </a:solidFill>
          <a:ln w="9525">
            <a:solidFill>
              <a:srgbClr val="0238C0"/>
            </a:solidFill>
            <a:round/>
            <a:headEnd/>
            <a:tailEnd/>
          </a:ln>
        </xdr:spPr>
      </xdr:sp>
      <xdr:sp macro="" textlink="">
        <xdr:nvSpPr>
          <xdr:cNvPr id="235" name="Freeform 235"/>
          <xdr:cNvSpPr>
            <a:spLocks/>
          </xdr:cNvSpPr>
        </xdr:nvSpPr>
        <xdr:spPr bwMode="auto">
          <a:xfrm>
            <a:off x="277" y="843"/>
            <a:ext cx="7" cy="9"/>
          </a:xfrm>
          <a:custGeom>
            <a:avLst/>
            <a:gdLst>
              <a:gd name="T0" fmla="*/ 0 w 34"/>
              <a:gd name="T1" fmla="*/ 0 h 34"/>
              <a:gd name="T2" fmla="*/ 0 w 34"/>
              <a:gd name="T3" fmla="*/ 0 h 34"/>
              <a:gd name="T4" fmla="*/ 0 w 34"/>
              <a:gd name="T5" fmla="*/ 0 h 34"/>
              <a:gd name="T6" fmla="*/ 0 w 34"/>
              <a:gd name="T7" fmla="*/ 0 h 34"/>
              <a:gd name="T8" fmla="*/ 0 w 34"/>
              <a:gd name="T9" fmla="*/ 0 h 34"/>
              <a:gd name="T10" fmla="*/ 0 w 34"/>
              <a:gd name="T11" fmla="*/ 0 h 34"/>
              <a:gd name="T12" fmla="*/ 0 w 34"/>
              <a:gd name="T13" fmla="*/ 0 h 34"/>
              <a:gd name="T14" fmla="*/ 0 w 34"/>
              <a:gd name="T15" fmla="*/ 0 h 34"/>
              <a:gd name="T16" fmla="*/ 0 w 34"/>
              <a:gd name="T17" fmla="*/ 0 h 34"/>
              <a:gd name="T18" fmla="*/ 0 w 34"/>
              <a:gd name="T19" fmla="*/ 0 h 34"/>
              <a:gd name="T20" fmla="*/ 0 w 34"/>
              <a:gd name="T21" fmla="*/ 0 h 34"/>
              <a:gd name="T22" fmla="*/ 0 w 34"/>
              <a:gd name="T23" fmla="*/ 0 h 34"/>
              <a:gd name="T24" fmla="*/ 0 w 34"/>
              <a:gd name="T25" fmla="*/ 0 h 34"/>
              <a:gd name="T26" fmla="*/ 0 w 34"/>
              <a:gd name="T27" fmla="*/ 0 h 34"/>
              <a:gd name="T28" fmla="*/ 0 w 34"/>
              <a:gd name="T29" fmla="*/ 0 h 34"/>
              <a:gd name="T30" fmla="*/ 0 w 34"/>
              <a:gd name="T31" fmla="*/ 0 h 34"/>
              <a:gd name="T32" fmla="*/ 0 w 34"/>
              <a:gd name="T33" fmla="*/ 0 h 34"/>
              <a:gd name="T34" fmla="*/ 0 w 34"/>
              <a:gd name="T35" fmla="*/ 0 h 34"/>
              <a:gd name="T36" fmla="*/ 0 w 34"/>
              <a:gd name="T37" fmla="*/ 0 h 34"/>
              <a:gd name="T38" fmla="*/ 0 w 34"/>
              <a:gd name="T39" fmla="*/ 0 h 34"/>
              <a:gd name="T40" fmla="*/ 0 w 34"/>
              <a:gd name="T41" fmla="*/ 0 h 34"/>
              <a:gd name="T42" fmla="*/ 0 w 34"/>
              <a:gd name="T43" fmla="*/ 0 h 34"/>
              <a:gd name="T44" fmla="*/ 0 w 34"/>
              <a:gd name="T45" fmla="*/ 0 h 34"/>
              <a:gd name="T46" fmla="*/ 0 w 34"/>
              <a:gd name="T47" fmla="*/ 0 h 34"/>
              <a:gd name="T48" fmla="*/ 0 w 34"/>
              <a:gd name="T49" fmla="*/ 0 h 34"/>
              <a:gd name="T50" fmla="*/ 0 w 34"/>
              <a:gd name="T51" fmla="*/ 0 h 34"/>
              <a:gd name="T52" fmla="*/ 0 w 34"/>
              <a:gd name="T53" fmla="*/ 0 h 34"/>
              <a:gd name="T54" fmla="*/ 0 w 34"/>
              <a:gd name="T55" fmla="*/ 0 h 34"/>
              <a:gd name="T56" fmla="*/ 0 w 34"/>
              <a:gd name="T57" fmla="*/ 0 h 34"/>
              <a:gd name="T58" fmla="*/ 0 w 34"/>
              <a:gd name="T59" fmla="*/ 0 h 34"/>
              <a:gd name="T60" fmla="*/ 0 w 34"/>
              <a:gd name="T61" fmla="*/ 0 h 34"/>
              <a:gd name="T62" fmla="*/ 0 w 34"/>
              <a:gd name="T63" fmla="*/ 0 h 34"/>
              <a:gd name="T64" fmla="*/ 0 w 34"/>
              <a:gd name="T65" fmla="*/ 0 h 34"/>
              <a:gd name="T66" fmla="*/ 0 w 34"/>
              <a:gd name="T67" fmla="*/ 0 h 34"/>
              <a:gd name="T68" fmla="*/ 0 w 34"/>
              <a:gd name="T69" fmla="*/ 0 h 34"/>
              <a:gd name="T70" fmla="*/ 0 w 34"/>
              <a:gd name="T71" fmla="*/ 0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36" name="Oval 236"/>
          <xdr:cNvSpPr>
            <a:spLocks noChangeArrowheads="1"/>
          </xdr:cNvSpPr>
        </xdr:nvSpPr>
        <xdr:spPr bwMode="auto">
          <a:xfrm>
            <a:off x="279" y="846"/>
            <a:ext cx="2" cy="3"/>
          </a:xfrm>
          <a:prstGeom prst="ellipse">
            <a:avLst/>
          </a:prstGeom>
          <a:solidFill>
            <a:srgbClr val="FFCC66"/>
          </a:solidFill>
          <a:ln w="9525">
            <a:solidFill>
              <a:srgbClr val="0238C0"/>
            </a:solidFill>
            <a:round/>
            <a:headEnd/>
            <a:tailEnd/>
          </a:ln>
        </xdr:spPr>
      </xdr:sp>
      <xdr:sp macro="" textlink="">
        <xdr:nvSpPr>
          <xdr:cNvPr id="237" name="Freeform 237"/>
          <xdr:cNvSpPr>
            <a:spLocks/>
          </xdr:cNvSpPr>
        </xdr:nvSpPr>
        <xdr:spPr bwMode="auto">
          <a:xfrm>
            <a:off x="279" y="846"/>
            <a:ext cx="2" cy="3"/>
          </a:xfrm>
          <a:custGeom>
            <a:avLst/>
            <a:gdLst>
              <a:gd name="T0" fmla="*/ 0 w 16"/>
              <a:gd name="T1" fmla="*/ 0 h 16"/>
              <a:gd name="T2" fmla="*/ 0 w 16"/>
              <a:gd name="T3" fmla="*/ 0 h 16"/>
              <a:gd name="T4" fmla="*/ 0 w 16"/>
              <a:gd name="T5" fmla="*/ 0 h 16"/>
              <a:gd name="T6" fmla="*/ 0 w 16"/>
              <a:gd name="T7" fmla="*/ 0 h 16"/>
              <a:gd name="T8" fmla="*/ 0 w 16"/>
              <a:gd name="T9" fmla="*/ 0 h 16"/>
              <a:gd name="T10" fmla="*/ 0 w 16"/>
              <a:gd name="T11" fmla="*/ 0 h 16"/>
              <a:gd name="T12" fmla="*/ 0 w 16"/>
              <a:gd name="T13" fmla="*/ 0 h 16"/>
              <a:gd name="T14" fmla="*/ 0 w 16"/>
              <a:gd name="T15" fmla="*/ 0 h 16"/>
              <a:gd name="T16" fmla="*/ 0 w 16"/>
              <a:gd name="T17" fmla="*/ 0 h 16"/>
              <a:gd name="T18" fmla="*/ 0 w 16"/>
              <a:gd name="T19" fmla="*/ 0 h 16"/>
              <a:gd name="T20" fmla="*/ 0 w 16"/>
              <a:gd name="T21" fmla="*/ 0 h 16"/>
              <a:gd name="T22" fmla="*/ 0 w 16"/>
              <a:gd name="T23" fmla="*/ 0 h 16"/>
              <a:gd name="T24" fmla="*/ 0 w 16"/>
              <a:gd name="T25" fmla="*/ 0 h 16"/>
              <a:gd name="T26" fmla="*/ 0 w 16"/>
              <a:gd name="T27" fmla="*/ 0 h 16"/>
              <a:gd name="T28" fmla="*/ 0 w 16"/>
              <a:gd name="T29" fmla="*/ 0 h 16"/>
              <a:gd name="T30" fmla="*/ 0 w 16"/>
              <a:gd name="T31" fmla="*/ 0 h 16"/>
              <a:gd name="T32" fmla="*/ 0 w 16"/>
              <a:gd name="T33" fmla="*/ 0 h 16"/>
              <a:gd name="T34" fmla="*/ 0 w 16"/>
              <a:gd name="T35" fmla="*/ 0 h 16"/>
              <a:gd name="T36" fmla="*/ 0 w 16"/>
              <a:gd name="T37" fmla="*/ 0 h 16"/>
              <a:gd name="T38" fmla="*/ 0 w 16"/>
              <a:gd name="T39" fmla="*/ 0 h 16"/>
              <a:gd name="T40" fmla="*/ 0 w 16"/>
              <a:gd name="T41" fmla="*/ 0 h 16"/>
              <a:gd name="T42" fmla="*/ 0 w 16"/>
              <a:gd name="T43" fmla="*/ 0 h 16"/>
              <a:gd name="T44" fmla="*/ 0 w 16"/>
              <a:gd name="T45" fmla="*/ 0 h 16"/>
              <a:gd name="T46" fmla="*/ 0 w 16"/>
              <a:gd name="T47" fmla="*/ 0 h 16"/>
              <a:gd name="T48" fmla="*/ 0 w 16"/>
              <a:gd name="T49" fmla="*/ 0 h 16"/>
              <a:gd name="T50" fmla="*/ 0 w 16"/>
              <a:gd name="T51" fmla="*/ 0 h 16"/>
              <a:gd name="T52" fmla="*/ 0 w 16"/>
              <a:gd name="T53" fmla="*/ 0 h 16"/>
              <a:gd name="T54" fmla="*/ 0 w 16"/>
              <a:gd name="T55" fmla="*/ 0 h 16"/>
              <a:gd name="T56" fmla="*/ 0 w 16"/>
              <a:gd name="T57" fmla="*/ 0 h 16"/>
              <a:gd name="T58" fmla="*/ 0 w 16"/>
              <a:gd name="T59" fmla="*/ 0 h 16"/>
              <a:gd name="T60" fmla="*/ 0 w 16"/>
              <a:gd name="T61" fmla="*/ 0 h 16"/>
              <a:gd name="T62" fmla="*/ 0 w 16"/>
              <a:gd name="T63" fmla="*/ 0 h 16"/>
              <a:gd name="T64" fmla="*/ 0 w 16"/>
              <a:gd name="T65" fmla="*/ 0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38" name="Oval 238"/>
          <xdr:cNvSpPr>
            <a:spLocks noChangeArrowheads="1"/>
          </xdr:cNvSpPr>
        </xdr:nvSpPr>
        <xdr:spPr bwMode="auto">
          <a:xfrm>
            <a:off x="291" y="843"/>
            <a:ext cx="7" cy="9"/>
          </a:xfrm>
          <a:prstGeom prst="ellipse">
            <a:avLst/>
          </a:prstGeom>
          <a:solidFill>
            <a:srgbClr val="FFCC66"/>
          </a:solidFill>
          <a:ln w="9525">
            <a:solidFill>
              <a:srgbClr val="0238C0"/>
            </a:solidFill>
            <a:round/>
            <a:headEnd/>
            <a:tailEnd/>
          </a:ln>
        </xdr:spPr>
      </xdr:sp>
      <xdr:sp macro="" textlink="">
        <xdr:nvSpPr>
          <xdr:cNvPr id="239" name="Freeform 239"/>
          <xdr:cNvSpPr>
            <a:spLocks/>
          </xdr:cNvSpPr>
        </xdr:nvSpPr>
        <xdr:spPr bwMode="auto">
          <a:xfrm>
            <a:off x="291" y="843"/>
            <a:ext cx="7" cy="9"/>
          </a:xfrm>
          <a:custGeom>
            <a:avLst/>
            <a:gdLst>
              <a:gd name="T0" fmla="*/ 0 w 36"/>
              <a:gd name="T1" fmla="*/ 0 h 34"/>
              <a:gd name="T2" fmla="*/ 0 w 36"/>
              <a:gd name="T3" fmla="*/ 0 h 34"/>
              <a:gd name="T4" fmla="*/ 0 w 36"/>
              <a:gd name="T5" fmla="*/ 0 h 34"/>
              <a:gd name="T6" fmla="*/ 0 w 36"/>
              <a:gd name="T7" fmla="*/ 0 h 34"/>
              <a:gd name="T8" fmla="*/ 0 w 36"/>
              <a:gd name="T9" fmla="*/ 0 h 34"/>
              <a:gd name="T10" fmla="*/ 0 w 36"/>
              <a:gd name="T11" fmla="*/ 0 h 34"/>
              <a:gd name="T12" fmla="*/ 0 w 36"/>
              <a:gd name="T13" fmla="*/ 0 h 34"/>
              <a:gd name="T14" fmla="*/ 0 w 36"/>
              <a:gd name="T15" fmla="*/ 0 h 34"/>
              <a:gd name="T16" fmla="*/ 0 w 36"/>
              <a:gd name="T17" fmla="*/ 0 h 34"/>
              <a:gd name="T18" fmla="*/ 0 w 36"/>
              <a:gd name="T19" fmla="*/ 0 h 34"/>
              <a:gd name="T20" fmla="*/ 0 w 36"/>
              <a:gd name="T21" fmla="*/ 0 h 34"/>
              <a:gd name="T22" fmla="*/ 0 w 36"/>
              <a:gd name="T23" fmla="*/ 0 h 34"/>
              <a:gd name="T24" fmla="*/ 0 w 36"/>
              <a:gd name="T25" fmla="*/ 0 h 34"/>
              <a:gd name="T26" fmla="*/ 0 w 36"/>
              <a:gd name="T27" fmla="*/ 0 h 34"/>
              <a:gd name="T28" fmla="*/ 0 w 36"/>
              <a:gd name="T29" fmla="*/ 0 h 34"/>
              <a:gd name="T30" fmla="*/ 0 w 36"/>
              <a:gd name="T31" fmla="*/ 0 h 34"/>
              <a:gd name="T32" fmla="*/ 0 w 36"/>
              <a:gd name="T33" fmla="*/ 0 h 34"/>
              <a:gd name="T34" fmla="*/ 0 w 36"/>
              <a:gd name="T35" fmla="*/ 0 h 34"/>
              <a:gd name="T36" fmla="*/ 0 w 36"/>
              <a:gd name="T37" fmla="*/ 0 h 34"/>
              <a:gd name="T38" fmla="*/ 0 w 36"/>
              <a:gd name="T39" fmla="*/ 0 h 34"/>
              <a:gd name="T40" fmla="*/ 0 w 36"/>
              <a:gd name="T41" fmla="*/ 0 h 34"/>
              <a:gd name="T42" fmla="*/ 0 w 36"/>
              <a:gd name="T43" fmla="*/ 0 h 34"/>
              <a:gd name="T44" fmla="*/ 0 w 36"/>
              <a:gd name="T45" fmla="*/ 0 h 34"/>
              <a:gd name="T46" fmla="*/ 0 w 36"/>
              <a:gd name="T47" fmla="*/ 0 h 34"/>
              <a:gd name="T48" fmla="*/ 0 w 36"/>
              <a:gd name="T49" fmla="*/ 0 h 34"/>
              <a:gd name="T50" fmla="*/ 0 w 36"/>
              <a:gd name="T51" fmla="*/ 0 h 34"/>
              <a:gd name="T52" fmla="*/ 0 w 36"/>
              <a:gd name="T53" fmla="*/ 0 h 34"/>
              <a:gd name="T54" fmla="*/ 0 w 36"/>
              <a:gd name="T55" fmla="*/ 0 h 34"/>
              <a:gd name="T56" fmla="*/ 0 w 36"/>
              <a:gd name="T57" fmla="*/ 0 h 34"/>
              <a:gd name="T58" fmla="*/ 0 w 36"/>
              <a:gd name="T59" fmla="*/ 0 h 34"/>
              <a:gd name="T60" fmla="*/ 0 w 36"/>
              <a:gd name="T61" fmla="*/ 0 h 34"/>
              <a:gd name="T62" fmla="*/ 0 w 36"/>
              <a:gd name="T63" fmla="*/ 0 h 34"/>
              <a:gd name="T64" fmla="*/ 0 w 36"/>
              <a:gd name="T65" fmla="*/ 0 h 34"/>
              <a:gd name="T66" fmla="*/ 0 w 36"/>
              <a:gd name="T67" fmla="*/ 0 h 34"/>
              <a:gd name="T68" fmla="*/ 0 w 36"/>
              <a:gd name="T69" fmla="*/ 0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40" name="Oval 240"/>
          <xdr:cNvSpPr>
            <a:spLocks noChangeArrowheads="1"/>
          </xdr:cNvSpPr>
        </xdr:nvSpPr>
        <xdr:spPr bwMode="auto">
          <a:xfrm>
            <a:off x="294" y="846"/>
            <a:ext cx="2" cy="3"/>
          </a:xfrm>
          <a:prstGeom prst="ellipse">
            <a:avLst/>
          </a:prstGeom>
          <a:solidFill>
            <a:srgbClr val="FFCC66"/>
          </a:solidFill>
          <a:ln w="9525">
            <a:solidFill>
              <a:srgbClr val="0238C0"/>
            </a:solidFill>
            <a:round/>
            <a:headEnd/>
            <a:tailEnd/>
          </a:ln>
        </xdr:spPr>
      </xdr:sp>
      <xdr:sp macro="" textlink="">
        <xdr:nvSpPr>
          <xdr:cNvPr id="241" name="Freeform 241"/>
          <xdr:cNvSpPr>
            <a:spLocks/>
          </xdr:cNvSpPr>
        </xdr:nvSpPr>
        <xdr:spPr bwMode="auto">
          <a:xfrm>
            <a:off x="292" y="846"/>
            <a:ext cx="4" cy="3"/>
          </a:xfrm>
          <a:custGeom>
            <a:avLst/>
            <a:gdLst>
              <a:gd name="T0" fmla="*/ 0 w 16"/>
              <a:gd name="T1" fmla="*/ 0 h 16"/>
              <a:gd name="T2" fmla="*/ 0 w 16"/>
              <a:gd name="T3" fmla="*/ 0 h 16"/>
              <a:gd name="T4" fmla="*/ 0 w 16"/>
              <a:gd name="T5" fmla="*/ 0 h 16"/>
              <a:gd name="T6" fmla="*/ 0 w 16"/>
              <a:gd name="T7" fmla="*/ 0 h 16"/>
              <a:gd name="T8" fmla="*/ 0 w 16"/>
              <a:gd name="T9" fmla="*/ 0 h 16"/>
              <a:gd name="T10" fmla="*/ 0 w 16"/>
              <a:gd name="T11" fmla="*/ 0 h 16"/>
              <a:gd name="T12" fmla="*/ 0 w 16"/>
              <a:gd name="T13" fmla="*/ 0 h 16"/>
              <a:gd name="T14" fmla="*/ 0 w 16"/>
              <a:gd name="T15" fmla="*/ 0 h 16"/>
              <a:gd name="T16" fmla="*/ 0 w 16"/>
              <a:gd name="T17" fmla="*/ 0 h 16"/>
              <a:gd name="T18" fmla="*/ 0 w 16"/>
              <a:gd name="T19" fmla="*/ 0 h 16"/>
              <a:gd name="T20" fmla="*/ 0 w 16"/>
              <a:gd name="T21" fmla="*/ 0 h 16"/>
              <a:gd name="T22" fmla="*/ 0 w 16"/>
              <a:gd name="T23" fmla="*/ 0 h 16"/>
              <a:gd name="T24" fmla="*/ 0 w 16"/>
              <a:gd name="T25" fmla="*/ 0 h 16"/>
              <a:gd name="T26" fmla="*/ 0 w 16"/>
              <a:gd name="T27" fmla="*/ 0 h 16"/>
              <a:gd name="T28" fmla="*/ 0 w 16"/>
              <a:gd name="T29" fmla="*/ 0 h 16"/>
              <a:gd name="T30" fmla="*/ 0 w 16"/>
              <a:gd name="T31" fmla="*/ 0 h 16"/>
              <a:gd name="T32" fmla="*/ 0 w 16"/>
              <a:gd name="T33" fmla="*/ 0 h 16"/>
              <a:gd name="T34" fmla="*/ 0 w 16"/>
              <a:gd name="T35" fmla="*/ 0 h 16"/>
              <a:gd name="T36" fmla="*/ 0 w 16"/>
              <a:gd name="T37" fmla="*/ 0 h 16"/>
              <a:gd name="T38" fmla="*/ 0 w 16"/>
              <a:gd name="T39" fmla="*/ 0 h 16"/>
              <a:gd name="T40" fmla="*/ 0 w 16"/>
              <a:gd name="T41" fmla="*/ 0 h 16"/>
              <a:gd name="T42" fmla="*/ 0 w 16"/>
              <a:gd name="T43" fmla="*/ 0 h 16"/>
              <a:gd name="T44" fmla="*/ 0 w 16"/>
              <a:gd name="T45" fmla="*/ 0 h 16"/>
              <a:gd name="T46" fmla="*/ 0 w 16"/>
              <a:gd name="T47" fmla="*/ 0 h 16"/>
              <a:gd name="T48" fmla="*/ 0 w 16"/>
              <a:gd name="T49" fmla="*/ 0 h 16"/>
              <a:gd name="T50" fmla="*/ 0 w 16"/>
              <a:gd name="T51" fmla="*/ 0 h 16"/>
              <a:gd name="T52" fmla="*/ 0 w 16"/>
              <a:gd name="T53" fmla="*/ 0 h 16"/>
              <a:gd name="T54" fmla="*/ 0 w 16"/>
              <a:gd name="T55" fmla="*/ 0 h 16"/>
              <a:gd name="T56" fmla="*/ 0 w 16"/>
              <a:gd name="T57" fmla="*/ 0 h 16"/>
              <a:gd name="T58" fmla="*/ 0 w 16"/>
              <a:gd name="T59" fmla="*/ 0 h 16"/>
              <a:gd name="T60" fmla="*/ 0 w 16"/>
              <a:gd name="T61" fmla="*/ 0 h 16"/>
              <a:gd name="T62" fmla="*/ 0 w 16"/>
              <a:gd name="T63" fmla="*/ 0 h 16"/>
              <a:gd name="T64" fmla="*/ 0 w 16"/>
              <a:gd name="T65" fmla="*/ 0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42" name="Freeform 242"/>
          <xdr:cNvSpPr>
            <a:spLocks/>
          </xdr:cNvSpPr>
        </xdr:nvSpPr>
        <xdr:spPr bwMode="auto">
          <a:xfrm>
            <a:off x="243" y="853"/>
            <a:ext cx="89" cy="0"/>
          </a:xfrm>
          <a:custGeom>
            <a:avLst/>
            <a:gdLst>
              <a:gd name="T0" fmla="*/ 0 w 433"/>
              <a:gd name="T1" fmla="*/ 0 h 4"/>
              <a:gd name="T2" fmla="*/ 0 w 433"/>
              <a:gd name="T3" fmla="*/ 0 h 4"/>
              <a:gd name="T4" fmla="*/ 0 w 433"/>
              <a:gd name="T5" fmla="*/ 0 h 4"/>
              <a:gd name="T6" fmla="*/ 0 w 433"/>
              <a:gd name="T7" fmla="*/ 0 h 4"/>
              <a:gd name="T8" fmla="*/ 0 w 433"/>
              <a:gd name="T9" fmla="*/ 0 h 4"/>
              <a:gd name="T10" fmla="*/ 0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243" name="Freeform 243"/>
          <xdr:cNvSpPr>
            <a:spLocks/>
          </xdr:cNvSpPr>
        </xdr:nvSpPr>
        <xdr:spPr bwMode="auto">
          <a:xfrm>
            <a:off x="349" y="901"/>
            <a:ext cx="5" cy="5"/>
          </a:xfrm>
          <a:custGeom>
            <a:avLst/>
            <a:gdLst>
              <a:gd name="T0" fmla="*/ 0 w 23"/>
              <a:gd name="T1" fmla="*/ 0 h 25"/>
              <a:gd name="T2" fmla="*/ 0 w 23"/>
              <a:gd name="T3" fmla="*/ 0 h 25"/>
              <a:gd name="T4" fmla="*/ 0 w 23"/>
              <a:gd name="T5" fmla="*/ 0 h 25"/>
              <a:gd name="T6" fmla="*/ 0 w 23"/>
              <a:gd name="T7" fmla="*/ 0 h 25"/>
              <a:gd name="T8" fmla="*/ 0 w 23"/>
              <a:gd name="T9" fmla="*/ 0 h 25"/>
              <a:gd name="T10" fmla="*/ 0 w 23"/>
              <a:gd name="T11" fmla="*/ 0 h 25"/>
              <a:gd name="T12" fmla="*/ 0 w 23"/>
              <a:gd name="T13" fmla="*/ 0 h 25"/>
              <a:gd name="T14" fmla="*/ 0 w 23"/>
              <a:gd name="T15" fmla="*/ 0 h 25"/>
              <a:gd name="T16" fmla="*/ 0 w 23"/>
              <a:gd name="T17" fmla="*/ 0 h 25"/>
              <a:gd name="T18" fmla="*/ 0 w 23"/>
              <a:gd name="T19" fmla="*/ 0 h 25"/>
              <a:gd name="T20" fmla="*/ 0 w 23"/>
              <a:gd name="T21" fmla="*/ 0 h 25"/>
              <a:gd name="T22" fmla="*/ 0 w 23"/>
              <a:gd name="T23" fmla="*/ 0 h 25"/>
              <a:gd name="T24" fmla="*/ 0 w 23"/>
              <a:gd name="T25" fmla="*/ 0 h 25"/>
              <a:gd name="T26" fmla="*/ 0 w 23"/>
              <a:gd name="T27" fmla="*/ 0 h 25"/>
              <a:gd name="T28" fmla="*/ 0 w 23"/>
              <a:gd name="T29" fmla="*/ 0 h 25"/>
              <a:gd name="T30" fmla="*/ 0 w 23"/>
              <a:gd name="T31" fmla="*/ 0 h 25"/>
              <a:gd name="T32" fmla="*/ 0 w 23"/>
              <a:gd name="T33" fmla="*/ 0 h 25"/>
              <a:gd name="T34" fmla="*/ 0 w 23"/>
              <a:gd name="T35" fmla="*/ 0 h 25"/>
              <a:gd name="T36" fmla="*/ 0 w 23"/>
              <a:gd name="T37" fmla="*/ 0 h 25"/>
              <a:gd name="T38" fmla="*/ 0 w 23"/>
              <a:gd name="T39" fmla="*/ 0 h 25"/>
              <a:gd name="T40" fmla="*/ 0 w 23"/>
              <a:gd name="T41" fmla="*/ 0 h 25"/>
              <a:gd name="T42" fmla="*/ 0 w 23"/>
              <a:gd name="T43" fmla="*/ 0 h 25"/>
              <a:gd name="T44" fmla="*/ 0 w 23"/>
              <a:gd name="T45" fmla="*/ 0 h 25"/>
              <a:gd name="T46" fmla="*/ 0 w 23"/>
              <a:gd name="T47" fmla="*/ 0 h 25"/>
              <a:gd name="T48" fmla="*/ 0 w 23"/>
              <a:gd name="T49" fmla="*/ 0 h 25"/>
              <a:gd name="T50" fmla="*/ 0 w 23"/>
              <a:gd name="T51" fmla="*/ 0 h 25"/>
              <a:gd name="T52" fmla="*/ 0 w 23"/>
              <a:gd name="T53" fmla="*/ 0 h 25"/>
              <a:gd name="T54" fmla="*/ 0 w 23"/>
              <a:gd name="T55" fmla="*/ 0 h 25"/>
              <a:gd name="T56" fmla="*/ 0 w 23"/>
              <a:gd name="T57" fmla="*/ 0 h 25"/>
              <a:gd name="T58" fmla="*/ 0 w 23"/>
              <a:gd name="T59" fmla="*/ 0 h 25"/>
              <a:gd name="T60" fmla="*/ 0 w 23"/>
              <a:gd name="T61" fmla="*/ 0 h 25"/>
              <a:gd name="T62" fmla="*/ 0 w 23"/>
              <a:gd name="T63" fmla="*/ 0 h 25"/>
              <a:gd name="T64" fmla="*/ 0 w 23"/>
              <a:gd name="T65" fmla="*/ 0 h 25"/>
              <a:gd name="T66" fmla="*/ 0 w 23"/>
              <a:gd name="T67" fmla="*/ 0 h 25"/>
              <a:gd name="T68" fmla="*/ 0 w 23"/>
              <a:gd name="T69" fmla="*/ 0 h 25"/>
              <a:gd name="T70" fmla="*/ 0 w 23"/>
              <a:gd name="T71" fmla="*/ 0 h 25"/>
              <a:gd name="T72" fmla="*/ 0 w 23"/>
              <a:gd name="T73" fmla="*/ 0 h 25"/>
              <a:gd name="T74" fmla="*/ 0 w 23"/>
              <a:gd name="T75" fmla="*/ 0 h 25"/>
              <a:gd name="T76" fmla="*/ 0 w 23"/>
              <a:gd name="T77" fmla="*/ 0 h 25"/>
              <a:gd name="T78" fmla="*/ 0 w 23"/>
              <a:gd name="T79" fmla="*/ 0 h 25"/>
              <a:gd name="T80" fmla="*/ 0 w 23"/>
              <a:gd name="T81" fmla="*/ 0 h 25"/>
              <a:gd name="T82" fmla="*/ 0 w 23"/>
              <a:gd name="T83" fmla="*/ 0 h 25"/>
              <a:gd name="T84" fmla="*/ 0 w 23"/>
              <a:gd name="T85" fmla="*/ 0 h 25"/>
              <a:gd name="T86" fmla="*/ 0 w 23"/>
              <a:gd name="T87" fmla="*/ 0 h 25"/>
              <a:gd name="T88" fmla="*/ 0 w 23"/>
              <a:gd name="T89" fmla="*/ 0 h 25"/>
              <a:gd name="T90" fmla="*/ 0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244" name="Freeform 244"/>
          <xdr:cNvSpPr>
            <a:spLocks/>
          </xdr:cNvSpPr>
        </xdr:nvSpPr>
        <xdr:spPr bwMode="auto">
          <a:xfrm>
            <a:off x="347" y="899"/>
            <a:ext cx="5" cy="4"/>
          </a:xfrm>
          <a:custGeom>
            <a:avLst/>
            <a:gdLst>
              <a:gd name="T0" fmla="*/ 0 w 26"/>
              <a:gd name="T1" fmla="*/ 0 h 17"/>
              <a:gd name="T2" fmla="*/ 0 w 26"/>
              <a:gd name="T3" fmla="*/ 0 h 17"/>
              <a:gd name="T4" fmla="*/ 0 w 26"/>
              <a:gd name="T5" fmla="*/ 0 h 17"/>
              <a:gd name="T6" fmla="*/ 0 w 26"/>
              <a:gd name="T7" fmla="*/ 0 h 17"/>
              <a:gd name="T8" fmla="*/ 0 w 26"/>
              <a:gd name="T9" fmla="*/ 0 h 17"/>
              <a:gd name="T10" fmla="*/ 0 w 26"/>
              <a:gd name="T11" fmla="*/ 0 h 17"/>
              <a:gd name="T12" fmla="*/ 0 w 26"/>
              <a:gd name="T13" fmla="*/ 0 h 17"/>
              <a:gd name="T14" fmla="*/ 0 w 26"/>
              <a:gd name="T15" fmla="*/ 0 h 17"/>
              <a:gd name="T16" fmla="*/ 0 w 26"/>
              <a:gd name="T17" fmla="*/ 0 h 17"/>
              <a:gd name="T18" fmla="*/ 0 w 26"/>
              <a:gd name="T19" fmla="*/ 0 h 17"/>
              <a:gd name="T20" fmla="*/ 0 w 26"/>
              <a:gd name="T21" fmla="*/ 0 h 17"/>
              <a:gd name="T22" fmla="*/ 0 w 26"/>
              <a:gd name="T23" fmla="*/ 0 h 17"/>
              <a:gd name="T24" fmla="*/ 0 w 26"/>
              <a:gd name="T25" fmla="*/ 0 h 17"/>
              <a:gd name="T26" fmla="*/ 0 w 26"/>
              <a:gd name="T27" fmla="*/ 0 h 17"/>
              <a:gd name="T28" fmla="*/ 0 w 26"/>
              <a:gd name="T29" fmla="*/ 0 h 17"/>
              <a:gd name="T30" fmla="*/ 0 w 26"/>
              <a:gd name="T31" fmla="*/ 0 h 17"/>
              <a:gd name="T32" fmla="*/ 0 w 26"/>
              <a:gd name="T33" fmla="*/ 0 h 17"/>
              <a:gd name="T34" fmla="*/ 0 w 26"/>
              <a:gd name="T35" fmla="*/ 0 h 17"/>
              <a:gd name="T36" fmla="*/ 0 w 26"/>
              <a:gd name="T37" fmla="*/ 0 h 17"/>
              <a:gd name="T38" fmla="*/ 0 w 26"/>
              <a:gd name="T39" fmla="*/ 0 h 17"/>
              <a:gd name="T40" fmla="*/ 0 w 26"/>
              <a:gd name="T41" fmla="*/ 0 h 17"/>
              <a:gd name="T42" fmla="*/ 0 w 26"/>
              <a:gd name="T43" fmla="*/ 0 h 17"/>
              <a:gd name="T44" fmla="*/ 0 w 26"/>
              <a:gd name="T45" fmla="*/ 0 h 17"/>
              <a:gd name="T46" fmla="*/ 0 w 26"/>
              <a:gd name="T47" fmla="*/ 0 h 17"/>
              <a:gd name="T48" fmla="*/ 0 w 26"/>
              <a:gd name="T49" fmla="*/ 0 h 17"/>
              <a:gd name="T50" fmla="*/ 0 w 26"/>
              <a:gd name="T51" fmla="*/ 0 h 17"/>
              <a:gd name="T52" fmla="*/ 0 w 26"/>
              <a:gd name="T53" fmla="*/ 0 h 17"/>
              <a:gd name="T54" fmla="*/ 0 w 26"/>
              <a:gd name="T55" fmla="*/ 0 h 17"/>
              <a:gd name="T56" fmla="*/ 0 w 26"/>
              <a:gd name="T57" fmla="*/ 0 h 17"/>
              <a:gd name="T58" fmla="*/ 0 w 26"/>
              <a:gd name="T59" fmla="*/ 0 h 17"/>
              <a:gd name="T60" fmla="*/ 0 w 26"/>
              <a:gd name="T61" fmla="*/ 0 h 17"/>
              <a:gd name="T62" fmla="*/ 0 w 26"/>
              <a:gd name="T63" fmla="*/ 0 h 17"/>
              <a:gd name="T64" fmla="*/ 0 w 26"/>
              <a:gd name="T65" fmla="*/ 0 h 17"/>
              <a:gd name="T66" fmla="*/ 0 w 26"/>
              <a:gd name="T67" fmla="*/ 0 h 17"/>
              <a:gd name="T68" fmla="*/ 0 w 26"/>
              <a:gd name="T69" fmla="*/ 0 h 17"/>
              <a:gd name="T70" fmla="*/ 0 w 26"/>
              <a:gd name="T71" fmla="*/ 0 h 17"/>
              <a:gd name="T72" fmla="*/ 0 w 26"/>
              <a:gd name="T73" fmla="*/ 0 h 17"/>
              <a:gd name="T74" fmla="*/ 0 w 26"/>
              <a:gd name="T75" fmla="*/ 0 h 17"/>
              <a:gd name="T76" fmla="*/ 0 w 26"/>
              <a:gd name="T77" fmla="*/ 0 h 17"/>
              <a:gd name="T78" fmla="*/ 0 w 26"/>
              <a:gd name="T79" fmla="*/ 0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245" name="Freeform 245"/>
          <xdr:cNvSpPr>
            <a:spLocks/>
          </xdr:cNvSpPr>
        </xdr:nvSpPr>
        <xdr:spPr bwMode="auto">
          <a:xfrm>
            <a:off x="331" y="856"/>
            <a:ext cx="3" cy="5"/>
          </a:xfrm>
          <a:custGeom>
            <a:avLst/>
            <a:gdLst>
              <a:gd name="T0" fmla="*/ 0 w 22"/>
              <a:gd name="T1" fmla="*/ 0 h 23"/>
              <a:gd name="T2" fmla="*/ 0 w 22"/>
              <a:gd name="T3" fmla="*/ 0 h 23"/>
              <a:gd name="T4" fmla="*/ 0 w 22"/>
              <a:gd name="T5" fmla="*/ 0 h 23"/>
              <a:gd name="T6" fmla="*/ 0 w 22"/>
              <a:gd name="T7" fmla="*/ 0 h 23"/>
              <a:gd name="T8" fmla="*/ 0 w 22"/>
              <a:gd name="T9" fmla="*/ 0 h 23"/>
              <a:gd name="T10" fmla="*/ 0 w 22"/>
              <a:gd name="T11" fmla="*/ 0 h 23"/>
              <a:gd name="T12" fmla="*/ 0 w 22"/>
              <a:gd name="T13" fmla="*/ 0 h 23"/>
              <a:gd name="T14" fmla="*/ 0 w 22"/>
              <a:gd name="T15" fmla="*/ 0 h 23"/>
              <a:gd name="T16" fmla="*/ 0 w 22"/>
              <a:gd name="T17" fmla="*/ 0 h 23"/>
              <a:gd name="T18" fmla="*/ 0 w 22"/>
              <a:gd name="T19" fmla="*/ 0 h 23"/>
              <a:gd name="T20" fmla="*/ 0 w 22"/>
              <a:gd name="T21" fmla="*/ 0 h 23"/>
              <a:gd name="T22" fmla="*/ 0 w 22"/>
              <a:gd name="T23" fmla="*/ 0 h 23"/>
              <a:gd name="T24" fmla="*/ 0 w 22"/>
              <a:gd name="T25" fmla="*/ 0 h 23"/>
              <a:gd name="T26" fmla="*/ 0 w 22"/>
              <a:gd name="T27" fmla="*/ 0 h 23"/>
              <a:gd name="T28" fmla="*/ 0 w 22"/>
              <a:gd name="T29" fmla="*/ 0 h 23"/>
              <a:gd name="T30" fmla="*/ 0 w 22"/>
              <a:gd name="T31" fmla="*/ 0 h 23"/>
              <a:gd name="T32" fmla="*/ 0 w 22"/>
              <a:gd name="T33" fmla="*/ 0 h 23"/>
              <a:gd name="T34" fmla="*/ 0 w 22"/>
              <a:gd name="T35" fmla="*/ 0 h 23"/>
              <a:gd name="T36" fmla="*/ 0 w 22"/>
              <a:gd name="T37" fmla="*/ 0 h 23"/>
              <a:gd name="T38" fmla="*/ 0 w 22"/>
              <a:gd name="T39" fmla="*/ 0 h 23"/>
              <a:gd name="T40" fmla="*/ 0 w 22"/>
              <a:gd name="T41" fmla="*/ 0 h 23"/>
              <a:gd name="T42" fmla="*/ 0 w 22"/>
              <a:gd name="T43" fmla="*/ 0 h 23"/>
              <a:gd name="T44" fmla="*/ 0 w 22"/>
              <a:gd name="T45" fmla="*/ 0 h 23"/>
              <a:gd name="T46" fmla="*/ 0 w 22"/>
              <a:gd name="T47" fmla="*/ 0 h 23"/>
              <a:gd name="T48" fmla="*/ 0 w 22"/>
              <a:gd name="T49" fmla="*/ 0 h 23"/>
              <a:gd name="T50" fmla="*/ 0 w 22"/>
              <a:gd name="T51" fmla="*/ 0 h 23"/>
              <a:gd name="T52" fmla="*/ 0 w 22"/>
              <a:gd name="T53" fmla="*/ 0 h 23"/>
              <a:gd name="T54" fmla="*/ 0 w 22"/>
              <a:gd name="T55" fmla="*/ 0 h 23"/>
              <a:gd name="T56" fmla="*/ 0 w 22"/>
              <a:gd name="T57" fmla="*/ 0 h 23"/>
              <a:gd name="T58" fmla="*/ 0 w 22"/>
              <a:gd name="T59" fmla="*/ 0 h 23"/>
              <a:gd name="T60" fmla="*/ 0 w 22"/>
              <a:gd name="T61" fmla="*/ 0 h 23"/>
              <a:gd name="T62" fmla="*/ 0 w 22"/>
              <a:gd name="T63" fmla="*/ 0 h 23"/>
              <a:gd name="T64" fmla="*/ 0 w 22"/>
              <a:gd name="T65" fmla="*/ 0 h 23"/>
              <a:gd name="T66" fmla="*/ 0 w 22"/>
              <a:gd name="T67" fmla="*/ 0 h 23"/>
              <a:gd name="T68" fmla="*/ 0 w 22"/>
              <a:gd name="T69" fmla="*/ 0 h 23"/>
              <a:gd name="T70" fmla="*/ 0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246" name="Freeform 246"/>
          <xdr:cNvSpPr>
            <a:spLocks/>
          </xdr:cNvSpPr>
        </xdr:nvSpPr>
        <xdr:spPr bwMode="auto">
          <a:xfrm>
            <a:off x="347" y="861"/>
            <a:ext cx="7" cy="5"/>
          </a:xfrm>
          <a:custGeom>
            <a:avLst/>
            <a:gdLst>
              <a:gd name="T0" fmla="*/ 0 w 33"/>
              <a:gd name="T1" fmla="*/ 0 h 18"/>
              <a:gd name="T2" fmla="*/ 0 w 33"/>
              <a:gd name="T3" fmla="*/ 0 h 18"/>
              <a:gd name="T4" fmla="*/ 0 w 33"/>
              <a:gd name="T5" fmla="*/ 0 h 18"/>
              <a:gd name="T6" fmla="*/ 0 w 33"/>
              <a:gd name="T7" fmla="*/ 0 h 18"/>
              <a:gd name="T8" fmla="*/ 0 w 33"/>
              <a:gd name="T9" fmla="*/ 0 h 18"/>
              <a:gd name="T10" fmla="*/ 0 w 33"/>
              <a:gd name="T11" fmla="*/ 0 h 18"/>
              <a:gd name="T12" fmla="*/ 0 w 33"/>
              <a:gd name="T13" fmla="*/ 0 h 18"/>
              <a:gd name="T14" fmla="*/ 0 w 33"/>
              <a:gd name="T15" fmla="*/ 0 h 18"/>
              <a:gd name="T16" fmla="*/ 0 w 33"/>
              <a:gd name="T17" fmla="*/ 0 h 18"/>
              <a:gd name="T18" fmla="*/ 0 w 33"/>
              <a:gd name="T19" fmla="*/ 0 h 18"/>
              <a:gd name="T20" fmla="*/ 0 w 33"/>
              <a:gd name="T21" fmla="*/ 0 h 18"/>
              <a:gd name="T22" fmla="*/ 0 w 33"/>
              <a:gd name="T23" fmla="*/ 0 h 18"/>
              <a:gd name="T24" fmla="*/ 0 w 33"/>
              <a:gd name="T25" fmla="*/ 0 h 18"/>
              <a:gd name="T26" fmla="*/ 0 w 33"/>
              <a:gd name="T27" fmla="*/ 0 h 18"/>
              <a:gd name="T28" fmla="*/ 0 w 33"/>
              <a:gd name="T29" fmla="*/ 0 h 18"/>
              <a:gd name="T30" fmla="*/ 0 w 33"/>
              <a:gd name="T31" fmla="*/ 0 h 18"/>
              <a:gd name="T32" fmla="*/ 0 w 33"/>
              <a:gd name="T33" fmla="*/ 0 h 18"/>
              <a:gd name="T34" fmla="*/ 0 w 33"/>
              <a:gd name="T35" fmla="*/ 0 h 18"/>
              <a:gd name="T36" fmla="*/ 0 w 33"/>
              <a:gd name="T37" fmla="*/ 0 h 18"/>
              <a:gd name="T38" fmla="*/ 0 w 33"/>
              <a:gd name="T39" fmla="*/ 0 h 18"/>
              <a:gd name="T40" fmla="*/ 0 w 33"/>
              <a:gd name="T41" fmla="*/ 0 h 18"/>
              <a:gd name="T42" fmla="*/ 0 w 33"/>
              <a:gd name="T43" fmla="*/ 0 h 18"/>
              <a:gd name="T44" fmla="*/ 0 w 33"/>
              <a:gd name="T45" fmla="*/ 0 h 18"/>
              <a:gd name="T46" fmla="*/ 0 w 33"/>
              <a:gd name="T47" fmla="*/ 0 h 18"/>
              <a:gd name="T48" fmla="*/ 0 w 33"/>
              <a:gd name="T49" fmla="*/ 0 h 18"/>
              <a:gd name="T50" fmla="*/ 0 w 33"/>
              <a:gd name="T51" fmla="*/ 0 h 18"/>
              <a:gd name="T52" fmla="*/ 0 w 33"/>
              <a:gd name="T53" fmla="*/ 0 h 18"/>
              <a:gd name="T54" fmla="*/ 0 w 33"/>
              <a:gd name="T55" fmla="*/ 0 h 18"/>
              <a:gd name="T56" fmla="*/ 0 w 33"/>
              <a:gd name="T57" fmla="*/ 0 h 18"/>
              <a:gd name="T58" fmla="*/ 0 w 33"/>
              <a:gd name="T59" fmla="*/ 0 h 18"/>
              <a:gd name="T60" fmla="*/ 0 w 33"/>
              <a:gd name="T61" fmla="*/ 0 h 18"/>
              <a:gd name="T62" fmla="*/ 0 w 33"/>
              <a:gd name="T63" fmla="*/ 0 h 18"/>
              <a:gd name="T64" fmla="*/ 0 w 33"/>
              <a:gd name="T65" fmla="*/ 0 h 18"/>
              <a:gd name="T66" fmla="*/ 0 w 33"/>
              <a:gd name="T67" fmla="*/ 0 h 18"/>
              <a:gd name="T68" fmla="*/ 0 w 33"/>
              <a:gd name="T69" fmla="*/ 0 h 18"/>
              <a:gd name="T70" fmla="*/ 0 w 33"/>
              <a:gd name="T71" fmla="*/ 0 h 18"/>
              <a:gd name="T72" fmla="*/ 0 w 33"/>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247" name="Freeform 247"/>
          <xdr:cNvSpPr>
            <a:spLocks/>
          </xdr:cNvSpPr>
        </xdr:nvSpPr>
        <xdr:spPr bwMode="auto">
          <a:xfrm>
            <a:off x="235" y="917"/>
            <a:ext cx="9" cy="7"/>
          </a:xfrm>
          <a:custGeom>
            <a:avLst/>
            <a:gdLst>
              <a:gd name="T0" fmla="*/ 0 w 38"/>
              <a:gd name="T1" fmla="*/ 0 h 33"/>
              <a:gd name="T2" fmla="*/ 0 w 38"/>
              <a:gd name="T3" fmla="*/ 0 h 33"/>
              <a:gd name="T4" fmla="*/ 0 w 38"/>
              <a:gd name="T5" fmla="*/ 0 h 33"/>
              <a:gd name="T6" fmla="*/ 0 w 38"/>
              <a:gd name="T7" fmla="*/ 0 h 33"/>
              <a:gd name="T8" fmla="*/ 0 w 38"/>
              <a:gd name="T9" fmla="*/ 0 h 33"/>
              <a:gd name="T10" fmla="*/ 0 w 38"/>
              <a:gd name="T11" fmla="*/ 0 h 33"/>
              <a:gd name="T12" fmla="*/ 0 w 38"/>
              <a:gd name="T13" fmla="*/ 0 h 33"/>
              <a:gd name="T14" fmla="*/ 0 w 38"/>
              <a:gd name="T15" fmla="*/ 0 h 33"/>
              <a:gd name="T16" fmla="*/ 0 w 38"/>
              <a:gd name="T17" fmla="*/ 0 h 33"/>
              <a:gd name="T18" fmla="*/ 0 w 38"/>
              <a:gd name="T19" fmla="*/ 0 h 33"/>
              <a:gd name="T20" fmla="*/ 0 w 38"/>
              <a:gd name="T21" fmla="*/ 0 h 33"/>
              <a:gd name="T22" fmla="*/ 0 w 38"/>
              <a:gd name="T23" fmla="*/ 0 h 33"/>
              <a:gd name="T24" fmla="*/ 0 w 38"/>
              <a:gd name="T25" fmla="*/ 0 h 33"/>
              <a:gd name="T26" fmla="*/ 0 w 38"/>
              <a:gd name="T27" fmla="*/ 0 h 33"/>
              <a:gd name="T28" fmla="*/ 0 w 38"/>
              <a:gd name="T29" fmla="*/ 0 h 33"/>
              <a:gd name="T30" fmla="*/ 0 w 38"/>
              <a:gd name="T31" fmla="*/ 0 h 33"/>
              <a:gd name="T32" fmla="*/ 0 w 38"/>
              <a:gd name="T33" fmla="*/ 0 h 33"/>
              <a:gd name="T34" fmla="*/ 0 w 38"/>
              <a:gd name="T35" fmla="*/ 0 h 33"/>
              <a:gd name="T36" fmla="*/ 0 w 38"/>
              <a:gd name="T37" fmla="*/ 0 h 33"/>
              <a:gd name="T38" fmla="*/ 0 w 38"/>
              <a:gd name="T39" fmla="*/ 0 h 33"/>
              <a:gd name="T40" fmla="*/ 0 w 38"/>
              <a:gd name="T41" fmla="*/ 0 h 33"/>
              <a:gd name="T42" fmla="*/ 0 w 38"/>
              <a:gd name="T43" fmla="*/ 0 h 33"/>
              <a:gd name="T44" fmla="*/ 0 w 38"/>
              <a:gd name="T45" fmla="*/ 0 h 33"/>
              <a:gd name="T46" fmla="*/ 0 w 38"/>
              <a:gd name="T47" fmla="*/ 0 h 33"/>
              <a:gd name="T48" fmla="*/ 0 w 38"/>
              <a:gd name="T49" fmla="*/ 0 h 33"/>
              <a:gd name="T50" fmla="*/ 0 w 38"/>
              <a:gd name="T51" fmla="*/ 0 h 33"/>
              <a:gd name="T52" fmla="*/ 0 w 38"/>
              <a:gd name="T53" fmla="*/ 0 h 33"/>
              <a:gd name="T54" fmla="*/ 0 w 38"/>
              <a:gd name="T55" fmla="*/ 0 h 33"/>
              <a:gd name="T56" fmla="*/ 0 w 38"/>
              <a:gd name="T57" fmla="*/ 0 h 33"/>
              <a:gd name="T58" fmla="*/ 0 w 38"/>
              <a:gd name="T59" fmla="*/ 0 h 33"/>
              <a:gd name="T60" fmla="*/ 0 w 38"/>
              <a:gd name="T61" fmla="*/ 0 h 33"/>
              <a:gd name="T62" fmla="*/ 0 w 38"/>
              <a:gd name="T63" fmla="*/ 0 h 33"/>
              <a:gd name="T64" fmla="*/ 0 w 38"/>
              <a:gd name="T65" fmla="*/ 0 h 33"/>
              <a:gd name="T66" fmla="*/ 0 w 38"/>
              <a:gd name="T67" fmla="*/ 0 h 33"/>
              <a:gd name="T68" fmla="*/ 0 w 38"/>
              <a:gd name="T69" fmla="*/ 0 h 33"/>
              <a:gd name="T70" fmla="*/ 0 w 38"/>
              <a:gd name="T71" fmla="*/ 0 h 33"/>
              <a:gd name="T72" fmla="*/ 0 w 38"/>
              <a:gd name="T73" fmla="*/ 0 h 33"/>
              <a:gd name="T74" fmla="*/ 0 w 38"/>
              <a:gd name="T75" fmla="*/ 0 h 33"/>
              <a:gd name="T76" fmla="*/ 0 w 38"/>
              <a:gd name="T77" fmla="*/ 0 h 33"/>
              <a:gd name="T78" fmla="*/ 0 w 38"/>
              <a:gd name="T79" fmla="*/ 0 h 33"/>
              <a:gd name="T80" fmla="*/ 0 w 38"/>
              <a:gd name="T81" fmla="*/ 0 h 33"/>
              <a:gd name="T82" fmla="*/ 0 w 38"/>
              <a:gd name="T83" fmla="*/ 0 h 33"/>
              <a:gd name="T84" fmla="*/ 0 w 38"/>
              <a:gd name="T85" fmla="*/ 0 h 33"/>
              <a:gd name="T86" fmla="*/ 0 w 38"/>
              <a:gd name="T87" fmla="*/ 0 h 33"/>
              <a:gd name="T88" fmla="*/ 0 w 38"/>
              <a:gd name="T89" fmla="*/ 0 h 33"/>
              <a:gd name="T90" fmla="*/ 0 w 38"/>
              <a:gd name="T91" fmla="*/ 0 h 33"/>
              <a:gd name="T92" fmla="*/ 0 w 38"/>
              <a:gd name="T93" fmla="*/ 0 h 33"/>
              <a:gd name="T94" fmla="*/ 0 w 38"/>
              <a:gd name="T95" fmla="*/ 0 h 33"/>
              <a:gd name="T96" fmla="*/ 0 w 38"/>
              <a:gd name="T97" fmla="*/ 0 h 33"/>
              <a:gd name="T98" fmla="*/ 0 w 38"/>
              <a:gd name="T99" fmla="*/ 0 h 33"/>
              <a:gd name="T100" fmla="*/ 0 w 38"/>
              <a:gd name="T101" fmla="*/ 0 h 33"/>
              <a:gd name="T102" fmla="*/ 0 w 38"/>
              <a:gd name="T103" fmla="*/ 0 h 33"/>
              <a:gd name="T104" fmla="*/ 0 w 38"/>
              <a:gd name="T105" fmla="*/ 0 h 33"/>
              <a:gd name="T106" fmla="*/ 0 w 38"/>
              <a:gd name="T107" fmla="*/ 0 h 33"/>
              <a:gd name="T108" fmla="*/ 0 w 38"/>
              <a:gd name="T109" fmla="*/ 0 h 33"/>
              <a:gd name="T110" fmla="*/ 0 w 38"/>
              <a:gd name="T111" fmla="*/ 0 h 33"/>
              <a:gd name="T112" fmla="*/ 0 w 38"/>
              <a:gd name="T113" fmla="*/ 0 h 33"/>
              <a:gd name="T114" fmla="*/ 0 w 38"/>
              <a:gd name="T115" fmla="*/ 0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248" name="Freeform 248"/>
          <xdr:cNvSpPr>
            <a:spLocks/>
          </xdr:cNvSpPr>
        </xdr:nvSpPr>
        <xdr:spPr bwMode="auto">
          <a:xfrm>
            <a:off x="227" y="912"/>
            <a:ext cx="11" cy="8"/>
          </a:xfrm>
          <a:custGeom>
            <a:avLst/>
            <a:gdLst>
              <a:gd name="T0" fmla="*/ 0 w 57"/>
              <a:gd name="T1" fmla="*/ 0 h 35"/>
              <a:gd name="T2" fmla="*/ 0 w 57"/>
              <a:gd name="T3" fmla="*/ 0 h 35"/>
              <a:gd name="T4" fmla="*/ 0 w 57"/>
              <a:gd name="T5" fmla="*/ 0 h 35"/>
              <a:gd name="T6" fmla="*/ 0 w 57"/>
              <a:gd name="T7" fmla="*/ 0 h 35"/>
              <a:gd name="T8" fmla="*/ 0 w 57"/>
              <a:gd name="T9" fmla="*/ 0 h 35"/>
              <a:gd name="T10" fmla="*/ 0 w 57"/>
              <a:gd name="T11" fmla="*/ 0 h 35"/>
              <a:gd name="T12" fmla="*/ 0 w 57"/>
              <a:gd name="T13" fmla="*/ 0 h 35"/>
              <a:gd name="T14" fmla="*/ 0 w 57"/>
              <a:gd name="T15" fmla="*/ 0 h 35"/>
              <a:gd name="T16" fmla="*/ 0 w 57"/>
              <a:gd name="T17" fmla="*/ 0 h 35"/>
              <a:gd name="T18" fmla="*/ 0 w 57"/>
              <a:gd name="T19" fmla="*/ 0 h 35"/>
              <a:gd name="T20" fmla="*/ 0 w 57"/>
              <a:gd name="T21" fmla="*/ 0 h 35"/>
              <a:gd name="T22" fmla="*/ 0 w 57"/>
              <a:gd name="T23" fmla="*/ 0 h 35"/>
              <a:gd name="T24" fmla="*/ 0 w 57"/>
              <a:gd name="T25" fmla="*/ 0 h 35"/>
              <a:gd name="T26" fmla="*/ 0 w 57"/>
              <a:gd name="T27" fmla="*/ 0 h 35"/>
              <a:gd name="T28" fmla="*/ 0 w 57"/>
              <a:gd name="T29" fmla="*/ 0 h 35"/>
              <a:gd name="T30" fmla="*/ 0 w 57"/>
              <a:gd name="T31" fmla="*/ 0 h 35"/>
              <a:gd name="T32" fmla="*/ 0 w 57"/>
              <a:gd name="T33" fmla="*/ 0 h 35"/>
              <a:gd name="T34" fmla="*/ 0 w 57"/>
              <a:gd name="T35" fmla="*/ 0 h 35"/>
              <a:gd name="T36" fmla="*/ 0 w 57"/>
              <a:gd name="T37" fmla="*/ 0 h 35"/>
              <a:gd name="T38" fmla="*/ 0 w 57"/>
              <a:gd name="T39" fmla="*/ 0 h 35"/>
              <a:gd name="T40" fmla="*/ 0 w 57"/>
              <a:gd name="T41" fmla="*/ 0 h 35"/>
              <a:gd name="T42" fmla="*/ 0 w 57"/>
              <a:gd name="T43" fmla="*/ 0 h 35"/>
              <a:gd name="T44" fmla="*/ 0 w 57"/>
              <a:gd name="T45" fmla="*/ 0 h 35"/>
              <a:gd name="T46" fmla="*/ 0 w 57"/>
              <a:gd name="T47" fmla="*/ 0 h 35"/>
              <a:gd name="T48" fmla="*/ 0 w 57"/>
              <a:gd name="T49" fmla="*/ 0 h 35"/>
              <a:gd name="T50" fmla="*/ 0 w 57"/>
              <a:gd name="T51" fmla="*/ 0 h 35"/>
              <a:gd name="T52" fmla="*/ 0 w 57"/>
              <a:gd name="T53" fmla="*/ 0 h 35"/>
              <a:gd name="T54" fmla="*/ 0 w 57"/>
              <a:gd name="T55" fmla="*/ 0 h 35"/>
              <a:gd name="T56" fmla="*/ 0 w 57"/>
              <a:gd name="T57" fmla="*/ 0 h 35"/>
              <a:gd name="T58" fmla="*/ 0 w 57"/>
              <a:gd name="T59" fmla="*/ 0 h 35"/>
              <a:gd name="T60" fmla="*/ 0 w 57"/>
              <a:gd name="T61" fmla="*/ 0 h 35"/>
              <a:gd name="T62" fmla="*/ 0 w 57"/>
              <a:gd name="T63" fmla="*/ 0 h 35"/>
              <a:gd name="T64" fmla="*/ 0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249" name="Freeform 249"/>
          <xdr:cNvSpPr>
            <a:spLocks/>
          </xdr:cNvSpPr>
        </xdr:nvSpPr>
        <xdr:spPr bwMode="auto">
          <a:xfrm>
            <a:off x="327" y="896"/>
            <a:ext cx="5" cy="7"/>
          </a:xfrm>
          <a:custGeom>
            <a:avLst/>
            <a:gdLst>
              <a:gd name="T0" fmla="*/ 0 w 24"/>
              <a:gd name="T1" fmla="*/ 0 h 31"/>
              <a:gd name="T2" fmla="*/ 0 w 24"/>
              <a:gd name="T3" fmla="*/ 0 h 31"/>
              <a:gd name="T4" fmla="*/ 0 w 24"/>
              <a:gd name="T5" fmla="*/ 0 h 31"/>
              <a:gd name="T6" fmla="*/ 0 w 24"/>
              <a:gd name="T7" fmla="*/ 0 h 31"/>
              <a:gd name="T8" fmla="*/ 0 w 24"/>
              <a:gd name="T9" fmla="*/ 0 h 31"/>
              <a:gd name="T10" fmla="*/ 0 w 24"/>
              <a:gd name="T11" fmla="*/ 0 h 31"/>
              <a:gd name="T12" fmla="*/ 0 w 24"/>
              <a:gd name="T13" fmla="*/ 0 h 31"/>
              <a:gd name="T14" fmla="*/ 0 w 24"/>
              <a:gd name="T15" fmla="*/ 0 h 31"/>
              <a:gd name="T16" fmla="*/ 0 w 24"/>
              <a:gd name="T17" fmla="*/ 0 h 31"/>
              <a:gd name="T18" fmla="*/ 0 w 24"/>
              <a:gd name="T19" fmla="*/ 0 h 31"/>
              <a:gd name="T20" fmla="*/ 0 w 24"/>
              <a:gd name="T21" fmla="*/ 0 h 31"/>
              <a:gd name="T22" fmla="*/ 0 w 24"/>
              <a:gd name="T23" fmla="*/ 0 h 31"/>
              <a:gd name="T24" fmla="*/ 0 w 24"/>
              <a:gd name="T25" fmla="*/ 0 h 31"/>
              <a:gd name="T26" fmla="*/ 0 w 24"/>
              <a:gd name="T27" fmla="*/ 0 h 31"/>
              <a:gd name="T28" fmla="*/ 0 w 24"/>
              <a:gd name="T29" fmla="*/ 0 h 31"/>
              <a:gd name="T30" fmla="*/ 0 w 24"/>
              <a:gd name="T31" fmla="*/ 0 h 31"/>
              <a:gd name="T32" fmla="*/ 0 w 24"/>
              <a:gd name="T33" fmla="*/ 0 h 31"/>
              <a:gd name="T34" fmla="*/ 0 w 24"/>
              <a:gd name="T35" fmla="*/ 0 h 31"/>
              <a:gd name="T36" fmla="*/ 0 w 24"/>
              <a:gd name="T37" fmla="*/ 0 h 31"/>
              <a:gd name="T38" fmla="*/ 0 w 24"/>
              <a:gd name="T39" fmla="*/ 0 h 31"/>
              <a:gd name="T40" fmla="*/ 0 w 24"/>
              <a:gd name="T41" fmla="*/ 0 h 31"/>
              <a:gd name="T42" fmla="*/ 0 w 24"/>
              <a:gd name="T43" fmla="*/ 0 h 31"/>
              <a:gd name="T44" fmla="*/ 0 w 24"/>
              <a:gd name="T45" fmla="*/ 0 h 31"/>
              <a:gd name="T46" fmla="*/ 0 w 24"/>
              <a:gd name="T47" fmla="*/ 0 h 31"/>
              <a:gd name="T48" fmla="*/ 0 w 24"/>
              <a:gd name="T49" fmla="*/ 0 h 31"/>
              <a:gd name="T50" fmla="*/ 0 w 24"/>
              <a:gd name="T51" fmla="*/ 0 h 31"/>
              <a:gd name="T52" fmla="*/ 0 w 24"/>
              <a:gd name="T53" fmla="*/ 0 h 31"/>
              <a:gd name="T54" fmla="*/ 0 w 24"/>
              <a:gd name="T55" fmla="*/ 0 h 31"/>
              <a:gd name="T56" fmla="*/ 0 w 24"/>
              <a:gd name="T57" fmla="*/ 0 h 31"/>
              <a:gd name="T58" fmla="*/ 0 w 24"/>
              <a:gd name="T59" fmla="*/ 0 h 31"/>
              <a:gd name="T60" fmla="*/ 0 w 24"/>
              <a:gd name="T61" fmla="*/ 0 h 31"/>
              <a:gd name="T62" fmla="*/ 0 w 24"/>
              <a:gd name="T63" fmla="*/ 0 h 31"/>
              <a:gd name="T64" fmla="*/ 0 w 24"/>
              <a:gd name="T65" fmla="*/ 0 h 31"/>
              <a:gd name="T66" fmla="*/ 0 w 24"/>
              <a:gd name="T67" fmla="*/ 0 h 31"/>
              <a:gd name="T68" fmla="*/ 0 w 24"/>
              <a:gd name="T69" fmla="*/ 0 h 31"/>
              <a:gd name="T70" fmla="*/ 0 w 24"/>
              <a:gd name="T71" fmla="*/ 0 h 31"/>
              <a:gd name="T72" fmla="*/ 0 w 24"/>
              <a:gd name="T73" fmla="*/ 0 h 31"/>
              <a:gd name="T74" fmla="*/ 0 w 24"/>
              <a:gd name="T75" fmla="*/ 0 h 31"/>
              <a:gd name="T76" fmla="*/ 0 w 24"/>
              <a:gd name="T77" fmla="*/ 0 h 31"/>
              <a:gd name="T78" fmla="*/ 0 w 24"/>
              <a:gd name="T79" fmla="*/ 0 h 31"/>
              <a:gd name="T80" fmla="*/ 0 w 24"/>
              <a:gd name="T81" fmla="*/ 0 h 31"/>
              <a:gd name="T82" fmla="*/ 0 w 24"/>
              <a:gd name="T83" fmla="*/ 0 h 31"/>
              <a:gd name="T84" fmla="*/ 0 w 24"/>
              <a:gd name="T85" fmla="*/ 0 h 31"/>
              <a:gd name="T86" fmla="*/ 0 w 24"/>
              <a:gd name="T87" fmla="*/ 0 h 31"/>
              <a:gd name="T88" fmla="*/ 0 w 24"/>
              <a:gd name="T89" fmla="*/ 0 h 31"/>
              <a:gd name="T90" fmla="*/ 0 w 24"/>
              <a:gd name="T91" fmla="*/ 0 h 31"/>
              <a:gd name="T92" fmla="*/ 0 w 24"/>
              <a:gd name="T93" fmla="*/ 0 h 31"/>
              <a:gd name="T94" fmla="*/ 0 w 24"/>
              <a:gd name="T95" fmla="*/ 0 h 31"/>
              <a:gd name="T96" fmla="*/ 0 w 24"/>
              <a:gd name="T97" fmla="*/ 0 h 31"/>
              <a:gd name="T98" fmla="*/ 0 w 24"/>
              <a:gd name="T99" fmla="*/ 0 h 31"/>
              <a:gd name="T100" fmla="*/ 0 w 24"/>
              <a:gd name="T101" fmla="*/ 0 h 31"/>
              <a:gd name="T102" fmla="*/ 0 w 24"/>
              <a:gd name="T103" fmla="*/ 0 h 31"/>
              <a:gd name="T104" fmla="*/ 0 w 24"/>
              <a:gd name="T105" fmla="*/ 0 h 31"/>
              <a:gd name="T106" fmla="*/ 0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250" name="Freeform 250"/>
          <xdr:cNvSpPr>
            <a:spLocks/>
          </xdr:cNvSpPr>
        </xdr:nvSpPr>
        <xdr:spPr bwMode="auto">
          <a:xfrm>
            <a:off x="311" y="919"/>
            <a:ext cx="9" cy="4"/>
          </a:xfrm>
          <a:custGeom>
            <a:avLst/>
            <a:gdLst>
              <a:gd name="T0" fmla="*/ 0 w 37"/>
              <a:gd name="T1" fmla="*/ 0 h 21"/>
              <a:gd name="T2" fmla="*/ 0 w 37"/>
              <a:gd name="T3" fmla="*/ 0 h 21"/>
              <a:gd name="T4" fmla="*/ 0 w 37"/>
              <a:gd name="T5" fmla="*/ 0 h 21"/>
              <a:gd name="T6" fmla="*/ 0 w 37"/>
              <a:gd name="T7" fmla="*/ 0 h 21"/>
              <a:gd name="T8" fmla="*/ 0 w 37"/>
              <a:gd name="T9" fmla="*/ 0 h 21"/>
              <a:gd name="T10" fmla="*/ 0 w 37"/>
              <a:gd name="T11" fmla="*/ 0 h 21"/>
              <a:gd name="T12" fmla="*/ 0 w 37"/>
              <a:gd name="T13" fmla="*/ 0 h 21"/>
              <a:gd name="T14" fmla="*/ 0 w 37"/>
              <a:gd name="T15" fmla="*/ 0 h 21"/>
              <a:gd name="T16" fmla="*/ 0 w 37"/>
              <a:gd name="T17" fmla="*/ 0 h 21"/>
              <a:gd name="T18" fmla="*/ 0 w 37"/>
              <a:gd name="T19" fmla="*/ 0 h 21"/>
              <a:gd name="T20" fmla="*/ 0 w 37"/>
              <a:gd name="T21" fmla="*/ 0 h 21"/>
              <a:gd name="T22" fmla="*/ 0 w 37"/>
              <a:gd name="T23" fmla="*/ 0 h 21"/>
              <a:gd name="T24" fmla="*/ 0 w 37"/>
              <a:gd name="T25" fmla="*/ 0 h 21"/>
              <a:gd name="T26" fmla="*/ 0 w 37"/>
              <a:gd name="T27" fmla="*/ 0 h 21"/>
              <a:gd name="T28" fmla="*/ 0 w 37"/>
              <a:gd name="T29" fmla="*/ 0 h 21"/>
              <a:gd name="T30" fmla="*/ 0 w 37"/>
              <a:gd name="T31" fmla="*/ 0 h 21"/>
              <a:gd name="T32" fmla="*/ 0 w 37"/>
              <a:gd name="T33" fmla="*/ 0 h 21"/>
              <a:gd name="T34" fmla="*/ 0 w 37"/>
              <a:gd name="T35" fmla="*/ 0 h 21"/>
              <a:gd name="T36" fmla="*/ 0 w 37"/>
              <a:gd name="T37" fmla="*/ 0 h 21"/>
              <a:gd name="T38" fmla="*/ 0 w 37"/>
              <a:gd name="T39" fmla="*/ 0 h 21"/>
              <a:gd name="T40" fmla="*/ 0 w 37"/>
              <a:gd name="T41" fmla="*/ 0 h 21"/>
              <a:gd name="T42" fmla="*/ 0 w 37"/>
              <a:gd name="T43" fmla="*/ 0 h 21"/>
              <a:gd name="T44" fmla="*/ 0 w 37"/>
              <a:gd name="T45" fmla="*/ 0 h 21"/>
              <a:gd name="T46" fmla="*/ 0 w 37"/>
              <a:gd name="T47" fmla="*/ 0 h 21"/>
              <a:gd name="T48" fmla="*/ 0 w 37"/>
              <a:gd name="T49" fmla="*/ 0 h 21"/>
              <a:gd name="T50" fmla="*/ 0 w 37"/>
              <a:gd name="T51" fmla="*/ 0 h 21"/>
              <a:gd name="T52" fmla="*/ 0 w 37"/>
              <a:gd name="T53" fmla="*/ 0 h 21"/>
              <a:gd name="T54" fmla="*/ 0 w 37"/>
              <a:gd name="T55" fmla="*/ 0 h 21"/>
              <a:gd name="T56" fmla="*/ 0 w 37"/>
              <a:gd name="T57" fmla="*/ 0 h 21"/>
              <a:gd name="T58" fmla="*/ 0 w 37"/>
              <a:gd name="T59" fmla="*/ 0 h 21"/>
              <a:gd name="T60" fmla="*/ 0 w 37"/>
              <a:gd name="T61" fmla="*/ 0 h 21"/>
              <a:gd name="T62" fmla="*/ 0 w 37"/>
              <a:gd name="T63" fmla="*/ 0 h 21"/>
              <a:gd name="T64" fmla="*/ 0 w 37"/>
              <a:gd name="T65" fmla="*/ 0 h 21"/>
              <a:gd name="T66" fmla="*/ 0 w 37"/>
              <a:gd name="T67" fmla="*/ 0 h 21"/>
              <a:gd name="T68" fmla="*/ 0 w 37"/>
              <a:gd name="T69" fmla="*/ 0 h 21"/>
              <a:gd name="T70" fmla="*/ 0 w 37"/>
              <a:gd name="T71" fmla="*/ 0 h 21"/>
              <a:gd name="T72" fmla="*/ 0 w 37"/>
              <a:gd name="T73" fmla="*/ 0 h 21"/>
              <a:gd name="T74" fmla="*/ 0 w 37"/>
              <a:gd name="T75" fmla="*/ 0 h 21"/>
              <a:gd name="T76" fmla="*/ 0 w 37"/>
              <a:gd name="T77" fmla="*/ 0 h 21"/>
              <a:gd name="T78" fmla="*/ 0 w 37"/>
              <a:gd name="T79" fmla="*/ 0 h 21"/>
              <a:gd name="T80" fmla="*/ 0 w 37"/>
              <a:gd name="T81" fmla="*/ 0 h 21"/>
              <a:gd name="T82" fmla="*/ 0 w 37"/>
              <a:gd name="T83" fmla="*/ 0 h 21"/>
              <a:gd name="T84" fmla="*/ 0 w 37"/>
              <a:gd name="T85" fmla="*/ 0 h 21"/>
              <a:gd name="T86" fmla="*/ 0 w 37"/>
              <a:gd name="T87" fmla="*/ 0 h 21"/>
              <a:gd name="T88" fmla="*/ 0 w 37"/>
              <a:gd name="T89" fmla="*/ 0 h 21"/>
              <a:gd name="T90" fmla="*/ 0 w 37"/>
              <a:gd name="T91" fmla="*/ 0 h 21"/>
              <a:gd name="T92" fmla="*/ 0 w 37"/>
              <a:gd name="T93" fmla="*/ 0 h 21"/>
              <a:gd name="T94" fmla="*/ 0 w 37"/>
              <a:gd name="T95" fmla="*/ 0 h 21"/>
              <a:gd name="T96" fmla="*/ 0 w 37"/>
              <a:gd name="T97" fmla="*/ 0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251" name="Freeform 251"/>
          <xdr:cNvSpPr>
            <a:spLocks/>
          </xdr:cNvSpPr>
        </xdr:nvSpPr>
        <xdr:spPr bwMode="auto">
          <a:xfrm>
            <a:off x="312" y="895"/>
            <a:ext cx="6" cy="4"/>
          </a:xfrm>
          <a:custGeom>
            <a:avLst/>
            <a:gdLst>
              <a:gd name="T0" fmla="*/ 0 w 29"/>
              <a:gd name="T1" fmla="*/ 0 h 20"/>
              <a:gd name="T2" fmla="*/ 0 w 29"/>
              <a:gd name="T3" fmla="*/ 0 h 20"/>
              <a:gd name="T4" fmla="*/ 0 w 29"/>
              <a:gd name="T5" fmla="*/ 0 h 20"/>
              <a:gd name="T6" fmla="*/ 0 w 29"/>
              <a:gd name="T7" fmla="*/ 0 h 20"/>
              <a:gd name="T8" fmla="*/ 0 w 29"/>
              <a:gd name="T9" fmla="*/ 0 h 20"/>
              <a:gd name="T10" fmla="*/ 0 w 29"/>
              <a:gd name="T11" fmla="*/ 0 h 20"/>
              <a:gd name="T12" fmla="*/ 0 w 29"/>
              <a:gd name="T13" fmla="*/ 0 h 20"/>
              <a:gd name="T14" fmla="*/ 0 w 29"/>
              <a:gd name="T15" fmla="*/ 0 h 20"/>
              <a:gd name="T16" fmla="*/ 0 w 29"/>
              <a:gd name="T17" fmla="*/ 0 h 20"/>
              <a:gd name="T18" fmla="*/ 0 w 29"/>
              <a:gd name="T19" fmla="*/ 0 h 20"/>
              <a:gd name="T20" fmla="*/ 0 w 29"/>
              <a:gd name="T21" fmla="*/ 0 h 20"/>
              <a:gd name="T22" fmla="*/ 0 w 29"/>
              <a:gd name="T23" fmla="*/ 0 h 20"/>
              <a:gd name="T24" fmla="*/ 0 w 29"/>
              <a:gd name="T25" fmla="*/ 0 h 20"/>
              <a:gd name="T26" fmla="*/ 0 w 29"/>
              <a:gd name="T27" fmla="*/ 0 h 20"/>
              <a:gd name="T28" fmla="*/ 0 w 29"/>
              <a:gd name="T29" fmla="*/ 0 h 20"/>
              <a:gd name="T30" fmla="*/ 0 w 29"/>
              <a:gd name="T31" fmla="*/ 0 h 20"/>
              <a:gd name="T32" fmla="*/ 0 w 29"/>
              <a:gd name="T33" fmla="*/ 0 h 20"/>
              <a:gd name="T34" fmla="*/ 0 w 29"/>
              <a:gd name="T35" fmla="*/ 0 h 20"/>
              <a:gd name="T36" fmla="*/ 0 w 29"/>
              <a:gd name="T37" fmla="*/ 0 h 20"/>
              <a:gd name="T38" fmla="*/ 0 w 29"/>
              <a:gd name="T39" fmla="*/ 0 h 20"/>
              <a:gd name="T40" fmla="*/ 0 w 29"/>
              <a:gd name="T41" fmla="*/ 0 h 20"/>
              <a:gd name="T42" fmla="*/ 0 w 29"/>
              <a:gd name="T43" fmla="*/ 0 h 20"/>
              <a:gd name="T44" fmla="*/ 0 w 29"/>
              <a:gd name="T45" fmla="*/ 0 h 20"/>
              <a:gd name="T46" fmla="*/ 0 w 29"/>
              <a:gd name="T47" fmla="*/ 0 h 20"/>
              <a:gd name="T48" fmla="*/ 0 w 29"/>
              <a:gd name="T49" fmla="*/ 0 h 20"/>
              <a:gd name="T50" fmla="*/ 0 w 29"/>
              <a:gd name="T51" fmla="*/ 0 h 20"/>
              <a:gd name="T52" fmla="*/ 0 w 29"/>
              <a:gd name="T53" fmla="*/ 0 h 20"/>
              <a:gd name="T54" fmla="*/ 0 w 29"/>
              <a:gd name="T55" fmla="*/ 0 h 20"/>
              <a:gd name="T56" fmla="*/ 0 w 29"/>
              <a:gd name="T57" fmla="*/ 0 h 20"/>
              <a:gd name="T58" fmla="*/ 0 w 29"/>
              <a:gd name="T59" fmla="*/ 0 h 20"/>
              <a:gd name="T60" fmla="*/ 0 w 29"/>
              <a:gd name="T61" fmla="*/ 0 h 20"/>
              <a:gd name="T62" fmla="*/ 0 w 29"/>
              <a:gd name="T63" fmla="*/ 0 h 20"/>
              <a:gd name="T64" fmla="*/ 0 w 29"/>
              <a:gd name="T65" fmla="*/ 0 h 20"/>
              <a:gd name="T66" fmla="*/ 0 w 29"/>
              <a:gd name="T67" fmla="*/ 0 h 20"/>
              <a:gd name="T68" fmla="*/ 0 w 29"/>
              <a:gd name="T69" fmla="*/ 0 h 20"/>
              <a:gd name="T70" fmla="*/ 0 w 29"/>
              <a:gd name="T71" fmla="*/ 0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252" name="Freeform 252"/>
          <xdr:cNvSpPr>
            <a:spLocks/>
          </xdr:cNvSpPr>
        </xdr:nvSpPr>
        <xdr:spPr bwMode="auto">
          <a:xfrm>
            <a:off x="222" y="912"/>
            <a:ext cx="7" cy="5"/>
          </a:xfrm>
          <a:custGeom>
            <a:avLst/>
            <a:gdLst>
              <a:gd name="T0" fmla="*/ 0 w 32"/>
              <a:gd name="T1" fmla="*/ 0 h 25"/>
              <a:gd name="T2" fmla="*/ 0 w 32"/>
              <a:gd name="T3" fmla="*/ 0 h 25"/>
              <a:gd name="T4" fmla="*/ 0 w 32"/>
              <a:gd name="T5" fmla="*/ 0 h 25"/>
              <a:gd name="T6" fmla="*/ 0 w 32"/>
              <a:gd name="T7" fmla="*/ 0 h 25"/>
              <a:gd name="T8" fmla="*/ 0 w 32"/>
              <a:gd name="T9" fmla="*/ 0 h 25"/>
              <a:gd name="T10" fmla="*/ 0 w 32"/>
              <a:gd name="T11" fmla="*/ 0 h 25"/>
              <a:gd name="T12" fmla="*/ 0 w 32"/>
              <a:gd name="T13" fmla="*/ 0 h 25"/>
              <a:gd name="T14" fmla="*/ 0 w 32"/>
              <a:gd name="T15" fmla="*/ 0 h 25"/>
              <a:gd name="T16" fmla="*/ 0 w 32"/>
              <a:gd name="T17" fmla="*/ 0 h 25"/>
              <a:gd name="T18" fmla="*/ 0 w 32"/>
              <a:gd name="T19" fmla="*/ 0 h 25"/>
              <a:gd name="T20" fmla="*/ 0 w 32"/>
              <a:gd name="T21" fmla="*/ 0 h 25"/>
              <a:gd name="T22" fmla="*/ 0 w 32"/>
              <a:gd name="T23" fmla="*/ 0 h 25"/>
              <a:gd name="T24" fmla="*/ 0 w 32"/>
              <a:gd name="T25" fmla="*/ 0 h 25"/>
              <a:gd name="T26" fmla="*/ 0 w 32"/>
              <a:gd name="T27" fmla="*/ 0 h 25"/>
              <a:gd name="T28" fmla="*/ 0 w 32"/>
              <a:gd name="T29" fmla="*/ 0 h 25"/>
              <a:gd name="T30" fmla="*/ 0 w 32"/>
              <a:gd name="T31" fmla="*/ 0 h 25"/>
              <a:gd name="T32" fmla="*/ 0 w 32"/>
              <a:gd name="T33" fmla="*/ 0 h 25"/>
              <a:gd name="T34" fmla="*/ 0 w 32"/>
              <a:gd name="T35" fmla="*/ 0 h 25"/>
              <a:gd name="T36" fmla="*/ 0 w 32"/>
              <a:gd name="T37" fmla="*/ 0 h 25"/>
              <a:gd name="T38" fmla="*/ 0 w 32"/>
              <a:gd name="T39" fmla="*/ 0 h 25"/>
              <a:gd name="T40" fmla="*/ 0 w 32"/>
              <a:gd name="T41" fmla="*/ 0 h 25"/>
              <a:gd name="T42" fmla="*/ 0 w 32"/>
              <a:gd name="T43" fmla="*/ 0 h 25"/>
              <a:gd name="T44" fmla="*/ 0 w 32"/>
              <a:gd name="T45" fmla="*/ 0 h 25"/>
              <a:gd name="T46" fmla="*/ 0 w 32"/>
              <a:gd name="T47" fmla="*/ 0 h 25"/>
              <a:gd name="T48" fmla="*/ 0 w 32"/>
              <a:gd name="T49" fmla="*/ 0 h 25"/>
              <a:gd name="T50" fmla="*/ 0 w 32"/>
              <a:gd name="T51" fmla="*/ 0 h 25"/>
              <a:gd name="T52" fmla="*/ 0 w 32"/>
              <a:gd name="T53" fmla="*/ 0 h 25"/>
              <a:gd name="T54" fmla="*/ 0 w 32"/>
              <a:gd name="T55" fmla="*/ 0 h 25"/>
              <a:gd name="T56" fmla="*/ 0 w 32"/>
              <a:gd name="T57" fmla="*/ 0 h 25"/>
              <a:gd name="T58" fmla="*/ 0 w 32"/>
              <a:gd name="T59" fmla="*/ 0 h 25"/>
              <a:gd name="T60" fmla="*/ 0 w 32"/>
              <a:gd name="T61" fmla="*/ 0 h 25"/>
              <a:gd name="T62" fmla="*/ 0 w 32"/>
              <a:gd name="T63" fmla="*/ 0 h 25"/>
              <a:gd name="T64" fmla="*/ 0 w 32"/>
              <a:gd name="T65" fmla="*/ 0 h 25"/>
              <a:gd name="T66" fmla="*/ 0 w 32"/>
              <a:gd name="T67" fmla="*/ 0 h 25"/>
              <a:gd name="T68" fmla="*/ 0 w 32"/>
              <a:gd name="T69" fmla="*/ 0 h 25"/>
              <a:gd name="T70" fmla="*/ 0 w 32"/>
              <a:gd name="T71" fmla="*/ 0 h 25"/>
              <a:gd name="T72" fmla="*/ 0 w 32"/>
              <a:gd name="T73" fmla="*/ 0 h 25"/>
              <a:gd name="T74" fmla="*/ 0 w 32"/>
              <a:gd name="T75" fmla="*/ 0 h 25"/>
              <a:gd name="T76" fmla="*/ 0 w 32"/>
              <a:gd name="T77" fmla="*/ 0 h 25"/>
              <a:gd name="T78" fmla="*/ 0 w 32"/>
              <a:gd name="T79" fmla="*/ 0 h 25"/>
              <a:gd name="T80" fmla="*/ 0 w 32"/>
              <a:gd name="T81" fmla="*/ 0 h 25"/>
              <a:gd name="T82" fmla="*/ 0 w 32"/>
              <a:gd name="T83" fmla="*/ 0 h 25"/>
              <a:gd name="T84" fmla="*/ 0 w 32"/>
              <a:gd name="T85" fmla="*/ 0 h 25"/>
              <a:gd name="T86" fmla="*/ 0 w 32"/>
              <a:gd name="T87" fmla="*/ 0 h 25"/>
              <a:gd name="T88" fmla="*/ 0 w 32"/>
              <a:gd name="T89" fmla="*/ 0 h 25"/>
              <a:gd name="T90" fmla="*/ 0 w 32"/>
              <a:gd name="T91" fmla="*/ 0 h 25"/>
              <a:gd name="T92" fmla="*/ 0 w 32"/>
              <a:gd name="T93" fmla="*/ 0 h 25"/>
              <a:gd name="T94" fmla="*/ 0 w 32"/>
              <a:gd name="T95" fmla="*/ 0 h 25"/>
              <a:gd name="T96" fmla="*/ 0 w 32"/>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253" name="Freeform 253"/>
          <xdr:cNvSpPr>
            <a:spLocks/>
          </xdr:cNvSpPr>
        </xdr:nvSpPr>
        <xdr:spPr bwMode="auto">
          <a:xfrm>
            <a:off x="233" y="860"/>
            <a:ext cx="9" cy="8"/>
          </a:xfrm>
          <a:custGeom>
            <a:avLst/>
            <a:gdLst>
              <a:gd name="T0" fmla="*/ 0 w 40"/>
              <a:gd name="T1" fmla="*/ 0 h 39"/>
              <a:gd name="T2" fmla="*/ 0 w 40"/>
              <a:gd name="T3" fmla="*/ 0 h 39"/>
              <a:gd name="T4" fmla="*/ 0 w 40"/>
              <a:gd name="T5" fmla="*/ 0 h 39"/>
              <a:gd name="T6" fmla="*/ 0 w 40"/>
              <a:gd name="T7" fmla="*/ 0 h 39"/>
              <a:gd name="T8" fmla="*/ 0 w 40"/>
              <a:gd name="T9" fmla="*/ 0 h 39"/>
              <a:gd name="T10" fmla="*/ 0 w 40"/>
              <a:gd name="T11" fmla="*/ 0 h 39"/>
              <a:gd name="T12" fmla="*/ 0 w 40"/>
              <a:gd name="T13" fmla="*/ 0 h 39"/>
              <a:gd name="T14" fmla="*/ 0 w 40"/>
              <a:gd name="T15" fmla="*/ 0 h 39"/>
              <a:gd name="T16" fmla="*/ 0 w 40"/>
              <a:gd name="T17" fmla="*/ 0 h 39"/>
              <a:gd name="T18" fmla="*/ 0 w 40"/>
              <a:gd name="T19" fmla="*/ 0 h 39"/>
              <a:gd name="T20" fmla="*/ 0 w 40"/>
              <a:gd name="T21" fmla="*/ 0 h 39"/>
              <a:gd name="T22" fmla="*/ 0 w 40"/>
              <a:gd name="T23" fmla="*/ 0 h 39"/>
              <a:gd name="T24" fmla="*/ 0 w 40"/>
              <a:gd name="T25" fmla="*/ 0 h 39"/>
              <a:gd name="T26" fmla="*/ 0 w 40"/>
              <a:gd name="T27" fmla="*/ 0 h 39"/>
              <a:gd name="T28" fmla="*/ 0 w 40"/>
              <a:gd name="T29" fmla="*/ 0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254" name="Freeform 254"/>
          <xdr:cNvSpPr>
            <a:spLocks/>
          </xdr:cNvSpPr>
        </xdr:nvSpPr>
        <xdr:spPr bwMode="auto">
          <a:xfrm>
            <a:off x="230" y="866"/>
            <a:ext cx="7" cy="4"/>
          </a:xfrm>
          <a:custGeom>
            <a:avLst/>
            <a:gdLst>
              <a:gd name="T0" fmla="*/ 0 w 27"/>
              <a:gd name="T1" fmla="*/ 0 h 19"/>
              <a:gd name="T2" fmla="*/ 0 w 27"/>
              <a:gd name="T3" fmla="*/ 0 h 19"/>
              <a:gd name="T4" fmla="*/ 0 w 27"/>
              <a:gd name="T5" fmla="*/ 0 h 19"/>
              <a:gd name="T6" fmla="*/ 0 w 27"/>
              <a:gd name="T7" fmla="*/ 0 h 19"/>
              <a:gd name="T8" fmla="*/ 0 w 27"/>
              <a:gd name="T9" fmla="*/ 0 h 19"/>
              <a:gd name="T10" fmla="*/ 0 w 27"/>
              <a:gd name="T11" fmla="*/ 0 h 19"/>
              <a:gd name="T12" fmla="*/ 0 w 27"/>
              <a:gd name="T13" fmla="*/ 0 h 19"/>
              <a:gd name="T14" fmla="*/ 0 w 27"/>
              <a:gd name="T15" fmla="*/ 0 h 19"/>
              <a:gd name="T16" fmla="*/ 0 w 27"/>
              <a:gd name="T17" fmla="*/ 0 h 19"/>
              <a:gd name="T18" fmla="*/ 0 w 27"/>
              <a:gd name="T19" fmla="*/ 0 h 19"/>
              <a:gd name="T20" fmla="*/ 0 w 27"/>
              <a:gd name="T21" fmla="*/ 0 h 19"/>
              <a:gd name="T22" fmla="*/ 0 w 27"/>
              <a:gd name="T23" fmla="*/ 0 h 19"/>
              <a:gd name="T24" fmla="*/ 0 w 27"/>
              <a:gd name="T25" fmla="*/ 0 h 19"/>
              <a:gd name="T26" fmla="*/ 0 w 27"/>
              <a:gd name="T27" fmla="*/ 0 h 19"/>
              <a:gd name="T28" fmla="*/ 0 w 27"/>
              <a:gd name="T29" fmla="*/ 0 h 19"/>
              <a:gd name="T30" fmla="*/ 0 w 27"/>
              <a:gd name="T31" fmla="*/ 0 h 19"/>
              <a:gd name="T32" fmla="*/ 0 w 27"/>
              <a:gd name="T33" fmla="*/ 0 h 19"/>
              <a:gd name="T34" fmla="*/ 0 w 27"/>
              <a:gd name="T35" fmla="*/ 0 h 19"/>
              <a:gd name="T36" fmla="*/ 0 w 27"/>
              <a:gd name="T37" fmla="*/ 0 h 19"/>
              <a:gd name="T38" fmla="*/ 0 w 27"/>
              <a:gd name="T39" fmla="*/ 0 h 19"/>
              <a:gd name="T40" fmla="*/ 0 w 27"/>
              <a:gd name="T41" fmla="*/ 0 h 19"/>
              <a:gd name="T42" fmla="*/ 0 w 27"/>
              <a:gd name="T43" fmla="*/ 0 h 19"/>
              <a:gd name="T44" fmla="*/ 0 w 27"/>
              <a:gd name="T45" fmla="*/ 0 h 19"/>
              <a:gd name="T46" fmla="*/ 0 w 27"/>
              <a:gd name="T47" fmla="*/ 0 h 19"/>
              <a:gd name="T48" fmla="*/ 0 w 27"/>
              <a:gd name="T49" fmla="*/ 0 h 19"/>
              <a:gd name="T50" fmla="*/ 0 w 27"/>
              <a:gd name="T51" fmla="*/ 0 h 19"/>
              <a:gd name="T52" fmla="*/ 0 w 27"/>
              <a:gd name="T53" fmla="*/ 0 h 19"/>
              <a:gd name="T54" fmla="*/ 0 w 27"/>
              <a:gd name="T55" fmla="*/ 0 h 19"/>
              <a:gd name="T56" fmla="*/ 0 w 27"/>
              <a:gd name="T57" fmla="*/ 0 h 19"/>
              <a:gd name="T58" fmla="*/ 0 w 27"/>
              <a:gd name="T59" fmla="*/ 0 h 19"/>
              <a:gd name="T60" fmla="*/ 0 w 27"/>
              <a:gd name="T61" fmla="*/ 0 h 19"/>
              <a:gd name="T62" fmla="*/ 0 w 27"/>
              <a:gd name="T63" fmla="*/ 0 h 19"/>
              <a:gd name="T64" fmla="*/ 0 w 27"/>
              <a:gd name="T65" fmla="*/ 0 h 19"/>
              <a:gd name="T66" fmla="*/ 0 w 27"/>
              <a:gd name="T67" fmla="*/ 0 h 19"/>
              <a:gd name="T68" fmla="*/ 0 w 27"/>
              <a:gd name="T69" fmla="*/ 0 h 19"/>
              <a:gd name="T70" fmla="*/ 0 w 27"/>
              <a:gd name="T71" fmla="*/ 0 h 19"/>
              <a:gd name="T72" fmla="*/ 0 w 27"/>
              <a:gd name="T73" fmla="*/ 0 h 19"/>
              <a:gd name="T74" fmla="*/ 0 w 27"/>
              <a:gd name="T75" fmla="*/ 0 h 19"/>
              <a:gd name="T76" fmla="*/ 0 w 27"/>
              <a:gd name="T77" fmla="*/ 0 h 19"/>
              <a:gd name="T78" fmla="*/ 0 w 27"/>
              <a:gd name="T79" fmla="*/ 0 h 19"/>
              <a:gd name="T80" fmla="*/ 0 w 27"/>
              <a:gd name="T81" fmla="*/ 0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255" name="Freeform 255"/>
          <xdr:cNvSpPr>
            <a:spLocks/>
          </xdr:cNvSpPr>
        </xdr:nvSpPr>
        <xdr:spPr bwMode="auto">
          <a:xfrm>
            <a:off x="211" y="856"/>
            <a:ext cx="1" cy="61"/>
          </a:xfrm>
          <a:custGeom>
            <a:avLst/>
            <a:gdLst>
              <a:gd name="T0" fmla="*/ 0 w 4"/>
              <a:gd name="T1" fmla="*/ 0 h 263"/>
              <a:gd name="T2" fmla="*/ 0 w 4"/>
              <a:gd name="T3" fmla="*/ 0 h 263"/>
              <a:gd name="T4" fmla="*/ 0 w 4"/>
              <a:gd name="T5" fmla="*/ 0 h 263"/>
              <a:gd name="T6" fmla="*/ 0 w 4"/>
              <a:gd name="T7" fmla="*/ 0 h 263"/>
              <a:gd name="T8" fmla="*/ 0 w 4"/>
              <a:gd name="T9" fmla="*/ 0 h 263"/>
              <a:gd name="T10" fmla="*/ 0 w 4"/>
              <a:gd name="T11" fmla="*/ 0 h 263"/>
              <a:gd name="T12" fmla="*/ 0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256" name="Freeform 256"/>
          <xdr:cNvSpPr>
            <a:spLocks/>
          </xdr:cNvSpPr>
        </xdr:nvSpPr>
        <xdr:spPr bwMode="auto">
          <a:xfrm>
            <a:off x="238" y="860"/>
            <a:ext cx="12" cy="27"/>
          </a:xfrm>
          <a:custGeom>
            <a:avLst/>
            <a:gdLst>
              <a:gd name="T0" fmla="*/ 0 w 57"/>
              <a:gd name="T1" fmla="*/ 0 h 114"/>
              <a:gd name="T2" fmla="*/ 0 w 57"/>
              <a:gd name="T3" fmla="*/ 0 h 114"/>
              <a:gd name="T4" fmla="*/ 0 w 57"/>
              <a:gd name="T5" fmla="*/ 0 h 114"/>
              <a:gd name="T6" fmla="*/ 0 w 57"/>
              <a:gd name="T7" fmla="*/ 0 h 114"/>
              <a:gd name="T8" fmla="*/ 0 w 57"/>
              <a:gd name="T9" fmla="*/ 0 h 114"/>
              <a:gd name="T10" fmla="*/ 0 w 57"/>
              <a:gd name="T11" fmla="*/ 0 h 114"/>
              <a:gd name="T12" fmla="*/ 0 w 57"/>
              <a:gd name="T13" fmla="*/ 0 h 114"/>
              <a:gd name="T14" fmla="*/ 0 w 57"/>
              <a:gd name="T15" fmla="*/ 0 h 114"/>
              <a:gd name="T16" fmla="*/ 0 w 57"/>
              <a:gd name="T17" fmla="*/ 0 h 114"/>
              <a:gd name="T18" fmla="*/ 0 w 57"/>
              <a:gd name="T19" fmla="*/ 0 h 114"/>
              <a:gd name="T20" fmla="*/ 0 w 57"/>
              <a:gd name="T21" fmla="*/ 0 h 114"/>
              <a:gd name="T22" fmla="*/ 0 w 57"/>
              <a:gd name="T23" fmla="*/ 0 h 114"/>
              <a:gd name="T24" fmla="*/ 0 w 57"/>
              <a:gd name="T25" fmla="*/ 0 h 114"/>
              <a:gd name="T26" fmla="*/ 0 w 57"/>
              <a:gd name="T27" fmla="*/ 0 h 114"/>
              <a:gd name="T28" fmla="*/ 0 w 57"/>
              <a:gd name="T29" fmla="*/ 0 h 114"/>
              <a:gd name="T30" fmla="*/ 0 w 57"/>
              <a:gd name="T31" fmla="*/ 0 h 114"/>
              <a:gd name="T32" fmla="*/ 0 w 57"/>
              <a:gd name="T33" fmla="*/ 0 h 114"/>
              <a:gd name="T34" fmla="*/ 0 w 57"/>
              <a:gd name="T35" fmla="*/ 0 h 114"/>
              <a:gd name="T36" fmla="*/ 0 w 57"/>
              <a:gd name="T37" fmla="*/ 0 h 114"/>
              <a:gd name="T38" fmla="*/ 0 w 57"/>
              <a:gd name="T39" fmla="*/ 0 h 114"/>
              <a:gd name="T40" fmla="*/ 0 w 57"/>
              <a:gd name="T41" fmla="*/ 0 h 114"/>
              <a:gd name="T42" fmla="*/ 0 w 57"/>
              <a:gd name="T43" fmla="*/ 0 h 114"/>
              <a:gd name="T44" fmla="*/ 0 w 57"/>
              <a:gd name="T45" fmla="*/ 0 h 114"/>
              <a:gd name="T46" fmla="*/ 0 w 57"/>
              <a:gd name="T47" fmla="*/ 0 h 114"/>
              <a:gd name="T48" fmla="*/ 0 w 57"/>
              <a:gd name="T49" fmla="*/ 0 h 114"/>
              <a:gd name="T50" fmla="*/ 0 w 57"/>
              <a:gd name="T51" fmla="*/ 0 h 114"/>
              <a:gd name="T52" fmla="*/ 0 w 57"/>
              <a:gd name="T53" fmla="*/ 0 h 114"/>
              <a:gd name="T54" fmla="*/ 0 w 57"/>
              <a:gd name="T55" fmla="*/ 0 h 114"/>
              <a:gd name="T56" fmla="*/ 0 w 57"/>
              <a:gd name="T57" fmla="*/ 0 h 114"/>
              <a:gd name="T58" fmla="*/ 0 w 57"/>
              <a:gd name="T59" fmla="*/ 0 h 114"/>
              <a:gd name="T60" fmla="*/ 0 w 57"/>
              <a:gd name="T61" fmla="*/ 0 h 114"/>
              <a:gd name="T62" fmla="*/ 0 w 57"/>
              <a:gd name="T63" fmla="*/ 0 h 114"/>
              <a:gd name="T64" fmla="*/ 0 w 57"/>
              <a:gd name="T65" fmla="*/ 0 h 114"/>
              <a:gd name="T66" fmla="*/ 0 w 57"/>
              <a:gd name="T67" fmla="*/ 0 h 114"/>
              <a:gd name="T68" fmla="*/ 0 w 57"/>
              <a:gd name="T69" fmla="*/ 0 h 114"/>
              <a:gd name="T70" fmla="*/ 0 w 57"/>
              <a:gd name="T71" fmla="*/ 0 h 114"/>
              <a:gd name="T72" fmla="*/ 0 w 57"/>
              <a:gd name="T73" fmla="*/ 0 h 114"/>
              <a:gd name="T74" fmla="*/ 0 w 57"/>
              <a:gd name="T75" fmla="*/ 0 h 114"/>
              <a:gd name="T76" fmla="*/ 0 w 57"/>
              <a:gd name="T77" fmla="*/ 0 h 114"/>
              <a:gd name="T78" fmla="*/ 0 w 57"/>
              <a:gd name="T79" fmla="*/ 0 h 114"/>
              <a:gd name="T80" fmla="*/ 0 w 57"/>
              <a:gd name="T81" fmla="*/ 0 h 114"/>
              <a:gd name="T82" fmla="*/ 0 w 57"/>
              <a:gd name="T83" fmla="*/ 0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257" name="Freeform 257"/>
          <xdr:cNvSpPr>
            <a:spLocks/>
          </xdr:cNvSpPr>
        </xdr:nvSpPr>
        <xdr:spPr bwMode="auto">
          <a:xfrm>
            <a:off x="249" y="885"/>
            <a:ext cx="4" cy="4"/>
          </a:xfrm>
          <a:custGeom>
            <a:avLst/>
            <a:gdLst>
              <a:gd name="T0" fmla="*/ 0 w 18"/>
              <a:gd name="T1" fmla="*/ 0 h 21"/>
              <a:gd name="T2" fmla="*/ 0 w 18"/>
              <a:gd name="T3" fmla="*/ 0 h 21"/>
              <a:gd name="T4" fmla="*/ 0 w 18"/>
              <a:gd name="T5" fmla="*/ 0 h 21"/>
              <a:gd name="T6" fmla="*/ 0 w 18"/>
              <a:gd name="T7" fmla="*/ 0 h 21"/>
              <a:gd name="T8" fmla="*/ 0 w 18"/>
              <a:gd name="T9" fmla="*/ 0 h 21"/>
              <a:gd name="T10" fmla="*/ 0 w 18"/>
              <a:gd name="T11" fmla="*/ 0 h 21"/>
              <a:gd name="T12" fmla="*/ 0 w 18"/>
              <a:gd name="T13" fmla="*/ 0 h 21"/>
              <a:gd name="T14" fmla="*/ 0 w 18"/>
              <a:gd name="T15" fmla="*/ 0 h 21"/>
              <a:gd name="T16" fmla="*/ 0 w 18"/>
              <a:gd name="T17" fmla="*/ 0 h 21"/>
              <a:gd name="T18" fmla="*/ 0 w 18"/>
              <a:gd name="T19" fmla="*/ 0 h 21"/>
              <a:gd name="T20" fmla="*/ 0 w 18"/>
              <a:gd name="T21" fmla="*/ 0 h 21"/>
              <a:gd name="T22" fmla="*/ 0 w 18"/>
              <a:gd name="T23" fmla="*/ 0 h 21"/>
              <a:gd name="T24" fmla="*/ 0 w 18"/>
              <a:gd name="T25" fmla="*/ 0 h 21"/>
              <a:gd name="T26" fmla="*/ 0 w 18"/>
              <a:gd name="T27" fmla="*/ 0 h 21"/>
              <a:gd name="T28" fmla="*/ 0 w 18"/>
              <a:gd name="T29" fmla="*/ 0 h 21"/>
              <a:gd name="T30" fmla="*/ 0 w 18"/>
              <a:gd name="T31" fmla="*/ 0 h 21"/>
              <a:gd name="T32" fmla="*/ 0 w 18"/>
              <a:gd name="T33" fmla="*/ 0 h 21"/>
              <a:gd name="T34" fmla="*/ 0 w 18"/>
              <a:gd name="T35" fmla="*/ 0 h 21"/>
              <a:gd name="T36" fmla="*/ 0 w 18"/>
              <a:gd name="T37" fmla="*/ 0 h 21"/>
              <a:gd name="T38" fmla="*/ 0 w 18"/>
              <a:gd name="T39" fmla="*/ 0 h 21"/>
              <a:gd name="T40" fmla="*/ 0 w 18"/>
              <a:gd name="T41" fmla="*/ 0 h 21"/>
              <a:gd name="T42" fmla="*/ 0 w 18"/>
              <a:gd name="T43" fmla="*/ 0 h 21"/>
              <a:gd name="T44" fmla="*/ 0 w 18"/>
              <a:gd name="T45" fmla="*/ 0 h 21"/>
              <a:gd name="T46" fmla="*/ 0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258" name="Freeform 258"/>
          <xdr:cNvSpPr>
            <a:spLocks/>
          </xdr:cNvSpPr>
        </xdr:nvSpPr>
        <xdr:spPr bwMode="auto">
          <a:xfrm>
            <a:off x="251" y="891"/>
            <a:ext cx="4" cy="5"/>
          </a:xfrm>
          <a:custGeom>
            <a:avLst/>
            <a:gdLst>
              <a:gd name="T0" fmla="*/ 0 w 16"/>
              <a:gd name="T1" fmla="*/ 0 h 25"/>
              <a:gd name="T2" fmla="*/ 0 w 16"/>
              <a:gd name="T3" fmla="*/ 0 h 25"/>
              <a:gd name="T4" fmla="*/ 0 w 16"/>
              <a:gd name="T5" fmla="*/ 0 h 25"/>
              <a:gd name="T6" fmla="*/ 0 w 16"/>
              <a:gd name="T7" fmla="*/ 0 h 25"/>
              <a:gd name="T8" fmla="*/ 0 w 16"/>
              <a:gd name="T9" fmla="*/ 0 h 25"/>
              <a:gd name="T10" fmla="*/ 0 w 16"/>
              <a:gd name="T11" fmla="*/ 0 h 25"/>
              <a:gd name="T12" fmla="*/ 0 w 16"/>
              <a:gd name="T13" fmla="*/ 0 h 25"/>
              <a:gd name="T14" fmla="*/ 0 w 16"/>
              <a:gd name="T15" fmla="*/ 0 h 25"/>
              <a:gd name="T16" fmla="*/ 0 w 16"/>
              <a:gd name="T17" fmla="*/ 0 h 25"/>
              <a:gd name="T18" fmla="*/ 0 w 16"/>
              <a:gd name="T19" fmla="*/ 0 h 25"/>
              <a:gd name="T20" fmla="*/ 0 w 16"/>
              <a:gd name="T21" fmla="*/ 0 h 25"/>
              <a:gd name="T22" fmla="*/ 0 w 16"/>
              <a:gd name="T23" fmla="*/ 0 h 25"/>
              <a:gd name="T24" fmla="*/ 0 w 16"/>
              <a:gd name="T25" fmla="*/ 0 h 25"/>
              <a:gd name="T26" fmla="*/ 0 w 16"/>
              <a:gd name="T27" fmla="*/ 0 h 25"/>
              <a:gd name="T28" fmla="*/ 0 w 16"/>
              <a:gd name="T29" fmla="*/ 0 h 25"/>
              <a:gd name="T30" fmla="*/ 0 w 16"/>
              <a:gd name="T31" fmla="*/ 0 h 25"/>
              <a:gd name="T32" fmla="*/ 0 w 16"/>
              <a:gd name="T33" fmla="*/ 0 h 25"/>
              <a:gd name="T34" fmla="*/ 0 w 16"/>
              <a:gd name="T35" fmla="*/ 0 h 25"/>
              <a:gd name="T36" fmla="*/ 0 w 16"/>
              <a:gd name="T37" fmla="*/ 0 h 25"/>
              <a:gd name="T38" fmla="*/ 0 w 16"/>
              <a:gd name="T39" fmla="*/ 0 h 25"/>
              <a:gd name="T40" fmla="*/ 0 w 16"/>
              <a:gd name="T41" fmla="*/ 0 h 25"/>
              <a:gd name="T42" fmla="*/ 0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259" name="Freeform 259"/>
          <xdr:cNvSpPr>
            <a:spLocks/>
          </xdr:cNvSpPr>
        </xdr:nvSpPr>
        <xdr:spPr bwMode="auto">
          <a:xfrm>
            <a:off x="251" y="888"/>
            <a:ext cx="2" cy="4"/>
          </a:xfrm>
          <a:custGeom>
            <a:avLst/>
            <a:gdLst>
              <a:gd name="T0" fmla="*/ 1 w 4"/>
              <a:gd name="T1" fmla="*/ 0 h 16"/>
              <a:gd name="T2" fmla="*/ 1 w 4"/>
              <a:gd name="T3" fmla="*/ 0 h 16"/>
              <a:gd name="T4" fmla="*/ 0 w 4"/>
              <a:gd name="T5" fmla="*/ 0 h 16"/>
              <a:gd name="T6" fmla="*/ 0 w 4"/>
              <a:gd name="T7" fmla="*/ 0 h 16"/>
              <a:gd name="T8" fmla="*/ 1 w 4"/>
              <a:gd name="T9" fmla="*/ 0 h 16"/>
              <a:gd name="T10" fmla="*/ 1 w 4"/>
              <a:gd name="T11" fmla="*/ 0 h 16"/>
              <a:gd name="T12" fmla="*/ 1 w 4"/>
              <a:gd name="T13" fmla="*/ 0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260" name="Freeform 260"/>
          <xdr:cNvSpPr>
            <a:spLocks/>
          </xdr:cNvSpPr>
        </xdr:nvSpPr>
        <xdr:spPr bwMode="auto">
          <a:xfrm>
            <a:off x="255" y="895"/>
            <a:ext cx="61" cy="1"/>
          </a:xfrm>
          <a:custGeom>
            <a:avLst/>
            <a:gdLst>
              <a:gd name="T0" fmla="*/ 0 w 297"/>
              <a:gd name="T1" fmla="*/ 0 h 4"/>
              <a:gd name="T2" fmla="*/ 0 w 297"/>
              <a:gd name="T3" fmla="*/ 0 h 4"/>
              <a:gd name="T4" fmla="*/ 0 w 297"/>
              <a:gd name="T5" fmla="*/ 0 h 4"/>
              <a:gd name="T6" fmla="*/ 0 w 297"/>
              <a:gd name="T7" fmla="*/ 0 h 4"/>
              <a:gd name="T8" fmla="*/ 0 w 297"/>
              <a:gd name="T9" fmla="*/ 0 h 4"/>
              <a:gd name="T10" fmla="*/ 0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261" name="Freeform 261"/>
          <xdr:cNvSpPr>
            <a:spLocks/>
          </xdr:cNvSpPr>
        </xdr:nvSpPr>
        <xdr:spPr bwMode="auto">
          <a:xfrm>
            <a:off x="289" y="919"/>
            <a:ext cx="19" cy="0"/>
          </a:xfrm>
          <a:custGeom>
            <a:avLst/>
            <a:gdLst>
              <a:gd name="T0" fmla="*/ 0 w 99"/>
              <a:gd name="T1" fmla="*/ 0 h 4"/>
              <a:gd name="T2" fmla="*/ 0 w 99"/>
              <a:gd name="T3" fmla="*/ 0 h 4"/>
              <a:gd name="T4" fmla="*/ 0 w 99"/>
              <a:gd name="T5" fmla="*/ 0 h 4"/>
              <a:gd name="T6" fmla="*/ 0 w 99"/>
              <a:gd name="T7" fmla="*/ 0 h 4"/>
              <a:gd name="T8" fmla="*/ 0 w 99"/>
              <a:gd name="T9" fmla="*/ 0 h 4"/>
              <a:gd name="T10" fmla="*/ 0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262" name="Freeform 262"/>
          <xdr:cNvSpPr>
            <a:spLocks/>
          </xdr:cNvSpPr>
        </xdr:nvSpPr>
        <xdr:spPr bwMode="auto">
          <a:xfrm>
            <a:off x="286" y="901"/>
            <a:ext cx="24" cy="0"/>
          </a:xfrm>
          <a:custGeom>
            <a:avLst/>
            <a:gdLst>
              <a:gd name="T0" fmla="*/ 0 w 111"/>
              <a:gd name="T1" fmla="*/ 0 h 4"/>
              <a:gd name="T2" fmla="*/ 0 w 111"/>
              <a:gd name="T3" fmla="*/ 0 h 4"/>
              <a:gd name="T4" fmla="*/ 0 w 111"/>
              <a:gd name="T5" fmla="*/ 0 h 4"/>
              <a:gd name="T6" fmla="*/ 0 w 111"/>
              <a:gd name="T7" fmla="*/ 0 h 4"/>
              <a:gd name="T8" fmla="*/ 0 w 111"/>
              <a:gd name="T9" fmla="*/ 0 h 4"/>
              <a:gd name="T10" fmla="*/ 0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263" name="Freeform 263"/>
          <xdr:cNvSpPr>
            <a:spLocks/>
          </xdr:cNvSpPr>
        </xdr:nvSpPr>
        <xdr:spPr bwMode="auto">
          <a:xfrm>
            <a:off x="300" y="898"/>
            <a:ext cx="11" cy="1"/>
          </a:xfrm>
          <a:custGeom>
            <a:avLst/>
            <a:gdLst>
              <a:gd name="T0" fmla="*/ 0 w 52"/>
              <a:gd name="T1" fmla="*/ 0 h 4"/>
              <a:gd name="T2" fmla="*/ 0 w 52"/>
              <a:gd name="T3" fmla="*/ 0 h 4"/>
              <a:gd name="T4" fmla="*/ 0 w 52"/>
              <a:gd name="T5" fmla="*/ 0 h 4"/>
              <a:gd name="T6" fmla="*/ 0 w 52"/>
              <a:gd name="T7" fmla="*/ 0 h 4"/>
              <a:gd name="T8" fmla="*/ 0 w 52"/>
              <a:gd name="T9" fmla="*/ 0 h 4"/>
              <a:gd name="T10" fmla="*/ 0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264" name="Freeform 264"/>
          <xdr:cNvSpPr>
            <a:spLocks/>
          </xdr:cNvSpPr>
        </xdr:nvSpPr>
        <xdr:spPr bwMode="auto">
          <a:xfrm>
            <a:off x="261" y="896"/>
            <a:ext cx="26" cy="5"/>
          </a:xfrm>
          <a:custGeom>
            <a:avLst/>
            <a:gdLst>
              <a:gd name="T0" fmla="*/ 0 w 126"/>
              <a:gd name="T1" fmla="*/ 0 h 22"/>
              <a:gd name="T2" fmla="*/ 0 w 126"/>
              <a:gd name="T3" fmla="*/ 0 h 22"/>
              <a:gd name="T4" fmla="*/ 0 w 126"/>
              <a:gd name="T5" fmla="*/ 0 h 22"/>
              <a:gd name="T6" fmla="*/ 0 w 126"/>
              <a:gd name="T7" fmla="*/ 0 h 22"/>
              <a:gd name="T8" fmla="*/ 0 w 126"/>
              <a:gd name="T9" fmla="*/ 0 h 22"/>
              <a:gd name="T10" fmla="*/ 0 w 126"/>
              <a:gd name="T11" fmla="*/ 0 h 22"/>
              <a:gd name="T12" fmla="*/ 0 w 126"/>
              <a:gd name="T13" fmla="*/ 0 h 22"/>
              <a:gd name="T14" fmla="*/ 0 w 126"/>
              <a:gd name="T15" fmla="*/ 0 h 22"/>
              <a:gd name="T16" fmla="*/ 0 w 126"/>
              <a:gd name="T17" fmla="*/ 0 h 22"/>
              <a:gd name="T18" fmla="*/ 0 w 126"/>
              <a:gd name="T19" fmla="*/ 0 h 22"/>
              <a:gd name="T20" fmla="*/ 0 w 126"/>
              <a:gd name="T21" fmla="*/ 0 h 22"/>
              <a:gd name="T22" fmla="*/ 0 w 126"/>
              <a:gd name="T23" fmla="*/ 0 h 22"/>
              <a:gd name="T24" fmla="*/ 0 w 126"/>
              <a:gd name="T25" fmla="*/ 0 h 22"/>
              <a:gd name="T26" fmla="*/ 0 w 126"/>
              <a:gd name="T27" fmla="*/ 0 h 22"/>
              <a:gd name="T28" fmla="*/ 0 w 126"/>
              <a:gd name="T29" fmla="*/ 0 h 22"/>
              <a:gd name="T30" fmla="*/ 0 w 126"/>
              <a:gd name="T31" fmla="*/ 0 h 22"/>
              <a:gd name="T32" fmla="*/ 0 w 126"/>
              <a:gd name="T33" fmla="*/ 0 h 22"/>
              <a:gd name="T34" fmla="*/ 0 w 126"/>
              <a:gd name="T35" fmla="*/ 0 h 22"/>
              <a:gd name="T36" fmla="*/ 0 w 126"/>
              <a:gd name="T37" fmla="*/ 0 h 22"/>
              <a:gd name="T38" fmla="*/ 0 w 126"/>
              <a:gd name="T39" fmla="*/ 0 h 22"/>
              <a:gd name="T40" fmla="*/ 0 w 126"/>
              <a:gd name="T41" fmla="*/ 0 h 22"/>
              <a:gd name="T42" fmla="*/ 0 w 126"/>
              <a:gd name="T43" fmla="*/ 0 h 22"/>
              <a:gd name="T44" fmla="*/ 0 w 126"/>
              <a:gd name="T45" fmla="*/ 0 h 22"/>
              <a:gd name="T46" fmla="*/ 0 w 126"/>
              <a:gd name="T47" fmla="*/ 0 h 22"/>
              <a:gd name="T48" fmla="*/ 0 w 126"/>
              <a:gd name="T49" fmla="*/ 0 h 22"/>
              <a:gd name="T50" fmla="*/ 0 w 126"/>
              <a:gd name="T51" fmla="*/ 0 h 22"/>
              <a:gd name="T52" fmla="*/ 0 w 126"/>
              <a:gd name="T53" fmla="*/ 0 h 22"/>
              <a:gd name="T54" fmla="*/ 0 w 126"/>
              <a:gd name="T55" fmla="*/ 0 h 22"/>
              <a:gd name="T56" fmla="*/ 0 w 126"/>
              <a:gd name="T57" fmla="*/ 0 h 22"/>
              <a:gd name="T58" fmla="*/ 0 w 126"/>
              <a:gd name="T59" fmla="*/ 0 h 22"/>
              <a:gd name="T60" fmla="*/ 0 w 126"/>
              <a:gd name="T61" fmla="*/ 0 h 22"/>
              <a:gd name="T62" fmla="*/ 0 w 126"/>
              <a:gd name="T63" fmla="*/ 0 h 22"/>
              <a:gd name="T64" fmla="*/ 0 w 126"/>
              <a:gd name="T65" fmla="*/ 0 h 22"/>
              <a:gd name="T66" fmla="*/ 0 w 126"/>
              <a:gd name="T67" fmla="*/ 0 h 22"/>
              <a:gd name="T68" fmla="*/ 0 w 126"/>
              <a:gd name="T69" fmla="*/ 0 h 22"/>
              <a:gd name="T70" fmla="*/ 0 w 126"/>
              <a:gd name="T71" fmla="*/ 0 h 22"/>
              <a:gd name="T72" fmla="*/ 0 w 126"/>
              <a:gd name="T73" fmla="*/ 0 h 22"/>
              <a:gd name="T74" fmla="*/ 0 w 126"/>
              <a:gd name="T75" fmla="*/ 0 h 22"/>
              <a:gd name="T76" fmla="*/ 0 w 126"/>
              <a:gd name="T77" fmla="*/ 0 h 22"/>
              <a:gd name="T78" fmla="*/ 0 w 126"/>
              <a:gd name="T79" fmla="*/ 0 h 22"/>
              <a:gd name="T80" fmla="*/ 0 w 126"/>
              <a:gd name="T81" fmla="*/ 0 h 22"/>
              <a:gd name="T82" fmla="*/ 0 w 126"/>
              <a:gd name="T83" fmla="*/ 0 h 22"/>
              <a:gd name="T84" fmla="*/ 0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265" name="Freeform 265"/>
          <xdr:cNvSpPr>
            <a:spLocks/>
          </xdr:cNvSpPr>
        </xdr:nvSpPr>
        <xdr:spPr bwMode="auto">
          <a:xfrm>
            <a:off x="316" y="891"/>
            <a:ext cx="10" cy="3"/>
          </a:xfrm>
          <a:custGeom>
            <a:avLst/>
            <a:gdLst>
              <a:gd name="T0" fmla="*/ 0 w 51"/>
              <a:gd name="T1" fmla="*/ 0 h 17"/>
              <a:gd name="T2" fmla="*/ 0 w 51"/>
              <a:gd name="T3" fmla="*/ 0 h 17"/>
              <a:gd name="T4" fmla="*/ 0 w 51"/>
              <a:gd name="T5" fmla="*/ 0 h 17"/>
              <a:gd name="T6" fmla="*/ 0 w 51"/>
              <a:gd name="T7" fmla="*/ 0 h 17"/>
              <a:gd name="T8" fmla="*/ 0 w 51"/>
              <a:gd name="T9" fmla="*/ 0 h 17"/>
              <a:gd name="T10" fmla="*/ 0 w 51"/>
              <a:gd name="T11" fmla="*/ 0 h 17"/>
              <a:gd name="T12" fmla="*/ 0 w 51"/>
              <a:gd name="T13" fmla="*/ 0 h 17"/>
              <a:gd name="T14" fmla="*/ 0 w 51"/>
              <a:gd name="T15" fmla="*/ 0 h 17"/>
              <a:gd name="T16" fmla="*/ 0 w 51"/>
              <a:gd name="T17" fmla="*/ 0 h 17"/>
              <a:gd name="T18" fmla="*/ 0 w 51"/>
              <a:gd name="T19" fmla="*/ 0 h 17"/>
              <a:gd name="T20" fmla="*/ 0 w 51"/>
              <a:gd name="T21" fmla="*/ 0 h 17"/>
              <a:gd name="T22" fmla="*/ 0 w 51"/>
              <a:gd name="T23" fmla="*/ 0 h 17"/>
              <a:gd name="T24" fmla="*/ 0 w 51"/>
              <a:gd name="T25" fmla="*/ 0 h 17"/>
              <a:gd name="T26" fmla="*/ 0 w 51"/>
              <a:gd name="T27" fmla="*/ 0 h 17"/>
              <a:gd name="T28" fmla="*/ 0 w 51"/>
              <a:gd name="T29" fmla="*/ 0 h 17"/>
              <a:gd name="T30" fmla="*/ 0 w 51"/>
              <a:gd name="T31" fmla="*/ 0 h 17"/>
              <a:gd name="T32" fmla="*/ 0 w 51"/>
              <a:gd name="T33" fmla="*/ 0 h 17"/>
              <a:gd name="T34" fmla="*/ 0 w 51"/>
              <a:gd name="T35" fmla="*/ 0 h 17"/>
              <a:gd name="T36" fmla="*/ 0 w 51"/>
              <a:gd name="T37" fmla="*/ 0 h 17"/>
              <a:gd name="T38" fmla="*/ 0 w 51"/>
              <a:gd name="T39" fmla="*/ 0 h 17"/>
              <a:gd name="T40" fmla="*/ 0 w 51"/>
              <a:gd name="T41" fmla="*/ 0 h 17"/>
              <a:gd name="T42" fmla="*/ 0 w 51"/>
              <a:gd name="T43" fmla="*/ 0 h 17"/>
              <a:gd name="T44" fmla="*/ 0 w 51"/>
              <a:gd name="T45" fmla="*/ 0 h 17"/>
              <a:gd name="T46" fmla="*/ 0 w 51"/>
              <a:gd name="T47" fmla="*/ 0 h 17"/>
              <a:gd name="T48" fmla="*/ 0 w 51"/>
              <a:gd name="T49" fmla="*/ 0 h 17"/>
              <a:gd name="T50" fmla="*/ 0 w 51"/>
              <a:gd name="T51" fmla="*/ 0 h 17"/>
              <a:gd name="T52" fmla="*/ 0 w 51"/>
              <a:gd name="T53" fmla="*/ 0 h 17"/>
              <a:gd name="T54" fmla="*/ 0 w 51"/>
              <a:gd name="T55" fmla="*/ 0 h 17"/>
              <a:gd name="T56" fmla="*/ 0 w 51"/>
              <a:gd name="T57" fmla="*/ 0 h 17"/>
              <a:gd name="T58" fmla="*/ 0 w 51"/>
              <a:gd name="T59" fmla="*/ 0 h 17"/>
              <a:gd name="T60" fmla="*/ 0 w 51"/>
              <a:gd name="T61" fmla="*/ 0 h 17"/>
              <a:gd name="T62" fmla="*/ 0 w 51"/>
              <a:gd name="T63" fmla="*/ 0 h 17"/>
              <a:gd name="T64" fmla="*/ 0 w 51"/>
              <a:gd name="T65" fmla="*/ 0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266" name="Freeform 266"/>
          <xdr:cNvSpPr>
            <a:spLocks/>
          </xdr:cNvSpPr>
        </xdr:nvSpPr>
        <xdr:spPr bwMode="auto">
          <a:xfrm>
            <a:off x="276" y="917"/>
            <a:ext cx="13" cy="5"/>
          </a:xfrm>
          <a:custGeom>
            <a:avLst/>
            <a:gdLst>
              <a:gd name="T0" fmla="*/ 0 w 61"/>
              <a:gd name="T1" fmla="*/ 0 h 19"/>
              <a:gd name="T2" fmla="*/ 0 w 61"/>
              <a:gd name="T3" fmla="*/ 0 h 19"/>
              <a:gd name="T4" fmla="*/ 0 w 61"/>
              <a:gd name="T5" fmla="*/ 0 h 19"/>
              <a:gd name="T6" fmla="*/ 0 w 61"/>
              <a:gd name="T7" fmla="*/ 0 h 19"/>
              <a:gd name="T8" fmla="*/ 0 w 61"/>
              <a:gd name="T9" fmla="*/ 0 h 19"/>
              <a:gd name="T10" fmla="*/ 0 w 61"/>
              <a:gd name="T11" fmla="*/ 0 h 19"/>
              <a:gd name="T12" fmla="*/ 0 w 61"/>
              <a:gd name="T13" fmla="*/ 0 h 19"/>
              <a:gd name="T14" fmla="*/ 0 w 61"/>
              <a:gd name="T15" fmla="*/ 0 h 19"/>
              <a:gd name="T16" fmla="*/ 0 w 61"/>
              <a:gd name="T17" fmla="*/ 0 h 19"/>
              <a:gd name="T18" fmla="*/ 0 w 61"/>
              <a:gd name="T19" fmla="*/ 0 h 19"/>
              <a:gd name="T20" fmla="*/ 0 w 61"/>
              <a:gd name="T21" fmla="*/ 0 h 19"/>
              <a:gd name="T22" fmla="*/ 0 w 61"/>
              <a:gd name="T23" fmla="*/ 0 h 19"/>
              <a:gd name="T24" fmla="*/ 0 w 61"/>
              <a:gd name="T25" fmla="*/ 0 h 19"/>
              <a:gd name="T26" fmla="*/ 0 w 61"/>
              <a:gd name="T27" fmla="*/ 0 h 19"/>
              <a:gd name="T28" fmla="*/ 0 w 61"/>
              <a:gd name="T29" fmla="*/ 0 h 19"/>
              <a:gd name="T30" fmla="*/ 0 w 61"/>
              <a:gd name="T31" fmla="*/ 0 h 19"/>
              <a:gd name="T32" fmla="*/ 0 w 61"/>
              <a:gd name="T33" fmla="*/ 0 h 19"/>
              <a:gd name="T34" fmla="*/ 0 w 61"/>
              <a:gd name="T35" fmla="*/ 0 h 19"/>
              <a:gd name="T36" fmla="*/ 0 w 61"/>
              <a:gd name="T37" fmla="*/ 0 h 19"/>
              <a:gd name="T38" fmla="*/ 0 w 61"/>
              <a:gd name="T39" fmla="*/ 0 h 19"/>
              <a:gd name="T40" fmla="*/ 0 w 61"/>
              <a:gd name="T41" fmla="*/ 0 h 19"/>
              <a:gd name="T42" fmla="*/ 0 w 61"/>
              <a:gd name="T43" fmla="*/ 0 h 19"/>
              <a:gd name="T44" fmla="*/ 0 w 61"/>
              <a:gd name="T45" fmla="*/ 0 h 19"/>
              <a:gd name="T46" fmla="*/ 0 w 61"/>
              <a:gd name="T47" fmla="*/ 0 h 19"/>
              <a:gd name="T48" fmla="*/ 0 w 61"/>
              <a:gd name="T49" fmla="*/ 0 h 19"/>
              <a:gd name="T50" fmla="*/ 0 w 61"/>
              <a:gd name="T51" fmla="*/ 0 h 19"/>
              <a:gd name="T52" fmla="*/ 0 w 61"/>
              <a:gd name="T53" fmla="*/ 0 h 19"/>
              <a:gd name="T54" fmla="*/ 0 w 61"/>
              <a:gd name="T55" fmla="*/ 0 h 19"/>
              <a:gd name="T56" fmla="*/ 0 w 61"/>
              <a:gd name="T57" fmla="*/ 0 h 19"/>
              <a:gd name="T58" fmla="*/ 0 w 61"/>
              <a:gd name="T59" fmla="*/ 0 h 19"/>
              <a:gd name="T60" fmla="*/ 0 w 61"/>
              <a:gd name="T61" fmla="*/ 0 h 19"/>
              <a:gd name="T62" fmla="*/ 0 w 61"/>
              <a:gd name="T63" fmla="*/ 0 h 19"/>
              <a:gd name="T64" fmla="*/ 0 w 61"/>
              <a:gd name="T65" fmla="*/ 0 h 19"/>
              <a:gd name="T66" fmla="*/ 0 w 61"/>
              <a:gd name="T67" fmla="*/ 0 h 19"/>
              <a:gd name="T68" fmla="*/ 0 w 61"/>
              <a:gd name="T69" fmla="*/ 0 h 19"/>
              <a:gd name="T70" fmla="*/ 0 w 61"/>
              <a:gd name="T71" fmla="*/ 0 h 19"/>
              <a:gd name="T72" fmla="*/ 0 w 61"/>
              <a:gd name="T73" fmla="*/ 0 h 19"/>
              <a:gd name="T74" fmla="*/ 0 w 61"/>
              <a:gd name="T75" fmla="*/ 0 h 19"/>
              <a:gd name="T76" fmla="*/ 0 w 61"/>
              <a:gd name="T77" fmla="*/ 0 h 19"/>
              <a:gd name="T78" fmla="*/ 0 w 61"/>
              <a:gd name="T79" fmla="*/ 0 h 19"/>
              <a:gd name="T80" fmla="*/ 0 w 61"/>
              <a:gd name="T81" fmla="*/ 0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267" name="Freeform 267"/>
          <xdr:cNvSpPr>
            <a:spLocks/>
          </xdr:cNvSpPr>
        </xdr:nvSpPr>
        <xdr:spPr bwMode="auto">
          <a:xfrm>
            <a:off x="273" y="920"/>
            <a:ext cx="4" cy="3"/>
          </a:xfrm>
          <a:custGeom>
            <a:avLst/>
            <a:gdLst>
              <a:gd name="T0" fmla="*/ 0 w 25"/>
              <a:gd name="T1" fmla="*/ 0 h 8"/>
              <a:gd name="T2" fmla="*/ 0 w 25"/>
              <a:gd name="T3" fmla="*/ 0 h 8"/>
              <a:gd name="T4" fmla="*/ 0 w 25"/>
              <a:gd name="T5" fmla="*/ 0 h 8"/>
              <a:gd name="T6" fmla="*/ 0 w 25"/>
              <a:gd name="T7" fmla="*/ 0 h 8"/>
              <a:gd name="T8" fmla="*/ 0 w 25"/>
              <a:gd name="T9" fmla="*/ 0 h 8"/>
              <a:gd name="T10" fmla="*/ 0 w 25"/>
              <a:gd name="T11" fmla="*/ 0 h 8"/>
              <a:gd name="T12" fmla="*/ 0 w 25"/>
              <a:gd name="T13" fmla="*/ 0 h 8"/>
              <a:gd name="T14" fmla="*/ 0 w 25"/>
              <a:gd name="T15" fmla="*/ 0 h 8"/>
              <a:gd name="T16" fmla="*/ 0 w 25"/>
              <a:gd name="T17" fmla="*/ 0 h 8"/>
              <a:gd name="T18" fmla="*/ 0 w 25"/>
              <a:gd name="T19" fmla="*/ 0 h 8"/>
              <a:gd name="T20" fmla="*/ 0 w 25"/>
              <a:gd name="T21" fmla="*/ 0 h 8"/>
              <a:gd name="T22" fmla="*/ 0 w 25"/>
              <a:gd name="T23" fmla="*/ 0 h 8"/>
              <a:gd name="T24" fmla="*/ 0 w 25"/>
              <a:gd name="T25" fmla="*/ 0 h 8"/>
              <a:gd name="T26" fmla="*/ 0 w 25"/>
              <a:gd name="T27" fmla="*/ 0 h 8"/>
              <a:gd name="T28" fmla="*/ 0 w 25"/>
              <a:gd name="T29" fmla="*/ 0 h 8"/>
              <a:gd name="T30" fmla="*/ 0 w 25"/>
              <a:gd name="T31" fmla="*/ 0 h 8"/>
              <a:gd name="T32" fmla="*/ 0 w 25"/>
              <a:gd name="T33" fmla="*/ 0 h 8"/>
              <a:gd name="T34" fmla="*/ 0 w 25"/>
              <a:gd name="T35" fmla="*/ 0 h 8"/>
              <a:gd name="T36" fmla="*/ 0 w 25"/>
              <a:gd name="T37" fmla="*/ 0 h 8"/>
              <a:gd name="T38" fmla="*/ 0 w 25"/>
              <a:gd name="T39" fmla="*/ 0 h 8"/>
              <a:gd name="T40" fmla="*/ 0 w 25"/>
              <a:gd name="T41" fmla="*/ 0 h 8"/>
              <a:gd name="T42" fmla="*/ 0 w 25"/>
              <a:gd name="T43" fmla="*/ 0 h 8"/>
              <a:gd name="T44" fmla="*/ 0 w 25"/>
              <a:gd name="T45" fmla="*/ 0 h 8"/>
              <a:gd name="T46" fmla="*/ 0 w 25"/>
              <a:gd name="T47" fmla="*/ 0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268" name="Freeform 268"/>
          <xdr:cNvSpPr>
            <a:spLocks/>
          </xdr:cNvSpPr>
        </xdr:nvSpPr>
        <xdr:spPr bwMode="auto">
          <a:xfrm>
            <a:off x="321" y="856"/>
            <a:ext cx="11" cy="35"/>
          </a:xfrm>
          <a:custGeom>
            <a:avLst/>
            <a:gdLst>
              <a:gd name="T0" fmla="*/ 0 w 53"/>
              <a:gd name="T1" fmla="*/ 0 h 156"/>
              <a:gd name="T2" fmla="*/ 0 w 53"/>
              <a:gd name="T3" fmla="*/ 0 h 156"/>
              <a:gd name="T4" fmla="*/ 0 w 53"/>
              <a:gd name="T5" fmla="*/ 0 h 156"/>
              <a:gd name="T6" fmla="*/ 0 w 53"/>
              <a:gd name="T7" fmla="*/ 0 h 156"/>
              <a:gd name="T8" fmla="*/ 0 w 53"/>
              <a:gd name="T9" fmla="*/ 0 h 156"/>
              <a:gd name="T10" fmla="*/ 0 w 53"/>
              <a:gd name="T11" fmla="*/ 0 h 156"/>
              <a:gd name="T12" fmla="*/ 0 w 53"/>
              <a:gd name="T13" fmla="*/ 0 h 156"/>
              <a:gd name="T14" fmla="*/ 0 w 53"/>
              <a:gd name="T15" fmla="*/ 0 h 156"/>
              <a:gd name="T16" fmla="*/ 0 w 53"/>
              <a:gd name="T17" fmla="*/ 0 h 156"/>
              <a:gd name="T18" fmla="*/ 0 w 53"/>
              <a:gd name="T19" fmla="*/ 0 h 156"/>
              <a:gd name="T20" fmla="*/ 0 w 53"/>
              <a:gd name="T21" fmla="*/ 0 h 156"/>
              <a:gd name="T22" fmla="*/ 0 w 53"/>
              <a:gd name="T23" fmla="*/ 0 h 156"/>
              <a:gd name="T24" fmla="*/ 0 w 53"/>
              <a:gd name="T25" fmla="*/ 0 h 156"/>
              <a:gd name="T26" fmla="*/ 0 w 53"/>
              <a:gd name="T27" fmla="*/ 0 h 156"/>
              <a:gd name="T28" fmla="*/ 0 w 53"/>
              <a:gd name="T29" fmla="*/ 0 h 156"/>
              <a:gd name="T30" fmla="*/ 0 w 53"/>
              <a:gd name="T31" fmla="*/ 0 h 156"/>
              <a:gd name="T32" fmla="*/ 0 w 53"/>
              <a:gd name="T33" fmla="*/ 0 h 156"/>
              <a:gd name="T34" fmla="*/ 0 w 53"/>
              <a:gd name="T35" fmla="*/ 0 h 156"/>
              <a:gd name="T36" fmla="*/ 0 w 53"/>
              <a:gd name="T37" fmla="*/ 0 h 156"/>
              <a:gd name="T38" fmla="*/ 0 w 53"/>
              <a:gd name="T39" fmla="*/ 0 h 156"/>
              <a:gd name="T40" fmla="*/ 0 w 53"/>
              <a:gd name="T41" fmla="*/ 0 h 156"/>
              <a:gd name="T42" fmla="*/ 0 w 53"/>
              <a:gd name="T43" fmla="*/ 0 h 156"/>
              <a:gd name="T44" fmla="*/ 0 w 53"/>
              <a:gd name="T45" fmla="*/ 0 h 156"/>
              <a:gd name="T46" fmla="*/ 0 w 53"/>
              <a:gd name="T47" fmla="*/ 0 h 156"/>
              <a:gd name="T48" fmla="*/ 0 w 53"/>
              <a:gd name="T49" fmla="*/ 0 h 156"/>
              <a:gd name="T50" fmla="*/ 0 w 53"/>
              <a:gd name="T51" fmla="*/ 0 h 156"/>
              <a:gd name="T52" fmla="*/ 0 w 53"/>
              <a:gd name="T53" fmla="*/ 0 h 156"/>
              <a:gd name="T54" fmla="*/ 0 w 53"/>
              <a:gd name="T55" fmla="*/ 0 h 156"/>
              <a:gd name="T56" fmla="*/ 0 w 53"/>
              <a:gd name="T57" fmla="*/ 0 h 156"/>
              <a:gd name="T58" fmla="*/ 0 w 53"/>
              <a:gd name="T59" fmla="*/ 0 h 156"/>
              <a:gd name="T60" fmla="*/ 0 w 53"/>
              <a:gd name="T61" fmla="*/ 0 h 156"/>
              <a:gd name="T62" fmla="*/ 0 w 53"/>
              <a:gd name="T63" fmla="*/ 0 h 156"/>
              <a:gd name="T64" fmla="*/ 0 w 53"/>
              <a:gd name="T65" fmla="*/ 0 h 156"/>
              <a:gd name="T66" fmla="*/ 0 w 53"/>
              <a:gd name="T67" fmla="*/ 0 h 156"/>
              <a:gd name="T68" fmla="*/ 0 w 53"/>
              <a:gd name="T69" fmla="*/ 0 h 156"/>
              <a:gd name="T70" fmla="*/ 0 w 53"/>
              <a:gd name="T71" fmla="*/ 0 h 156"/>
              <a:gd name="T72" fmla="*/ 0 w 53"/>
              <a:gd name="T73" fmla="*/ 0 h 156"/>
              <a:gd name="T74" fmla="*/ 0 w 53"/>
              <a:gd name="T75" fmla="*/ 0 h 156"/>
              <a:gd name="T76" fmla="*/ 0 w 53"/>
              <a:gd name="T77" fmla="*/ 0 h 156"/>
              <a:gd name="T78" fmla="*/ 0 w 53"/>
              <a:gd name="T79" fmla="*/ 0 h 156"/>
              <a:gd name="T80" fmla="*/ 0 w 53"/>
              <a:gd name="T81" fmla="*/ 0 h 156"/>
              <a:gd name="T82" fmla="*/ 0 w 53"/>
              <a:gd name="T83" fmla="*/ 0 h 156"/>
              <a:gd name="T84" fmla="*/ 0 w 53"/>
              <a:gd name="T85" fmla="*/ 0 h 156"/>
              <a:gd name="T86" fmla="*/ 0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269" name="Freeform 269"/>
          <xdr:cNvSpPr>
            <a:spLocks/>
          </xdr:cNvSpPr>
        </xdr:nvSpPr>
        <xdr:spPr bwMode="auto">
          <a:xfrm>
            <a:off x="320" y="853"/>
            <a:ext cx="2" cy="3"/>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270" name="Freeform 270"/>
          <xdr:cNvSpPr>
            <a:spLocks/>
          </xdr:cNvSpPr>
        </xdr:nvSpPr>
        <xdr:spPr bwMode="auto">
          <a:xfrm>
            <a:off x="248" y="884"/>
            <a:ext cx="69" cy="10"/>
          </a:xfrm>
          <a:custGeom>
            <a:avLst/>
            <a:gdLst>
              <a:gd name="T0" fmla="*/ 0 w 335"/>
              <a:gd name="T1" fmla="*/ 0 h 41"/>
              <a:gd name="T2" fmla="*/ 0 w 335"/>
              <a:gd name="T3" fmla="*/ 0 h 41"/>
              <a:gd name="T4" fmla="*/ 0 w 335"/>
              <a:gd name="T5" fmla="*/ 0 h 41"/>
              <a:gd name="T6" fmla="*/ 0 w 335"/>
              <a:gd name="T7" fmla="*/ 0 h 41"/>
              <a:gd name="T8" fmla="*/ 0 w 335"/>
              <a:gd name="T9" fmla="*/ 0 h 41"/>
              <a:gd name="T10" fmla="*/ 0 w 335"/>
              <a:gd name="T11" fmla="*/ 0 h 41"/>
              <a:gd name="T12" fmla="*/ 0 w 335"/>
              <a:gd name="T13" fmla="*/ 0 h 41"/>
              <a:gd name="T14" fmla="*/ 0 w 335"/>
              <a:gd name="T15" fmla="*/ 0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271" name="Freeform 271"/>
          <xdr:cNvSpPr>
            <a:spLocks/>
          </xdr:cNvSpPr>
        </xdr:nvSpPr>
        <xdr:spPr bwMode="auto">
          <a:xfrm>
            <a:off x="322" y="894"/>
            <a:ext cx="1" cy="2"/>
          </a:xfrm>
          <a:custGeom>
            <a:avLst/>
            <a:gdLst>
              <a:gd name="T0" fmla="*/ 0 w 8"/>
              <a:gd name="T1" fmla="*/ 0 h 13"/>
              <a:gd name="T2" fmla="*/ 0 w 8"/>
              <a:gd name="T3" fmla="*/ 0 h 13"/>
              <a:gd name="T4" fmla="*/ 0 w 8"/>
              <a:gd name="T5" fmla="*/ 0 h 13"/>
              <a:gd name="T6" fmla="*/ 0 w 8"/>
              <a:gd name="T7" fmla="*/ 0 h 13"/>
              <a:gd name="T8" fmla="*/ 0 w 8"/>
              <a:gd name="T9" fmla="*/ 0 h 13"/>
              <a:gd name="T10" fmla="*/ 0 w 8"/>
              <a:gd name="T11" fmla="*/ 0 h 13"/>
              <a:gd name="T12" fmla="*/ 0 w 8"/>
              <a:gd name="T13" fmla="*/ 0 h 13"/>
              <a:gd name="T14" fmla="*/ 0 w 8"/>
              <a:gd name="T15" fmla="*/ 0 h 13"/>
              <a:gd name="T16" fmla="*/ 0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272" name="Freeform 272"/>
          <xdr:cNvSpPr>
            <a:spLocks/>
          </xdr:cNvSpPr>
        </xdr:nvSpPr>
        <xdr:spPr bwMode="auto">
          <a:xfrm>
            <a:off x="298" y="898"/>
            <a:ext cx="3" cy="3"/>
          </a:xfrm>
          <a:custGeom>
            <a:avLst/>
            <a:gdLst>
              <a:gd name="T0" fmla="*/ 0 w 11"/>
              <a:gd name="T1" fmla="*/ 0 h 12"/>
              <a:gd name="T2" fmla="*/ 0 w 11"/>
              <a:gd name="T3" fmla="*/ 0 h 12"/>
              <a:gd name="T4" fmla="*/ 0 w 11"/>
              <a:gd name="T5" fmla="*/ 0 h 12"/>
              <a:gd name="T6" fmla="*/ 0 w 11"/>
              <a:gd name="T7" fmla="*/ 0 h 12"/>
              <a:gd name="T8" fmla="*/ 0 w 11"/>
              <a:gd name="T9" fmla="*/ 0 h 12"/>
              <a:gd name="T10" fmla="*/ 0 w 11"/>
              <a:gd name="T11" fmla="*/ 0 h 12"/>
              <a:gd name="T12" fmla="*/ 0 w 11"/>
              <a:gd name="T13" fmla="*/ 0 h 12"/>
              <a:gd name="T14" fmla="*/ 0 w 11"/>
              <a:gd name="T15" fmla="*/ 0 h 12"/>
              <a:gd name="T16" fmla="*/ 0 w 11"/>
              <a:gd name="T17" fmla="*/ 0 h 12"/>
              <a:gd name="T18" fmla="*/ 0 w 11"/>
              <a:gd name="T19" fmla="*/ 0 h 12"/>
              <a:gd name="T20" fmla="*/ 0 w 11"/>
              <a:gd name="T21" fmla="*/ 0 h 12"/>
              <a:gd name="T22" fmla="*/ 0 w 11"/>
              <a:gd name="T23" fmla="*/ 0 h 12"/>
              <a:gd name="T24" fmla="*/ 0 w 11"/>
              <a:gd name="T25" fmla="*/ 0 h 12"/>
              <a:gd name="T26" fmla="*/ 0 w 11"/>
              <a:gd name="T27" fmla="*/ 0 h 12"/>
              <a:gd name="T28" fmla="*/ 0 w 11"/>
              <a:gd name="T29" fmla="*/ 0 h 12"/>
              <a:gd name="T30" fmla="*/ 0 w 11"/>
              <a:gd name="T31" fmla="*/ 0 h 12"/>
              <a:gd name="T32" fmla="*/ 0 w 11"/>
              <a:gd name="T33" fmla="*/ 0 h 12"/>
              <a:gd name="T34" fmla="*/ 0 w 11"/>
              <a:gd name="T35" fmla="*/ 0 h 12"/>
              <a:gd name="T36" fmla="*/ 0 w 11"/>
              <a:gd name="T37" fmla="*/ 0 h 12"/>
              <a:gd name="T38" fmla="*/ 0 w 11"/>
              <a:gd name="T39" fmla="*/ 0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273" name="Freeform 273"/>
          <xdr:cNvSpPr>
            <a:spLocks/>
          </xdr:cNvSpPr>
        </xdr:nvSpPr>
        <xdr:spPr bwMode="auto">
          <a:xfrm>
            <a:off x="264" y="930"/>
            <a:ext cx="4" cy="7"/>
          </a:xfrm>
          <a:custGeom>
            <a:avLst/>
            <a:gdLst>
              <a:gd name="T0" fmla="*/ 0 w 20"/>
              <a:gd name="T1" fmla="*/ 0 h 26"/>
              <a:gd name="T2" fmla="*/ 0 w 20"/>
              <a:gd name="T3" fmla="*/ 0 h 26"/>
              <a:gd name="T4" fmla="*/ 0 w 20"/>
              <a:gd name="T5" fmla="*/ 0 h 26"/>
              <a:gd name="T6" fmla="*/ 0 w 20"/>
              <a:gd name="T7" fmla="*/ 0 h 26"/>
              <a:gd name="T8" fmla="*/ 0 w 20"/>
              <a:gd name="T9" fmla="*/ 0 h 26"/>
              <a:gd name="T10" fmla="*/ 0 w 20"/>
              <a:gd name="T11" fmla="*/ 0 h 26"/>
              <a:gd name="T12" fmla="*/ 0 w 20"/>
              <a:gd name="T13" fmla="*/ 0 h 26"/>
              <a:gd name="T14" fmla="*/ 0 w 20"/>
              <a:gd name="T15" fmla="*/ 0 h 26"/>
              <a:gd name="T16" fmla="*/ 0 w 20"/>
              <a:gd name="T17" fmla="*/ 0 h 26"/>
              <a:gd name="T18" fmla="*/ 0 w 20"/>
              <a:gd name="T19" fmla="*/ 0 h 26"/>
              <a:gd name="T20" fmla="*/ 0 w 20"/>
              <a:gd name="T21" fmla="*/ 0 h 26"/>
              <a:gd name="T22" fmla="*/ 0 w 20"/>
              <a:gd name="T23" fmla="*/ 0 h 26"/>
              <a:gd name="T24" fmla="*/ 0 w 20"/>
              <a:gd name="T25" fmla="*/ 0 h 26"/>
              <a:gd name="T26" fmla="*/ 0 w 20"/>
              <a:gd name="T27" fmla="*/ 0 h 26"/>
              <a:gd name="T28" fmla="*/ 0 w 20"/>
              <a:gd name="T29" fmla="*/ 0 h 26"/>
              <a:gd name="T30" fmla="*/ 0 w 20"/>
              <a:gd name="T31" fmla="*/ 0 h 26"/>
              <a:gd name="T32" fmla="*/ 0 w 20"/>
              <a:gd name="T33" fmla="*/ 0 h 26"/>
              <a:gd name="T34" fmla="*/ 0 w 20"/>
              <a:gd name="T35" fmla="*/ 0 h 26"/>
              <a:gd name="T36" fmla="*/ 0 w 20"/>
              <a:gd name="T37" fmla="*/ 0 h 26"/>
              <a:gd name="T38" fmla="*/ 0 w 20"/>
              <a:gd name="T39" fmla="*/ 0 h 26"/>
              <a:gd name="T40" fmla="*/ 0 w 20"/>
              <a:gd name="T41" fmla="*/ 0 h 26"/>
              <a:gd name="T42" fmla="*/ 0 w 20"/>
              <a:gd name="T43" fmla="*/ 0 h 26"/>
              <a:gd name="T44" fmla="*/ 0 w 20"/>
              <a:gd name="T45" fmla="*/ 0 h 26"/>
              <a:gd name="T46" fmla="*/ 0 w 20"/>
              <a:gd name="T47" fmla="*/ 0 h 26"/>
              <a:gd name="T48" fmla="*/ 0 w 20"/>
              <a:gd name="T49" fmla="*/ 0 h 26"/>
              <a:gd name="T50" fmla="*/ 0 w 20"/>
              <a:gd name="T51" fmla="*/ 0 h 26"/>
              <a:gd name="T52" fmla="*/ 0 w 20"/>
              <a:gd name="T53" fmla="*/ 0 h 26"/>
              <a:gd name="T54" fmla="*/ 0 w 20"/>
              <a:gd name="T55" fmla="*/ 0 h 26"/>
              <a:gd name="T56" fmla="*/ 0 w 20"/>
              <a:gd name="T57" fmla="*/ 0 h 26"/>
              <a:gd name="T58" fmla="*/ 0 w 20"/>
              <a:gd name="T59" fmla="*/ 0 h 26"/>
              <a:gd name="T60" fmla="*/ 0 w 20"/>
              <a:gd name="T61" fmla="*/ 0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274" name="Freeform 274"/>
          <xdr:cNvSpPr>
            <a:spLocks/>
          </xdr:cNvSpPr>
        </xdr:nvSpPr>
        <xdr:spPr bwMode="auto">
          <a:xfrm>
            <a:off x="265" y="923"/>
            <a:ext cx="3" cy="8"/>
          </a:xfrm>
          <a:custGeom>
            <a:avLst/>
            <a:gdLst>
              <a:gd name="T0" fmla="*/ 0 w 10"/>
              <a:gd name="T1" fmla="*/ 0 h 39"/>
              <a:gd name="T2" fmla="*/ 0 w 10"/>
              <a:gd name="T3" fmla="*/ 0 h 39"/>
              <a:gd name="T4" fmla="*/ 0 w 10"/>
              <a:gd name="T5" fmla="*/ 0 h 39"/>
              <a:gd name="T6" fmla="*/ 0 w 10"/>
              <a:gd name="T7" fmla="*/ 0 h 39"/>
              <a:gd name="T8" fmla="*/ 0 w 10"/>
              <a:gd name="T9" fmla="*/ 0 h 39"/>
              <a:gd name="T10" fmla="*/ 0 w 10"/>
              <a:gd name="T11" fmla="*/ 0 h 39"/>
              <a:gd name="T12" fmla="*/ 0 w 10"/>
              <a:gd name="T13" fmla="*/ 0 h 39"/>
              <a:gd name="T14" fmla="*/ 0 w 10"/>
              <a:gd name="T15" fmla="*/ 0 h 39"/>
              <a:gd name="T16" fmla="*/ 0 w 10"/>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275" name="Freeform 275"/>
          <xdr:cNvSpPr>
            <a:spLocks/>
          </xdr:cNvSpPr>
        </xdr:nvSpPr>
        <xdr:spPr bwMode="auto">
          <a:xfrm>
            <a:off x="310" y="919"/>
            <a:ext cx="1" cy="11"/>
          </a:xfrm>
          <a:custGeom>
            <a:avLst/>
            <a:gdLst>
              <a:gd name="T0" fmla="*/ 0 w 10"/>
              <a:gd name="T1" fmla="*/ 0 h 50"/>
              <a:gd name="T2" fmla="*/ 0 w 10"/>
              <a:gd name="T3" fmla="*/ 0 h 50"/>
              <a:gd name="T4" fmla="*/ 0 w 10"/>
              <a:gd name="T5" fmla="*/ 0 h 50"/>
              <a:gd name="T6" fmla="*/ 0 w 10"/>
              <a:gd name="T7" fmla="*/ 0 h 50"/>
              <a:gd name="T8" fmla="*/ 0 w 10"/>
              <a:gd name="T9" fmla="*/ 0 h 50"/>
              <a:gd name="T10" fmla="*/ 0 w 10"/>
              <a:gd name="T11" fmla="*/ 0 h 50"/>
              <a:gd name="T12" fmla="*/ 0 w 10"/>
              <a:gd name="T13" fmla="*/ 0 h 50"/>
              <a:gd name="T14" fmla="*/ 0 w 10"/>
              <a:gd name="T15" fmla="*/ 0 h 50"/>
              <a:gd name="T16" fmla="*/ 0 w 10"/>
              <a:gd name="T17" fmla="*/ 0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276" name="Freeform 276"/>
          <xdr:cNvSpPr>
            <a:spLocks/>
          </xdr:cNvSpPr>
        </xdr:nvSpPr>
        <xdr:spPr bwMode="auto">
          <a:xfrm>
            <a:off x="251" y="936"/>
            <a:ext cx="72" cy="1"/>
          </a:xfrm>
          <a:custGeom>
            <a:avLst/>
            <a:gdLst>
              <a:gd name="T0" fmla="*/ 0 w 347"/>
              <a:gd name="T1" fmla="*/ 0 h 4"/>
              <a:gd name="T2" fmla="*/ 0 w 347"/>
              <a:gd name="T3" fmla="*/ 0 h 4"/>
              <a:gd name="T4" fmla="*/ 0 w 347"/>
              <a:gd name="T5" fmla="*/ 0 h 4"/>
              <a:gd name="T6" fmla="*/ 0 w 347"/>
              <a:gd name="T7" fmla="*/ 0 h 4"/>
              <a:gd name="T8" fmla="*/ 0 w 347"/>
              <a:gd name="T9" fmla="*/ 0 h 4"/>
              <a:gd name="T10" fmla="*/ 0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277" name="Freeform 277"/>
          <xdr:cNvSpPr>
            <a:spLocks/>
          </xdr:cNvSpPr>
        </xdr:nvSpPr>
        <xdr:spPr bwMode="auto">
          <a:xfrm>
            <a:off x="261" y="936"/>
            <a:ext cx="0"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78" name="Freeform 278"/>
          <xdr:cNvSpPr>
            <a:spLocks/>
          </xdr:cNvSpPr>
        </xdr:nvSpPr>
        <xdr:spPr bwMode="auto">
          <a:xfrm>
            <a:off x="265" y="936"/>
            <a:ext cx="0" cy="7"/>
          </a:xfrm>
          <a:custGeom>
            <a:avLst/>
            <a:gdLst>
              <a:gd name="T0" fmla="*/ 0 w 4"/>
              <a:gd name="T1" fmla="*/ 0 h 27"/>
              <a:gd name="T2" fmla="*/ 0 w 4"/>
              <a:gd name="T3" fmla="*/ 0 h 27"/>
              <a:gd name="T4" fmla="*/ 0 w 4"/>
              <a:gd name="T5" fmla="*/ 0 h 27"/>
              <a:gd name="T6" fmla="*/ 0 w 4"/>
              <a:gd name="T7" fmla="*/ 0 h 27"/>
              <a:gd name="T8" fmla="*/ 0 w 4"/>
              <a:gd name="T9" fmla="*/ 0 h 27"/>
              <a:gd name="T10" fmla="*/ 0 w 4"/>
              <a:gd name="T11" fmla="*/ 0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79" name="Freeform 279"/>
          <xdr:cNvSpPr>
            <a:spLocks/>
          </xdr:cNvSpPr>
        </xdr:nvSpPr>
        <xdr:spPr bwMode="auto">
          <a:xfrm>
            <a:off x="311" y="936"/>
            <a:ext cx="0"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80" name="Freeform 280"/>
          <xdr:cNvSpPr>
            <a:spLocks/>
          </xdr:cNvSpPr>
        </xdr:nvSpPr>
        <xdr:spPr bwMode="auto">
          <a:xfrm>
            <a:off x="313" y="936"/>
            <a:ext cx="2" cy="7"/>
          </a:xfrm>
          <a:custGeom>
            <a:avLst/>
            <a:gdLst>
              <a:gd name="T0" fmla="*/ 1 w 4"/>
              <a:gd name="T1" fmla="*/ 0 h 27"/>
              <a:gd name="T2" fmla="*/ 1 w 4"/>
              <a:gd name="T3" fmla="*/ 0 h 27"/>
              <a:gd name="T4" fmla="*/ 0 w 4"/>
              <a:gd name="T5" fmla="*/ 0 h 27"/>
              <a:gd name="T6" fmla="*/ 0 w 4"/>
              <a:gd name="T7" fmla="*/ 0 h 27"/>
              <a:gd name="T8" fmla="*/ 1 w 4"/>
              <a:gd name="T9" fmla="*/ 0 h 27"/>
              <a:gd name="T10" fmla="*/ 1 w 4"/>
              <a:gd name="T11" fmla="*/ 0 h 27"/>
              <a:gd name="T12" fmla="*/ 1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81" name="Freeform 281"/>
          <xdr:cNvSpPr>
            <a:spLocks/>
          </xdr:cNvSpPr>
        </xdr:nvSpPr>
        <xdr:spPr bwMode="auto">
          <a:xfrm>
            <a:off x="308" y="929"/>
            <a:ext cx="4" cy="8"/>
          </a:xfrm>
          <a:custGeom>
            <a:avLst/>
            <a:gdLst>
              <a:gd name="T0" fmla="*/ 0 w 16"/>
              <a:gd name="T1" fmla="*/ 0 h 34"/>
              <a:gd name="T2" fmla="*/ 0 w 16"/>
              <a:gd name="T3" fmla="*/ 0 h 34"/>
              <a:gd name="T4" fmla="*/ 0 w 16"/>
              <a:gd name="T5" fmla="*/ 0 h 34"/>
              <a:gd name="T6" fmla="*/ 0 w 16"/>
              <a:gd name="T7" fmla="*/ 0 h 34"/>
              <a:gd name="T8" fmla="*/ 0 w 16"/>
              <a:gd name="T9" fmla="*/ 0 h 34"/>
              <a:gd name="T10" fmla="*/ 0 w 16"/>
              <a:gd name="T11" fmla="*/ 0 h 34"/>
              <a:gd name="T12" fmla="*/ 0 w 16"/>
              <a:gd name="T13" fmla="*/ 0 h 34"/>
              <a:gd name="T14" fmla="*/ 0 w 16"/>
              <a:gd name="T15" fmla="*/ 0 h 34"/>
              <a:gd name="T16" fmla="*/ 0 w 16"/>
              <a:gd name="T17" fmla="*/ 0 h 34"/>
              <a:gd name="T18" fmla="*/ 0 w 16"/>
              <a:gd name="T19" fmla="*/ 0 h 34"/>
              <a:gd name="T20" fmla="*/ 0 w 16"/>
              <a:gd name="T21" fmla="*/ 0 h 34"/>
              <a:gd name="T22" fmla="*/ 0 w 16"/>
              <a:gd name="T23" fmla="*/ 0 h 34"/>
              <a:gd name="T24" fmla="*/ 0 w 16"/>
              <a:gd name="T25" fmla="*/ 0 h 34"/>
              <a:gd name="T26" fmla="*/ 0 w 16"/>
              <a:gd name="T27" fmla="*/ 0 h 34"/>
              <a:gd name="T28" fmla="*/ 0 w 16"/>
              <a:gd name="T29" fmla="*/ 0 h 34"/>
              <a:gd name="T30" fmla="*/ 0 w 16"/>
              <a:gd name="T31" fmla="*/ 0 h 34"/>
              <a:gd name="T32" fmla="*/ 0 w 16"/>
              <a:gd name="T33" fmla="*/ 0 h 34"/>
              <a:gd name="T34" fmla="*/ 0 w 16"/>
              <a:gd name="T35" fmla="*/ 0 h 34"/>
              <a:gd name="T36" fmla="*/ 0 w 16"/>
              <a:gd name="T37" fmla="*/ 0 h 34"/>
              <a:gd name="T38" fmla="*/ 0 w 16"/>
              <a:gd name="T39" fmla="*/ 0 h 34"/>
              <a:gd name="T40" fmla="*/ 0 w 16"/>
              <a:gd name="T41" fmla="*/ 0 h 34"/>
              <a:gd name="T42" fmla="*/ 0 w 16"/>
              <a:gd name="T43" fmla="*/ 0 h 34"/>
              <a:gd name="T44" fmla="*/ 0 w 16"/>
              <a:gd name="T45" fmla="*/ 0 h 34"/>
              <a:gd name="T46" fmla="*/ 0 w 16"/>
              <a:gd name="T47" fmla="*/ 0 h 34"/>
              <a:gd name="T48" fmla="*/ 0 w 16"/>
              <a:gd name="T49" fmla="*/ 0 h 34"/>
              <a:gd name="T50" fmla="*/ 0 w 16"/>
              <a:gd name="T51" fmla="*/ 0 h 34"/>
              <a:gd name="T52" fmla="*/ 0 w 16"/>
              <a:gd name="T53" fmla="*/ 0 h 34"/>
              <a:gd name="T54" fmla="*/ 0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282" name="Freeform 282"/>
          <xdr:cNvSpPr>
            <a:spLocks/>
          </xdr:cNvSpPr>
        </xdr:nvSpPr>
        <xdr:spPr bwMode="auto">
          <a:xfrm>
            <a:off x="353" y="857"/>
            <a:ext cx="0" cy="48"/>
          </a:xfrm>
          <a:custGeom>
            <a:avLst/>
            <a:gdLst>
              <a:gd name="T0" fmla="*/ 0 w 3"/>
              <a:gd name="T1" fmla="*/ 0 h 202"/>
              <a:gd name="T2" fmla="*/ 0 w 3"/>
              <a:gd name="T3" fmla="*/ 0 h 202"/>
              <a:gd name="T4" fmla="*/ 0 w 3"/>
              <a:gd name="T5" fmla="*/ 0 h 202"/>
              <a:gd name="T6" fmla="*/ 0 w 3"/>
              <a:gd name="T7" fmla="*/ 0 h 202"/>
              <a:gd name="T8" fmla="*/ 0 w 3"/>
              <a:gd name="T9" fmla="*/ 0 h 202"/>
              <a:gd name="T10" fmla="*/ 0 w 3"/>
              <a:gd name="T11" fmla="*/ 0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283" name="Freeform 283"/>
          <xdr:cNvSpPr>
            <a:spLocks/>
          </xdr:cNvSpPr>
        </xdr:nvSpPr>
        <xdr:spPr bwMode="auto">
          <a:xfrm>
            <a:off x="362" y="860"/>
            <a:ext cx="0" cy="50"/>
          </a:xfrm>
          <a:custGeom>
            <a:avLst/>
            <a:gdLst>
              <a:gd name="T0" fmla="*/ 0 w 4"/>
              <a:gd name="T1" fmla="*/ 0 h 211"/>
              <a:gd name="T2" fmla="*/ 0 w 4"/>
              <a:gd name="T3" fmla="*/ 0 h 211"/>
              <a:gd name="T4" fmla="*/ 0 w 4"/>
              <a:gd name="T5" fmla="*/ 0 h 211"/>
              <a:gd name="T6" fmla="*/ 0 w 4"/>
              <a:gd name="T7" fmla="*/ 0 h 211"/>
              <a:gd name="T8" fmla="*/ 0 w 4"/>
              <a:gd name="T9" fmla="*/ 0 h 211"/>
              <a:gd name="T10" fmla="*/ 0 w 4"/>
              <a:gd name="T11" fmla="*/ 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284" name="Freeform 284"/>
          <xdr:cNvSpPr>
            <a:spLocks/>
          </xdr:cNvSpPr>
        </xdr:nvSpPr>
        <xdr:spPr bwMode="auto">
          <a:xfrm>
            <a:off x="223" y="864"/>
            <a:ext cx="1" cy="51"/>
          </a:xfrm>
          <a:custGeom>
            <a:avLst/>
            <a:gdLst>
              <a:gd name="T0" fmla="*/ 0 w 4"/>
              <a:gd name="T1" fmla="*/ 0 h 218"/>
              <a:gd name="T2" fmla="*/ 0 w 4"/>
              <a:gd name="T3" fmla="*/ 0 h 218"/>
              <a:gd name="T4" fmla="*/ 0 w 4"/>
              <a:gd name="T5" fmla="*/ 0 h 218"/>
              <a:gd name="T6" fmla="*/ 0 w 4"/>
              <a:gd name="T7" fmla="*/ 0 h 218"/>
              <a:gd name="T8" fmla="*/ 0 w 4"/>
              <a:gd name="T9" fmla="*/ 0 h 218"/>
              <a:gd name="T10" fmla="*/ 0 w 4"/>
              <a:gd name="T11" fmla="*/ 0 h 218"/>
              <a:gd name="T12" fmla="*/ 0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285" name="Freeform 285"/>
          <xdr:cNvSpPr>
            <a:spLocks/>
          </xdr:cNvSpPr>
        </xdr:nvSpPr>
        <xdr:spPr bwMode="auto">
          <a:xfrm>
            <a:off x="239" y="857"/>
            <a:ext cx="4" cy="6"/>
          </a:xfrm>
          <a:custGeom>
            <a:avLst/>
            <a:gdLst>
              <a:gd name="T0" fmla="*/ 0 w 16"/>
              <a:gd name="T1" fmla="*/ 0 h 25"/>
              <a:gd name="T2" fmla="*/ 0 w 16"/>
              <a:gd name="T3" fmla="*/ 0 h 25"/>
              <a:gd name="T4" fmla="*/ 0 w 16"/>
              <a:gd name="T5" fmla="*/ 0 h 25"/>
              <a:gd name="T6" fmla="*/ 0 w 16"/>
              <a:gd name="T7" fmla="*/ 0 h 25"/>
              <a:gd name="T8" fmla="*/ 0 w 16"/>
              <a:gd name="T9" fmla="*/ 0 h 25"/>
              <a:gd name="T10" fmla="*/ 0 w 16"/>
              <a:gd name="T11" fmla="*/ 0 h 25"/>
              <a:gd name="T12" fmla="*/ 0 w 16"/>
              <a:gd name="T13" fmla="*/ 0 h 25"/>
              <a:gd name="T14" fmla="*/ 0 w 16"/>
              <a:gd name="T15" fmla="*/ 0 h 25"/>
              <a:gd name="T16" fmla="*/ 0 w 16"/>
              <a:gd name="T17" fmla="*/ 0 h 25"/>
              <a:gd name="T18" fmla="*/ 0 w 16"/>
              <a:gd name="T19" fmla="*/ 0 h 25"/>
              <a:gd name="T20" fmla="*/ 0 w 16"/>
              <a:gd name="T21" fmla="*/ 0 h 25"/>
              <a:gd name="T22" fmla="*/ 0 w 16"/>
              <a:gd name="T23" fmla="*/ 0 h 25"/>
              <a:gd name="T24" fmla="*/ 0 w 16"/>
              <a:gd name="T25" fmla="*/ 0 h 25"/>
              <a:gd name="T26" fmla="*/ 0 w 16"/>
              <a:gd name="T27" fmla="*/ 0 h 25"/>
              <a:gd name="T28" fmla="*/ 0 w 16"/>
              <a:gd name="T29" fmla="*/ 0 h 25"/>
              <a:gd name="T30" fmla="*/ 0 w 16"/>
              <a:gd name="T31" fmla="*/ 0 h 25"/>
              <a:gd name="T32" fmla="*/ 0 w 16"/>
              <a:gd name="T33" fmla="*/ 0 h 25"/>
              <a:gd name="T34" fmla="*/ 0 w 16"/>
              <a:gd name="T35" fmla="*/ 0 h 25"/>
              <a:gd name="T36" fmla="*/ 0 w 16"/>
              <a:gd name="T37" fmla="*/ 0 h 25"/>
              <a:gd name="T38" fmla="*/ 0 w 16"/>
              <a:gd name="T39" fmla="*/ 0 h 25"/>
              <a:gd name="T40" fmla="*/ 0 w 16"/>
              <a:gd name="T41" fmla="*/ 0 h 25"/>
              <a:gd name="T42" fmla="*/ 0 w 16"/>
              <a:gd name="T43" fmla="*/ 0 h 25"/>
              <a:gd name="T44" fmla="*/ 0 w 16"/>
              <a:gd name="T45" fmla="*/ 0 h 25"/>
              <a:gd name="T46" fmla="*/ 0 w 16"/>
              <a:gd name="T47" fmla="*/ 0 h 25"/>
              <a:gd name="T48" fmla="*/ 0 w 16"/>
              <a:gd name="T49" fmla="*/ 0 h 25"/>
              <a:gd name="T50" fmla="*/ 0 w 16"/>
              <a:gd name="T51" fmla="*/ 0 h 25"/>
              <a:gd name="T52" fmla="*/ 0 w 16"/>
              <a:gd name="T53" fmla="*/ 0 h 25"/>
              <a:gd name="T54" fmla="*/ 0 w 16"/>
              <a:gd name="T55" fmla="*/ 0 h 25"/>
              <a:gd name="T56" fmla="*/ 0 w 16"/>
              <a:gd name="T57" fmla="*/ 0 h 25"/>
              <a:gd name="T58" fmla="*/ 0 w 16"/>
              <a:gd name="T59" fmla="*/ 0 h 25"/>
              <a:gd name="T60" fmla="*/ 0 w 16"/>
              <a:gd name="T61" fmla="*/ 0 h 25"/>
              <a:gd name="T62" fmla="*/ 0 w 16"/>
              <a:gd name="T63" fmla="*/ 0 h 25"/>
              <a:gd name="T64" fmla="*/ 0 w 16"/>
              <a:gd name="T65" fmla="*/ 0 h 25"/>
              <a:gd name="T66" fmla="*/ 0 w 16"/>
              <a:gd name="T67" fmla="*/ 0 h 25"/>
              <a:gd name="T68" fmla="*/ 0 w 16"/>
              <a:gd name="T69" fmla="*/ 0 h 25"/>
              <a:gd name="T70" fmla="*/ 0 w 16"/>
              <a:gd name="T71" fmla="*/ 0 h 25"/>
              <a:gd name="T72" fmla="*/ 0 w 16"/>
              <a:gd name="T73" fmla="*/ 0 h 25"/>
              <a:gd name="T74" fmla="*/ 0 w 16"/>
              <a:gd name="T75" fmla="*/ 0 h 25"/>
              <a:gd name="T76" fmla="*/ 0 w 16"/>
              <a:gd name="T77" fmla="*/ 0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286" name="Freeform 286"/>
          <xdr:cNvSpPr>
            <a:spLocks/>
          </xdr:cNvSpPr>
        </xdr:nvSpPr>
        <xdr:spPr bwMode="auto">
          <a:xfrm>
            <a:off x="328" y="591"/>
            <a:ext cx="1" cy="77"/>
          </a:xfrm>
          <a:custGeom>
            <a:avLst/>
            <a:gdLst>
              <a:gd name="T0" fmla="*/ 0 w 12"/>
              <a:gd name="T1" fmla="*/ 0 h 329"/>
              <a:gd name="T2" fmla="*/ 0 w 12"/>
              <a:gd name="T3" fmla="*/ 0 h 329"/>
              <a:gd name="T4" fmla="*/ 0 w 12"/>
              <a:gd name="T5" fmla="*/ 0 h 329"/>
              <a:gd name="T6" fmla="*/ 0 w 12"/>
              <a:gd name="T7" fmla="*/ 0 h 329"/>
              <a:gd name="T8" fmla="*/ 0 w 12"/>
              <a:gd name="T9" fmla="*/ 0 h 329"/>
              <a:gd name="T10" fmla="*/ 0 w 12"/>
              <a:gd name="T11" fmla="*/ 0 h 329"/>
              <a:gd name="T12" fmla="*/ 0 w 12"/>
              <a:gd name="T13" fmla="*/ 0 h 329"/>
              <a:gd name="T14" fmla="*/ 0 w 12"/>
              <a:gd name="T15" fmla="*/ 0 h 329"/>
              <a:gd name="T16" fmla="*/ 0 w 12"/>
              <a:gd name="T17" fmla="*/ 0 h 329"/>
              <a:gd name="T18" fmla="*/ 0 w 12"/>
              <a:gd name="T19" fmla="*/ 0 h 329"/>
              <a:gd name="T20" fmla="*/ 0 w 12"/>
              <a:gd name="T21" fmla="*/ 0 h 329"/>
              <a:gd name="T22" fmla="*/ 0 w 12"/>
              <a:gd name="T23" fmla="*/ 0 h 329"/>
              <a:gd name="T24" fmla="*/ 0 w 12"/>
              <a:gd name="T25" fmla="*/ 0 h 329"/>
              <a:gd name="T26" fmla="*/ 0 w 12"/>
              <a:gd name="T27" fmla="*/ 0 h 329"/>
              <a:gd name="T28" fmla="*/ 0 w 12"/>
              <a:gd name="T29" fmla="*/ 0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287" name="Freeform 287"/>
          <xdr:cNvSpPr>
            <a:spLocks/>
          </xdr:cNvSpPr>
        </xdr:nvSpPr>
        <xdr:spPr bwMode="auto">
          <a:xfrm>
            <a:off x="352" y="794"/>
            <a:ext cx="6" cy="3"/>
          </a:xfrm>
          <a:custGeom>
            <a:avLst/>
            <a:gdLst>
              <a:gd name="T0" fmla="*/ 0 w 25"/>
              <a:gd name="T1" fmla="*/ 0 h 12"/>
              <a:gd name="T2" fmla="*/ 0 w 25"/>
              <a:gd name="T3" fmla="*/ 0 h 12"/>
              <a:gd name="T4" fmla="*/ 0 w 25"/>
              <a:gd name="T5" fmla="*/ 0 h 12"/>
              <a:gd name="T6" fmla="*/ 0 w 25"/>
              <a:gd name="T7" fmla="*/ 0 h 12"/>
              <a:gd name="T8" fmla="*/ 0 w 25"/>
              <a:gd name="T9" fmla="*/ 0 h 12"/>
              <a:gd name="T10" fmla="*/ 0 w 25"/>
              <a:gd name="T11" fmla="*/ 0 h 12"/>
              <a:gd name="T12" fmla="*/ 0 w 25"/>
              <a:gd name="T13" fmla="*/ 0 h 12"/>
              <a:gd name="T14" fmla="*/ 0 w 25"/>
              <a:gd name="T15" fmla="*/ 0 h 12"/>
              <a:gd name="T16" fmla="*/ 0 w 25"/>
              <a:gd name="T17" fmla="*/ 0 h 12"/>
              <a:gd name="T18" fmla="*/ 0 w 25"/>
              <a:gd name="T19" fmla="*/ 0 h 12"/>
              <a:gd name="T20" fmla="*/ 0 w 25"/>
              <a:gd name="T21" fmla="*/ 0 h 12"/>
              <a:gd name="T22" fmla="*/ 0 w 25"/>
              <a:gd name="T23" fmla="*/ 0 h 12"/>
              <a:gd name="T24" fmla="*/ 0 w 25"/>
              <a:gd name="T25" fmla="*/ 0 h 12"/>
              <a:gd name="T26" fmla="*/ 0 w 25"/>
              <a:gd name="T27" fmla="*/ 0 h 12"/>
              <a:gd name="T28" fmla="*/ 0 w 25"/>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288" name="Freeform 288"/>
          <xdr:cNvSpPr>
            <a:spLocks/>
          </xdr:cNvSpPr>
        </xdr:nvSpPr>
        <xdr:spPr bwMode="auto">
          <a:xfrm>
            <a:off x="333" y="826"/>
            <a:ext cx="20" cy="2"/>
          </a:xfrm>
          <a:custGeom>
            <a:avLst/>
            <a:gdLst>
              <a:gd name="T0" fmla="*/ 0 w 95"/>
              <a:gd name="T1" fmla="*/ 1 h 4"/>
              <a:gd name="T2" fmla="*/ 0 w 95"/>
              <a:gd name="T3" fmla="*/ 1 h 4"/>
              <a:gd name="T4" fmla="*/ 0 w 95"/>
              <a:gd name="T5" fmla="*/ 0 h 4"/>
              <a:gd name="T6" fmla="*/ 0 w 95"/>
              <a:gd name="T7" fmla="*/ 0 h 4"/>
              <a:gd name="T8" fmla="*/ 0 w 95"/>
              <a:gd name="T9" fmla="*/ 1 h 4"/>
              <a:gd name="T10" fmla="*/ 0 w 95"/>
              <a:gd name="T11" fmla="*/ 1 h 4"/>
              <a:gd name="T12" fmla="*/ 0 w 95"/>
              <a:gd name="T13" fmla="*/ 1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289" name="Freeform 289"/>
          <xdr:cNvSpPr>
            <a:spLocks/>
          </xdr:cNvSpPr>
        </xdr:nvSpPr>
        <xdr:spPr bwMode="auto">
          <a:xfrm>
            <a:off x="327" y="832"/>
            <a:ext cx="2" cy="7"/>
          </a:xfrm>
          <a:custGeom>
            <a:avLst/>
            <a:gdLst>
              <a:gd name="T0" fmla="*/ 0 w 12"/>
              <a:gd name="T1" fmla="*/ 0 h 25"/>
              <a:gd name="T2" fmla="*/ 0 w 12"/>
              <a:gd name="T3" fmla="*/ 0 h 25"/>
              <a:gd name="T4" fmla="*/ 0 w 12"/>
              <a:gd name="T5" fmla="*/ 0 h 25"/>
              <a:gd name="T6" fmla="*/ 0 w 12"/>
              <a:gd name="T7" fmla="*/ 0 h 25"/>
              <a:gd name="T8" fmla="*/ 0 w 12"/>
              <a:gd name="T9" fmla="*/ 0 h 25"/>
              <a:gd name="T10" fmla="*/ 0 w 12"/>
              <a:gd name="T11" fmla="*/ 0 h 25"/>
              <a:gd name="T12" fmla="*/ 0 w 12"/>
              <a:gd name="T13" fmla="*/ 0 h 25"/>
              <a:gd name="T14" fmla="*/ 0 w 12"/>
              <a:gd name="T15" fmla="*/ 0 h 25"/>
              <a:gd name="T16" fmla="*/ 0 w 12"/>
              <a:gd name="T17" fmla="*/ 0 h 25"/>
              <a:gd name="T18" fmla="*/ 0 w 12"/>
              <a:gd name="T19" fmla="*/ 0 h 25"/>
              <a:gd name="T20" fmla="*/ 0 w 12"/>
              <a:gd name="T21" fmla="*/ 0 h 25"/>
              <a:gd name="T22" fmla="*/ 0 w 12"/>
              <a:gd name="T23" fmla="*/ 0 h 25"/>
              <a:gd name="T24" fmla="*/ 0 w 12"/>
              <a:gd name="T25" fmla="*/ 0 h 25"/>
              <a:gd name="T26" fmla="*/ 0 w 12"/>
              <a:gd name="T27" fmla="*/ 0 h 25"/>
              <a:gd name="T28" fmla="*/ 0 w 12"/>
              <a:gd name="T29" fmla="*/ 0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290" name="Freeform 290"/>
          <xdr:cNvSpPr>
            <a:spLocks/>
          </xdr:cNvSpPr>
        </xdr:nvSpPr>
        <xdr:spPr bwMode="auto">
          <a:xfrm>
            <a:off x="320" y="934"/>
            <a:ext cx="2" cy="10"/>
          </a:xfrm>
          <a:custGeom>
            <a:avLst/>
            <a:gdLst>
              <a:gd name="T0" fmla="*/ 0 w 12"/>
              <a:gd name="T1" fmla="*/ 0 h 41"/>
              <a:gd name="T2" fmla="*/ 0 w 12"/>
              <a:gd name="T3" fmla="*/ 0 h 41"/>
              <a:gd name="T4" fmla="*/ 0 w 12"/>
              <a:gd name="T5" fmla="*/ 0 h 41"/>
              <a:gd name="T6" fmla="*/ 0 w 12"/>
              <a:gd name="T7" fmla="*/ 0 h 41"/>
              <a:gd name="T8" fmla="*/ 0 w 12"/>
              <a:gd name="T9" fmla="*/ 0 h 41"/>
              <a:gd name="T10" fmla="*/ 0 w 12"/>
              <a:gd name="T11" fmla="*/ 0 h 41"/>
              <a:gd name="T12" fmla="*/ 0 w 12"/>
              <a:gd name="T13" fmla="*/ 0 h 41"/>
              <a:gd name="T14" fmla="*/ 0 w 12"/>
              <a:gd name="T15" fmla="*/ 0 h 41"/>
              <a:gd name="T16" fmla="*/ 0 w 12"/>
              <a:gd name="T17" fmla="*/ 0 h 41"/>
              <a:gd name="T18" fmla="*/ 0 w 12"/>
              <a:gd name="T19" fmla="*/ 0 h 41"/>
              <a:gd name="T20" fmla="*/ 0 w 12"/>
              <a:gd name="T21" fmla="*/ 0 h 41"/>
              <a:gd name="T22" fmla="*/ 0 w 12"/>
              <a:gd name="T23" fmla="*/ 0 h 41"/>
              <a:gd name="T24" fmla="*/ 0 w 12"/>
              <a:gd name="T25" fmla="*/ 0 h 41"/>
              <a:gd name="T26" fmla="*/ 0 w 12"/>
              <a:gd name="T27" fmla="*/ 0 h 41"/>
              <a:gd name="T28" fmla="*/ 0 w 12"/>
              <a:gd name="T29" fmla="*/ 0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291" name="Freeform 291"/>
          <xdr:cNvSpPr>
            <a:spLocks/>
          </xdr:cNvSpPr>
        </xdr:nvSpPr>
        <xdr:spPr bwMode="auto">
          <a:xfrm>
            <a:off x="328" y="694"/>
            <a:ext cx="3" cy="12"/>
          </a:xfrm>
          <a:custGeom>
            <a:avLst/>
            <a:gdLst>
              <a:gd name="T0" fmla="*/ 0 w 12"/>
              <a:gd name="T1" fmla="*/ 0 h 54"/>
              <a:gd name="T2" fmla="*/ 0 w 12"/>
              <a:gd name="T3" fmla="*/ 0 h 54"/>
              <a:gd name="T4" fmla="*/ 0 w 12"/>
              <a:gd name="T5" fmla="*/ 0 h 54"/>
              <a:gd name="T6" fmla="*/ 0 w 12"/>
              <a:gd name="T7" fmla="*/ 0 h 54"/>
              <a:gd name="T8" fmla="*/ 0 w 12"/>
              <a:gd name="T9" fmla="*/ 0 h 54"/>
              <a:gd name="T10" fmla="*/ 0 w 12"/>
              <a:gd name="T11" fmla="*/ 0 h 54"/>
              <a:gd name="T12" fmla="*/ 0 w 12"/>
              <a:gd name="T13" fmla="*/ 0 h 54"/>
              <a:gd name="T14" fmla="*/ 0 w 12"/>
              <a:gd name="T15" fmla="*/ 0 h 54"/>
              <a:gd name="T16" fmla="*/ 0 w 12"/>
              <a:gd name="T17" fmla="*/ 0 h 54"/>
              <a:gd name="T18" fmla="*/ 0 w 12"/>
              <a:gd name="T19" fmla="*/ 0 h 54"/>
              <a:gd name="T20" fmla="*/ 0 w 12"/>
              <a:gd name="T21" fmla="*/ 0 h 54"/>
              <a:gd name="T22" fmla="*/ 0 w 12"/>
              <a:gd name="T23" fmla="*/ 0 h 54"/>
              <a:gd name="T24" fmla="*/ 0 w 12"/>
              <a:gd name="T25" fmla="*/ 0 h 54"/>
              <a:gd name="T26" fmla="*/ 0 w 12"/>
              <a:gd name="T27" fmla="*/ 0 h 54"/>
              <a:gd name="T28" fmla="*/ 0 w 12"/>
              <a:gd name="T29" fmla="*/ 0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292" name="Freeform 292"/>
          <xdr:cNvSpPr>
            <a:spLocks/>
          </xdr:cNvSpPr>
        </xdr:nvSpPr>
        <xdr:spPr bwMode="auto">
          <a:xfrm>
            <a:off x="326" y="703"/>
            <a:ext cx="5" cy="7"/>
          </a:xfrm>
          <a:custGeom>
            <a:avLst/>
            <a:gdLst>
              <a:gd name="T0" fmla="*/ 0 w 25"/>
              <a:gd name="T1" fmla="*/ 0 h 27"/>
              <a:gd name="T2" fmla="*/ 0 w 25"/>
              <a:gd name="T3" fmla="*/ 0 h 27"/>
              <a:gd name="T4" fmla="*/ 0 w 25"/>
              <a:gd name="T5" fmla="*/ 0 h 27"/>
              <a:gd name="T6" fmla="*/ 0 w 25"/>
              <a:gd name="T7" fmla="*/ 0 h 27"/>
              <a:gd name="T8" fmla="*/ 0 w 25"/>
              <a:gd name="T9" fmla="*/ 0 h 27"/>
              <a:gd name="T10" fmla="*/ 0 w 25"/>
              <a:gd name="T11" fmla="*/ 0 h 27"/>
              <a:gd name="T12" fmla="*/ 0 w 25"/>
              <a:gd name="T13" fmla="*/ 0 h 27"/>
              <a:gd name="T14" fmla="*/ 0 w 25"/>
              <a:gd name="T15" fmla="*/ 0 h 27"/>
              <a:gd name="T16" fmla="*/ 0 w 25"/>
              <a:gd name="T17" fmla="*/ 0 h 27"/>
              <a:gd name="T18" fmla="*/ 0 w 25"/>
              <a:gd name="T19" fmla="*/ 0 h 27"/>
              <a:gd name="T20" fmla="*/ 0 w 25"/>
              <a:gd name="T21" fmla="*/ 0 h 27"/>
              <a:gd name="T22" fmla="*/ 0 w 25"/>
              <a:gd name="T23" fmla="*/ 0 h 27"/>
              <a:gd name="T24" fmla="*/ 0 w 25"/>
              <a:gd name="T25" fmla="*/ 0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293" name="Freeform 293"/>
          <xdr:cNvSpPr>
            <a:spLocks/>
          </xdr:cNvSpPr>
        </xdr:nvSpPr>
        <xdr:spPr bwMode="auto">
          <a:xfrm>
            <a:off x="326" y="708"/>
            <a:ext cx="2" cy="14"/>
          </a:xfrm>
          <a:custGeom>
            <a:avLst/>
            <a:gdLst>
              <a:gd name="T0" fmla="*/ 0 w 11"/>
              <a:gd name="T1" fmla="*/ 0 h 64"/>
              <a:gd name="T2" fmla="*/ 0 w 11"/>
              <a:gd name="T3" fmla="*/ 0 h 64"/>
              <a:gd name="T4" fmla="*/ 0 w 11"/>
              <a:gd name="T5" fmla="*/ 0 h 64"/>
              <a:gd name="T6" fmla="*/ 0 w 11"/>
              <a:gd name="T7" fmla="*/ 0 h 64"/>
              <a:gd name="T8" fmla="*/ 0 w 11"/>
              <a:gd name="T9" fmla="*/ 0 h 64"/>
              <a:gd name="T10" fmla="*/ 0 w 11"/>
              <a:gd name="T11" fmla="*/ 0 h 64"/>
              <a:gd name="T12" fmla="*/ 0 w 11"/>
              <a:gd name="T13" fmla="*/ 0 h 64"/>
              <a:gd name="T14" fmla="*/ 0 w 11"/>
              <a:gd name="T15" fmla="*/ 0 h 64"/>
              <a:gd name="T16" fmla="*/ 0 w 11"/>
              <a:gd name="T17" fmla="*/ 0 h 64"/>
              <a:gd name="T18" fmla="*/ 0 w 11"/>
              <a:gd name="T19" fmla="*/ 0 h 64"/>
              <a:gd name="T20" fmla="*/ 0 w 11"/>
              <a:gd name="T21" fmla="*/ 0 h 64"/>
              <a:gd name="T22" fmla="*/ 0 w 11"/>
              <a:gd name="T23" fmla="*/ 0 h 64"/>
              <a:gd name="T24" fmla="*/ 0 w 11"/>
              <a:gd name="T25" fmla="*/ 0 h 64"/>
              <a:gd name="T26" fmla="*/ 0 w 11"/>
              <a:gd name="T27" fmla="*/ 0 h 64"/>
              <a:gd name="T28" fmla="*/ 0 w 11"/>
              <a:gd name="T29" fmla="*/ 0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294" name="Freeform 294"/>
          <xdr:cNvSpPr>
            <a:spLocks/>
          </xdr:cNvSpPr>
        </xdr:nvSpPr>
        <xdr:spPr bwMode="auto">
          <a:xfrm>
            <a:off x="321" y="719"/>
            <a:ext cx="7" cy="33"/>
          </a:xfrm>
          <a:custGeom>
            <a:avLst/>
            <a:gdLst>
              <a:gd name="T0" fmla="*/ 0 w 33"/>
              <a:gd name="T1" fmla="*/ 0 h 140"/>
              <a:gd name="T2" fmla="*/ 0 w 33"/>
              <a:gd name="T3" fmla="*/ 0 h 140"/>
              <a:gd name="T4" fmla="*/ 0 w 33"/>
              <a:gd name="T5" fmla="*/ 0 h 140"/>
              <a:gd name="T6" fmla="*/ 0 w 33"/>
              <a:gd name="T7" fmla="*/ 0 h 140"/>
              <a:gd name="T8" fmla="*/ 0 w 33"/>
              <a:gd name="T9" fmla="*/ 0 h 140"/>
              <a:gd name="T10" fmla="*/ 0 w 33"/>
              <a:gd name="T11" fmla="*/ 0 h 140"/>
              <a:gd name="T12" fmla="*/ 0 w 33"/>
              <a:gd name="T13" fmla="*/ 0 h 140"/>
              <a:gd name="T14" fmla="*/ 0 w 33"/>
              <a:gd name="T15" fmla="*/ 0 h 140"/>
              <a:gd name="T16" fmla="*/ 0 w 33"/>
              <a:gd name="T17" fmla="*/ 0 h 140"/>
              <a:gd name="T18" fmla="*/ 0 w 33"/>
              <a:gd name="T19" fmla="*/ 0 h 140"/>
              <a:gd name="T20" fmla="*/ 0 w 33"/>
              <a:gd name="T21" fmla="*/ 0 h 140"/>
              <a:gd name="T22" fmla="*/ 0 w 33"/>
              <a:gd name="T23" fmla="*/ 0 h 140"/>
              <a:gd name="T24" fmla="*/ 0 w 33"/>
              <a:gd name="T25" fmla="*/ 0 h 140"/>
              <a:gd name="T26" fmla="*/ 0 w 33"/>
              <a:gd name="T27" fmla="*/ 0 h 140"/>
              <a:gd name="T28" fmla="*/ 0 w 33"/>
              <a:gd name="T29" fmla="*/ 0 h 140"/>
              <a:gd name="T30" fmla="*/ 0 w 33"/>
              <a:gd name="T31" fmla="*/ 0 h 140"/>
              <a:gd name="T32" fmla="*/ 0 w 33"/>
              <a:gd name="T33" fmla="*/ 0 h 140"/>
              <a:gd name="T34" fmla="*/ 0 w 33"/>
              <a:gd name="T35" fmla="*/ 0 h 140"/>
              <a:gd name="T36" fmla="*/ 0 w 33"/>
              <a:gd name="T37" fmla="*/ 0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295" name="Freeform 295"/>
          <xdr:cNvSpPr>
            <a:spLocks/>
          </xdr:cNvSpPr>
        </xdr:nvSpPr>
        <xdr:spPr bwMode="auto">
          <a:xfrm>
            <a:off x="321" y="750"/>
            <a:ext cx="16" cy="40"/>
          </a:xfrm>
          <a:custGeom>
            <a:avLst/>
            <a:gdLst>
              <a:gd name="T0" fmla="*/ 0 w 81"/>
              <a:gd name="T1" fmla="*/ 0 h 172"/>
              <a:gd name="T2" fmla="*/ 0 w 81"/>
              <a:gd name="T3" fmla="*/ 0 h 172"/>
              <a:gd name="T4" fmla="*/ 0 w 81"/>
              <a:gd name="T5" fmla="*/ 0 h 172"/>
              <a:gd name="T6" fmla="*/ 0 w 81"/>
              <a:gd name="T7" fmla="*/ 0 h 172"/>
              <a:gd name="T8" fmla="*/ 0 w 81"/>
              <a:gd name="T9" fmla="*/ 0 h 172"/>
              <a:gd name="T10" fmla="*/ 0 w 81"/>
              <a:gd name="T11" fmla="*/ 0 h 172"/>
              <a:gd name="T12" fmla="*/ 0 w 81"/>
              <a:gd name="T13" fmla="*/ 0 h 172"/>
              <a:gd name="T14" fmla="*/ 0 w 81"/>
              <a:gd name="T15" fmla="*/ 0 h 172"/>
              <a:gd name="T16" fmla="*/ 0 w 81"/>
              <a:gd name="T17" fmla="*/ 0 h 172"/>
              <a:gd name="T18" fmla="*/ 0 w 81"/>
              <a:gd name="T19" fmla="*/ 0 h 172"/>
              <a:gd name="T20" fmla="*/ 0 w 81"/>
              <a:gd name="T21" fmla="*/ 0 h 172"/>
              <a:gd name="T22" fmla="*/ 0 w 81"/>
              <a:gd name="T23" fmla="*/ 0 h 172"/>
              <a:gd name="T24" fmla="*/ 0 w 81"/>
              <a:gd name="T25" fmla="*/ 0 h 172"/>
              <a:gd name="T26" fmla="*/ 0 w 81"/>
              <a:gd name="T27" fmla="*/ 0 h 172"/>
              <a:gd name="T28" fmla="*/ 0 w 81"/>
              <a:gd name="T29" fmla="*/ 0 h 172"/>
              <a:gd name="T30" fmla="*/ 0 w 81"/>
              <a:gd name="T31" fmla="*/ 0 h 172"/>
              <a:gd name="T32" fmla="*/ 0 w 81"/>
              <a:gd name="T33" fmla="*/ 0 h 172"/>
              <a:gd name="T34" fmla="*/ 0 w 81"/>
              <a:gd name="T35" fmla="*/ 0 h 172"/>
              <a:gd name="T36" fmla="*/ 0 w 81"/>
              <a:gd name="T37" fmla="*/ 0 h 172"/>
              <a:gd name="T38" fmla="*/ 0 w 81"/>
              <a:gd name="T39" fmla="*/ 0 h 172"/>
              <a:gd name="T40" fmla="*/ 0 w 81"/>
              <a:gd name="T41" fmla="*/ 0 h 172"/>
              <a:gd name="T42" fmla="*/ 0 w 81"/>
              <a:gd name="T43" fmla="*/ 0 h 172"/>
              <a:gd name="T44" fmla="*/ 0 w 81"/>
              <a:gd name="T45" fmla="*/ 0 h 172"/>
              <a:gd name="T46" fmla="*/ 0 w 81"/>
              <a:gd name="T47" fmla="*/ 0 h 172"/>
              <a:gd name="T48" fmla="*/ 0 w 81"/>
              <a:gd name="T49" fmla="*/ 0 h 172"/>
              <a:gd name="T50" fmla="*/ 0 w 81"/>
              <a:gd name="T51" fmla="*/ 0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296" name="Freeform 296"/>
          <xdr:cNvSpPr>
            <a:spLocks/>
          </xdr:cNvSpPr>
        </xdr:nvSpPr>
        <xdr:spPr bwMode="auto">
          <a:xfrm>
            <a:off x="337" y="786"/>
            <a:ext cx="5" cy="3"/>
          </a:xfrm>
          <a:custGeom>
            <a:avLst/>
            <a:gdLst>
              <a:gd name="T0" fmla="*/ 0 w 21"/>
              <a:gd name="T1" fmla="*/ 0 h 12"/>
              <a:gd name="T2" fmla="*/ 0 w 21"/>
              <a:gd name="T3" fmla="*/ 0 h 12"/>
              <a:gd name="T4" fmla="*/ 0 w 21"/>
              <a:gd name="T5" fmla="*/ 0 h 12"/>
              <a:gd name="T6" fmla="*/ 0 w 21"/>
              <a:gd name="T7" fmla="*/ 0 h 12"/>
              <a:gd name="T8" fmla="*/ 0 w 21"/>
              <a:gd name="T9" fmla="*/ 0 h 12"/>
              <a:gd name="T10" fmla="*/ 0 w 21"/>
              <a:gd name="T11" fmla="*/ 0 h 12"/>
              <a:gd name="T12" fmla="*/ 0 w 21"/>
              <a:gd name="T13" fmla="*/ 0 h 12"/>
              <a:gd name="T14" fmla="*/ 0 w 21"/>
              <a:gd name="T15" fmla="*/ 0 h 12"/>
              <a:gd name="T16" fmla="*/ 0 w 21"/>
              <a:gd name="T17" fmla="*/ 0 h 12"/>
              <a:gd name="T18" fmla="*/ 0 w 21"/>
              <a:gd name="T19" fmla="*/ 0 h 12"/>
              <a:gd name="T20" fmla="*/ 0 w 21"/>
              <a:gd name="T21" fmla="*/ 0 h 12"/>
              <a:gd name="T22" fmla="*/ 0 w 21"/>
              <a:gd name="T23" fmla="*/ 0 h 12"/>
              <a:gd name="T24" fmla="*/ 0 w 21"/>
              <a:gd name="T25" fmla="*/ 0 h 12"/>
              <a:gd name="T26" fmla="*/ 0 w 21"/>
              <a:gd name="T27" fmla="*/ 0 h 12"/>
              <a:gd name="T28" fmla="*/ 0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297" name="Freeform 297"/>
          <xdr:cNvSpPr>
            <a:spLocks/>
          </xdr:cNvSpPr>
        </xdr:nvSpPr>
        <xdr:spPr bwMode="auto">
          <a:xfrm>
            <a:off x="342" y="783"/>
            <a:ext cx="7" cy="3"/>
          </a:xfrm>
          <a:custGeom>
            <a:avLst/>
            <a:gdLst>
              <a:gd name="T0" fmla="*/ 0 w 32"/>
              <a:gd name="T1" fmla="*/ 0 h 12"/>
              <a:gd name="T2" fmla="*/ 0 w 32"/>
              <a:gd name="T3" fmla="*/ 0 h 12"/>
              <a:gd name="T4" fmla="*/ 0 w 32"/>
              <a:gd name="T5" fmla="*/ 0 h 12"/>
              <a:gd name="T6" fmla="*/ 0 w 32"/>
              <a:gd name="T7" fmla="*/ 0 h 12"/>
              <a:gd name="T8" fmla="*/ 0 w 32"/>
              <a:gd name="T9" fmla="*/ 0 h 12"/>
              <a:gd name="T10" fmla="*/ 0 w 32"/>
              <a:gd name="T11" fmla="*/ 0 h 12"/>
              <a:gd name="T12" fmla="*/ 0 w 32"/>
              <a:gd name="T13" fmla="*/ 0 h 12"/>
              <a:gd name="T14" fmla="*/ 0 w 32"/>
              <a:gd name="T15" fmla="*/ 0 h 12"/>
              <a:gd name="T16" fmla="*/ 0 w 32"/>
              <a:gd name="T17" fmla="*/ 0 h 12"/>
              <a:gd name="T18" fmla="*/ 0 w 32"/>
              <a:gd name="T19" fmla="*/ 0 h 12"/>
              <a:gd name="T20" fmla="*/ 0 w 32"/>
              <a:gd name="T21" fmla="*/ 0 h 12"/>
              <a:gd name="T22" fmla="*/ 0 w 32"/>
              <a:gd name="T23" fmla="*/ 0 h 12"/>
              <a:gd name="T24" fmla="*/ 0 w 32"/>
              <a:gd name="T25" fmla="*/ 0 h 12"/>
              <a:gd name="T26" fmla="*/ 0 w 32"/>
              <a:gd name="T27" fmla="*/ 0 h 12"/>
              <a:gd name="T28" fmla="*/ 0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298" name="Freeform 298"/>
          <xdr:cNvSpPr>
            <a:spLocks/>
          </xdr:cNvSpPr>
        </xdr:nvSpPr>
        <xdr:spPr bwMode="auto">
          <a:xfrm>
            <a:off x="327" y="666"/>
            <a:ext cx="19" cy="32"/>
          </a:xfrm>
          <a:custGeom>
            <a:avLst/>
            <a:gdLst>
              <a:gd name="T0" fmla="*/ 0 w 87"/>
              <a:gd name="T1" fmla="*/ 0 h 134"/>
              <a:gd name="T2" fmla="*/ 0 w 87"/>
              <a:gd name="T3" fmla="*/ 0 h 134"/>
              <a:gd name="T4" fmla="*/ 0 w 87"/>
              <a:gd name="T5" fmla="*/ 0 h 134"/>
              <a:gd name="T6" fmla="*/ 0 w 87"/>
              <a:gd name="T7" fmla="*/ 0 h 134"/>
              <a:gd name="T8" fmla="*/ 0 w 87"/>
              <a:gd name="T9" fmla="*/ 0 h 134"/>
              <a:gd name="T10" fmla="*/ 0 w 87"/>
              <a:gd name="T11" fmla="*/ 0 h 134"/>
              <a:gd name="T12" fmla="*/ 0 w 87"/>
              <a:gd name="T13" fmla="*/ 0 h 134"/>
              <a:gd name="T14" fmla="*/ 0 w 87"/>
              <a:gd name="T15" fmla="*/ 0 h 134"/>
              <a:gd name="T16" fmla="*/ 0 w 87"/>
              <a:gd name="T17" fmla="*/ 0 h 134"/>
              <a:gd name="T18" fmla="*/ 0 w 87"/>
              <a:gd name="T19" fmla="*/ 0 h 134"/>
              <a:gd name="T20" fmla="*/ 0 w 87"/>
              <a:gd name="T21" fmla="*/ 0 h 134"/>
              <a:gd name="T22" fmla="*/ 0 w 87"/>
              <a:gd name="T23" fmla="*/ 0 h 134"/>
              <a:gd name="T24" fmla="*/ 0 w 87"/>
              <a:gd name="T25" fmla="*/ 0 h 134"/>
              <a:gd name="T26" fmla="*/ 0 w 87"/>
              <a:gd name="T27" fmla="*/ 0 h 134"/>
              <a:gd name="T28" fmla="*/ 0 w 87"/>
              <a:gd name="T29" fmla="*/ 0 h 134"/>
              <a:gd name="T30" fmla="*/ 0 w 87"/>
              <a:gd name="T31" fmla="*/ 0 h 134"/>
              <a:gd name="T32" fmla="*/ 0 w 87"/>
              <a:gd name="T33" fmla="*/ 0 h 134"/>
              <a:gd name="T34" fmla="*/ 0 w 87"/>
              <a:gd name="T35" fmla="*/ 0 h 134"/>
              <a:gd name="T36" fmla="*/ 0 w 87"/>
              <a:gd name="T37" fmla="*/ 0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299" name="Freeform 299"/>
          <xdr:cNvSpPr>
            <a:spLocks/>
          </xdr:cNvSpPr>
        </xdr:nvSpPr>
        <xdr:spPr bwMode="auto">
          <a:xfrm>
            <a:off x="349" y="786"/>
            <a:ext cx="5" cy="5"/>
          </a:xfrm>
          <a:custGeom>
            <a:avLst/>
            <a:gdLst>
              <a:gd name="T0" fmla="*/ 0 w 25"/>
              <a:gd name="T1" fmla="*/ 0 h 25"/>
              <a:gd name="T2" fmla="*/ 0 w 25"/>
              <a:gd name="T3" fmla="*/ 0 h 25"/>
              <a:gd name="T4" fmla="*/ 0 w 25"/>
              <a:gd name="T5" fmla="*/ 0 h 25"/>
              <a:gd name="T6" fmla="*/ 0 w 25"/>
              <a:gd name="T7" fmla="*/ 0 h 25"/>
              <a:gd name="T8" fmla="*/ 0 w 25"/>
              <a:gd name="T9" fmla="*/ 0 h 25"/>
              <a:gd name="T10" fmla="*/ 0 w 25"/>
              <a:gd name="T11" fmla="*/ 0 h 25"/>
              <a:gd name="T12" fmla="*/ 0 w 25"/>
              <a:gd name="T13" fmla="*/ 0 h 25"/>
              <a:gd name="T14" fmla="*/ 0 w 25"/>
              <a:gd name="T15" fmla="*/ 0 h 25"/>
              <a:gd name="T16" fmla="*/ 0 w 25"/>
              <a:gd name="T17" fmla="*/ 0 h 25"/>
              <a:gd name="T18" fmla="*/ 0 w 25"/>
              <a:gd name="T19" fmla="*/ 0 h 25"/>
              <a:gd name="T20" fmla="*/ 0 w 25"/>
              <a:gd name="T21" fmla="*/ 0 h 25"/>
              <a:gd name="T22" fmla="*/ 0 w 25"/>
              <a:gd name="T23" fmla="*/ 0 h 25"/>
              <a:gd name="T24" fmla="*/ 0 w 25"/>
              <a:gd name="T25" fmla="*/ 0 h 25"/>
              <a:gd name="T26" fmla="*/ 0 w 25"/>
              <a:gd name="T27" fmla="*/ 0 h 25"/>
              <a:gd name="T28" fmla="*/ 0 w 25"/>
              <a:gd name="T29" fmla="*/ 0 h 25"/>
              <a:gd name="T30" fmla="*/ 0 w 25"/>
              <a:gd name="T31" fmla="*/ 0 h 25"/>
              <a:gd name="T32" fmla="*/ 0 w 25"/>
              <a:gd name="T33" fmla="*/ 0 h 25"/>
              <a:gd name="T34" fmla="*/ 0 w 25"/>
              <a:gd name="T35" fmla="*/ 0 h 25"/>
              <a:gd name="T36" fmla="*/ 0 w 25"/>
              <a:gd name="T37" fmla="*/ 0 h 25"/>
              <a:gd name="T38" fmla="*/ 0 w 25"/>
              <a:gd name="T39" fmla="*/ 0 h 25"/>
              <a:gd name="T40" fmla="*/ 0 w 25"/>
              <a:gd name="T41" fmla="*/ 0 h 25"/>
              <a:gd name="T42" fmla="*/ 0 w 25"/>
              <a:gd name="T43" fmla="*/ 0 h 25"/>
              <a:gd name="T44" fmla="*/ 0 w 25"/>
              <a:gd name="T45" fmla="*/ 0 h 25"/>
              <a:gd name="T46" fmla="*/ 0 w 25"/>
              <a:gd name="T47" fmla="*/ 0 h 25"/>
              <a:gd name="T48" fmla="*/ 0 w 25"/>
              <a:gd name="T49" fmla="*/ 0 h 25"/>
              <a:gd name="T50" fmla="*/ 0 w 25"/>
              <a:gd name="T51" fmla="*/ 0 h 25"/>
              <a:gd name="T52" fmla="*/ 0 w 25"/>
              <a:gd name="T53" fmla="*/ 0 h 25"/>
              <a:gd name="T54" fmla="*/ 0 w 25"/>
              <a:gd name="T55" fmla="*/ 0 h 25"/>
              <a:gd name="T56" fmla="*/ 0 w 25"/>
              <a:gd name="T57" fmla="*/ 0 h 25"/>
              <a:gd name="T58" fmla="*/ 0 w 25"/>
              <a:gd name="T59" fmla="*/ 0 h 25"/>
              <a:gd name="T60" fmla="*/ 0 w 25"/>
              <a:gd name="T61" fmla="*/ 0 h 25"/>
              <a:gd name="T62" fmla="*/ 0 w 25"/>
              <a:gd name="T63" fmla="*/ 0 h 25"/>
              <a:gd name="T64" fmla="*/ 0 w 25"/>
              <a:gd name="T65" fmla="*/ 0 h 25"/>
              <a:gd name="T66" fmla="*/ 0 w 25"/>
              <a:gd name="T67" fmla="*/ 0 h 25"/>
              <a:gd name="T68" fmla="*/ 0 w 25"/>
              <a:gd name="T69" fmla="*/ 0 h 25"/>
              <a:gd name="T70" fmla="*/ 0 w 25"/>
              <a:gd name="T71" fmla="*/ 0 h 25"/>
              <a:gd name="T72" fmla="*/ 0 w 25"/>
              <a:gd name="T73" fmla="*/ 0 h 25"/>
              <a:gd name="T74" fmla="*/ 0 w 25"/>
              <a:gd name="T75" fmla="*/ 0 h 25"/>
              <a:gd name="T76" fmla="*/ 0 w 25"/>
              <a:gd name="T77" fmla="*/ 0 h 25"/>
              <a:gd name="T78" fmla="*/ 0 w 25"/>
              <a:gd name="T79" fmla="*/ 0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300" name="Freeform 300"/>
          <xdr:cNvSpPr>
            <a:spLocks/>
          </xdr:cNvSpPr>
        </xdr:nvSpPr>
        <xdr:spPr bwMode="auto">
          <a:xfrm>
            <a:off x="352" y="789"/>
            <a:ext cx="2" cy="8"/>
          </a:xfrm>
          <a:custGeom>
            <a:avLst/>
            <a:gdLst>
              <a:gd name="T0" fmla="*/ 0 w 11"/>
              <a:gd name="T1" fmla="*/ 0 h 37"/>
              <a:gd name="T2" fmla="*/ 0 w 11"/>
              <a:gd name="T3" fmla="*/ 0 h 37"/>
              <a:gd name="T4" fmla="*/ 0 w 11"/>
              <a:gd name="T5" fmla="*/ 0 h 37"/>
              <a:gd name="T6" fmla="*/ 0 w 11"/>
              <a:gd name="T7" fmla="*/ 0 h 37"/>
              <a:gd name="T8" fmla="*/ 0 w 11"/>
              <a:gd name="T9" fmla="*/ 0 h 37"/>
              <a:gd name="T10" fmla="*/ 0 w 11"/>
              <a:gd name="T11" fmla="*/ 0 h 37"/>
              <a:gd name="T12" fmla="*/ 0 w 11"/>
              <a:gd name="T13" fmla="*/ 0 h 37"/>
              <a:gd name="T14" fmla="*/ 0 w 11"/>
              <a:gd name="T15" fmla="*/ 0 h 37"/>
              <a:gd name="T16" fmla="*/ 0 w 11"/>
              <a:gd name="T17" fmla="*/ 0 h 37"/>
              <a:gd name="T18" fmla="*/ 0 w 11"/>
              <a:gd name="T19" fmla="*/ 0 h 37"/>
              <a:gd name="T20" fmla="*/ 0 w 11"/>
              <a:gd name="T21" fmla="*/ 0 h 37"/>
              <a:gd name="T22" fmla="*/ 0 w 11"/>
              <a:gd name="T23" fmla="*/ 0 h 37"/>
              <a:gd name="T24" fmla="*/ 0 w 11"/>
              <a:gd name="T25" fmla="*/ 0 h 37"/>
              <a:gd name="T26" fmla="*/ 0 w 11"/>
              <a:gd name="T27" fmla="*/ 0 h 37"/>
              <a:gd name="T28" fmla="*/ 0 w 11"/>
              <a:gd name="T29" fmla="*/ 0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301" name="Freeform 301"/>
          <xdr:cNvSpPr>
            <a:spLocks/>
          </xdr:cNvSpPr>
        </xdr:nvSpPr>
        <xdr:spPr bwMode="auto">
          <a:xfrm>
            <a:off x="353" y="797"/>
            <a:ext cx="2" cy="31"/>
          </a:xfrm>
          <a:custGeom>
            <a:avLst/>
            <a:gdLst>
              <a:gd name="T0" fmla="*/ 0 w 11"/>
              <a:gd name="T1" fmla="*/ 0 h 128"/>
              <a:gd name="T2" fmla="*/ 0 w 11"/>
              <a:gd name="T3" fmla="*/ 0 h 128"/>
              <a:gd name="T4" fmla="*/ 0 w 11"/>
              <a:gd name="T5" fmla="*/ 0 h 128"/>
              <a:gd name="T6" fmla="*/ 0 w 11"/>
              <a:gd name="T7" fmla="*/ 0 h 128"/>
              <a:gd name="T8" fmla="*/ 0 w 11"/>
              <a:gd name="T9" fmla="*/ 0 h 128"/>
              <a:gd name="T10" fmla="*/ 0 w 11"/>
              <a:gd name="T11" fmla="*/ 0 h 128"/>
              <a:gd name="T12" fmla="*/ 0 w 11"/>
              <a:gd name="T13" fmla="*/ 0 h 128"/>
              <a:gd name="T14" fmla="*/ 0 w 11"/>
              <a:gd name="T15" fmla="*/ 0 h 128"/>
              <a:gd name="T16" fmla="*/ 0 w 11"/>
              <a:gd name="T17" fmla="*/ 0 h 128"/>
              <a:gd name="T18" fmla="*/ 0 w 11"/>
              <a:gd name="T19" fmla="*/ 0 h 128"/>
              <a:gd name="T20" fmla="*/ 0 w 11"/>
              <a:gd name="T21" fmla="*/ 0 h 128"/>
              <a:gd name="T22" fmla="*/ 0 w 11"/>
              <a:gd name="T23" fmla="*/ 0 h 128"/>
              <a:gd name="T24" fmla="*/ 0 w 11"/>
              <a:gd name="T25" fmla="*/ 0 h 128"/>
              <a:gd name="T26" fmla="*/ 0 w 11"/>
              <a:gd name="T27" fmla="*/ 0 h 128"/>
              <a:gd name="T28" fmla="*/ 0 w 11"/>
              <a:gd name="T29" fmla="*/ 0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302" name="Freeform 302"/>
          <xdr:cNvSpPr>
            <a:spLocks/>
          </xdr:cNvSpPr>
        </xdr:nvSpPr>
        <xdr:spPr bwMode="auto">
          <a:xfrm>
            <a:off x="332" y="828"/>
            <a:ext cx="22" cy="5"/>
          </a:xfrm>
          <a:custGeom>
            <a:avLst/>
            <a:gdLst>
              <a:gd name="T0" fmla="*/ 0 w 110"/>
              <a:gd name="T1" fmla="*/ 0 h 24"/>
              <a:gd name="T2" fmla="*/ 0 w 110"/>
              <a:gd name="T3" fmla="*/ 0 h 24"/>
              <a:gd name="T4" fmla="*/ 0 w 110"/>
              <a:gd name="T5" fmla="*/ 0 h 24"/>
              <a:gd name="T6" fmla="*/ 0 w 110"/>
              <a:gd name="T7" fmla="*/ 0 h 24"/>
              <a:gd name="T8" fmla="*/ 0 w 110"/>
              <a:gd name="T9" fmla="*/ 0 h 24"/>
              <a:gd name="T10" fmla="*/ 0 w 110"/>
              <a:gd name="T11" fmla="*/ 0 h 24"/>
              <a:gd name="T12" fmla="*/ 0 w 110"/>
              <a:gd name="T13" fmla="*/ 0 h 24"/>
              <a:gd name="T14" fmla="*/ 0 w 110"/>
              <a:gd name="T15" fmla="*/ 0 h 24"/>
              <a:gd name="T16" fmla="*/ 0 w 110"/>
              <a:gd name="T17" fmla="*/ 0 h 24"/>
              <a:gd name="T18" fmla="*/ 0 w 110"/>
              <a:gd name="T19" fmla="*/ 0 h 24"/>
              <a:gd name="T20" fmla="*/ 0 w 110"/>
              <a:gd name="T21" fmla="*/ 0 h 24"/>
              <a:gd name="T22" fmla="*/ 0 w 110"/>
              <a:gd name="T23" fmla="*/ 0 h 24"/>
              <a:gd name="T24" fmla="*/ 0 w 110"/>
              <a:gd name="T25" fmla="*/ 0 h 24"/>
              <a:gd name="T26" fmla="*/ 0 w 110"/>
              <a:gd name="T27" fmla="*/ 0 h 24"/>
              <a:gd name="T28" fmla="*/ 0 w 110"/>
              <a:gd name="T29" fmla="*/ 0 h 24"/>
              <a:gd name="T30" fmla="*/ 0 w 110"/>
              <a:gd name="T31" fmla="*/ 0 h 24"/>
              <a:gd name="T32" fmla="*/ 0 w 110"/>
              <a:gd name="T33" fmla="*/ 0 h 24"/>
              <a:gd name="T34" fmla="*/ 0 w 110"/>
              <a:gd name="T35" fmla="*/ 0 h 24"/>
              <a:gd name="T36" fmla="*/ 0 w 110"/>
              <a:gd name="T37" fmla="*/ 0 h 24"/>
              <a:gd name="T38" fmla="*/ 0 w 110"/>
              <a:gd name="T39" fmla="*/ 0 h 24"/>
              <a:gd name="T40" fmla="*/ 0 w 110"/>
              <a:gd name="T41" fmla="*/ 0 h 24"/>
              <a:gd name="T42" fmla="*/ 0 w 110"/>
              <a:gd name="T43" fmla="*/ 0 h 24"/>
              <a:gd name="T44" fmla="*/ 0 w 110"/>
              <a:gd name="T45" fmla="*/ 0 h 24"/>
              <a:gd name="T46" fmla="*/ 0 w 110"/>
              <a:gd name="T47" fmla="*/ 0 h 24"/>
              <a:gd name="T48" fmla="*/ 0 w 110"/>
              <a:gd name="T49" fmla="*/ 0 h 24"/>
              <a:gd name="T50" fmla="*/ 0 w 110"/>
              <a:gd name="T51" fmla="*/ 0 h 24"/>
              <a:gd name="T52" fmla="*/ 0 w 110"/>
              <a:gd name="T53" fmla="*/ 0 h 24"/>
              <a:gd name="T54" fmla="*/ 0 w 110"/>
              <a:gd name="T55" fmla="*/ 0 h 24"/>
              <a:gd name="T56" fmla="*/ 0 w 110"/>
              <a:gd name="T57" fmla="*/ 0 h 24"/>
              <a:gd name="T58" fmla="*/ 0 w 110"/>
              <a:gd name="T59" fmla="*/ 0 h 24"/>
              <a:gd name="T60" fmla="*/ 0 w 110"/>
              <a:gd name="T61" fmla="*/ 0 h 24"/>
              <a:gd name="T62" fmla="*/ 0 w 110"/>
              <a:gd name="T63" fmla="*/ 0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303" name="Freeform 303"/>
          <xdr:cNvSpPr>
            <a:spLocks/>
          </xdr:cNvSpPr>
        </xdr:nvSpPr>
        <xdr:spPr bwMode="auto">
          <a:xfrm>
            <a:off x="327" y="825"/>
            <a:ext cx="5" cy="10"/>
          </a:xfrm>
          <a:custGeom>
            <a:avLst/>
            <a:gdLst>
              <a:gd name="T0" fmla="*/ 0 w 26"/>
              <a:gd name="T1" fmla="*/ 0 h 44"/>
              <a:gd name="T2" fmla="*/ 0 w 26"/>
              <a:gd name="T3" fmla="*/ 0 h 44"/>
              <a:gd name="T4" fmla="*/ 0 w 26"/>
              <a:gd name="T5" fmla="*/ 0 h 44"/>
              <a:gd name="T6" fmla="*/ 0 w 26"/>
              <a:gd name="T7" fmla="*/ 0 h 44"/>
              <a:gd name="T8" fmla="*/ 0 w 26"/>
              <a:gd name="T9" fmla="*/ 0 h 44"/>
              <a:gd name="T10" fmla="*/ 0 w 26"/>
              <a:gd name="T11" fmla="*/ 0 h 44"/>
              <a:gd name="T12" fmla="*/ 0 w 26"/>
              <a:gd name="T13" fmla="*/ 0 h 44"/>
              <a:gd name="T14" fmla="*/ 0 w 26"/>
              <a:gd name="T15" fmla="*/ 0 h 44"/>
              <a:gd name="T16" fmla="*/ 0 w 26"/>
              <a:gd name="T17" fmla="*/ 0 h 44"/>
              <a:gd name="T18" fmla="*/ 0 w 26"/>
              <a:gd name="T19" fmla="*/ 0 h 44"/>
              <a:gd name="T20" fmla="*/ 0 w 26"/>
              <a:gd name="T21" fmla="*/ 0 h 44"/>
              <a:gd name="T22" fmla="*/ 0 w 26"/>
              <a:gd name="T23" fmla="*/ 0 h 44"/>
              <a:gd name="T24" fmla="*/ 0 w 26"/>
              <a:gd name="T25" fmla="*/ 0 h 44"/>
              <a:gd name="T26" fmla="*/ 0 w 26"/>
              <a:gd name="T27" fmla="*/ 0 h 44"/>
              <a:gd name="T28" fmla="*/ 0 w 26"/>
              <a:gd name="T29" fmla="*/ 0 h 44"/>
              <a:gd name="T30" fmla="*/ 0 w 26"/>
              <a:gd name="T31" fmla="*/ 0 h 44"/>
              <a:gd name="T32" fmla="*/ 0 w 26"/>
              <a:gd name="T33" fmla="*/ 0 h 44"/>
              <a:gd name="T34" fmla="*/ 0 w 26"/>
              <a:gd name="T35" fmla="*/ 0 h 44"/>
              <a:gd name="T36" fmla="*/ 0 w 26"/>
              <a:gd name="T37" fmla="*/ 0 h 44"/>
              <a:gd name="T38" fmla="*/ 0 w 26"/>
              <a:gd name="T39" fmla="*/ 0 h 44"/>
              <a:gd name="T40" fmla="*/ 0 w 26"/>
              <a:gd name="T41" fmla="*/ 0 h 44"/>
              <a:gd name="T42" fmla="*/ 0 w 26"/>
              <a:gd name="T43" fmla="*/ 0 h 44"/>
              <a:gd name="T44" fmla="*/ 0 w 26"/>
              <a:gd name="T45" fmla="*/ 0 h 44"/>
              <a:gd name="T46" fmla="*/ 0 w 26"/>
              <a:gd name="T47" fmla="*/ 0 h 44"/>
              <a:gd name="T48" fmla="*/ 0 w 26"/>
              <a:gd name="T49" fmla="*/ 0 h 44"/>
              <a:gd name="T50" fmla="*/ 0 w 26"/>
              <a:gd name="T51" fmla="*/ 0 h 44"/>
              <a:gd name="T52" fmla="*/ 0 w 26"/>
              <a:gd name="T53" fmla="*/ 0 h 44"/>
              <a:gd name="T54" fmla="*/ 0 w 26"/>
              <a:gd name="T55" fmla="*/ 0 h 44"/>
              <a:gd name="T56" fmla="*/ 0 w 26"/>
              <a:gd name="T57" fmla="*/ 0 h 44"/>
              <a:gd name="T58" fmla="*/ 0 w 26"/>
              <a:gd name="T59" fmla="*/ 0 h 44"/>
              <a:gd name="T60" fmla="*/ 0 w 26"/>
              <a:gd name="T61" fmla="*/ 0 h 44"/>
              <a:gd name="T62" fmla="*/ 0 w 26"/>
              <a:gd name="T63" fmla="*/ 0 h 44"/>
              <a:gd name="T64" fmla="*/ 0 w 26"/>
              <a:gd name="T65" fmla="*/ 0 h 44"/>
              <a:gd name="T66" fmla="*/ 0 w 26"/>
              <a:gd name="T67" fmla="*/ 0 h 44"/>
              <a:gd name="T68" fmla="*/ 0 w 26"/>
              <a:gd name="T69" fmla="*/ 0 h 44"/>
              <a:gd name="T70" fmla="*/ 0 w 26"/>
              <a:gd name="T71" fmla="*/ 0 h 44"/>
              <a:gd name="T72" fmla="*/ 0 w 26"/>
              <a:gd name="T73" fmla="*/ 0 h 44"/>
              <a:gd name="T74" fmla="*/ 0 w 26"/>
              <a:gd name="T75" fmla="*/ 0 h 44"/>
              <a:gd name="T76" fmla="*/ 0 w 26"/>
              <a:gd name="T77" fmla="*/ 0 h 44"/>
              <a:gd name="T78" fmla="*/ 0 w 26"/>
              <a:gd name="T79" fmla="*/ 0 h 44"/>
              <a:gd name="T80" fmla="*/ 0 w 26"/>
              <a:gd name="T81" fmla="*/ 0 h 44"/>
              <a:gd name="T82" fmla="*/ 0 w 26"/>
              <a:gd name="T83" fmla="*/ 0 h 44"/>
              <a:gd name="T84" fmla="*/ 0 w 26"/>
              <a:gd name="T85" fmla="*/ 0 h 44"/>
              <a:gd name="T86" fmla="*/ 0 w 26"/>
              <a:gd name="T87" fmla="*/ 0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304" name="Freeform 304"/>
          <xdr:cNvSpPr>
            <a:spLocks/>
          </xdr:cNvSpPr>
        </xdr:nvSpPr>
        <xdr:spPr bwMode="auto">
          <a:xfrm>
            <a:off x="313" y="838"/>
            <a:ext cx="14" cy="7"/>
          </a:xfrm>
          <a:custGeom>
            <a:avLst/>
            <a:gdLst>
              <a:gd name="T0" fmla="*/ 0 w 63"/>
              <a:gd name="T1" fmla="*/ 0 h 27"/>
              <a:gd name="T2" fmla="*/ 0 w 63"/>
              <a:gd name="T3" fmla="*/ 0 h 27"/>
              <a:gd name="T4" fmla="*/ 0 w 63"/>
              <a:gd name="T5" fmla="*/ 0 h 27"/>
              <a:gd name="T6" fmla="*/ 0 w 63"/>
              <a:gd name="T7" fmla="*/ 0 h 27"/>
              <a:gd name="T8" fmla="*/ 0 w 63"/>
              <a:gd name="T9" fmla="*/ 0 h 27"/>
              <a:gd name="T10" fmla="*/ 0 w 63"/>
              <a:gd name="T11" fmla="*/ 0 h 27"/>
              <a:gd name="T12" fmla="*/ 0 w 63"/>
              <a:gd name="T13" fmla="*/ 0 h 27"/>
              <a:gd name="T14" fmla="*/ 0 w 63"/>
              <a:gd name="T15" fmla="*/ 0 h 27"/>
              <a:gd name="T16" fmla="*/ 0 w 63"/>
              <a:gd name="T17" fmla="*/ 0 h 27"/>
              <a:gd name="T18" fmla="*/ 0 w 63"/>
              <a:gd name="T19" fmla="*/ 0 h 27"/>
              <a:gd name="T20" fmla="*/ 0 w 63"/>
              <a:gd name="T21" fmla="*/ 0 h 27"/>
              <a:gd name="T22" fmla="*/ 0 w 63"/>
              <a:gd name="T23" fmla="*/ 0 h 27"/>
              <a:gd name="T24" fmla="*/ 0 w 63"/>
              <a:gd name="T25" fmla="*/ 0 h 27"/>
              <a:gd name="T26" fmla="*/ 0 w 63"/>
              <a:gd name="T27" fmla="*/ 0 h 27"/>
              <a:gd name="T28" fmla="*/ 0 w 63"/>
              <a:gd name="T29" fmla="*/ 0 h 27"/>
              <a:gd name="T30" fmla="*/ 0 w 63"/>
              <a:gd name="T31" fmla="*/ 0 h 27"/>
              <a:gd name="T32" fmla="*/ 0 w 63"/>
              <a:gd name="T33" fmla="*/ 0 h 27"/>
              <a:gd name="T34" fmla="*/ 0 w 63"/>
              <a:gd name="T35" fmla="*/ 0 h 27"/>
              <a:gd name="T36" fmla="*/ 0 w 63"/>
              <a:gd name="T37" fmla="*/ 0 h 27"/>
              <a:gd name="T38" fmla="*/ 0 w 63"/>
              <a:gd name="T39" fmla="*/ 0 h 27"/>
              <a:gd name="T40" fmla="*/ 0 w 63"/>
              <a:gd name="T41" fmla="*/ 0 h 27"/>
              <a:gd name="T42" fmla="*/ 0 w 63"/>
              <a:gd name="T43" fmla="*/ 0 h 27"/>
              <a:gd name="T44" fmla="*/ 0 w 63"/>
              <a:gd name="T45" fmla="*/ 0 h 27"/>
              <a:gd name="T46" fmla="*/ 0 w 63"/>
              <a:gd name="T47" fmla="*/ 0 h 27"/>
              <a:gd name="T48" fmla="*/ 0 w 63"/>
              <a:gd name="T49" fmla="*/ 0 h 27"/>
              <a:gd name="T50" fmla="*/ 0 w 63"/>
              <a:gd name="T51" fmla="*/ 0 h 27"/>
              <a:gd name="T52" fmla="*/ 0 w 63"/>
              <a:gd name="T53" fmla="*/ 0 h 27"/>
              <a:gd name="T54" fmla="*/ 0 w 63"/>
              <a:gd name="T55" fmla="*/ 0 h 27"/>
              <a:gd name="T56" fmla="*/ 0 w 63"/>
              <a:gd name="T57" fmla="*/ 0 h 27"/>
              <a:gd name="T58" fmla="*/ 0 w 63"/>
              <a:gd name="T59" fmla="*/ 0 h 27"/>
              <a:gd name="T60" fmla="*/ 0 w 63"/>
              <a:gd name="T61" fmla="*/ 0 h 27"/>
              <a:gd name="T62" fmla="*/ 0 w 63"/>
              <a:gd name="T63" fmla="*/ 0 h 27"/>
              <a:gd name="T64" fmla="*/ 0 w 63"/>
              <a:gd name="T65" fmla="*/ 0 h 27"/>
              <a:gd name="T66" fmla="*/ 0 w 63"/>
              <a:gd name="T67" fmla="*/ 0 h 27"/>
              <a:gd name="T68" fmla="*/ 0 w 63"/>
              <a:gd name="T69" fmla="*/ 0 h 27"/>
              <a:gd name="T70" fmla="*/ 0 w 63"/>
              <a:gd name="T71" fmla="*/ 0 h 27"/>
              <a:gd name="T72" fmla="*/ 0 w 63"/>
              <a:gd name="T73" fmla="*/ 0 h 27"/>
              <a:gd name="T74" fmla="*/ 0 w 63"/>
              <a:gd name="T75" fmla="*/ 0 h 27"/>
              <a:gd name="T76" fmla="*/ 0 w 63"/>
              <a:gd name="T77" fmla="*/ 0 h 27"/>
              <a:gd name="T78" fmla="*/ 0 w 63"/>
              <a:gd name="T79" fmla="*/ 0 h 27"/>
              <a:gd name="T80" fmla="*/ 0 w 63"/>
              <a:gd name="T81" fmla="*/ 0 h 27"/>
              <a:gd name="T82" fmla="*/ 0 w 63"/>
              <a:gd name="T83" fmla="*/ 0 h 27"/>
              <a:gd name="T84" fmla="*/ 0 w 63"/>
              <a:gd name="T85" fmla="*/ 0 h 27"/>
              <a:gd name="T86" fmla="*/ 0 w 63"/>
              <a:gd name="T87" fmla="*/ 0 h 27"/>
              <a:gd name="T88" fmla="*/ 0 w 63"/>
              <a:gd name="T89" fmla="*/ 0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305" name="Freeform 305"/>
          <xdr:cNvSpPr>
            <a:spLocks/>
          </xdr:cNvSpPr>
        </xdr:nvSpPr>
        <xdr:spPr bwMode="auto">
          <a:xfrm>
            <a:off x="327" y="842"/>
            <a:ext cx="5" cy="17"/>
          </a:xfrm>
          <a:custGeom>
            <a:avLst/>
            <a:gdLst>
              <a:gd name="T0" fmla="*/ 0 w 28"/>
              <a:gd name="T1" fmla="*/ 0 h 74"/>
              <a:gd name="T2" fmla="*/ 0 w 28"/>
              <a:gd name="T3" fmla="*/ 0 h 74"/>
              <a:gd name="T4" fmla="*/ 0 w 28"/>
              <a:gd name="T5" fmla="*/ 0 h 74"/>
              <a:gd name="T6" fmla="*/ 0 w 28"/>
              <a:gd name="T7" fmla="*/ 0 h 74"/>
              <a:gd name="T8" fmla="*/ 0 w 28"/>
              <a:gd name="T9" fmla="*/ 0 h 74"/>
              <a:gd name="T10" fmla="*/ 0 w 28"/>
              <a:gd name="T11" fmla="*/ 0 h 74"/>
              <a:gd name="T12" fmla="*/ 0 w 28"/>
              <a:gd name="T13" fmla="*/ 0 h 74"/>
              <a:gd name="T14" fmla="*/ 0 w 28"/>
              <a:gd name="T15" fmla="*/ 0 h 74"/>
              <a:gd name="T16" fmla="*/ 0 w 28"/>
              <a:gd name="T17" fmla="*/ 0 h 74"/>
              <a:gd name="T18" fmla="*/ 0 w 28"/>
              <a:gd name="T19" fmla="*/ 0 h 74"/>
              <a:gd name="T20" fmla="*/ 0 w 28"/>
              <a:gd name="T21" fmla="*/ 0 h 74"/>
              <a:gd name="T22" fmla="*/ 0 w 28"/>
              <a:gd name="T23" fmla="*/ 0 h 74"/>
              <a:gd name="T24" fmla="*/ 0 w 28"/>
              <a:gd name="T25" fmla="*/ 0 h 74"/>
              <a:gd name="T26" fmla="*/ 0 w 28"/>
              <a:gd name="T27" fmla="*/ 0 h 74"/>
              <a:gd name="T28" fmla="*/ 0 w 28"/>
              <a:gd name="T29" fmla="*/ 0 h 74"/>
              <a:gd name="T30" fmla="*/ 0 w 28"/>
              <a:gd name="T31" fmla="*/ 0 h 74"/>
              <a:gd name="T32" fmla="*/ 0 w 28"/>
              <a:gd name="T33" fmla="*/ 0 h 74"/>
              <a:gd name="T34" fmla="*/ 0 w 28"/>
              <a:gd name="T35" fmla="*/ 0 h 74"/>
              <a:gd name="T36" fmla="*/ 0 w 28"/>
              <a:gd name="T37" fmla="*/ 0 h 74"/>
              <a:gd name="T38" fmla="*/ 0 w 28"/>
              <a:gd name="T39" fmla="*/ 0 h 74"/>
              <a:gd name="T40" fmla="*/ 0 w 28"/>
              <a:gd name="T41" fmla="*/ 0 h 74"/>
              <a:gd name="T42" fmla="*/ 0 w 28"/>
              <a:gd name="T43" fmla="*/ 0 h 74"/>
              <a:gd name="T44" fmla="*/ 0 w 28"/>
              <a:gd name="T45" fmla="*/ 0 h 74"/>
              <a:gd name="T46" fmla="*/ 0 w 28"/>
              <a:gd name="T47" fmla="*/ 0 h 74"/>
              <a:gd name="T48" fmla="*/ 0 w 28"/>
              <a:gd name="T49" fmla="*/ 0 h 74"/>
              <a:gd name="T50" fmla="*/ 0 w 28"/>
              <a:gd name="T51" fmla="*/ 0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306" name="Freeform 306"/>
          <xdr:cNvSpPr>
            <a:spLocks/>
          </xdr:cNvSpPr>
        </xdr:nvSpPr>
        <xdr:spPr bwMode="auto">
          <a:xfrm>
            <a:off x="333" y="859"/>
            <a:ext cx="17" cy="7"/>
          </a:xfrm>
          <a:custGeom>
            <a:avLst/>
            <a:gdLst>
              <a:gd name="T0" fmla="*/ 0 w 83"/>
              <a:gd name="T1" fmla="*/ 0 h 27"/>
              <a:gd name="T2" fmla="*/ 0 w 83"/>
              <a:gd name="T3" fmla="*/ 0 h 27"/>
              <a:gd name="T4" fmla="*/ 0 w 83"/>
              <a:gd name="T5" fmla="*/ 0 h 27"/>
              <a:gd name="T6" fmla="*/ 0 w 83"/>
              <a:gd name="T7" fmla="*/ 0 h 27"/>
              <a:gd name="T8" fmla="*/ 0 w 83"/>
              <a:gd name="T9" fmla="*/ 0 h 27"/>
              <a:gd name="T10" fmla="*/ 0 w 83"/>
              <a:gd name="T11" fmla="*/ 0 h 27"/>
              <a:gd name="T12" fmla="*/ 0 w 83"/>
              <a:gd name="T13" fmla="*/ 0 h 27"/>
              <a:gd name="T14" fmla="*/ 0 w 83"/>
              <a:gd name="T15" fmla="*/ 0 h 27"/>
              <a:gd name="T16" fmla="*/ 0 w 83"/>
              <a:gd name="T17" fmla="*/ 0 h 27"/>
              <a:gd name="T18" fmla="*/ 0 w 83"/>
              <a:gd name="T19" fmla="*/ 0 h 27"/>
              <a:gd name="T20" fmla="*/ 0 w 83"/>
              <a:gd name="T21" fmla="*/ 0 h 27"/>
              <a:gd name="T22" fmla="*/ 0 w 83"/>
              <a:gd name="T23" fmla="*/ 0 h 27"/>
              <a:gd name="T24" fmla="*/ 0 w 83"/>
              <a:gd name="T25" fmla="*/ 0 h 27"/>
              <a:gd name="T26" fmla="*/ 0 w 83"/>
              <a:gd name="T27" fmla="*/ 0 h 27"/>
              <a:gd name="T28" fmla="*/ 0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307" name="Freeform 307"/>
          <xdr:cNvSpPr>
            <a:spLocks/>
          </xdr:cNvSpPr>
        </xdr:nvSpPr>
        <xdr:spPr bwMode="auto">
          <a:xfrm>
            <a:off x="352" y="850"/>
            <a:ext cx="10" cy="72"/>
          </a:xfrm>
          <a:custGeom>
            <a:avLst/>
            <a:gdLst>
              <a:gd name="T0" fmla="*/ 0 w 76"/>
              <a:gd name="T1" fmla="*/ 0 h 305"/>
              <a:gd name="T2" fmla="*/ 0 w 76"/>
              <a:gd name="T3" fmla="*/ 0 h 305"/>
              <a:gd name="T4" fmla="*/ 0 w 76"/>
              <a:gd name="T5" fmla="*/ 0 h 305"/>
              <a:gd name="T6" fmla="*/ 0 w 76"/>
              <a:gd name="T7" fmla="*/ 0 h 305"/>
              <a:gd name="T8" fmla="*/ 0 w 76"/>
              <a:gd name="T9" fmla="*/ 0 h 305"/>
              <a:gd name="T10" fmla="*/ 0 w 76"/>
              <a:gd name="T11" fmla="*/ 0 h 305"/>
              <a:gd name="T12" fmla="*/ 0 w 76"/>
              <a:gd name="T13" fmla="*/ 0 h 305"/>
              <a:gd name="T14" fmla="*/ 0 w 76"/>
              <a:gd name="T15" fmla="*/ 0 h 305"/>
              <a:gd name="T16" fmla="*/ 0 w 76"/>
              <a:gd name="T17" fmla="*/ 0 h 305"/>
              <a:gd name="T18" fmla="*/ 0 w 76"/>
              <a:gd name="T19" fmla="*/ 0 h 305"/>
              <a:gd name="T20" fmla="*/ 0 w 76"/>
              <a:gd name="T21" fmla="*/ 0 h 305"/>
              <a:gd name="T22" fmla="*/ 0 w 76"/>
              <a:gd name="T23" fmla="*/ 0 h 305"/>
              <a:gd name="T24" fmla="*/ 0 w 76"/>
              <a:gd name="T25" fmla="*/ 0 h 305"/>
              <a:gd name="T26" fmla="*/ 0 w 76"/>
              <a:gd name="T27" fmla="*/ 0 h 305"/>
              <a:gd name="T28" fmla="*/ 0 w 76"/>
              <a:gd name="T29" fmla="*/ 0 h 305"/>
              <a:gd name="T30" fmla="*/ 0 w 76"/>
              <a:gd name="T31" fmla="*/ 0 h 305"/>
              <a:gd name="T32" fmla="*/ 0 w 76"/>
              <a:gd name="T33" fmla="*/ 0 h 305"/>
              <a:gd name="T34" fmla="*/ 0 w 76"/>
              <a:gd name="T35" fmla="*/ 0 h 305"/>
              <a:gd name="T36" fmla="*/ 0 w 76"/>
              <a:gd name="T37" fmla="*/ 0 h 305"/>
              <a:gd name="T38" fmla="*/ 0 w 76"/>
              <a:gd name="T39" fmla="*/ 0 h 305"/>
              <a:gd name="T40" fmla="*/ 0 w 76"/>
              <a:gd name="T41" fmla="*/ 0 h 305"/>
              <a:gd name="T42" fmla="*/ 0 w 76"/>
              <a:gd name="T43" fmla="*/ 0 h 305"/>
              <a:gd name="T44" fmla="*/ 0 w 76"/>
              <a:gd name="T45" fmla="*/ 0 h 305"/>
              <a:gd name="T46" fmla="*/ 0 w 76"/>
              <a:gd name="T47" fmla="*/ 0 h 305"/>
              <a:gd name="T48" fmla="*/ 0 w 76"/>
              <a:gd name="T49" fmla="*/ 0 h 305"/>
              <a:gd name="T50" fmla="*/ 0 w 76"/>
              <a:gd name="T51" fmla="*/ 0 h 305"/>
              <a:gd name="T52" fmla="*/ 0 w 76"/>
              <a:gd name="T53" fmla="*/ 0 h 305"/>
              <a:gd name="T54" fmla="*/ 0 w 76"/>
              <a:gd name="T55" fmla="*/ 0 h 305"/>
              <a:gd name="T56" fmla="*/ 0 w 76"/>
              <a:gd name="T57" fmla="*/ 0 h 305"/>
              <a:gd name="T58" fmla="*/ 0 w 76"/>
              <a:gd name="T59" fmla="*/ 0 h 305"/>
              <a:gd name="T60" fmla="*/ 0 w 76"/>
              <a:gd name="T61" fmla="*/ 0 h 305"/>
              <a:gd name="T62" fmla="*/ 0 w 76"/>
              <a:gd name="T63" fmla="*/ 0 h 305"/>
              <a:gd name="T64" fmla="*/ 0 w 76"/>
              <a:gd name="T65" fmla="*/ 0 h 305"/>
              <a:gd name="T66" fmla="*/ 0 w 76"/>
              <a:gd name="T67" fmla="*/ 0 h 305"/>
              <a:gd name="T68" fmla="*/ 0 w 76"/>
              <a:gd name="T69" fmla="*/ 0 h 305"/>
              <a:gd name="T70" fmla="*/ 0 w 76"/>
              <a:gd name="T71" fmla="*/ 0 h 305"/>
              <a:gd name="T72" fmla="*/ 0 w 76"/>
              <a:gd name="T73" fmla="*/ 0 h 305"/>
              <a:gd name="T74" fmla="*/ 0 w 76"/>
              <a:gd name="T75" fmla="*/ 0 h 305"/>
              <a:gd name="T76" fmla="*/ 0 w 76"/>
              <a:gd name="T77" fmla="*/ 0 h 305"/>
              <a:gd name="T78" fmla="*/ 0 w 76"/>
              <a:gd name="T79" fmla="*/ 0 h 305"/>
              <a:gd name="T80" fmla="*/ 0 w 76"/>
              <a:gd name="T81" fmla="*/ 0 h 305"/>
              <a:gd name="T82" fmla="*/ 0 w 76"/>
              <a:gd name="T83" fmla="*/ 0 h 305"/>
              <a:gd name="T84" fmla="*/ 0 w 76"/>
              <a:gd name="T85" fmla="*/ 0 h 305"/>
              <a:gd name="T86" fmla="*/ 0 w 76"/>
              <a:gd name="T87" fmla="*/ 0 h 305"/>
              <a:gd name="T88" fmla="*/ 0 w 76"/>
              <a:gd name="T89" fmla="*/ 0 h 305"/>
              <a:gd name="T90" fmla="*/ 0 w 76"/>
              <a:gd name="T91" fmla="*/ 0 h 305"/>
              <a:gd name="T92" fmla="*/ 0 w 76"/>
              <a:gd name="T93" fmla="*/ 0 h 305"/>
              <a:gd name="T94" fmla="*/ 0 w 76"/>
              <a:gd name="T95" fmla="*/ 0 h 305"/>
              <a:gd name="T96" fmla="*/ 0 w 76"/>
              <a:gd name="T97" fmla="*/ 0 h 305"/>
              <a:gd name="T98" fmla="*/ 0 w 76"/>
              <a:gd name="T99" fmla="*/ 0 h 305"/>
              <a:gd name="T100" fmla="*/ 0 w 76"/>
              <a:gd name="T101" fmla="*/ 0 h 305"/>
              <a:gd name="T102" fmla="*/ 0 w 76"/>
              <a:gd name="T103" fmla="*/ 0 h 305"/>
              <a:gd name="T104" fmla="*/ 0 w 76"/>
              <a:gd name="T105" fmla="*/ 0 h 305"/>
              <a:gd name="T106" fmla="*/ 0 w 76"/>
              <a:gd name="T107" fmla="*/ 0 h 305"/>
              <a:gd name="T108" fmla="*/ 0 w 76"/>
              <a:gd name="T109" fmla="*/ 0 h 305"/>
              <a:gd name="T110" fmla="*/ 0 w 76"/>
              <a:gd name="T111" fmla="*/ 0 h 305"/>
              <a:gd name="T112" fmla="*/ 0 w 76"/>
              <a:gd name="T113" fmla="*/ 0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308" name="Freeform 308"/>
          <xdr:cNvSpPr>
            <a:spLocks/>
          </xdr:cNvSpPr>
        </xdr:nvSpPr>
        <xdr:spPr bwMode="auto">
          <a:xfrm>
            <a:off x="331" y="898"/>
            <a:ext cx="19" cy="4"/>
          </a:xfrm>
          <a:custGeom>
            <a:avLst/>
            <a:gdLst>
              <a:gd name="T0" fmla="*/ 0 w 95"/>
              <a:gd name="T1" fmla="*/ 0 h 18"/>
              <a:gd name="T2" fmla="*/ 0 w 95"/>
              <a:gd name="T3" fmla="*/ 0 h 18"/>
              <a:gd name="T4" fmla="*/ 0 w 95"/>
              <a:gd name="T5" fmla="*/ 0 h 18"/>
              <a:gd name="T6" fmla="*/ 0 w 95"/>
              <a:gd name="T7" fmla="*/ 0 h 18"/>
              <a:gd name="T8" fmla="*/ 0 w 95"/>
              <a:gd name="T9" fmla="*/ 0 h 18"/>
              <a:gd name="T10" fmla="*/ 0 w 95"/>
              <a:gd name="T11" fmla="*/ 0 h 18"/>
              <a:gd name="T12" fmla="*/ 0 w 95"/>
              <a:gd name="T13" fmla="*/ 0 h 18"/>
              <a:gd name="T14" fmla="*/ 0 w 95"/>
              <a:gd name="T15" fmla="*/ 0 h 18"/>
              <a:gd name="T16" fmla="*/ 0 w 95"/>
              <a:gd name="T17" fmla="*/ 0 h 18"/>
              <a:gd name="T18" fmla="*/ 0 w 95"/>
              <a:gd name="T19" fmla="*/ 0 h 18"/>
              <a:gd name="T20" fmla="*/ 0 w 95"/>
              <a:gd name="T21" fmla="*/ 0 h 18"/>
              <a:gd name="T22" fmla="*/ 0 w 95"/>
              <a:gd name="T23" fmla="*/ 0 h 18"/>
              <a:gd name="T24" fmla="*/ 0 w 95"/>
              <a:gd name="T25" fmla="*/ 0 h 18"/>
              <a:gd name="T26" fmla="*/ 0 w 95"/>
              <a:gd name="T27" fmla="*/ 0 h 18"/>
              <a:gd name="T28" fmla="*/ 0 w 95"/>
              <a:gd name="T29" fmla="*/ 0 h 18"/>
              <a:gd name="T30" fmla="*/ 0 w 95"/>
              <a:gd name="T31" fmla="*/ 0 h 18"/>
              <a:gd name="T32" fmla="*/ 0 w 95"/>
              <a:gd name="T33" fmla="*/ 0 h 18"/>
              <a:gd name="T34" fmla="*/ 0 w 95"/>
              <a:gd name="T35" fmla="*/ 0 h 18"/>
              <a:gd name="T36" fmla="*/ 0 w 95"/>
              <a:gd name="T37" fmla="*/ 0 h 18"/>
              <a:gd name="T38" fmla="*/ 0 w 95"/>
              <a:gd name="T39" fmla="*/ 0 h 18"/>
              <a:gd name="T40" fmla="*/ 0 w 95"/>
              <a:gd name="T41" fmla="*/ 0 h 18"/>
              <a:gd name="T42" fmla="*/ 0 w 95"/>
              <a:gd name="T43" fmla="*/ 0 h 18"/>
              <a:gd name="T44" fmla="*/ 0 w 95"/>
              <a:gd name="T45" fmla="*/ 0 h 18"/>
              <a:gd name="T46" fmla="*/ 0 w 95"/>
              <a:gd name="T47" fmla="*/ 0 h 18"/>
              <a:gd name="T48" fmla="*/ 0 w 95"/>
              <a:gd name="T49" fmla="*/ 0 h 18"/>
              <a:gd name="T50" fmla="*/ 0 w 95"/>
              <a:gd name="T51" fmla="*/ 0 h 18"/>
              <a:gd name="T52" fmla="*/ 0 w 95"/>
              <a:gd name="T53" fmla="*/ 0 h 18"/>
              <a:gd name="T54" fmla="*/ 0 w 95"/>
              <a:gd name="T55" fmla="*/ 0 h 18"/>
              <a:gd name="T56" fmla="*/ 0 w 95"/>
              <a:gd name="T57" fmla="*/ 0 h 18"/>
              <a:gd name="T58" fmla="*/ 0 w 95"/>
              <a:gd name="T59" fmla="*/ 0 h 18"/>
              <a:gd name="T60" fmla="*/ 0 w 95"/>
              <a:gd name="T61" fmla="*/ 0 h 18"/>
              <a:gd name="T62" fmla="*/ 0 w 95"/>
              <a:gd name="T63" fmla="*/ 0 h 18"/>
              <a:gd name="T64" fmla="*/ 0 w 95"/>
              <a:gd name="T65" fmla="*/ 0 h 18"/>
              <a:gd name="T66" fmla="*/ 0 w 95"/>
              <a:gd name="T67" fmla="*/ 0 h 18"/>
              <a:gd name="T68" fmla="*/ 0 w 95"/>
              <a:gd name="T69" fmla="*/ 0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309" name="Freeform 309"/>
          <xdr:cNvSpPr>
            <a:spLocks/>
          </xdr:cNvSpPr>
        </xdr:nvSpPr>
        <xdr:spPr bwMode="auto">
          <a:xfrm>
            <a:off x="320" y="901"/>
            <a:ext cx="27" cy="36"/>
          </a:xfrm>
          <a:custGeom>
            <a:avLst/>
            <a:gdLst>
              <a:gd name="T0" fmla="*/ 0 w 128"/>
              <a:gd name="T1" fmla="*/ 0 h 154"/>
              <a:gd name="T2" fmla="*/ 0 w 128"/>
              <a:gd name="T3" fmla="*/ 0 h 154"/>
              <a:gd name="T4" fmla="*/ 0 w 128"/>
              <a:gd name="T5" fmla="*/ 0 h 154"/>
              <a:gd name="T6" fmla="*/ 0 w 128"/>
              <a:gd name="T7" fmla="*/ 0 h 154"/>
              <a:gd name="T8" fmla="*/ 0 w 128"/>
              <a:gd name="T9" fmla="*/ 0 h 154"/>
              <a:gd name="T10" fmla="*/ 0 w 128"/>
              <a:gd name="T11" fmla="*/ 0 h 154"/>
              <a:gd name="T12" fmla="*/ 0 w 128"/>
              <a:gd name="T13" fmla="*/ 0 h 154"/>
              <a:gd name="T14" fmla="*/ 0 w 128"/>
              <a:gd name="T15" fmla="*/ 0 h 154"/>
              <a:gd name="T16" fmla="*/ 0 w 128"/>
              <a:gd name="T17" fmla="*/ 0 h 154"/>
              <a:gd name="T18" fmla="*/ 0 w 128"/>
              <a:gd name="T19" fmla="*/ 0 h 154"/>
              <a:gd name="T20" fmla="*/ 0 w 128"/>
              <a:gd name="T21" fmla="*/ 0 h 154"/>
              <a:gd name="T22" fmla="*/ 0 w 128"/>
              <a:gd name="T23" fmla="*/ 0 h 154"/>
              <a:gd name="T24" fmla="*/ 0 w 128"/>
              <a:gd name="T25" fmla="*/ 0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310" name="Freeform 310"/>
          <xdr:cNvSpPr>
            <a:spLocks/>
          </xdr:cNvSpPr>
        </xdr:nvSpPr>
        <xdr:spPr bwMode="auto">
          <a:xfrm>
            <a:off x="249" y="941"/>
            <a:ext cx="73" cy="3"/>
          </a:xfrm>
          <a:custGeom>
            <a:avLst/>
            <a:gdLst>
              <a:gd name="T0" fmla="*/ 0 w 359"/>
              <a:gd name="T1" fmla="*/ 0 h 12"/>
              <a:gd name="T2" fmla="*/ 0 w 359"/>
              <a:gd name="T3" fmla="*/ 0 h 12"/>
              <a:gd name="T4" fmla="*/ 0 w 359"/>
              <a:gd name="T5" fmla="*/ 0 h 12"/>
              <a:gd name="T6" fmla="*/ 0 w 359"/>
              <a:gd name="T7" fmla="*/ 0 h 12"/>
              <a:gd name="T8" fmla="*/ 0 w 359"/>
              <a:gd name="T9" fmla="*/ 0 h 12"/>
              <a:gd name="T10" fmla="*/ 0 w 359"/>
              <a:gd name="T11" fmla="*/ 0 h 12"/>
              <a:gd name="T12" fmla="*/ 0 w 359"/>
              <a:gd name="T13" fmla="*/ 0 h 12"/>
              <a:gd name="T14" fmla="*/ 0 w 359"/>
              <a:gd name="T15" fmla="*/ 0 h 12"/>
              <a:gd name="T16" fmla="*/ 0 w 359"/>
              <a:gd name="T17" fmla="*/ 0 h 12"/>
              <a:gd name="T18" fmla="*/ 0 w 359"/>
              <a:gd name="T19" fmla="*/ 0 h 12"/>
              <a:gd name="T20" fmla="*/ 0 w 359"/>
              <a:gd name="T21" fmla="*/ 0 h 12"/>
              <a:gd name="T22" fmla="*/ 0 w 359"/>
              <a:gd name="T23" fmla="*/ 0 h 12"/>
              <a:gd name="T24" fmla="*/ 0 w 359"/>
              <a:gd name="T25" fmla="*/ 0 h 12"/>
              <a:gd name="T26" fmla="*/ 0 w 359"/>
              <a:gd name="T27" fmla="*/ 0 h 12"/>
              <a:gd name="T28" fmla="*/ 0 w 359"/>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311" name="Freeform 311"/>
          <xdr:cNvSpPr>
            <a:spLocks/>
          </xdr:cNvSpPr>
        </xdr:nvSpPr>
        <xdr:spPr bwMode="auto">
          <a:xfrm>
            <a:off x="249" y="936"/>
            <a:ext cx="2" cy="8"/>
          </a:xfrm>
          <a:custGeom>
            <a:avLst/>
            <a:gdLst>
              <a:gd name="T0" fmla="*/ 0 w 12"/>
              <a:gd name="T1" fmla="*/ 0 h 37"/>
              <a:gd name="T2" fmla="*/ 0 w 12"/>
              <a:gd name="T3" fmla="*/ 0 h 37"/>
              <a:gd name="T4" fmla="*/ 0 w 12"/>
              <a:gd name="T5" fmla="*/ 0 h 37"/>
              <a:gd name="T6" fmla="*/ 0 w 12"/>
              <a:gd name="T7" fmla="*/ 0 h 37"/>
              <a:gd name="T8" fmla="*/ 0 w 12"/>
              <a:gd name="T9" fmla="*/ 0 h 37"/>
              <a:gd name="T10" fmla="*/ 0 w 12"/>
              <a:gd name="T11" fmla="*/ 0 h 37"/>
              <a:gd name="T12" fmla="*/ 0 w 12"/>
              <a:gd name="T13" fmla="*/ 0 h 37"/>
              <a:gd name="T14" fmla="*/ 0 w 12"/>
              <a:gd name="T15" fmla="*/ 0 h 37"/>
              <a:gd name="T16" fmla="*/ 0 w 12"/>
              <a:gd name="T17" fmla="*/ 0 h 37"/>
              <a:gd name="T18" fmla="*/ 0 w 12"/>
              <a:gd name="T19" fmla="*/ 0 h 37"/>
              <a:gd name="T20" fmla="*/ 0 w 12"/>
              <a:gd name="T21" fmla="*/ 0 h 37"/>
              <a:gd name="T22" fmla="*/ 0 w 12"/>
              <a:gd name="T23" fmla="*/ 0 h 37"/>
              <a:gd name="T24" fmla="*/ 0 w 12"/>
              <a:gd name="T25" fmla="*/ 0 h 37"/>
              <a:gd name="T26" fmla="*/ 0 w 12"/>
              <a:gd name="T27" fmla="*/ 0 h 37"/>
              <a:gd name="T28" fmla="*/ 0 w 12"/>
              <a:gd name="T29" fmla="*/ 0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312" name="Freeform 312"/>
          <xdr:cNvSpPr>
            <a:spLocks/>
          </xdr:cNvSpPr>
        </xdr:nvSpPr>
        <xdr:spPr bwMode="auto">
          <a:xfrm>
            <a:off x="238" y="922"/>
            <a:ext cx="12" cy="15"/>
          </a:xfrm>
          <a:custGeom>
            <a:avLst/>
            <a:gdLst>
              <a:gd name="T0" fmla="*/ 0 w 59"/>
              <a:gd name="T1" fmla="*/ 0 h 68"/>
              <a:gd name="T2" fmla="*/ 0 w 59"/>
              <a:gd name="T3" fmla="*/ 0 h 68"/>
              <a:gd name="T4" fmla="*/ 0 w 59"/>
              <a:gd name="T5" fmla="*/ 0 h 68"/>
              <a:gd name="T6" fmla="*/ 0 w 59"/>
              <a:gd name="T7" fmla="*/ 0 h 68"/>
              <a:gd name="T8" fmla="*/ 0 w 59"/>
              <a:gd name="T9" fmla="*/ 0 h 68"/>
              <a:gd name="T10" fmla="*/ 0 w 59"/>
              <a:gd name="T11" fmla="*/ 0 h 68"/>
              <a:gd name="T12" fmla="*/ 0 w 59"/>
              <a:gd name="T13" fmla="*/ 0 h 68"/>
              <a:gd name="T14" fmla="*/ 0 w 59"/>
              <a:gd name="T15" fmla="*/ 0 h 68"/>
              <a:gd name="T16" fmla="*/ 0 w 59"/>
              <a:gd name="T17" fmla="*/ 0 h 68"/>
              <a:gd name="T18" fmla="*/ 0 w 59"/>
              <a:gd name="T19" fmla="*/ 0 h 68"/>
              <a:gd name="T20" fmla="*/ 0 w 59"/>
              <a:gd name="T21" fmla="*/ 0 h 68"/>
              <a:gd name="T22" fmla="*/ 0 w 59"/>
              <a:gd name="T23" fmla="*/ 0 h 68"/>
              <a:gd name="T24" fmla="*/ 0 w 59"/>
              <a:gd name="T25" fmla="*/ 0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313" name="Freeform 313"/>
          <xdr:cNvSpPr>
            <a:spLocks/>
          </xdr:cNvSpPr>
        </xdr:nvSpPr>
        <xdr:spPr bwMode="auto">
          <a:xfrm>
            <a:off x="224" y="913"/>
            <a:ext cx="49" cy="10"/>
          </a:xfrm>
          <a:custGeom>
            <a:avLst/>
            <a:gdLst>
              <a:gd name="T0" fmla="*/ 0 w 232"/>
              <a:gd name="T1" fmla="*/ 0 h 45"/>
              <a:gd name="T2" fmla="*/ 0 w 232"/>
              <a:gd name="T3" fmla="*/ 0 h 45"/>
              <a:gd name="T4" fmla="*/ 0 w 232"/>
              <a:gd name="T5" fmla="*/ 0 h 45"/>
              <a:gd name="T6" fmla="*/ 0 w 232"/>
              <a:gd name="T7" fmla="*/ 0 h 45"/>
              <a:gd name="T8" fmla="*/ 0 w 232"/>
              <a:gd name="T9" fmla="*/ 0 h 45"/>
              <a:gd name="T10" fmla="*/ 0 w 232"/>
              <a:gd name="T11" fmla="*/ 0 h 45"/>
              <a:gd name="T12" fmla="*/ 0 w 232"/>
              <a:gd name="T13" fmla="*/ 0 h 45"/>
              <a:gd name="T14" fmla="*/ 0 w 232"/>
              <a:gd name="T15" fmla="*/ 0 h 45"/>
              <a:gd name="T16" fmla="*/ 0 w 232"/>
              <a:gd name="T17" fmla="*/ 0 h 45"/>
              <a:gd name="T18" fmla="*/ 0 w 232"/>
              <a:gd name="T19" fmla="*/ 0 h 45"/>
              <a:gd name="T20" fmla="*/ 0 w 232"/>
              <a:gd name="T21" fmla="*/ 0 h 45"/>
              <a:gd name="T22" fmla="*/ 0 w 232"/>
              <a:gd name="T23" fmla="*/ 0 h 45"/>
              <a:gd name="T24" fmla="*/ 0 w 232"/>
              <a:gd name="T25" fmla="*/ 0 h 45"/>
              <a:gd name="T26" fmla="*/ 0 w 232"/>
              <a:gd name="T27" fmla="*/ 0 h 45"/>
              <a:gd name="T28" fmla="*/ 0 w 232"/>
              <a:gd name="T29" fmla="*/ 0 h 45"/>
              <a:gd name="T30" fmla="*/ 0 w 232"/>
              <a:gd name="T31" fmla="*/ 0 h 45"/>
              <a:gd name="T32" fmla="*/ 0 w 232"/>
              <a:gd name="T33" fmla="*/ 0 h 45"/>
              <a:gd name="T34" fmla="*/ 0 w 232"/>
              <a:gd name="T35" fmla="*/ 0 h 45"/>
              <a:gd name="T36" fmla="*/ 0 w 232"/>
              <a:gd name="T37" fmla="*/ 0 h 45"/>
              <a:gd name="T38" fmla="*/ 0 w 232"/>
              <a:gd name="T39" fmla="*/ 0 h 45"/>
              <a:gd name="T40" fmla="*/ 0 w 232"/>
              <a:gd name="T41" fmla="*/ 0 h 45"/>
              <a:gd name="T42" fmla="*/ 0 w 232"/>
              <a:gd name="T43" fmla="*/ 0 h 45"/>
              <a:gd name="T44" fmla="*/ 0 w 232"/>
              <a:gd name="T45" fmla="*/ 0 h 45"/>
              <a:gd name="T46" fmla="*/ 0 w 232"/>
              <a:gd name="T47" fmla="*/ 0 h 45"/>
              <a:gd name="T48" fmla="*/ 0 w 232"/>
              <a:gd name="T49" fmla="*/ 0 h 45"/>
              <a:gd name="T50" fmla="*/ 0 w 232"/>
              <a:gd name="T51" fmla="*/ 0 h 45"/>
              <a:gd name="T52" fmla="*/ 0 w 232"/>
              <a:gd name="T53" fmla="*/ 0 h 45"/>
              <a:gd name="T54" fmla="*/ 0 w 232"/>
              <a:gd name="T55" fmla="*/ 0 h 45"/>
              <a:gd name="T56" fmla="*/ 0 w 232"/>
              <a:gd name="T57" fmla="*/ 0 h 45"/>
              <a:gd name="T58" fmla="*/ 0 w 232"/>
              <a:gd name="T59" fmla="*/ 0 h 45"/>
              <a:gd name="T60" fmla="*/ 0 w 232"/>
              <a:gd name="T61" fmla="*/ 0 h 45"/>
              <a:gd name="T62" fmla="*/ 0 w 232"/>
              <a:gd name="T63" fmla="*/ 0 h 45"/>
              <a:gd name="T64" fmla="*/ 0 w 232"/>
              <a:gd name="T65" fmla="*/ 0 h 45"/>
              <a:gd name="T66" fmla="*/ 0 w 232"/>
              <a:gd name="T67" fmla="*/ 0 h 45"/>
              <a:gd name="T68" fmla="*/ 0 w 232"/>
              <a:gd name="T69" fmla="*/ 0 h 45"/>
              <a:gd name="T70" fmla="*/ 0 w 232"/>
              <a:gd name="T71" fmla="*/ 0 h 45"/>
              <a:gd name="T72" fmla="*/ 0 w 232"/>
              <a:gd name="T73" fmla="*/ 0 h 45"/>
              <a:gd name="T74" fmla="*/ 0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314" name="Freeform 314"/>
          <xdr:cNvSpPr>
            <a:spLocks/>
          </xdr:cNvSpPr>
        </xdr:nvSpPr>
        <xdr:spPr bwMode="auto">
          <a:xfrm>
            <a:off x="207" y="845"/>
            <a:ext cx="18" cy="84"/>
          </a:xfrm>
          <a:custGeom>
            <a:avLst/>
            <a:gdLst>
              <a:gd name="T0" fmla="*/ 0 w 87"/>
              <a:gd name="T1" fmla="*/ 0 h 358"/>
              <a:gd name="T2" fmla="*/ 0 w 87"/>
              <a:gd name="T3" fmla="*/ 0 h 358"/>
              <a:gd name="T4" fmla="*/ 0 w 87"/>
              <a:gd name="T5" fmla="*/ 0 h 358"/>
              <a:gd name="T6" fmla="*/ 0 w 87"/>
              <a:gd name="T7" fmla="*/ 0 h 358"/>
              <a:gd name="T8" fmla="*/ 0 w 87"/>
              <a:gd name="T9" fmla="*/ 0 h 358"/>
              <a:gd name="T10" fmla="*/ 0 w 87"/>
              <a:gd name="T11" fmla="*/ 0 h 358"/>
              <a:gd name="T12" fmla="*/ 0 w 87"/>
              <a:gd name="T13" fmla="*/ 0 h 358"/>
              <a:gd name="T14" fmla="*/ 0 w 87"/>
              <a:gd name="T15" fmla="*/ 0 h 358"/>
              <a:gd name="T16" fmla="*/ 0 w 87"/>
              <a:gd name="T17" fmla="*/ 0 h 358"/>
              <a:gd name="T18" fmla="*/ 0 w 87"/>
              <a:gd name="T19" fmla="*/ 0 h 358"/>
              <a:gd name="T20" fmla="*/ 0 w 87"/>
              <a:gd name="T21" fmla="*/ 0 h 358"/>
              <a:gd name="T22" fmla="*/ 0 w 87"/>
              <a:gd name="T23" fmla="*/ 0 h 358"/>
              <a:gd name="T24" fmla="*/ 0 w 87"/>
              <a:gd name="T25" fmla="*/ 0 h 358"/>
              <a:gd name="T26" fmla="*/ 0 w 87"/>
              <a:gd name="T27" fmla="*/ 0 h 358"/>
              <a:gd name="T28" fmla="*/ 0 w 87"/>
              <a:gd name="T29" fmla="*/ 0 h 358"/>
              <a:gd name="T30" fmla="*/ 0 w 87"/>
              <a:gd name="T31" fmla="*/ 0 h 358"/>
              <a:gd name="T32" fmla="*/ 0 w 87"/>
              <a:gd name="T33" fmla="*/ 0 h 358"/>
              <a:gd name="T34" fmla="*/ 0 w 87"/>
              <a:gd name="T35" fmla="*/ 0 h 358"/>
              <a:gd name="T36" fmla="*/ 0 w 87"/>
              <a:gd name="T37" fmla="*/ 0 h 358"/>
              <a:gd name="T38" fmla="*/ 0 w 87"/>
              <a:gd name="T39" fmla="*/ 0 h 358"/>
              <a:gd name="T40" fmla="*/ 0 w 87"/>
              <a:gd name="T41" fmla="*/ 0 h 358"/>
              <a:gd name="T42" fmla="*/ 0 w 87"/>
              <a:gd name="T43" fmla="*/ 0 h 358"/>
              <a:gd name="T44" fmla="*/ 0 w 87"/>
              <a:gd name="T45" fmla="*/ 0 h 358"/>
              <a:gd name="T46" fmla="*/ 0 w 87"/>
              <a:gd name="T47" fmla="*/ 0 h 358"/>
              <a:gd name="T48" fmla="*/ 0 w 87"/>
              <a:gd name="T49" fmla="*/ 0 h 358"/>
              <a:gd name="T50" fmla="*/ 0 w 87"/>
              <a:gd name="T51" fmla="*/ 0 h 358"/>
              <a:gd name="T52" fmla="*/ 0 w 87"/>
              <a:gd name="T53" fmla="*/ 0 h 358"/>
              <a:gd name="T54" fmla="*/ 0 w 87"/>
              <a:gd name="T55" fmla="*/ 0 h 358"/>
              <a:gd name="T56" fmla="*/ 0 w 87"/>
              <a:gd name="T57" fmla="*/ 0 h 358"/>
              <a:gd name="T58" fmla="*/ 0 w 87"/>
              <a:gd name="T59" fmla="*/ 0 h 358"/>
              <a:gd name="T60" fmla="*/ 0 w 87"/>
              <a:gd name="T61" fmla="*/ 0 h 358"/>
              <a:gd name="T62" fmla="*/ 0 w 87"/>
              <a:gd name="T63" fmla="*/ 0 h 358"/>
              <a:gd name="T64" fmla="*/ 0 w 87"/>
              <a:gd name="T65" fmla="*/ 0 h 358"/>
              <a:gd name="T66" fmla="*/ 0 w 87"/>
              <a:gd name="T67" fmla="*/ 0 h 358"/>
              <a:gd name="T68" fmla="*/ 0 w 87"/>
              <a:gd name="T69" fmla="*/ 0 h 358"/>
              <a:gd name="T70" fmla="*/ 0 w 87"/>
              <a:gd name="T71" fmla="*/ 0 h 358"/>
              <a:gd name="T72" fmla="*/ 0 w 87"/>
              <a:gd name="T73" fmla="*/ 0 h 358"/>
              <a:gd name="T74" fmla="*/ 0 w 87"/>
              <a:gd name="T75" fmla="*/ 0 h 358"/>
              <a:gd name="T76" fmla="*/ 0 w 87"/>
              <a:gd name="T77" fmla="*/ 0 h 358"/>
              <a:gd name="T78" fmla="*/ 0 w 87"/>
              <a:gd name="T79" fmla="*/ 0 h 358"/>
              <a:gd name="T80" fmla="*/ 0 w 87"/>
              <a:gd name="T81" fmla="*/ 0 h 358"/>
              <a:gd name="T82" fmla="*/ 0 w 87"/>
              <a:gd name="T83" fmla="*/ 0 h 358"/>
              <a:gd name="T84" fmla="*/ 0 w 87"/>
              <a:gd name="T85" fmla="*/ 0 h 358"/>
              <a:gd name="T86" fmla="*/ 0 w 87"/>
              <a:gd name="T87" fmla="*/ 0 h 358"/>
              <a:gd name="T88" fmla="*/ 0 w 87"/>
              <a:gd name="T89" fmla="*/ 0 h 358"/>
              <a:gd name="T90" fmla="*/ 0 w 87"/>
              <a:gd name="T91" fmla="*/ 0 h 358"/>
              <a:gd name="T92" fmla="*/ 0 w 87"/>
              <a:gd name="T93" fmla="*/ 0 h 358"/>
              <a:gd name="T94" fmla="*/ 0 w 87"/>
              <a:gd name="T95" fmla="*/ 0 h 358"/>
              <a:gd name="T96" fmla="*/ 0 w 87"/>
              <a:gd name="T97" fmla="*/ 0 h 358"/>
              <a:gd name="T98" fmla="*/ 0 w 87"/>
              <a:gd name="T99" fmla="*/ 0 h 358"/>
              <a:gd name="T100" fmla="*/ 0 w 87"/>
              <a:gd name="T101" fmla="*/ 0 h 358"/>
              <a:gd name="T102" fmla="*/ 0 w 87"/>
              <a:gd name="T103" fmla="*/ 0 h 358"/>
              <a:gd name="T104" fmla="*/ 0 w 87"/>
              <a:gd name="T105" fmla="*/ 0 h 358"/>
              <a:gd name="T106" fmla="*/ 0 w 87"/>
              <a:gd name="T107" fmla="*/ 0 h 358"/>
              <a:gd name="T108" fmla="*/ 0 w 87"/>
              <a:gd name="T109" fmla="*/ 0 h 358"/>
              <a:gd name="T110" fmla="*/ 0 w 87"/>
              <a:gd name="T111" fmla="*/ 0 h 358"/>
              <a:gd name="T112" fmla="*/ 0 w 87"/>
              <a:gd name="T113" fmla="*/ 0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315" name="Freeform 315"/>
          <xdr:cNvSpPr>
            <a:spLocks/>
          </xdr:cNvSpPr>
        </xdr:nvSpPr>
        <xdr:spPr bwMode="auto">
          <a:xfrm>
            <a:off x="223" y="864"/>
            <a:ext cx="15" cy="10"/>
          </a:xfrm>
          <a:custGeom>
            <a:avLst/>
            <a:gdLst>
              <a:gd name="T0" fmla="*/ 0 w 73"/>
              <a:gd name="T1" fmla="*/ 0 h 41"/>
              <a:gd name="T2" fmla="*/ 0 w 73"/>
              <a:gd name="T3" fmla="*/ 0 h 41"/>
              <a:gd name="T4" fmla="*/ 0 w 73"/>
              <a:gd name="T5" fmla="*/ 0 h 41"/>
              <a:gd name="T6" fmla="*/ 0 w 73"/>
              <a:gd name="T7" fmla="*/ 0 h 41"/>
              <a:gd name="T8" fmla="*/ 0 w 73"/>
              <a:gd name="T9" fmla="*/ 0 h 41"/>
              <a:gd name="T10" fmla="*/ 0 w 73"/>
              <a:gd name="T11" fmla="*/ 0 h 41"/>
              <a:gd name="T12" fmla="*/ 0 w 73"/>
              <a:gd name="T13" fmla="*/ 0 h 41"/>
              <a:gd name="T14" fmla="*/ 0 w 73"/>
              <a:gd name="T15" fmla="*/ 0 h 41"/>
              <a:gd name="T16" fmla="*/ 0 w 73"/>
              <a:gd name="T17" fmla="*/ 0 h 41"/>
              <a:gd name="T18" fmla="*/ 0 w 73"/>
              <a:gd name="T19" fmla="*/ 0 h 41"/>
              <a:gd name="T20" fmla="*/ 0 w 73"/>
              <a:gd name="T21" fmla="*/ 0 h 41"/>
              <a:gd name="T22" fmla="*/ 0 w 73"/>
              <a:gd name="T23" fmla="*/ 0 h 41"/>
              <a:gd name="T24" fmla="*/ 0 w 73"/>
              <a:gd name="T25" fmla="*/ 0 h 41"/>
              <a:gd name="T26" fmla="*/ 0 w 73"/>
              <a:gd name="T27" fmla="*/ 0 h 41"/>
              <a:gd name="T28" fmla="*/ 0 w 73"/>
              <a:gd name="T29" fmla="*/ 0 h 41"/>
              <a:gd name="T30" fmla="*/ 0 w 73"/>
              <a:gd name="T31" fmla="*/ 0 h 41"/>
              <a:gd name="T32" fmla="*/ 0 w 73"/>
              <a:gd name="T33" fmla="*/ 0 h 41"/>
              <a:gd name="T34" fmla="*/ 0 w 73"/>
              <a:gd name="T35" fmla="*/ 0 h 41"/>
              <a:gd name="T36" fmla="*/ 0 w 73"/>
              <a:gd name="T37" fmla="*/ 0 h 41"/>
              <a:gd name="T38" fmla="*/ 0 w 73"/>
              <a:gd name="T39" fmla="*/ 0 h 41"/>
              <a:gd name="T40" fmla="*/ 0 w 73"/>
              <a:gd name="T41" fmla="*/ 0 h 41"/>
              <a:gd name="T42" fmla="*/ 0 w 73"/>
              <a:gd name="T43" fmla="*/ 0 h 41"/>
              <a:gd name="T44" fmla="*/ 0 w 73"/>
              <a:gd name="T45" fmla="*/ 0 h 41"/>
              <a:gd name="T46" fmla="*/ 0 w 73"/>
              <a:gd name="T47" fmla="*/ 0 h 41"/>
              <a:gd name="T48" fmla="*/ 0 w 73"/>
              <a:gd name="T49" fmla="*/ 0 h 41"/>
              <a:gd name="T50" fmla="*/ 0 w 73"/>
              <a:gd name="T51" fmla="*/ 0 h 41"/>
              <a:gd name="T52" fmla="*/ 0 w 73"/>
              <a:gd name="T53" fmla="*/ 0 h 41"/>
              <a:gd name="T54" fmla="*/ 0 w 73"/>
              <a:gd name="T55" fmla="*/ 0 h 41"/>
              <a:gd name="T56" fmla="*/ 0 w 73"/>
              <a:gd name="T57" fmla="*/ 0 h 41"/>
              <a:gd name="T58" fmla="*/ 0 w 73"/>
              <a:gd name="T59" fmla="*/ 0 h 41"/>
              <a:gd name="T60" fmla="*/ 0 w 73"/>
              <a:gd name="T61" fmla="*/ 0 h 41"/>
              <a:gd name="T62" fmla="*/ 0 w 73"/>
              <a:gd name="T63" fmla="*/ 0 h 41"/>
              <a:gd name="T64" fmla="*/ 0 w 73"/>
              <a:gd name="T65" fmla="*/ 0 h 41"/>
              <a:gd name="T66" fmla="*/ 0 w 73"/>
              <a:gd name="T67" fmla="*/ 0 h 41"/>
              <a:gd name="T68" fmla="*/ 0 w 73"/>
              <a:gd name="T69" fmla="*/ 0 h 41"/>
              <a:gd name="T70" fmla="*/ 0 w 73"/>
              <a:gd name="T71" fmla="*/ 0 h 41"/>
              <a:gd name="T72" fmla="*/ 0 w 73"/>
              <a:gd name="T73" fmla="*/ 0 h 41"/>
              <a:gd name="T74" fmla="*/ 0 w 73"/>
              <a:gd name="T75" fmla="*/ 0 h 41"/>
              <a:gd name="T76" fmla="*/ 0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316" name="Freeform 316"/>
          <xdr:cNvSpPr>
            <a:spLocks/>
          </xdr:cNvSpPr>
        </xdr:nvSpPr>
        <xdr:spPr bwMode="auto">
          <a:xfrm>
            <a:off x="223" y="863"/>
            <a:ext cx="11" cy="7"/>
          </a:xfrm>
          <a:custGeom>
            <a:avLst/>
            <a:gdLst>
              <a:gd name="T0" fmla="*/ 0 w 55"/>
              <a:gd name="T1" fmla="*/ 0 h 31"/>
              <a:gd name="T2" fmla="*/ 0 w 55"/>
              <a:gd name="T3" fmla="*/ 0 h 31"/>
              <a:gd name="T4" fmla="*/ 0 w 55"/>
              <a:gd name="T5" fmla="*/ 0 h 31"/>
              <a:gd name="T6" fmla="*/ 0 w 55"/>
              <a:gd name="T7" fmla="*/ 0 h 31"/>
              <a:gd name="T8" fmla="*/ 0 w 55"/>
              <a:gd name="T9" fmla="*/ 0 h 31"/>
              <a:gd name="T10" fmla="*/ 0 w 55"/>
              <a:gd name="T11" fmla="*/ 0 h 31"/>
              <a:gd name="T12" fmla="*/ 0 w 55"/>
              <a:gd name="T13" fmla="*/ 0 h 31"/>
              <a:gd name="T14" fmla="*/ 0 w 55"/>
              <a:gd name="T15" fmla="*/ 0 h 31"/>
              <a:gd name="T16" fmla="*/ 0 w 55"/>
              <a:gd name="T17" fmla="*/ 0 h 31"/>
              <a:gd name="T18" fmla="*/ 0 w 55"/>
              <a:gd name="T19" fmla="*/ 0 h 31"/>
              <a:gd name="T20" fmla="*/ 0 w 55"/>
              <a:gd name="T21" fmla="*/ 0 h 31"/>
              <a:gd name="T22" fmla="*/ 0 w 55"/>
              <a:gd name="T23" fmla="*/ 0 h 31"/>
              <a:gd name="T24" fmla="*/ 0 w 55"/>
              <a:gd name="T25" fmla="*/ 0 h 31"/>
              <a:gd name="T26" fmla="*/ 0 w 55"/>
              <a:gd name="T27" fmla="*/ 0 h 31"/>
              <a:gd name="T28" fmla="*/ 0 w 55"/>
              <a:gd name="T29" fmla="*/ 0 h 31"/>
              <a:gd name="T30" fmla="*/ 0 w 55"/>
              <a:gd name="T31" fmla="*/ 0 h 31"/>
              <a:gd name="T32" fmla="*/ 0 w 55"/>
              <a:gd name="T33" fmla="*/ 0 h 31"/>
              <a:gd name="T34" fmla="*/ 0 w 55"/>
              <a:gd name="T35" fmla="*/ 0 h 31"/>
              <a:gd name="T36" fmla="*/ 0 w 55"/>
              <a:gd name="T37" fmla="*/ 0 h 31"/>
              <a:gd name="T38" fmla="*/ 0 w 55"/>
              <a:gd name="T39" fmla="*/ 0 h 31"/>
              <a:gd name="T40" fmla="*/ 0 w 55"/>
              <a:gd name="T41" fmla="*/ 0 h 31"/>
              <a:gd name="T42" fmla="*/ 0 w 55"/>
              <a:gd name="T43" fmla="*/ 0 h 31"/>
              <a:gd name="T44" fmla="*/ 0 w 55"/>
              <a:gd name="T45" fmla="*/ 0 h 31"/>
              <a:gd name="T46" fmla="*/ 0 w 55"/>
              <a:gd name="T47" fmla="*/ 0 h 31"/>
              <a:gd name="T48" fmla="*/ 0 w 55"/>
              <a:gd name="T49" fmla="*/ 0 h 31"/>
              <a:gd name="T50" fmla="*/ 0 w 55"/>
              <a:gd name="T51" fmla="*/ 0 h 31"/>
              <a:gd name="T52" fmla="*/ 0 w 55"/>
              <a:gd name="T53" fmla="*/ 0 h 31"/>
              <a:gd name="T54" fmla="*/ 0 w 55"/>
              <a:gd name="T55" fmla="*/ 0 h 31"/>
              <a:gd name="T56" fmla="*/ 0 w 55"/>
              <a:gd name="T57" fmla="*/ 0 h 31"/>
              <a:gd name="T58" fmla="*/ 0 w 55"/>
              <a:gd name="T59" fmla="*/ 0 h 31"/>
              <a:gd name="T60" fmla="*/ 0 w 55"/>
              <a:gd name="T61" fmla="*/ 0 h 31"/>
              <a:gd name="T62" fmla="*/ 0 w 55"/>
              <a:gd name="T63" fmla="*/ 0 h 31"/>
              <a:gd name="T64" fmla="*/ 0 w 55"/>
              <a:gd name="T65" fmla="*/ 0 h 31"/>
              <a:gd name="T66" fmla="*/ 0 w 55"/>
              <a:gd name="T67" fmla="*/ 0 h 31"/>
              <a:gd name="T68" fmla="*/ 0 w 55"/>
              <a:gd name="T69" fmla="*/ 0 h 31"/>
              <a:gd name="T70" fmla="*/ 0 w 55"/>
              <a:gd name="T71" fmla="*/ 0 h 31"/>
              <a:gd name="T72" fmla="*/ 0 w 55"/>
              <a:gd name="T73" fmla="*/ 0 h 31"/>
              <a:gd name="T74" fmla="*/ 0 w 55"/>
              <a:gd name="T75" fmla="*/ 0 h 31"/>
              <a:gd name="T76" fmla="*/ 0 w 55"/>
              <a:gd name="T77" fmla="*/ 0 h 31"/>
              <a:gd name="T78" fmla="*/ 0 w 55"/>
              <a:gd name="T79" fmla="*/ 0 h 31"/>
              <a:gd name="T80" fmla="*/ 0 w 55"/>
              <a:gd name="T81" fmla="*/ 0 h 31"/>
              <a:gd name="T82" fmla="*/ 0 w 55"/>
              <a:gd name="T83" fmla="*/ 0 h 31"/>
              <a:gd name="T84" fmla="*/ 0 w 55"/>
              <a:gd name="T85" fmla="*/ 0 h 31"/>
              <a:gd name="T86" fmla="*/ 0 w 55"/>
              <a:gd name="T87" fmla="*/ 0 h 31"/>
              <a:gd name="T88" fmla="*/ 0 w 55"/>
              <a:gd name="T89" fmla="*/ 0 h 31"/>
              <a:gd name="T90" fmla="*/ 0 w 55"/>
              <a:gd name="T91" fmla="*/ 0 h 31"/>
              <a:gd name="T92" fmla="*/ 0 w 55"/>
              <a:gd name="T93" fmla="*/ 0 h 31"/>
              <a:gd name="T94" fmla="*/ 0 w 55"/>
              <a:gd name="T95" fmla="*/ 0 h 31"/>
              <a:gd name="T96" fmla="*/ 0 w 55"/>
              <a:gd name="T97" fmla="*/ 0 h 31"/>
              <a:gd name="T98" fmla="*/ 0 w 55"/>
              <a:gd name="T99" fmla="*/ 0 h 31"/>
              <a:gd name="T100" fmla="*/ 0 w 55"/>
              <a:gd name="T101" fmla="*/ 0 h 31"/>
              <a:gd name="T102" fmla="*/ 0 w 55"/>
              <a:gd name="T103" fmla="*/ 0 h 31"/>
              <a:gd name="T104" fmla="*/ 0 w 55"/>
              <a:gd name="T105" fmla="*/ 0 h 31"/>
              <a:gd name="T106" fmla="*/ 0 w 55"/>
              <a:gd name="T107" fmla="*/ 0 h 31"/>
              <a:gd name="T108" fmla="*/ 0 w 55"/>
              <a:gd name="T109" fmla="*/ 0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317" name="Freeform 317"/>
          <xdr:cNvSpPr>
            <a:spLocks/>
          </xdr:cNvSpPr>
        </xdr:nvSpPr>
        <xdr:spPr bwMode="auto">
          <a:xfrm>
            <a:off x="240" y="847"/>
            <a:ext cx="7" cy="13"/>
          </a:xfrm>
          <a:custGeom>
            <a:avLst/>
            <a:gdLst>
              <a:gd name="T0" fmla="*/ 0 w 29"/>
              <a:gd name="T1" fmla="*/ 0 h 51"/>
              <a:gd name="T2" fmla="*/ 0 w 29"/>
              <a:gd name="T3" fmla="*/ 0 h 51"/>
              <a:gd name="T4" fmla="*/ 0 w 29"/>
              <a:gd name="T5" fmla="*/ 0 h 51"/>
              <a:gd name="T6" fmla="*/ 0 w 29"/>
              <a:gd name="T7" fmla="*/ 0 h 51"/>
              <a:gd name="T8" fmla="*/ 0 w 29"/>
              <a:gd name="T9" fmla="*/ 0 h 51"/>
              <a:gd name="T10" fmla="*/ 0 w 29"/>
              <a:gd name="T11" fmla="*/ 0 h 51"/>
              <a:gd name="T12" fmla="*/ 0 w 29"/>
              <a:gd name="T13" fmla="*/ 0 h 51"/>
              <a:gd name="T14" fmla="*/ 0 w 29"/>
              <a:gd name="T15" fmla="*/ 0 h 51"/>
              <a:gd name="T16" fmla="*/ 0 w 29"/>
              <a:gd name="T17" fmla="*/ 0 h 51"/>
              <a:gd name="T18" fmla="*/ 0 w 29"/>
              <a:gd name="T19" fmla="*/ 0 h 51"/>
              <a:gd name="T20" fmla="*/ 0 w 29"/>
              <a:gd name="T21" fmla="*/ 0 h 51"/>
              <a:gd name="T22" fmla="*/ 0 w 29"/>
              <a:gd name="T23" fmla="*/ 0 h 51"/>
              <a:gd name="T24" fmla="*/ 0 w 29"/>
              <a:gd name="T25" fmla="*/ 0 h 51"/>
              <a:gd name="T26" fmla="*/ 0 w 29"/>
              <a:gd name="T27" fmla="*/ 0 h 51"/>
              <a:gd name="T28" fmla="*/ 0 w 29"/>
              <a:gd name="T29" fmla="*/ 0 h 51"/>
              <a:gd name="T30" fmla="*/ 0 w 29"/>
              <a:gd name="T31" fmla="*/ 0 h 51"/>
              <a:gd name="T32" fmla="*/ 0 w 29"/>
              <a:gd name="T33" fmla="*/ 0 h 51"/>
              <a:gd name="T34" fmla="*/ 0 w 29"/>
              <a:gd name="T35" fmla="*/ 0 h 51"/>
              <a:gd name="T36" fmla="*/ 0 w 29"/>
              <a:gd name="T37" fmla="*/ 0 h 51"/>
              <a:gd name="T38" fmla="*/ 0 w 29"/>
              <a:gd name="T39" fmla="*/ 0 h 51"/>
              <a:gd name="T40" fmla="*/ 0 w 29"/>
              <a:gd name="T41" fmla="*/ 0 h 51"/>
              <a:gd name="T42" fmla="*/ 0 w 29"/>
              <a:gd name="T43" fmla="*/ 0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318" name="Freeform 318"/>
          <xdr:cNvSpPr>
            <a:spLocks/>
          </xdr:cNvSpPr>
        </xdr:nvSpPr>
        <xdr:spPr bwMode="auto">
          <a:xfrm>
            <a:off x="245" y="842"/>
            <a:ext cx="14" cy="3"/>
          </a:xfrm>
          <a:custGeom>
            <a:avLst/>
            <a:gdLst>
              <a:gd name="T0" fmla="*/ 0 w 66"/>
              <a:gd name="T1" fmla="*/ 0 h 11"/>
              <a:gd name="T2" fmla="*/ 0 w 66"/>
              <a:gd name="T3" fmla="*/ 0 h 11"/>
              <a:gd name="T4" fmla="*/ 0 w 66"/>
              <a:gd name="T5" fmla="*/ 0 h 11"/>
              <a:gd name="T6" fmla="*/ 0 w 66"/>
              <a:gd name="T7" fmla="*/ 0 h 11"/>
              <a:gd name="T8" fmla="*/ 0 w 66"/>
              <a:gd name="T9" fmla="*/ 0 h 11"/>
              <a:gd name="T10" fmla="*/ 0 w 66"/>
              <a:gd name="T11" fmla="*/ 0 h 11"/>
              <a:gd name="T12" fmla="*/ 0 w 66"/>
              <a:gd name="T13" fmla="*/ 0 h 11"/>
              <a:gd name="T14" fmla="*/ 0 w 66"/>
              <a:gd name="T15" fmla="*/ 0 h 11"/>
              <a:gd name="T16" fmla="*/ 0 w 66"/>
              <a:gd name="T17" fmla="*/ 0 h 11"/>
              <a:gd name="T18" fmla="*/ 0 w 66"/>
              <a:gd name="T19" fmla="*/ 0 h 11"/>
              <a:gd name="T20" fmla="*/ 0 w 66"/>
              <a:gd name="T21" fmla="*/ 0 h 11"/>
              <a:gd name="T22" fmla="*/ 0 w 66"/>
              <a:gd name="T23" fmla="*/ 0 h 11"/>
              <a:gd name="T24" fmla="*/ 0 w 66"/>
              <a:gd name="T25" fmla="*/ 0 h 11"/>
              <a:gd name="T26" fmla="*/ 0 w 66"/>
              <a:gd name="T27" fmla="*/ 0 h 11"/>
              <a:gd name="T28" fmla="*/ 0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319" name="Freeform 319"/>
          <xdr:cNvSpPr>
            <a:spLocks/>
          </xdr:cNvSpPr>
        </xdr:nvSpPr>
        <xdr:spPr bwMode="auto">
          <a:xfrm>
            <a:off x="244" y="836"/>
            <a:ext cx="4" cy="4"/>
          </a:xfrm>
          <a:custGeom>
            <a:avLst/>
            <a:gdLst>
              <a:gd name="T0" fmla="*/ 0 w 17"/>
              <a:gd name="T1" fmla="*/ 0 h 22"/>
              <a:gd name="T2" fmla="*/ 0 w 17"/>
              <a:gd name="T3" fmla="*/ 0 h 22"/>
              <a:gd name="T4" fmla="*/ 0 w 17"/>
              <a:gd name="T5" fmla="*/ 0 h 22"/>
              <a:gd name="T6" fmla="*/ 0 w 17"/>
              <a:gd name="T7" fmla="*/ 0 h 22"/>
              <a:gd name="T8" fmla="*/ 0 w 17"/>
              <a:gd name="T9" fmla="*/ 0 h 22"/>
              <a:gd name="T10" fmla="*/ 0 w 17"/>
              <a:gd name="T11" fmla="*/ 0 h 22"/>
              <a:gd name="T12" fmla="*/ 0 w 17"/>
              <a:gd name="T13" fmla="*/ 0 h 22"/>
              <a:gd name="T14" fmla="*/ 0 w 17"/>
              <a:gd name="T15" fmla="*/ 0 h 22"/>
              <a:gd name="T16" fmla="*/ 0 w 17"/>
              <a:gd name="T17" fmla="*/ 0 h 22"/>
              <a:gd name="T18" fmla="*/ 0 w 17"/>
              <a:gd name="T19" fmla="*/ 0 h 22"/>
              <a:gd name="T20" fmla="*/ 0 w 17"/>
              <a:gd name="T21" fmla="*/ 0 h 22"/>
              <a:gd name="T22" fmla="*/ 0 w 17"/>
              <a:gd name="T23" fmla="*/ 0 h 22"/>
              <a:gd name="T24" fmla="*/ 0 w 17"/>
              <a:gd name="T25" fmla="*/ 0 h 22"/>
              <a:gd name="T26" fmla="*/ 0 w 17"/>
              <a:gd name="T27" fmla="*/ 0 h 22"/>
              <a:gd name="T28" fmla="*/ 0 w 17"/>
              <a:gd name="T29" fmla="*/ 0 h 22"/>
              <a:gd name="T30" fmla="*/ 0 w 17"/>
              <a:gd name="T31" fmla="*/ 0 h 22"/>
              <a:gd name="T32" fmla="*/ 0 w 17"/>
              <a:gd name="T33" fmla="*/ 0 h 22"/>
              <a:gd name="T34" fmla="*/ 0 w 17"/>
              <a:gd name="T35" fmla="*/ 0 h 22"/>
              <a:gd name="T36" fmla="*/ 0 w 17"/>
              <a:gd name="T37" fmla="*/ 0 h 22"/>
              <a:gd name="T38" fmla="*/ 0 w 17"/>
              <a:gd name="T39" fmla="*/ 0 h 22"/>
              <a:gd name="T40" fmla="*/ 0 w 17"/>
              <a:gd name="T41" fmla="*/ 0 h 22"/>
              <a:gd name="T42" fmla="*/ 0 w 17"/>
              <a:gd name="T43" fmla="*/ 0 h 22"/>
              <a:gd name="T44" fmla="*/ 0 w 17"/>
              <a:gd name="T45" fmla="*/ 0 h 22"/>
              <a:gd name="T46" fmla="*/ 0 w 17"/>
              <a:gd name="T47" fmla="*/ 0 h 22"/>
              <a:gd name="T48" fmla="*/ 0 w 17"/>
              <a:gd name="T49" fmla="*/ 0 h 22"/>
              <a:gd name="T50" fmla="*/ 0 w 17"/>
              <a:gd name="T51" fmla="*/ 0 h 22"/>
              <a:gd name="T52" fmla="*/ 0 w 17"/>
              <a:gd name="T53" fmla="*/ 0 h 22"/>
              <a:gd name="T54" fmla="*/ 0 w 17"/>
              <a:gd name="T55" fmla="*/ 0 h 22"/>
              <a:gd name="T56" fmla="*/ 0 w 17"/>
              <a:gd name="T57" fmla="*/ 0 h 22"/>
              <a:gd name="T58" fmla="*/ 0 w 17"/>
              <a:gd name="T59" fmla="*/ 0 h 22"/>
              <a:gd name="T60" fmla="*/ 0 w 17"/>
              <a:gd name="T61" fmla="*/ 0 h 22"/>
              <a:gd name="T62" fmla="*/ 0 w 17"/>
              <a:gd name="T63" fmla="*/ 0 h 22"/>
              <a:gd name="T64" fmla="*/ 0 w 17"/>
              <a:gd name="T65" fmla="*/ 0 h 22"/>
              <a:gd name="T66" fmla="*/ 0 w 17"/>
              <a:gd name="T67" fmla="*/ 0 h 22"/>
              <a:gd name="T68" fmla="*/ 0 w 17"/>
              <a:gd name="T69" fmla="*/ 0 h 22"/>
              <a:gd name="T70" fmla="*/ 0 w 17"/>
              <a:gd name="T71" fmla="*/ 0 h 22"/>
              <a:gd name="T72" fmla="*/ 0 w 17"/>
              <a:gd name="T73" fmla="*/ 0 h 22"/>
              <a:gd name="T74" fmla="*/ 0 w 17"/>
              <a:gd name="T75" fmla="*/ 0 h 22"/>
              <a:gd name="T76" fmla="*/ 0 w 17"/>
              <a:gd name="T77" fmla="*/ 0 h 22"/>
              <a:gd name="T78" fmla="*/ 0 w 17"/>
              <a:gd name="T79" fmla="*/ 0 h 22"/>
              <a:gd name="T80" fmla="*/ 0 w 17"/>
              <a:gd name="T81" fmla="*/ 0 h 22"/>
              <a:gd name="T82" fmla="*/ 0 w 17"/>
              <a:gd name="T83" fmla="*/ 0 h 22"/>
              <a:gd name="T84" fmla="*/ 0 w 17"/>
              <a:gd name="T85" fmla="*/ 0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320" name="Freeform 320"/>
          <xdr:cNvSpPr>
            <a:spLocks/>
          </xdr:cNvSpPr>
        </xdr:nvSpPr>
        <xdr:spPr bwMode="auto">
          <a:xfrm>
            <a:off x="242" y="803"/>
            <a:ext cx="7" cy="28"/>
          </a:xfrm>
          <a:custGeom>
            <a:avLst/>
            <a:gdLst>
              <a:gd name="T0" fmla="*/ 0 w 39"/>
              <a:gd name="T1" fmla="*/ 0 h 123"/>
              <a:gd name="T2" fmla="*/ 0 w 39"/>
              <a:gd name="T3" fmla="*/ 0 h 123"/>
              <a:gd name="T4" fmla="*/ 0 w 39"/>
              <a:gd name="T5" fmla="*/ 0 h 123"/>
              <a:gd name="T6" fmla="*/ 0 w 39"/>
              <a:gd name="T7" fmla="*/ 0 h 123"/>
              <a:gd name="T8" fmla="*/ 0 w 39"/>
              <a:gd name="T9" fmla="*/ 0 h 123"/>
              <a:gd name="T10" fmla="*/ 0 w 39"/>
              <a:gd name="T11" fmla="*/ 0 h 123"/>
              <a:gd name="T12" fmla="*/ 0 w 39"/>
              <a:gd name="T13" fmla="*/ 0 h 123"/>
              <a:gd name="T14" fmla="*/ 0 w 39"/>
              <a:gd name="T15" fmla="*/ 0 h 123"/>
              <a:gd name="T16" fmla="*/ 0 w 39"/>
              <a:gd name="T17" fmla="*/ 0 h 123"/>
              <a:gd name="T18" fmla="*/ 0 w 39"/>
              <a:gd name="T19" fmla="*/ 0 h 123"/>
              <a:gd name="T20" fmla="*/ 0 w 39"/>
              <a:gd name="T21" fmla="*/ 0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321" name="Freeform 321"/>
          <xdr:cNvSpPr>
            <a:spLocks/>
          </xdr:cNvSpPr>
        </xdr:nvSpPr>
        <xdr:spPr bwMode="auto">
          <a:xfrm>
            <a:off x="235" y="803"/>
            <a:ext cx="9" cy="25"/>
          </a:xfrm>
          <a:custGeom>
            <a:avLst/>
            <a:gdLst>
              <a:gd name="T0" fmla="*/ 0 w 44"/>
              <a:gd name="T1" fmla="*/ 0 h 111"/>
              <a:gd name="T2" fmla="*/ 0 w 44"/>
              <a:gd name="T3" fmla="*/ 0 h 111"/>
              <a:gd name="T4" fmla="*/ 0 w 44"/>
              <a:gd name="T5" fmla="*/ 0 h 111"/>
              <a:gd name="T6" fmla="*/ 0 w 44"/>
              <a:gd name="T7" fmla="*/ 0 h 111"/>
              <a:gd name="T8" fmla="*/ 0 w 44"/>
              <a:gd name="T9" fmla="*/ 0 h 111"/>
              <a:gd name="T10" fmla="*/ 0 w 44"/>
              <a:gd name="T11" fmla="*/ 0 h 111"/>
              <a:gd name="T12" fmla="*/ 0 w 44"/>
              <a:gd name="T13" fmla="*/ 0 h 111"/>
              <a:gd name="T14" fmla="*/ 0 w 44"/>
              <a:gd name="T15" fmla="*/ 0 h 111"/>
              <a:gd name="T16" fmla="*/ 0 w 44"/>
              <a:gd name="T17" fmla="*/ 0 h 111"/>
              <a:gd name="T18" fmla="*/ 0 w 44"/>
              <a:gd name="T19" fmla="*/ 0 h 111"/>
              <a:gd name="T20" fmla="*/ 0 w 44"/>
              <a:gd name="T21" fmla="*/ 0 h 111"/>
              <a:gd name="T22" fmla="*/ 0 w 44"/>
              <a:gd name="T23" fmla="*/ 0 h 111"/>
              <a:gd name="T24" fmla="*/ 0 w 44"/>
              <a:gd name="T25" fmla="*/ 0 h 111"/>
              <a:gd name="T26" fmla="*/ 0 w 44"/>
              <a:gd name="T27" fmla="*/ 0 h 111"/>
              <a:gd name="T28" fmla="*/ 0 w 44"/>
              <a:gd name="T29" fmla="*/ 0 h 111"/>
              <a:gd name="T30" fmla="*/ 0 w 44"/>
              <a:gd name="T31" fmla="*/ 0 h 111"/>
              <a:gd name="T32" fmla="*/ 0 w 44"/>
              <a:gd name="T33" fmla="*/ 0 h 111"/>
              <a:gd name="T34" fmla="*/ 0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322" name="Freeform 322"/>
          <xdr:cNvSpPr>
            <a:spLocks/>
          </xdr:cNvSpPr>
        </xdr:nvSpPr>
        <xdr:spPr bwMode="auto">
          <a:xfrm>
            <a:off x="235" y="719"/>
            <a:ext cx="18" cy="81"/>
          </a:xfrm>
          <a:custGeom>
            <a:avLst/>
            <a:gdLst>
              <a:gd name="T0" fmla="*/ 0 w 85"/>
              <a:gd name="T1" fmla="*/ 0 h 343"/>
              <a:gd name="T2" fmla="*/ 0 w 85"/>
              <a:gd name="T3" fmla="*/ 0 h 343"/>
              <a:gd name="T4" fmla="*/ 0 w 85"/>
              <a:gd name="T5" fmla="*/ 0 h 343"/>
              <a:gd name="T6" fmla="*/ 0 w 85"/>
              <a:gd name="T7" fmla="*/ 0 h 343"/>
              <a:gd name="T8" fmla="*/ 0 w 85"/>
              <a:gd name="T9" fmla="*/ 0 h 343"/>
              <a:gd name="T10" fmla="*/ 0 w 85"/>
              <a:gd name="T11" fmla="*/ 0 h 343"/>
              <a:gd name="T12" fmla="*/ 0 w 85"/>
              <a:gd name="T13" fmla="*/ 0 h 343"/>
              <a:gd name="T14" fmla="*/ 0 w 85"/>
              <a:gd name="T15" fmla="*/ 0 h 343"/>
              <a:gd name="T16" fmla="*/ 0 w 85"/>
              <a:gd name="T17" fmla="*/ 0 h 343"/>
              <a:gd name="T18" fmla="*/ 0 w 85"/>
              <a:gd name="T19" fmla="*/ 0 h 343"/>
              <a:gd name="T20" fmla="*/ 0 w 85"/>
              <a:gd name="T21" fmla="*/ 0 h 343"/>
              <a:gd name="T22" fmla="*/ 0 w 85"/>
              <a:gd name="T23" fmla="*/ 0 h 343"/>
              <a:gd name="T24" fmla="*/ 0 w 85"/>
              <a:gd name="T25" fmla="*/ 0 h 343"/>
              <a:gd name="T26" fmla="*/ 0 w 85"/>
              <a:gd name="T27" fmla="*/ 0 h 343"/>
              <a:gd name="T28" fmla="*/ 0 w 85"/>
              <a:gd name="T29" fmla="*/ 0 h 343"/>
              <a:gd name="T30" fmla="*/ 0 w 85"/>
              <a:gd name="T31" fmla="*/ 0 h 343"/>
              <a:gd name="T32" fmla="*/ 0 w 85"/>
              <a:gd name="T33" fmla="*/ 0 h 343"/>
              <a:gd name="T34" fmla="*/ 0 w 85"/>
              <a:gd name="T35" fmla="*/ 0 h 343"/>
              <a:gd name="T36" fmla="*/ 0 w 85"/>
              <a:gd name="T37" fmla="*/ 0 h 343"/>
              <a:gd name="T38" fmla="*/ 0 w 85"/>
              <a:gd name="T39" fmla="*/ 0 h 343"/>
              <a:gd name="T40" fmla="*/ 0 w 85"/>
              <a:gd name="T41" fmla="*/ 0 h 343"/>
              <a:gd name="T42" fmla="*/ 0 w 85"/>
              <a:gd name="T43" fmla="*/ 0 h 343"/>
              <a:gd name="T44" fmla="*/ 0 w 85"/>
              <a:gd name="T45" fmla="*/ 0 h 343"/>
              <a:gd name="T46" fmla="*/ 0 w 85"/>
              <a:gd name="T47" fmla="*/ 0 h 343"/>
              <a:gd name="T48" fmla="*/ 0 w 85"/>
              <a:gd name="T49" fmla="*/ 0 h 343"/>
              <a:gd name="T50" fmla="*/ 0 w 85"/>
              <a:gd name="T51" fmla="*/ 0 h 343"/>
              <a:gd name="T52" fmla="*/ 0 w 85"/>
              <a:gd name="T53" fmla="*/ 0 h 343"/>
              <a:gd name="T54" fmla="*/ 0 w 85"/>
              <a:gd name="T55" fmla="*/ 0 h 343"/>
              <a:gd name="T56" fmla="*/ 0 w 85"/>
              <a:gd name="T57" fmla="*/ 0 h 343"/>
              <a:gd name="T58" fmla="*/ 0 w 85"/>
              <a:gd name="T59" fmla="*/ 0 h 343"/>
              <a:gd name="T60" fmla="*/ 0 w 85"/>
              <a:gd name="T61" fmla="*/ 0 h 343"/>
              <a:gd name="T62" fmla="*/ 0 w 85"/>
              <a:gd name="T63" fmla="*/ 0 h 343"/>
              <a:gd name="T64" fmla="*/ 0 w 85"/>
              <a:gd name="T65" fmla="*/ 0 h 343"/>
              <a:gd name="T66" fmla="*/ 0 w 85"/>
              <a:gd name="T67" fmla="*/ 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323" name="Freeform 323"/>
          <xdr:cNvSpPr>
            <a:spLocks/>
          </xdr:cNvSpPr>
        </xdr:nvSpPr>
        <xdr:spPr bwMode="auto">
          <a:xfrm>
            <a:off x="247" y="708"/>
            <a:ext cx="2" cy="14"/>
          </a:xfrm>
          <a:custGeom>
            <a:avLst/>
            <a:gdLst>
              <a:gd name="T0" fmla="*/ 0 w 12"/>
              <a:gd name="T1" fmla="*/ 0 h 64"/>
              <a:gd name="T2" fmla="*/ 0 w 12"/>
              <a:gd name="T3" fmla="*/ 0 h 64"/>
              <a:gd name="T4" fmla="*/ 0 w 12"/>
              <a:gd name="T5" fmla="*/ 0 h 64"/>
              <a:gd name="T6" fmla="*/ 0 w 12"/>
              <a:gd name="T7" fmla="*/ 0 h 64"/>
              <a:gd name="T8" fmla="*/ 0 w 12"/>
              <a:gd name="T9" fmla="*/ 0 h 64"/>
              <a:gd name="T10" fmla="*/ 0 w 12"/>
              <a:gd name="T11" fmla="*/ 0 h 64"/>
              <a:gd name="T12" fmla="*/ 0 w 12"/>
              <a:gd name="T13" fmla="*/ 0 h 64"/>
              <a:gd name="T14" fmla="*/ 0 w 12"/>
              <a:gd name="T15" fmla="*/ 0 h 64"/>
              <a:gd name="T16" fmla="*/ 0 w 12"/>
              <a:gd name="T17" fmla="*/ 0 h 64"/>
              <a:gd name="T18" fmla="*/ 0 w 12"/>
              <a:gd name="T19" fmla="*/ 0 h 64"/>
              <a:gd name="T20" fmla="*/ 0 w 12"/>
              <a:gd name="T21" fmla="*/ 0 h 64"/>
              <a:gd name="T22" fmla="*/ 0 w 12"/>
              <a:gd name="T23" fmla="*/ 0 h 64"/>
              <a:gd name="T24" fmla="*/ 0 w 12"/>
              <a:gd name="T25" fmla="*/ 0 h 64"/>
              <a:gd name="T26" fmla="*/ 0 w 12"/>
              <a:gd name="T27" fmla="*/ 0 h 64"/>
              <a:gd name="T28" fmla="*/ 0 w 12"/>
              <a:gd name="T29" fmla="*/ 0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324" name="Freeform 324"/>
          <xdr:cNvSpPr>
            <a:spLocks/>
          </xdr:cNvSpPr>
        </xdr:nvSpPr>
        <xdr:spPr bwMode="auto">
          <a:xfrm>
            <a:off x="243" y="591"/>
            <a:ext cx="2" cy="115"/>
          </a:xfrm>
          <a:custGeom>
            <a:avLst/>
            <a:gdLst>
              <a:gd name="T0" fmla="*/ 0 w 12"/>
              <a:gd name="T1" fmla="*/ 0 h 490"/>
              <a:gd name="T2" fmla="*/ 0 w 12"/>
              <a:gd name="T3" fmla="*/ 0 h 490"/>
              <a:gd name="T4" fmla="*/ 0 w 12"/>
              <a:gd name="T5" fmla="*/ 0 h 490"/>
              <a:gd name="T6" fmla="*/ 0 w 12"/>
              <a:gd name="T7" fmla="*/ 0 h 490"/>
              <a:gd name="T8" fmla="*/ 0 w 12"/>
              <a:gd name="T9" fmla="*/ 0 h 490"/>
              <a:gd name="T10" fmla="*/ 0 w 12"/>
              <a:gd name="T11" fmla="*/ 0 h 490"/>
              <a:gd name="T12" fmla="*/ 0 w 12"/>
              <a:gd name="T13" fmla="*/ 0 h 490"/>
              <a:gd name="T14" fmla="*/ 0 w 12"/>
              <a:gd name="T15" fmla="*/ 0 h 490"/>
              <a:gd name="T16" fmla="*/ 0 w 12"/>
              <a:gd name="T17" fmla="*/ 0 h 490"/>
              <a:gd name="T18" fmla="*/ 0 w 12"/>
              <a:gd name="T19" fmla="*/ 0 h 490"/>
              <a:gd name="T20" fmla="*/ 0 w 12"/>
              <a:gd name="T21" fmla="*/ 0 h 490"/>
              <a:gd name="T22" fmla="*/ 0 w 12"/>
              <a:gd name="T23" fmla="*/ 0 h 490"/>
              <a:gd name="T24" fmla="*/ 0 w 12"/>
              <a:gd name="T25" fmla="*/ 0 h 490"/>
              <a:gd name="T26" fmla="*/ 0 w 12"/>
              <a:gd name="T27" fmla="*/ 0 h 490"/>
              <a:gd name="T28" fmla="*/ 0 w 12"/>
              <a:gd name="T29" fmla="*/ 0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325" name="Freeform 325"/>
          <xdr:cNvSpPr>
            <a:spLocks/>
          </xdr:cNvSpPr>
        </xdr:nvSpPr>
        <xdr:spPr bwMode="auto">
          <a:xfrm>
            <a:off x="243" y="702"/>
            <a:ext cx="5" cy="7"/>
          </a:xfrm>
          <a:custGeom>
            <a:avLst/>
            <a:gdLst>
              <a:gd name="T0" fmla="*/ 0 w 29"/>
              <a:gd name="T1" fmla="*/ 0 h 27"/>
              <a:gd name="T2" fmla="*/ 0 w 29"/>
              <a:gd name="T3" fmla="*/ 0 h 27"/>
              <a:gd name="T4" fmla="*/ 0 w 29"/>
              <a:gd name="T5" fmla="*/ 0 h 27"/>
              <a:gd name="T6" fmla="*/ 0 w 29"/>
              <a:gd name="T7" fmla="*/ 0 h 27"/>
              <a:gd name="T8" fmla="*/ 0 w 29"/>
              <a:gd name="T9" fmla="*/ 0 h 27"/>
              <a:gd name="T10" fmla="*/ 0 w 29"/>
              <a:gd name="T11" fmla="*/ 0 h 27"/>
              <a:gd name="T12" fmla="*/ 0 w 29"/>
              <a:gd name="T13" fmla="*/ 0 h 27"/>
              <a:gd name="T14" fmla="*/ 0 w 29"/>
              <a:gd name="T15" fmla="*/ 0 h 27"/>
              <a:gd name="T16" fmla="*/ 0 w 29"/>
              <a:gd name="T17" fmla="*/ 0 h 27"/>
              <a:gd name="T18" fmla="*/ 0 w 29"/>
              <a:gd name="T19" fmla="*/ 0 h 27"/>
              <a:gd name="T20" fmla="*/ 0 w 29"/>
              <a:gd name="T21" fmla="*/ 0 h 27"/>
              <a:gd name="T22" fmla="*/ 0 w 29"/>
              <a:gd name="T23" fmla="*/ 0 h 27"/>
              <a:gd name="T24" fmla="*/ 0 w 29"/>
              <a:gd name="T25" fmla="*/ 0 h 27"/>
              <a:gd name="T26" fmla="*/ 0 w 29"/>
              <a:gd name="T27" fmla="*/ 0 h 27"/>
              <a:gd name="T28" fmla="*/ 0 w 29"/>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326" name="Freeform 326"/>
          <xdr:cNvSpPr>
            <a:spLocks/>
          </xdr:cNvSpPr>
        </xdr:nvSpPr>
        <xdr:spPr bwMode="auto">
          <a:xfrm>
            <a:off x="339" y="692"/>
            <a:ext cx="8" cy="6"/>
          </a:xfrm>
          <a:custGeom>
            <a:avLst/>
            <a:gdLst>
              <a:gd name="T0" fmla="*/ 0 w 37"/>
              <a:gd name="T1" fmla="*/ 0 h 29"/>
              <a:gd name="T2" fmla="*/ 0 w 37"/>
              <a:gd name="T3" fmla="*/ 0 h 29"/>
              <a:gd name="T4" fmla="*/ 0 w 37"/>
              <a:gd name="T5" fmla="*/ 0 h 29"/>
              <a:gd name="T6" fmla="*/ 0 w 37"/>
              <a:gd name="T7" fmla="*/ 0 h 29"/>
              <a:gd name="T8" fmla="*/ 0 w 37"/>
              <a:gd name="T9" fmla="*/ 0 h 29"/>
              <a:gd name="T10" fmla="*/ 0 w 37"/>
              <a:gd name="T11" fmla="*/ 0 h 29"/>
              <a:gd name="T12" fmla="*/ 0 w 37"/>
              <a:gd name="T13" fmla="*/ 0 h 29"/>
              <a:gd name="T14" fmla="*/ 0 w 37"/>
              <a:gd name="T15" fmla="*/ 0 h 29"/>
              <a:gd name="T16" fmla="*/ 0 w 37"/>
              <a:gd name="T17" fmla="*/ 0 h 29"/>
              <a:gd name="T18" fmla="*/ 0 w 37"/>
              <a:gd name="T19" fmla="*/ 0 h 29"/>
              <a:gd name="T20" fmla="*/ 0 w 37"/>
              <a:gd name="T21" fmla="*/ 0 h 29"/>
              <a:gd name="T22" fmla="*/ 0 w 37"/>
              <a:gd name="T23" fmla="*/ 0 h 29"/>
              <a:gd name="T24" fmla="*/ 0 w 37"/>
              <a:gd name="T25" fmla="*/ 0 h 29"/>
              <a:gd name="T26" fmla="*/ 0 w 37"/>
              <a:gd name="T27" fmla="*/ 0 h 29"/>
              <a:gd name="T28" fmla="*/ 0 w 37"/>
              <a:gd name="T29" fmla="*/ 0 h 29"/>
              <a:gd name="T30" fmla="*/ 0 w 37"/>
              <a:gd name="T31" fmla="*/ 0 h 29"/>
              <a:gd name="T32" fmla="*/ 0 w 37"/>
              <a:gd name="T33" fmla="*/ 0 h 29"/>
              <a:gd name="T34" fmla="*/ 0 w 37"/>
              <a:gd name="T35" fmla="*/ 0 h 29"/>
              <a:gd name="T36" fmla="*/ 0 w 37"/>
              <a:gd name="T37" fmla="*/ 0 h 29"/>
              <a:gd name="T38" fmla="*/ 0 w 37"/>
              <a:gd name="T39" fmla="*/ 0 h 29"/>
              <a:gd name="T40" fmla="*/ 0 w 37"/>
              <a:gd name="T41" fmla="*/ 0 h 29"/>
              <a:gd name="T42" fmla="*/ 0 w 37"/>
              <a:gd name="T43" fmla="*/ 0 h 29"/>
              <a:gd name="T44" fmla="*/ 0 w 37"/>
              <a:gd name="T45" fmla="*/ 0 h 29"/>
              <a:gd name="T46" fmla="*/ 0 w 37"/>
              <a:gd name="T47" fmla="*/ 0 h 29"/>
              <a:gd name="T48" fmla="*/ 0 w 37"/>
              <a:gd name="T49" fmla="*/ 0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327" name="Freeform 327"/>
          <xdr:cNvSpPr>
            <a:spLocks/>
          </xdr:cNvSpPr>
        </xdr:nvSpPr>
        <xdr:spPr bwMode="auto">
          <a:xfrm>
            <a:off x="311" y="895"/>
            <a:ext cx="21" cy="28"/>
          </a:xfrm>
          <a:custGeom>
            <a:avLst/>
            <a:gdLst>
              <a:gd name="T0" fmla="*/ 0 w 104"/>
              <a:gd name="T1" fmla="*/ 0 h 121"/>
              <a:gd name="T2" fmla="*/ 0 w 104"/>
              <a:gd name="T3" fmla="*/ 0 h 121"/>
              <a:gd name="T4" fmla="*/ 0 w 104"/>
              <a:gd name="T5" fmla="*/ 0 h 121"/>
              <a:gd name="T6" fmla="*/ 0 w 104"/>
              <a:gd name="T7" fmla="*/ 0 h 121"/>
              <a:gd name="T8" fmla="*/ 0 w 104"/>
              <a:gd name="T9" fmla="*/ 0 h 121"/>
              <a:gd name="T10" fmla="*/ 0 w 104"/>
              <a:gd name="T11" fmla="*/ 0 h 121"/>
              <a:gd name="T12" fmla="*/ 0 w 104"/>
              <a:gd name="T13" fmla="*/ 0 h 121"/>
              <a:gd name="T14" fmla="*/ 0 w 104"/>
              <a:gd name="T15" fmla="*/ 0 h 121"/>
              <a:gd name="T16" fmla="*/ 0 w 104"/>
              <a:gd name="T17" fmla="*/ 0 h 121"/>
              <a:gd name="T18" fmla="*/ 0 w 104"/>
              <a:gd name="T19" fmla="*/ 0 h 121"/>
              <a:gd name="T20" fmla="*/ 0 w 104"/>
              <a:gd name="T21" fmla="*/ 0 h 121"/>
              <a:gd name="T22" fmla="*/ 0 w 104"/>
              <a:gd name="T23" fmla="*/ 0 h 121"/>
              <a:gd name="T24" fmla="*/ 0 w 104"/>
              <a:gd name="T25" fmla="*/ 0 h 121"/>
              <a:gd name="T26" fmla="*/ 0 w 104"/>
              <a:gd name="T27" fmla="*/ 0 h 121"/>
              <a:gd name="T28" fmla="*/ 0 w 104"/>
              <a:gd name="T29" fmla="*/ 0 h 121"/>
              <a:gd name="T30" fmla="*/ 0 w 104"/>
              <a:gd name="T31" fmla="*/ 0 h 121"/>
              <a:gd name="T32" fmla="*/ 0 w 104"/>
              <a:gd name="T33" fmla="*/ 0 h 121"/>
              <a:gd name="T34" fmla="*/ 0 w 104"/>
              <a:gd name="T35" fmla="*/ 0 h 121"/>
              <a:gd name="T36" fmla="*/ 0 w 104"/>
              <a:gd name="T37" fmla="*/ 0 h 121"/>
              <a:gd name="T38" fmla="*/ 0 w 104"/>
              <a:gd name="T39" fmla="*/ 0 h 121"/>
              <a:gd name="T40" fmla="*/ 0 w 104"/>
              <a:gd name="T41" fmla="*/ 0 h 121"/>
              <a:gd name="T42" fmla="*/ 0 w 104"/>
              <a:gd name="T43" fmla="*/ 0 h 121"/>
              <a:gd name="T44" fmla="*/ 0 w 104"/>
              <a:gd name="T45" fmla="*/ 0 h 121"/>
              <a:gd name="T46" fmla="*/ 0 w 104"/>
              <a:gd name="T47" fmla="*/ 0 h 121"/>
              <a:gd name="T48" fmla="*/ 0 w 104"/>
              <a:gd name="T49" fmla="*/ 0 h 121"/>
              <a:gd name="T50" fmla="*/ 0 w 104"/>
              <a:gd name="T51" fmla="*/ 0 h 121"/>
              <a:gd name="T52" fmla="*/ 0 w 104"/>
              <a:gd name="T53" fmla="*/ 0 h 121"/>
              <a:gd name="T54" fmla="*/ 0 w 104"/>
              <a:gd name="T55" fmla="*/ 0 h 121"/>
              <a:gd name="T56" fmla="*/ 0 w 104"/>
              <a:gd name="T57" fmla="*/ 0 h 121"/>
              <a:gd name="T58" fmla="*/ 0 w 104"/>
              <a:gd name="T59" fmla="*/ 0 h 121"/>
              <a:gd name="T60" fmla="*/ 0 w 104"/>
              <a:gd name="T61" fmla="*/ 0 h 121"/>
              <a:gd name="T62" fmla="*/ 0 w 104"/>
              <a:gd name="T63" fmla="*/ 0 h 121"/>
              <a:gd name="T64" fmla="*/ 0 w 104"/>
              <a:gd name="T65" fmla="*/ 0 h 121"/>
              <a:gd name="T66" fmla="*/ 0 w 104"/>
              <a:gd name="T67" fmla="*/ 0 h 121"/>
              <a:gd name="T68" fmla="*/ 0 w 104"/>
              <a:gd name="T69" fmla="*/ 0 h 121"/>
              <a:gd name="T70" fmla="*/ 0 w 104"/>
              <a:gd name="T71" fmla="*/ 0 h 121"/>
              <a:gd name="T72" fmla="*/ 0 w 104"/>
              <a:gd name="T73" fmla="*/ 0 h 121"/>
              <a:gd name="T74" fmla="*/ 0 w 104"/>
              <a:gd name="T75" fmla="*/ 0 h 121"/>
              <a:gd name="T76" fmla="*/ 0 w 104"/>
              <a:gd name="T77" fmla="*/ 0 h 121"/>
              <a:gd name="T78" fmla="*/ 0 w 104"/>
              <a:gd name="T79" fmla="*/ 0 h 121"/>
              <a:gd name="T80" fmla="*/ 0 w 104"/>
              <a:gd name="T81" fmla="*/ 0 h 121"/>
              <a:gd name="T82" fmla="*/ 0 w 104"/>
              <a:gd name="T83" fmla="*/ 0 h 121"/>
              <a:gd name="T84" fmla="*/ 0 w 104"/>
              <a:gd name="T85" fmla="*/ 0 h 121"/>
              <a:gd name="T86" fmla="*/ 0 w 104"/>
              <a:gd name="T87" fmla="*/ 0 h 121"/>
              <a:gd name="T88" fmla="*/ 0 w 104"/>
              <a:gd name="T89" fmla="*/ 0 h 121"/>
              <a:gd name="T90" fmla="*/ 0 w 104"/>
              <a:gd name="T91" fmla="*/ 0 h 121"/>
              <a:gd name="T92" fmla="*/ 0 w 104"/>
              <a:gd name="T93" fmla="*/ 0 h 121"/>
              <a:gd name="T94" fmla="*/ 0 w 104"/>
              <a:gd name="T95" fmla="*/ 0 h 121"/>
              <a:gd name="T96" fmla="*/ 0 w 104"/>
              <a:gd name="T97" fmla="*/ 0 h 121"/>
              <a:gd name="T98" fmla="*/ 0 w 104"/>
              <a:gd name="T99" fmla="*/ 0 h 121"/>
              <a:gd name="T100" fmla="*/ 0 w 104"/>
              <a:gd name="T101" fmla="*/ 0 h 121"/>
              <a:gd name="T102" fmla="*/ 0 w 104"/>
              <a:gd name="T103" fmla="*/ 0 h 121"/>
              <a:gd name="T104" fmla="*/ 0 w 104"/>
              <a:gd name="T105" fmla="*/ 0 h 121"/>
              <a:gd name="T106" fmla="*/ 0 w 104"/>
              <a:gd name="T107" fmla="*/ 0 h 121"/>
              <a:gd name="T108" fmla="*/ 0 w 104"/>
              <a:gd name="T109" fmla="*/ 0 h 121"/>
              <a:gd name="T110" fmla="*/ 0 w 104"/>
              <a:gd name="T111" fmla="*/ 0 h 121"/>
              <a:gd name="T112" fmla="*/ 0 w 104"/>
              <a:gd name="T113" fmla="*/ 0 h 121"/>
              <a:gd name="T114" fmla="*/ 0 w 104"/>
              <a:gd name="T115" fmla="*/ 0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328" name="Freeform 328"/>
          <xdr:cNvSpPr>
            <a:spLocks/>
          </xdr:cNvSpPr>
        </xdr:nvSpPr>
        <xdr:spPr bwMode="auto">
          <a:xfrm>
            <a:off x="256" y="741"/>
            <a:ext cx="8" cy="6"/>
          </a:xfrm>
          <a:custGeom>
            <a:avLst/>
            <a:gdLst>
              <a:gd name="T0" fmla="*/ 0 w 35"/>
              <a:gd name="T1" fmla="*/ 0 h 24"/>
              <a:gd name="T2" fmla="*/ 0 w 35"/>
              <a:gd name="T3" fmla="*/ 0 h 24"/>
              <a:gd name="T4" fmla="*/ 0 w 35"/>
              <a:gd name="T5" fmla="*/ 0 h 24"/>
              <a:gd name="T6" fmla="*/ 0 w 35"/>
              <a:gd name="T7" fmla="*/ 0 h 24"/>
              <a:gd name="T8" fmla="*/ 0 w 35"/>
              <a:gd name="T9" fmla="*/ 0 h 24"/>
              <a:gd name="T10" fmla="*/ 0 w 35"/>
              <a:gd name="T11" fmla="*/ 0 h 24"/>
              <a:gd name="T12" fmla="*/ 0 w 35"/>
              <a:gd name="T13" fmla="*/ 0 h 24"/>
              <a:gd name="T14" fmla="*/ 0 w 35"/>
              <a:gd name="T15" fmla="*/ 0 h 24"/>
              <a:gd name="T16" fmla="*/ 0 w 35"/>
              <a:gd name="T17" fmla="*/ 0 h 24"/>
              <a:gd name="T18" fmla="*/ 0 w 35"/>
              <a:gd name="T19" fmla="*/ 0 h 24"/>
              <a:gd name="T20" fmla="*/ 0 w 35"/>
              <a:gd name="T21" fmla="*/ 0 h 24"/>
              <a:gd name="T22" fmla="*/ 0 w 35"/>
              <a:gd name="T23" fmla="*/ 0 h 24"/>
              <a:gd name="T24" fmla="*/ 0 w 35"/>
              <a:gd name="T25" fmla="*/ 0 h 24"/>
              <a:gd name="T26" fmla="*/ 0 w 35"/>
              <a:gd name="T27" fmla="*/ 0 h 24"/>
              <a:gd name="T28" fmla="*/ 0 w 35"/>
              <a:gd name="T29" fmla="*/ 0 h 24"/>
              <a:gd name="T30" fmla="*/ 0 w 35"/>
              <a:gd name="T31" fmla="*/ 0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29" name="Freeform 329"/>
          <xdr:cNvSpPr>
            <a:spLocks/>
          </xdr:cNvSpPr>
        </xdr:nvSpPr>
        <xdr:spPr bwMode="auto">
          <a:xfrm>
            <a:off x="258" y="736"/>
            <a:ext cx="1" cy="7"/>
          </a:xfrm>
          <a:custGeom>
            <a:avLst/>
            <a:gdLst>
              <a:gd name="T0" fmla="*/ 0 w 4"/>
              <a:gd name="T1" fmla="*/ 0 h 25"/>
              <a:gd name="T2" fmla="*/ 0 w 4"/>
              <a:gd name="T3" fmla="*/ 0 h 25"/>
              <a:gd name="T4" fmla="*/ 0 w 4"/>
              <a:gd name="T5" fmla="*/ 0 h 25"/>
              <a:gd name="T6" fmla="*/ 0 w 4"/>
              <a:gd name="T7" fmla="*/ 0 h 25"/>
              <a:gd name="T8" fmla="*/ 0 w 4"/>
              <a:gd name="T9" fmla="*/ 0 h 25"/>
              <a:gd name="T10" fmla="*/ 0 w 4"/>
              <a:gd name="T11" fmla="*/ 0 h 25"/>
              <a:gd name="T12" fmla="*/ 0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0" name="Freeform 330"/>
          <xdr:cNvSpPr>
            <a:spLocks/>
          </xdr:cNvSpPr>
        </xdr:nvSpPr>
        <xdr:spPr bwMode="auto">
          <a:xfrm>
            <a:off x="260" y="736"/>
            <a:ext cx="1" cy="7"/>
          </a:xfrm>
          <a:custGeom>
            <a:avLst/>
            <a:gdLst>
              <a:gd name="T0" fmla="*/ 0 w 4"/>
              <a:gd name="T1" fmla="*/ 0 h 27"/>
              <a:gd name="T2" fmla="*/ 0 w 4"/>
              <a:gd name="T3" fmla="*/ 0 h 27"/>
              <a:gd name="T4" fmla="*/ 0 w 4"/>
              <a:gd name="T5" fmla="*/ 0 h 27"/>
              <a:gd name="T6" fmla="*/ 0 w 4"/>
              <a:gd name="T7" fmla="*/ 0 h 27"/>
              <a:gd name="T8" fmla="*/ 0 w 4"/>
              <a:gd name="T9" fmla="*/ 0 h 27"/>
              <a:gd name="T10" fmla="*/ 0 w 4"/>
              <a:gd name="T11" fmla="*/ 0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1" name="Freeform 331"/>
          <xdr:cNvSpPr>
            <a:spLocks/>
          </xdr:cNvSpPr>
        </xdr:nvSpPr>
        <xdr:spPr bwMode="auto">
          <a:xfrm>
            <a:off x="310" y="743"/>
            <a:ext cx="7" cy="5"/>
          </a:xfrm>
          <a:custGeom>
            <a:avLst/>
            <a:gdLst>
              <a:gd name="T0" fmla="*/ 0 w 33"/>
              <a:gd name="T1" fmla="*/ 0 h 24"/>
              <a:gd name="T2" fmla="*/ 0 w 33"/>
              <a:gd name="T3" fmla="*/ 0 h 24"/>
              <a:gd name="T4" fmla="*/ 0 w 33"/>
              <a:gd name="T5" fmla="*/ 0 h 24"/>
              <a:gd name="T6" fmla="*/ 0 w 33"/>
              <a:gd name="T7" fmla="*/ 0 h 24"/>
              <a:gd name="T8" fmla="*/ 0 w 33"/>
              <a:gd name="T9" fmla="*/ 0 h 24"/>
              <a:gd name="T10" fmla="*/ 0 w 33"/>
              <a:gd name="T11" fmla="*/ 0 h 24"/>
              <a:gd name="T12" fmla="*/ 0 w 33"/>
              <a:gd name="T13" fmla="*/ 0 h 24"/>
              <a:gd name="T14" fmla="*/ 0 w 33"/>
              <a:gd name="T15" fmla="*/ 0 h 24"/>
              <a:gd name="T16" fmla="*/ 0 w 33"/>
              <a:gd name="T17" fmla="*/ 0 h 24"/>
              <a:gd name="T18" fmla="*/ 0 w 33"/>
              <a:gd name="T19" fmla="*/ 0 h 24"/>
              <a:gd name="T20" fmla="*/ 0 w 33"/>
              <a:gd name="T21" fmla="*/ 0 h 24"/>
              <a:gd name="T22" fmla="*/ 0 w 33"/>
              <a:gd name="T23" fmla="*/ 0 h 24"/>
              <a:gd name="T24" fmla="*/ 0 w 33"/>
              <a:gd name="T25" fmla="*/ 0 h 24"/>
              <a:gd name="T26" fmla="*/ 0 w 33"/>
              <a:gd name="T27" fmla="*/ 0 h 24"/>
              <a:gd name="T28" fmla="*/ 0 w 33"/>
              <a:gd name="T29" fmla="*/ 0 h 24"/>
              <a:gd name="T30" fmla="*/ 0 w 33"/>
              <a:gd name="T31" fmla="*/ 0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32" name="Freeform 332"/>
          <xdr:cNvSpPr>
            <a:spLocks/>
          </xdr:cNvSpPr>
        </xdr:nvSpPr>
        <xdr:spPr bwMode="auto">
          <a:xfrm>
            <a:off x="311" y="737"/>
            <a:ext cx="1" cy="6"/>
          </a:xfrm>
          <a:custGeom>
            <a:avLst/>
            <a:gdLst>
              <a:gd name="T0" fmla="*/ 0 w 4"/>
              <a:gd name="T1" fmla="*/ 0 h 25"/>
              <a:gd name="T2" fmla="*/ 0 w 4"/>
              <a:gd name="T3" fmla="*/ 0 h 25"/>
              <a:gd name="T4" fmla="*/ 0 w 4"/>
              <a:gd name="T5" fmla="*/ 0 h 25"/>
              <a:gd name="T6" fmla="*/ 0 w 4"/>
              <a:gd name="T7" fmla="*/ 0 h 25"/>
              <a:gd name="T8" fmla="*/ 0 w 4"/>
              <a:gd name="T9" fmla="*/ 0 h 25"/>
              <a:gd name="T10" fmla="*/ 0 w 4"/>
              <a:gd name="T11" fmla="*/ 0 h 25"/>
              <a:gd name="T12" fmla="*/ 0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3" name="Freeform 333"/>
          <xdr:cNvSpPr>
            <a:spLocks/>
          </xdr:cNvSpPr>
        </xdr:nvSpPr>
        <xdr:spPr bwMode="auto">
          <a:xfrm>
            <a:off x="315" y="737"/>
            <a:ext cx="0" cy="6"/>
          </a:xfrm>
          <a:custGeom>
            <a:avLst/>
            <a:gdLst>
              <a:gd name="T0" fmla="*/ 0 w 4"/>
              <a:gd name="T1" fmla="*/ 0 h 27"/>
              <a:gd name="T2" fmla="*/ 0 w 4"/>
              <a:gd name="T3" fmla="*/ 0 h 27"/>
              <a:gd name="T4" fmla="*/ 0 w 4"/>
              <a:gd name="T5" fmla="*/ 0 h 27"/>
              <a:gd name="T6" fmla="*/ 0 w 4"/>
              <a:gd name="T7" fmla="*/ 0 h 27"/>
              <a:gd name="T8" fmla="*/ 0 w 4"/>
              <a:gd name="T9" fmla="*/ 0 h 27"/>
              <a:gd name="T10" fmla="*/ 0 w 4"/>
              <a:gd name="T11" fmla="*/ 0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4" name="Rectangle 334"/>
          <xdr:cNvSpPr>
            <a:spLocks noChangeArrowheads="1"/>
          </xdr:cNvSpPr>
        </xdr:nvSpPr>
        <xdr:spPr bwMode="auto">
          <a:xfrm>
            <a:off x="362" y="861"/>
            <a:ext cx="534" cy="48"/>
          </a:xfrm>
          <a:prstGeom prst="rect">
            <a:avLst/>
          </a:prstGeom>
          <a:gradFill rotWithShape="0">
            <a:gsLst>
              <a:gs pos="0">
                <a:srgbClr val="5C2500"/>
              </a:gs>
              <a:gs pos="100000">
                <a:srgbClr val="FF6600"/>
              </a:gs>
            </a:gsLst>
            <a:lin ang="0" scaled="1"/>
          </a:gradFill>
          <a:ln w="0">
            <a:noFill/>
            <a:miter lim="800000"/>
            <a:headEnd/>
            <a:tailEnd/>
          </a:ln>
        </xdr:spPr>
      </xdr:sp>
      <xdr:sp macro="" textlink="">
        <xdr:nvSpPr>
          <xdr:cNvPr id="335" name="Rectangle 335"/>
          <xdr:cNvSpPr>
            <a:spLocks noChangeArrowheads="1"/>
          </xdr:cNvSpPr>
        </xdr:nvSpPr>
        <xdr:spPr bwMode="auto">
          <a:xfrm>
            <a:off x="472" y="860"/>
            <a:ext cx="318" cy="52"/>
          </a:xfrm>
          <a:prstGeom prst="rect">
            <a:avLst/>
          </a:prstGeom>
          <a:noFill/>
          <a:ln w="9525">
            <a:noFill/>
            <a:miter lim="800000"/>
            <a:headEnd/>
            <a:tailEnd/>
          </a:ln>
        </xdr:spPr>
        <xdr:txBody>
          <a:bodyPr vertOverflow="clip" wrap="square" lIns="0" tIns="0" rIns="0" bIns="0" anchor="t" upright="1"/>
          <a:lstStyle/>
          <a:p>
            <a:pPr algn="l" rtl="0">
              <a:defRPr sz="1000"/>
            </a:pPr>
            <a:r>
              <a:rPr lang="en-US" sz="2000" b="1" i="0" u="none" strike="noStrike" baseline="0">
                <a:solidFill>
                  <a:srgbClr val="FFFFFF"/>
                </a:solidFill>
                <a:latin typeface="Korinna"/>
              </a:rPr>
              <a:t>Sundyne Corporation</a:t>
            </a:r>
            <a:endParaRPr lang="en-US" sz="2400" b="1" i="0" u="none" strike="noStrike" baseline="0">
              <a:solidFill>
                <a:srgbClr val="FFFFFF"/>
              </a:solidFill>
              <a:latin typeface="Times New Roman"/>
              <a:cs typeface="Times New Roman"/>
            </a:endParaRPr>
          </a:p>
          <a:p>
            <a:pPr algn="l" rtl="0">
              <a:defRPr sz="1000"/>
            </a:pPr>
            <a:endParaRPr lang="en-US" sz="2400" b="1" i="0" u="none" strike="noStrike" baseline="0">
              <a:solidFill>
                <a:srgbClr val="FFFFFF"/>
              </a:solidFill>
              <a:latin typeface="Times New Roman"/>
              <a:cs typeface="Times New Roman"/>
            </a:endParaRPr>
          </a:p>
        </xdr:txBody>
      </xdr:sp>
      <xdr:sp macro="" textlink="">
        <xdr:nvSpPr>
          <xdr:cNvPr id="336" name="Freeform 336"/>
          <xdr:cNvSpPr>
            <a:spLocks/>
          </xdr:cNvSpPr>
        </xdr:nvSpPr>
        <xdr:spPr bwMode="auto">
          <a:xfrm>
            <a:off x="243" y="576"/>
            <a:ext cx="86" cy="17"/>
          </a:xfrm>
          <a:custGeom>
            <a:avLst/>
            <a:gdLst>
              <a:gd name="T0" fmla="*/ 0 w 419"/>
              <a:gd name="T1" fmla="*/ 0 h 72"/>
              <a:gd name="T2" fmla="*/ 0 w 419"/>
              <a:gd name="T3" fmla="*/ 0 h 72"/>
              <a:gd name="T4" fmla="*/ 0 w 419"/>
              <a:gd name="T5" fmla="*/ 0 h 72"/>
              <a:gd name="T6" fmla="*/ 0 w 419"/>
              <a:gd name="T7" fmla="*/ 0 h 72"/>
              <a:gd name="T8" fmla="*/ 0 w 419"/>
              <a:gd name="T9" fmla="*/ 0 h 72"/>
              <a:gd name="T10" fmla="*/ 0 w 419"/>
              <a:gd name="T11" fmla="*/ 0 h 72"/>
              <a:gd name="T12" fmla="*/ 0 w 419"/>
              <a:gd name="T13" fmla="*/ 0 h 72"/>
              <a:gd name="T14" fmla="*/ 0 w 419"/>
              <a:gd name="T15" fmla="*/ 0 h 72"/>
              <a:gd name="T16" fmla="*/ 0 w 419"/>
              <a:gd name="T17" fmla="*/ 0 h 72"/>
              <a:gd name="T18" fmla="*/ 0 w 419"/>
              <a:gd name="T19" fmla="*/ 0 h 72"/>
              <a:gd name="T20" fmla="*/ 0 w 419"/>
              <a:gd name="T21" fmla="*/ 0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grpSp>
    <xdr:clientData/>
  </xdr:twoCellAnchor>
  <xdr:twoCellAnchor>
    <xdr:from>
      <xdr:col>0</xdr:col>
      <xdr:colOff>428625</xdr:colOff>
      <xdr:row>49</xdr:row>
      <xdr:rowOff>133350</xdr:rowOff>
    </xdr:from>
    <xdr:to>
      <xdr:col>1</xdr:col>
      <xdr:colOff>409575</xdr:colOff>
      <xdr:row>52</xdr:row>
      <xdr:rowOff>228600</xdr:rowOff>
    </xdr:to>
    <xdr:pic>
      <xdr:nvPicPr>
        <xdr:cNvPr id="337" name="Picture 403" descr="LloydISOx"/>
        <xdr:cNvPicPr>
          <a:picLocks noChangeAspect="1" noChangeArrowheads="1"/>
        </xdr:cNvPicPr>
      </xdr:nvPicPr>
      <xdr:blipFill>
        <a:blip xmlns:r="http://schemas.openxmlformats.org/officeDocument/2006/relationships" r:embed="rId2" cstate="print"/>
        <a:srcRect/>
        <a:stretch>
          <a:fillRect/>
        </a:stretch>
      </xdr:blipFill>
      <xdr:spPr bwMode="auto">
        <a:xfrm>
          <a:off x="428625" y="11801475"/>
          <a:ext cx="1028700" cy="809625"/>
        </a:xfrm>
        <a:prstGeom prst="rect">
          <a:avLst/>
        </a:prstGeom>
        <a:noFill/>
        <a:ln w="9525">
          <a:noFill/>
          <a:miter lim="800000"/>
          <a:headEnd/>
          <a:tailEnd/>
        </a:ln>
      </xdr:spPr>
    </xdr:pic>
    <xdr:clientData/>
  </xdr:twoCellAnchor>
  <xdr:twoCellAnchor>
    <xdr:from>
      <xdr:col>0</xdr:col>
      <xdr:colOff>0</xdr:colOff>
      <xdr:row>0</xdr:row>
      <xdr:rowOff>0</xdr:rowOff>
    </xdr:from>
    <xdr:to>
      <xdr:col>11</xdr:col>
      <xdr:colOff>685800</xdr:colOff>
      <xdr:row>57</xdr:row>
      <xdr:rowOff>0</xdr:rowOff>
    </xdr:to>
    <xdr:sp macro="" textlink="">
      <xdr:nvSpPr>
        <xdr:cNvPr id="338" name="Freeform 1"/>
        <xdr:cNvSpPr>
          <a:spLocks/>
        </xdr:cNvSpPr>
      </xdr:nvSpPr>
      <xdr:spPr bwMode="auto">
        <a:xfrm>
          <a:off x="0" y="0"/>
          <a:ext cx="9763125" cy="13573125"/>
        </a:xfrm>
        <a:custGeom>
          <a:avLst/>
          <a:gdLst>
            <a:gd name="T0" fmla="*/ 2147483647 w 4552"/>
            <a:gd name="T1" fmla="*/ 2147483647 h 6046"/>
            <a:gd name="T2" fmla="*/ 2147483647 w 4552"/>
            <a:gd name="T3" fmla="*/ 2147483647 h 6046"/>
            <a:gd name="T4" fmla="*/ 2147483647 w 4552"/>
            <a:gd name="T5" fmla="*/ 2147483647 h 6046"/>
            <a:gd name="T6" fmla="*/ 2147483647 w 4552"/>
            <a:gd name="T7" fmla="*/ 2147483647 h 6046"/>
            <a:gd name="T8" fmla="*/ 2147483647 w 4552"/>
            <a:gd name="T9" fmla="*/ 2147483647 h 6046"/>
            <a:gd name="T10" fmla="*/ 2147483647 w 4552"/>
            <a:gd name="T11" fmla="*/ 2147483647 h 6046"/>
            <a:gd name="T12" fmla="*/ 2147483647 w 4552"/>
            <a:gd name="T13" fmla="*/ 2147483647 h 6046"/>
            <a:gd name="T14" fmla="*/ 2147483647 w 4552"/>
            <a:gd name="T15" fmla="*/ 2147483647 h 6046"/>
            <a:gd name="T16" fmla="*/ 2147483647 w 4552"/>
            <a:gd name="T17" fmla="*/ 2147483647 h 6046"/>
            <a:gd name="T18" fmla="*/ 2147483647 w 4552"/>
            <a:gd name="T19" fmla="*/ 2147483647 h 6046"/>
            <a:gd name="T20" fmla="*/ 2147483647 w 4552"/>
            <a:gd name="T21" fmla="*/ 2147483647 h 6046"/>
            <a:gd name="T22" fmla="*/ 2147483647 w 4552"/>
            <a:gd name="T23" fmla="*/ 2147483647 h 6046"/>
            <a:gd name="T24" fmla="*/ 2147483647 w 4552"/>
            <a:gd name="T25" fmla="*/ 2147483647 h 6046"/>
            <a:gd name="T26" fmla="*/ 2147483647 w 4552"/>
            <a:gd name="T27" fmla="*/ 2147483647 h 6046"/>
            <a:gd name="T28" fmla="*/ 2147483647 w 4552"/>
            <a:gd name="T29" fmla="*/ 2147483647 h 6046"/>
            <a:gd name="T30" fmla="*/ 2147483647 w 4552"/>
            <a:gd name="T31" fmla="*/ 2147483647 h 6046"/>
            <a:gd name="T32" fmla="*/ 2147483647 w 4552"/>
            <a:gd name="T33" fmla="*/ 2147483647 h 6046"/>
            <a:gd name="T34" fmla="*/ 2147483647 w 4552"/>
            <a:gd name="T35" fmla="*/ 2147483647 h 6046"/>
            <a:gd name="T36" fmla="*/ 2147483647 w 4552"/>
            <a:gd name="T37" fmla="*/ 2147483647 h 6046"/>
            <a:gd name="T38" fmla="*/ 2147483647 w 4552"/>
            <a:gd name="T39" fmla="*/ 2147483647 h 6046"/>
            <a:gd name="T40" fmla="*/ 2147483647 w 4552"/>
            <a:gd name="T41" fmla="*/ 2147483647 h 6046"/>
            <a:gd name="T42" fmla="*/ 2147483647 w 4552"/>
            <a:gd name="T43" fmla="*/ 2147483647 h 6046"/>
            <a:gd name="T44" fmla="*/ 2147483647 w 4552"/>
            <a:gd name="T45" fmla="*/ 2147483647 h 6046"/>
            <a:gd name="T46" fmla="*/ 2147483647 w 4552"/>
            <a:gd name="T47" fmla="*/ 2147483647 h 6046"/>
            <a:gd name="T48" fmla="*/ 2147483647 w 4552"/>
            <a:gd name="T49" fmla="*/ 2147483647 h 6046"/>
            <a:gd name="T50" fmla="*/ 2147483647 w 4552"/>
            <a:gd name="T51" fmla="*/ 2147483647 h 6046"/>
            <a:gd name="T52" fmla="*/ 2147483647 w 4552"/>
            <a:gd name="T53" fmla="*/ 2147483647 h 6046"/>
            <a:gd name="T54" fmla="*/ 2147483647 w 4552"/>
            <a:gd name="T55" fmla="*/ 2147483647 h 6046"/>
            <a:gd name="T56" fmla="*/ 2147483647 w 4552"/>
            <a:gd name="T57" fmla="*/ 2147483647 h 6046"/>
            <a:gd name="T58" fmla="*/ 2147483647 w 4552"/>
            <a:gd name="T59" fmla="*/ 2147483647 h 6046"/>
            <a:gd name="T60" fmla="*/ 2147483647 w 4552"/>
            <a:gd name="T61" fmla="*/ 2147483647 h 6046"/>
            <a:gd name="T62" fmla="*/ 2147483647 w 4552"/>
            <a:gd name="T63" fmla="*/ 2147483647 h 6046"/>
            <a:gd name="T64" fmla="*/ 2147483647 w 4552"/>
            <a:gd name="T65" fmla="*/ 2147483647 h 6046"/>
            <a:gd name="T66" fmla="*/ 2147483647 w 4552"/>
            <a:gd name="T67" fmla="*/ 2147483647 h 6046"/>
            <a:gd name="T68" fmla="*/ 2147483647 w 4552"/>
            <a:gd name="T69" fmla="*/ 2147483647 h 6046"/>
            <a:gd name="T70" fmla="*/ 2147483647 w 4552"/>
            <a:gd name="T71" fmla="*/ 2147483647 h 6046"/>
            <a:gd name="T72" fmla="*/ 2147483647 w 4552"/>
            <a:gd name="T73" fmla="*/ 2147483647 h 6046"/>
            <a:gd name="T74" fmla="*/ 2147483647 w 4552"/>
            <a:gd name="T75" fmla="*/ 2147483647 h 6046"/>
            <a:gd name="T76" fmla="*/ 2147483647 w 4552"/>
            <a:gd name="T77" fmla="*/ 2147483647 h 6046"/>
            <a:gd name="T78" fmla="*/ 2147483647 w 4552"/>
            <a:gd name="T79" fmla="*/ 2147483647 h 6046"/>
            <a:gd name="T80" fmla="*/ 2147483647 w 4552"/>
            <a:gd name="T81" fmla="*/ 2147483647 h 6046"/>
            <a:gd name="T82" fmla="*/ 2147483647 w 4552"/>
            <a:gd name="T83" fmla="*/ 2147483647 h 6046"/>
            <a:gd name="T84" fmla="*/ 2147483647 w 4552"/>
            <a:gd name="T85" fmla="*/ 2147483647 h 6046"/>
            <a:gd name="T86" fmla="*/ 2147483647 w 4552"/>
            <a:gd name="T87" fmla="*/ 2147483647 h 6046"/>
            <a:gd name="T88" fmla="*/ 2147483647 w 4552"/>
            <a:gd name="T89" fmla="*/ 2147483647 h 6046"/>
            <a:gd name="T90" fmla="*/ 2147483647 w 4552"/>
            <a:gd name="T91" fmla="*/ 2147483647 h 6046"/>
            <a:gd name="T92" fmla="*/ 2147483647 w 4552"/>
            <a:gd name="T93" fmla="*/ 2147483647 h 6046"/>
            <a:gd name="T94" fmla="*/ 2147483647 w 4552"/>
            <a:gd name="T95" fmla="*/ 2147483647 h 6046"/>
            <a:gd name="T96" fmla="*/ 2147483647 w 4552"/>
            <a:gd name="T97" fmla="*/ 2147483647 h 6046"/>
            <a:gd name="T98" fmla="*/ 2147483647 w 4552"/>
            <a:gd name="T99" fmla="*/ 2147483647 h 6046"/>
            <a:gd name="T100" fmla="*/ 2147483647 w 4552"/>
            <a:gd name="T101" fmla="*/ 2147483647 h 6046"/>
            <a:gd name="T102" fmla="*/ 2147483647 w 4552"/>
            <a:gd name="T103" fmla="*/ 2147483647 h 6046"/>
            <a:gd name="T104" fmla="*/ 2147483647 w 4552"/>
            <a:gd name="T105" fmla="*/ 0 h 604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4552"/>
            <a:gd name="T160" fmla="*/ 0 h 6046"/>
            <a:gd name="T161" fmla="*/ 4552 w 4552"/>
            <a:gd name="T162" fmla="*/ 6046 h 604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4552" h="6046">
              <a:moveTo>
                <a:pt x="339" y="0"/>
              </a:moveTo>
              <a:lnTo>
                <a:pt x="321" y="0"/>
              </a:lnTo>
              <a:lnTo>
                <a:pt x="305" y="2"/>
              </a:lnTo>
              <a:lnTo>
                <a:pt x="290" y="2"/>
              </a:lnTo>
              <a:lnTo>
                <a:pt x="270" y="6"/>
              </a:lnTo>
              <a:lnTo>
                <a:pt x="256" y="8"/>
              </a:lnTo>
              <a:lnTo>
                <a:pt x="236" y="14"/>
              </a:lnTo>
              <a:lnTo>
                <a:pt x="223" y="19"/>
              </a:lnTo>
              <a:lnTo>
                <a:pt x="207" y="23"/>
              </a:lnTo>
              <a:lnTo>
                <a:pt x="191" y="31"/>
              </a:lnTo>
              <a:lnTo>
                <a:pt x="177" y="39"/>
              </a:lnTo>
              <a:lnTo>
                <a:pt x="166" y="45"/>
              </a:lnTo>
              <a:lnTo>
                <a:pt x="150" y="55"/>
              </a:lnTo>
              <a:lnTo>
                <a:pt x="136" y="64"/>
              </a:lnTo>
              <a:lnTo>
                <a:pt x="124" y="72"/>
              </a:lnTo>
              <a:lnTo>
                <a:pt x="110" y="84"/>
              </a:lnTo>
              <a:lnTo>
                <a:pt x="79" y="115"/>
              </a:lnTo>
              <a:lnTo>
                <a:pt x="67" y="130"/>
              </a:lnTo>
              <a:lnTo>
                <a:pt x="41" y="167"/>
              </a:lnTo>
              <a:lnTo>
                <a:pt x="34" y="183"/>
              </a:lnTo>
              <a:lnTo>
                <a:pt x="20" y="214"/>
              </a:lnTo>
              <a:lnTo>
                <a:pt x="6" y="259"/>
              </a:lnTo>
              <a:lnTo>
                <a:pt x="4" y="275"/>
              </a:lnTo>
              <a:lnTo>
                <a:pt x="2" y="290"/>
              </a:lnTo>
              <a:lnTo>
                <a:pt x="0" y="308"/>
              </a:lnTo>
              <a:lnTo>
                <a:pt x="0" y="5736"/>
              </a:lnTo>
              <a:lnTo>
                <a:pt x="2" y="5756"/>
              </a:lnTo>
              <a:lnTo>
                <a:pt x="4" y="5770"/>
              </a:lnTo>
              <a:lnTo>
                <a:pt x="6" y="5787"/>
              </a:lnTo>
              <a:lnTo>
                <a:pt x="20" y="5834"/>
              </a:lnTo>
              <a:lnTo>
                <a:pt x="28" y="5847"/>
              </a:lnTo>
              <a:lnTo>
                <a:pt x="34" y="5861"/>
              </a:lnTo>
              <a:lnTo>
                <a:pt x="39" y="5875"/>
              </a:lnTo>
              <a:lnTo>
                <a:pt x="49" y="5890"/>
              </a:lnTo>
              <a:lnTo>
                <a:pt x="59" y="5904"/>
              </a:lnTo>
              <a:lnTo>
                <a:pt x="67" y="5916"/>
              </a:lnTo>
              <a:lnTo>
                <a:pt x="79" y="5929"/>
              </a:lnTo>
              <a:lnTo>
                <a:pt x="89" y="5939"/>
              </a:lnTo>
              <a:lnTo>
                <a:pt x="101" y="5953"/>
              </a:lnTo>
              <a:lnTo>
                <a:pt x="112" y="5962"/>
              </a:lnTo>
              <a:lnTo>
                <a:pt x="124" y="5972"/>
              </a:lnTo>
              <a:lnTo>
                <a:pt x="134" y="5980"/>
              </a:lnTo>
              <a:lnTo>
                <a:pt x="150" y="5992"/>
              </a:lnTo>
              <a:lnTo>
                <a:pt x="166" y="5999"/>
              </a:lnTo>
              <a:lnTo>
                <a:pt x="177" y="6007"/>
              </a:lnTo>
              <a:lnTo>
                <a:pt x="193" y="6013"/>
              </a:lnTo>
              <a:lnTo>
                <a:pt x="205" y="6019"/>
              </a:lnTo>
              <a:lnTo>
                <a:pt x="223" y="6027"/>
              </a:lnTo>
              <a:lnTo>
                <a:pt x="238" y="6030"/>
              </a:lnTo>
              <a:lnTo>
                <a:pt x="254" y="6034"/>
              </a:lnTo>
              <a:lnTo>
                <a:pt x="270" y="6040"/>
              </a:lnTo>
              <a:lnTo>
                <a:pt x="288" y="6042"/>
              </a:lnTo>
              <a:lnTo>
                <a:pt x="301" y="6044"/>
              </a:lnTo>
              <a:lnTo>
                <a:pt x="321" y="6046"/>
              </a:lnTo>
              <a:lnTo>
                <a:pt x="4231" y="6046"/>
              </a:lnTo>
              <a:lnTo>
                <a:pt x="4249" y="6044"/>
              </a:lnTo>
              <a:lnTo>
                <a:pt x="4264" y="6042"/>
              </a:lnTo>
              <a:lnTo>
                <a:pt x="4280" y="6040"/>
              </a:lnTo>
              <a:lnTo>
                <a:pt x="4298" y="6034"/>
              </a:lnTo>
              <a:lnTo>
                <a:pt x="4328" y="6027"/>
              </a:lnTo>
              <a:lnTo>
                <a:pt x="4359" y="6013"/>
              </a:lnTo>
              <a:lnTo>
                <a:pt x="4373" y="6007"/>
              </a:lnTo>
              <a:lnTo>
                <a:pt x="4387" y="5999"/>
              </a:lnTo>
              <a:lnTo>
                <a:pt x="4400" y="5992"/>
              </a:lnTo>
              <a:lnTo>
                <a:pt x="4414" y="5980"/>
              </a:lnTo>
              <a:lnTo>
                <a:pt x="4428" y="5972"/>
              </a:lnTo>
              <a:lnTo>
                <a:pt x="4438" y="5962"/>
              </a:lnTo>
              <a:lnTo>
                <a:pt x="4452" y="5953"/>
              </a:lnTo>
              <a:lnTo>
                <a:pt x="4463" y="5939"/>
              </a:lnTo>
              <a:lnTo>
                <a:pt x="4475" y="5927"/>
              </a:lnTo>
              <a:lnTo>
                <a:pt x="4483" y="5914"/>
              </a:lnTo>
              <a:lnTo>
                <a:pt x="4491" y="5904"/>
              </a:lnTo>
              <a:lnTo>
                <a:pt x="4501" y="5890"/>
              </a:lnTo>
              <a:lnTo>
                <a:pt x="4509" y="5877"/>
              </a:lnTo>
              <a:lnTo>
                <a:pt x="4519" y="5863"/>
              </a:lnTo>
              <a:lnTo>
                <a:pt x="4526" y="5845"/>
              </a:lnTo>
              <a:lnTo>
                <a:pt x="4530" y="5834"/>
              </a:lnTo>
              <a:lnTo>
                <a:pt x="4536" y="5818"/>
              </a:lnTo>
              <a:lnTo>
                <a:pt x="4546" y="5787"/>
              </a:lnTo>
              <a:lnTo>
                <a:pt x="4548" y="5770"/>
              </a:lnTo>
              <a:lnTo>
                <a:pt x="4550" y="5756"/>
              </a:lnTo>
              <a:lnTo>
                <a:pt x="4552" y="5736"/>
              </a:lnTo>
              <a:lnTo>
                <a:pt x="4552" y="308"/>
              </a:lnTo>
              <a:lnTo>
                <a:pt x="4550" y="290"/>
              </a:lnTo>
              <a:lnTo>
                <a:pt x="4548" y="275"/>
              </a:lnTo>
              <a:lnTo>
                <a:pt x="4546" y="259"/>
              </a:lnTo>
              <a:lnTo>
                <a:pt x="4536" y="228"/>
              </a:lnTo>
              <a:lnTo>
                <a:pt x="4530" y="214"/>
              </a:lnTo>
              <a:lnTo>
                <a:pt x="4526" y="201"/>
              </a:lnTo>
              <a:lnTo>
                <a:pt x="4519" y="181"/>
              </a:lnTo>
              <a:lnTo>
                <a:pt x="4475" y="117"/>
              </a:lnTo>
              <a:lnTo>
                <a:pt x="4452" y="93"/>
              </a:lnTo>
              <a:lnTo>
                <a:pt x="4440" y="84"/>
              </a:lnTo>
              <a:lnTo>
                <a:pt x="4428" y="72"/>
              </a:lnTo>
              <a:lnTo>
                <a:pt x="4387" y="45"/>
              </a:lnTo>
              <a:lnTo>
                <a:pt x="4373" y="39"/>
              </a:lnTo>
              <a:lnTo>
                <a:pt x="4361" y="31"/>
              </a:lnTo>
              <a:lnTo>
                <a:pt x="4341" y="23"/>
              </a:lnTo>
              <a:lnTo>
                <a:pt x="4328" y="19"/>
              </a:lnTo>
              <a:lnTo>
                <a:pt x="4314" y="14"/>
              </a:lnTo>
              <a:lnTo>
                <a:pt x="4296" y="8"/>
              </a:lnTo>
              <a:lnTo>
                <a:pt x="4280" y="6"/>
              </a:lnTo>
              <a:lnTo>
                <a:pt x="4264" y="2"/>
              </a:lnTo>
              <a:lnTo>
                <a:pt x="4245" y="2"/>
              </a:lnTo>
              <a:lnTo>
                <a:pt x="4231" y="0"/>
              </a:lnTo>
              <a:lnTo>
                <a:pt x="339" y="0"/>
              </a:lnTo>
              <a:lnTo>
                <a:pt x="339" y="74"/>
              </a:lnTo>
              <a:lnTo>
                <a:pt x="4227" y="74"/>
              </a:lnTo>
              <a:lnTo>
                <a:pt x="4241" y="76"/>
              </a:lnTo>
              <a:lnTo>
                <a:pt x="4253" y="76"/>
              </a:lnTo>
              <a:lnTo>
                <a:pt x="4264" y="80"/>
              </a:lnTo>
              <a:lnTo>
                <a:pt x="4280" y="82"/>
              </a:lnTo>
              <a:lnTo>
                <a:pt x="4290" y="84"/>
              </a:lnTo>
              <a:lnTo>
                <a:pt x="4304" y="90"/>
              </a:lnTo>
              <a:lnTo>
                <a:pt x="4318" y="93"/>
              </a:lnTo>
              <a:lnTo>
                <a:pt x="4326" y="97"/>
              </a:lnTo>
              <a:lnTo>
                <a:pt x="4337" y="105"/>
              </a:lnTo>
              <a:lnTo>
                <a:pt x="4351" y="111"/>
              </a:lnTo>
              <a:lnTo>
                <a:pt x="4381" y="130"/>
              </a:lnTo>
              <a:lnTo>
                <a:pt x="4389" y="138"/>
              </a:lnTo>
              <a:lnTo>
                <a:pt x="4400" y="148"/>
              </a:lnTo>
              <a:lnTo>
                <a:pt x="4416" y="164"/>
              </a:lnTo>
              <a:lnTo>
                <a:pt x="4452" y="216"/>
              </a:lnTo>
              <a:lnTo>
                <a:pt x="4456" y="224"/>
              </a:lnTo>
              <a:lnTo>
                <a:pt x="4459" y="238"/>
              </a:lnTo>
              <a:lnTo>
                <a:pt x="4465" y="251"/>
              </a:lnTo>
              <a:lnTo>
                <a:pt x="4471" y="275"/>
              </a:lnTo>
              <a:lnTo>
                <a:pt x="4473" y="286"/>
              </a:lnTo>
              <a:lnTo>
                <a:pt x="4475" y="302"/>
              </a:lnTo>
              <a:lnTo>
                <a:pt x="4477" y="312"/>
              </a:lnTo>
              <a:lnTo>
                <a:pt x="4477" y="5733"/>
              </a:lnTo>
              <a:lnTo>
                <a:pt x="4475" y="5744"/>
              </a:lnTo>
              <a:lnTo>
                <a:pt x="4473" y="5758"/>
              </a:lnTo>
              <a:lnTo>
                <a:pt x="4471" y="5771"/>
              </a:lnTo>
              <a:lnTo>
                <a:pt x="4465" y="5795"/>
              </a:lnTo>
              <a:lnTo>
                <a:pt x="4459" y="5807"/>
              </a:lnTo>
              <a:lnTo>
                <a:pt x="4456" y="5818"/>
              </a:lnTo>
              <a:lnTo>
                <a:pt x="4452" y="5828"/>
              </a:lnTo>
              <a:lnTo>
                <a:pt x="4446" y="5838"/>
              </a:lnTo>
              <a:lnTo>
                <a:pt x="4438" y="5851"/>
              </a:lnTo>
              <a:lnTo>
                <a:pt x="4432" y="5861"/>
              </a:lnTo>
              <a:lnTo>
                <a:pt x="4424" y="5871"/>
              </a:lnTo>
              <a:lnTo>
                <a:pt x="4416" y="5881"/>
              </a:lnTo>
              <a:lnTo>
                <a:pt x="4408" y="5888"/>
              </a:lnTo>
              <a:lnTo>
                <a:pt x="4400" y="5898"/>
              </a:lnTo>
              <a:lnTo>
                <a:pt x="4391" y="5904"/>
              </a:lnTo>
              <a:lnTo>
                <a:pt x="4381" y="5914"/>
              </a:lnTo>
              <a:lnTo>
                <a:pt x="4371" y="5921"/>
              </a:lnTo>
              <a:lnTo>
                <a:pt x="4361" y="5929"/>
              </a:lnTo>
              <a:lnTo>
                <a:pt x="4351" y="5933"/>
              </a:lnTo>
              <a:lnTo>
                <a:pt x="4337" y="5941"/>
              </a:lnTo>
              <a:lnTo>
                <a:pt x="4328" y="5947"/>
              </a:lnTo>
              <a:lnTo>
                <a:pt x="4304" y="5956"/>
              </a:lnTo>
              <a:lnTo>
                <a:pt x="4278" y="5964"/>
              </a:lnTo>
              <a:lnTo>
                <a:pt x="4264" y="5966"/>
              </a:lnTo>
              <a:lnTo>
                <a:pt x="4253" y="5968"/>
              </a:lnTo>
              <a:lnTo>
                <a:pt x="4237" y="5970"/>
              </a:lnTo>
              <a:lnTo>
                <a:pt x="4227" y="5972"/>
              </a:lnTo>
              <a:lnTo>
                <a:pt x="325" y="5972"/>
              </a:lnTo>
              <a:lnTo>
                <a:pt x="313" y="5970"/>
              </a:lnTo>
              <a:lnTo>
                <a:pt x="299" y="5968"/>
              </a:lnTo>
              <a:lnTo>
                <a:pt x="286" y="5966"/>
              </a:lnTo>
              <a:lnTo>
                <a:pt x="274" y="5964"/>
              </a:lnTo>
              <a:lnTo>
                <a:pt x="258" y="5960"/>
              </a:lnTo>
              <a:lnTo>
                <a:pt x="246" y="5956"/>
              </a:lnTo>
              <a:lnTo>
                <a:pt x="236" y="5953"/>
              </a:lnTo>
              <a:lnTo>
                <a:pt x="225" y="5947"/>
              </a:lnTo>
              <a:lnTo>
                <a:pt x="213" y="5941"/>
              </a:lnTo>
              <a:lnTo>
                <a:pt x="201" y="5933"/>
              </a:lnTo>
              <a:lnTo>
                <a:pt x="189" y="5929"/>
              </a:lnTo>
              <a:lnTo>
                <a:pt x="181" y="5921"/>
              </a:lnTo>
              <a:lnTo>
                <a:pt x="171" y="5914"/>
              </a:lnTo>
              <a:lnTo>
                <a:pt x="160" y="5904"/>
              </a:lnTo>
              <a:lnTo>
                <a:pt x="152" y="5898"/>
              </a:lnTo>
              <a:lnTo>
                <a:pt x="144" y="5888"/>
              </a:lnTo>
              <a:lnTo>
                <a:pt x="134" y="5879"/>
              </a:lnTo>
              <a:lnTo>
                <a:pt x="126" y="5869"/>
              </a:lnTo>
              <a:lnTo>
                <a:pt x="118" y="5861"/>
              </a:lnTo>
              <a:lnTo>
                <a:pt x="112" y="5851"/>
              </a:lnTo>
              <a:lnTo>
                <a:pt x="106" y="5840"/>
              </a:lnTo>
              <a:lnTo>
                <a:pt x="101" y="5830"/>
              </a:lnTo>
              <a:lnTo>
                <a:pt x="95" y="5816"/>
              </a:lnTo>
              <a:lnTo>
                <a:pt x="91" y="5807"/>
              </a:lnTo>
              <a:lnTo>
                <a:pt x="81" y="5771"/>
              </a:lnTo>
              <a:lnTo>
                <a:pt x="79" y="5758"/>
              </a:lnTo>
              <a:lnTo>
                <a:pt x="77" y="5744"/>
              </a:lnTo>
              <a:lnTo>
                <a:pt x="75" y="5733"/>
              </a:lnTo>
              <a:lnTo>
                <a:pt x="75" y="312"/>
              </a:lnTo>
              <a:lnTo>
                <a:pt x="77" y="302"/>
              </a:lnTo>
              <a:lnTo>
                <a:pt x="79" y="286"/>
              </a:lnTo>
              <a:lnTo>
                <a:pt x="81" y="275"/>
              </a:lnTo>
              <a:lnTo>
                <a:pt x="91" y="238"/>
              </a:lnTo>
              <a:lnTo>
                <a:pt x="101" y="214"/>
              </a:lnTo>
              <a:lnTo>
                <a:pt x="104" y="206"/>
              </a:lnTo>
              <a:lnTo>
                <a:pt x="126" y="173"/>
              </a:lnTo>
              <a:lnTo>
                <a:pt x="162" y="138"/>
              </a:lnTo>
              <a:lnTo>
                <a:pt x="171" y="130"/>
              </a:lnTo>
              <a:lnTo>
                <a:pt x="179" y="123"/>
              </a:lnTo>
              <a:lnTo>
                <a:pt x="189" y="117"/>
              </a:lnTo>
              <a:lnTo>
                <a:pt x="201" y="111"/>
              </a:lnTo>
              <a:lnTo>
                <a:pt x="213" y="105"/>
              </a:lnTo>
              <a:lnTo>
                <a:pt x="227" y="97"/>
              </a:lnTo>
              <a:lnTo>
                <a:pt x="234" y="93"/>
              </a:lnTo>
              <a:lnTo>
                <a:pt x="246" y="90"/>
              </a:lnTo>
              <a:lnTo>
                <a:pt x="260" y="84"/>
              </a:lnTo>
              <a:lnTo>
                <a:pt x="272" y="82"/>
              </a:lnTo>
              <a:lnTo>
                <a:pt x="286" y="80"/>
              </a:lnTo>
              <a:lnTo>
                <a:pt x="298" y="76"/>
              </a:lnTo>
              <a:lnTo>
                <a:pt x="309" y="76"/>
              </a:lnTo>
              <a:lnTo>
                <a:pt x="325" y="74"/>
              </a:lnTo>
              <a:lnTo>
                <a:pt x="339" y="74"/>
              </a:lnTo>
              <a:lnTo>
                <a:pt x="339" y="0"/>
              </a:lnTo>
              <a:close/>
            </a:path>
          </a:pathLst>
        </a:custGeom>
        <a:solidFill>
          <a:srgbClr val="800080"/>
        </a:solidFill>
        <a:ln w="9525">
          <a:solidFill>
            <a:srgbClr val="800080"/>
          </a:solidFill>
          <a:round/>
          <a:headEnd/>
          <a:tailEnd/>
        </a:ln>
      </xdr:spPr>
    </xdr:sp>
    <xdr:clientData/>
  </xdr:twoCellAnchor>
  <xdr:twoCellAnchor>
    <xdr:from>
      <xdr:col>1</xdr:col>
      <xdr:colOff>266700</xdr:colOff>
      <xdr:row>52</xdr:row>
      <xdr:rowOff>228600</xdr:rowOff>
    </xdr:from>
    <xdr:to>
      <xdr:col>8</xdr:col>
      <xdr:colOff>428625</xdr:colOff>
      <xdr:row>52</xdr:row>
      <xdr:rowOff>228600</xdr:rowOff>
    </xdr:to>
    <xdr:sp macro="" textlink="">
      <xdr:nvSpPr>
        <xdr:cNvPr id="339" name="Line 1186"/>
        <xdr:cNvSpPr>
          <a:spLocks noChangeShapeType="1"/>
        </xdr:cNvSpPr>
      </xdr:nvSpPr>
      <xdr:spPr bwMode="auto">
        <a:xfrm>
          <a:off x="1314450" y="12611100"/>
          <a:ext cx="5238750" cy="0"/>
        </a:xfrm>
        <a:prstGeom prst="line">
          <a:avLst/>
        </a:prstGeom>
        <a:noFill/>
        <a:ln w="19050">
          <a:solidFill>
            <a:srgbClr val="000000"/>
          </a:solidFill>
          <a:round/>
          <a:headEnd/>
          <a:tailEnd/>
        </a:ln>
      </xdr:spPr>
    </xdr:sp>
    <xdr:clientData/>
  </xdr:twoCellAnchor>
  <xdr:twoCellAnchor>
    <xdr:from>
      <xdr:col>9</xdr:col>
      <xdr:colOff>295275</xdr:colOff>
      <xdr:row>52</xdr:row>
      <xdr:rowOff>47625</xdr:rowOff>
    </xdr:from>
    <xdr:to>
      <xdr:col>10</xdr:col>
      <xdr:colOff>857250</xdr:colOff>
      <xdr:row>55</xdr:row>
      <xdr:rowOff>66675</xdr:rowOff>
    </xdr:to>
    <xdr:pic>
      <xdr:nvPicPr>
        <xdr:cNvPr id="340" name="Picture 1889" descr="sundyne logo"/>
        <xdr:cNvPicPr>
          <a:picLocks noChangeAspect="1" noChangeArrowheads="1"/>
        </xdr:cNvPicPr>
      </xdr:nvPicPr>
      <xdr:blipFill>
        <a:blip xmlns:r="http://schemas.openxmlformats.org/officeDocument/2006/relationships" r:embed="rId3" cstate="print"/>
        <a:srcRect/>
        <a:stretch>
          <a:fillRect/>
        </a:stretch>
      </xdr:blipFill>
      <xdr:spPr bwMode="auto">
        <a:xfrm>
          <a:off x="7134225" y="12430125"/>
          <a:ext cx="1752600" cy="733425"/>
        </a:xfrm>
        <a:prstGeom prst="rect">
          <a:avLst/>
        </a:prstGeom>
        <a:noFill/>
        <a:ln w="9525">
          <a:noFill/>
          <a:miter lim="800000"/>
          <a:headEnd/>
          <a:tailEnd/>
        </a:ln>
      </xdr:spPr>
    </xdr:pic>
    <xdr:clientData/>
  </xdr:twoCellAnchor>
  <xdr:twoCellAnchor>
    <xdr:from>
      <xdr:col>13</xdr:col>
      <xdr:colOff>171450</xdr:colOff>
      <xdr:row>2</xdr:row>
      <xdr:rowOff>171450</xdr:rowOff>
    </xdr:from>
    <xdr:to>
      <xdr:col>15</xdr:col>
      <xdr:colOff>419100</xdr:colOff>
      <xdr:row>5</xdr:row>
      <xdr:rowOff>190500</xdr:rowOff>
    </xdr:to>
    <xdr:pic>
      <xdr:nvPicPr>
        <xdr:cNvPr id="341" name="Picture 1890" descr="sundyne logo"/>
        <xdr:cNvPicPr>
          <a:picLocks noChangeAspect="1" noChangeArrowheads="1"/>
        </xdr:cNvPicPr>
      </xdr:nvPicPr>
      <xdr:blipFill>
        <a:blip xmlns:r="http://schemas.openxmlformats.org/officeDocument/2006/relationships" r:embed="rId4" cstate="print"/>
        <a:srcRect/>
        <a:stretch>
          <a:fillRect/>
        </a:stretch>
      </xdr:blipFill>
      <xdr:spPr bwMode="auto">
        <a:xfrm>
          <a:off x="10782300" y="628650"/>
          <a:ext cx="1676400" cy="704850"/>
        </a:xfrm>
        <a:prstGeom prst="rect">
          <a:avLst/>
        </a:prstGeom>
        <a:noFill/>
        <a:ln w="9525">
          <a:noFill/>
          <a:miter lim="800000"/>
          <a:headEnd/>
          <a:tailEnd/>
        </a:ln>
      </xdr:spPr>
    </xdr:pic>
    <xdr:clientData/>
  </xdr:twoCellAnchor>
  <xdr:twoCellAnchor>
    <xdr:from>
      <xdr:col>21</xdr:col>
      <xdr:colOff>104775</xdr:colOff>
      <xdr:row>2</xdr:row>
      <xdr:rowOff>114300</xdr:rowOff>
    </xdr:from>
    <xdr:to>
      <xdr:col>23</xdr:col>
      <xdr:colOff>257175</xdr:colOff>
      <xdr:row>4</xdr:row>
      <xdr:rowOff>209550</xdr:rowOff>
    </xdr:to>
    <xdr:pic>
      <xdr:nvPicPr>
        <xdr:cNvPr id="343" name="Picture 1892" descr="sundyne logo"/>
        <xdr:cNvPicPr>
          <a:picLocks noChangeAspect="1" noChangeArrowheads="1"/>
        </xdr:cNvPicPr>
      </xdr:nvPicPr>
      <xdr:blipFill>
        <a:blip xmlns:r="http://schemas.openxmlformats.org/officeDocument/2006/relationships" r:embed="rId5" cstate="print"/>
        <a:srcRect/>
        <a:stretch>
          <a:fillRect/>
        </a:stretch>
      </xdr:blipFill>
      <xdr:spPr bwMode="auto">
        <a:xfrm>
          <a:off x="14830425" y="571500"/>
          <a:ext cx="1181100" cy="552450"/>
        </a:xfrm>
        <a:prstGeom prst="rect">
          <a:avLst/>
        </a:prstGeom>
        <a:noFill/>
        <a:ln w="9525">
          <a:noFill/>
          <a:miter lim="800000"/>
          <a:headEnd/>
          <a:tailEnd/>
        </a:ln>
      </xdr:spPr>
    </xdr:pic>
    <xdr:clientData/>
  </xdr:twoCellAnchor>
  <xdr:twoCellAnchor>
    <xdr:from>
      <xdr:col>7</xdr:col>
      <xdr:colOff>85725</xdr:colOff>
      <xdr:row>32</xdr:row>
      <xdr:rowOff>152400</xdr:rowOff>
    </xdr:from>
    <xdr:to>
      <xdr:col>10</xdr:col>
      <xdr:colOff>695325</xdr:colOff>
      <xdr:row>38</xdr:row>
      <xdr:rowOff>104775</xdr:rowOff>
    </xdr:to>
    <xdr:pic>
      <xdr:nvPicPr>
        <xdr:cNvPr id="344" name="Picture 1893" descr="sundyne logo"/>
        <xdr:cNvPicPr>
          <a:picLocks noChangeAspect="1" noChangeArrowheads="1"/>
        </xdr:cNvPicPr>
      </xdr:nvPicPr>
      <xdr:blipFill>
        <a:blip xmlns:r="http://schemas.openxmlformats.org/officeDocument/2006/relationships" r:embed="rId6" cstate="print"/>
        <a:srcRect/>
        <a:stretch>
          <a:fillRect/>
        </a:stretch>
      </xdr:blipFill>
      <xdr:spPr bwMode="auto">
        <a:xfrm>
          <a:off x="4962525" y="7772400"/>
          <a:ext cx="3762375" cy="138112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133350</xdr:colOff>
      <xdr:row>115</xdr:row>
      <xdr:rowOff>57150</xdr:rowOff>
    </xdr:from>
    <xdr:to>
      <xdr:col>3</xdr:col>
      <xdr:colOff>790575</xdr:colOff>
      <xdr:row>119</xdr:row>
      <xdr:rowOff>123825</xdr:rowOff>
    </xdr:to>
    <xdr:pic>
      <xdr:nvPicPr>
        <xdr:cNvPr id="2" name="Picture 1" descr="R:\Sealed\SUNDYNE\Pump Projects-Contracts\0-Data Coordinator Files\Sundyne-Color-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19840575"/>
          <a:ext cx="223837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95250</xdr:colOff>
      <xdr:row>178</xdr:row>
      <xdr:rowOff>152400</xdr:rowOff>
    </xdr:from>
    <xdr:to>
      <xdr:col>3</xdr:col>
      <xdr:colOff>742950</xdr:colOff>
      <xdr:row>183</xdr:row>
      <xdr:rowOff>57150</xdr:rowOff>
    </xdr:to>
    <xdr:pic>
      <xdr:nvPicPr>
        <xdr:cNvPr id="3" name="Picture 1" descr="R:\Sealed\SUNDYNE\Pump Projects-Contracts\0-Data Coordinator Files\Sundyne-Color-Logo.jp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0" y="39452550"/>
          <a:ext cx="2228850"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236</xdr:row>
      <xdr:rowOff>76200</xdr:rowOff>
    </xdr:from>
    <xdr:to>
      <xdr:col>3</xdr:col>
      <xdr:colOff>314325</xdr:colOff>
      <xdr:row>239</xdr:row>
      <xdr:rowOff>152400</xdr:rowOff>
    </xdr:to>
    <xdr:pic>
      <xdr:nvPicPr>
        <xdr:cNvPr id="4" name="Picture 1" descr="R:\Sealed\SUNDYNE\Pump Projects-Contracts\0-Data Coordinator Files\Sundyne-Color-Logo.jp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85775" y="48882300"/>
          <a:ext cx="18859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123825</xdr:colOff>
      <xdr:row>0</xdr:row>
      <xdr:rowOff>142875</xdr:rowOff>
    </xdr:from>
    <xdr:to>
      <xdr:col>7</xdr:col>
      <xdr:colOff>714375</xdr:colOff>
      <xdr:row>1</xdr:row>
      <xdr:rowOff>66675</xdr:rowOff>
    </xdr:to>
    <xdr:pic>
      <xdr:nvPicPr>
        <xdr:cNvPr id="5" name="Picture 1" descr="R:\Sealed\SUNDYNE\Pump Projects-Contracts\0-Data Coordinator Files\Sundyne-Color-Logo.jp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0075" y="142875"/>
          <a:ext cx="536257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55</xdr:row>
      <xdr:rowOff>38100</xdr:rowOff>
    </xdr:from>
    <xdr:to>
      <xdr:col>3</xdr:col>
      <xdr:colOff>771525</xdr:colOff>
      <xdr:row>59</xdr:row>
      <xdr:rowOff>104775</xdr:rowOff>
    </xdr:to>
    <xdr:pic>
      <xdr:nvPicPr>
        <xdr:cNvPr id="6" name="Picture 1" descr="R:\Sealed\SUNDYNE\Pump Projects-Contracts\0-Data Coordinator Files\Sundyne-Color-Logo.jp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6250" y="10010775"/>
          <a:ext cx="235267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163710</xdr:colOff>
      <xdr:row>25</xdr:row>
      <xdr:rowOff>159544</xdr:rowOff>
    </xdr:from>
    <xdr:to>
      <xdr:col>8</xdr:col>
      <xdr:colOff>342304</xdr:colOff>
      <xdr:row>43</xdr:row>
      <xdr:rowOff>112200</xdr:rowOff>
    </xdr:to>
    <xdr:grpSp>
      <xdr:nvGrpSpPr>
        <xdr:cNvPr id="7" name="Group 1182"/>
        <xdr:cNvGrpSpPr>
          <a:grpSpLocks/>
        </xdr:cNvGrpSpPr>
      </xdr:nvGrpSpPr>
      <xdr:grpSpPr bwMode="auto">
        <a:xfrm>
          <a:off x="163710" y="5235008"/>
          <a:ext cx="6220165" cy="2891799"/>
          <a:chOff x="30" y="576"/>
          <a:chExt cx="866" cy="368"/>
        </a:xfrm>
      </xdr:grpSpPr>
      <xdr:sp macro="" textlink="">
        <xdr:nvSpPr>
          <xdr:cNvPr id="8" name="Freeform 4"/>
          <xdr:cNvSpPr>
            <a:spLocks/>
          </xdr:cNvSpPr>
        </xdr:nvSpPr>
        <xdr:spPr bwMode="auto">
          <a:xfrm>
            <a:off x="207" y="579"/>
            <a:ext cx="155" cy="364"/>
          </a:xfrm>
          <a:custGeom>
            <a:avLst/>
            <a:gdLst>
              <a:gd name="T0" fmla="*/ 0 w 763"/>
              <a:gd name="T1" fmla="*/ 0 h 1558"/>
              <a:gd name="T2" fmla="*/ 0 w 763"/>
              <a:gd name="T3" fmla="*/ 0 h 1558"/>
              <a:gd name="T4" fmla="*/ 0 w 763"/>
              <a:gd name="T5" fmla="*/ 0 h 1558"/>
              <a:gd name="T6" fmla="*/ 0 w 763"/>
              <a:gd name="T7" fmla="*/ 0 h 1558"/>
              <a:gd name="T8" fmla="*/ 0 w 763"/>
              <a:gd name="T9" fmla="*/ 0 h 1558"/>
              <a:gd name="T10" fmla="*/ 0 w 763"/>
              <a:gd name="T11" fmla="*/ 0 h 1558"/>
              <a:gd name="T12" fmla="*/ 0 w 763"/>
              <a:gd name="T13" fmla="*/ 0 h 1558"/>
              <a:gd name="T14" fmla="*/ 0 w 763"/>
              <a:gd name="T15" fmla="*/ 0 h 1558"/>
              <a:gd name="T16" fmla="*/ 0 w 763"/>
              <a:gd name="T17" fmla="*/ 0 h 1558"/>
              <a:gd name="T18" fmla="*/ 0 w 763"/>
              <a:gd name="T19" fmla="*/ 0 h 1558"/>
              <a:gd name="T20" fmla="*/ 0 w 763"/>
              <a:gd name="T21" fmla="*/ 0 h 1558"/>
              <a:gd name="T22" fmla="*/ 0 w 763"/>
              <a:gd name="T23" fmla="*/ 0 h 1558"/>
              <a:gd name="T24" fmla="*/ 0 w 763"/>
              <a:gd name="T25" fmla="*/ 0 h 1558"/>
              <a:gd name="T26" fmla="*/ 0 w 763"/>
              <a:gd name="T27" fmla="*/ 0 h 1558"/>
              <a:gd name="T28" fmla="*/ 0 w 763"/>
              <a:gd name="T29" fmla="*/ 0 h 1558"/>
              <a:gd name="T30" fmla="*/ 0 w 763"/>
              <a:gd name="T31" fmla="*/ 0 h 1558"/>
              <a:gd name="T32" fmla="*/ 0 w 763"/>
              <a:gd name="T33" fmla="*/ 0 h 1558"/>
              <a:gd name="T34" fmla="*/ 0 w 763"/>
              <a:gd name="T35" fmla="*/ 0 h 1558"/>
              <a:gd name="T36" fmla="*/ 0 w 763"/>
              <a:gd name="T37" fmla="*/ 0 h 1558"/>
              <a:gd name="T38" fmla="*/ 0 w 763"/>
              <a:gd name="T39" fmla="*/ 0 h 1558"/>
              <a:gd name="T40" fmla="*/ 0 w 763"/>
              <a:gd name="T41" fmla="*/ 0 h 1558"/>
              <a:gd name="T42" fmla="*/ 0 w 763"/>
              <a:gd name="T43" fmla="*/ 0 h 1558"/>
              <a:gd name="T44" fmla="*/ 0 w 763"/>
              <a:gd name="T45" fmla="*/ 0 h 1558"/>
              <a:gd name="T46" fmla="*/ 0 w 763"/>
              <a:gd name="T47" fmla="*/ 0 h 1558"/>
              <a:gd name="T48" fmla="*/ 0 w 763"/>
              <a:gd name="T49" fmla="*/ 0 h 1558"/>
              <a:gd name="T50" fmla="*/ 0 w 763"/>
              <a:gd name="T51" fmla="*/ 0 h 1558"/>
              <a:gd name="T52" fmla="*/ 0 w 763"/>
              <a:gd name="T53" fmla="*/ 0 h 1558"/>
              <a:gd name="T54" fmla="*/ 0 w 763"/>
              <a:gd name="T55" fmla="*/ 0 h 1558"/>
              <a:gd name="T56" fmla="*/ 0 w 763"/>
              <a:gd name="T57" fmla="*/ 0 h 1558"/>
              <a:gd name="T58" fmla="*/ 0 w 763"/>
              <a:gd name="T59" fmla="*/ 0 h 1558"/>
              <a:gd name="T60" fmla="*/ 0 w 763"/>
              <a:gd name="T61" fmla="*/ 0 h 1558"/>
              <a:gd name="T62" fmla="*/ 0 w 763"/>
              <a:gd name="T63" fmla="*/ 0 h 1558"/>
              <a:gd name="T64" fmla="*/ 0 w 763"/>
              <a:gd name="T65" fmla="*/ 0 h 1558"/>
              <a:gd name="T66" fmla="*/ 0 w 763"/>
              <a:gd name="T67" fmla="*/ 0 h 1558"/>
              <a:gd name="T68" fmla="*/ 0 w 763"/>
              <a:gd name="T69" fmla="*/ 0 h 1558"/>
              <a:gd name="T70" fmla="*/ 0 w 763"/>
              <a:gd name="T71" fmla="*/ 0 h 1558"/>
              <a:gd name="T72" fmla="*/ 0 w 763"/>
              <a:gd name="T73" fmla="*/ 0 h 1558"/>
              <a:gd name="T74" fmla="*/ 0 w 763"/>
              <a:gd name="T75" fmla="*/ 0 h 1558"/>
              <a:gd name="T76" fmla="*/ 0 w 763"/>
              <a:gd name="T77" fmla="*/ 0 h 1558"/>
              <a:gd name="T78" fmla="*/ 0 w 763"/>
              <a:gd name="T79" fmla="*/ 0 h 1558"/>
              <a:gd name="T80" fmla="*/ 0 w 763"/>
              <a:gd name="T81" fmla="*/ 0 h 1558"/>
              <a:gd name="T82" fmla="*/ 0 w 763"/>
              <a:gd name="T83" fmla="*/ 0 h 1558"/>
              <a:gd name="T84" fmla="*/ 0 w 763"/>
              <a:gd name="T85" fmla="*/ 0 h 1558"/>
              <a:gd name="T86" fmla="*/ 0 w 763"/>
              <a:gd name="T87" fmla="*/ 0 h 1558"/>
              <a:gd name="T88" fmla="*/ 0 w 763"/>
              <a:gd name="T89" fmla="*/ 0 h 1558"/>
              <a:gd name="T90" fmla="*/ 0 w 763"/>
              <a:gd name="T91" fmla="*/ 0 h 1558"/>
              <a:gd name="T92" fmla="*/ 0 w 763"/>
              <a:gd name="T93" fmla="*/ 0 h 1558"/>
              <a:gd name="T94" fmla="*/ 0 w 763"/>
              <a:gd name="T95" fmla="*/ 0 h 1558"/>
              <a:gd name="T96" fmla="*/ 0 w 763"/>
              <a:gd name="T97" fmla="*/ 0 h 1558"/>
              <a:gd name="T98" fmla="*/ 0 w 763"/>
              <a:gd name="T99" fmla="*/ 0 h 1558"/>
              <a:gd name="T100" fmla="*/ 0 w 763"/>
              <a:gd name="T101" fmla="*/ 0 h 1558"/>
              <a:gd name="T102" fmla="*/ 0 w 763"/>
              <a:gd name="T103" fmla="*/ 0 h 1558"/>
              <a:gd name="T104" fmla="*/ 0 w 763"/>
              <a:gd name="T105" fmla="*/ 0 h 1558"/>
              <a:gd name="T106" fmla="*/ 0 w 763"/>
              <a:gd name="T107" fmla="*/ 0 h 1558"/>
              <a:gd name="T108" fmla="*/ 0 w 763"/>
              <a:gd name="T109" fmla="*/ 0 h 1558"/>
              <a:gd name="T110" fmla="*/ 0 w 763"/>
              <a:gd name="T111" fmla="*/ 0 h 1558"/>
              <a:gd name="T112" fmla="*/ 0 w 763"/>
              <a:gd name="T113" fmla="*/ 0 h 1558"/>
              <a:gd name="T114" fmla="*/ 0 w 763"/>
              <a:gd name="T115" fmla="*/ 0 h 1558"/>
              <a:gd name="T116" fmla="*/ 0 w 763"/>
              <a:gd name="T117" fmla="*/ 0 h 1558"/>
              <a:gd name="T118" fmla="*/ 0 w 763"/>
              <a:gd name="T119" fmla="*/ 0 h 1558"/>
              <a:gd name="T120" fmla="*/ 0 w 763"/>
              <a:gd name="T121" fmla="*/ 0 h 1558"/>
              <a:gd name="T122" fmla="*/ 0 w 763"/>
              <a:gd name="T123" fmla="*/ 0 h 1558"/>
              <a:gd name="T124" fmla="*/ 0 w 763"/>
              <a:gd name="T125" fmla="*/ 0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9" name="Rectangle 5"/>
          <xdr:cNvSpPr>
            <a:spLocks noChangeArrowheads="1"/>
          </xdr:cNvSpPr>
        </xdr:nvSpPr>
        <xdr:spPr bwMode="auto">
          <a:xfrm>
            <a:off x="30" y="853"/>
            <a:ext cx="178" cy="70"/>
          </a:xfrm>
          <a:prstGeom prst="rect">
            <a:avLst/>
          </a:prstGeom>
          <a:gradFill rotWithShape="0">
            <a:gsLst>
              <a:gs pos="0">
                <a:srgbClr val="FF6600"/>
              </a:gs>
              <a:gs pos="100000">
                <a:srgbClr val="662900"/>
              </a:gs>
            </a:gsLst>
            <a:lin ang="0" scaled="1"/>
          </a:gradFill>
          <a:ln>
            <a:noFill/>
          </a:ln>
          <a:extLst>
            <a:ext uri="{91240B29-F687-4F45-9708-019B960494DF}">
              <a14:hiddenLine xmlns:a14="http://schemas.microsoft.com/office/drawing/2010/main" w="0">
                <a:solidFill>
                  <a:srgbClr val="000000"/>
                </a:solidFill>
                <a:miter lim="800000"/>
                <a:headEnd/>
                <a:tailEnd/>
              </a14:hiddenLine>
            </a:ext>
          </a:extLst>
        </xdr:spPr>
      </xdr:sp>
      <xdr:sp macro="" textlink="">
        <xdr:nvSpPr>
          <xdr:cNvPr id="10" name="Oval 6"/>
          <xdr:cNvSpPr>
            <a:spLocks noChangeArrowheads="1"/>
          </xdr:cNvSpPr>
        </xdr:nvSpPr>
        <xdr:spPr bwMode="auto">
          <a:xfrm>
            <a:off x="315" y="737"/>
            <a:ext cx="6" cy="8"/>
          </a:xfrm>
          <a:prstGeom prst="ellipse">
            <a:avLst/>
          </a:prstGeom>
          <a:solidFill>
            <a:srgbClr val="DEAD3D"/>
          </a:solidFill>
          <a:ln w="9525">
            <a:solidFill>
              <a:srgbClr val="0238C0"/>
            </a:solidFill>
            <a:round/>
            <a:headEnd/>
            <a:tailEnd/>
          </a:ln>
        </xdr:spPr>
      </xdr:sp>
      <xdr:sp macro="" textlink="">
        <xdr:nvSpPr>
          <xdr:cNvPr id="11" name="Freeform 7"/>
          <xdr:cNvSpPr>
            <a:spLocks/>
          </xdr:cNvSpPr>
        </xdr:nvSpPr>
        <xdr:spPr bwMode="auto">
          <a:xfrm>
            <a:off x="315" y="736"/>
            <a:ext cx="6" cy="9"/>
          </a:xfrm>
          <a:custGeom>
            <a:avLst/>
            <a:gdLst>
              <a:gd name="T0" fmla="*/ 0 w 32"/>
              <a:gd name="T1" fmla="*/ 0 h 41"/>
              <a:gd name="T2" fmla="*/ 0 w 32"/>
              <a:gd name="T3" fmla="*/ 0 h 41"/>
              <a:gd name="T4" fmla="*/ 0 w 32"/>
              <a:gd name="T5" fmla="*/ 0 h 41"/>
              <a:gd name="T6" fmla="*/ 0 w 32"/>
              <a:gd name="T7" fmla="*/ 0 h 41"/>
              <a:gd name="T8" fmla="*/ 0 w 32"/>
              <a:gd name="T9" fmla="*/ 0 h 41"/>
              <a:gd name="T10" fmla="*/ 0 w 32"/>
              <a:gd name="T11" fmla="*/ 0 h 41"/>
              <a:gd name="T12" fmla="*/ 0 w 32"/>
              <a:gd name="T13" fmla="*/ 0 h 41"/>
              <a:gd name="T14" fmla="*/ 0 w 32"/>
              <a:gd name="T15" fmla="*/ 0 h 41"/>
              <a:gd name="T16" fmla="*/ 0 w 32"/>
              <a:gd name="T17" fmla="*/ 0 h 41"/>
              <a:gd name="T18" fmla="*/ 0 w 32"/>
              <a:gd name="T19" fmla="*/ 0 h 41"/>
              <a:gd name="T20" fmla="*/ 0 w 32"/>
              <a:gd name="T21" fmla="*/ 0 h 41"/>
              <a:gd name="T22" fmla="*/ 0 w 32"/>
              <a:gd name="T23" fmla="*/ 0 h 41"/>
              <a:gd name="T24" fmla="*/ 0 w 32"/>
              <a:gd name="T25" fmla="*/ 0 h 41"/>
              <a:gd name="T26" fmla="*/ 0 w 32"/>
              <a:gd name="T27" fmla="*/ 0 h 41"/>
              <a:gd name="T28" fmla="*/ 0 w 32"/>
              <a:gd name="T29" fmla="*/ 0 h 41"/>
              <a:gd name="T30" fmla="*/ 0 w 32"/>
              <a:gd name="T31" fmla="*/ 0 h 41"/>
              <a:gd name="T32" fmla="*/ 0 w 32"/>
              <a:gd name="T33" fmla="*/ 0 h 41"/>
              <a:gd name="T34" fmla="*/ 0 w 32"/>
              <a:gd name="T35" fmla="*/ 0 h 41"/>
              <a:gd name="T36" fmla="*/ 0 w 32"/>
              <a:gd name="T37" fmla="*/ 0 h 41"/>
              <a:gd name="T38" fmla="*/ 0 w 32"/>
              <a:gd name="T39" fmla="*/ 0 h 41"/>
              <a:gd name="T40" fmla="*/ 0 w 32"/>
              <a:gd name="T41" fmla="*/ 0 h 41"/>
              <a:gd name="T42" fmla="*/ 0 w 32"/>
              <a:gd name="T43" fmla="*/ 0 h 41"/>
              <a:gd name="T44" fmla="*/ 0 w 32"/>
              <a:gd name="T45" fmla="*/ 0 h 41"/>
              <a:gd name="T46" fmla="*/ 0 w 32"/>
              <a:gd name="T47" fmla="*/ 0 h 41"/>
              <a:gd name="T48" fmla="*/ 0 w 32"/>
              <a:gd name="T49" fmla="*/ 0 h 41"/>
              <a:gd name="T50" fmla="*/ 0 w 32"/>
              <a:gd name="T51" fmla="*/ 0 h 41"/>
              <a:gd name="T52" fmla="*/ 0 w 32"/>
              <a:gd name="T53" fmla="*/ 0 h 41"/>
              <a:gd name="T54" fmla="*/ 0 w 32"/>
              <a:gd name="T55" fmla="*/ 0 h 41"/>
              <a:gd name="T56" fmla="*/ 0 w 32"/>
              <a:gd name="T57" fmla="*/ 0 h 41"/>
              <a:gd name="T58" fmla="*/ 0 w 32"/>
              <a:gd name="T59" fmla="*/ 0 h 41"/>
              <a:gd name="T60" fmla="*/ 0 w 32"/>
              <a:gd name="T61" fmla="*/ 0 h 41"/>
              <a:gd name="T62" fmla="*/ 0 w 32"/>
              <a:gd name="T63" fmla="*/ 0 h 41"/>
              <a:gd name="T64" fmla="*/ 0 w 32"/>
              <a:gd name="T65" fmla="*/ 0 h 41"/>
              <a:gd name="T66" fmla="*/ 0 w 32"/>
              <a:gd name="T67" fmla="*/ 0 h 41"/>
              <a:gd name="T68" fmla="*/ 0 w 32"/>
              <a:gd name="T69" fmla="*/ 0 h 41"/>
              <a:gd name="T70" fmla="*/ 0 w 32"/>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2" name="Oval 8"/>
          <xdr:cNvSpPr>
            <a:spLocks noChangeArrowheads="1"/>
          </xdr:cNvSpPr>
        </xdr:nvSpPr>
        <xdr:spPr bwMode="auto">
          <a:xfrm>
            <a:off x="259" y="821"/>
            <a:ext cx="12" cy="14"/>
          </a:xfrm>
          <a:prstGeom prst="ellipse">
            <a:avLst/>
          </a:prstGeom>
          <a:solidFill>
            <a:srgbClr val="C0C0C0"/>
          </a:solidFill>
          <a:ln w="9525">
            <a:solidFill>
              <a:srgbClr val="0238C0"/>
            </a:solidFill>
            <a:round/>
            <a:headEnd/>
            <a:tailEnd/>
          </a:ln>
        </xdr:spPr>
      </xdr:sp>
      <xdr:sp macro="" textlink="">
        <xdr:nvSpPr>
          <xdr:cNvPr id="13" name="Freeform 9"/>
          <xdr:cNvSpPr>
            <a:spLocks/>
          </xdr:cNvSpPr>
        </xdr:nvSpPr>
        <xdr:spPr bwMode="auto">
          <a:xfrm>
            <a:off x="259" y="819"/>
            <a:ext cx="12" cy="16"/>
          </a:xfrm>
          <a:custGeom>
            <a:avLst/>
            <a:gdLst>
              <a:gd name="T0" fmla="*/ 0 w 59"/>
              <a:gd name="T1" fmla="*/ 0 h 61"/>
              <a:gd name="T2" fmla="*/ 0 w 59"/>
              <a:gd name="T3" fmla="*/ 0 h 61"/>
              <a:gd name="T4" fmla="*/ 0 w 59"/>
              <a:gd name="T5" fmla="*/ 0 h 61"/>
              <a:gd name="T6" fmla="*/ 0 w 59"/>
              <a:gd name="T7" fmla="*/ 0 h 61"/>
              <a:gd name="T8" fmla="*/ 0 w 59"/>
              <a:gd name="T9" fmla="*/ 0 h 61"/>
              <a:gd name="T10" fmla="*/ 0 w 59"/>
              <a:gd name="T11" fmla="*/ 0 h 61"/>
              <a:gd name="T12" fmla="*/ 0 w 59"/>
              <a:gd name="T13" fmla="*/ 0 h 61"/>
              <a:gd name="T14" fmla="*/ 0 w 59"/>
              <a:gd name="T15" fmla="*/ 0 h 61"/>
              <a:gd name="T16" fmla="*/ 0 w 59"/>
              <a:gd name="T17" fmla="*/ 0 h 61"/>
              <a:gd name="T18" fmla="*/ 0 w 59"/>
              <a:gd name="T19" fmla="*/ 0 h 61"/>
              <a:gd name="T20" fmla="*/ 0 w 59"/>
              <a:gd name="T21" fmla="*/ 0 h 61"/>
              <a:gd name="T22" fmla="*/ 0 w 59"/>
              <a:gd name="T23" fmla="*/ 0 h 61"/>
              <a:gd name="T24" fmla="*/ 0 w 59"/>
              <a:gd name="T25" fmla="*/ 0 h 61"/>
              <a:gd name="T26" fmla="*/ 0 w 59"/>
              <a:gd name="T27" fmla="*/ 0 h 61"/>
              <a:gd name="T28" fmla="*/ 0 w 59"/>
              <a:gd name="T29" fmla="*/ 0 h 61"/>
              <a:gd name="T30" fmla="*/ 0 w 59"/>
              <a:gd name="T31" fmla="*/ 0 h 61"/>
              <a:gd name="T32" fmla="*/ 0 w 59"/>
              <a:gd name="T33" fmla="*/ 0 h 61"/>
              <a:gd name="T34" fmla="*/ 0 w 59"/>
              <a:gd name="T35" fmla="*/ 0 h 61"/>
              <a:gd name="T36" fmla="*/ 0 w 59"/>
              <a:gd name="T37" fmla="*/ 0 h 61"/>
              <a:gd name="T38" fmla="*/ 0 w 59"/>
              <a:gd name="T39" fmla="*/ 0 h 61"/>
              <a:gd name="T40" fmla="*/ 0 w 59"/>
              <a:gd name="T41" fmla="*/ 0 h 61"/>
              <a:gd name="T42" fmla="*/ 0 w 59"/>
              <a:gd name="T43" fmla="*/ 0 h 61"/>
              <a:gd name="T44" fmla="*/ 0 w 59"/>
              <a:gd name="T45" fmla="*/ 0 h 61"/>
              <a:gd name="T46" fmla="*/ 0 w 59"/>
              <a:gd name="T47" fmla="*/ 0 h 61"/>
              <a:gd name="T48" fmla="*/ 0 w 59"/>
              <a:gd name="T49" fmla="*/ 0 h 61"/>
              <a:gd name="T50" fmla="*/ 0 w 59"/>
              <a:gd name="T51" fmla="*/ 0 h 61"/>
              <a:gd name="T52" fmla="*/ 0 w 59"/>
              <a:gd name="T53" fmla="*/ 0 h 61"/>
              <a:gd name="T54" fmla="*/ 0 w 59"/>
              <a:gd name="T55" fmla="*/ 0 h 61"/>
              <a:gd name="T56" fmla="*/ 0 w 59"/>
              <a:gd name="T57" fmla="*/ 0 h 61"/>
              <a:gd name="T58" fmla="*/ 0 w 59"/>
              <a:gd name="T59" fmla="*/ 0 h 61"/>
              <a:gd name="T60" fmla="*/ 0 w 59"/>
              <a:gd name="T61" fmla="*/ 0 h 61"/>
              <a:gd name="T62" fmla="*/ 0 w 59"/>
              <a:gd name="T63" fmla="*/ 0 h 61"/>
              <a:gd name="T64" fmla="*/ 0 w 59"/>
              <a:gd name="T65" fmla="*/ 0 h 61"/>
              <a:gd name="T66" fmla="*/ 0 w 59"/>
              <a:gd name="T67" fmla="*/ 0 h 61"/>
              <a:gd name="T68" fmla="*/ 0 w 59"/>
              <a:gd name="T69" fmla="*/ 0 h 61"/>
              <a:gd name="T70" fmla="*/ 0 w 59"/>
              <a:gd name="T71" fmla="*/ 0 h 61"/>
              <a:gd name="T72" fmla="*/ 0 w 59"/>
              <a:gd name="T73" fmla="*/ 0 h 61"/>
              <a:gd name="T74" fmla="*/ 0 w 59"/>
              <a:gd name="T75" fmla="*/ 0 h 61"/>
              <a:gd name="T76" fmla="*/ 0 w 59"/>
              <a:gd name="T77" fmla="*/ 0 h 61"/>
              <a:gd name="T78" fmla="*/ 0 w 59"/>
              <a:gd name="T79" fmla="*/ 0 h 61"/>
              <a:gd name="T80" fmla="*/ 0 w 59"/>
              <a:gd name="T81" fmla="*/ 0 h 61"/>
              <a:gd name="T82" fmla="*/ 0 w 59"/>
              <a:gd name="T83" fmla="*/ 0 h 61"/>
              <a:gd name="T84" fmla="*/ 0 w 59"/>
              <a:gd name="T85" fmla="*/ 0 h 61"/>
              <a:gd name="T86" fmla="*/ 0 w 59"/>
              <a:gd name="T87" fmla="*/ 0 h 61"/>
              <a:gd name="T88" fmla="*/ 0 w 59"/>
              <a:gd name="T89" fmla="*/ 0 h 61"/>
              <a:gd name="T90" fmla="*/ 0 w 59"/>
              <a:gd name="T91" fmla="*/ 0 h 61"/>
              <a:gd name="T92" fmla="*/ 0 w 59"/>
              <a:gd name="T93" fmla="*/ 0 h 61"/>
              <a:gd name="T94" fmla="*/ 0 w 59"/>
              <a:gd name="T95" fmla="*/ 0 h 61"/>
              <a:gd name="T96" fmla="*/ 0 w 59"/>
              <a:gd name="T97" fmla="*/ 0 h 61"/>
              <a:gd name="T98" fmla="*/ 0 w 59"/>
              <a:gd name="T99" fmla="*/ 0 h 61"/>
              <a:gd name="T100" fmla="*/ 0 w 59"/>
              <a:gd name="T101" fmla="*/ 0 h 61"/>
              <a:gd name="T102" fmla="*/ 0 w 59"/>
              <a:gd name="T103" fmla="*/ 0 h 61"/>
              <a:gd name="T104" fmla="*/ 0 w 59"/>
              <a:gd name="T105" fmla="*/ 0 h 61"/>
              <a:gd name="T106" fmla="*/ 0 w 59"/>
              <a:gd name="T107" fmla="*/ 0 h 61"/>
              <a:gd name="T108" fmla="*/ 0 w 59"/>
              <a:gd name="T109" fmla="*/ 0 h 61"/>
              <a:gd name="T110" fmla="*/ 0 w 59"/>
              <a:gd name="T111" fmla="*/ 0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14" name="Oval 10"/>
          <xdr:cNvSpPr>
            <a:spLocks noChangeArrowheads="1"/>
          </xdr:cNvSpPr>
        </xdr:nvSpPr>
        <xdr:spPr bwMode="auto">
          <a:xfrm>
            <a:off x="260" y="822"/>
            <a:ext cx="10" cy="11"/>
          </a:xfrm>
          <a:prstGeom prst="ellipse">
            <a:avLst/>
          </a:prstGeom>
          <a:solidFill>
            <a:srgbClr val="FFFFFF"/>
          </a:solidFill>
          <a:ln w="9525">
            <a:solidFill>
              <a:srgbClr val="0238C0"/>
            </a:solidFill>
            <a:round/>
            <a:headEnd/>
            <a:tailEnd/>
          </a:ln>
        </xdr:spPr>
      </xdr:sp>
      <xdr:sp macro="" textlink="">
        <xdr:nvSpPr>
          <xdr:cNvPr id="15" name="Freeform 11"/>
          <xdr:cNvSpPr>
            <a:spLocks/>
          </xdr:cNvSpPr>
        </xdr:nvSpPr>
        <xdr:spPr bwMode="auto">
          <a:xfrm>
            <a:off x="260" y="822"/>
            <a:ext cx="10" cy="11"/>
          </a:xfrm>
          <a:custGeom>
            <a:avLst/>
            <a:gdLst>
              <a:gd name="T0" fmla="*/ 0 w 50"/>
              <a:gd name="T1" fmla="*/ 0 h 49"/>
              <a:gd name="T2" fmla="*/ 0 w 50"/>
              <a:gd name="T3" fmla="*/ 0 h 49"/>
              <a:gd name="T4" fmla="*/ 0 w 50"/>
              <a:gd name="T5" fmla="*/ 0 h 49"/>
              <a:gd name="T6" fmla="*/ 0 w 50"/>
              <a:gd name="T7" fmla="*/ 0 h 49"/>
              <a:gd name="T8" fmla="*/ 0 w 50"/>
              <a:gd name="T9" fmla="*/ 0 h 49"/>
              <a:gd name="T10" fmla="*/ 0 w 50"/>
              <a:gd name="T11" fmla="*/ 0 h 49"/>
              <a:gd name="T12" fmla="*/ 0 w 50"/>
              <a:gd name="T13" fmla="*/ 0 h 49"/>
              <a:gd name="T14" fmla="*/ 0 w 50"/>
              <a:gd name="T15" fmla="*/ 0 h 49"/>
              <a:gd name="T16" fmla="*/ 0 w 50"/>
              <a:gd name="T17" fmla="*/ 0 h 49"/>
              <a:gd name="T18" fmla="*/ 0 w 50"/>
              <a:gd name="T19" fmla="*/ 0 h 49"/>
              <a:gd name="T20" fmla="*/ 0 w 50"/>
              <a:gd name="T21" fmla="*/ 0 h 49"/>
              <a:gd name="T22" fmla="*/ 0 w 50"/>
              <a:gd name="T23" fmla="*/ 0 h 49"/>
              <a:gd name="T24" fmla="*/ 0 w 50"/>
              <a:gd name="T25" fmla="*/ 0 h 49"/>
              <a:gd name="T26" fmla="*/ 0 w 50"/>
              <a:gd name="T27" fmla="*/ 0 h 49"/>
              <a:gd name="T28" fmla="*/ 0 w 50"/>
              <a:gd name="T29" fmla="*/ 0 h 49"/>
              <a:gd name="T30" fmla="*/ 0 w 50"/>
              <a:gd name="T31" fmla="*/ 0 h 49"/>
              <a:gd name="T32" fmla="*/ 0 w 50"/>
              <a:gd name="T33" fmla="*/ 0 h 49"/>
              <a:gd name="T34" fmla="*/ 0 w 50"/>
              <a:gd name="T35" fmla="*/ 0 h 49"/>
              <a:gd name="T36" fmla="*/ 0 w 50"/>
              <a:gd name="T37" fmla="*/ 0 h 49"/>
              <a:gd name="T38" fmla="*/ 0 w 50"/>
              <a:gd name="T39" fmla="*/ 0 h 49"/>
              <a:gd name="T40" fmla="*/ 0 w 50"/>
              <a:gd name="T41" fmla="*/ 0 h 49"/>
              <a:gd name="T42" fmla="*/ 0 w 50"/>
              <a:gd name="T43" fmla="*/ 0 h 49"/>
              <a:gd name="T44" fmla="*/ 0 w 50"/>
              <a:gd name="T45" fmla="*/ 0 h 49"/>
              <a:gd name="T46" fmla="*/ 0 w 50"/>
              <a:gd name="T47" fmla="*/ 0 h 49"/>
              <a:gd name="T48" fmla="*/ 0 w 50"/>
              <a:gd name="T49" fmla="*/ 0 h 49"/>
              <a:gd name="T50" fmla="*/ 0 w 50"/>
              <a:gd name="T51" fmla="*/ 0 h 49"/>
              <a:gd name="T52" fmla="*/ 0 w 50"/>
              <a:gd name="T53" fmla="*/ 0 h 49"/>
              <a:gd name="T54" fmla="*/ 0 w 50"/>
              <a:gd name="T55" fmla="*/ 0 h 49"/>
              <a:gd name="T56" fmla="*/ 0 w 50"/>
              <a:gd name="T57" fmla="*/ 0 h 49"/>
              <a:gd name="T58" fmla="*/ 0 w 50"/>
              <a:gd name="T59" fmla="*/ 0 h 49"/>
              <a:gd name="T60" fmla="*/ 0 w 50"/>
              <a:gd name="T61" fmla="*/ 0 h 49"/>
              <a:gd name="T62" fmla="*/ 0 w 50"/>
              <a:gd name="T63" fmla="*/ 0 h 49"/>
              <a:gd name="T64" fmla="*/ 0 w 50"/>
              <a:gd name="T65" fmla="*/ 0 h 49"/>
              <a:gd name="T66" fmla="*/ 0 w 50"/>
              <a:gd name="T67" fmla="*/ 0 h 49"/>
              <a:gd name="T68" fmla="*/ 0 w 50"/>
              <a:gd name="T69" fmla="*/ 0 h 49"/>
              <a:gd name="T70" fmla="*/ 0 w 50"/>
              <a:gd name="T71" fmla="*/ 0 h 49"/>
              <a:gd name="T72" fmla="*/ 0 w 50"/>
              <a:gd name="T73" fmla="*/ 0 h 49"/>
              <a:gd name="T74" fmla="*/ 0 w 50"/>
              <a:gd name="T75" fmla="*/ 0 h 49"/>
              <a:gd name="T76" fmla="*/ 0 w 50"/>
              <a:gd name="T77" fmla="*/ 0 h 49"/>
              <a:gd name="T78" fmla="*/ 0 w 50"/>
              <a:gd name="T79" fmla="*/ 0 h 49"/>
              <a:gd name="T80" fmla="*/ 0 w 50"/>
              <a:gd name="T81" fmla="*/ 0 h 49"/>
              <a:gd name="T82" fmla="*/ 0 w 50"/>
              <a:gd name="T83" fmla="*/ 0 h 49"/>
              <a:gd name="T84" fmla="*/ 0 w 50"/>
              <a:gd name="T85" fmla="*/ 0 h 49"/>
              <a:gd name="T86" fmla="*/ 0 w 50"/>
              <a:gd name="T87" fmla="*/ 0 h 49"/>
              <a:gd name="T88" fmla="*/ 0 w 50"/>
              <a:gd name="T89" fmla="*/ 0 h 49"/>
              <a:gd name="T90" fmla="*/ 0 w 50"/>
              <a:gd name="T91" fmla="*/ 0 h 49"/>
              <a:gd name="T92" fmla="*/ 0 w 50"/>
              <a:gd name="T93" fmla="*/ 0 h 49"/>
              <a:gd name="T94" fmla="*/ 0 w 50"/>
              <a:gd name="T95" fmla="*/ 0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16" name="Freeform 12"/>
          <xdr:cNvSpPr>
            <a:spLocks/>
          </xdr:cNvSpPr>
        </xdr:nvSpPr>
        <xdr:spPr bwMode="auto">
          <a:xfrm>
            <a:off x="273" y="836"/>
            <a:ext cx="3" cy="4"/>
          </a:xfrm>
          <a:custGeom>
            <a:avLst/>
            <a:gdLst>
              <a:gd name="T0" fmla="*/ 0 w 15"/>
              <a:gd name="T1" fmla="*/ 0 h 18"/>
              <a:gd name="T2" fmla="*/ 0 w 15"/>
              <a:gd name="T3" fmla="*/ 0 h 18"/>
              <a:gd name="T4" fmla="*/ 0 w 15"/>
              <a:gd name="T5" fmla="*/ 0 h 18"/>
              <a:gd name="T6" fmla="*/ 0 w 15"/>
              <a:gd name="T7" fmla="*/ 0 h 18"/>
              <a:gd name="T8" fmla="*/ 0 w 15"/>
              <a:gd name="T9" fmla="*/ 0 h 18"/>
              <a:gd name="T10" fmla="*/ 0 w 15"/>
              <a:gd name="T11" fmla="*/ 0 h 18"/>
              <a:gd name="T12" fmla="*/ 0 w 15"/>
              <a:gd name="T13" fmla="*/ 0 h 18"/>
              <a:gd name="T14" fmla="*/ 0 w 15"/>
              <a:gd name="T15" fmla="*/ 0 h 18"/>
              <a:gd name="T16" fmla="*/ 0 w 15"/>
              <a:gd name="T17" fmla="*/ 0 h 18"/>
              <a:gd name="T18" fmla="*/ 0 w 15"/>
              <a:gd name="T19" fmla="*/ 0 h 18"/>
              <a:gd name="T20" fmla="*/ 0 w 15"/>
              <a:gd name="T21" fmla="*/ 0 h 18"/>
              <a:gd name="T22" fmla="*/ 0 w 15"/>
              <a:gd name="T23" fmla="*/ 0 h 18"/>
              <a:gd name="T24" fmla="*/ 0 w 15"/>
              <a:gd name="T25" fmla="*/ 0 h 18"/>
              <a:gd name="T26" fmla="*/ 0 w 15"/>
              <a:gd name="T27" fmla="*/ 0 h 18"/>
              <a:gd name="T28" fmla="*/ 0 w 15"/>
              <a:gd name="T29" fmla="*/ 0 h 18"/>
              <a:gd name="T30" fmla="*/ 0 w 15"/>
              <a:gd name="T31" fmla="*/ 0 h 18"/>
              <a:gd name="T32" fmla="*/ 0 w 15"/>
              <a:gd name="T33" fmla="*/ 0 h 18"/>
              <a:gd name="T34" fmla="*/ 0 w 15"/>
              <a:gd name="T35" fmla="*/ 0 h 18"/>
              <a:gd name="T36" fmla="*/ 0 w 15"/>
              <a:gd name="T37" fmla="*/ 0 h 18"/>
              <a:gd name="T38" fmla="*/ 0 w 15"/>
              <a:gd name="T39" fmla="*/ 0 h 18"/>
              <a:gd name="T40" fmla="*/ 0 w 15"/>
              <a:gd name="T41" fmla="*/ 0 h 18"/>
              <a:gd name="T42" fmla="*/ 0 w 15"/>
              <a:gd name="T43" fmla="*/ 0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17" name="Freeform 13"/>
          <xdr:cNvSpPr>
            <a:spLocks/>
          </xdr:cNvSpPr>
        </xdr:nvSpPr>
        <xdr:spPr bwMode="auto">
          <a:xfrm>
            <a:off x="263" y="814"/>
            <a:ext cx="12" cy="12"/>
          </a:xfrm>
          <a:custGeom>
            <a:avLst/>
            <a:gdLst>
              <a:gd name="T0" fmla="*/ 0 w 61"/>
              <a:gd name="T1" fmla="*/ 0 h 52"/>
              <a:gd name="T2" fmla="*/ 0 w 61"/>
              <a:gd name="T3" fmla="*/ 0 h 52"/>
              <a:gd name="T4" fmla="*/ 0 w 61"/>
              <a:gd name="T5" fmla="*/ 0 h 52"/>
              <a:gd name="T6" fmla="*/ 0 w 61"/>
              <a:gd name="T7" fmla="*/ 0 h 52"/>
              <a:gd name="T8" fmla="*/ 0 w 61"/>
              <a:gd name="T9" fmla="*/ 0 h 52"/>
              <a:gd name="T10" fmla="*/ 0 w 61"/>
              <a:gd name="T11" fmla="*/ 0 h 52"/>
              <a:gd name="T12" fmla="*/ 0 w 61"/>
              <a:gd name="T13" fmla="*/ 0 h 52"/>
              <a:gd name="T14" fmla="*/ 0 w 61"/>
              <a:gd name="T15" fmla="*/ 0 h 52"/>
              <a:gd name="T16" fmla="*/ 0 w 61"/>
              <a:gd name="T17" fmla="*/ 0 h 52"/>
              <a:gd name="T18" fmla="*/ 0 w 61"/>
              <a:gd name="T19" fmla="*/ 0 h 52"/>
              <a:gd name="T20" fmla="*/ 0 w 61"/>
              <a:gd name="T21" fmla="*/ 0 h 52"/>
              <a:gd name="T22" fmla="*/ 0 w 61"/>
              <a:gd name="T23" fmla="*/ 0 h 52"/>
              <a:gd name="T24" fmla="*/ 0 w 61"/>
              <a:gd name="T25" fmla="*/ 0 h 52"/>
              <a:gd name="T26" fmla="*/ 0 w 61"/>
              <a:gd name="T27" fmla="*/ 0 h 52"/>
              <a:gd name="T28" fmla="*/ 0 w 61"/>
              <a:gd name="T29" fmla="*/ 0 h 52"/>
              <a:gd name="T30" fmla="*/ 0 w 61"/>
              <a:gd name="T31" fmla="*/ 0 h 52"/>
              <a:gd name="T32" fmla="*/ 0 w 61"/>
              <a:gd name="T33" fmla="*/ 0 h 52"/>
              <a:gd name="T34" fmla="*/ 0 w 61"/>
              <a:gd name="T35" fmla="*/ 0 h 52"/>
              <a:gd name="T36" fmla="*/ 0 w 61"/>
              <a:gd name="T37" fmla="*/ 0 h 52"/>
              <a:gd name="T38" fmla="*/ 0 w 61"/>
              <a:gd name="T39" fmla="*/ 0 h 52"/>
              <a:gd name="T40" fmla="*/ 0 w 61"/>
              <a:gd name="T41" fmla="*/ 0 h 52"/>
              <a:gd name="T42" fmla="*/ 0 w 61"/>
              <a:gd name="T43" fmla="*/ 0 h 52"/>
              <a:gd name="T44" fmla="*/ 0 w 61"/>
              <a:gd name="T45" fmla="*/ 0 h 52"/>
              <a:gd name="T46" fmla="*/ 0 w 61"/>
              <a:gd name="T47" fmla="*/ 0 h 52"/>
              <a:gd name="T48" fmla="*/ 0 w 61"/>
              <a:gd name="T49" fmla="*/ 0 h 52"/>
              <a:gd name="T50" fmla="*/ 0 w 61"/>
              <a:gd name="T51" fmla="*/ 0 h 52"/>
              <a:gd name="T52" fmla="*/ 0 w 61"/>
              <a:gd name="T53" fmla="*/ 0 h 52"/>
              <a:gd name="T54" fmla="*/ 0 w 61"/>
              <a:gd name="T55" fmla="*/ 0 h 52"/>
              <a:gd name="T56" fmla="*/ 0 w 61"/>
              <a:gd name="T57" fmla="*/ 0 h 52"/>
              <a:gd name="T58" fmla="*/ 0 w 61"/>
              <a:gd name="T59" fmla="*/ 0 h 52"/>
              <a:gd name="T60" fmla="*/ 0 w 61"/>
              <a:gd name="T61" fmla="*/ 0 h 52"/>
              <a:gd name="T62" fmla="*/ 0 w 61"/>
              <a:gd name="T63" fmla="*/ 0 h 52"/>
              <a:gd name="T64" fmla="*/ 0 w 61"/>
              <a:gd name="T65" fmla="*/ 0 h 52"/>
              <a:gd name="T66" fmla="*/ 0 w 61"/>
              <a:gd name="T67" fmla="*/ 0 h 52"/>
              <a:gd name="T68" fmla="*/ 0 w 61"/>
              <a:gd name="T69" fmla="*/ 0 h 52"/>
              <a:gd name="T70" fmla="*/ 0 w 61"/>
              <a:gd name="T71" fmla="*/ 0 h 52"/>
              <a:gd name="T72" fmla="*/ 0 w 61"/>
              <a:gd name="T73" fmla="*/ 0 h 52"/>
              <a:gd name="T74" fmla="*/ 0 w 61"/>
              <a:gd name="T75" fmla="*/ 0 h 52"/>
              <a:gd name="T76" fmla="*/ 0 w 61"/>
              <a:gd name="T77" fmla="*/ 0 h 52"/>
              <a:gd name="T78" fmla="*/ 0 w 61"/>
              <a:gd name="T79" fmla="*/ 0 h 52"/>
              <a:gd name="T80" fmla="*/ 0 w 61"/>
              <a:gd name="T81" fmla="*/ 0 h 52"/>
              <a:gd name="T82" fmla="*/ 0 w 61"/>
              <a:gd name="T83" fmla="*/ 0 h 52"/>
              <a:gd name="T84" fmla="*/ 0 w 61"/>
              <a:gd name="T85" fmla="*/ 0 h 52"/>
              <a:gd name="T86" fmla="*/ 0 w 61"/>
              <a:gd name="T87" fmla="*/ 0 h 52"/>
              <a:gd name="T88" fmla="*/ 0 w 61"/>
              <a:gd name="T89" fmla="*/ 0 h 52"/>
              <a:gd name="T90" fmla="*/ 0 w 61"/>
              <a:gd name="T91" fmla="*/ 0 h 52"/>
              <a:gd name="T92" fmla="*/ 0 w 61"/>
              <a:gd name="T93" fmla="*/ 0 h 52"/>
              <a:gd name="T94" fmla="*/ 0 w 61"/>
              <a:gd name="T95" fmla="*/ 0 h 52"/>
              <a:gd name="T96" fmla="*/ 0 w 61"/>
              <a:gd name="T97" fmla="*/ 0 h 52"/>
              <a:gd name="T98" fmla="*/ 0 w 61"/>
              <a:gd name="T99" fmla="*/ 0 h 52"/>
              <a:gd name="T100" fmla="*/ 0 w 61"/>
              <a:gd name="T101" fmla="*/ 0 h 52"/>
              <a:gd name="T102" fmla="*/ 0 w 61"/>
              <a:gd name="T103" fmla="*/ 0 h 52"/>
              <a:gd name="T104" fmla="*/ 0 w 61"/>
              <a:gd name="T105" fmla="*/ 0 h 52"/>
              <a:gd name="T106" fmla="*/ 0 w 61"/>
              <a:gd name="T107" fmla="*/ 0 h 52"/>
              <a:gd name="T108" fmla="*/ 0 w 61"/>
              <a:gd name="T109" fmla="*/ 0 h 52"/>
              <a:gd name="T110" fmla="*/ 0 w 61"/>
              <a:gd name="T111" fmla="*/ 0 h 52"/>
              <a:gd name="T112" fmla="*/ 0 w 61"/>
              <a:gd name="T113" fmla="*/ 0 h 52"/>
              <a:gd name="T114" fmla="*/ 0 w 61"/>
              <a:gd name="T115" fmla="*/ 0 h 52"/>
              <a:gd name="T116" fmla="*/ 0 w 61"/>
              <a:gd name="T117" fmla="*/ 0 h 52"/>
              <a:gd name="T118" fmla="*/ 0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18" name="Freeform 14"/>
          <xdr:cNvSpPr>
            <a:spLocks/>
          </xdr:cNvSpPr>
        </xdr:nvSpPr>
        <xdr:spPr bwMode="auto">
          <a:xfrm>
            <a:off x="258" y="831"/>
            <a:ext cx="1" cy="2"/>
          </a:xfrm>
          <a:custGeom>
            <a:avLst/>
            <a:gdLst>
              <a:gd name="T0" fmla="*/ 0 w 10"/>
              <a:gd name="T1" fmla="*/ 0 h 16"/>
              <a:gd name="T2" fmla="*/ 0 w 10"/>
              <a:gd name="T3" fmla="*/ 0 h 16"/>
              <a:gd name="T4" fmla="*/ 0 w 10"/>
              <a:gd name="T5" fmla="*/ 0 h 16"/>
              <a:gd name="T6" fmla="*/ 0 w 10"/>
              <a:gd name="T7" fmla="*/ 0 h 16"/>
              <a:gd name="T8" fmla="*/ 0 w 10"/>
              <a:gd name="T9" fmla="*/ 0 h 16"/>
              <a:gd name="T10" fmla="*/ 0 w 10"/>
              <a:gd name="T11" fmla="*/ 0 h 16"/>
              <a:gd name="T12" fmla="*/ 0 w 10"/>
              <a:gd name="T13" fmla="*/ 0 h 16"/>
              <a:gd name="T14" fmla="*/ 0 w 10"/>
              <a:gd name="T15" fmla="*/ 0 h 16"/>
              <a:gd name="T16" fmla="*/ 0 w 10"/>
              <a:gd name="T17" fmla="*/ 0 h 16"/>
              <a:gd name="T18" fmla="*/ 0 w 10"/>
              <a:gd name="T19" fmla="*/ 0 h 16"/>
              <a:gd name="T20" fmla="*/ 0 w 10"/>
              <a:gd name="T21" fmla="*/ 0 h 16"/>
              <a:gd name="T22" fmla="*/ 0 w 10"/>
              <a:gd name="T23" fmla="*/ 0 h 16"/>
              <a:gd name="T24" fmla="*/ 0 w 10"/>
              <a:gd name="T25" fmla="*/ 0 h 16"/>
              <a:gd name="T26" fmla="*/ 0 w 10"/>
              <a:gd name="T27" fmla="*/ 0 h 16"/>
              <a:gd name="T28" fmla="*/ 0 w 10"/>
              <a:gd name="T29" fmla="*/ 0 h 16"/>
              <a:gd name="T30" fmla="*/ 0 w 10"/>
              <a:gd name="T31" fmla="*/ 0 h 16"/>
              <a:gd name="T32" fmla="*/ 0 w 10"/>
              <a:gd name="T33" fmla="*/ 0 h 16"/>
              <a:gd name="T34" fmla="*/ 0 w 10"/>
              <a:gd name="T35" fmla="*/ 0 h 16"/>
              <a:gd name="T36" fmla="*/ 0 w 10"/>
              <a:gd name="T37" fmla="*/ 0 h 16"/>
              <a:gd name="T38" fmla="*/ 0 w 10"/>
              <a:gd name="T39" fmla="*/ 0 h 16"/>
              <a:gd name="T40" fmla="*/ 0 w 10"/>
              <a:gd name="T41" fmla="*/ 0 h 16"/>
              <a:gd name="T42" fmla="*/ 0 w 10"/>
              <a:gd name="T43" fmla="*/ 0 h 16"/>
              <a:gd name="T44" fmla="*/ 0 w 10"/>
              <a:gd name="T45" fmla="*/ 0 h 16"/>
              <a:gd name="T46" fmla="*/ 0 w 10"/>
              <a:gd name="T47" fmla="*/ 0 h 16"/>
              <a:gd name="T48" fmla="*/ 0 w 10"/>
              <a:gd name="T49" fmla="*/ 0 h 16"/>
              <a:gd name="T50" fmla="*/ 0 w 10"/>
              <a:gd name="T51" fmla="*/ 0 h 16"/>
              <a:gd name="T52" fmla="*/ 0 w 10"/>
              <a:gd name="T53" fmla="*/ 0 h 16"/>
              <a:gd name="T54" fmla="*/ 0 w 10"/>
              <a:gd name="T55" fmla="*/ 0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9" name="Freeform 15"/>
          <xdr:cNvSpPr>
            <a:spLocks/>
          </xdr:cNvSpPr>
        </xdr:nvSpPr>
        <xdr:spPr bwMode="auto">
          <a:xfrm>
            <a:off x="259" y="832"/>
            <a:ext cx="15" cy="8"/>
          </a:xfrm>
          <a:custGeom>
            <a:avLst/>
            <a:gdLst>
              <a:gd name="T0" fmla="*/ 0 w 72"/>
              <a:gd name="T1" fmla="*/ 0 h 33"/>
              <a:gd name="T2" fmla="*/ 0 w 72"/>
              <a:gd name="T3" fmla="*/ 0 h 33"/>
              <a:gd name="T4" fmla="*/ 0 w 72"/>
              <a:gd name="T5" fmla="*/ 0 h 33"/>
              <a:gd name="T6" fmla="*/ 0 w 72"/>
              <a:gd name="T7" fmla="*/ 0 h 33"/>
              <a:gd name="T8" fmla="*/ 0 w 72"/>
              <a:gd name="T9" fmla="*/ 0 h 33"/>
              <a:gd name="T10" fmla="*/ 0 w 72"/>
              <a:gd name="T11" fmla="*/ 0 h 33"/>
              <a:gd name="T12" fmla="*/ 0 w 72"/>
              <a:gd name="T13" fmla="*/ 0 h 33"/>
              <a:gd name="T14" fmla="*/ 0 w 72"/>
              <a:gd name="T15" fmla="*/ 0 h 33"/>
              <a:gd name="T16" fmla="*/ 0 w 72"/>
              <a:gd name="T17" fmla="*/ 0 h 33"/>
              <a:gd name="T18" fmla="*/ 0 w 72"/>
              <a:gd name="T19" fmla="*/ 0 h 33"/>
              <a:gd name="T20" fmla="*/ 0 w 72"/>
              <a:gd name="T21" fmla="*/ 0 h 33"/>
              <a:gd name="T22" fmla="*/ 0 w 72"/>
              <a:gd name="T23" fmla="*/ 0 h 33"/>
              <a:gd name="T24" fmla="*/ 0 w 72"/>
              <a:gd name="T25" fmla="*/ 0 h 33"/>
              <a:gd name="T26" fmla="*/ 0 w 72"/>
              <a:gd name="T27" fmla="*/ 0 h 33"/>
              <a:gd name="T28" fmla="*/ 0 w 72"/>
              <a:gd name="T29" fmla="*/ 0 h 33"/>
              <a:gd name="T30" fmla="*/ 0 w 72"/>
              <a:gd name="T31" fmla="*/ 0 h 33"/>
              <a:gd name="T32" fmla="*/ 0 w 72"/>
              <a:gd name="T33" fmla="*/ 0 h 33"/>
              <a:gd name="T34" fmla="*/ 0 w 72"/>
              <a:gd name="T35" fmla="*/ 0 h 33"/>
              <a:gd name="T36" fmla="*/ 0 w 72"/>
              <a:gd name="T37" fmla="*/ 0 h 33"/>
              <a:gd name="T38" fmla="*/ 0 w 72"/>
              <a:gd name="T39" fmla="*/ 0 h 33"/>
              <a:gd name="T40" fmla="*/ 0 w 72"/>
              <a:gd name="T41" fmla="*/ 0 h 33"/>
              <a:gd name="T42" fmla="*/ 0 w 72"/>
              <a:gd name="T43" fmla="*/ 0 h 33"/>
              <a:gd name="T44" fmla="*/ 0 w 72"/>
              <a:gd name="T45" fmla="*/ 0 h 33"/>
              <a:gd name="T46" fmla="*/ 0 w 72"/>
              <a:gd name="T47" fmla="*/ 0 h 33"/>
              <a:gd name="T48" fmla="*/ 0 w 72"/>
              <a:gd name="T49" fmla="*/ 0 h 33"/>
              <a:gd name="T50" fmla="*/ 0 w 72"/>
              <a:gd name="T51" fmla="*/ 0 h 33"/>
              <a:gd name="T52" fmla="*/ 0 w 72"/>
              <a:gd name="T53" fmla="*/ 0 h 33"/>
              <a:gd name="T54" fmla="*/ 0 w 72"/>
              <a:gd name="T55" fmla="*/ 0 h 33"/>
              <a:gd name="T56" fmla="*/ 0 w 72"/>
              <a:gd name="T57" fmla="*/ 0 h 33"/>
              <a:gd name="T58" fmla="*/ 0 w 72"/>
              <a:gd name="T59" fmla="*/ 0 h 33"/>
              <a:gd name="T60" fmla="*/ 0 w 72"/>
              <a:gd name="T61" fmla="*/ 0 h 33"/>
              <a:gd name="T62" fmla="*/ 0 w 72"/>
              <a:gd name="T63" fmla="*/ 0 h 33"/>
              <a:gd name="T64" fmla="*/ 0 w 72"/>
              <a:gd name="T65" fmla="*/ 0 h 33"/>
              <a:gd name="T66" fmla="*/ 0 w 72"/>
              <a:gd name="T67" fmla="*/ 0 h 33"/>
              <a:gd name="T68" fmla="*/ 0 w 72"/>
              <a:gd name="T69" fmla="*/ 0 h 33"/>
              <a:gd name="T70" fmla="*/ 0 w 72"/>
              <a:gd name="T71" fmla="*/ 0 h 33"/>
              <a:gd name="T72" fmla="*/ 0 w 72"/>
              <a:gd name="T73" fmla="*/ 0 h 33"/>
              <a:gd name="T74" fmla="*/ 0 w 72"/>
              <a:gd name="T75" fmla="*/ 0 h 33"/>
              <a:gd name="T76" fmla="*/ 0 w 72"/>
              <a:gd name="T77" fmla="*/ 0 h 33"/>
              <a:gd name="T78" fmla="*/ 0 w 72"/>
              <a:gd name="T79" fmla="*/ 0 h 33"/>
              <a:gd name="T80" fmla="*/ 0 w 72"/>
              <a:gd name="T81" fmla="*/ 0 h 33"/>
              <a:gd name="T82" fmla="*/ 0 w 72"/>
              <a:gd name="T83" fmla="*/ 0 h 33"/>
              <a:gd name="T84" fmla="*/ 0 w 72"/>
              <a:gd name="T85" fmla="*/ 0 h 33"/>
              <a:gd name="T86" fmla="*/ 0 w 72"/>
              <a:gd name="T87" fmla="*/ 0 h 33"/>
              <a:gd name="T88" fmla="*/ 0 w 72"/>
              <a:gd name="T89" fmla="*/ 0 h 33"/>
              <a:gd name="T90" fmla="*/ 0 w 72"/>
              <a:gd name="T91" fmla="*/ 0 h 33"/>
              <a:gd name="T92" fmla="*/ 0 w 72"/>
              <a:gd name="T93" fmla="*/ 0 h 33"/>
              <a:gd name="T94" fmla="*/ 0 w 72"/>
              <a:gd name="T95" fmla="*/ 0 h 33"/>
              <a:gd name="T96" fmla="*/ 0 w 72"/>
              <a:gd name="T97" fmla="*/ 0 h 33"/>
              <a:gd name="T98" fmla="*/ 0 w 72"/>
              <a:gd name="T99" fmla="*/ 0 h 33"/>
              <a:gd name="T100" fmla="*/ 0 w 72"/>
              <a:gd name="T101" fmla="*/ 0 h 33"/>
              <a:gd name="T102" fmla="*/ 0 w 72"/>
              <a:gd name="T103" fmla="*/ 0 h 33"/>
              <a:gd name="T104" fmla="*/ 0 w 72"/>
              <a:gd name="T105" fmla="*/ 0 h 33"/>
              <a:gd name="T106" fmla="*/ 0 w 72"/>
              <a:gd name="T107" fmla="*/ 0 h 33"/>
              <a:gd name="T108" fmla="*/ 0 w 72"/>
              <a:gd name="T109" fmla="*/ 0 h 33"/>
              <a:gd name="T110" fmla="*/ 0 w 72"/>
              <a:gd name="T111" fmla="*/ 0 h 33"/>
              <a:gd name="T112" fmla="*/ 0 w 72"/>
              <a:gd name="T113" fmla="*/ 0 h 33"/>
              <a:gd name="T114" fmla="*/ 0 w 72"/>
              <a:gd name="T115" fmla="*/ 0 h 33"/>
              <a:gd name="T116" fmla="*/ 0 w 72"/>
              <a:gd name="T117" fmla="*/ 0 h 33"/>
              <a:gd name="T118" fmla="*/ 0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20" name="Freeform 16"/>
          <xdr:cNvSpPr>
            <a:spLocks/>
          </xdr:cNvSpPr>
        </xdr:nvSpPr>
        <xdr:spPr bwMode="auto">
          <a:xfrm>
            <a:off x="274" y="826"/>
            <a:ext cx="2" cy="10"/>
          </a:xfrm>
          <a:custGeom>
            <a:avLst/>
            <a:gdLst>
              <a:gd name="T0" fmla="*/ 0 w 8"/>
              <a:gd name="T1" fmla="*/ 0 h 47"/>
              <a:gd name="T2" fmla="*/ 0 w 8"/>
              <a:gd name="T3" fmla="*/ 0 h 47"/>
              <a:gd name="T4" fmla="*/ 0 w 8"/>
              <a:gd name="T5" fmla="*/ 0 h 47"/>
              <a:gd name="T6" fmla="*/ 0 w 8"/>
              <a:gd name="T7" fmla="*/ 0 h 47"/>
              <a:gd name="T8" fmla="*/ 0 w 8"/>
              <a:gd name="T9" fmla="*/ 0 h 47"/>
              <a:gd name="T10" fmla="*/ 0 w 8"/>
              <a:gd name="T11" fmla="*/ 0 h 47"/>
              <a:gd name="T12" fmla="*/ 0 w 8"/>
              <a:gd name="T13" fmla="*/ 0 h 47"/>
              <a:gd name="T14" fmla="*/ 0 w 8"/>
              <a:gd name="T15" fmla="*/ 0 h 47"/>
              <a:gd name="T16" fmla="*/ 0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21" name="Freeform 17"/>
          <xdr:cNvSpPr>
            <a:spLocks/>
          </xdr:cNvSpPr>
        </xdr:nvSpPr>
        <xdr:spPr bwMode="auto">
          <a:xfrm>
            <a:off x="258" y="817"/>
            <a:ext cx="1" cy="14"/>
          </a:xfrm>
          <a:custGeom>
            <a:avLst/>
            <a:gdLst>
              <a:gd name="T0" fmla="*/ 0 w 4"/>
              <a:gd name="T1" fmla="*/ 0 h 62"/>
              <a:gd name="T2" fmla="*/ 0 w 4"/>
              <a:gd name="T3" fmla="*/ 0 h 62"/>
              <a:gd name="T4" fmla="*/ 0 w 4"/>
              <a:gd name="T5" fmla="*/ 0 h 62"/>
              <a:gd name="T6" fmla="*/ 0 w 4"/>
              <a:gd name="T7" fmla="*/ 0 h 62"/>
              <a:gd name="T8" fmla="*/ 0 w 4"/>
              <a:gd name="T9" fmla="*/ 0 h 62"/>
              <a:gd name="T10" fmla="*/ 0 w 4"/>
              <a:gd name="T11" fmla="*/ 0 h 62"/>
              <a:gd name="T12" fmla="*/ 0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22" name="Freeform 18"/>
          <xdr:cNvSpPr>
            <a:spLocks/>
          </xdr:cNvSpPr>
        </xdr:nvSpPr>
        <xdr:spPr bwMode="auto">
          <a:xfrm>
            <a:off x="258" y="814"/>
            <a:ext cx="2" cy="4"/>
          </a:xfrm>
          <a:custGeom>
            <a:avLst/>
            <a:gdLst>
              <a:gd name="T0" fmla="*/ 0 w 15"/>
              <a:gd name="T1" fmla="*/ 0 h 13"/>
              <a:gd name="T2" fmla="*/ 0 w 15"/>
              <a:gd name="T3" fmla="*/ 0 h 13"/>
              <a:gd name="T4" fmla="*/ 0 w 15"/>
              <a:gd name="T5" fmla="*/ 0 h 13"/>
              <a:gd name="T6" fmla="*/ 0 w 15"/>
              <a:gd name="T7" fmla="*/ 0 h 13"/>
              <a:gd name="T8" fmla="*/ 0 w 15"/>
              <a:gd name="T9" fmla="*/ 0 h 13"/>
              <a:gd name="T10" fmla="*/ 0 w 15"/>
              <a:gd name="T11" fmla="*/ 0 h 13"/>
              <a:gd name="T12" fmla="*/ 0 w 15"/>
              <a:gd name="T13" fmla="*/ 0 h 13"/>
              <a:gd name="T14" fmla="*/ 0 w 15"/>
              <a:gd name="T15" fmla="*/ 0 h 13"/>
              <a:gd name="T16" fmla="*/ 0 w 15"/>
              <a:gd name="T17" fmla="*/ 0 h 13"/>
              <a:gd name="T18" fmla="*/ 0 w 15"/>
              <a:gd name="T19" fmla="*/ 0 h 13"/>
              <a:gd name="T20" fmla="*/ 0 w 15"/>
              <a:gd name="T21" fmla="*/ 0 h 13"/>
              <a:gd name="T22" fmla="*/ 0 w 15"/>
              <a:gd name="T23" fmla="*/ 0 h 13"/>
              <a:gd name="T24" fmla="*/ 0 w 15"/>
              <a:gd name="T25" fmla="*/ 0 h 13"/>
              <a:gd name="T26" fmla="*/ 0 w 15"/>
              <a:gd name="T27" fmla="*/ 0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23" name="Freeform 19"/>
          <xdr:cNvSpPr>
            <a:spLocks/>
          </xdr:cNvSpPr>
        </xdr:nvSpPr>
        <xdr:spPr bwMode="auto">
          <a:xfrm>
            <a:off x="260" y="814"/>
            <a:ext cx="4" cy="1"/>
          </a:xfrm>
          <a:custGeom>
            <a:avLst/>
            <a:gdLst>
              <a:gd name="T0" fmla="*/ 0 w 20"/>
              <a:gd name="T1" fmla="*/ 0 h 4"/>
              <a:gd name="T2" fmla="*/ 0 w 20"/>
              <a:gd name="T3" fmla="*/ 0 h 4"/>
              <a:gd name="T4" fmla="*/ 0 w 20"/>
              <a:gd name="T5" fmla="*/ 0 h 4"/>
              <a:gd name="T6" fmla="*/ 0 w 20"/>
              <a:gd name="T7" fmla="*/ 0 h 4"/>
              <a:gd name="T8" fmla="*/ 0 w 20"/>
              <a:gd name="T9" fmla="*/ 0 h 4"/>
              <a:gd name="T10" fmla="*/ 0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24" name="Freeform 20"/>
          <xdr:cNvSpPr>
            <a:spLocks/>
          </xdr:cNvSpPr>
        </xdr:nvSpPr>
        <xdr:spPr bwMode="auto">
          <a:xfrm>
            <a:off x="243" y="838"/>
            <a:ext cx="5" cy="2"/>
          </a:xfrm>
          <a:custGeom>
            <a:avLst/>
            <a:gdLst>
              <a:gd name="T0" fmla="*/ 0 w 23"/>
              <a:gd name="T1" fmla="*/ 0 h 12"/>
              <a:gd name="T2" fmla="*/ 0 w 23"/>
              <a:gd name="T3" fmla="*/ 0 h 12"/>
              <a:gd name="T4" fmla="*/ 0 w 23"/>
              <a:gd name="T5" fmla="*/ 0 h 12"/>
              <a:gd name="T6" fmla="*/ 0 w 23"/>
              <a:gd name="T7" fmla="*/ 0 h 12"/>
              <a:gd name="T8" fmla="*/ 0 w 23"/>
              <a:gd name="T9" fmla="*/ 0 h 12"/>
              <a:gd name="T10" fmla="*/ 0 w 23"/>
              <a:gd name="T11" fmla="*/ 0 h 12"/>
              <a:gd name="T12" fmla="*/ 0 w 23"/>
              <a:gd name="T13" fmla="*/ 0 h 12"/>
              <a:gd name="T14" fmla="*/ 0 w 23"/>
              <a:gd name="T15" fmla="*/ 0 h 12"/>
              <a:gd name="T16" fmla="*/ 0 w 23"/>
              <a:gd name="T17" fmla="*/ 0 h 12"/>
              <a:gd name="T18" fmla="*/ 0 w 23"/>
              <a:gd name="T19" fmla="*/ 0 h 12"/>
              <a:gd name="T20" fmla="*/ 0 w 23"/>
              <a:gd name="T21" fmla="*/ 0 h 12"/>
              <a:gd name="T22" fmla="*/ 0 w 23"/>
              <a:gd name="T23" fmla="*/ 0 h 12"/>
              <a:gd name="T24" fmla="*/ 0 w 23"/>
              <a:gd name="T25" fmla="*/ 0 h 12"/>
              <a:gd name="T26" fmla="*/ 0 w 23"/>
              <a:gd name="T27" fmla="*/ 0 h 12"/>
              <a:gd name="T28" fmla="*/ 0 w 23"/>
              <a:gd name="T29" fmla="*/ 0 h 12"/>
              <a:gd name="T30" fmla="*/ 0 w 23"/>
              <a:gd name="T31" fmla="*/ 0 h 12"/>
              <a:gd name="T32" fmla="*/ 0 w 23"/>
              <a:gd name="T33" fmla="*/ 0 h 12"/>
              <a:gd name="T34" fmla="*/ 0 w 23"/>
              <a:gd name="T35" fmla="*/ 0 h 12"/>
              <a:gd name="T36" fmla="*/ 0 w 23"/>
              <a:gd name="T37" fmla="*/ 0 h 12"/>
              <a:gd name="T38" fmla="*/ 0 w 23"/>
              <a:gd name="T39" fmla="*/ 0 h 12"/>
              <a:gd name="T40" fmla="*/ 0 w 23"/>
              <a:gd name="T41" fmla="*/ 0 h 12"/>
              <a:gd name="T42" fmla="*/ 0 w 23"/>
              <a:gd name="T43" fmla="*/ 0 h 12"/>
              <a:gd name="T44" fmla="*/ 0 w 23"/>
              <a:gd name="T45" fmla="*/ 0 h 12"/>
              <a:gd name="T46" fmla="*/ 0 w 23"/>
              <a:gd name="T47" fmla="*/ 0 h 12"/>
              <a:gd name="T48" fmla="*/ 0 w 23"/>
              <a:gd name="T49" fmla="*/ 0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25" name="Oval 21"/>
          <xdr:cNvSpPr>
            <a:spLocks noChangeArrowheads="1"/>
          </xdr:cNvSpPr>
        </xdr:nvSpPr>
        <xdr:spPr bwMode="auto">
          <a:xfrm>
            <a:off x="245" y="838"/>
            <a:ext cx="2" cy="1"/>
          </a:xfrm>
          <a:prstGeom prst="ellipse">
            <a:avLst/>
          </a:prstGeom>
          <a:solidFill>
            <a:srgbClr val="DEAD3D"/>
          </a:solidFill>
          <a:ln w="9525">
            <a:solidFill>
              <a:srgbClr val="0238C0"/>
            </a:solidFill>
            <a:round/>
            <a:headEnd/>
            <a:tailEnd/>
          </a:ln>
        </xdr:spPr>
      </xdr:sp>
      <xdr:sp macro="" textlink="">
        <xdr:nvSpPr>
          <xdr:cNvPr id="26" name="Freeform 22"/>
          <xdr:cNvSpPr>
            <a:spLocks/>
          </xdr:cNvSpPr>
        </xdr:nvSpPr>
        <xdr:spPr bwMode="auto">
          <a:xfrm>
            <a:off x="247" y="836"/>
            <a:ext cx="1" cy="3"/>
          </a:xfrm>
          <a:custGeom>
            <a:avLst/>
            <a:gdLst>
              <a:gd name="T0" fmla="*/ 0 w 12"/>
              <a:gd name="T1" fmla="*/ 0 h 10"/>
              <a:gd name="T2" fmla="*/ 0 w 12"/>
              <a:gd name="T3" fmla="*/ 0 h 10"/>
              <a:gd name="T4" fmla="*/ 0 w 12"/>
              <a:gd name="T5" fmla="*/ 0 h 10"/>
              <a:gd name="T6" fmla="*/ 0 w 12"/>
              <a:gd name="T7" fmla="*/ 0 h 10"/>
              <a:gd name="T8" fmla="*/ 0 w 12"/>
              <a:gd name="T9" fmla="*/ 0 h 10"/>
              <a:gd name="T10" fmla="*/ 0 w 12"/>
              <a:gd name="T11" fmla="*/ 0 h 10"/>
              <a:gd name="T12" fmla="*/ 0 w 12"/>
              <a:gd name="T13" fmla="*/ 0 h 10"/>
              <a:gd name="T14" fmla="*/ 0 w 12"/>
              <a:gd name="T15" fmla="*/ 0 h 10"/>
              <a:gd name="T16" fmla="*/ 0 w 12"/>
              <a:gd name="T17" fmla="*/ 0 h 10"/>
              <a:gd name="T18" fmla="*/ 0 w 12"/>
              <a:gd name="T19" fmla="*/ 0 h 10"/>
              <a:gd name="T20" fmla="*/ 0 w 12"/>
              <a:gd name="T21" fmla="*/ 0 h 10"/>
              <a:gd name="T22" fmla="*/ 0 w 12"/>
              <a:gd name="T23" fmla="*/ 0 h 10"/>
              <a:gd name="T24" fmla="*/ 0 w 12"/>
              <a:gd name="T25" fmla="*/ 0 h 10"/>
              <a:gd name="T26" fmla="*/ 0 w 12"/>
              <a:gd name="T27" fmla="*/ 0 h 10"/>
              <a:gd name="T28" fmla="*/ 0 w 12"/>
              <a:gd name="T29" fmla="*/ 0 h 10"/>
              <a:gd name="T30" fmla="*/ 0 w 12"/>
              <a:gd name="T31" fmla="*/ 0 h 10"/>
              <a:gd name="T32" fmla="*/ 0 w 12"/>
              <a:gd name="T33" fmla="*/ 0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27" name="Freeform 23"/>
          <xdr:cNvSpPr>
            <a:spLocks/>
          </xdr:cNvSpPr>
        </xdr:nvSpPr>
        <xdr:spPr bwMode="auto">
          <a:xfrm>
            <a:off x="254" y="839"/>
            <a:ext cx="6" cy="6"/>
          </a:xfrm>
          <a:custGeom>
            <a:avLst/>
            <a:gdLst>
              <a:gd name="T0" fmla="*/ 0 w 29"/>
              <a:gd name="T1" fmla="*/ 0 h 25"/>
              <a:gd name="T2" fmla="*/ 0 w 29"/>
              <a:gd name="T3" fmla="*/ 0 h 25"/>
              <a:gd name="T4" fmla="*/ 0 w 29"/>
              <a:gd name="T5" fmla="*/ 0 h 25"/>
              <a:gd name="T6" fmla="*/ 0 w 29"/>
              <a:gd name="T7" fmla="*/ 0 h 25"/>
              <a:gd name="T8" fmla="*/ 0 w 29"/>
              <a:gd name="T9" fmla="*/ 0 h 25"/>
              <a:gd name="T10" fmla="*/ 0 w 29"/>
              <a:gd name="T11" fmla="*/ 0 h 25"/>
              <a:gd name="T12" fmla="*/ 0 w 29"/>
              <a:gd name="T13" fmla="*/ 0 h 25"/>
              <a:gd name="T14" fmla="*/ 0 w 29"/>
              <a:gd name="T15" fmla="*/ 0 h 25"/>
              <a:gd name="T16" fmla="*/ 0 w 29"/>
              <a:gd name="T17" fmla="*/ 0 h 25"/>
              <a:gd name="T18" fmla="*/ 0 w 29"/>
              <a:gd name="T19" fmla="*/ 0 h 25"/>
              <a:gd name="T20" fmla="*/ 0 w 29"/>
              <a:gd name="T21" fmla="*/ 0 h 25"/>
              <a:gd name="T22" fmla="*/ 0 w 29"/>
              <a:gd name="T23" fmla="*/ 0 h 25"/>
              <a:gd name="T24" fmla="*/ 0 w 29"/>
              <a:gd name="T25" fmla="*/ 0 h 25"/>
              <a:gd name="T26" fmla="*/ 0 w 29"/>
              <a:gd name="T27" fmla="*/ 0 h 25"/>
              <a:gd name="T28" fmla="*/ 0 w 29"/>
              <a:gd name="T29" fmla="*/ 0 h 25"/>
              <a:gd name="T30" fmla="*/ 0 w 29"/>
              <a:gd name="T31" fmla="*/ 0 h 25"/>
              <a:gd name="T32" fmla="*/ 0 w 29"/>
              <a:gd name="T33" fmla="*/ 0 h 25"/>
              <a:gd name="T34" fmla="*/ 0 w 29"/>
              <a:gd name="T35" fmla="*/ 0 h 25"/>
              <a:gd name="T36" fmla="*/ 0 w 29"/>
              <a:gd name="T37" fmla="*/ 0 h 25"/>
              <a:gd name="T38" fmla="*/ 0 w 29"/>
              <a:gd name="T39" fmla="*/ 0 h 25"/>
              <a:gd name="T40" fmla="*/ 0 w 29"/>
              <a:gd name="T41" fmla="*/ 0 h 25"/>
              <a:gd name="T42" fmla="*/ 0 w 29"/>
              <a:gd name="T43" fmla="*/ 0 h 25"/>
              <a:gd name="T44" fmla="*/ 0 w 29"/>
              <a:gd name="T45" fmla="*/ 0 h 25"/>
              <a:gd name="T46" fmla="*/ 0 w 29"/>
              <a:gd name="T47" fmla="*/ 0 h 25"/>
              <a:gd name="T48" fmla="*/ 0 w 29"/>
              <a:gd name="T49" fmla="*/ 0 h 25"/>
              <a:gd name="T50" fmla="*/ 0 w 29"/>
              <a:gd name="T51" fmla="*/ 0 h 25"/>
              <a:gd name="T52" fmla="*/ 0 w 29"/>
              <a:gd name="T53" fmla="*/ 0 h 25"/>
              <a:gd name="T54" fmla="*/ 0 w 29"/>
              <a:gd name="T55" fmla="*/ 0 h 25"/>
              <a:gd name="T56" fmla="*/ 0 w 29"/>
              <a:gd name="T57" fmla="*/ 0 h 25"/>
              <a:gd name="T58" fmla="*/ 0 w 29"/>
              <a:gd name="T59" fmla="*/ 0 h 25"/>
              <a:gd name="T60" fmla="*/ 0 w 29"/>
              <a:gd name="T61" fmla="*/ 0 h 25"/>
              <a:gd name="T62" fmla="*/ 0 w 29"/>
              <a:gd name="T63" fmla="*/ 0 h 25"/>
              <a:gd name="T64" fmla="*/ 0 w 29"/>
              <a:gd name="T65" fmla="*/ 0 h 25"/>
              <a:gd name="T66" fmla="*/ 0 w 29"/>
              <a:gd name="T67" fmla="*/ 0 h 25"/>
              <a:gd name="T68" fmla="*/ 0 w 29"/>
              <a:gd name="T69" fmla="*/ 0 h 25"/>
              <a:gd name="T70" fmla="*/ 0 w 29"/>
              <a:gd name="T71" fmla="*/ 0 h 25"/>
              <a:gd name="T72" fmla="*/ 0 w 29"/>
              <a:gd name="T73" fmla="*/ 0 h 25"/>
              <a:gd name="T74" fmla="*/ 0 w 29"/>
              <a:gd name="T75" fmla="*/ 0 h 25"/>
              <a:gd name="T76" fmla="*/ 0 w 29"/>
              <a:gd name="T77" fmla="*/ 0 h 25"/>
              <a:gd name="T78" fmla="*/ 0 w 29"/>
              <a:gd name="T79" fmla="*/ 0 h 25"/>
              <a:gd name="T80" fmla="*/ 0 w 29"/>
              <a:gd name="T81" fmla="*/ 0 h 25"/>
              <a:gd name="T82" fmla="*/ 0 w 29"/>
              <a:gd name="T83" fmla="*/ 0 h 25"/>
              <a:gd name="T84" fmla="*/ 0 w 29"/>
              <a:gd name="T85" fmla="*/ 0 h 25"/>
              <a:gd name="T86" fmla="*/ 0 w 29"/>
              <a:gd name="T87" fmla="*/ 0 h 25"/>
              <a:gd name="T88" fmla="*/ 0 w 29"/>
              <a:gd name="T89" fmla="*/ 0 h 25"/>
              <a:gd name="T90" fmla="*/ 0 w 29"/>
              <a:gd name="T91" fmla="*/ 0 h 25"/>
              <a:gd name="T92" fmla="*/ 0 w 29"/>
              <a:gd name="T93" fmla="*/ 0 h 25"/>
              <a:gd name="T94" fmla="*/ 0 w 29"/>
              <a:gd name="T95" fmla="*/ 0 h 25"/>
              <a:gd name="T96" fmla="*/ 0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28" name="Freeform 24"/>
          <xdr:cNvSpPr>
            <a:spLocks/>
          </xdr:cNvSpPr>
        </xdr:nvSpPr>
        <xdr:spPr bwMode="auto">
          <a:xfrm>
            <a:off x="245" y="839"/>
            <a:ext cx="11" cy="3"/>
          </a:xfrm>
          <a:custGeom>
            <a:avLst/>
            <a:gdLst>
              <a:gd name="T0" fmla="*/ 0 w 55"/>
              <a:gd name="T1" fmla="*/ 0 h 14"/>
              <a:gd name="T2" fmla="*/ 0 w 55"/>
              <a:gd name="T3" fmla="*/ 0 h 14"/>
              <a:gd name="T4" fmla="*/ 0 w 55"/>
              <a:gd name="T5" fmla="*/ 0 h 14"/>
              <a:gd name="T6" fmla="*/ 0 w 55"/>
              <a:gd name="T7" fmla="*/ 0 h 14"/>
              <a:gd name="T8" fmla="*/ 0 w 55"/>
              <a:gd name="T9" fmla="*/ 0 h 14"/>
              <a:gd name="T10" fmla="*/ 0 w 55"/>
              <a:gd name="T11" fmla="*/ 0 h 14"/>
              <a:gd name="T12" fmla="*/ 0 w 55"/>
              <a:gd name="T13" fmla="*/ 0 h 14"/>
              <a:gd name="T14" fmla="*/ 0 w 55"/>
              <a:gd name="T15" fmla="*/ 0 h 14"/>
              <a:gd name="T16" fmla="*/ 0 w 55"/>
              <a:gd name="T17" fmla="*/ 0 h 14"/>
              <a:gd name="T18" fmla="*/ 0 w 55"/>
              <a:gd name="T19" fmla="*/ 0 h 14"/>
              <a:gd name="T20" fmla="*/ 0 w 55"/>
              <a:gd name="T21" fmla="*/ 0 h 14"/>
              <a:gd name="T22" fmla="*/ 0 w 55"/>
              <a:gd name="T23" fmla="*/ 0 h 14"/>
              <a:gd name="T24" fmla="*/ 0 w 55"/>
              <a:gd name="T25" fmla="*/ 0 h 14"/>
              <a:gd name="T26" fmla="*/ 0 w 55"/>
              <a:gd name="T27" fmla="*/ 0 h 14"/>
              <a:gd name="T28" fmla="*/ 0 w 55"/>
              <a:gd name="T29" fmla="*/ 0 h 14"/>
              <a:gd name="T30" fmla="*/ 0 w 55"/>
              <a:gd name="T31" fmla="*/ 0 h 14"/>
              <a:gd name="T32" fmla="*/ 0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29" name="Freeform 25"/>
          <xdr:cNvSpPr>
            <a:spLocks/>
          </xdr:cNvSpPr>
        </xdr:nvSpPr>
        <xdr:spPr bwMode="auto">
          <a:xfrm>
            <a:off x="245" y="812"/>
            <a:ext cx="0" cy="27"/>
          </a:xfrm>
          <a:custGeom>
            <a:avLst/>
            <a:gdLst>
              <a:gd name="T0" fmla="*/ 0 w 4"/>
              <a:gd name="T1" fmla="*/ 0 h 111"/>
              <a:gd name="T2" fmla="*/ 0 w 4"/>
              <a:gd name="T3" fmla="*/ 0 h 111"/>
              <a:gd name="T4" fmla="*/ 0 w 4"/>
              <a:gd name="T5" fmla="*/ 0 h 111"/>
              <a:gd name="T6" fmla="*/ 0 w 4"/>
              <a:gd name="T7" fmla="*/ 0 h 111"/>
              <a:gd name="T8" fmla="*/ 0 w 4"/>
              <a:gd name="T9" fmla="*/ 0 h 111"/>
              <a:gd name="T10" fmla="*/ 0 w 4"/>
              <a:gd name="T11" fmla="*/ 0 h 111"/>
              <a:gd name="T12" fmla="*/ 0 w 4"/>
              <a:gd name="T13" fmla="*/ 0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30" name="Freeform 26"/>
          <xdr:cNvSpPr>
            <a:spLocks/>
          </xdr:cNvSpPr>
        </xdr:nvSpPr>
        <xdr:spPr bwMode="auto">
          <a:xfrm>
            <a:off x="248" y="831"/>
            <a:ext cx="1" cy="8"/>
          </a:xfrm>
          <a:custGeom>
            <a:avLst/>
            <a:gdLst>
              <a:gd name="T0" fmla="*/ 0 w 4"/>
              <a:gd name="T1" fmla="*/ 0 h 31"/>
              <a:gd name="T2" fmla="*/ 0 w 4"/>
              <a:gd name="T3" fmla="*/ 0 h 31"/>
              <a:gd name="T4" fmla="*/ 0 w 4"/>
              <a:gd name="T5" fmla="*/ 0 h 31"/>
              <a:gd name="T6" fmla="*/ 0 w 4"/>
              <a:gd name="T7" fmla="*/ 0 h 31"/>
              <a:gd name="T8" fmla="*/ 0 w 4"/>
              <a:gd name="T9" fmla="*/ 0 h 31"/>
              <a:gd name="T10" fmla="*/ 0 w 4"/>
              <a:gd name="T11" fmla="*/ 0 h 31"/>
              <a:gd name="T12" fmla="*/ 0 w 4"/>
              <a:gd name="T13" fmla="*/ 0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31" name="Freeform 27"/>
          <xdr:cNvSpPr>
            <a:spLocks/>
          </xdr:cNvSpPr>
        </xdr:nvSpPr>
        <xdr:spPr bwMode="auto">
          <a:xfrm>
            <a:off x="237" y="798"/>
            <a:ext cx="95" cy="6"/>
          </a:xfrm>
          <a:custGeom>
            <a:avLst/>
            <a:gdLst>
              <a:gd name="T0" fmla="*/ 0 w 465"/>
              <a:gd name="T1" fmla="*/ 0 h 25"/>
              <a:gd name="T2" fmla="*/ 0 w 465"/>
              <a:gd name="T3" fmla="*/ 0 h 25"/>
              <a:gd name="T4" fmla="*/ 0 w 465"/>
              <a:gd name="T5" fmla="*/ 0 h 25"/>
              <a:gd name="T6" fmla="*/ 0 w 465"/>
              <a:gd name="T7" fmla="*/ 0 h 25"/>
              <a:gd name="T8" fmla="*/ 0 w 465"/>
              <a:gd name="T9" fmla="*/ 0 h 25"/>
              <a:gd name="T10" fmla="*/ 0 w 465"/>
              <a:gd name="T11" fmla="*/ 0 h 25"/>
              <a:gd name="T12" fmla="*/ 0 w 465"/>
              <a:gd name="T13" fmla="*/ 0 h 25"/>
              <a:gd name="T14" fmla="*/ 0 w 465"/>
              <a:gd name="T15" fmla="*/ 0 h 25"/>
              <a:gd name="T16" fmla="*/ 0 w 465"/>
              <a:gd name="T17" fmla="*/ 0 h 25"/>
              <a:gd name="T18" fmla="*/ 0 w 465"/>
              <a:gd name="T19" fmla="*/ 0 h 25"/>
              <a:gd name="T20" fmla="*/ 0 w 465"/>
              <a:gd name="T21" fmla="*/ 0 h 25"/>
              <a:gd name="T22" fmla="*/ 0 w 465"/>
              <a:gd name="T23" fmla="*/ 0 h 25"/>
              <a:gd name="T24" fmla="*/ 0 w 465"/>
              <a:gd name="T25" fmla="*/ 0 h 25"/>
              <a:gd name="T26" fmla="*/ 0 w 465"/>
              <a:gd name="T27" fmla="*/ 0 h 25"/>
              <a:gd name="T28" fmla="*/ 0 w 465"/>
              <a:gd name="T29" fmla="*/ 0 h 25"/>
              <a:gd name="T30" fmla="*/ 0 w 465"/>
              <a:gd name="T31" fmla="*/ 0 h 25"/>
              <a:gd name="T32" fmla="*/ 0 w 465"/>
              <a:gd name="T33" fmla="*/ 0 h 25"/>
              <a:gd name="T34" fmla="*/ 0 w 465"/>
              <a:gd name="T35" fmla="*/ 0 h 25"/>
              <a:gd name="T36" fmla="*/ 0 w 465"/>
              <a:gd name="T37" fmla="*/ 0 h 25"/>
              <a:gd name="T38" fmla="*/ 0 w 465"/>
              <a:gd name="T39" fmla="*/ 0 h 25"/>
              <a:gd name="T40" fmla="*/ 0 w 465"/>
              <a:gd name="T41" fmla="*/ 0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32" name="Freeform 28"/>
          <xdr:cNvSpPr>
            <a:spLocks/>
          </xdr:cNvSpPr>
        </xdr:nvSpPr>
        <xdr:spPr bwMode="auto">
          <a:xfrm>
            <a:off x="324" y="801"/>
            <a:ext cx="8" cy="2"/>
          </a:xfrm>
          <a:custGeom>
            <a:avLst/>
            <a:gdLst>
              <a:gd name="T0" fmla="*/ 0 w 37"/>
              <a:gd name="T1" fmla="*/ 1 h 4"/>
              <a:gd name="T2" fmla="*/ 0 w 37"/>
              <a:gd name="T3" fmla="*/ 1 h 4"/>
              <a:gd name="T4" fmla="*/ 0 w 37"/>
              <a:gd name="T5" fmla="*/ 0 h 4"/>
              <a:gd name="T6" fmla="*/ 0 w 37"/>
              <a:gd name="T7" fmla="*/ 0 h 4"/>
              <a:gd name="T8" fmla="*/ 0 w 37"/>
              <a:gd name="T9" fmla="*/ 1 h 4"/>
              <a:gd name="T10" fmla="*/ 0 w 37"/>
              <a:gd name="T11" fmla="*/ 1 h 4"/>
              <a:gd name="T12" fmla="*/ 0 w 37"/>
              <a:gd name="T13" fmla="*/ 1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33" name="Freeform 29"/>
          <xdr:cNvSpPr>
            <a:spLocks/>
          </xdr:cNvSpPr>
        </xdr:nvSpPr>
        <xdr:spPr bwMode="auto">
          <a:xfrm>
            <a:off x="323" y="800"/>
            <a:ext cx="3" cy="3"/>
          </a:xfrm>
          <a:custGeom>
            <a:avLst/>
            <a:gdLst>
              <a:gd name="T0" fmla="*/ 0 w 12"/>
              <a:gd name="T1" fmla="*/ 0 h 9"/>
              <a:gd name="T2" fmla="*/ 0 w 12"/>
              <a:gd name="T3" fmla="*/ 0 h 9"/>
              <a:gd name="T4" fmla="*/ 0 w 12"/>
              <a:gd name="T5" fmla="*/ 0 h 9"/>
              <a:gd name="T6" fmla="*/ 0 w 12"/>
              <a:gd name="T7" fmla="*/ 0 h 9"/>
              <a:gd name="T8" fmla="*/ 0 w 12"/>
              <a:gd name="T9" fmla="*/ 0 h 9"/>
              <a:gd name="T10" fmla="*/ 0 w 12"/>
              <a:gd name="T11" fmla="*/ 0 h 9"/>
              <a:gd name="T12" fmla="*/ 0 w 12"/>
              <a:gd name="T13" fmla="*/ 0 h 9"/>
              <a:gd name="T14" fmla="*/ 0 w 12"/>
              <a:gd name="T15" fmla="*/ 0 h 9"/>
              <a:gd name="T16" fmla="*/ 0 w 12"/>
              <a:gd name="T17" fmla="*/ 0 h 9"/>
              <a:gd name="T18" fmla="*/ 0 w 12"/>
              <a:gd name="T19" fmla="*/ 0 h 9"/>
              <a:gd name="T20" fmla="*/ 0 w 12"/>
              <a:gd name="T21" fmla="*/ 0 h 9"/>
              <a:gd name="T22" fmla="*/ 0 w 12"/>
              <a:gd name="T23" fmla="*/ 0 h 9"/>
              <a:gd name="T24" fmla="*/ 0 w 12"/>
              <a:gd name="T25" fmla="*/ 0 h 9"/>
              <a:gd name="T26" fmla="*/ 0 w 12"/>
              <a:gd name="T27" fmla="*/ 0 h 9"/>
              <a:gd name="T28" fmla="*/ 0 w 12"/>
              <a:gd name="T29" fmla="*/ 0 h 9"/>
              <a:gd name="T30" fmla="*/ 0 w 12"/>
              <a:gd name="T31" fmla="*/ 0 h 9"/>
              <a:gd name="T32" fmla="*/ 0 w 12"/>
              <a:gd name="T33" fmla="*/ 0 h 9"/>
              <a:gd name="T34" fmla="*/ 0 w 12"/>
              <a:gd name="T35" fmla="*/ 0 h 9"/>
              <a:gd name="T36" fmla="*/ 0 w 12"/>
              <a:gd name="T37" fmla="*/ 0 h 9"/>
              <a:gd name="T38" fmla="*/ 0 w 12"/>
              <a:gd name="T39" fmla="*/ 0 h 9"/>
              <a:gd name="T40" fmla="*/ 0 w 12"/>
              <a:gd name="T41" fmla="*/ 0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34" name="Freeform 30"/>
          <xdr:cNvSpPr>
            <a:spLocks/>
          </xdr:cNvSpPr>
        </xdr:nvSpPr>
        <xdr:spPr bwMode="auto">
          <a:xfrm>
            <a:off x="352" y="825"/>
            <a:ext cx="3" cy="6"/>
          </a:xfrm>
          <a:custGeom>
            <a:avLst/>
            <a:gdLst>
              <a:gd name="T0" fmla="*/ 0 w 17"/>
              <a:gd name="T1" fmla="*/ 0 h 23"/>
              <a:gd name="T2" fmla="*/ 0 w 17"/>
              <a:gd name="T3" fmla="*/ 0 h 23"/>
              <a:gd name="T4" fmla="*/ 0 w 17"/>
              <a:gd name="T5" fmla="*/ 0 h 23"/>
              <a:gd name="T6" fmla="*/ 0 w 17"/>
              <a:gd name="T7" fmla="*/ 0 h 23"/>
              <a:gd name="T8" fmla="*/ 0 w 17"/>
              <a:gd name="T9" fmla="*/ 0 h 23"/>
              <a:gd name="T10" fmla="*/ 0 w 17"/>
              <a:gd name="T11" fmla="*/ 0 h 23"/>
              <a:gd name="T12" fmla="*/ 0 w 17"/>
              <a:gd name="T13" fmla="*/ 0 h 23"/>
              <a:gd name="T14" fmla="*/ 0 w 17"/>
              <a:gd name="T15" fmla="*/ 0 h 23"/>
              <a:gd name="T16" fmla="*/ 0 w 17"/>
              <a:gd name="T17" fmla="*/ 0 h 23"/>
              <a:gd name="T18" fmla="*/ 0 w 17"/>
              <a:gd name="T19" fmla="*/ 0 h 23"/>
              <a:gd name="T20" fmla="*/ 0 w 17"/>
              <a:gd name="T21" fmla="*/ 0 h 23"/>
              <a:gd name="T22" fmla="*/ 0 w 17"/>
              <a:gd name="T23" fmla="*/ 0 h 23"/>
              <a:gd name="T24" fmla="*/ 0 w 17"/>
              <a:gd name="T25" fmla="*/ 0 h 23"/>
              <a:gd name="T26" fmla="*/ 0 w 17"/>
              <a:gd name="T27" fmla="*/ 0 h 23"/>
              <a:gd name="T28" fmla="*/ 0 w 17"/>
              <a:gd name="T29" fmla="*/ 0 h 23"/>
              <a:gd name="T30" fmla="*/ 0 w 17"/>
              <a:gd name="T31" fmla="*/ 0 h 23"/>
              <a:gd name="T32" fmla="*/ 0 w 17"/>
              <a:gd name="T33" fmla="*/ 0 h 23"/>
              <a:gd name="T34" fmla="*/ 0 w 17"/>
              <a:gd name="T35" fmla="*/ 0 h 23"/>
              <a:gd name="T36" fmla="*/ 0 w 17"/>
              <a:gd name="T37" fmla="*/ 0 h 23"/>
              <a:gd name="T38" fmla="*/ 0 w 17"/>
              <a:gd name="T39" fmla="*/ 0 h 23"/>
              <a:gd name="T40" fmla="*/ 0 w 17"/>
              <a:gd name="T41" fmla="*/ 0 h 23"/>
              <a:gd name="T42" fmla="*/ 0 w 17"/>
              <a:gd name="T43" fmla="*/ 0 h 23"/>
              <a:gd name="T44" fmla="*/ 0 w 17"/>
              <a:gd name="T45" fmla="*/ 0 h 23"/>
              <a:gd name="T46" fmla="*/ 0 w 17"/>
              <a:gd name="T47" fmla="*/ 0 h 23"/>
              <a:gd name="T48" fmla="*/ 0 w 17"/>
              <a:gd name="T49" fmla="*/ 0 h 23"/>
              <a:gd name="T50" fmla="*/ 0 w 17"/>
              <a:gd name="T51" fmla="*/ 0 h 23"/>
              <a:gd name="T52" fmla="*/ 0 w 17"/>
              <a:gd name="T53" fmla="*/ 0 h 23"/>
              <a:gd name="T54" fmla="*/ 0 w 17"/>
              <a:gd name="T55" fmla="*/ 0 h 23"/>
              <a:gd name="T56" fmla="*/ 0 w 17"/>
              <a:gd name="T57" fmla="*/ 0 h 23"/>
              <a:gd name="T58" fmla="*/ 0 w 17"/>
              <a:gd name="T59" fmla="*/ 0 h 23"/>
              <a:gd name="T60" fmla="*/ 0 w 17"/>
              <a:gd name="T61" fmla="*/ 0 h 23"/>
              <a:gd name="T62" fmla="*/ 0 w 17"/>
              <a:gd name="T63" fmla="*/ 0 h 23"/>
              <a:gd name="T64" fmla="*/ 0 w 17"/>
              <a:gd name="T65" fmla="*/ 0 h 23"/>
              <a:gd name="T66" fmla="*/ 0 w 17"/>
              <a:gd name="T67" fmla="*/ 0 h 23"/>
              <a:gd name="T68" fmla="*/ 0 w 17"/>
              <a:gd name="T69" fmla="*/ 0 h 23"/>
              <a:gd name="T70" fmla="*/ 0 w 17"/>
              <a:gd name="T71" fmla="*/ 0 h 23"/>
              <a:gd name="T72" fmla="*/ 0 w 17"/>
              <a:gd name="T73" fmla="*/ 0 h 23"/>
              <a:gd name="T74" fmla="*/ 0 w 17"/>
              <a:gd name="T75" fmla="*/ 0 h 23"/>
              <a:gd name="T76" fmla="*/ 0 w 17"/>
              <a:gd name="T77" fmla="*/ 0 h 23"/>
              <a:gd name="T78" fmla="*/ 0 w 17"/>
              <a:gd name="T79" fmla="*/ 0 h 23"/>
              <a:gd name="T80" fmla="*/ 0 w 17"/>
              <a:gd name="T81" fmla="*/ 0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35" name="Freeform 31"/>
          <xdr:cNvSpPr>
            <a:spLocks/>
          </xdr:cNvSpPr>
        </xdr:nvSpPr>
        <xdr:spPr bwMode="auto">
          <a:xfrm>
            <a:off x="329" y="825"/>
            <a:ext cx="4" cy="6"/>
          </a:xfrm>
          <a:custGeom>
            <a:avLst/>
            <a:gdLst>
              <a:gd name="T0" fmla="*/ 0 w 18"/>
              <a:gd name="T1" fmla="*/ 0 h 23"/>
              <a:gd name="T2" fmla="*/ 0 w 18"/>
              <a:gd name="T3" fmla="*/ 0 h 23"/>
              <a:gd name="T4" fmla="*/ 0 w 18"/>
              <a:gd name="T5" fmla="*/ 0 h 23"/>
              <a:gd name="T6" fmla="*/ 0 w 18"/>
              <a:gd name="T7" fmla="*/ 0 h 23"/>
              <a:gd name="T8" fmla="*/ 0 w 18"/>
              <a:gd name="T9" fmla="*/ 0 h 23"/>
              <a:gd name="T10" fmla="*/ 0 w 18"/>
              <a:gd name="T11" fmla="*/ 0 h 23"/>
              <a:gd name="T12" fmla="*/ 0 w 18"/>
              <a:gd name="T13" fmla="*/ 0 h 23"/>
              <a:gd name="T14" fmla="*/ 0 w 18"/>
              <a:gd name="T15" fmla="*/ 0 h 23"/>
              <a:gd name="T16" fmla="*/ 0 w 18"/>
              <a:gd name="T17" fmla="*/ 0 h 23"/>
              <a:gd name="T18" fmla="*/ 0 w 18"/>
              <a:gd name="T19" fmla="*/ 0 h 23"/>
              <a:gd name="T20" fmla="*/ 0 w 18"/>
              <a:gd name="T21" fmla="*/ 0 h 23"/>
              <a:gd name="T22" fmla="*/ 0 w 18"/>
              <a:gd name="T23" fmla="*/ 0 h 23"/>
              <a:gd name="T24" fmla="*/ 0 w 18"/>
              <a:gd name="T25" fmla="*/ 0 h 23"/>
              <a:gd name="T26" fmla="*/ 0 w 18"/>
              <a:gd name="T27" fmla="*/ 0 h 23"/>
              <a:gd name="T28" fmla="*/ 0 w 18"/>
              <a:gd name="T29" fmla="*/ 0 h 23"/>
              <a:gd name="T30" fmla="*/ 0 w 18"/>
              <a:gd name="T31" fmla="*/ 0 h 23"/>
              <a:gd name="T32" fmla="*/ 0 w 18"/>
              <a:gd name="T33" fmla="*/ 0 h 23"/>
              <a:gd name="T34" fmla="*/ 0 w 18"/>
              <a:gd name="T35" fmla="*/ 0 h 23"/>
              <a:gd name="T36" fmla="*/ 0 w 18"/>
              <a:gd name="T37" fmla="*/ 0 h 23"/>
              <a:gd name="T38" fmla="*/ 0 w 18"/>
              <a:gd name="T39" fmla="*/ 0 h 23"/>
              <a:gd name="T40" fmla="*/ 0 w 18"/>
              <a:gd name="T41" fmla="*/ 0 h 23"/>
              <a:gd name="T42" fmla="*/ 0 w 18"/>
              <a:gd name="T43" fmla="*/ 0 h 23"/>
              <a:gd name="T44" fmla="*/ 0 w 18"/>
              <a:gd name="T45" fmla="*/ 0 h 23"/>
              <a:gd name="T46" fmla="*/ 0 w 18"/>
              <a:gd name="T47" fmla="*/ 0 h 23"/>
              <a:gd name="T48" fmla="*/ 0 w 18"/>
              <a:gd name="T49" fmla="*/ 0 h 23"/>
              <a:gd name="T50" fmla="*/ 0 w 18"/>
              <a:gd name="T51" fmla="*/ 0 h 23"/>
              <a:gd name="T52" fmla="*/ 0 w 18"/>
              <a:gd name="T53" fmla="*/ 0 h 23"/>
              <a:gd name="T54" fmla="*/ 0 w 18"/>
              <a:gd name="T55" fmla="*/ 0 h 23"/>
              <a:gd name="T56" fmla="*/ 0 w 18"/>
              <a:gd name="T57" fmla="*/ 0 h 23"/>
              <a:gd name="T58" fmla="*/ 0 w 18"/>
              <a:gd name="T59" fmla="*/ 0 h 23"/>
              <a:gd name="T60" fmla="*/ 0 w 18"/>
              <a:gd name="T61" fmla="*/ 0 h 23"/>
              <a:gd name="T62" fmla="*/ 0 w 18"/>
              <a:gd name="T63" fmla="*/ 0 h 23"/>
              <a:gd name="T64" fmla="*/ 0 w 18"/>
              <a:gd name="T65" fmla="*/ 0 h 23"/>
              <a:gd name="T66" fmla="*/ 0 w 18"/>
              <a:gd name="T67" fmla="*/ 0 h 23"/>
              <a:gd name="T68" fmla="*/ 0 w 18"/>
              <a:gd name="T69" fmla="*/ 0 h 23"/>
              <a:gd name="T70" fmla="*/ 0 w 18"/>
              <a:gd name="T71" fmla="*/ 0 h 23"/>
              <a:gd name="T72" fmla="*/ 0 w 18"/>
              <a:gd name="T73" fmla="*/ 0 h 23"/>
              <a:gd name="T74" fmla="*/ 0 w 18"/>
              <a:gd name="T75" fmla="*/ 0 h 23"/>
              <a:gd name="T76" fmla="*/ 0 w 18"/>
              <a:gd name="T77" fmla="*/ 0 h 23"/>
              <a:gd name="T78" fmla="*/ 0 w 18"/>
              <a:gd name="T79" fmla="*/ 0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36" name="Freeform 32"/>
          <xdr:cNvSpPr>
            <a:spLocks/>
          </xdr:cNvSpPr>
        </xdr:nvSpPr>
        <xdr:spPr bwMode="auto">
          <a:xfrm>
            <a:off x="329" y="796"/>
            <a:ext cx="4" cy="4"/>
          </a:xfrm>
          <a:custGeom>
            <a:avLst/>
            <a:gdLst>
              <a:gd name="T0" fmla="*/ 0 w 18"/>
              <a:gd name="T1" fmla="*/ 0 h 16"/>
              <a:gd name="T2" fmla="*/ 0 w 18"/>
              <a:gd name="T3" fmla="*/ 0 h 16"/>
              <a:gd name="T4" fmla="*/ 0 w 18"/>
              <a:gd name="T5" fmla="*/ 0 h 16"/>
              <a:gd name="T6" fmla="*/ 0 w 18"/>
              <a:gd name="T7" fmla="*/ 0 h 16"/>
              <a:gd name="T8" fmla="*/ 0 w 18"/>
              <a:gd name="T9" fmla="*/ 0 h 16"/>
              <a:gd name="T10" fmla="*/ 0 w 18"/>
              <a:gd name="T11" fmla="*/ 0 h 16"/>
              <a:gd name="T12" fmla="*/ 0 w 18"/>
              <a:gd name="T13" fmla="*/ 0 h 16"/>
              <a:gd name="T14" fmla="*/ 0 w 18"/>
              <a:gd name="T15" fmla="*/ 0 h 16"/>
              <a:gd name="T16" fmla="*/ 0 w 18"/>
              <a:gd name="T17" fmla="*/ 0 h 16"/>
              <a:gd name="T18" fmla="*/ 0 w 18"/>
              <a:gd name="T19" fmla="*/ 0 h 16"/>
              <a:gd name="T20" fmla="*/ 0 w 18"/>
              <a:gd name="T21" fmla="*/ 0 h 16"/>
              <a:gd name="T22" fmla="*/ 0 w 18"/>
              <a:gd name="T23" fmla="*/ 0 h 16"/>
              <a:gd name="T24" fmla="*/ 0 w 18"/>
              <a:gd name="T25" fmla="*/ 0 h 16"/>
              <a:gd name="T26" fmla="*/ 0 w 18"/>
              <a:gd name="T27" fmla="*/ 0 h 16"/>
              <a:gd name="T28" fmla="*/ 0 w 18"/>
              <a:gd name="T29" fmla="*/ 0 h 16"/>
              <a:gd name="T30" fmla="*/ 0 w 18"/>
              <a:gd name="T31" fmla="*/ 0 h 16"/>
              <a:gd name="T32" fmla="*/ 0 w 18"/>
              <a:gd name="T33" fmla="*/ 0 h 16"/>
              <a:gd name="T34" fmla="*/ 0 w 18"/>
              <a:gd name="T35" fmla="*/ 0 h 16"/>
              <a:gd name="T36" fmla="*/ 0 w 18"/>
              <a:gd name="T37" fmla="*/ 0 h 16"/>
              <a:gd name="T38" fmla="*/ 0 w 18"/>
              <a:gd name="T39" fmla="*/ 0 h 16"/>
              <a:gd name="T40" fmla="*/ 0 w 18"/>
              <a:gd name="T41" fmla="*/ 0 h 16"/>
              <a:gd name="T42" fmla="*/ 0 w 18"/>
              <a:gd name="T43" fmla="*/ 0 h 16"/>
              <a:gd name="T44" fmla="*/ 0 w 18"/>
              <a:gd name="T45" fmla="*/ 0 h 16"/>
              <a:gd name="T46" fmla="*/ 0 w 18"/>
              <a:gd name="T47" fmla="*/ 0 h 16"/>
              <a:gd name="T48" fmla="*/ 0 w 18"/>
              <a:gd name="T49" fmla="*/ 0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37" name="Freeform 33"/>
          <xdr:cNvSpPr>
            <a:spLocks/>
          </xdr:cNvSpPr>
        </xdr:nvSpPr>
        <xdr:spPr bwMode="auto">
          <a:xfrm>
            <a:off x="323" y="794"/>
            <a:ext cx="3" cy="3"/>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w 12"/>
              <a:gd name="T29" fmla="*/ 0 h 12"/>
              <a:gd name="T30" fmla="*/ 0 w 12"/>
              <a:gd name="T31" fmla="*/ 0 h 12"/>
              <a:gd name="T32" fmla="*/ 0 w 12"/>
              <a:gd name="T33" fmla="*/ 0 h 12"/>
              <a:gd name="T34" fmla="*/ 0 w 12"/>
              <a:gd name="T35" fmla="*/ 0 h 12"/>
              <a:gd name="T36" fmla="*/ 0 w 12"/>
              <a:gd name="T37" fmla="*/ 0 h 12"/>
              <a:gd name="T38" fmla="*/ 0 w 12"/>
              <a:gd name="T39" fmla="*/ 0 h 12"/>
              <a:gd name="T40" fmla="*/ 0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38" name="Freeform 34"/>
          <xdr:cNvSpPr>
            <a:spLocks/>
          </xdr:cNvSpPr>
        </xdr:nvSpPr>
        <xdr:spPr bwMode="auto">
          <a:xfrm>
            <a:off x="323" y="789"/>
            <a:ext cx="3" cy="1"/>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w 12"/>
              <a:gd name="T29" fmla="*/ 0 h 12"/>
              <a:gd name="T30" fmla="*/ 0 w 12"/>
              <a:gd name="T31" fmla="*/ 0 h 12"/>
              <a:gd name="T32" fmla="*/ 0 w 12"/>
              <a:gd name="T33" fmla="*/ 0 h 12"/>
              <a:gd name="T34" fmla="*/ 0 w 12"/>
              <a:gd name="T35" fmla="*/ 0 h 12"/>
              <a:gd name="T36" fmla="*/ 0 w 12"/>
              <a:gd name="T37" fmla="*/ 0 h 12"/>
              <a:gd name="T38" fmla="*/ 0 w 12"/>
              <a:gd name="T39" fmla="*/ 0 h 12"/>
              <a:gd name="T40" fmla="*/ 0 w 12"/>
              <a:gd name="T41" fmla="*/ 0 h 12"/>
              <a:gd name="T42" fmla="*/ 0 w 12"/>
              <a:gd name="T43" fmla="*/ 0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39" name="Freeform 35"/>
          <xdr:cNvSpPr>
            <a:spLocks/>
          </xdr:cNvSpPr>
        </xdr:nvSpPr>
        <xdr:spPr bwMode="auto">
          <a:xfrm>
            <a:off x="341" y="783"/>
            <a:ext cx="3" cy="6"/>
          </a:xfrm>
          <a:custGeom>
            <a:avLst/>
            <a:gdLst>
              <a:gd name="T0" fmla="*/ 0 w 22"/>
              <a:gd name="T1" fmla="*/ 0 h 20"/>
              <a:gd name="T2" fmla="*/ 0 w 22"/>
              <a:gd name="T3" fmla="*/ 0 h 20"/>
              <a:gd name="T4" fmla="*/ 0 w 22"/>
              <a:gd name="T5" fmla="*/ 0 h 20"/>
              <a:gd name="T6" fmla="*/ 0 w 22"/>
              <a:gd name="T7" fmla="*/ 0 h 20"/>
              <a:gd name="T8" fmla="*/ 0 w 22"/>
              <a:gd name="T9" fmla="*/ 0 h 20"/>
              <a:gd name="T10" fmla="*/ 0 w 22"/>
              <a:gd name="T11" fmla="*/ 0 h 20"/>
              <a:gd name="T12" fmla="*/ 0 w 22"/>
              <a:gd name="T13" fmla="*/ 0 h 20"/>
              <a:gd name="T14" fmla="*/ 0 w 22"/>
              <a:gd name="T15" fmla="*/ 0 h 20"/>
              <a:gd name="T16" fmla="*/ 0 w 22"/>
              <a:gd name="T17" fmla="*/ 0 h 20"/>
              <a:gd name="T18" fmla="*/ 0 w 22"/>
              <a:gd name="T19" fmla="*/ 0 h 20"/>
              <a:gd name="T20" fmla="*/ 0 w 22"/>
              <a:gd name="T21" fmla="*/ 0 h 20"/>
              <a:gd name="T22" fmla="*/ 0 w 22"/>
              <a:gd name="T23" fmla="*/ 0 h 20"/>
              <a:gd name="T24" fmla="*/ 0 w 22"/>
              <a:gd name="T25" fmla="*/ 0 h 20"/>
              <a:gd name="T26" fmla="*/ 0 w 22"/>
              <a:gd name="T27" fmla="*/ 0 h 20"/>
              <a:gd name="T28" fmla="*/ 0 w 22"/>
              <a:gd name="T29" fmla="*/ 0 h 20"/>
              <a:gd name="T30" fmla="*/ 0 w 22"/>
              <a:gd name="T31" fmla="*/ 0 h 20"/>
              <a:gd name="T32" fmla="*/ 0 w 22"/>
              <a:gd name="T33" fmla="*/ 0 h 20"/>
              <a:gd name="T34" fmla="*/ 0 w 22"/>
              <a:gd name="T35" fmla="*/ 0 h 20"/>
              <a:gd name="T36" fmla="*/ 0 w 22"/>
              <a:gd name="T37" fmla="*/ 0 h 20"/>
              <a:gd name="T38" fmla="*/ 0 w 22"/>
              <a:gd name="T39" fmla="*/ 0 h 20"/>
              <a:gd name="T40" fmla="*/ 0 w 22"/>
              <a:gd name="T41" fmla="*/ 0 h 20"/>
              <a:gd name="T42" fmla="*/ 0 w 22"/>
              <a:gd name="T43" fmla="*/ 0 h 20"/>
              <a:gd name="T44" fmla="*/ 0 w 22"/>
              <a:gd name="T45" fmla="*/ 0 h 20"/>
              <a:gd name="T46" fmla="*/ 0 w 22"/>
              <a:gd name="T47" fmla="*/ 0 h 20"/>
              <a:gd name="T48" fmla="*/ 0 w 22"/>
              <a:gd name="T49" fmla="*/ 0 h 20"/>
              <a:gd name="T50" fmla="*/ 0 w 22"/>
              <a:gd name="T51" fmla="*/ 0 h 20"/>
              <a:gd name="T52" fmla="*/ 0 w 22"/>
              <a:gd name="T53" fmla="*/ 0 h 20"/>
              <a:gd name="T54" fmla="*/ 0 w 22"/>
              <a:gd name="T55" fmla="*/ 0 h 20"/>
              <a:gd name="T56" fmla="*/ 0 w 22"/>
              <a:gd name="T57" fmla="*/ 0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40" name="Freeform 36"/>
          <xdr:cNvSpPr>
            <a:spLocks/>
          </xdr:cNvSpPr>
        </xdr:nvSpPr>
        <xdr:spPr bwMode="auto">
          <a:xfrm>
            <a:off x="347" y="783"/>
            <a:ext cx="3" cy="4"/>
          </a:xfrm>
          <a:custGeom>
            <a:avLst/>
            <a:gdLst>
              <a:gd name="T0" fmla="*/ 0 w 20"/>
              <a:gd name="T1" fmla="*/ 0 h 18"/>
              <a:gd name="T2" fmla="*/ 0 w 20"/>
              <a:gd name="T3" fmla="*/ 0 h 18"/>
              <a:gd name="T4" fmla="*/ 0 w 20"/>
              <a:gd name="T5" fmla="*/ 0 h 18"/>
              <a:gd name="T6" fmla="*/ 0 w 20"/>
              <a:gd name="T7" fmla="*/ 0 h 18"/>
              <a:gd name="T8" fmla="*/ 0 w 20"/>
              <a:gd name="T9" fmla="*/ 0 h 18"/>
              <a:gd name="T10" fmla="*/ 0 w 20"/>
              <a:gd name="T11" fmla="*/ 0 h 18"/>
              <a:gd name="T12" fmla="*/ 0 w 20"/>
              <a:gd name="T13" fmla="*/ 0 h 18"/>
              <a:gd name="T14" fmla="*/ 0 w 20"/>
              <a:gd name="T15" fmla="*/ 0 h 18"/>
              <a:gd name="T16" fmla="*/ 0 w 20"/>
              <a:gd name="T17" fmla="*/ 0 h 18"/>
              <a:gd name="T18" fmla="*/ 0 w 20"/>
              <a:gd name="T19" fmla="*/ 0 h 18"/>
              <a:gd name="T20" fmla="*/ 0 w 20"/>
              <a:gd name="T21" fmla="*/ 0 h 18"/>
              <a:gd name="T22" fmla="*/ 0 w 20"/>
              <a:gd name="T23" fmla="*/ 0 h 18"/>
              <a:gd name="T24" fmla="*/ 0 w 20"/>
              <a:gd name="T25" fmla="*/ 0 h 18"/>
              <a:gd name="T26" fmla="*/ 0 w 20"/>
              <a:gd name="T27" fmla="*/ 0 h 18"/>
              <a:gd name="T28" fmla="*/ 0 w 20"/>
              <a:gd name="T29" fmla="*/ 0 h 18"/>
              <a:gd name="T30" fmla="*/ 0 w 20"/>
              <a:gd name="T31" fmla="*/ 0 h 18"/>
              <a:gd name="T32" fmla="*/ 0 w 20"/>
              <a:gd name="T33" fmla="*/ 0 h 18"/>
              <a:gd name="T34" fmla="*/ 0 w 20"/>
              <a:gd name="T35" fmla="*/ 0 h 18"/>
              <a:gd name="T36" fmla="*/ 0 w 20"/>
              <a:gd name="T37" fmla="*/ 0 h 18"/>
              <a:gd name="T38" fmla="*/ 0 w 20"/>
              <a:gd name="T39" fmla="*/ 0 h 18"/>
              <a:gd name="T40" fmla="*/ 0 w 20"/>
              <a:gd name="T41" fmla="*/ 0 h 18"/>
              <a:gd name="T42" fmla="*/ 0 w 20"/>
              <a:gd name="T43" fmla="*/ 0 h 18"/>
              <a:gd name="T44" fmla="*/ 0 w 20"/>
              <a:gd name="T45" fmla="*/ 0 h 18"/>
              <a:gd name="T46" fmla="*/ 0 w 20"/>
              <a:gd name="T47" fmla="*/ 0 h 18"/>
              <a:gd name="T48" fmla="*/ 0 w 20"/>
              <a:gd name="T49" fmla="*/ 0 h 18"/>
              <a:gd name="T50" fmla="*/ 0 w 20"/>
              <a:gd name="T51" fmla="*/ 0 h 18"/>
              <a:gd name="T52" fmla="*/ 0 w 20"/>
              <a:gd name="T53" fmla="*/ 0 h 18"/>
              <a:gd name="T54" fmla="*/ 0 w 20"/>
              <a:gd name="T55" fmla="*/ 0 h 18"/>
              <a:gd name="T56" fmla="*/ 0 w 20"/>
              <a:gd name="T57" fmla="*/ 0 h 18"/>
              <a:gd name="T58" fmla="*/ 0 w 20"/>
              <a:gd name="T59" fmla="*/ 0 h 18"/>
              <a:gd name="T60" fmla="*/ 0 w 20"/>
              <a:gd name="T61" fmla="*/ 0 h 18"/>
              <a:gd name="T62" fmla="*/ 0 w 20"/>
              <a:gd name="T63" fmla="*/ 0 h 18"/>
              <a:gd name="T64" fmla="*/ 0 w 20"/>
              <a:gd name="T65" fmla="*/ 0 h 18"/>
              <a:gd name="T66" fmla="*/ 0 w 20"/>
              <a:gd name="T67" fmla="*/ 0 h 18"/>
              <a:gd name="T68" fmla="*/ 0 w 20"/>
              <a:gd name="T69" fmla="*/ 0 h 18"/>
              <a:gd name="T70" fmla="*/ 0 w 20"/>
              <a:gd name="T71" fmla="*/ 0 h 18"/>
              <a:gd name="T72" fmla="*/ 0 w 20"/>
              <a:gd name="T73" fmla="*/ 0 h 18"/>
              <a:gd name="T74" fmla="*/ 0 w 20"/>
              <a:gd name="T75" fmla="*/ 0 h 18"/>
              <a:gd name="T76" fmla="*/ 0 w 20"/>
              <a:gd name="T77" fmla="*/ 0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41" name="Freeform 37"/>
          <xdr:cNvSpPr>
            <a:spLocks/>
          </xdr:cNvSpPr>
        </xdr:nvSpPr>
        <xdr:spPr bwMode="auto">
          <a:xfrm>
            <a:off x="348" y="784"/>
            <a:ext cx="4" cy="5"/>
          </a:xfrm>
          <a:custGeom>
            <a:avLst/>
            <a:gdLst>
              <a:gd name="T0" fmla="*/ 0 w 18"/>
              <a:gd name="T1" fmla="*/ 0 h 18"/>
              <a:gd name="T2" fmla="*/ 0 w 18"/>
              <a:gd name="T3" fmla="*/ 0 h 18"/>
              <a:gd name="T4" fmla="*/ 0 w 18"/>
              <a:gd name="T5" fmla="*/ 0 h 18"/>
              <a:gd name="T6" fmla="*/ 0 w 18"/>
              <a:gd name="T7" fmla="*/ 0 h 18"/>
              <a:gd name="T8" fmla="*/ 0 w 18"/>
              <a:gd name="T9" fmla="*/ 0 h 18"/>
              <a:gd name="T10" fmla="*/ 0 w 18"/>
              <a:gd name="T11" fmla="*/ 0 h 18"/>
              <a:gd name="T12" fmla="*/ 0 w 18"/>
              <a:gd name="T13" fmla="*/ 0 h 18"/>
              <a:gd name="T14" fmla="*/ 0 w 18"/>
              <a:gd name="T15" fmla="*/ 0 h 18"/>
              <a:gd name="T16" fmla="*/ 0 w 18"/>
              <a:gd name="T17" fmla="*/ 0 h 18"/>
              <a:gd name="T18" fmla="*/ 0 w 18"/>
              <a:gd name="T19" fmla="*/ 0 h 18"/>
              <a:gd name="T20" fmla="*/ 0 w 18"/>
              <a:gd name="T21" fmla="*/ 0 h 18"/>
              <a:gd name="T22" fmla="*/ 0 w 18"/>
              <a:gd name="T23" fmla="*/ 0 h 18"/>
              <a:gd name="T24" fmla="*/ 0 w 18"/>
              <a:gd name="T25" fmla="*/ 0 h 18"/>
              <a:gd name="T26" fmla="*/ 0 w 18"/>
              <a:gd name="T27" fmla="*/ 0 h 18"/>
              <a:gd name="T28" fmla="*/ 0 w 18"/>
              <a:gd name="T29" fmla="*/ 0 h 18"/>
              <a:gd name="T30" fmla="*/ 0 w 18"/>
              <a:gd name="T31" fmla="*/ 0 h 18"/>
              <a:gd name="T32" fmla="*/ 0 w 18"/>
              <a:gd name="T33" fmla="*/ 0 h 18"/>
              <a:gd name="T34" fmla="*/ 0 w 18"/>
              <a:gd name="T35" fmla="*/ 0 h 18"/>
              <a:gd name="T36" fmla="*/ 0 w 18"/>
              <a:gd name="T37" fmla="*/ 0 h 18"/>
              <a:gd name="T38" fmla="*/ 0 w 18"/>
              <a:gd name="T39" fmla="*/ 0 h 18"/>
              <a:gd name="T40" fmla="*/ 0 w 18"/>
              <a:gd name="T41" fmla="*/ 0 h 18"/>
              <a:gd name="T42" fmla="*/ 0 w 18"/>
              <a:gd name="T43" fmla="*/ 0 h 18"/>
              <a:gd name="T44" fmla="*/ 0 w 18"/>
              <a:gd name="T45" fmla="*/ 0 h 18"/>
              <a:gd name="T46" fmla="*/ 0 w 18"/>
              <a:gd name="T47" fmla="*/ 0 h 18"/>
              <a:gd name="T48" fmla="*/ 0 w 18"/>
              <a:gd name="T49" fmla="*/ 0 h 18"/>
              <a:gd name="T50" fmla="*/ 0 w 18"/>
              <a:gd name="T51" fmla="*/ 0 h 18"/>
              <a:gd name="T52" fmla="*/ 0 w 18"/>
              <a:gd name="T53" fmla="*/ 0 h 18"/>
              <a:gd name="T54" fmla="*/ 0 w 18"/>
              <a:gd name="T55" fmla="*/ 0 h 18"/>
              <a:gd name="T56" fmla="*/ 0 w 18"/>
              <a:gd name="T57" fmla="*/ 0 h 18"/>
              <a:gd name="T58" fmla="*/ 0 w 18"/>
              <a:gd name="T59" fmla="*/ 0 h 18"/>
              <a:gd name="T60" fmla="*/ 0 w 18"/>
              <a:gd name="T61" fmla="*/ 0 h 18"/>
              <a:gd name="T62" fmla="*/ 0 w 18"/>
              <a:gd name="T63" fmla="*/ 0 h 18"/>
              <a:gd name="T64" fmla="*/ 0 w 18"/>
              <a:gd name="T65" fmla="*/ 0 h 18"/>
              <a:gd name="T66" fmla="*/ 0 w 18"/>
              <a:gd name="T67" fmla="*/ 0 h 18"/>
              <a:gd name="T68" fmla="*/ 0 w 18"/>
              <a:gd name="T69" fmla="*/ 0 h 18"/>
              <a:gd name="T70" fmla="*/ 0 w 18"/>
              <a:gd name="T71" fmla="*/ 0 h 18"/>
              <a:gd name="T72" fmla="*/ 0 w 18"/>
              <a:gd name="T73" fmla="*/ 0 h 18"/>
              <a:gd name="T74" fmla="*/ 0 w 18"/>
              <a:gd name="T75" fmla="*/ 0 h 18"/>
              <a:gd name="T76" fmla="*/ 0 w 18"/>
              <a:gd name="T77" fmla="*/ 0 h 18"/>
              <a:gd name="T78" fmla="*/ 0 w 18"/>
              <a:gd name="T79" fmla="*/ 0 h 18"/>
              <a:gd name="T80" fmla="*/ 0 w 18"/>
              <a:gd name="T81" fmla="*/ 0 h 18"/>
              <a:gd name="T82" fmla="*/ 0 w 18"/>
              <a:gd name="T83" fmla="*/ 0 h 18"/>
              <a:gd name="T84" fmla="*/ 0 w 18"/>
              <a:gd name="T85" fmla="*/ 0 h 18"/>
              <a:gd name="T86" fmla="*/ 0 w 18"/>
              <a:gd name="T87" fmla="*/ 0 h 18"/>
              <a:gd name="T88" fmla="*/ 0 w 18"/>
              <a:gd name="T89" fmla="*/ 0 h 18"/>
              <a:gd name="T90" fmla="*/ 0 w 18"/>
              <a:gd name="T91" fmla="*/ 0 h 18"/>
              <a:gd name="T92" fmla="*/ 0 w 18"/>
              <a:gd name="T93" fmla="*/ 0 h 18"/>
              <a:gd name="T94" fmla="*/ 0 w 18"/>
              <a:gd name="T95" fmla="*/ 0 h 18"/>
              <a:gd name="T96" fmla="*/ 0 w 18"/>
              <a:gd name="T97" fmla="*/ 0 h 18"/>
              <a:gd name="T98" fmla="*/ 0 w 18"/>
              <a:gd name="T99" fmla="*/ 0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42" name="Freeform 38"/>
          <xdr:cNvSpPr>
            <a:spLocks/>
          </xdr:cNvSpPr>
        </xdr:nvSpPr>
        <xdr:spPr bwMode="auto">
          <a:xfrm>
            <a:off x="334" y="786"/>
            <a:ext cx="5" cy="4"/>
          </a:xfrm>
          <a:custGeom>
            <a:avLst/>
            <a:gdLst>
              <a:gd name="T0" fmla="*/ 0 w 25"/>
              <a:gd name="T1" fmla="*/ 0 h 18"/>
              <a:gd name="T2" fmla="*/ 0 w 25"/>
              <a:gd name="T3" fmla="*/ 0 h 18"/>
              <a:gd name="T4" fmla="*/ 0 w 25"/>
              <a:gd name="T5" fmla="*/ 0 h 18"/>
              <a:gd name="T6" fmla="*/ 0 w 25"/>
              <a:gd name="T7" fmla="*/ 0 h 18"/>
              <a:gd name="T8" fmla="*/ 0 w 25"/>
              <a:gd name="T9" fmla="*/ 0 h 18"/>
              <a:gd name="T10" fmla="*/ 0 w 25"/>
              <a:gd name="T11" fmla="*/ 0 h 18"/>
              <a:gd name="T12" fmla="*/ 0 w 25"/>
              <a:gd name="T13" fmla="*/ 0 h 18"/>
              <a:gd name="T14" fmla="*/ 0 w 25"/>
              <a:gd name="T15" fmla="*/ 0 h 18"/>
              <a:gd name="T16" fmla="*/ 0 w 25"/>
              <a:gd name="T17" fmla="*/ 0 h 18"/>
              <a:gd name="T18" fmla="*/ 0 w 25"/>
              <a:gd name="T19" fmla="*/ 0 h 18"/>
              <a:gd name="T20" fmla="*/ 0 w 25"/>
              <a:gd name="T21" fmla="*/ 0 h 18"/>
              <a:gd name="T22" fmla="*/ 0 w 25"/>
              <a:gd name="T23" fmla="*/ 0 h 18"/>
              <a:gd name="T24" fmla="*/ 0 w 25"/>
              <a:gd name="T25" fmla="*/ 0 h 18"/>
              <a:gd name="T26" fmla="*/ 0 w 25"/>
              <a:gd name="T27" fmla="*/ 0 h 18"/>
              <a:gd name="T28" fmla="*/ 0 w 25"/>
              <a:gd name="T29" fmla="*/ 0 h 18"/>
              <a:gd name="T30" fmla="*/ 0 w 25"/>
              <a:gd name="T31" fmla="*/ 0 h 18"/>
              <a:gd name="T32" fmla="*/ 0 w 25"/>
              <a:gd name="T33" fmla="*/ 0 h 18"/>
              <a:gd name="T34" fmla="*/ 0 w 25"/>
              <a:gd name="T35" fmla="*/ 0 h 18"/>
              <a:gd name="T36" fmla="*/ 0 w 25"/>
              <a:gd name="T37" fmla="*/ 0 h 18"/>
              <a:gd name="T38" fmla="*/ 0 w 25"/>
              <a:gd name="T39" fmla="*/ 0 h 18"/>
              <a:gd name="T40" fmla="*/ 0 w 25"/>
              <a:gd name="T41" fmla="*/ 0 h 18"/>
              <a:gd name="T42" fmla="*/ 0 w 25"/>
              <a:gd name="T43" fmla="*/ 0 h 18"/>
              <a:gd name="T44" fmla="*/ 0 w 25"/>
              <a:gd name="T45" fmla="*/ 0 h 18"/>
              <a:gd name="T46" fmla="*/ 0 w 25"/>
              <a:gd name="T47" fmla="*/ 0 h 18"/>
              <a:gd name="T48" fmla="*/ 0 w 25"/>
              <a:gd name="T49" fmla="*/ 0 h 18"/>
              <a:gd name="T50" fmla="*/ 0 w 25"/>
              <a:gd name="T51" fmla="*/ 0 h 18"/>
              <a:gd name="T52" fmla="*/ 0 w 25"/>
              <a:gd name="T53" fmla="*/ 0 h 18"/>
              <a:gd name="T54" fmla="*/ 0 w 25"/>
              <a:gd name="T55" fmla="*/ 0 h 18"/>
              <a:gd name="T56" fmla="*/ 0 w 25"/>
              <a:gd name="T57" fmla="*/ 0 h 18"/>
              <a:gd name="T58" fmla="*/ 0 w 25"/>
              <a:gd name="T59" fmla="*/ 0 h 18"/>
              <a:gd name="T60" fmla="*/ 0 w 25"/>
              <a:gd name="T61" fmla="*/ 0 h 18"/>
              <a:gd name="T62" fmla="*/ 0 w 25"/>
              <a:gd name="T63" fmla="*/ 0 h 18"/>
              <a:gd name="T64" fmla="*/ 0 w 25"/>
              <a:gd name="T65" fmla="*/ 0 h 18"/>
              <a:gd name="T66" fmla="*/ 0 w 25"/>
              <a:gd name="T67" fmla="*/ 0 h 18"/>
              <a:gd name="T68" fmla="*/ 0 w 25"/>
              <a:gd name="T69" fmla="*/ 0 h 18"/>
              <a:gd name="T70" fmla="*/ 0 w 25"/>
              <a:gd name="T71" fmla="*/ 0 h 18"/>
              <a:gd name="T72" fmla="*/ 0 w 25"/>
              <a:gd name="T73" fmla="*/ 0 h 18"/>
              <a:gd name="T74" fmla="*/ 0 w 25"/>
              <a:gd name="T75" fmla="*/ 0 h 18"/>
              <a:gd name="T76" fmla="*/ 0 w 25"/>
              <a:gd name="T77" fmla="*/ 0 h 18"/>
              <a:gd name="T78" fmla="*/ 0 w 25"/>
              <a:gd name="T79" fmla="*/ 0 h 18"/>
              <a:gd name="T80" fmla="*/ 0 w 25"/>
              <a:gd name="T81" fmla="*/ 0 h 18"/>
              <a:gd name="T82" fmla="*/ 0 w 25"/>
              <a:gd name="T83" fmla="*/ 0 h 18"/>
              <a:gd name="T84" fmla="*/ 0 w 25"/>
              <a:gd name="T85" fmla="*/ 0 h 18"/>
              <a:gd name="T86" fmla="*/ 0 w 25"/>
              <a:gd name="T87" fmla="*/ 0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43" name="Freeform 39"/>
          <xdr:cNvSpPr>
            <a:spLocks/>
          </xdr:cNvSpPr>
        </xdr:nvSpPr>
        <xdr:spPr bwMode="auto">
          <a:xfrm>
            <a:off x="332" y="789"/>
            <a:ext cx="1" cy="2"/>
          </a:xfrm>
          <a:custGeom>
            <a:avLst/>
            <a:gdLst>
              <a:gd name="T0" fmla="*/ 0 w 12"/>
              <a:gd name="T1" fmla="*/ 0 h 13"/>
              <a:gd name="T2" fmla="*/ 0 w 12"/>
              <a:gd name="T3" fmla="*/ 0 h 13"/>
              <a:gd name="T4" fmla="*/ 0 w 12"/>
              <a:gd name="T5" fmla="*/ 0 h 13"/>
              <a:gd name="T6" fmla="*/ 0 w 12"/>
              <a:gd name="T7" fmla="*/ 0 h 13"/>
              <a:gd name="T8" fmla="*/ 0 w 12"/>
              <a:gd name="T9" fmla="*/ 0 h 13"/>
              <a:gd name="T10" fmla="*/ 0 w 12"/>
              <a:gd name="T11" fmla="*/ 0 h 13"/>
              <a:gd name="T12" fmla="*/ 0 w 12"/>
              <a:gd name="T13" fmla="*/ 0 h 13"/>
              <a:gd name="T14" fmla="*/ 0 w 12"/>
              <a:gd name="T15" fmla="*/ 0 h 13"/>
              <a:gd name="T16" fmla="*/ 0 w 12"/>
              <a:gd name="T17" fmla="*/ 0 h 13"/>
              <a:gd name="T18" fmla="*/ 0 w 12"/>
              <a:gd name="T19" fmla="*/ 0 h 13"/>
              <a:gd name="T20" fmla="*/ 0 w 12"/>
              <a:gd name="T21" fmla="*/ 0 h 13"/>
              <a:gd name="T22" fmla="*/ 0 w 12"/>
              <a:gd name="T23" fmla="*/ 0 h 13"/>
              <a:gd name="T24" fmla="*/ 0 w 12"/>
              <a:gd name="T25" fmla="*/ 0 h 13"/>
              <a:gd name="T26" fmla="*/ 0 w 12"/>
              <a:gd name="T27" fmla="*/ 0 h 13"/>
              <a:gd name="T28" fmla="*/ 0 w 12"/>
              <a:gd name="T29" fmla="*/ 0 h 13"/>
              <a:gd name="T30" fmla="*/ 0 w 12"/>
              <a:gd name="T31" fmla="*/ 0 h 13"/>
              <a:gd name="T32" fmla="*/ 0 w 12"/>
              <a:gd name="T33" fmla="*/ 0 h 13"/>
              <a:gd name="T34" fmla="*/ 0 w 12"/>
              <a:gd name="T35" fmla="*/ 0 h 13"/>
              <a:gd name="T36" fmla="*/ 0 w 12"/>
              <a:gd name="T37" fmla="*/ 0 h 13"/>
              <a:gd name="T38" fmla="*/ 0 w 12"/>
              <a:gd name="T39" fmla="*/ 0 h 13"/>
              <a:gd name="T40" fmla="*/ 0 w 12"/>
              <a:gd name="T41" fmla="*/ 0 h 13"/>
              <a:gd name="T42" fmla="*/ 0 w 12"/>
              <a:gd name="T43" fmla="*/ 0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44" name="Freeform 40"/>
          <xdr:cNvSpPr>
            <a:spLocks/>
          </xdr:cNvSpPr>
        </xdr:nvSpPr>
        <xdr:spPr bwMode="auto">
          <a:xfrm>
            <a:off x="326" y="789"/>
            <a:ext cx="16" cy="1"/>
          </a:xfrm>
          <a:custGeom>
            <a:avLst/>
            <a:gdLst>
              <a:gd name="T0" fmla="*/ 0 w 82"/>
              <a:gd name="T1" fmla="*/ 0 h 6"/>
              <a:gd name="T2" fmla="*/ 0 w 82"/>
              <a:gd name="T3" fmla="*/ 0 h 6"/>
              <a:gd name="T4" fmla="*/ 0 w 82"/>
              <a:gd name="T5" fmla="*/ 0 h 6"/>
              <a:gd name="T6" fmla="*/ 0 w 82"/>
              <a:gd name="T7" fmla="*/ 0 h 6"/>
              <a:gd name="T8" fmla="*/ 0 w 82"/>
              <a:gd name="T9" fmla="*/ 0 h 6"/>
              <a:gd name="T10" fmla="*/ 0 w 82"/>
              <a:gd name="T11" fmla="*/ 0 h 6"/>
              <a:gd name="T12" fmla="*/ 0 w 82"/>
              <a:gd name="T13" fmla="*/ 0 h 6"/>
              <a:gd name="T14" fmla="*/ 0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45" name="Freeform 41"/>
          <xdr:cNvSpPr>
            <a:spLocks/>
          </xdr:cNvSpPr>
        </xdr:nvSpPr>
        <xdr:spPr bwMode="auto">
          <a:xfrm>
            <a:off x="323" y="790"/>
            <a:ext cx="1" cy="4"/>
          </a:xfrm>
          <a:custGeom>
            <a:avLst/>
            <a:gdLst>
              <a:gd name="T0" fmla="*/ 0 w 4"/>
              <a:gd name="T1" fmla="*/ 0 h 21"/>
              <a:gd name="T2" fmla="*/ 0 w 4"/>
              <a:gd name="T3" fmla="*/ 0 h 21"/>
              <a:gd name="T4" fmla="*/ 0 w 4"/>
              <a:gd name="T5" fmla="*/ 0 h 21"/>
              <a:gd name="T6" fmla="*/ 0 w 4"/>
              <a:gd name="T7" fmla="*/ 0 h 21"/>
              <a:gd name="T8" fmla="*/ 0 w 4"/>
              <a:gd name="T9" fmla="*/ 0 h 21"/>
              <a:gd name="T10" fmla="*/ 0 w 4"/>
              <a:gd name="T11" fmla="*/ 0 h 21"/>
              <a:gd name="T12" fmla="*/ 0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46" name="Freeform 42"/>
          <xdr:cNvSpPr>
            <a:spLocks/>
          </xdr:cNvSpPr>
        </xdr:nvSpPr>
        <xdr:spPr bwMode="auto">
          <a:xfrm>
            <a:off x="339" y="794"/>
            <a:ext cx="3" cy="2"/>
          </a:xfrm>
          <a:custGeom>
            <a:avLst/>
            <a:gdLst>
              <a:gd name="T0" fmla="*/ 0 w 11"/>
              <a:gd name="T1" fmla="*/ 0 h 8"/>
              <a:gd name="T2" fmla="*/ 0 w 11"/>
              <a:gd name="T3" fmla="*/ 0 h 8"/>
              <a:gd name="T4" fmla="*/ 0 w 11"/>
              <a:gd name="T5" fmla="*/ 0 h 8"/>
              <a:gd name="T6" fmla="*/ 0 w 11"/>
              <a:gd name="T7" fmla="*/ 0 h 8"/>
              <a:gd name="T8" fmla="*/ 0 w 11"/>
              <a:gd name="T9" fmla="*/ 0 h 8"/>
              <a:gd name="T10" fmla="*/ 0 w 11"/>
              <a:gd name="T11" fmla="*/ 0 h 8"/>
              <a:gd name="T12" fmla="*/ 0 w 11"/>
              <a:gd name="T13" fmla="*/ 0 h 8"/>
              <a:gd name="T14" fmla="*/ 0 w 11"/>
              <a:gd name="T15" fmla="*/ 0 h 8"/>
              <a:gd name="T16" fmla="*/ 0 w 11"/>
              <a:gd name="T17" fmla="*/ 0 h 8"/>
              <a:gd name="T18" fmla="*/ 0 w 11"/>
              <a:gd name="T19" fmla="*/ 0 h 8"/>
              <a:gd name="T20" fmla="*/ 0 w 11"/>
              <a:gd name="T21" fmla="*/ 0 h 8"/>
              <a:gd name="T22" fmla="*/ 0 w 11"/>
              <a:gd name="T23" fmla="*/ 0 h 8"/>
              <a:gd name="T24" fmla="*/ 0 w 11"/>
              <a:gd name="T25" fmla="*/ 0 h 8"/>
              <a:gd name="T26" fmla="*/ 0 w 11"/>
              <a:gd name="T27" fmla="*/ 0 h 8"/>
              <a:gd name="T28" fmla="*/ 0 w 11"/>
              <a:gd name="T29" fmla="*/ 0 h 8"/>
              <a:gd name="T30" fmla="*/ 0 w 11"/>
              <a:gd name="T31" fmla="*/ 0 h 8"/>
              <a:gd name="T32" fmla="*/ 0 w 11"/>
              <a:gd name="T33" fmla="*/ 0 h 8"/>
              <a:gd name="T34" fmla="*/ 0 w 11"/>
              <a:gd name="T35" fmla="*/ 0 h 8"/>
              <a:gd name="T36" fmla="*/ 0 w 11"/>
              <a:gd name="T37" fmla="*/ 0 h 8"/>
              <a:gd name="T38" fmla="*/ 0 w 11"/>
              <a:gd name="T39" fmla="*/ 0 h 8"/>
              <a:gd name="T40" fmla="*/ 0 w 11"/>
              <a:gd name="T41" fmla="*/ 0 h 8"/>
              <a:gd name="T42" fmla="*/ 0 w 11"/>
              <a:gd name="T43" fmla="*/ 0 h 8"/>
              <a:gd name="T44" fmla="*/ 0 w 11"/>
              <a:gd name="T45" fmla="*/ 0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47" name="Freeform 43"/>
          <xdr:cNvSpPr>
            <a:spLocks/>
          </xdr:cNvSpPr>
        </xdr:nvSpPr>
        <xdr:spPr bwMode="auto">
          <a:xfrm>
            <a:off x="326" y="796"/>
            <a:ext cx="15" cy="1"/>
          </a:xfrm>
          <a:custGeom>
            <a:avLst/>
            <a:gdLst>
              <a:gd name="T0" fmla="*/ 0 w 72"/>
              <a:gd name="T1" fmla="*/ 0 h 4"/>
              <a:gd name="T2" fmla="*/ 0 w 72"/>
              <a:gd name="T3" fmla="*/ 0 h 4"/>
              <a:gd name="T4" fmla="*/ 0 w 72"/>
              <a:gd name="T5" fmla="*/ 0 h 4"/>
              <a:gd name="T6" fmla="*/ 0 w 72"/>
              <a:gd name="T7" fmla="*/ 0 h 4"/>
              <a:gd name="T8" fmla="*/ 0 w 72"/>
              <a:gd name="T9" fmla="*/ 0 h 4"/>
              <a:gd name="T10" fmla="*/ 0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48" name="Freeform 44"/>
          <xdr:cNvSpPr>
            <a:spLocks/>
          </xdr:cNvSpPr>
        </xdr:nvSpPr>
        <xdr:spPr bwMode="auto">
          <a:xfrm>
            <a:off x="331" y="794"/>
            <a:ext cx="1" cy="3"/>
          </a:xfrm>
          <a:custGeom>
            <a:avLst/>
            <a:gdLst>
              <a:gd name="T0" fmla="*/ 0 w 8"/>
              <a:gd name="T1" fmla="*/ 0 h 12"/>
              <a:gd name="T2" fmla="*/ 0 w 8"/>
              <a:gd name="T3" fmla="*/ 0 h 12"/>
              <a:gd name="T4" fmla="*/ 0 w 8"/>
              <a:gd name="T5" fmla="*/ 0 h 12"/>
              <a:gd name="T6" fmla="*/ 0 w 8"/>
              <a:gd name="T7" fmla="*/ 0 h 12"/>
              <a:gd name="T8" fmla="*/ 0 w 8"/>
              <a:gd name="T9" fmla="*/ 0 h 12"/>
              <a:gd name="T10" fmla="*/ 0 w 8"/>
              <a:gd name="T11" fmla="*/ 0 h 12"/>
              <a:gd name="T12" fmla="*/ 0 w 8"/>
              <a:gd name="T13" fmla="*/ 0 h 12"/>
              <a:gd name="T14" fmla="*/ 0 w 8"/>
              <a:gd name="T15" fmla="*/ 0 h 12"/>
              <a:gd name="T16" fmla="*/ 0 w 8"/>
              <a:gd name="T17" fmla="*/ 0 h 12"/>
              <a:gd name="T18" fmla="*/ 0 w 8"/>
              <a:gd name="T19" fmla="*/ 0 h 12"/>
              <a:gd name="T20" fmla="*/ 0 w 8"/>
              <a:gd name="T21" fmla="*/ 0 h 12"/>
              <a:gd name="T22" fmla="*/ 0 w 8"/>
              <a:gd name="T23" fmla="*/ 0 h 12"/>
              <a:gd name="T24" fmla="*/ 0 w 8"/>
              <a:gd name="T25" fmla="*/ 0 h 12"/>
              <a:gd name="T26" fmla="*/ 0 w 8"/>
              <a:gd name="T27" fmla="*/ 0 h 12"/>
              <a:gd name="T28" fmla="*/ 0 w 8"/>
              <a:gd name="T29" fmla="*/ 0 h 12"/>
              <a:gd name="T30" fmla="*/ 0 w 8"/>
              <a:gd name="T31" fmla="*/ 0 h 12"/>
              <a:gd name="T32" fmla="*/ 0 w 8"/>
              <a:gd name="T33" fmla="*/ 0 h 12"/>
              <a:gd name="T34" fmla="*/ 0 w 8"/>
              <a:gd name="T35" fmla="*/ 0 h 12"/>
              <a:gd name="T36" fmla="*/ 0 w 8"/>
              <a:gd name="T37" fmla="*/ 0 h 12"/>
              <a:gd name="T38" fmla="*/ 0 w 8"/>
              <a:gd name="T39" fmla="*/ 0 h 12"/>
              <a:gd name="T40" fmla="*/ 0 w 8"/>
              <a:gd name="T41" fmla="*/ 0 h 12"/>
              <a:gd name="T42" fmla="*/ 0 w 8"/>
              <a:gd name="T43" fmla="*/ 0 h 12"/>
              <a:gd name="T44" fmla="*/ 0 w 8"/>
              <a:gd name="T45" fmla="*/ 0 h 12"/>
              <a:gd name="T46" fmla="*/ 0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49" name="Freeform 45"/>
          <xdr:cNvSpPr>
            <a:spLocks/>
          </xdr:cNvSpPr>
        </xdr:nvSpPr>
        <xdr:spPr bwMode="auto">
          <a:xfrm>
            <a:off x="341" y="789"/>
            <a:ext cx="7" cy="2"/>
          </a:xfrm>
          <a:custGeom>
            <a:avLst/>
            <a:gdLst>
              <a:gd name="T0" fmla="*/ 0 w 36"/>
              <a:gd name="T1" fmla="*/ 0 h 17"/>
              <a:gd name="T2" fmla="*/ 0 w 36"/>
              <a:gd name="T3" fmla="*/ 0 h 17"/>
              <a:gd name="T4" fmla="*/ 0 w 36"/>
              <a:gd name="T5" fmla="*/ 0 h 17"/>
              <a:gd name="T6" fmla="*/ 0 w 36"/>
              <a:gd name="T7" fmla="*/ 0 h 17"/>
              <a:gd name="T8" fmla="*/ 0 w 36"/>
              <a:gd name="T9" fmla="*/ 0 h 17"/>
              <a:gd name="T10" fmla="*/ 0 w 36"/>
              <a:gd name="T11" fmla="*/ 0 h 17"/>
              <a:gd name="T12" fmla="*/ 0 w 36"/>
              <a:gd name="T13" fmla="*/ 0 h 17"/>
              <a:gd name="T14" fmla="*/ 0 w 36"/>
              <a:gd name="T15" fmla="*/ 0 h 17"/>
              <a:gd name="T16" fmla="*/ 0 w 36"/>
              <a:gd name="T17" fmla="*/ 0 h 17"/>
              <a:gd name="T18" fmla="*/ 0 w 36"/>
              <a:gd name="T19" fmla="*/ 0 h 17"/>
              <a:gd name="T20" fmla="*/ 0 w 36"/>
              <a:gd name="T21" fmla="*/ 0 h 17"/>
              <a:gd name="T22" fmla="*/ 0 w 36"/>
              <a:gd name="T23" fmla="*/ 0 h 17"/>
              <a:gd name="T24" fmla="*/ 0 w 36"/>
              <a:gd name="T25" fmla="*/ 0 h 17"/>
              <a:gd name="T26" fmla="*/ 0 w 36"/>
              <a:gd name="T27" fmla="*/ 0 h 17"/>
              <a:gd name="T28" fmla="*/ 0 w 36"/>
              <a:gd name="T29" fmla="*/ 0 h 17"/>
              <a:gd name="T30" fmla="*/ 0 w 36"/>
              <a:gd name="T31" fmla="*/ 0 h 17"/>
              <a:gd name="T32" fmla="*/ 0 w 36"/>
              <a:gd name="T33" fmla="*/ 0 h 17"/>
              <a:gd name="T34" fmla="*/ 0 w 36"/>
              <a:gd name="T35" fmla="*/ 0 h 17"/>
              <a:gd name="T36" fmla="*/ 0 w 36"/>
              <a:gd name="T37" fmla="*/ 0 h 17"/>
              <a:gd name="T38" fmla="*/ 0 w 36"/>
              <a:gd name="T39" fmla="*/ 0 h 17"/>
              <a:gd name="T40" fmla="*/ 0 w 36"/>
              <a:gd name="T41" fmla="*/ 0 h 17"/>
              <a:gd name="T42" fmla="*/ 0 w 36"/>
              <a:gd name="T43" fmla="*/ 0 h 17"/>
              <a:gd name="T44" fmla="*/ 0 w 36"/>
              <a:gd name="T45" fmla="*/ 0 h 17"/>
              <a:gd name="T46" fmla="*/ 0 w 36"/>
              <a:gd name="T47" fmla="*/ 0 h 17"/>
              <a:gd name="T48" fmla="*/ 0 w 36"/>
              <a:gd name="T49" fmla="*/ 0 h 17"/>
              <a:gd name="T50" fmla="*/ 0 w 36"/>
              <a:gd name="T51" fmla="*/ 0 h 17"/>
              <a:gd name="T52" fmla="*/ 0 w 36"/>
              <a:gd name="T53" fmla="*/ 0 h 17"/>
              <a:gd name="T54" fmla="*/ 0 w 36"/>
              <a:gd name="T55" fmla="*/ 0 h 17"/>
              <a:gd name="T56" fmla="*/ 0 w 36"/>
              <a:gd name="T57" fmla="*/ 0 h 17"/>
              <a:gd name="T58" fmla="*/ 0 w 36"/>
              <a:gd name="T59" fmla="*/ 0 h 17"/>
              <a:gd name="T60" fmla="*/ 0 w 36"/>
              <a:gd name="T61" fmla="*/ 0 h 17"/>
              <a:gd name="T62" fmla="*/ 0 w 36"/>
              <a:gd name="T63" fmla="*/ 0 h 17"/>
              <a:gd name="T64" fmla="*/ 0 w 36"/>
              <a:gd name="T65" fmla="*/ 0 h 17"/>
              <a:gd name="T66" fmla="*/ 0 w 36"/>
              <a:gd name="T67" fmla="*/ 0 h 17"/>
              <a:gd name="T68" fmla="*/ 0 w 36"/>
              <a:gd name="T69" fmla="*/ 0 h 17"/>
              <a:gd name="T70" fmla="*/ 0 w 36"/>
              <a:gd name="T71" fmla="*/ 0 h 17"/>
              <a:gd name="T72" fmla="*/ 0 w 36"/>
              <a:gd name="T73" fmla="*/ 0 h 17"/>
              <a:gd name="T74" fmla="*/ 0 w 36"/>
              <a:gd name="T75" fmla="*/ 0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50" name="Freeform 46"/>
          <xdr:cNvSpPr>
            <a:spLocks/>
          </xdr:cNvSpPr>
        </xdr:nvSpPr>
        <xdr:spPr bwMode="auto">
          <a:xfrm>
            <a:off x="341" y="791"/>
            <a:ext cx="1" cy="5"/>
          </a:xfrm>
          <a:custGeom>
            <a:avLst/>
            <a:gdLst>
              <a:gd name="T0" fmla="*/ 0 w 4"/>
              <a:gd name="T1" fmla="*/ 0 h 19"/>
              <a:gd name="T2" fmla="*/ 0 w 4"/>
              <a:gd name="T3" fmla="*/ 0 h 19"/>
              <a:gd name="T4" fmla="*/ 0 w 4"/>
              <a:gd name="T5" fmla="*/ 0 h 19"/>
              <a:gd name="T6" fmla="*/ 0 w 4"/>
              <a:gd name="T7" fmla="*/ 0 h 19"/>
              <a:gd name="T8" fmla="*/ 0 w 4"/>
              <a:gd name="T9" fmla="*/ 0 h 19"/>
              <a:gd name="T10" fmla="*/ 0 w 4"/>
              <a:gd name="T11" fmla="*/ 0 h 19"/>
              <a:gd name="T12" fmla="*/ 0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51" name="Freeform 47"/>
          <xdr:cNvSpPr>
            <a:spLocks/>
          </xdr:cNvSpPr>
        </xdr:nvSpPr>
        <xdr:spPr bwMode="auto">
          <a:xfrm>
            <a:off x="347" y="791"/>
            <a:ext cx="1" cy="2"/>
          </a:xfrm>
          <a:custGeom>
            <a:avLst/>
            <a:gdLst>
              <a:gd name="T0" fmla="*/ 0 w 4"/>
              <a:gd name="T1" fmla="*/ 0 h 9"/>
              <a:gd name="T2" fmla="*/ 0 w 4"/>
              <a:gd name="T3" fmla="*/ 0 h 9"/>
              <a:gd name="T4" fmla="*/ 0 w 4"/>
              <a:gd name="T5" fmla="*/ 0 h 9"/>
              <a:gd name="T6" fmla="*/ 0 w 4"/>
              <a:gd name="T7" fmla="*/ 0 h 9"/>
              <a:gd name="T8" fmla="*/ 0 w 4"/>
              <a:gd name="T9" fmla="*/ 0 h 9"/>
              <a:gd name="T10" fmla="*/ 0 w 4"/>
              <a:gd name="T11" fmla="*/ 0 h 9"/>
              <a:gd name="T12" fmla="*/ 0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52" name="Freeform 48"/>
          <xdr:cNvSpPr>
            <a:spLocks/>
          </xdr:cNvSpPr>
        </xdr:nvSpPr>
        <xdr:spPr bwMode="auto">
          <a:xfrm>
            <a:off x="332" y="790"/>
            <a:ext cx="1" cy="4"/>
          </a:xfrm>
          <a:custGeom>
            <a:avLst/>
            <a:gdLst>
              <a:gd name="T0" fmla="*/ 0 w 4"/>
              <a:gd name="T1" fmla="*/ 0 h 17"/>
              <a:gd name="T2" fmla="*/ 0 w 4"/>
              <a:gd name="T3" fmla="*/ 0 h 17"/>
              <a:gd name="T4" fmla="*/ 0 w 4"/>
              <a:gd name="T5" fmla="*/ 0 h 17"/>
              <a:gd name="T6" fmla="*/ 0 w 4"/>
              <a:gd name="T7" fmla="*/ 0 h 17"/>
              <a:gd name="T8" fmla="*/ 0 w 4"/>
              <a:gd name="T9" fmla="*/ 0 h 17"/>
              <a:gd name="T10" fmla="*/ 0 w 4"/>
              <a:gd name="T11" fmla="*/ 0 h 17"/>
              <a:gd name="T12" fmla="*/ 0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53" name="Freeform 49"/>
          <xdr:cNvSpPr>
            <a:spLocks/>
          </xdr:cNvSpPr>
        </xdr:nvSpPr>
        <xdr:spPr bwMode="auto">
          <a:xfrm>
            <a:off x="339" y="786"/>
            <a:ext cx="3" cy="3"/>
          </a:xfrm>
          <a:custGeom>
            <a:avLst/>
            <a:gdLst>
              <a:gd name="T0" fmla="*/ 0 w 10"/>
              <a:gd name="T1" fmla="*/ 0 h 10"/>
              <a:gd name="T2" fmla="*/ 0 w 10"/>
              <a:gd name="T3" fmla="*/ 0 h 10"/>
              <a:gd name="T4" fmla="*/ 0 w 10"/>
              <a:gd name="T5" fmla="*/ 0 h 10"/>
              <a:gd name="T6" fmla="*/ 0 w 10"/>
              <a:gd name="T7" fmla="*/ 0 h 10"/>
              <a:gd name="T8" fmla="*/ 0 w 10"/>
              <a:gd name="T9" fmla="*/ 0 h 10"/>
              <a:gd name="T10" fmla="*/ 0 w 10"/>
              <a:gd name="T11" fmla="*/ 0 h 10"/>
              <a:gd name="T12" fmla="*/ 0 w 10"/>
              <a:gd name="T13" fmla="*/ 0 h 10"/>
              <a:gd name="T14" fmla="*/ 0 w 10"/>
              <a:gd name="T15" fmla="*/ 0 h 10"/>
              <a:gd name="T16" fmla="*/ 0 w 10"/>
              <a:gd name="T17" fmla="*/ 0 h 10"/>
              <a:gd name="T18" fmla="*/ 0 w 10"/>
              <a:gd name="T19" fmla="*/ 0 h 10"/>
              <a:gd name="T20" fmla="*/ 0 w 10"/>
              <a:gd name="T21" fmla="*/ 0 h 10"/>
              <a:gd name="T22" fmla="*/ 0 w 10"/>
              <a:gd name="T23" fmla="*/ 0 h 10"/>
              <a:gd name="T24" fmla="*/ 0 w 10"/>
              <a:gd name="T25" fmla="*/ 0 h 10"/>
              <a:gd name="T26" fmla="*/ 0 w 10"/>
              <a:gd name="T27" fmla="*/ 0 h 10"/>
              <a:gd name="T28" fmla="*/ 0 w 10"/>
              <a:gd name="T29" fmla="*/ 0 h 10"/>
              <a:gd name="T30" fmla="*/ 0 w 10"/>
              <a:gd name="T31" fmla="*/ 0 h 10"/>
              <a:gd name="T32" fmla="*/ 0 w 10"/>
              <a:gd name="T33" fmla="*/ 0 h 10"/>
              <a:gd name="T34" fmla="*/ 0 w 10"/>
              <a:gd name="T35" fmla="*/ 0 h 10"/>
              <a:gd name="T36" fmla="*/ 0 w 10"/>
              <a:gd name="T37" fmla="*/ 0 h 10"/>
              <a:gd name="T38" fmla="*/ 0 w 10"/>
              <a:gd name="T39" fmla="*/ 0 h 10"/>
              <a:gd name="T40" fmla="*/ 0 w 10"/>
              <a:gd name="T41" fmla="*/ 0 h 10"/>
              <a:gd name="T42" fmla="*/ 0 w 10"/>
              <a:gd name="T43" fmla="*/ 0 h 10"/>
              <a:gd name="T44" fmla="*/ 0 w 10"/>
              <a:gd name="T45" fmla="*/ 0 h 10"/>
              <a:gd name="T46" fmla="*/ 0 w 10"/>
              <a:gd name="T47" fmla="*/ 0 h 10"/>
              <a:gd name="T48" fmla="*/ 0 w 10"/>
              <a:gd name="T49" fmla="*/ 0 h 10"/>
              <a:gd name="T50" fmla="*/ 0 w 10"/>
              <a:gd name="T51" fmla="*/ 0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54" name="Freeform 50"/>
          <xdr:cNvSpPr>
            <a:spLocks/>
          </xdr:cNvSpPr>
        </xdr:nvSpPr>
        <xdr:spPr bwMode="auto">
          <a:xfrm>
            <a:off x="346" y="796"/>
            <a:ext cx="9" cy="1"/>
          </a:xfrm>
          <a:custGeom>
            <a:avLst/>
            <a:gdLst>
              <a:gd name="T0" fmla="*/ 0 w 53"/>
              <a:gd name="T1" fmla="*/ 0 h 4"/>
              <a:gd name="T2" fmla="*/ 0 w 53"/>
              <a:gd name="T3" fmla="*/ 0 h 4"/>
              <a:gd name="T4" fmla="*/ 0 w 53"/>
              <a:gd name="T5" fmla="*/ 0 h 4"/>
              <a:gd name="T6" fmla="*/ 0 w 53"/>
              <a:gd name="T7" fmla="*/ 0 h 4"/>
              <a:gd name="T8" fmla="*/ 0 w 53"/>
              <a:gd name="T9" fmla="*/ 0 h 4"/>
              <a:gd name="T10" fmla="*/ 0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55" name="Freeform 51"/>
          <xdr:cNvSpPr>
            <a:spLocks/>
          </xdr:cNvSpPr>
        </xdr:nvSpPr>
        <xdr:spPr bwMode="auto">
          <a:xfrm>
            <a:off x="329" y="797"/>
            <a:ext cx="26" cy="1"/>
          </a:xfrm>
          <a:custGeom>
            <a:avLst/>
            <a:gdLst>
              <a:gd name="T0" fmla="*/ 0 w 128"/>
              <a:gd name="T1" fmla="*/ 0 h 4"/>
              <a:gd name="T2" fmla="*/ 0 w 128"/>
              <a:gd name="T3" fmla="*/ 0 h 4"/>
              <a:gd name="T4" fmla="*/ 0 w 128"/>
              <a:gd name="T5" fmla="*/ 0 h 4"/>
              <a:gd name="T6" fmla="*/ 0 w 128"/>
              <a:gd name="T7" fmla="*/ 0 h 4"/>
              <a:gd name="T8" fmla="*/ 0 w 128"/>
              <a:gd name="T9" fmla="*/ 0 h 4"/>
              <a:gd name="T10" fmla="*/ 0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56" name="Freeform 52"/>
          <xdr:cNvSpPr>
            <a:spLocks/>
          </xdr:cNvSpPr>
        </xdr:nvSpPr>
        <xdr:spPr bwMode="auto">
          <a:xfrm>
            <a:off x="332" y="798"/>
            <a:ext cx="23" cy="2"/>
          </a:xfrm>
          <a:custGeom>
            <a:avLst/>
            <a:gdLst>
              <a:gd name="T0" fmla="*/ 0 w 118"/>
              <a:gd name="T1" fmla="*/ 0 h 4"/>
              <a:gd name="T2" fmla="*/ 0 w 118"/>
              <a:gd name="T3" fmla="*/ 0 h 4"/>
              <a:gd name="T4" fmla="*/ 0 w 118"/>
              <a:gd name="T5" fmla="*/ 1 h 4"/>
              <a:gd name="T6" fmla="*/ 0 w 118"/>
              <a:gd name="T7" fmla="*/ 1 h 4"/>
              <a:gd name="T8" fmla="*/ 0 w 118"/>
              <a:gd name="T9" fmla="*/ 0 h 4"/>
              <a:gd name="T10" fmla="*/ 0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57" name="Freeform 53"/>
          <xdr:cNvSpPr>
            <a:spLocks/>
          </xdr:cNvSpPr>
        </xdr:nvSpPr>
        <xdr:spPr bwMode="auto">
          <a:xfrm>
            <a:off x="355" y="794"/>
            <a:ext cx="3" cy="6"/>
          </a:xfrm>
          <a:custGeom>
            <a:avLst/>
            <a:gdLst>
              <a:gd name="T0" fmla="*/ 0 w 12"/>
              <a:gd name="T1" fmla="*/ 0 h 23"/>
              <a:gd name="T2" fmla="*/ 0 w 12"/>
              <a:gd name="T3" fmla="*/ 0 h 23"/>
              <a:gd name="T4" fmla="*/ 0 w 12"/>
              <a:gd name="T5" fmla="*/ 0 h 23"/>
              <a:gd name="T6" fmla="*/ 0 w 12"/>
              <a:gd name="T7" fmla="*/ 0 h 23"/>
              <a:gd name="T8" fmla="*/ 0 w 12"/>
              <a:gd name="T9" fmla="*/ 0 h 23"/>
              <a:gd name="T10" fmla="*/ 0 w 12"/>
              <a:gd name="T11" fmla="*/ 0 h 23"/>
              <a:gd name="T12" fmla="*/ 0 w 12"/>
              <a:gd name="T13" fmla="*/ 0 h 23"/>
              <a:gd name="T14" fmla="*/ 0 w 12"/>
              <a:gd name="T15" fmla="*/ 0 h 23"/>
              <a:gd name="T16" fmla="*/ 0 w 12"/>
              <a:gd name="T17" fmla="*/ 0 h 23"/>
              <a:gd name="T18" fmla="*/ 0 w 12"/>
              <a:gd name="T19" fmla="*/ 0 h 23"/>
              <a:gd name="T20" fmla="*/ 0 w 12"/>
              <a:gd name="T21" fmla="*/ 0 h 23"/>
              <a:gd name="T22" fmla="*/ 0 w 12"/>
              <a:gd name="T23" fmla="*/ 0 h 23"/>
              <a:gd name="T24" fmla="*/ 0 w 12"/>
              <a:gd name="T25" fmla="*/ 0 h 23"/>
              <a:gd name="T26" fmla="*/ 0 w 12"/>
              <a:gd name="T27" fmla="*/ 0 h 23"/>
              <a:gd name="T28" fmla="*/ 0 w 12"/>
              <a:gd name="T29" fmla="*/ 0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58" name="Freeform 54"/>
          <xdr:cNvSpPr>
            <a:spLocks/>
          </xdr:cNvSpPr>
        </xdr:nvSpPr>
        <xdr:spPr bwMode="auto">
          <a:xfrm>
            <a:off x="331" y="798"/>
            <a:ext cx="1" cy="28"/>
          </a:xfrm>
          <a:custGeom>
            <a:avLst/>
            <a:gdLst>
              <a:gd name="T0" fmla="*/ 0 w 4"/>
              <a:gd name="T1" fmla="*/ 0 h 120"/>
              <a:gd name="T2" fmla="*/ 0 w 4"/>
              <a:gd name="T3" fmla="*/ 0 h 120"/>
              <a:gd name="T4" fmla="*/ 0 w 4"/>
              <a:gd name="T5" fmla="*/ 0 h 120"/>
              <a:gd name="T6" fmla="*/ 0 w 4"/>
              <a:gd name="T7" fmla="*/ 0 h 120"/>
              <a:gd name="T8" fmla="*/ 0 w 4"/>
              <a:gd name="T9" fmla="*/ 0 h 120"/>
              <a:gd name="T10" fmla="*/ 0 w 4"/>
              <a:gd name="T11" fmla="*/ 0 h 120"/>
              <a:gd name="T12" fmla="*/ 0 w 4"/>
              <a:gd name="T13" fmla="*/ 0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59" name="Line 55"/>
          <xdr:cNvSpPr>
            <a:spLocks noChangeShapeType="1"/>
          </xdr:cNvSpPr>
        </xdr:nvSpPr>
        <xdr:spPr bwMode="auto">
          <a:xfrm>
            <a:off x="271" y="804"/>
            <a:ext cx="2" cy="8"/>
          </a:xfrm>
          <a:prstGeom prst="line">
            <a:avLst/>
          </a:prstGeom>
          <a:noFill/>
          <a:ln w="0">
            <a:solidFill>
              <a:srgbClr val="0238C0"/>
            </a:solidFill>
            <a:round/>
            <a:headEnd/>
            <a:tailEnd/>
          </a:ln>
          <a:extLst>
            <a:ext uri="{909E8E84-426E-40DD-AFC4-6F175D3DCCD1}">
              <a14:hiddenFill xmlns:a14="http://schemas.microsoft.com/office/drawing/2010/main">
                <a:noFill/>
              </a14:hiddenFill>
            </a:ext>
          </a:extLst>
        </xdr:spPr>
      </xdr:sp>
      <xdr:sp macro="" textlink="">
        <xdr:nvSpPr>
          <xdr:cNvPr id="60" name="Freeform 56"/>
          <xdr:cNvSpPr>
            <a:spLocks/>
          </xdr:cNvSpPr>
        </xdr:nvSpPr>
        <xdr:spPr bwMode="auto">
          <a:xfrm>
            <a:off x="258" y="803"/>
            <a:ext cx="1" cy="11"/>
          </a:xfrm>
          <a:custGeom>
            <a:avLst/>
            <a:gdLst>
              <a:gd name="T0" fmla="*/ 0 w 4"/>
              <a:gd name="T1" fmla="*/ 0 h 43"/>
              <a:gd name="T2" fmla="*/ 0 w 4"/>
              <a:gd name="T3" fmla="*/ 0 h 43"/>
              <a:gd name="T4" fmla="*/ 0 w 4"/>
              <a:gd name="T5" fmla="*/ 0 h 43"/>
              <a:gd name="T6" fmla="*/ 0 w 4"/>
              <a:gd name="T7" fmla="*/ 0 h 43"/>
              <a:gd name="T8" fmla="*/ 0 w 4"/>
              <a:gd name="T9" fmla="*/ 0 h 43"/>
              <a:gd name="T10" fmla="*/ 0 w 4"/>
              <a:gd name="T11" fmla="*/ 0 h 43"/>
              <a:gd name="T12" fmla="*/ 0 w 4"/>
              <a:gd name="T13" fmla="*/ 0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61" name="Freeform 57"/>
          <xdr:cNvSpPr>
            <a:spLocks/>
          </xdr:cNvSpPr>
        </xdr:nvSpPr>
        <xdr:spPr bwMode="auto">
          <a:xfrm>
            <a:off x="300" y="803"/>
            <a:ext cx="1" cy="4"/>
          </a:xfrm>
          <a:custGeom>
            <a:avLst/>
            <a:gdLst>
              <a:gd name="T0" fmla="*/ 0 w 4"/>
              <a:gd name="T1" fmla="*/ 0 h 18"/>
              <a:gd name="T2" fmla="*/ 0 w 4"/>
              <a:gd name="T3" fmla="*/ 0 h 18"/>
              <a:gd name="T4" fmla="*/ 0 w 4"/>
              <a:gd name="T5" fmla="*/ 0 h 18"/>
              <a:gd name="T6" fmla="*/ 0 w 4"/>
              <a:gd name="T7" fmla="*/ 0 h 18"/>
              <a:gd name="T8" fmla="*/ 0 w 4"/>
              <a:gd name="T9" fmla="*/ 0 h 18"/>
              <a:gd name="T10" fmla="*/ 0 w 4"/>
              <a:gd name="T11" fmla="*/ 0 h 18"/>
              <a:gd name="T12" fmla="*/ 0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62" name="Freeform 58"/>
          <xdr:cNvSpPr>
            <a:spLocks/>
          </xdr:cNvSpPr>
        </xdr:nvSpPr>
        <xdr:spPr bwMode="auto">
          <a:xfrm>
            <a:off x="300" y="808"/>
            <a:ext cx="1" cy="3"/>
          </a:xfrm>
          <a:custGeom>
            <a:avLst/>
            <a:gdLst>
              <a:gd name="T0" fmla="*/ 0 w 4"/>
              <a:gd name="T1" fmla="*/ 0 h 13"/>
              <a:gd name="T2" fmla="*/ 0 w 4"/>
              <a:gd name="T3" fmla="*/ 0 h 13"/>
              <a:gd name="T4" fmla="*/ 0 w 4"/>
              <a:gd name="T5" fmla="*/ 0 h 13"/>
              <a:gd name="T6" fmla="*/ 0 w 4"/>
              <a:gd name="T7" fmla="*/ 0 h 13"/>
              <a:gd name="T8" fmla="*/ 0 w 4"/>
              <a:gd name="T9" fmla="*/ 0 h 13"/>
              <a:gd name="T10" fmla="*/ 0 w 4"/>
              <a:gd name="T11" fmla="*/ 0 h 13"/>
              <a:gd name="T12" fmla="*/ 0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63" name="Freeform 59"/>
          <xdr:cNvSpPr>
            <a:spLocks/>
          </xdr:cNvSpPr>
        </xdr:nvSpPr>
        <xdr:spPr bwMode="auto">
          <a:xfrm>
            <a:off x="300" y="812"/>
            <a:ext cx="1" cy="17"/>
          </a:xfrm>
          <a:custGeom>
            <a:avLst/>
            <a:gdLst>
              <a:gd name="T0" fmla="*/ 0 w 4"/>
              <a:gd name="T1" fmla="*/ 0 h 74"/>
              <a:gd name="T2" fmla="*/ 0 w 4"/>
              <a:gd name="T3" fmla="*/ 0 h 74"/>
              <a:gd name="T4" fmla="*/ 0 w 4"/>
              <a:gd name="T5" fmla="*/ 0 h 74"/>
              <a:gd name="T6" fmla="*/ 0 w 4"/>
              <a:gd name="T7" fmla="*/ 0 h 74"/>
              <a:gd name="T8" fmla="*/ 0 w 4"/>
              <a:gd name="T9" fmla="*/ 0 h 74"/>
              <a:gd name="T10" fmla="*/ 0 w 4"/>
              <a:gd name="T11" fmla="*/ 0 h 74"/>
              <a:gd name="T12" fmla="*/ 0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64" name="Freeform 60"/>
          <xdr:cNvSpPr>
            <a:spLocks/>
          </xdr:cNvSpPr>
        </xdr:nvSpPr>
        <xdr:spPr bwMode="auto">
          <a:xfrm>
            <a:off x="298" y="829"/>
            <a:ext cx="5" cy="10"/>
          </a:xfrm>
          <a:custGeom>
            <a:avLst/>
            <a:gdLst>
              <a:gd name="T0" fmla="*/ 0 w 19"/>
              <a:gd name="T1" fmla="*/ 0 h 41"/>
              <a:gd name="T2" fmla="*/ 0 w 19"/>
              <a:gd name="T3" fmla="*/ 0 h 41"/>
              <a:gd name="T4" fmla="*/ 0 w 19"/>
              <a:gd name="T5" fmla="*/ 0 h 41"/>
              <a:gd name="T6" fmla="*/ 0 w 19"/>
              <a:gd name="T7" fmla="*/ 0 h 41"/>
              <a:gd name="T8" fmla="*/ 0 w 19"/>
              <a:gd name="T9" fmla="*/ 0 h 41"/>
              <a:gd name="T10" fmla="*/ 0 w 19"/>
              <a:gd name="T11" fmla="*/ 0 h 41"/>
              <a:gd name="T12" fmla="*/ 0 w 19"/>
              <a:gd name="T13" fmla="*/ 0 h 41"/>
              <a:gd name="T14" fmla="*/ 0 w 19"/>
              <a:gd name="T15" fmla="*/ 0 h 41"/>
              <a:gd name="T16" fmla="*/ 0 w 19"/>
              <a:gd name="T17" fmla="*/ 0 h 41"/>
              <a:gd name="T18" fmla="*/ 0 w 19"/>
              <a:gd name="T19" fmla="*/ 0 h 41"/>
              <a:gd name="T20" fmla="*/ 0 w 19"/>
              <a:gd name="T21" fmla="*/ 0 h 41"/>
              <a:gd name="T22" fmla="*/ 0 w 19"/>
              <a:gd name="T23" fmla="*/ 0 h 41"/>
              <a:gd name="T24" fmla="*/ 0 w 19"/>
              <a:gd name="T25" fmla="*/ 0 h 41"/>
              <a:gd name="T26" fmla="*/ 0 w 19"/>
              <a:gd name="T27" fmla="*/ 0 h 41"/>
              <a:gd name="T28" fmla="*/ 0 w 19"/>
              <a:gd name="T29" fmla="*/ 0 h 41"/>
              <a:gd name="T30" fmla="*/ 0 w 19"/>
              <a:gd name="T31" fmla="*/ 0 h 41"/>
              <a:gd name="T32" fmla="*/ 0 w 19"/>
              <a:gd name="T33" fmla="*/ 0 h 41"/>
              <a:gd name="T34" fmla="*/ 0 w 19"/>
              <a:gd name="T35" fmla="*/ 0 h 41"/>
              <a:gd name="T36" fmla="*/ 0 w 19"/>
              <a:gd name="T37" fmla="*/ 0 h 41"/>
              <a:gd name="T38" fmla="*/ 0 w 19"/>
              <a:gd name="T39" fmla="*/ 0 h 41"/>
              <a:gd name="T40" fmla="*/ 0 w 19"/>
              <a:gd name="T41" fmla="*/ 0 h 41"/>
              <a:gd name="T42" fmla="*/ 0 w 19"/>
              <a:gd name="T43" fmla="*/ 0 h 41"/>
              <a:gd name="T44" fmla="*/ 0 w 19"/>
              <a:gd name="T45" fmla="*/ 0 h 41"/>
              <a:gd name="T46" fmla="*/ 0 w 19"/>
              <a:gd name="T47" fmla="*/ 0 h 41"/>
              <a:gd name="T48" fmla="*/ 0 w 19"/>
              <a:gd name="T49" fmla="*/ 0 h 41"/>
              <a:gd name="T50" fmla="*/ 0 w 19"/>
              <a:gd name="T51" fmla="*/ 0 h 41"/>
              <a:gd name="T52" fmla="*/ 0 w 19"/>
              <a:gd name="T53" fmla="*/ 0 h 41"/>
              <a:gd name="T54" fmla="*/ 0 w 19"/>
              <a:gd name="T55" fmla="*/ 0 h 41"/>
              <a:gd name="T56" fmla="*/ 0 w 19"/>
              <a:gd name="T57" fmla="*/ 0 h 41"/>
              <a:gd name="T58" fmla="*/ 0 w 19"/>
              <a:gd name="T59" fmla="*/ 0 h 41"/>
              <a:gd name="T60" fmla="*/ 0 w 19"/>
              <a:gd name="T61" fmla="*/ 0 h 41"/>
              <a:gd name="T62" fmla="*/ 0 w 19"/>
              <a:gd name="T63" fmla="*/ 0 h 41"/>
              <a:gd name="T64" fmla="*/ 0 w 19"/>
              <a:gd name="T65" fmla="*/ 0 h 41"/>
              <a:gd name="T66" fmla="*/ 0 w 19"/>
              <a:gd name="T67" fmla="*/ 0 h 41"/>
              <a:gd name="T68" fmla="*/ 0 w 19"/>
              <a:gd name="T69" fmla="*/ 0 h 41"/>
              <a:gd name="T70" fmla="*/ 0 w 19"/>
              <a:gd name="T71" fmla="*/ 0 h 41"/>
              <a:gd name="T72" fmla="*/ 0 w 19"/>
              <a:gd name="T73" fmla="*/ 0 h 41"/>
              <a:gd name="T74" fmla="*/ 0 w 19"/>
              <a:gd name="T75" fmla="*/ 0 h 41"/>
              <a:gd name="T76" fmla="*/ 0 w 19"/>
              <a:gd name="T77" fmla="*/ 0 h 41"/>
              <a:gd name="T78" fmla="*/ 0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65" name="Freeform 61"/>
          <xdr:cNvSpPr>
            <a:spLocks/>
          </xdr:cNvSpPr>
        </xdr:nvSpPr>
        <xdr:spPr bwMode="auto">
          <a:xfrm>
            <a:off x="300" y="829"/>
            <a:ext cx="3" cy="10"/>
          </a:xfrm>
          <a:custGeom>
            <a:avLst/>
            <a:gdLst>
              <a:gd name="T0" fmla="*/ 0 w 18"/>
              <a:gd name="T1" fmla="*/ 0 h 41"/>
              <a:gd name="T2" fmla="*/ 0 w 18"/>
              <a:gd name="T3" fmla="*/ 0 h 41"/>
              <a:gd name="T4" fmla="*/ 0 w 18"/>
              <a:gd name="T5" fmla="*/ 0 h 41"/>
              <a:gd name="T6" fmla="*/ 0 w 18"/>
              <a:gd name="T7" fmla="*/ 0 h 41"/>
              <a:gd name="T8" fmla="*/ 0 w 18"/>
              <a:gd name="T9" fmla="*/ 0 h 41"/>
              <a:gd name="T10" fmla="*/ 0 w 18"/>
              <a:gd name="T11" fmla="*/ 0 h 41"/>
              <a:gd name="T12" fmla="*/ 0 w 18"/>
              <a:gd name="T13" fmla="*/ 0 h 41"/>
              <a:gd name="T14" fmla="*/ 0 w 18"/>
              <a:gd name="T15" fmla="*/ 0 h 41"/>
              <a:gd name="T16" fmla="*/ 0 w 18"/>
              <a:gd name="T17" fmla="*/ 0 h 41"/>
              <a:gd name="T18" fmla="*/ 0 w 18"/>
              <a:gd name="T19" fmla="*/ 0 h 41"/>
              <a:gd name="T20" fmla="*/ 0 w 18"/>
              <a:gd name="T21" fmla="*/ 0 h 41"/>
              <a:gd name="T22" fmla="*/ 0 w 18"/>
              <a:gd name="T23" fmla="*/ 0 h 41"/>
              <a:gd name="T24" fmla="*/ 0 w 18"/>
              <a:gd name="T25" fmla="*/ 0 h 41"/>
              <a:gd name="T26" fmla="*/ 0 w 18"/>
              <a:gd name="T27" fmla="*/ 0 h 41"/>
              <a:gd name="T28" fmla="*/ 0 w 18"/>
              <a:gd name="T29" fmla="*/ 0 h 41"/>
              <a:gd name="T30" fmla="*/ 0 w 18"/>
              <a:gd name="T31" fmla="*/ 0 h 41"/>
              <a:gd name="T32" fmla="*/ 0 w 18"/>
              <a:gd name="T33" fmla="*/ 0 h 41"/>
              <a:gd name="T34" fmla="*/ 0 w 18"/>
              <a:gd name="T35" fmla="*/ 0 h 41"/>
              <a:gd name="T36" fmla="*/ 0 w 18"/>
              <a:gd name="T37" fmla="*/ 0 h 41"/>
              <a:gd name="T38" fmla="*/ 0 w 18"/>
              <a:gd name="T39" fmla="*/ 0 h 41"/>
              <a:gd name="T40" fmla="*/ 0 w 18"/>
              <a:gd name="T41" fmla="*/ 0 h 41"/>
              <a:gd name="T42" fmla="*/ 0 w 18"/>
              <a:gd name="T43" fmla="*/ 0 h 41"/>
              <a:gd name="T44" fmla="*/ 0 w 18"/>
              <a:gd name="T45" fmla="*/ 0 h 41"/>
              <a:gd name="T46" fmla="*/ 0 w 18"/>
              <a:gd name="T47" fmla="*/ 0 h 41"/>
              <a:gd name="T48" fmla="*/ 0 w 18"/>
              <a:gd name="T49" fmla="*/ 0 h 41"/>
              <a:gd name="T50" fmla="*/ 0 w 18"/>
              <a:gd name="T51" fmla="*/ 0 h 41"/>
              <a:gd name="T52" fmla="*/ 0 w 18"/>
              <a:gd name="T53" fmla="*/ 0 h 41"/>
              <a:gd name="T54" fmla="*/ 0 w 18"/>
              <a:gd name="T55" fmla="*/ 0 h 41"/>
              <a:gd name="T56" fmla="*/ 0 w 18"/>
              <a:gd name="T57" fmla="*/ 0 h 41"/>
              <a:gd name="T58" fmla="*/ 0 w 18"/>
              <a:gd name="T59" fmla="*/ 0 h 41"/>
              <a:gd name="T60" fmla="*/ 0 w 18"/>
              <a:gd name="T61" fmla="*/ 0 h 41"/>
              <a:gd name="T62" fmla="*/ 0 w 18"/>
              <a:gd name="T63" fmla="*/ 0 h 41"/>
              <a:gd name="T64" fmla="*/ 0 w 18"/>
              <a:gd name="T65" fmla="*/ 0 h 41"/>
              <a:gd name="T66" fmla="*/ 0 w 18"/>
              <a:gd name="T67" fmla="*/ 0 h 41"/>
              <a:gd name="T68" fmla="*/ 0 w 18"/>
              <a:gd name="T69" fmla="*/ 0 h 41"/>
              <a:gd name="T70" fmla="*/ 0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66" name="Freeform 62"/>
          <xdr:cNvSpPr>
            <a:spLocks/>
          </xdr:cNvSpPr>
        </xdr:nvSpPr>
        <xdr:spPr bwMode="auto">
          <a:xfrm>
            <a:off x="302" y="803"/>
            <a:ext cx="3" cy="9"/>
          </a:xfrm>
          <a:custGeom>
            <a:avLst/>
            <a:gdLst>
              <a:gd name="T0" fmla="*/ 0 w 12"/>
              <a:gd name="T1" fmla="*/ 0 h 39"/>
              <a:gd name="T2" fmla="*/ 0 w 12"/>
              <a:gd name="T3" fmla="*/ 0 h 39"/>
              <a:gd name="T4" fmla="*/ 0 w 12"/>
              <a:gd name="T5" fmla="*/ 0 h 39"/>
              <a:gd name="T6" fmla="*/ 0 w 12"/>
              <a:gd name="T7" fmla="*/ 0 h 39"/>
              <a:gd name="T8" fmla="*/ 0 w 12"/>
              <a:gd name="T9" fmla="*/ 0 h 39"/>
              <a:gd name="T10" fmla="*/ 0 w 12"/>
              <a:gd name="T11" fmla="*/ 0 h 39"/>
              <a:gd name="T12" fmla="*/ 0 w 12"/>
              <a:gd name="T13" fmla="*/ 0 h 39"/>
              <a:gd name="T14" fmla="*/ 0 w 12"/>
              <a:gd name="T15" fmla="*/ 0 h 39"/>
              <a:gd name="T16" fmla="*/ 0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67" name="Freeform 63"/>
          <xdr:cNvSpPr>
            <a:spLocks/>
          </xdr:cNvSpPr>
        </xdr:nvSpPr>
        <xdr:spPr bwMode="auto">
          <a:xfrm>
            <a:off x="302" y="811"/>
            <a:ext cx="1" cy="20"/>
          </a:xfrm>
          <a:custGeom>
            <a:avLst/>
            <a:gdLst>
              <a:gd name="T0" fmla="*/ 0 w 4"/>
              <a:gd name="T1" fmla="*/ 0 h 82"/>
              <a:gd name="T2" fmla="*/ 0 w 4"/>
              <a:gd name="T3" fmla="*/ 0 h 82"/>
              <a:gd name="T4" fmla="*/ 0 w 4"/>
              <a:gd name="T5" fmla="*/ 0 h 82"/>
              <a:gd name="T6" fmla="*/ 0 w 4"/>
              <a:gd name="T7" fmla="*/ 0 h 82"/>
              <a:gd name="T8" fmla="*/ 0 w 4"/>
              <a:gd name="T9" fmla="*/ 0 h 82"/>
              <a:gd name="T10" fmla="*/ 0 w 4"/>
              <a:gd name="T11" fmla="*/ 0 h 82"/>
              <a:gd name="T12" fmla="*/ 0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68" name="Freeform 64"/>
          <xdr:cNvSpPr>
            <a:spLocks/>
          </xdr:cNvSpPr>
        </xdr:nvSpPr>
        <xdr:spPr bwMode="auto">
          <a:xfrm>
            <a:off x="303" y="803"/>
            <a:ext cx="3" cy="28"/>
          </a:xfrm>
          <a:custGeom>
            <a:avLst/>
            <a:gdLst>
              <a:gd name="T0" fmla="*/ 0 w 14"/>
              <a:gd name="T1" fmla="*/ 0 h 117"/>
              <a:gd name="T2" fmla="*/ 0 w 14"/>
              <a:gd name="T3" fmla="*/ 0 h 117"/>
              <a:gd name="T4" fmla="*/ 0 w 14"/>
              <a:gd name="T5" fmla="*/ 0 h 117"/>
              <a:gd name="T6" fmla="*/ 0 w 14"/>
              <a:gd name="T7" fmla="*/ 0 h 117"/>
              <a:gd name="T8" fmla="*/ 0 w 14"/>
              <a:gd name="T9" fmla="*/ 0 h 117"/>
              <a:gd name="T10" fmla="*/ 0 w 14"/>
              <a:gd name="T11" fmla="*/ 0 h 117"/>
              <a:gd name="T12" fmla="*/ 0 w 14"/>
              <a:gd name="T13" fmla="*/ 0 h 117"/>
              <a:gd name="T14" fmla="*/ 0 w 14"/>
              <a:gd name="T15" fmla="*/ 0 h 117"/>
              <a:gd name="T16" fmla="*/ 0 w 14"/>
              <a:gd name="T17" fmla="*/ 0 h 117"/>
              <a:gd name="T18" fmla="*/ 0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69" name="Freeform 65"/>
          <xdr:cNvSpPr>
            <a:spLocks/>
          </xdr:cNvSpPr>
        </xdr:nvSpPr>
        <xdr:spPr bwMode="auto">
          <a:xfrm>
            <a:off x="255" y="810"/>
            <a:ext cx="3" cy="4"/>
          </a:xfrm>
          <a:custGeom>
            <a:avLst/>
            <a:gdLst>
              <a:gd name="T0" fmla="*/ 0 w 12"/>
              <a:gd name="T1" fmla="*/ 0 h 14"/>
              <a:gd name="T2" fmla="*/ 0 w 12"/>
              <a:gd name="T3" fmla="*/ 0 h 14"/>
              <a:gd name="T4" fmla="*/ 0 w 12"/>
              <a:gd name="T5" fmla="*/ 0 h 14"/>
              <a:gd name="T6" fmla="*/ 0 w 12"/>
              <a:gd name="T7" fmla="*/ 0 h 14"/>
              <a:gd name="T8" fmla="*/ 0 w 12"/>
              <a:gd name="T9" fmla="*/ 0 h 14"/>
              <a:gd name="T10" fmla="*/ 0 w 12"/>
              <a:gd name="T11" fmla="*/ 0 h 14"/>
              <a:gd name="T12" fmla="*/ 0 w 12"/>
              <a:gd name="T13" fmla="*/ 0 h 14"/>
              <a:gd name="T14" fmla="*/ 0 w 12"/>
              <a:gd name="T15" fmla="*/ 0 h 14"/>
              <a:gd name="T16" fmla="*/ 0 w 12"/>
              <a:gd name="T17" fmla="*/ 0 h 14"/>
              <a:gd name="T18" fmla="*/ 0 w 12"/>
              <a:gd name="T19" fmla="*/ 0 h 14"/>
              <a:gd name="T20" fmla="*/ 0 w 12"/>
              <a:gd name="T21" fmla="*/ 0 h 14"/>
              <a:gd name="T22" fmla="*/ 0 w 12"/>
              <a:gd name="T23" fmla="*/ 0 h 14"/>
              <a:gd name="T24" fmla="*/ 0 w 12"/>
              <a:gd name="T25" fmla="*/ 0 h 14"/>
              <a:gd name="T26" fmla="*/ 0 w 12"/>
              <a:gd name="T27" fmla="*/ 0 h 14"/>
              <a:gd name="T28" fmla="*/ 0 w 12"/>
              <a:gd name="T29" fmla="*/ 0 h 14"/>
              <a:gd name="T30" fmla="*/ 0 w 12"/>
              <a:gd name="T31" fmla="*/ 0 h 14"/>
              <a:gd name="T32" fmla="*/ 0 w 12"/>
              <a:gd name="T33" fmla="*/ 0 h 14"/>
              <a:gd name="T34" fmla="*/ 0 w 12"/>
              <a:gd name="T35" fmla="*/ 0 h 14"/>
              <a:gd name="T36" fmla="*/ 0 w 12"/>
              <a:gd name="T37" fmla="*/ 0 h 14"/>
              <a:gd name="T38" fmla="*/ 0 w 12"/>
              <a:gd name="T39" fmla="*/ 0 h 14"/>
              <a:gd name="T40" fmla="*/ 0 w 12"/>
              <a:gd name="T41" fmla="*/ 0 h 14"/>
              <a:gd name="T42" fmla="*/ 0 w 12"/>
              <a:gd name="T43" fmla="*/ 0 h 14"/>
              <a:gd name="T44" fmla="*/ 0 w 12"/>
              <a:gd name="T45" fmla="*/ 0 h 14"/>
              <a:gd name="T46" fmla="*/ 0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70" name="Freeform 66"/>
          <xdr:cNvSpPr>
            <a:spLocks/>
          </xdr:cNvSpPr>
        </xdr:nvSpPr>
        <xdr:spPr bwMode="auto">
          <a:xfrm>
            <a:off x="255" y="810"/>
            <a:ext cx="3" cy="4"/>
          </a:xfrm>
          <a:custGeom>
            <a:avLst/>
            <a:gdLst>
              <a:gd name="T0" fmla="*/ 0 w 14"/>
              <a:gd name="T1" fmla="*/ 0 h 14"/>
              <a:gd name="T2" fmla="*/ 0 w 14"/>
              <a:gd name="T3" fmla="*/ 0 h 14"/>
              <a:gd name="T4" fmla="*/ 0 w 14"/>
              <a:gd name="T5" fmla="*/ 0 h 14"/>
              <a:gd name="T6" fmla="*/ 0 w 14"/>
              <a:gd name="T7" fmla="*/ 0 h 14"/>
              <a:gd name="T8" fmla="*/ 0 w 14"/>
              <a:gd name="T9" fmla="*/ 0 h 14"/>
              <a:gd name="T10" fmla="*/ 0 w 14"/>
              <a:gd name="T11" fmla="*/ 0 h 14"/>
              <a:gd name="T12" fmla="*/ 0 w 14"/>
              <a:gd name="T13" fmla="*/ 0 h 14"/>
              <a:gd name="T14" fmla="*/ 0 w 14"/>
              <a:gd name="T15" fmla="*/ 0 h 14"/>
              <a:gd name="T16" fmla="*/ 0 w 14"/>
              <a:gd name="T17" fmla="*/ 0 h 14"/>
              <a:gd name="T18" fmla="*/ 0 w 14"/>
              <a:gd name="T19" fmla="*/ 0 h 14"/>
              <a:gd name="T20" fmla="*/ 0 w 14"/>
              <a:gd name="T21" fmla="*/ 0 h 14"/>
              <a:gd name="T22" fmla="*/ 0 w 14"/>
              <a:gd name="T23" fmla="*/ 0 h 14"/>
              <a:gd name="T24" fmla="*/ 0 w 14"/>
              <a:gd name="T25" fmla="*/ 0 h 14"/>
              <a:gd name="T26" fmla="*/ 0 w 14"/>
              <a:gd name="T27" fmla="*/ 0 h 14"/>
              <a:gd name="T28" fmla="*/ 0 w 14"/>
              <a:gd name="T29" fmla="*/ 0 h 14"/>
              <a:gd name="T30" fmla="*/ 0 w 14"/>
              <a:gd name="T31" fmla="*/ 0 h 14"/>
              <a:gd name="T32" fmla="*/ 0 w 14"/>
              <a:gd name="T33" fmla="*/ 0 h 14"/>
              <a:gd name="T34" fmla="*/ 0 w 14"/>
              <a:gd name="T35" fmla="*/ 0 h 14"/>
              <a:gd name="T36" fmla="*/ 0 w 14"/>
              <a:gd name="T37" fmla="*/ 0 h 14"/>
              <a:gd name="T38" fmla="*/ 0 w 14"/>
              <a:gd name="T39" fmla="*/ 0 h 14"/>
              <a:gd name="T40" fmla="*/ 0 w 14"/>
              <a:gd name="T41" fmla="*/ 0 h 14"/>
              <a:gd name="T42" fmla="*/ 0 w 14"/>
              <a:gd name="T43" fmla="*/ 0 h 14"/>
              <a:gd name="T44" fmla="*/ 0 w 14"/>
              <a:gd name="T45" fmla="*/ 0 h 14"/>
              <a:gd name="T46" fmla="*/ 0 w 14"/>
              <a:gd name="T47" fmla="*/ 0 h 14"/>
              <a:gd name="T48" fmla="*/ 0 w 14"/>
              <a:gd name="T49" fmla="*/ 0 h 14"/>
              <a:gd name="T50" fmla="*/ 0 w 14"/>
              <a:gd name="T51" fmla="*/ 0 h 14"/>
              <a:gd name="T52" fmla="*/ 0 w 14"/>
              <a:gd name="T53" fmla="*/ 0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71" name="Freeform 67"/>
          <xdr:cNvSpPr>
            <a:spLocks/>
          </xdr:cNvSpPr>
        </xdr:nvSpPr>
        <xdr:spPr bwMode="auto">
          <a:xfrm>
            <a:off x="249" y="829"/>
            <a:ext cx="5" cy="10"/>
          </a:xfrm>
          <a:custGeom>
            <a:avLst/>
            <a:gdLst>
              <a:gd name="T0" fmla="*/ 0 w 24"/>
              <a:gd name="T1" fmla="*/ 0 h 37"/>
              <a:gd name="T2" fmla="*/ 0 w 24"/>
              <a:gd name="T3" fmla="*/ 0 h 37"/>
              <a:gd name="T4" fmla="*/ 0 w 24"/>
              <a:gd name="T5" fmla="*/ 0 h 37"/>
              <a:gd name="T6" fmla="*/ 0 w 24"/>
              <a:gd name="T7" fmla="*/ 0 h 37"/>
              <a:gd name="T8" fmla="*/ 0 w 24"/>
              <a:gd name="T9" fmla="*/ 0 h 37"/>
              <a:gd name="T10" fmla="*/ 0 w 24"/>
              <a:gd name="T11" fmla="*/ 0 h 37"/>
              <a:gd name="T12" fmla="*/ 0 w 24"/>
              <a:gd name="T13" fmla="*/ 0 h 37"/>
              <a:gd name="T14" fmla="*/ 0 w 24"/>
              <a:gd name="T15" fmla="*/ 0 h 37"/>
              <a:gd name="T16" fmla="*/ 0 w 24"/>
              <a:gd name="T17" fmla="*/ 0 h 37"/>
              <a:gd name="T18" fmla="*/ 0 w 24"/>
              <a:gd name="T19" fmla="*/ 0 h 37"/>
              <a:gd name="T20" fmla="*/ 0 w 24"/>
              <a:gd name="T21" fmla="*/ 0 h 37"/>
              <a:gd name="T22" fmla="*/ 0 w 24"/>
              <a:gd name="T23" fmla="*/ 0 h 37"/>
              <a:gd name="T24" fmla="*/ 0 w 24"/>
              <a:gd name="T25" fmla="*/ 0 h 37"/>
              <a:gd name="T26" fmla="*/ 0 w 24"/>
              <a:gd name="T27" fmla="*/ 0 h 37"/>
              <a:gd name="T28" fmla="*/ 0 w 24"/>
              <a:gd name="T29" fmla="*/ 0 h 37"/>
              <a:gd name="T30" fmla="*/ 0 w 24"/>
              <a:gd name="T31" fmla="*/ 0 h 37"/>
              <a:gd name="T32" fmla="*/ 0 w 24"/>
              <a:gd name="T33" fmla="*/ 0 h 37"/>
              <a:gd name="T34" fmla="*/ 0 w 24"/>
              <a:gd name="T35" fmla="*/ 0 h 37"/>
              <a:gd name="T36" fmla="*/ 0 w 24"/>
              <a:gd name="T37" fmla="*/ 0 h 37"/>
              <a:gd name="T38" fmla="*/ 0 w 24"/>
              <a:gd name="T39" fmla="*/ 0 h 37"/>
              <a:gd name="T40" fmla="*/ 0 w 24"/>
              <a:gd name="T41" fmla="*/ 0 h 37"/>
              <a:gd name="T42" fmla="*/ 0 w 24"/>
              <a:gd name="T43" fmla="*/ 0 h 37"/>
              <a:gd name="T44" fmla="*/ 0 w 24"/>
              <a:gd name="T45" fmla="*/ 0 h 37"/>
              <a:gd name="T46" fmla="*/ 0 w 24"/>
              <a:gd name="T47" fmla="*/ 0 h 37"/>
              <a:gd name="T48" fmla="*/ 0 w 24"/>
              <a:gd name="T49" fmla="*/ 0 h 37"/>
              <a:gd name="T50" fmla="*/ 0 w 24"/>
              <a:gd name="T51" fmla="*/ 0 h 37"/>
              <a:gd name="T52" fmla="*/ 0 w 24"/>
              <a:gd name="T53" fmla="*/ 0 h 37"/>
              <a:gd name="T54" fmla="*/ 0 w 24"/>
              <a:gd name="T55" fmla="*/ 0 h 37"/>
              <a:gd name="T56" fmla="*/ 0 w 24"/>
              <a:gd name="T57" fmla="*/ 0 h 37"/>
              <a:gd name="T58" fmla="*/ 0 w 24"/>
              <a:gd name="T59" fmla="*/ 0 h 37"/>
              <a:gd name="T60" fmla="*/ 0 w 24"/>
              <a:gd name="T61" fmla="*/ 0 h 37"/>
              <a:gd name="T62" fmla="*/ 0 w 24"/>
              <a:gd name="T63" fmla="*/ 0 h 37"/>
              <a:gd name="T64" fmla="*/ 0 w 24"/>
              <a:gd name="T65" fmla="*/ 0 h 37"/>
              <a:gd name="T66" fmla="*/ 0 w 24"/>
              <a:gd name="T67" fmla="*/ 0 h 37"/>
              <a:gd name="T68" fmla="*/ 0 w 24"/>
              <a:gd name="T69" fmla="*/ 0 h 37"/>
              <a:gd name="T70" fmla="*/ 0 w 24"/>
              <a:gd name="T71" fmla="*/ 0 h 37"/>
              <a:gd name="T72" fmla="*/ 0 w 24"/>
              <a:gd name="T73" fmla="*/ 0 h 37"/>
              <a:gd name="T74" fmla="*/ 0 w 24"/>
              <a:gd name="T75" fmla="*/ 0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72" name="Freeform 68"/>
          <xdr:cNvSpPr>
            <a:spLocks/>
          </xdr:cNvSpPr>
        </xdr:nvSpPr>
        <xdr:spPr bwMode="auto">
          <a:xfrm>
            <a:off x="248" y="831"/>
            <a:ext cx="5" cy="8"/>
          </a:xfrm>
          <a:custGeom>
            <a:avLst/>
            <a:gdLst>
              <a:gd name="T0" fmla="*/ 0 w 22"/>
              <a:gd name="T1" fmla="*/ 0 h 35"/>
              <a:gd name="T2" fmla="*/ 0 w 22"/>
              <a:gd name="T3" fmla="*/ 0 h 35"/>
              <a:gd name="T4" fmla="*/ 0 w 22"/>
              <a:gd name="T5" fmla="*/ 0 h 35"/>
              <a:gd name="T6" fmla="*/ 0 w 22"/>
              <a:gd name="T7" fmla="*/ 0 h 35"/>
              <a:gd name="T8" fmla="*/ 0 w 22"/>
              <a:gd name="T9" fmla="*/ 0 h 35"/>
              <a:gd name="T10" fmla="*/ 0 w 22"/>
              <a:gd name="T11" fmla="*/ 0 h 35"/>
              <a:gd name="T12" fmla="*/ 0 w 22"/>
              <a:gd name="T13" fmla="*/ 0 h 35"/>
              <a:gd name="T14" fmla="*/ 0 w 22"/>
              <a:gd name="T15" fmla="*/ 0 h 35"/>
              <a:gd name="T16" fmla="*/ 0 w 22"/>
              <a:gd name="T17" fmla="*/ 0 h 35"/>
              <a:gd name="T18" fmla="*/ 0 w 22"/>
              <a:gd name="T19" fmla="*/ 0 h 35"/>
              <a:gd name="T20" fmla="*/ 0 w 22"/>
              <a:gd name="T21" fmla="*/ 0 h 35"/>
              <a:gd name="T22" fmla="*/ 0 w 22"/>
              <a:gd name="T23" fmla="*/ 0 h 35"/>
              <a:gd name="T24" fmla="*/ 0 w 22"/>
              <a:gd name="T25" fmla="*/ 0 h 35"/>
              <a:gd name="T26" fmla="*/ 0 w 22"/>
              <a:gd name="T27" fmla="*/ 0 h 35"/>
              <a:gd name="T28" fmla="*/ 0 w 22"/>
              <a:gd name="T29" fmla="*/ 0 h 35"/>
              <a:gd name="T30" fmla="*/ 0 w 22"/>
              <a:gd name="T31" fmla="*/ 0 h 35"/>
              <a:gd name="T32" fmla="*/ 0 w 22"/>
              <a:gd name="T33" fmla="*/ 0 h 35"/>
              <a:gd name="T34" fmla="*/ 0 w 22"/>
              <a:gd name="T35" fmla="*/ 0 h 35"/>
              <a:gd name="T36" fmla="*/ 0 w 22"/>
              <a:gd name="T37" fmla="*/ 0 h 35"/>
              <a:gd name="T38" fmla="*/ 0 w 22"/>
              <a:gd name="T39" fmla="*/ 0 h 35"/>
              <a:gd name="T40" fmla="*/ 0 w 22"/>
              <a:gd name="T41" fmla="*/ 0 h 35"/>
              <a:gd name="T42" fmla="*/ 0 w 22"/>
              <a:gd name="T43" fmla="*/ 0 h 35"/>
              <a:gd name="T44" fmla="*/ 0 w 22"/>
              <a:gd name="T45" fmla="*/ 0 h 35"/>
              <a:gd name="T46" fmla="*/ 0 w 22"/>
              <a:gd name="T47" fmla="*/ 0 h 35"/>
              <a:gd name="T48" fmla="*/ 0 w 22"/>
              <a:gd name="T49" fmla="*/ 0 h 35"/>
              <a:gd name="T50" fmla="*/ 0 w 22"/>
              <a:gd name="T51" fmla="*/ 0 h 35"/>
              <a:gd name="T52" fmla="*/ 0 w 22"/>
              <a:gd name="T53" fmla="*/ 0 h 35"/>
              <a:gd name="T54" fmla="*/ 0 w 22"/>
              <a:gd name="T55" fmla="*/ 0 h 35"/>
              <a:gd name="T56" fmla="*/ 0 w 22"/>
              <a:gd name="T57" fmla="*/ 0 h 35"/>
              <a:gd name="T58" fmla="*/ 0 w 22"/>
              <a:gd name="T59" fmla="*/ 0 h 35"/>
              <a:gd name="T60" fmla="*/ 0 w 22"/>
              <a:gd name="T61" fmla="*/ 0 h 35"/>
              <a:gd name="T62" fmla="*/ 0 w 22"/>
              <a:gd name="T63" fmla="*/ 0 h 35"/>
              <a:gd name="T64" fmla="*/ 0 w 22"/>
              <a:gd name="T65" fmla="*/ 0 h 35"/>
              <a:gd name="T66" fmla="*/ 0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73" name="Freeform 69"/>
          <xdr:cNvSpPr>
            <a:spLocks/>
          </xdr:cNvSpPr>
        </xdr:nvSpPr>
        <xdr:spPr bwMode="auto">
          <a:xfrm>
            <a:off x="298" y="831"/>
            <a:ext cx="3" cy="8"/>
          </a:xfrm>
          <a:custGeom>
            <a:avLst/>
            <a:gdLst>
              <a:gd name="T0" fmla="*/ 0 w 11"/>
              <a:gd name="T1" fmla="*/ 0 h 33"/>
              <a:gd name="T2" fmla="*/ 0 w 11"/>
              <a:gd name="T3" fmla="*/ 0 h 33"/>
              <a:gd name="T4" fmla="*/ 0 w 11"/>
              <a:gd name="T5" fmla="*/ 0 h 33"/>
              <a:gd name="T6" fmla="*/ 0 w 11"/>
              <a:gd name="T7" fmla="*/ 0 h 33"/>
              <a:gd name="T8" fmla="*/ 0 w 11"/>
              <a:gd name="T9" fmla="*/ 0 h 33"/>
              <a:gd name="T10" fmla="*/ 0 w 11"/>
              <a:gd name="T11" fmla="*/ 0 h 33"/>
              <a:gd name="T12" fmla="*/ 0 w 11"/>
              <a:gd name="T13" fmla="*/ 0 h 33"/>
              <a:gd name="T14" fmla="*/ 0 w 11"/>
              <a:gd name="T15" fmla="*/ 0 h 33"/>
              <a:gd name="T16" fmla="*/ 0 w 11"/>
              <a:gd name="T17" fmla="*/ 0 h 33"/>
              <a:gd name="T18" fmla="*/ 0 w 11"/>
              <a:gd name="T19" fmla="*/ 0 h 33"/>
              <a:gd name="T20" fmla="*/ 0 w 11"/>
              <a:gd name="T21" fmla="*/ 0 h 33"/>
              <a:gd name="T22" fmla="*/ 0 w 11"/>
              <a:gd name="T23" fmla="*/ 0 h 33"/>
              <a:gd name="T24" fmla="*/ 0 w 11"/>
              <a:gd name="T25" fmla="*/ 0 h 33"/>
              <a:gd name="T26" fmla="*/ 0 w 11"/>
              <a:gd name="T27" fmla="*/ 0 h 33"/>
              <a:gd name="T28" fmla="*/ 0 w 11"/>
              <a:gd name="T29" fmla="*/ 0 h 33"/>
              <a:gd name="T30" fmla="*/ 0 w 11"/>
              <a:gd name="T31" fmla="*/ 0 h 33"/>
              <a:gd name="T32" fmla="*/ 0 w 11"/>
              <a:gd name="T33" fmla="*/ 0 h 33"/>
              <a:gd name="T34" fmla="*/ 0 w 11"/>
              <a:gd name="T35" fmla="*/ 0 h 33"/>
              <a:gd name="T36" fmla="*/ 0 w 11"/>
              <a:gd name="T37" fmla="*/ 0 h 33"/>
              <a:gd name="T38" fmla="*/ 0 w 11"/>
              <a:gd name="T39" fmla="*/ 0 h 33"/>
              <a:gd name="T40" fmla="*/ 0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74" name="Freeform 70"/>
          <xdr:cNvSpPr>
            <a:spLocks/>
          </xdr:cNvSpPr>
        </xdr:nvSpPr>
        <xdr:spPr bwMode="auto">
          <a:xfrm>
            <a:off x="312" y="829"/>
            <a:ext cx="3" cy="10"/>
          </a:xfrm>
          <a:custGeom>
            <a:avLst/>
            <a:gdLst>
              <a:gd name="T0" fmla="*/ 0 w 13"/>
              <a:gd name="T1" fmla="*/ 0 h 41"/>
              <a:gd name="T2" fmla="*/ 0 w 13"/>
              <a:gd name="T3" fmla="*/ 0 h 41"/>
              <a:gd name="T4" fmla="*/ 0 w 13"/>
              <a:gd name="T5" fmla="*/ 0 h 41"/>
              <a:gd name="T6" fmla="*/ 0 w 13"/>
              <a:gd name="T7" fmla="*/ 0 h 41"/>
              <a:gd name="T8" fmla="*/ 0 w 13"/>
              <a:gd name="T9" fmla="*/ 0 h 41"/>
              <a:gd name="T10" fmla="*/ 0 w 13"/>
              <a:gd name="T11" fmla="*/ 0 h 41"/>
              <a:gd name="T12" fmla="*/ 0 w 13"/>
              <a:gd name="T13" fmla="*/ 0 h 41"/>
              <a:gd name="T14" fmla="*/ 0 w 13"/>
              <a:gd name="T15" fmla="*/ 0 h 41"/>
              <a:gd name="T16" fmla="*/ 0 w 13"/>
              <a:gd name="T17" fmla="*/ 0 h 41"/>
              <a:gd name="T18" fmla="*/ 0 w 13"/>
              <a:gd name="T19" fmla="*/ 0 h 41"/>
              <a:gd name="T20" fmla="*/ 0 w 13"/>
              <a:gd name="T21" fmla="*/ 0 h 41"/>
              <a:gd name="T22" fmla="*/ 0 w 13"/>
              <a:gd name="T23" fmla="*/ 0 h 41"/>
              <a:gd name="T24" fmla="*/ 0 w 13"/>
              <a:gd name="T25" fmla="*/ 0 h 41"/>
              <a:gd name="T26" fmla="*/ 0 w 13"/>
              <a:gd name="T27" fmla="*/ 0 h 41"/>
              <a:gd name="T28" fmla="*/ 0 w 13"/>
              <a:gd name="T29" fmla="*/ 0 h 41"/>
              <a:gd name="T30" fmla="*/ 0 w 13"/>
              <a:gd name="T31" fmla="*/ 0 h 41"/>
              <a:gd name="T32" fmla="*/ 0 w 13"/>
              <a:gd name="T33" fmla="*/ 0 h 41"/>
              <a:gd name="T34" fmla="*/ 0 w 13"/>
              <a:gd name="T35" fmla="*/ 0 h 41"/>
              <a:gd name="T36" fmla="*/ 0 w 13"/>
              <a:gd name="T37" fmla="*/ 0 h 41"/>
              <a:gd name="T38" fmla="*/ 0 w 13"/>
              <a:gd name="T39" fmla="*/ 0 h 41"/>
              <a:gd name="T40" fmla="*/ 0 w 13"/>
              <a:gd name="T41" fmla="*/ 0 h 41"/>
              <a:gd name="T42" fmla="*/ 0 w 13"/>
              <a:gd name="T43" fmla="*/ 0 h 41"/>
              <a:gd name="T44" fmla="*/ 0 w 13"/>
              <a:gd name="T45" fmla="*/ 0 h 41"/>
              <a:gd name="T46" fmla="*/ 0 w 13"/>
              <a:gd name="T47" fmla="*/ 0 h 41"/>
              <a:gd name="T48" fmla="*/ 0 w 13"/>
              <a:gd name="T49" fmla="*/ 0 h 41"/>
              <a:gd name="T50" fmla="*/ 0 w 13"/>
              <a:gd name="T51" fmla="*/ 0 h 41"/>
              <a:gd name="T52" fmla="*/ 0 w 13"/>
              <a:gd name="T53" fmla="*/ 0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75" name="Freeform 71"/>
          <xdr:cNvSpPr>
            <a:spLocks/>
          </xdr:cNvSpPr>
        </xdr:nvSpPr>
        <xdr:spPr bwMode="auto">
          <a:xfrm>
            <a:off x="312" y="829"/>
            <a:ext cx="4" cy="10"/>
          </a:xfrm>
          <a:custGeom>
            <a:avLst/>
            <a:gdLst>
              <a:gd name="T0" fmla="*/ 0 w 19"/>
              <a:gd name="T1" fmla="*/ 0 h 37"/>
              <a:gd name="T2" fmla="*/ 0 w 19"/>
              <a:gd name="T3" fmla="*/ 0 h 37"/>
              <a:gd name="T4" fmla="*/ 0 w 19"/>
              <a:gd name="T5" fmla="*/ 0 h 37"/>
              <a:gd name="T6" fmla="*/ 0 w 19"/>
              <a:gd name="T7" fmla="*/ 0 h 37"/>
              <a:gd name="T8" fmla="*/ 0 w 19"/>
              <a:gd name="T9" fmla="*/ 0 h 37"/>
              <a:gd name="T10" fmla="*/ 0 w 19"/>
              <a:gd name="T11" fmla="*/ 0 h 37"/>
              <a:gd name="T12" fmla="*/ 0 w 19"/>
              <a:gd name="T13" fmla="*/ 0 h 37"/>
              <a:gd name="T14" fmla="*/ 0 w 19"/>
              <a:gd name="T15" fmla="*/ 0 h 37"/>
              <a:gd name="T16" fmla="*/ 0 w 19"/>
              <a:gd name="T17" fmla="*/ 0 h 37"/>
              <a:gd name="T18" fmla="*/ 0 w 19"/>
              <a:gd name="T19" fmla="*/ 0 h 37"/>
              <a:gd name="T20" fmla="*/ 0 w 19"/>
              <a:gd name="T21" fmla="*/ 0 h 37"/>
              <a:gd name="T22" fmla="*/ 0 w 19"/>
              <a:gd name="T23" fmla="*/ 0 h 37"/>
              <a:gd name="T24" fmla="*/ 0 w 19"/>
              <a:gd name="T25" fmla="*/ 0 h 37"/>
              <a:gd name="T26" fmla="*/ 0 w 19"/>
              <a:gd name="T27" fmla="*/ 0 h 37"/>
              <a:gd name="T28" fmla="*/ 0 w 19"/>
              <a:gd name="T29" fmla="*/ 0 h 37"/>
              <a:gd name="T30" fmla="*/ 0 w 19"/>
              <a:gd name="T31" fmla="*/ 0 h 37"/>
              <a:gd name="T32" fmla="*/ 0 w 19"/>
              <a:gd name="T33" fmla="*/ 0 h 37"/>
              <a:gd name="T34" fmla="*/ 0 w 19"/>
              <a:gd name="T35" fmla="*/ 0 h 37"/>
              <a:gd name="T36" fmla="*/ 0 w 19"/>
              <a:gd name="T37" fmla="*/ 0 h 37"/>
              <a:gd name="T38" fmla="*/ 0 w 19"/>
              <a:gd name="T39" fmla="*/ 0 h 37"/>
              <a:gd name="T40" fmla="*/ 0 w 19"/>
              <a:gd name="T41" fmla="*/ 0 h 37"/>
              <a:gd name="T42" fmla="*/ 0 w 19"/>
              <a:gd name="T43" fmla="*/ 0 h 37"/>
              <a:gd name="T44" fmla="*/ 0 w 19"/>
              <a:gd name="T45" fmla="*/ 0 h 37"/>
              <a:gd name="T46" fmla="*/ 0 w 19"/>
              <a:gd name="T47" fmla="*/ 0 h 37"/>
              <a:gd name="T48" fmla="*/ 0 w 19"/>
              <a:gd name="T49" fmla="*/ 0 h 37"/>
              <a:gd name="T50" fmla="*/ 0 w 19"/>
              <a:gd name="T51" fmla="*/ 0 h 37"/>
              <a:gd name="T52" fmla="*/ 0 w 19"/>
              <a:gd name="T53" fmla="*/ 0 h 37"/>
              <a:gd name="T54" fmla="*/ 0 w 19"/>
              <a:gd name="T55" fmla="*/ 0 h 37"/>
              <a:gd name="T56" fmla="*/ 0 w 19"/>
              <a:gd name="T57" fmla="*/ 0 h 37"/>
              <a:gd name="T58" fmla="*/ 0 w 19"/>
              <a:gd name="T59" fmla="*/ 0 h 37"/>
              <a:gd name="T60" fmla="*/ 0 w 19"/>
              <a:gd name="T61" fmla="*/ 0 h 37"/>
              <a:gd name="T62" fmla="*/ 0 w 19"/>
              <a:gd name="T63" fmla="*/ 0 h 37"/>
              <a:gd name="T64" fmla="*/ 0 w 19"/>
              <a:gd name="T65" fmla="*/ 0 h 37"/>
              <a:gd name="T66" fmla="*/ 0 w 19"/>
              <a:gd name="T67" fmla="*/ 0 h 37"/>
              <a:gd name="T68" fmla="*/ 0 w 19"/>
              <a:gd name="T69" fmla="*/ 0 h 37"/>
              <a:gd name="T70" fmla="*/ 0 w 19"/>
              <a:gd name="T71" fmla="*/ 0 h 37"/>
              <a:gd name="T72" fmla="*/ 0 w 19"/>
              <a:gd name="T73" fmla="*/ 0 h 37"/>
              <a:gd name="T74" fmla="*/ 0 w 19"/>
              <a:gd name="T75" fmla="*/ 0 h 37"/>
              <a:gd name="T76" fmla="*/ 0 w 19"/>
              <a:gd name="T77" fmla="*/ 0 h 37"/>
              <a:gd name="T78" fmla="*/ 0 w 19"/>
              <a:gd name="T79" fmla="*/ 0 h 37"/>
              <a:gd name="T80" fmla="*/ 0 w 19"/>
              <a:gd name="T81" fmla="*/ 0 h 37"/>
              <a:gd name="T82" fmla="*/ 0 w 19"/>
              <a:gd name="T83" fmla="*/ 0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76" name="Freeform 72"/>
          <xdr:cNvSpPr>
            <a:spLocks/>
          </xdr:cNvSpPr>
        </xdr:nvSpPr>
        <xdr:spPr bwMode="auto">
          <a:xfrm>
            <a:off x="313" y="829"/>
            <a:ext cx="4" cy="10"/>
          </a:xfrm>
          <a:custGeom>
            <a:avLst/>
            <a:gdLst>
              <a:gd name="T0" fmla="*/ 0 w 20"/>
              <a:gd name="T1" fmla="*/ 0 h 41"/>
              <a:gd name="T2" fmla="*/ 0 w 20"/>
              <a:gd name="T3" fmla="*/ 0 h 41"/>
              <a:gd name="T4" fmla="*/ 0 w 20"/>
              <a:gd name="T5" fmla="*/ 0 h 41"/>
              <a:gd name="T6" fmla="*/ 0 w 20"/>
              <a:gd name="T7" fmla="*/ 0 h 41"/>
              <a:gd name="T8" fmla="*/ 0 w 20"/>
              <a:gd name="T9" fmla="*/ 0 h 41"/>
              <a:gd name="T10" fmla="*/ 0 w 20"/>
              <a:gd name="T11" fmla="*/ 0 h 41"/>
              <a:gd name="T12" fmla="*/ 0 w 20"/>
              <a:gd name="T13" fmla="*/ 0 h 41"/>
              <a:gd name="T14" fmla="*/ 0 w 20"/>
              <a:gd name="T15" fmla="*/ 0 h 41"/>
              <a:gd name="T16" fmla="*/ 0 w 20"/>
              <a:gd name="T17" fmla="*/ 0 h 41"/>
              <a:gd name="T18" fmla="*/ 0 w 20"/>
              <a:gd name="T19" fmla="*/ 0 h 41"/>
              <a:gd name="T20" fmla="*/ 0 w 20"/>
              <a:gd name="T21" fmla="*/ 0 h 41"/>
              <a:gd name="T22" fmla="*/ 0 w 20"/>
              <a:gd name="T23" fmla="*/ 0 h 41"/>
              <a:gd name="T24" fmla="*/ 0 w 20"/>
              <a:gd name="T25" fmla="*/ 0 h 41"/>
              <a:gd name="T26" fmla="*/ 0 w 20"/>
              <a:gd name="T27" fmla="*/ 0 h 41"/>
              <a:gd name="T28" fmla="*/ 0 w 20"/>
              <a:gd name="T29" fmla="*/ 0 h 41"/>
              <a:gd name="T30" fmla="*/ 0 w 20"/>
              <a:gd name="T31" fmla="*/ 0 h 41"/>
              <a:gd name="T32" fmla="*/ 0 w 20"/>
              <a:gd name="T33" fmla="*/ 0 h 41"/>
              <a:gd name="T34" fmla="*/ 0 w 20"/>
              <a:gd name="T35" fmla="*/ 0 h 41"/>
              <a:gd name="T36" fmla="*/ 0 w 20"/>
              <a:gd name="T37" fmla="*/ 0 h 41"/>
              <a:gd name="T38" fmla="*/ 0 w 20"/>
              <a:gd name="T39" fmla="*/ 0 h 41"/>
              <a:gd name="T40" fmla="*/ 0 w 20"/>
              <a:gd name="T41" fmla="*/ 0 h 41"/>
              <a:gd name="T42" fmla="*/ 0 w 20"/>
              <a:gd name="T43" fmla="*/ 0 h 41"/>
              <a:gd name="T44" fmla="*/ 0 w 20"/>
              <a:gd name="T45" fmla="*/ 0 h 41"/>
              <a:gd name="T46" fmla="*/ 0 w 20"/>
              <a:gd name="T47" fmla="*/ 0 h 41"/>
              <a:gd name="T48" fmla="*/ 0 w 20"/>
              <a:gd name="T49" fmla="*/ 0 h 41"/>
              <a:gd name="T50" fmla="*/ 0 w 20"/>
              <a:gd name="T51" fmla="*/ 0 h 41"/>
              <a:gd name="T52" fmla="*/ 0 w 20"/>
              <a:gd name="T53" fmla="*/ 0 h 41"/>
              <a:gd name="T54" fmla="*/ 0 w 20"/>
              <a:gd name="T55" fmla="*/ 0 h 41"/>
              <a:gd name="T56" fmla="*/ 0 w 20"/>
              <a:gd name="T57" fmla="*/ 0 h 41"/>
              <a:gd name="T58" fmla="*/ 0 w 20"/>
              <a:gd name="T59" fmla="*/ 0 h 41"/>
              <a:gd name="T60" fmla="*/ 0 w 20"/>
              <a:gd name="T61" fmla="*/ 0 h 41"/>
              <a:gd name="T62" fmla="*/ 0 w 20"/>
              <a:gd name="T63" fmla="*/ 0 h 41"/>
              <a:gd name="T64" fmla="*/ 0 w 20"/>
              <a:gd name="T65" fmla="*/ 0 h 41"/>
              <a:gd name="T66" fmla="*/ 0 w 20"/>
              <a:gd name="T67" fmla="*/ 0 h 41"/>
              <a:gd name="T68" fmla="*/ 0 w 20"/>
              <a:gd name="T69" fmla="*/ 0 h 41"/>
              <a:gd name="T70" fmla="*/ 0 w 20"/>
              <a:gd name="T71" fmla="*/ 0 h 41"/>
              <a:gd name="T72" fmla="*/ 0 w 20"/>
              <a:gd name="T73" fmla="*/ 0 h 41"/>
              <a:gd name="T74" fmla="*/ 0 w 20"/>
              <a:gd name="T75" fmla="*/ 0 h 41"/>
              <a:gd name="T76" fmla="*/ 0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77" name="Freeform 73"/>
          <xdr:cNvSpPr>
            <a:spLocks/>
          </xdr:cNvSpPr>
        </xdr:nvSpPr>
        <xdr:spPr bwMode="auto">
          <a:xfrm>
            <a:off x="313" y="803"/>
            <a:ext cx="2" cy="5"/>
          </a:xfrm>
          <a:custGeom>
            <a:avLst/>
            <a:gdLst>
              <a:gd name="T0" fmla="*/ 1 w 4"/>
              <a:gd name="T1" fmla="*/ 0 h 20"/>
              <a:gd name="T2" fmla="*/ 1 w 4"/>
              <a:gd name="T3" fmla="*/ 0 h 20"/>
              <a:gd name="T4" fmla="*/ 0 w 4"/>
              <a:gd name="T5" fmla="*/ 0 h 20"/>
              <a:gd name="T6" fmla="*/ 0 w 4"/>
              <a:gd name="T7" fmla="*/ 0 h 20"/>
              <a:gd name="T8" fmla="*/ 1 w 4"/>
              <a:gd name="T9" fmla="*/ 0 h 20"/>
              <a:gd name="T10" fmla="*/ 1 w 4"/>
              <a:gd name="T11" fmla="*/ 0 h 20"/>
              <a:gd name="T12" fmla="*/ 1 w 4"/>
              <a:gd name="T13" fmla="*/ 0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78" name="Freeform 74"/>
          <xdr:cNvSpPr>
            <a:spLocks/>
          </xdr:cNvSpPr>
        </xdr:nvSpPr>
        <xdr:spPr bwMode="auto">
          <a:xfrm>
            <a:off x="313" y="808"/>
            <a:ext cx="2" cy="9"/>
          </a:xfrm>
          <a:custGeom>
            <a:avLst/>
            <a:gdLst>
              <a:gd name="T0" fmla="*/ 1 w 4"/>
              <a:gd name="T1" fmla="*/ 0 h 33"/>
              <a:gd name="T2" fmla="*/ 1 w 4"/>
              <a:gd name="T3" fmla="*/ 0 h 33"/>
              <a:gd name="T4" fmla="*/ 0 w 4"/>
              <a:gd name="T5" fmla="*/ 0 h 33"/>
              <a:gd name="T6" fmla="*/ 0 w 4"/>
              <a:gd name="T7" fmla="*/ 0 h 33"/>
              <a:gd name="T8" fmla="*/ 1 w 4"/>
              <a:gd name="T9" fmla="*/ 0 h 33"/>
              <a:gd name="T10" fmla="*/ 1 w 4"/>
              <a:gd name="T11" fmla="*/ 0 h 33"/>
              <a:gd name="T12" fmla="*/ 1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79" name="Freeform 75"/>
          <xdr:cNvSpPr>
            <a:spLocks/>
          </xdr:cNvSpPr>
        </xdr:nvSpPr>
        <xdr:spPr bwMode="auto">
          <a:xfrm>
            <a:off x="313" y="818"/>
            <a:ext cx="2" cy="13"/>
          </a:xfrm>
          <a:custGeom>
            <a:avLst/>
            <a:gdLst>
              <a:gd name="T0" fmla="*/ 1 w 4"/>
              <a:gd name="T1" fmla="*/ 0 h 53"/>
              <a:gd name="T2" fmla="*/ 1 w 4"/>
              <a:gd name="T3" fmla="*/ 0 h 53"/>
              <a:gd name="T4" fmla="*/ 0 w 4"/>
              <a:gd name="T5" fmla="*/ 0 h 53"/>
              <a:gd name="T6" fmla="*/ 0 w 4"/>
              <a:gd name="T7" fmla="*/ 0 h 53"/>
              <a:gd name="T8" fmla="*/ 1 w 4"/>
              <a:gd name="T9" fmla="*/ 0 h 53"/>
              <a:gd name="T10" fmla="*/ 1 w 4"/>
              <a:gd name="T11" fmla="*/ 0 h 53"/>
              <a:gd name="T12" fmla="*/ 1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80" name="Freeform 76"/>
          <xdr:cNvSpPr>
            <a:spLocks/>
          </xdr:cNvSpPr>
        </xdr:nvSpPr>
        <xdr:spPr bwMode="auto">
          <a:xfrm>
            <a:off x="316" y="803"/>
            <a:ext cx="4" cy="28"/>
          </a:xfrm>
          <a:custGeom>
            <a:avLst/>
            <a:gdLst>
              <a:gd name="T0" fmla="*/ 0 w 18"/>
              <a:gd name="T1" fmla="*/ 0 h 117"/>
              <a:gd name="T2" fmla="*/ 0 w 18"/>
              <a:gd name="T3" fmla="*/ 0 h 117"/>
              <a:gd name="T4" fmla="*/ 0 w 18"/>
              <a:gd name="T5" fmla="*/ 0 h 117"/>
              <a:gd name="T6" fmla="*/ 0 w 18"/>
              <a:gd name="T7" fmla="*/ 0 h 117"/>
              <a:gd name="T8" fmla="*/ 0 w 18"/>
              <a:gd name="T9" fmla="*/ 0 h 117"/>
              <a:gd name="T10" fmla="*/ 0 w 18"/>
              <a:gd name="T11" fmla="*/ 0 h 117"/>
              <a:gd name="T12" fmla="*/ 0 w 18"/>
              <a:gd name="T13" fmla="*/ 0 h 117"/>
              <a:gd name="T14" fmla="*/ 0 w 18"/>
              <a:gd name="T15" fmla="*/ 0 h 117"/>
              <a:gd name="T16" fmla="*/ 0 w 18"/>
              <a:gd name="T17" fmla="*/ 0 h 117"/>
              <a:gd name="T18" fmla="*/ 0 w 18"/>
              <a:gd name="T19" fmla="*/ 0 h 117"/>
              <a:gd name="T20" fmla="*/ 0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81" name="Freeform 77"/>
          <xdr:cNvSpPr>
            <a:spLocks/>
          </xdr:cNvSpPr>
        </xdr:nvSpPr>
        <xdr:spPr bwMode="auto">
          <a:xfrm>
            <a:off x="317" y="803"/>
            <a:ext cx="4" cy="28"/>
          </a:xfrm>
          <a:custGeom>
            <a:avLst/>
            <a:gdLst>
              <a:gd name="T0" fmla="*/ 0 w 18"/>
              <a:gd name="T1" fmla="*/ 0 h 115"/>
              <a:gd name="T2" fmla="*/ 0 w 18"/>
              <a:gd name="T3" fmla="*/ 0 h 115"/>
              <a:gd name="T4" fmla="*/ 0 w 18"/>
              <a:gd name="T5" fmla="*/ 0 h 115"/>
              <a:gd name="T6" fmla="*/ 0 w 18"/>
              <a:gd name="T7" fmla="*/ 0 h 115"/>
              <a:gd name="T8" fmla="*/ 0 w 18"/>
              <a:gd name="T9" fmla="*/ 0 h 115"/>
              <a:gd name="T10" fmla="*/ 0 w 18"/>
              <a:gd name="T11" fmla="*/ 0 h 115"/>
              <a:gd name="T12" fmla="*/ 0 w 18"/>
              <a:gd name="T13" fmla="*/ 0 h 115"/>
              <a:gd name="T14" fmla="*/ 0 w 18"/>
              <a:gd name="T15" fmla="*/ 0 h 115"/>
              <a:gd name="T16" fmla="*/ 0 w 18"/>
              <a:gd name="T17" fmla="*/ 0 h 115"/>
              <a:gd name="T18" fmla="*/ 0 w 18"/>
              <a:gd name="T19" fmla="*/ 0 h 115"/>
              <a:gd name="T20" fmla="*/ 0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82" name="Freeform 78"/>
          <xdr:cNvSpPr>
            <a:spLocks/>
          </xdr:cNvSpPr>
        </xdr:nvSpPr>
        <xdr:spPr bwMode="auto">
          <a:xfrm>
            <a:off x="318" y="829"/>
            <a:ext cx="4" cy="10"/>
          </a:xfrm>
          <a:custGeom>
            <a:avLst/>
            <a:gdLst>
              <a:gd name="T0" fmla="*/ 0 w 20"/>
              <a:gd name="T1" fmla="*/ 0 h 45"/>
              <a:gd name="T2" fmla="*/ 0 w 20"/>
              <a:gd name="T3" fmla="*/ 0 h 45"/>
              <a:gd name="T4" fmla="*/ 0 w 20"/>
              <a:gd name="T5" fmla="*/ 0 h 45"/>
              <a:gd name="T6" fmla="*/ 0 w 20"/>
              <a:gd name="T7" fmla="*/ 0 h 45"/>
              <a:gd name="T8" fmla="*/ 0 w 20"/>
              <a:gd name="T9" fmla="*/ 0 h 45"/>
              <a:gd name="T10" fmla="*/ 0 w 20"/>
              <a:gd name="T11" fmla="*/ 0 h 45"/>
              <a:gd name="T12" fmla="*/ 0 w 20"/>
              <a:gd name="T13" fmla="*/ 0 h 45"/>
              <a:gd name="T14" fmla="*/ 0 w 20"/>
              <a:gd name="T15" fmla="*/ 0 h 45"/>
              <a:gd name="T16" fmla="*/ 0 w 20"/>
              <a:gd name="T17" fmla="*/ 0 h 45"/>
              <a:gd name="T18" fmla="*/ 0 w 20"/>
              <a:gd name="T19" fmla="*/ 0 h 45"/>
              <a:gd name="T20" fmla="*/ 0 w 20"/>
              <a:gd name="T21" fmla="*/ 0 h 45"/>
              <a:gd name="T22" fmla="*/ 0 w 20"/>
              <a:gd name="T23" fmla="*/ 0 h 45"/>
              <a:gd name="T24" fmla="*/ 0 w 20"/>
              <a:gd name="T25" fmla="*/ 0 h 45"/>
              <a:gd name="T26" fmla="*/ 0 w 20"/>
              <a:gd name="T27" fmla="*/ 0 h 45"/>
              <a:gd name="T28" fmla="*/ 0 w 20"/>
              <a:gd name="T29" fmla="*/ 0 h 45"/>
              <a:gd name="T30" fmla="*/ 0 w 20"/>
              <a:gd name="T31" fmla="*/ 0 h 45"/>
              <a:gd name="T32" fmla="*/ 0 w 20"/>
              <a:gd name="T33" fmla="*/ 0 h 45"/>
              <a:gd name="T34" fmla="*/ 0 w 20"/>
              <a:gd name="T35" fmla="*/ 0 h 45"/>
              <a:gd name="T36" fmla="*/ 0 w 20"/>
              <a:gd name="T37" fmla="*/ 0 h 45"/>
              <a:gd name="T38" fmla="*/ 0 w 20"/>
              <a:gd name="T39" fmla="*/ 0 h 45"/>
              <a:gd name="T40" fmla="*/ 0 w 20"/>
              <a:gd name="T41" fmla="*/ 0 h 45"/>
              <a:gd name="T42" fmla="*/ 0 w 20"/>
              <a:gd name="T43" fmla="*/ 0 h 45"/>
              <a:gd name="T44" fmla="*/ 0 w 20"/>
              <a:gd name="T45" fmla="*/ 0 h 45"/>
              <a:gd name="T46" fmla="*/ 0 w 20"/>
              <a:gd name="T47" fmla="*/ 0 h 45"/>
              <a:gd name="T48" fmla="*/ 0 w 20"/>
              <a:gd name="T49" fmla="*/ 0 h 45"/>
              <a:gd name="T50" fmla="*/ 0 w 20"/>
              <a:gd name="T51" fmla="*/ 0 h 45"/>
              <a:gd name="T52" fmla="*/ 0 w 20"/>
              <a:gd name="T53" fmla="*/ 0 h 45"/>
              <a:gd name="T54" fmla="*/ 0 w 20"/>
              <a:gd name="T55" fmla="*/ 0 h 45"/>
              <a:gd name="T56" fmla="*/ 0 w 20"/>
              <a:gd name="T57" fmla="*/ 0 h 45"/>
              <a:gd name="T58" fmla="*/ 0 w 20"/>
              <a:gd name="T59" fmla="*/ 0 h 45"/>
              <a:gd name="T60" fmla="*/ 0 w 20"/>
              <a:gd name="T61" fmla="*/ 0 h 45"/>
              <a:gd name="T62" fmla="*/ 0 w 20"/>
              <a:gd name="T63" fmla="*/ 0 h 45"/>
              <a:gd name="T64" fmla="*/ 0 w 20"/>
              <a:gd name="T65" fmla="*/ 0 h 45"/>
              <a:gd name="T66" fmla="*/ 0 w 20"/>
              <a:gd name="T67" fmla="*/ 0 h 45"/>
              <a:gd name="T68" fmla="*/ 0 w 20"/>
              <a:gd name="T69" fmla="*/ 0 h 45"/>
              <a:gd name="T70" fmla="*/ 0 w 20"/>
              <a:gd name="T71" fmla="*/ 0 h 45"/>
              <a:gd name="T72" fmla="*/ 0 w 20"/>
              <a:gd name="T73" fmla="*/ 0 h 45"/>
              <a:gd name="T74" fmla="*/ 0 w 20"/>
              <a:gd name="T75" fmla="*/ 0 h 45"/>
              <a:gd name="T76" fmla="*/ 0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83" name="Freeform 79"/>
          <xdr:cNvSpPr>
            <a:spLocks/>
          </xdr:cNvSpPr>
        </xdr:nvSpPr>
        <xdr:spPr bwMode="auto">
          <a:xfrm>
            <a:off x="322" y="803"/>
            <a:ext cx="0" cy="9"/>
          </a:xfrm>
          <a:custGeom>
            <a:avLst/>
            <a:gdLst>
              <a:gd name="T0" fmla="*/ 0 w 4"/>
              <a:gd name="T1" fmla="*/ 0 h 39"/>
              <a:gd name="T2" fmla="*/ 0 w 4"/>
              <a:gd name="T3" fmla="*/ 0 h 39"/>
              <a:gd name="T4" fmla="*/ 0 w 4"/>
              <a:gd name="T5" fmla="*/ 0 h 39"/>
              <a:gd name="T6" fmla="*/ 0 w 4"/>
              <a:gd name="T7" fmla="*/ 0 h 39"/>
              <a:gd name="T8" fmla="*/ 0 w 4"/>
              <a:gd name="T9" fmla="*/ 0 h 39"/>
              <a:gd name="T10" fmla="*/ 0 w 4"/>
              <a:gd name="T11" fmla="*/ 0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84" name="Freeform 80"/>
          <xdr:cNvSpPr>
            <a:spLocks/>
          </xdr:cNvSpPr>
        </xdr:nvSpPr>
        <xdr:spPr bwMode="auto">
          <a:xfrm>
            <a:off x="322" y="815"/>
            <a:ext cx="0" cy="13"/>
          </a:xfrm>
          <a:custGeom>
            <a:avLst/>
            <a:gdLst>
              <a:gd name="T0" fmla="*/ 0 w 4"/>
              <a:gd name="T1" fmla="*/ 0 h 52"/>
              <a:gd name="T2" fmla="*/ 0 w 4"/>
              <a:gd name="T3" fmla="*/ 0 h 52"/>
              <a:gd name="T4" fmla="*/ 0 w 4"/>
              <a:gd name="T5" fmla="*/ 0 h 52"/>
              <a:gd name="T6" fmla="*/ 0 w 4"/>
              <a:gd name="T7" fmla="*/ 0 h 52"/>
              <a:gd name="T8" fmla="*/ 0 w 4"/>
              <a:gd name="T9" fmla="*/ 0 h 52"/>
              <a:gd name="T10" fmla="*/ 0 w 4"/>
              <a:gd name="T11" fmla="*/ 0 h 52"/>
              <a:gd name="T12" fmla="*/ 0 w 4"/>
              <a:gd name="T13" fmla="*/ 0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85" name="Freeform 81"/>
          <xdr:cNvSpPr>
            <a:spLocks/>
          </xdr:cNvSpPr>
        </xdr:nvSpPr>
        <xdr:spPr bwMode="auto">
          <a:xfrm>
            <a:off x="326" y="803"/>
            <a:ext cx="3" cy="9"/>
          </a:xfrm>
          <a:custGeom>
            <a:avLst/>
            <a:gdLst>
              <a:gd name="T0" fmla="*/ 0 w 17"/>
              <a:gd name="T1" fmla="*/ 0 h 39"/>
              <a:gd name="T2" fmla="*/ 0 w 17"/>
              <a:gd name="T3" fmla="*/ 0 h 39"/>
              <a:gd name="T4" fmla="*/ 0 w 17"/>
              <a:gd name="T5" fmla="*/ 0 h 39"/>
              <a:gd name="T6" fmla="*/ 0 w 17"/>
              <a:gd name="T7" fmla="*/ 0 h 39"/>
              <a:gd name="T8" fmla="*/ 0 w 17"/>
              <a:gd name="T9" fmla="*/ 0 h 39"/>
              <a:gd name="T10" fmla="*/ 0 w 17"/>
              <a:gd name="T11" fmla="*/ 0 h 39"/>
              <a:gd name="T12" fmla="*/ 0 w 17"/>
              <a:gd name="T13" fmla="*/ 0 h 39"/>
              <a:gd name="T14" fmla="*/ 0 w 17"/>
              <a:gd name="T15" fmla="*/ 0 h 39"/>
              <a:gd name="T16" fmla="*/ 0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86" name="Freeform 82"/>
          <xdr:cNvSpPr>
            <a:spLocks/>
          </xdr:cNvSpPr>
        </xdr:nvSpPr>
        <xdr:spPr bwMode="auto">
          <a:xfrm>
            <a:off x="326" y="803"/>
            <a:ext cx="5" cy="9"/>
          </a:xfrm>
          <a:custGeom>
            <a:avLst/>
            <a:gdLst>
              <a:gd name="T0" fmla="*/ 0 w 21"/>
              <a:gd name="T1" fmla="*/ 0 h 39"/>
              <a:gd name="T2" fmla="*/ 0 w 21"/>
              <a:gd name="T3" fmla="*/ 0 h 39"/>
              <a:gd name="T4" fmla="*/ 0 w 21"/>
              <a:gd name="T5" fmla="*/ 0 h 39"/>
              <a:gd name="T6" fmla="*/ 0 w 21"/>
              <a:gd name="T7" fmla="*/ 0 h 39"/>
              <a:gd name="T8" fmla="*/ 0 w 21"/>
              <a:gd name="T9" fmla="*/ 0 h 39"/>
              <a:gd name="T10" fmla="*/ 0 w 21"/>
              <a:gd name="T11" fmla="*/ 0 h 39"/>
              <a:gd name="T12" fmla="*/ 0 w 21"/>
              <a:gd name="T13" fmla="*/ 0 h 39"/>
              <a:gd name="T14" fmla="*/ 0 w 21"/>
              <a:gd name="T15" fmla="*/ 0 h 39"/>
              <a:gd name="T16" fmla="*/ 0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87" name="Freeform 83"/>
          <xdr:cNvSpPr>
            <a:spLocks/>
          </xdr:cNvSpPr>
        </xdr:nvSpPr>
        <xdr:spPr bwMode="auto">
          <a:xfrm>
            <a:off x="324" y="836"/>
            <a:ext cx="4" cy="4"/>
          </a:xfrm>
          <a:custGeom>
            <a:avLst/>
            <a:gdLst>
              <a:gd name="T0" fmla="*/ 0 w 19"/>
              <a:gd name="T1" fmla="*/ 0 h 12"/>
              <a:gd name="T2" fmla="*/ 0 w 19"/>
              <a:gd name="T3" fmla="*/ 0 h 12"/>
              <a:gd name="T4" fmla="*/ 0 w 19"/>
              <a:gd name="T5" fmla="*/ 0 h 12"/>
              <a:gd name="T6" fmla="*/ 0 w 19"/>
              <a:gd name="T7" fmla="*/ 0 h 12"/>
              <a:gd name="T8" fmla="*/ 0 w 19"/>
              <a:gd name="T9" fmla="*/ 0 h 12"/>
              <a:gd name="T10" fmla="*/ 0 w 19"/>
              <a:gd name="T11" fmla="*/ 0 h 12"/>
              <a:gd name="T12" fmla="*/ 0 w 19"/>
              <a:gd name="T13" fmla="*/ 0 h 12"/>
              <a:gd name="T14" fmla="*/ 0 w 19"/>
              <a:gd name="T15" fmla="*/ 0 h 12"/>
              <a:gd name="T16" fmla="*/ 0 w 19"/>
              <a:gd name="T17" fmla="*/ 0 h 12"/>
              <a:gd name="T18" fmla="*/ 0 w 19"/>
              <a:gd name="T19" fmla="*/ 0 h 12"/>
              <a:gd name="T20" fmla="*/ 0 w 19"/>
              <a:gd name="T21" fmla="*/ 0 h 12"/>
              <a:gd name="T22" fmla="*/ 0 w 19"/>
              <a:gd name="T23" fmla="*/ 0 h 12"/>
              <a:gd name="T24" fmla="*/ 0 w 19"/>
              <a:gd name="T25" fmla="*/ 0 h 12"/>
              <a:gd name="T26" fmla="*/ 0 w 19"/>
              <a:gd name="T27" fmla="*/ 0 h 12"/>
              <a:gd name="T28" fmla="*/ 0 w 19"/>
              <a:gd name="T29" fmla="*/ 0 h 12"/>
              <a:gd name="T30" fmla="*/ 0 w 19"/>
              <a:gd name="T31" fmla="*/ 0 h 12"/>
              <a:gd name="T32" fmla="*/ 0 w 19"/>
              <a:gd name="T33" fmla="*/ 0 h 12"/>
              <a:gd name="T34" fmla="*/ 0 w 19"/>
              <a:gd name="T35" fmla="*/ 0 h 12"/>
              <a:gd name="T36" fmla="*/ 0 w 19"/>
              <a:gd name="T37" fmla="*/ 0 h 12"/>
              <a:gd name="T38" fmla="*/ 0 w 19"/>
              <a:gd name="T39" fmla="*/ 0 h 12"/>
              <a:gd name="T40" fmla="*/ 0 w 19"/>
              <a:gd name="T41" fmla="*/ 0 h 12"/>
              <a:gd name="T42" fmla="*/ 0 w 19"/>
              <a:gd name="T43" fmla="*/ 0 h 12"/>
              <a:gd name="T44" fmla="*/ 0 w 19"/>
              <a:gd name="T45" fmla="*/ 0 h 12"/>
              <a:gd name="T46" fmla="*/ 0 w 19"/>
              <a:gd name="T47" fmla="*/ 0 h 12"/>
              <a:gd name="T48" fmla="*/ 0 w 19"/>
              <a:gd name="T49" fmla="*/ 0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88" name="Freeform 84"/>
          <xdr:cNvSpPr>
            <a:spLocks/>
          </xdr:cNvSpPr>
        </xdr:nvSpPr>
        <xdr:spPr bwMode="auto">
          <a:xfrm>
            <a:off x="324" y="803"/>
            <a:ext cx="0" cy="35"/>
          </a:xfrm>
          <a:custGeom>
            <a:avLst/>
            <a:gdLst>
              <a:gd name="T0" fmla="*/ 0 w 4"/>
              <a:gd name="T1" fmla="*/ 0 h 148"/>
              <a:gd name="T2" fmla="*/ 0 w 4"/>
              <a:gd name="T3" fmla="*/ 0 h 148"/>
              <a:gd name="T4" fmla="*/ 0 w 4"/>
              <a:gd name="T5" fmla="*/ 0 h 148"/>
              <a:gd name="T6" fmla="*/ 0 w 4"/>
              <a:gd name="T7" fmla="*/ 0 h 148"/>
              <a:gd name="T8" fmla="*/ 0 w 4"/>
              <a:gd name="T9" fmla="*/ 0 h 148"/>
              <a:gd name="T10" fmla="*/ 0 w 4"/>
              <a:gd name="T11" fmla="*/ 0 h 148"/>
              <a:gd name="T12" fmla="*/ 0 w 4"/>
              <a:gd name="T13" fmla="*/ 0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89" name="Freeform 85"/>
          <xdr:cNvSpPr>
            <a:spLocks/>
          </xdr:cNvSpPr>
        </xdr:nvSpPr>
        <xdr:spPr bwMode="auto">
          <a:xfrm>
            <a:off x="327" y="808"/>
            <a:ext cx="1" cy="30"/>
          </a:xfrm>
          <a:custGeom>
            <a:avLst/>
            <a:gdLst>
              <a:gd name="T0" fmla="*/ 0 w 4"/>
              <a:gd name="T1" fmla="*/ 0 h 125"/>
              <a:gd name="T2" fmla="*/ 0 w 4"/>
              <a:gd name="T3" fmla="*/ 0 h 125"/>
              <a:gd name="T4" fmla="*/ 0 w 4"/>
              <a:gd name="T5" fmla="*/ 0 h 125"/>
              <a:gd name="T6" fmla="*/ 0 w 4"/>
              <a:gd name="T7" fmla="*/ 0 h 125"/>
              <a:gd name="T8" fmla="*/ 0 w 4"/>
              <a:gd name="T9" fmla="*/ 0 h 125"/>
              <a:gd name="T10" fmla="*/ 0 w 4"/>
              <a:gd name="T11" fmla="*/ 0 h 125"/>
              <a:gd name="T12" fmla="*/ 0 w 4"/>
              <a:gd name="T13" fmla="*/ 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90" name="Freeform 86"/>
          <xdr:cNvSpPr>
            <a:spLocks/>
          </xdr:cNvSpPr>
        </xdr:nvSpPr>
        <xdr:spPr bwMode="auto">
          <a:xfrm>
            <a:off x="242" y="826"/>
            <a:ext cx="5" cy="7"/>
          </a:xfrm>
          <a:custGeom>
            <a:avLst/>
            <a:gdLst>
              <a:gd name="T0" fmla="*/ 0 w 21"/>
              <a:gd name="T1" fmla="*/ 0 h 35"/>
              <a:gd name="T2" fmla="*/ 0 w 21"/>
              <a:gd name="T3" fmla="*/ 0 h 35"/>
              <a:gd name="T4" fmla="*/ 0 w 21"/>
              <a:gd name="T5" fmla="*/ 0 h 35"/>
              <a:gd name="T6" fmla="*/ 0 w 21"/>
              <a:gd name="T7" fmla="*/ 0 h 35"/>
              <a:gd name="T8" fmla="*/ 0 w 21"/>
              <a:gd name="T9" fmla="*/ 0 h 35"/>
              <a:gd name="T10" fmla="*/ 0 w 21"/>
              <a:gd name="T11" fmla="*/ 0 h 35"/>
              <a:gd name="T12" fmla="*/ 0 w 21"/>
              <a:gd name="T13" fmla="*/ 0 h 35"/>
              <a:gd name="T14" fmla="*/ 0 w 21"/>
              <a:gd name="T15" fmla="*/ 0 h 35"/>
              <a:gd name="T16" fmla="*/ 0 w 21"/>
              <a:gd name="T17" fmla="*/ 0 h 35"/>
              <a:gd name="T18" fmla="*/ 0 w 21"/>
              <a:gd name="T19" fmla="*/ 0 h 35"/>
              <a:gd name="T20" fmla="*/ 0 w 21"/>
              <a:gd name="T21" fmla="*/ 0 h 35"/>
              <a:gd name="T22" fmla="*/ 0 w 21"/>
              <a:gd name="T23" fmla="*/ 0 h 35"/>
              <a:gd name="T24" fmla="*/ 0 w 21"/>
              <a:gd name="T25" fmla="*/ 0 h 35"/>
              <a:gd name="T26" fmla="*/ 0 w 21"/>
              <a:gd name="T27" fmla="*/ 0 h 35"/>
              <a:gd name="T28" fmla="*/ 0 w 21"/>
              <a:gd name="T29" fmla="*/ 0 h 35"/>
              <a:gd name="T30" fmla="*/ 0 w 21"/>
              <a:gd name="T31" fmla="*/ 0 h 35"/>
              <a:gd name="T32" fmla="*/ 0 w 21"/>
              <a:gd name="T33" fmla="*/ 0 h 35"/>
              <a:gd name="T34" fmla="*/ 0 w 21"/>
              <a:gd name="T35" fmla="*/ 0 h 35"/>
              <a:gd name="T36" fmla="*/ 0 w 21"/>
              <a:gd name="T37" fmla="*/ 0 h 35"/>
              <a:gd name="T38" fmla="*/ 0 w 21"/>
              <a:gd name="T39" fmla="*/ 0 h 35"/>
              <a:gd name="T40" fmla="*/ 0 w 21"/>
              <a:gd name="T41" fmla="*/ 0 h 35"/>
              <a:gd name="T42" fmla="*/ 0 w 21"/>
              <a:gd name="T43" fmla="*/ 0 h 35"/>
              <a:gd name="T44" fmla="*/ 0 w 21"/>
              <a:gd name="T45" fmla="*/ 0 h 35"/>
              <a:gd name="T46" fmla="*/ 0 w 21"/>
              <a:gd name="T47" fmla="*/ 0 h 35"/>
              <a:gd name="T48" fmla="*/ 0 w 21"/>
              <a:gd name="T49" fmla="*/ 0 h 35"/>
              <a:gd name="T50" fmla="*/ 0 w 21"/>
              <a:gd name="T51" fmla="*/ 0 h 35"/>
              <a:gd name="T52" fmla="*/ 0 w 21"/>
              <a:gd name="T53" fmla="*/ 0 h 35"/>
              <a:gd name="T54" fmla="*/ 0 w 21"/>
              <a:gd name="T55" fmla="*/ 0 h 35"/>
              <a:gd name="T56" fmla="*/ 0 w 21"/>
              <a:gd name="T57" fmla="*/ 0 h 35"/>
              <a:gd name="T58" fmla="*/ 0 w 21"/>
              <a:gd name="T59" fmla="*/ 0 h 35"/>
              <a:gd name="T60" fmla="*/ 0 w 21"/>
              <a:gd name="T61" fmla="*/ 0 h 35"/>
              <a:gd name="T62" fmla="*/ 0 w 21"/>
              <a:gd name="T63" fmla="*/ 0 h 35"/>
              <a:gd name="T64" fmla="*/ 0 w 21"/>
              <a:gd name="T65" fmla="*/ 0 h 35"/>
              <a:gd name="T66" fmla="*/ 0 w 21"/>
              <a:gd name="T67" fmla="*/ 0 h 35"/>
              <a:gd name="T68" fmla="*/ 0 w 21"/>
              <a:gd name="T69" fmla="*/ 0 h 35"/>
              <a:gd name="T70" fmla="*/ 0 w 21"/>
              <a:gd name="T71" fmla="*/ 0 h 35"/>
              <a:gd name="T72" fmla="*/ 0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91" name="Freeform 87"/>
          <xdr:cNvSpPr>
            <a:spLocks/>
          </xdr:cNvSpPr>
        </xdr:nvSpPr>
        <xdr:spPr bwMode="auto">
          <a:xfrm>
            <a:off x="243" y="803"/>
            <a:ext cx="7" cy="28"/>
          </a:xfrm>
          <a:custGeom>
            <a:avLst/>
            <a:gdLst>
              <a:gd name="T0" fmla="*/ 0 w 35"/>
              <a:gd name="T1" fmla="*/ 0 h 119"/>
              <a:gd name="T2" fmla="*/ 0 w 35"/>
              <a:gd name="T3" fmla="*/ 0 h 119"/>
              <a:gd name="T4" fmla="*/ 0 w 35"/>
              <a:gd name="T5" fmla="*/ 0 h 119"/>
              <a:gd name="T6" fmla="*/ 0 w 35"/>
              <a:gd name="T7" fmla="*/ 0 h 119"/>
              <a:gd name="T8" fmla="*/ 0 w 35"/>
              <a:gd name="T9" fmla="*/ 0 h 119"/>
              <a:gd name="T10" fmla="*/ 0 w 35"/>
              <a:gd name="T11" fmla="*/ 0 h 119"/>
              <a:gd name="T12" fmla="*/ 0 w 35"/>
              <a:gd name="T13" fmla="*/ 0 h 119"/>
              <a:gd name="T14" fmla="*/ 0 w 35"/>
              <a:gd name="T15" fmla="*/ 0 h 119"/>
              <a:gd name="T16" fmla="*/ 0 w 35"/>
              <a:gd name="T17" fmla="*/ 0 h 119"/>
              <a:gd name="T18" fmla="*/ 0 w 35"/>
              <a:gd name="T19" fmla="*/ 0 h 119"/>
              <a:gd name="T20" fmla="*/ 0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92" name="Freeform 88"/>
          <xdr:cNvSpPr>
            <a:spLocks/>
          </xdr:cNvSpPr>
        </xdr:nvSpPr>
        <xdr:spPr bwMode="auto">
          <a:xfrm>
            <a:off x="248" y="803"/>
            <a:ext cx="3" cy="23"/>
          </a:xfrm>
          <a:custGeom>
            <a:avLst/>
            <a:gdLst>
              <a:gd name="T0" fmla="*/ 0 w 14"/>
              <a:gd name="T1" fmla="*/ 0 h 99"/>
              <a:gd name="T2" fmla="*/ 0 w 14"/>
              <a:gd name="T3" fmla="*/ 0 h 99"/>
              <a:gd name="T4" fmla="*/ 0 w 14"/>
              <a:gd name="T5" fmla="*/ 0 h 99"/>
              <a:gd name="T6" fmla="*/ 0 w 14"/>
              <a:gd name="T7" fmla="*/ 0 h 99"/>
              <a:gd name="T8" fmla="*/ 0 w 14"/>
              <a:gd name="T9" fmla="*/ 0 h 99"/>
              <a:gd name="T10" fmla="*/ 0 w 14"/>
              <a:gd name="T11" fmla="*/ 0 h 99"/>
              <a:gd name="T12" fmla="*/ 0 w 14"/>
              <a:gd name="T13" fmla="*/ 0 h 99"/>
              <a:gd name="T14" fmla="*/ 0 w 14"/>
              <a:gd name="T15" fmla="*/ 0 h 99"/>
              <a:gd name="T16" fmla="*/ 0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93" name="Freeform 89"/>
          <xdr:cNvSpPr>
            <a:spLocks/>
          </xdr:cNvSpPr>
        </xdr:nvSpPr>
        <xdr:spPr bwMode="auto">
          <a:xfrm>
            <a:off x="250" y="829"/>
            <a:ext cx="4" cy="9"/>
          </a:xfrm>
          <a:custGeom>
            <a:avLst/>
            <a:gdLst>
              <a:gd name="T0" fmla="*/ 0 w 14"/>
              <a:gd name="T1" fmla="*/ 0 h 39"/>
              <a:gd name="T2" fmla="*/ 0 w 14"/>
              <a:gd name="T3" fmla="*/ 0 h 39"/>
              <a:gd name="T4" fmla="*/ 0 w 14"/>
              <a:gd name="T5" fmla="*/ 0 h 39"/>
              <a:gd name="T6" fmla="*/ 0 w 14"/>
              <a:gd name="T7" fmla="*/ 0 h 39"/>
              <a:gd name="T8" fmla="*/ 0 w 14"/>
              <a:gd name="T9" fmla="*/ 0 h 39"/>
              <a:gd name="T10" fmla="*/ 0 w 14"/>
              <a:gd name="T11" fmla="*/ 0 h 39"/>
              <a:gd name="T12" fmla="*/ 0 w 14"/>
              <a:gd name="T13" fmla="*/ 0 h 39"/>
              <a:gd name="T14" fmla="*/ 0 w 14"/>
              <a:gd name="T15" fmla="*/ 0 h 39"/>
              <a:gd name="T16" fmla="*/ 0 w 14"/>
              <a:gd name="T17" fmla="*/ 0 h 39"/>
              <a:gd name="T18" fmla="*/ 0 w 14"/>
              <a:gd name="T19" fmla="*/ 0 h 39"/>
              <a:gd name="T20" fmla="*/ 0 w 14"/>
              <a:gd name="T21" fmla="*/ 0 h 39"/>
              <a:gd name="T22" fmla="*/ 0 w 14"/>
              <a:gd name="T23" fmla="*/ 0 h 39"/>
              <a:gd name="T24" fmla="*/ 0 w 14"/>
              <a:gd name="T25" fmla="*/ 0 h 39"/>
              <a:gd name="T26" fmla="*/ 0 w 14"/>
              <a:gd name="T27" fmla="*/ 0 h 39"/>
              <a:gd name="T28" fmla="*/ 0 w 14"/>
              <a:gd name="T29" fmla="*/ 0 h 39"/>
              <a:gd name="T30" fmla="*/ 0 w 14"/>
              <a:gd name="T31" fmla="*/ 0 h 39"/>
              <a:gd name="T32" fmla="*/ 0 w 14"/>
              <a:gd name="T33" fmla="*/ 0 h 39"/>
              <a:gd name="T34" fmla="*/ 0 w 14"/>
              <a:gd name="T35" fmla="*/ 0 h 39"/>
              <a:gd name="T36" fmla="*/ 0 w 14"/>
              <a:gd name="T37" fmla="*/ 0 h 39"/>
              <a:gd name="T38" fmla="*/ 0 w 14"/>
              <a:gd name="T39" fmla="*/ 0 h 39"/>
              <a:gd name="T40" fmla="*/ 0 w 14"/>
              <a:gd name="T41" fmla="*/ 0 h 39"/>
              <a:gd name="T42" fmla="*/ 0 w 14"/>
              <a:gd name="T43" fmla="*/ 0 h 39"/>
              <a:gd name="T44" fmla="*/ 0 w 14"/>
              <a:gd name="T45" fmla="*/ 0 h 39"/>
              <a:gd name="T46" fmla="*/ 0 w 14"/>
              <a:gd name="T47" fmla="*/ 0 h 39"/>
              <a:gd name="T48" fmla="*/ 0 w 14"/>
              <a:gd name="T49" fmla="*/ 0 h 39"/>
              <a:gd name="T50" fmla="*/ 0 w 14"/>
              <a:gd name="T51" fmla="*/ 0 h 39"/>
              <a:gd name="T52" fmla="*/ 0 w 14"/>
              <a:gd name="T53" fmla="*/ 0 h 39"/>
              <a:gd name="T54" fmla="*/ 0 w 14"/>
              <a:gd name="T55" fmla="*/ 0 h 39"/>
              <a:gd name="T56" fmla="*/ 0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94" name="Freeform 90"/>
          <xdr:cNvSpPr>
            <a:spLocks/>
          </xdr:cNvSpPr>
        </xdr:nvSpPr>
        <xdr:spPr bwMode="auto">
          <a:xfrm>
            <a:off x="251" y="803"/>
            <a:ext cx="4" cy="8"/>
          </a:xfrm>
          <a:custGeom>
            <a:avLst/>
            <a:gdLst>
              <a:gd name="T0" fmla="*/ 0 w 18"/>
              <a:gd name="T1" fmla="*/ 0 h 35"/>
              <a:gd name="T2" fmla="*/ 0 w 18"/>
              <a:gd name="T3" fmla="*/ 0 h 35"/>
              <a:gd name="T4" fmla="*/ 0 w 18"/>
              <a:gd name="T5" fmla="*/ 0 h 35"/>
              <a:gd name="T6" fmla="*/ 0 w 18"/>
              <a:gd name="T7" fmla="*/ 0 h 35"/>
              <a:gd name="T8" fmla="*/ 0 w 18"/>
              <a:gd name="T9" fmla="*/ 0 h 35"/>
              <a:gd name="T10" fmla="*/ 0 w 18"/>
              <a:gd name="T11" fmla="*/ 0 h 35"/>
              <a:gd name="T12" fmla="*/ 0 w 18"/>
              <a:gd name="T13" fmla="*/ 0 h 35"/>
              <a:gd name="T14" fmla="*/ 0 w 18"/>
              <a:gd name="T15" fmla="*/ 0 h 35"/>
              <a:gd name="T16" fmla="*/ 0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95" name="Freeform 91"/>
          <xdr:cNvSpPr>
            <a:spLocks/>
          </xdr:cNvSpPr>
        </xdr:nvSpPr>
        <xdr:spPr bwMode="auto">
          <a:xfrm>
            <a:off x="253" y="803"/>
            <a:ext cx="3" cy="8"/>
          </a:xfrm>
          <a:custGeom>
            <a:avLst/>
            <a:gdLst>
              <a:gd name="T0" fmla="*/ 0 w 16"/>
              <a:gd name="T1" fmla="*/ 0 h 33"/>
              <a:gd name="T2" fmla="*/ 0 w 16"/>
              <a:gd name="T3" fmla="*/ 0 h 33"/>
              <a:gd name="T4" fmla="*/ 0 w 16"/>
              <a:gd name="T5" fmla="*/ 0 h 33"/>
              <a:gd name="T6" fmla="*/ 0 w 16"/>
              <a:gd name="T7" fmla="*/ 0 h 33"/>
              <a:gd name="T8" fmla="*/ 0 w 16"/>
              <a:gd name="T9" fmla="*/ 0 h 33"/>
              <a:gd name="T10" fmla="*/ 0 w 16"/>
              <a:gd name="T11" fmla="*/ 0 h 33"/>
              <a:gd name="T12" fmla="*/ 0 w 16"/>
              <a:gd name="T13" fmla="*/ 0 h 33"/>
              <a:gd name="T14" fmla="*/ 0 w 16"/>
              <a:gd name="T15" fmla="*/ 0 h 33"/>
              <a:gd name="T16" fmla="*/ 0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96" name="Freeform 92"/>
          <xdr:cNvSpPr>
            <a:spLocks/>
          </xdr:cNvSpPr>
        </xdr:nvSpPr>
        <xdr:spPr bwMode="auto">
          <a:xfrm>
            <a:off x="266" y="803"/>
            <a:ext cx="3" cy="9"/>
          </a:xfrm>
          <a:custGeom>
            <a:avLst/>
            <a:gdLst>
              <a:gd name="T0" fmla="*/ 0 w 12"/>
              <a:gd name="T1" fmla="*/ 0 h 39"/>
              <a:gd name="T2" fmla="*/ 0 w 12"/>
              <a:gd name="T3" fmla="*/ 0 h 39"/>
              <a:gd name="T4" fmla="*/ 0 w 12"/>
              <a:gd name="T5" fmla="*/ 0 h 39"/>
              <a:gd name="T6" fmla="*/ 0 w 12"/>
              <a:gd name="T7" fmla="*/ 0 h 39"/>
              <a:gd name="T8" fmla="*/ 0 w 12"/>
              <a:gd name="T9" fmla="*/ 0 h 39"/>
              <a:gd name="T10" fmla="*/ 0 w 12"/>
              <a:gd name="T11" fmla="*/ 0 h 39"/>
              <a:gd name="T12" fmla="*/ 0 w 12"/>
              <a:gd name="T13" fmla="*/ 0 h 39"/>
              <a:gd name="T14" fmla="*/ 0 w 12"/>
              <a:gd name="T15" fmla="*/ 0 h 39"/>
              <a:gd name="T16" fmla="*/ 0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7" name="Freeform 93"/>
          <xdr:cNvSpPr>
            <a:spLocks/>
          </xdr:cNvSpPr>
        </xdr:nvSpPr>
        <xdr:spPr bwMode="auto">
          <a:xfrm>
            <a:off x="268" y="803"/>
            <a:ext cx="2" cy="9"/>
          </a:xfrm>
          <a:custGeom>
            <a:avLst/>
            <a:gdLst>
              <a:gd name="T0" fmla="*/ 0 w 12"/>
              <a:gd name="T1" fmla="*/ 0 h 39"/>
              <a:gd name="T2" fmla="*/ 0 w 12"/>
              <a:gd name="T3" fmla="*/ 0 h 39"/>
              <a:gd name="T4" fmla="*/ 0 w 12"/>
              <a:gd name="T5" fmla="*/ 0 h 39"/>
              <a:gd name="T6" fmla="*/ 0 w 12"/>
              <a:gd name="T7" fmla="*/ 0 h 39"/>
              <a:gd name="T8" fmla="*/ 0 w 12"/>
              <a:gd name="T9" fmla="*/ 0 h 39"/>
              <a:gd name="T10" fmla="*/ 0 w 12"/>
              <a:gd name="T11" fmla="*/ 0 h 39"/>
              <a:gd name="T12" fmla="*/ 0 w 12"/>
              <a:gd name="T13" fmla="*/ 0 h 39"/>
              <a:gd name="T14" fmla="*/ 0 w 12"/>
              <a:gd name="T15" fmla="*/ 0 h 39"/>
              <a:gd name="T16" fmla="*/ 0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8" name="Freeform 94"/>
          <xdr:cNvSpPr>
            <a:spLocks/>
          </xdr:cNvSpPr>
        </xdr:nvSpPr>
        <xdr:spPr bwMode="auto">
          <a:xfrm>
            <a:off x="269" y="811"/>
            <a:ext cx="2" cy="3"/>
          </a:xfrm>
          <a:custGeom>
            <a:avLst/>
            <a:gdLst>
              <a:gd name="T0" fmla="*/ 0 w 10"/>
              <a:gd name="T1" fmla="*/ 0 h 8"/>
              <a:gd name="T2" fmla="*/ 0 w 10"/>
              <a:gd name="T3" fmla="*/ 0 h 8"/>
              <a:gd name="T4" fmla="*/ 0 w 10"/>
              <a:gd name="T5" fmla="*/ 0 h 8"/>
              <a:gd name="T6" fmla="*/ 0 w 10"/>
              <a:gd name="T7" fmla="*/ 0 h 8"/>
              <a:gd name="T8" fmla="*/ 0 w 10"/>
              <a:gd name="T9" fmla="*/ 0 h 8"/>
              <a:gd name="T10" fmla="*/ 0 w 10"/>
              <a:gd name="T11" fmla="*/ 0 h 8"/>
              <a:gd name="T12" fmla="*/ 0 w 10"/>
              <a:gd name="T13" fmla="*/ 0 h 8"/>
              <a:gd name="T14" fmla="*/ 0 w 10"/>
              <a:gd name="T15" fmla="*/ 0 h 8"/>
              <a:gd name="T16" fmla="*/ 0 w 10"/>
              <a:gd name="T17" fmla="*/ 0 h 8"/>
              <a:gd name="T18" fmla="*/ 0 w 10"/>
              <a:gd name="T19" fmla="*/ 0 h 8"/>
              <a:gd name="T20" fmla="*/ 0 w 10"/>
              <a:gd name="T21" fmla="*/ 0 h 8"/>
              <a:gd name="T22" fmla="*/ 0 w 10"/>
              <a:gd name="T23" fmla="*/ 0 h 8"/>
              <a:gd name="T24" fmla="*/ 0 w 10"/>
              <a:gd name="T25" fmla="*/ 0 h 8"/>
              <a:gd name="T26" fmla="*/ 0 w 10"/>
              <a:gd name="T27" fmla="*/ 0 h 8"/>
              <a:gd name="T28" fmla="*/ 0 w 10"/>
              <a:gd name="T29" fmla="*/ 0 h 8"/>
              <a:gd name="T30" fmla="*/ 0 w 10"/>
              <a:gd name="T31" fmla="*/ 0 h 8"/>
              <a:gd name="T32" fmla="*/ 0 w 10"/>
              <a:gd name="T33" fmla="*/ 0 h 8"/>
              <a:gd name="T34" fmla="*/ 0 w 10"/>
              <a:gd name="T35" fmla="*/ 0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99" name="Freeform 95"/>
          <xdr:cNvSpPr>
            <a:spLocks/>
          </xdr:cNvSpPr>
        </xdr:nvSpPr>
        <xdr:spPr bwMode="auto">
          <a:xfrm>
            <a:off x="268" y="811"/>
            <a:ext cx="2" cy="3"/>
          </a:xfrm>
          <a:custGeom>
            <a:avLst/>
            <a:gdLst>
              <a:gd name="T0" fmla="*/ 0 w 12"/>
              <a:gd name="T1" fmla="*/ 0 h 10"/>
              <a:gd name="T2" fmla="*/ 0 w 12"/>
              <a:gd name="T3" fmla="*/ 0 h 10"/>
              <a:gd name="T4" fmla="*/ 0 w 12"/>
              <a:gd name="T5" fmla="*/ 0 h 10"/>
              <a:gd name="T6" fmla="*/ 0 w 12"/>
              <a:gd name="T7" fmla="*/ 0 h 10"/>
              <a:gd name="T8" fmla="*/ 0 w 12"/>
              <a:gd name="T9" fmla="*/ 0 h 10"/>
              <a:gd name="T10" fmla="*/ 0 w 12"/>
              <a:gd name="T11" fmla="*/ 0 h 10"/>
              <a:gd name="T12" fmla="*/ 0 w 12"/>
              <a:gd name="T13" fmla="*/ 0 h 10"/>
              <a:gd name="T14" fmla="*/ 0 w 12"/>
              <a:gd name="T15" fmla="*/ 0 h 10"/>
              <a:gd name="T16" fmla="*/ 0 w 12"/>
              <a:gd name="T17" fmla="*/ 0 h 10"/>
              <a:gd name="T18" fmla="*/ 0 w 12"/>
              <a:gd name="T19" fmla="*/ 0 h 10"/>
              <a:gd name="T20" fmla="*/ 0 w 12"/>
              <a:gd name="T21" fmla="*/ 0 h 10"/>
              <a:gd name="T22" fmla="*/ 0 w 12"/>
              <a:gd name="T23" fmla="*/ 0 h 10"/>
              <a:gd name="T24" fmla="*/ 0 w 12"/>
              <a:gd name="T25" fmla="*/ 0 h 10"/>
              <a:gd name="T26" fmla="*/ 0 w 12"/>
              <a:gd name="T27" fmla="*/ 0 h 10"/>
              <a:gd name="T28" fmla="*/ 0 w 12"/>
              <a:gd name="T29" fmla="*/ 0 h 10"/>
              <a:gd name="T30" fmla="*/ 0 w 12"/>
              <a:gd name="T31" fmla="*/ 0 h 10"/>
              <a:gd name="T32" fmla="*/ 0 w 12"/>
              <a:gd name="T33" fmla="*/ 0 h 10"/>
              <a:gd name="T34" fmla="*/ 0 w 12"/>
              <a:gd name="T35" fmla="*/ 0 h 10"/>
              <a:gd name="T36" fmla="*/ 0 w 12"/>
              <a:gd name="T37" fmla="*/ 0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100" name="Freeform 96"/>
          <xdr:cNvSpPr>
            <a:spLocks/>
          </xdr:cNvSpPr>
        </xdr:nvSpPr>
        <xdr:spPr bwMode="auto">
          <a:xfrm>
            <a:off x="251" y="838"/>
            <a:ext cx="7" cy="4"/>
          </a:xfrm>
          <a:custGeom>
            <a:avLst/>
            <a:gdLst>
              <a:gd name="T0" fmla="*/ 0 w 28"/>
              <a:gd name="T1" fmla="*/ 0 h 18"/>
              <a:gd name="T2" fmla="*/ 0 w 28"/>
              <a:gd name="T3" fmla="*/ 0 h 18"/>
              <a:gd name="T4" fmla="*/ 0 w 28"/>
              <a:gd name="T5" fmla="*/ 0 h 18"/>
              <a:gd name="T6" fmla="*/ 0 w 28"/>
              <a:gd name="T7" fmla="*/ 0 h 18"/>
              <a:gd name="T8" fmla="*/ 0 w 28"/>
              <a:gd name="T9" fmla="*/ 0 h 18"/>
              <a:gd name="T10" fmla="*/ 0 w 28"/>
              <a:gd name="T11" fmla="*/ 0 h 18"/>
              <a:gd name="T12" fmla="*/ 0 w 28"/>
              <a:gd name="T13" fmla="*/ 0 h 18"/>
              <a:gd name="T14" fmla="*/ 0 w 28"/>
              <a:gd name="T15" fmla="*/ 0 h 18"/>
              <a:gd name="T16" fmla="*/ 0 w 28"/>
              <a:gd name="T17" fmla="*/ 0 h 18"/>
              <a:gd name="T18" fmla="*/ 0 w 28"/>
              <a:gd name="T19" fmla="*/ 0 h 18"/>
              <a:gd name="T20" fmla="*/ 0 w 28"/>
              <a:gd name="T21" fmla="*/ 0 h 18"/>
              <a:gd name="T22" fmla="*/ 0 w 28"/>
              <a:gd name="T23" fmla="*/ 0 h 18"/>
              <a:gd name="T24" fmla="*/ 0 w 28"/>
              <a:gd name="T25" fmla="*/ 0 h 18"/>
              <a:gd name="T26" fmla="*/ 0 w 28"/>
              <a:gd name="T27" fmla="*/ 0 h 18"/>
              <a:gd name="T28" fmla="*/ 0 w 28"/>
              <a:gd name="T29" fmla="*/ 0 h 18"/>
              <a:gd name="T30" fmla="*/ 0 w 28"/>
              <a:gd name="T31" fmla="*/ 0 h 18"/>
              <a:gd name="T32" fmla="*/ 0 w 28"/>
              <a:gd name="T33" fmla="*/ 0 h 18"/>
              <a:gd name="T34" fmla="*/ 0 w 28"/>
              <a:gd name="T35" fmla="*/ 0 h 18"/>
              <a:gd name="T36" fmla="*/ 0 w 28"/>
              <a:gd name="T37" fmla="*/ 0 h 18"/>
              <a:gd name="T38" fmla="*/ 0 w 28"/>
              <a:gd name="T39" fmla="*/ 0 h 18"/>
              <a:gd name="T40" fmla="*/ 0 w 28"/>
              <a:gd name="T41" fmla="*/ 0 h 18"/>
              <a:gd name="T42" fmla="*/ 0 w 28"/>
              <a:gd name="T43" fmla="*/ 0 h 18"/>
              <a:gd name="T44" fmla="*/ 0 w 28"/>
              <a:gd name="T45" fmla="*/ 0 h 18"/>
              <a:gd name="T46" fmla="*/ 0 w 28"/>
              <a:gd name="T47" fmla="*/ 0 h 18"/>
              <a:gd name="T48" fmla="*/ 0 w 28"/>
              <a:gd name="T49" fmla="*/ 0 h 18"/>
              <a:gd name="T50" fmla="*/ 0 w 28"/>
              <a:gd name="T51" fmla="*/ 0 h 18"/>
              <a:gd name="T52" fmla="*/ 0 w 28"/>
              <a:gd name="T53" fmla="*/ 0 h 18"/>
              <a:gd name="T54" fmla="*/ 0 w 28"/>
              <a:gd name="T55" fmla="*/ 0 h 18"/>
              <a:gd name="T56" fmla="*/ 0 w 28"/>
              <a:gd name="T57" fmla="*/ 0 h 18"/>
              <a:gd name="T58" fmla="*/ 0 w 28"/>
              <a:gd name="T59" fmla="*/ 0 h 18"/>
              <a:gd name="T60" fmla="*/ 0 w 28"/>
              <a:gd name="T61" fmla="*/ 0 h 18"/>
              <a:gd name="T62" fmla="*/ 0 w 28"/>
              <a:gd name="T63" fmla="*/ 0 h 18"/>
              <a:gd name="T64" fmla="*/ 0 w 28"/>
              <a:gd name="T65" fmla="*/ 0 h 18"/>
              <a:gd name="T66" fmla="*/ 0 w 28"/>
              <a:gd name="T67" fmla="*/ 0 h 18"/>
              <a:gd name="T68" fmla="*/ 0 w 28"/>
              <a:gd name="T69" fmla="*/ 0 h 18"/>
              <a:gd name="T70" fmla="*/ 0 w 28"/>
              <a:gd name="T71" fmla="*/ 0 h 18"/>
              <a:gd name="T72" fmla="*/ 0 w 28"/>
              <a:gd name="T73" fmla="*/ 0 h 18"/>
              <a:gd name="T74" fmla="*/ 0 w 28"/>
              <a:gd name="T75" fmla="*/ 0 h 18"/>
              <a:gd name="T76" fmla="*/ 0 w 28"/>
              <a:gd name="T77" fmla="*/ 0 h 18"/>
              <a:gd name="T78" fmla="*/ 0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101" name="Freeform 97"/>
          <xdr:cNvSpPr>
            <a:spLocks/>
          </xdr:cNvSpPr>
        </xdr:nvSpPr>
        <xdr:spPr bwMode="auto">
          <a:xfrm>
            <a:off x="323" y="667"/>
            <a:ext cx="6" cy="31"/>
          </a:xfrm>
          <a:custGeom>
            <a:avLst/>
            <a:gdLst>
              <a:gd name="T0" fmla="*/ 0 w 33"/>
              <a:gd name="T1" fmla="*/ 0 h 136"/>
              <a:gd name="T2" fmla="*/ 0 w 33"/>
              <a:gd name="T3" fmla="*/ 0 h 136"/>
              <a:gd name="T4" fmla="*/ 0 w 33"/>
              <a:gd name="T5" fmla="*/ 0 h 136"/>
              <a:gd name="T6" fmla="*/ 0 w 33"/>
              <a:gd name="T7" fmla="*/ 0 h 136"/>
              <a:gd name="T8" fmla="*/ 0 w 33"/>
              <a:gd name="T9" fmla="*/ 0 h 136"/>
              <a:gd name="T10" fmla="*/ 0 w 33"/>
              <a:gd name="T11" fmla="*/ 0 h 136"/>
              <a:gd name="T12" fmla="*/ 0 w 33"/>
              <a:gd name="T13" fmla="*/ 0 h 136"/>
              <a:gd name="T14" fmla="*/ 0 w 33"/>
              <a:gd name="T15" fmla="*/ 0 h 136"/>
              <a:gd name="T16" fmla="*/ 0 w 33"/>
              <a:gd name="T17" fmla="*/ 0 h 136"/>
              <a:gd name="T18" fmla="*/ 0 w 33"/>
              <a:gd name="T19" fmla="*/ 0 h 136"/>
              <a:gd name="T20" fmla="*/ 0 w 33"/>
              <a:gd name="T21" fmla="*/ 0 h 136"/>
              <a:gd name="T22" fmla="*/ 0 w 33"/>
              <a:gd name="T23" fmla="*/ 0 h 136"/>
              <a:gd name="T24" fmla="*/ 0 w 33"/>
              <a:gd name="T25" fmla="*/ 0 h 136"/>
              <a:gd name="T26" fmla="*/ 0 w 33"/>
              <a:gd name="T27" fmla="*/ 0 h 136"/>
              <a:gd name="T28" fmla="*/ 0 w 33"/>
              <a:gd name="T29" fmla="*/ 0 h 136"/>
              <a:gd name="T30" fmla="*/ 0 w 33"/>
              <a:gd name="T31" fmla="*/ 0 h 136"/>
              <a:gd name="T32" fmla="*/ 0 w 33"/>
              <a:gd name="T33" fmla="*/ 0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102" name="Freeform 98"/>
          <xdr:cNvSpPr>
            <a:spLocks/>
          </xdr:cNvSpPr>
        </xdr:nvSpPr>
        <xdr:spPr bwMode="auto">
          <a:xfrm>
            <a:off x="337" y="668"/>
            <a:ext cx="9" cy="6"/>
          </a:xfrm>
          <a:custGeom>
            <a:avLst/>
            <a:gdLst>
              <a:gd name="T0" fmla="*/ 0 w 39"/>
              <a:gd name="T1" fmla="*/ 0 h 29"/>
              <a:gd name="T2" fmla="*/ 0 w 39"/>
              <a:gd name="T3" fmla="*/ 0 h 29"/>
              <a:gd name="T4" fmla="*/ 0 w 39"/>
              <a:gd name="T5" fmla="*/ 0 h 29"/>
              <a:gd name="T6" fmla="*/ 0 w 39"/>
              <a:gd name="T7" fmla="*/ 0 h 29"/>
              <a:gd name="T8" fmla="*/ 0 w 39"/>
              <a:gd name="T9" fmla="*/ 0 h 29"/>
              <a:gd name="T10" fmla="*/ 0 w 39"/>
              <a:gd name="T11" fmla="*/ 0 h 29"/>
              <a:gd name="T12" fmla="*/ 0 w 39"/>
              <a:gd name="T13" fmla="*/ 0 h 29"/>
              <a:gd name="T14" fmla="*/ 0 w 39"/>
              <a:gd name="T15" fmla="*/ 0 h 29"/>
              <a:gd name="T16" fmla="*/ 0 w 39"/>
              <a:gd name="T17" fmla="*/ 0 h 29"/>
              <a:gd name="T18" fmla="*/ 0 w 39"/>
              <a:gd name="T19" fmla="*/ 0 h 29"/>
              <a:gd name="T20" fmla="*/ 0 w 39"/>
              <a:gd name="T21" fmla="*/ 0 h 29"/>
              <a:gd name="T22" fmla="*/ 0 w 39"/>
              <a:gd name="T23" fmla="*/ 0 h 29"/>
              <a:gd name="T24" fmla="*/ 0 w 39"/>
              <a:gd name="T25" fmla="*/ 0 h 29"/>
              <a:gd name="T26" fmla="*/ 0 w 39"/>
              <a:gd name="T27" fmla="*/ 0 h 29"/>
              <a:gd name="T28" fmla="*/ 0 w 39"/>
              <a:gd name="T29" fmla="*/ 0 h 29"/>
              <a:gd name="T30" fmla="*/ 0 w 39"/>
              <a:gd name="T31" fmla="*/ 0 h 29"/>
              <a:gd name="T32" fmla="*/ 0 w 39"/>
              <a:gd name="T33" fmla="*/ 0 h 29"/>
              <a:gd name="T34" fmla="*/ 0 w 39"/>
              <a:gd name="T35" fmla="*/ 0 h 29"/>
              <a:gd name="T36" fmla="*/ 0 w 39"/>
              <a:gd name="T37" fmla="*/ 0 h 29"/>
              <a:gd name="T38" fmla="*/ 0 w 39"/>
              <a:gd name="T39" fmla="*/ 0 h 29"/>
              <a:gd name="T40" fmla="*/ 0 w 39"/>
              <a:gd name="T41" fmla="*/ 0 h 29"/>
              <a:gd name="T42" fmla="*/ 0 w 39"/>
              <a:gd name="T43" fmla="*/ 0 h 29"/>
              <a:gd name="T44" fmla="*/ 0 w 39"/>
              <a:gd name="T45" fmla="*/ 0 h 29"/>
              <a:gd name="T46" fmla="*/ 0 w 39"/>
              <a:gd name="T47" fmla="*/ 0 h 29"/>
              <a:gd name="T48" fmla="*/ 0 w 39"/>
              <a:gd name="T49" fmla="*/ 0 h 29"/>
              <a:gd name="T50" fmla="*/ 0 w 39"/>
              <a:gd name="T51" fmla="*/ 0 h 29"/>
              <a:gd name="T52" fmla="*/ 0 w 39"/>
              <a:gd name="T53" fmla="*/ 0 h 29"/>
              <a:gd name="T54" fmla="*/ 0 w 39"/>
              <a:gd name="T55" fmla="*/ 0 h 29"/>
              <a:gd name="T56" fmla="*/ 0 w 39"/>
              <a:gd name="T57" fmla="*/ 0 h 29"/>
              <a:gd name="T58" fmla="*/ 0 w 39"/>
              <a:gd name="T59" fmla="*/ 0 h 29"/>
              <a:gd name="T60" fmla="*/ 0 w 39"/>
              <a:gd name="T61" fmla="*/ 0 h 29"/>
              <a:gd name="T62" fmla="*/ 0 w 39"/>
              <a:gd name="T63" fmla="*/ 0 h 29"/>
              <a:gd name="T64" fmla="*/ 0 w 39"/>
              <a:gd name="T65" fmla="*/ 0 h 29"/>
              <a:gd name="T66" fmla="*/ 0 w 39"/>
              <a:gd name="T67" fmla="*/ 0 h 29"/>
              <a:gd name="T68" fmla="*/ 0 w 39"/>
              <a:gd name="T69" fmla="*/ 0 h 29"/>
              <a:gd name="T70" fmla="*/ 0 w 39"/>
              <a:gd name="T71" fmla="*/ 0 h 29"/>
              <a:gd name="T72" fmla="*/ 0 w 39"/>
              <a:gd name="T73" fmla="*/ 0 h 29"/>
              <a:gd name="T74" fmla="*/ 0 w 39"/>
              <a:gd name="T75" fmla="*/ 0 h 29"/>
              <a:gd name="T76" fmla="*/ 0 w 39"/>
              <a:gd name="T77" fmla="*/ 0 h 29"/>
              <a:gd name="T78" fmla="*/ 0 w 39"/>
              <a:gd name="T79" fmla="*/ 0 h 29"/>
              <a:gd name="T80" fmla="*/ 0 w 39"/>
              <a:gd name="T81" fmla="*/ 0 h 29"/>
              <a:gd name="T82" fmla="*/ 0 w 39"/>
              <a:gd name="T83" fmla="*/ 0 h 29"/>
              <a:gd name="T84" fmla="*/ 0 w 39"/>
              <a:gd name="T85" fmla="*/ 0 h 29"/>
              <a:gd name="T86" fmla="*/ 0 w 39"/>
              <a:gd name="T87" fmla="*/ 0 h 29"/>
              <a:gd name="T88" fmla="*/ 0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103" name="Freeform 99"/>
          <xdr:cNvSpPr>
            <a:spLocks/>
          </xdr:cNvSpPr>
        </xdr:nvSpPr>
        <xdr:spPr bwMode="auto">
          <a:xfrm>
            <a:off x="328" y="695"/>
            <a:ext cx="15" cy="3"/>
          </a:xfrm>
          <a:custGeom>
            <a:avLst/>
            <a:gdLst>
              <a:gd name="T0" fmla="*/ 0 w 71"/>
              <a:gd name="T1" fmla="*/ 0 h 11"/>
              <a:gd name="T2" fmla="*/ 0 w 71"/>
              <a:gd name="T3" fmla="*/ 0 h 11"/>
              <a:gd name="T4" fmla="*/ 0 w 71"/>
              <a:gd name="T5" fmla="*/ 0 h 11"/>
              <a:gd name="T6" fmla="*/ 0 w 71"/>
              <a:gd name="T7" fmla="*/ 0 h 11"/>
              <a:gd name="T8" fmla="*/ 0 w 71"/>
              <a:gd name="T9" fmla="*/ 0 h 11"/>
              <a:gd name="T10" fmla="*/ 0 w 71"/>
              <a:gd name="T11" fmla="*/ 0 h 11"/>
              <a:gd name="T12" fmla="*/ 0 w 71"/>
              <a:gd name="T13" fmla="*/ 0 h 11"/>
              <a:gd name="T14" fmla="*/ 0 w 71"/>
              <a:gd name="T15" fmla="*/ 0 h 11"/>
              <a:gd name="T16" fmla="*/ 0 w 71"/>
              <a:gd name="T17" fmla="*/ 0 h 11"/>
              <a:gd name="T18" fmla="*/ 0 w 71"/>
              <a:gd name="T19" fmla="*/ 0 h 11"/>
              <a:gd name="T20" fmla="*/ 0 w 71"/>
              <a:gd name="T21" fmla="*/ 0 h 11"/>
              <a:gd name="T22" fmla="*/ 0 w 71"/>
              <a:gd name="T23" fmla="*/ 0 h 11"/>
              <a:gd name="T24" fmla="*/ 0 w 71"/>
              <a:gd name="T25" fmla="*/ 0 h 11"/>
              <a:gd name="T26" fmla="*/ 0 w 71"/>
              <a:gd name="T27" fmla="*/ 0 h 11"/>
              <a:gd name="T28" fmla="*/ 0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104" name="Freeform 100"/>
          <xdr:cNvSpPr>
            <a:spLocks/>
          </xdr:cNvSpPr>
        </xdr:nvSpPr>
        <xdr:spPr bwMode="auto">
          <a:xfrm>
            <a:off x="343" y="671"/>
            <a:ext cx="3" cy="24"/>
          </a:xfrm>
          <a:custGeom>
            <a:avLst/>
            <a:gdLst>
              <a:gd name="T0" fmla="*/ 0 w 12"/>
              <a:gd name="T1" fmla="*/ 0 h 102"/>
              <a:gd name="T2" fmla="*/ 0 w 12"/>
              <a:gd name="T3" fmla="*/ 0 h 102"/>
              <a:gd name="T4" fmla="*/ 0 w 12"/>
              <a:gd name="T5" fmla="*/ 0 h 102"/>
              <a:gd name="T6" fmla="*/ 0 w 12"/>
              <a:gd name="T7" fmla="*/ 0 h 102"/>
              <a:gd name="T8" fmla="*/ 0 w 12"/>
              <a:gd name="T9" fmla="*/ 0 h 102"/>
              <a:gd name="T10" fmla="*/ 0 w 12"/>
              <a:gd name="T11" fmla="*/ 0 h 102"/>
              <a:gd name="T12" fmla="*/ 0 w 12"/>
              <a:gd name="T13" fmla="*/ 0 h 102"/>
              <a:gd name="T14" fmla="*/ 0 w 12"/>
              <a:gd name="T15" fmla="*/ 0 h 102"/>
              <a:gd name="T16" fmla="*/ 0 w 12"/>
              <a:gd name="T17" fmla="*/ 0 h 102"/>
              <a:gd name="T18" fmla="*/ 0 w 12"/>
              <a:gd name="T19" fmla="*/ 0 h 102"/>
              <a:gd name="T20" fmla="*/ 0 w 12"/>
              <a:gd name="T21" fmla="*/ 0 h 102"/>
              <a:gd name="T22" fmla="*/ 0 w 12"/>
              <a:gd name="T23" fmla="*/ 0 h 102"/>
              <a:gd name="T24" fmla="*/ 0 w 12"/>
              <a:gd name="T25" fmla="*/ 0 h 102"/>
              <a:gd name="T26" fmla="*/ 0 w 12"/>
              <a:gd name="T27" fmla="*/ 0 h 102"/>
              <a:gd name="T28" fmla="*/ 0 w 12"/>
              <a:gd name="T29" fmla="*/ 0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105" name="Freeform 101"/>
          <xdr:cNvSpPr>
            <a:spLocks/>
          </xdr:cNvSpPr>
        </xdr:nvSpPr>
        <xdr:spPr bwMode="auto">
          <a:xfrm>
            <a:off x="329" y="668"/>
            <a:ext cx="10" cy="3"/>
          </a:xfrm>
          <a:custGeom>
            <a:avLst/>
            <a:gdLst>
              <a:gd name="T0" fmla="*/ 0 w 48"/>
              <a:gd name="T1" fmla="*/ 0 h 12"/>
              <a:gd name="T2" fmla="*/ 0 w 48"/>
              <a:gd name="T3" fmla="*/ 0 h 12"/>
              <a:gd name="T4" fmla="*/ 0 w 48"/>
              <a:gd name="T5" fmla="*/ 0 h 12"/>
              <a:gd name="T6" fmla="*/ 0 w 48"/>
              <a:gd name="T7" fmla="*/ 0 h 12"/>
              <a:gd name="T8" fmla="*/ 0 w 48"/>
              <a:gd name="T9" fmla="*/ 0 h 12"/>
              <a:gd name="T10" fmla="*/ 0 w 48"/>
              <a:gd name="T11" fmla="*/ 0 h 12"/>
              <a:gd name="T12" fmla="*/ 0 w 48"/>
              <a:gd name="T13" fmla="*/ 0 h 12"/>
              <a:gd name="T14" fmla="*/ 0 w 48"/>
              <a:gd name="T15" fmla="*/ 0 h 12"/>
              <a:gd name="T16" fmla="*/ 0 w 48"/>
              <a:gd name="T17" fmla="*/ 0 h 12"/>
              <a:gd name="T18" fmla="*/ 0 w 48"/>
              <a:gd name="T19" fmla="*/ 0 h 12"/>
              <a:gd name="T20" fmla="*/ 0 w 48"/>
              <a:gd name="T21" fmla="*/ 0 h 12"/>
              <a:gd name="T22" fmla="*/ 0 w 48"/>
              <a:gd name="T23" fmla="*/ 0 h 12"/>
              <a:gd name="T24" fmla="*/ 0 w 48"/>
              <a:gd name="T25" fmla="*/ 0 h 12"/>
              <a:gd name="T26" fmla="*/ 0 w 48"/>
              <a:gd name="T27" fmla="*/ 0 h 12"/>
              <a:gd name="T28" fmla="*/ 0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106" name="Freeform 102"/>
          <xdr:cNvSpPr>
            <a:spLocks/>
          </xdr:cNvSpPr>
        </xdr:nvSpPr>
        <xdr:spPr bwMode="auto">
          <a:xfrm>
            <a:off x="329" y="674"/>
            <a:ext cx="2" cy="21"/>
          </a:xfrm>
          <a:custGeom>
            <a:avLst/>
            <a:gdLst>
              <a:gd name="T0" fmla="*/ 1 w 4"/>
              <a:gd name="T1" fmla="*/ 0 h 90"/>
              <a:gd name="T2" fmla="*/ 1 w 4"/>
              <a:gd name="T3" fmla="*/ 0 h 90"/>
              <a:gd name="T4" fmla="*/ 0 w 4"/>
              <a:gd name="T5" fmla="*/ 0 h 90"/>
              <a:gd name="T6" fmla="*/ 0 w 4"/>
              <a:gd name="T7" fmla="*/ 0 h 90"/>
              <a:gd name="T8" fmla="*/ 1 w 4"/>
              <a:gd name="T9" fmla="*/ 0 h 90"/>
              <a:gd name="T10" fmla="*/ 1 w 4"/>
              <a:gd name="T11" fmla="*/ 0 h 90"/>
              <a:gd name="T12" fmla="*/ 1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107" name="Freeform 103"/>
          <xdr:cNvSpPr>
            <a:spLocks/>
          </xdr:cNvSpPr>
        </xdr:nvSpPr>
        <xdr:spPr bwMode="auto">
          <a:xfrm>
            <a:off x="244" y="705"/>
            <a:ext cx="85" cy="1"/>
          </a:xfrm>
          <a:custGeom>
            <a:avLst/>
            <a:gdLst>
              <a:gd name="T0" fmla="*/ 0 w 413"/>
              <a:gd name="T1" fmla="*/ 0 h 4"/>
              <a:gd name="T2" fmla="*/ 0 w 413"/>
              <a:gd name="T3" fmla="*/ 0 h 4"/>
              <a:gd name="T4" fmla="*/ 0 w 413"/>
              <a:gd name="T5" fmla="*/ 0 h 4"/>
              <a:gd name="T6" fmla="*/ 0 w 413"/>
              <a:gd name="T7" fmla="*/ 0 h 4"/>
              <a:gd name="T8" fmla="*/ 0 w 413"/>
              <a:gd name="T9" fmla="*/ 0 h 4"/>
              <a:gd name="T10" fmla="*/ 0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108" name="Freeform 104"/>
          <xdr:cNvSpPr>
            <a:spLocks/>
          </xdr:cNvSpPr>
        </xdr:nvSpPr>
        <xdr:spPr bwMode="auto">
          <a:xfrm>
            <a:off x="248" y="709"/>
            <a:ext cx="78" cy="0"/>
          </a:xfrm>
          <a:custGeom>
            <a:avLst/>
            <a:gdLst>
              <a:gd name="T0" fmla="*/ 0 w 383"/>
              <a:gd name="T1" fmla="*/ 0 h 4"/>
              <a:gd name="T2" fmla="*/ 0 w 383"/>
              <a:gd name="T3" fmla="*/ 0 h 4"/>
              <a:gd name="T4" fmla="*/ 0 w 383"/>
              <a:gd name="T5" fmla="*/ 0 h 4"/>
              <a:gd name="T6" fmla="*/ 0 w 383"/>
              <a:gd name="T7" fmla="*/ 0 h 4"/>
              <a:gd name="T8" fmla="*/ 0 w 383"/>
              <a:gd name="T9" fmla="*/ 0 h 4"/>
              <a:gd name="T10" fmla="*/ 0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109" name="Freeform 105"/>
          <xdr:cNvSpPr>
            <a:spLocks/>
          </xdr:cNvSpPr>
        </xdr:nvSpPr>
        <xdr:spPr bwMode="auto">
          <a:xfrm>
            <a:off x="244" y="705"/>
            <a:ext cx="4" cy="4"/>
          </a:xfrm>
          <a:custGeom>
            <a:avLst/>
            <a:gdLst>
              <a:gd name="T0" fmla="*/ 0 w 21"/>
              <a:gd name="T1" fmla="*/ 0 h 21"/>
              <a:gd name="T2" fmla="*/ 0 w 21"/>
              <a:gd name="T3" fmla="*/ 0 h 21"/>
              <a:gd name="T4" fmla="*/ 0 w 21"/>
              <a:gd name="T5" fmla="*/ 0 h 21"/>
              <a:gd name="T6" fmla="*/ 0 w 21"/>
              <a:gd name="T7" fmla="*/ 0 h 21"/>
              <a:gd name="T8" fmla="*/ 0 w 21"/>
              <a:gd name="T9" fmla="*/ 0 h 21"/>
              <a:gd name="T10" fmla="*/ 0 w 21"/>
              <a:gd name="T11" fmla="*/ 0 h 21"/>
              <a:gd name="T12" fmla="*/ 0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110" name="Freeform 106"/>
          <xdr:cNvSpPr>
            <a:spLocks/>
          </xdr:cNvSpPr>
        </xdr:nvSpPr>
        <xdr:spPr bwMode="auto">
          <a:xfrm>
            <a:off x="248" y="722"/>
            <a:ext cx="7" cy="0"/>
          </a:xfrm>
          <a:custGeom>
            <a:avLst/>
            <a:gdLst>
              <a:gd name="T0" fmla="*/ 0 w 38"/>
              <a:gd name="T1" fmla="*/ 0 h 4"/>
              <a:gd name="T2" fmla="*/ 0 w 38"/>
              <a:gd name="T3" fmla="*/ 0 h 4"/>
              <a:gd name="T4" fmla="*/ 0 w 38"/>
              <a:gd name="T5" fmla="*/ 0 h 4"/>
              <a:gd name="T6" fmla="*/ 0 w 38"/>
              <a:gd name="T7" fmla="*/ 0 h 4"/>
              <a:gd name="T8" fmla="*/ 0 w 38"/>
              <a:gd name="T9" fmla="*/ 0 h 4"/>
              <a:gd name="T10" fmla="*/ 0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1" name="Freeform 107"/>
          <xdr:cNvSpPr>
            <a:spLocks/>
          </xdr:cNvSpPr>
        </xdr:nvSpPr>
        <xdr:spPr bwMode="auto">
          <a:xfrm>
            <a:off x="268" y="722"/>
            <a:ext cx="37" cy="1"/>
          </a:xfrm>
          <a:custGeom>
            <a:avLst/>
            <a:gdLst>
              <a:gd name="T0" fmla="*/ 0 w 179"/>
              <a:gd name="T1" fmla="*/ 0 h 4"/>
              <a:gd name="T2" fmla="*/ 0 w 179"/>
              <a:gd name="T3" fmla="*/ 0 h 4"/>
              <a:gd name="T4" fmla="*/ 0 w 179"/>
              <a:gd name="T5" fmla="*/ 0 h 4"/>
              <a:gd name="T6" fmla="*/ 0 w 179"/>
              <a:gd name="T7" fmla="*/ 0 h 4"/>
              <a:gd name="T8" fmla="*/ 0 w 179"/>
              <a:gd name="T9" fmla="*/ 0 h 4"/>
              <a:gd name="T10" fmla="*/ 0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112" name="Freeform 108"/>
          <xdr:cNvSpPr>
            <a:spLocks/>
          </xdr:cNvSpPr>
        </xdr:nvSpPr>
        <xdr:spPr bwMode="auto">
          <a:xfrm>
            <a:off x="317" y="722"/>
            <a:ext cx="9" cy="0"/>
          </a:xfrm>
          <a:custGeom>
            <a:avLst/>
            <a:gdLst>
              <a:gd name="T0" fmla="*/ 0 w 42"/>
              <a:gd name="T1" fmla="*/ 0 h 4"/>
              <a:gd name="T2" fmla="*/ 0 w 42"/>
              <a:gd name="T3" fmla="*/ 0 h 4"/>
              <a:gd name="T4" fmla="*/ 0 w 42"/>
              <a:gd name="T5" fmla="*/ 0 h 4"/>
              <a:gd name="T6" fmla="*/ 0 w 42"/>
              <a:gd name="T7" fmla="*/ 0 h 4"/>
              <a:gd name="T8" fmla="*/ 0 w 42"/>
              <a:gd name="T9" fmla="*/ 0 h 4"/>
              <a:gd name="T10" fmla="*/ 0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13" name="Freeform 109"/>
          <xdr:cNvSpPr>
            <a:spLocks/>
          </xdr:cNvSpPr>
        </xdr:nvSpPr>
        <xdr:spPr bwMode="auto">
          <a:xfrm>
            <a:off x="251" y="726"/>
            <a:ext cx="8" cy="1"/>
          </a:xfrm>
          <a:custGeom>
            <a:avLst/>
            <a:gdLst>
              <a:gd name="T0" fmla="*/ 0 w 34"/>
              <a:gd name="T1" fmla="*/ 0 h 4"/>
              <a:gd name="T2" fmla="*/ 0 w 34"/>
              <a:gd name="T3" fmla="*/ 0 h 4"/>
              <a:gd name="T4" fmla="*/ 0 w 34"/>
              <a:gd name="T5" fmla="*/ 0 h 4"/>
              <a:gd name="T6" fmla="*/ 0 w 34"/>
              <a:gd name="T7" fmla="*/ 0 h 4"/>
              <a:gd name="T8" fmla="*/ 0 w 34"/>
              <a:gd name="T9" fmla="*/ 0 h 4"/>
              <a:gd name="T10" fmla="*/ 0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114" name="Freeform 110"/>
          <xdr:cNvSpPr>
            <a:spLocks/>
          </xdr:cNvSpPr>
        </xdr:nvSpPr>
        <xdr:spPr bwMode="auto">
          <a:xfrm>
            <a:off x="270" y="726"/>
            <a:ext cx="32" cy="0"/>
          </a:xfrm>
          <a:custGeom>
            <a:avLst/>
            <a:gdLst>
              <a:gd name="T0" fmla="*/ 0 w 151"/>
              <a:gd name="T1" fmla="*/ 0 h 4"/>
              <a:gd name="T2" fmla="*/ 0 w 151"/>
              <a:gd name="T3" fmla="*/ 0 h 4"/>
              <a:gd name="T4" fmla="*/ 0 w 151"/>
              <a:gd name="T5" fmla="*/ 0 h 4"/>
              <a:gd name="T6" fmla="*/ 0 w 151"/>
              <a:gd name="T7" fmla="*/ 0 h 4"/>
              <a:gd name="T8" fmla="*/ 0 w 151"/>
              <a:gd name="T9" fmla="*/ 0 h 4"/>
              <a:gd name="T10" fmla="*/ 0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115" name="Freeform 111"/>
          <xdr:cNvSpPr>
            <a:spLocks/>
          </xdr:cNvSpPr>
        </xdr:nvSpPr>
        <xdr:spPr bwMode="auto">
          <a:xfrm>
            <a:off x="315" y="726"/>
            <a:ext cx="7" cy="0"/>
          </a:xfrm>
          <a:custGeom>
            <a:avLst/>
            <a:gdLst>
              <a:gd name="T0" fmla="*/ 0 w 38"/>
              <a:gd name="T1" fmla="*/ 0 h 4"/>
              <a:gd name="T2" fmla="*/ 0 w 38"/>
              <a:gd name="T3" fmla="*/ 0 h 4"/>
              <a:gd name="T4" fmla="*/ 0 w 38"/>
              <a:gd name="T5" fmla="*/ 0 h 4"/>
              <a:gd name="T6" fmla="*/ 0 w 38"/>
              <a:gd name="T7" fmla="*/ 0 h 4"/>
              <a:gd name="T8" fmla="*/ 0 w 38"/>
              <a:gd name="T9" fmla="*/ 0 h 4"/>
              <a:gd name="T10" fmla="*/ 0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6" name="Freeform 112"/>
          <xdr:cNvSpPr>
            <a:spLocks/>
          </xdr:cNvSpPr>
        </xdr:nvSpPr>
        <xdr:spPr bwMode="auto">
          <a:xfrm>
            <a:off x="254" y="717"/>
            <a:ext cx="2" cy="3"/>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w 12"/>
              <a:gd name="T29" fmla="*/ 0 h 12"/>
              <a:gd name="T30" fmla="*/ 0 w 12"/>
              <a:gd name="T31" fmla="*/ 0 h 12"/>
              <a:gd name="T32" fmla="*/ 0 w 12"/>
              <a:gd name="T33" fmla="*/ 0 h 12"/>
              <a:gd name="T34" fmla="*/ 0 w 12"/>
              <a:gd name="T35" fmla="*/ 0 h 12"/>
              <a:gd name="T36" fmla="*/ 0 w 12"/>
              <a:gd name="T37" fmla="*/ 0 h 12"/>
              <a:gd name="T38" fmla="*/ 0 w 12"/>
              <a:gd name="T39" fmla="*/ 0 h 12"/>
              <a:gd name="T40" fmla="*/ 0 w 12"/>
              <a:gd name="T41" fmla="*/ 0 h 12"/>
              <a:gd name="T42" fmla="*/ 0 w 12"/>
              <a:gd name="T43" fmla="*/ 0 h 12"/>
              <a:gd name="T44" fmla="*/ 0 w 12"/>
              <a:gd name="T45" fmla="*/ 0 h 12"/>
              <a:gd name="T46" fmla="*/ 0 w 12"/>
              <a:gd name="T47" fmla="*/ 0 h 12"/>
              <a:gd name="T48" fmla="*/ 0 w 12"/>
              <a:gd name="T49" fmla="*/ 0 h 12"/>
              <a:gd name="T50" fmla="*/ 0 w 12"/>
              <a:gd name="T51" fmla="*/ 0 h 12"/>
              <a:gd name="T52" fmla="*/ 0 w 12"/>
              <a:gd name="T53" fmla="*/ 0 h 12"/>
              <a:gd name="T54" fmla="*/ 0 w 12"/>
              <a:gd name="T55" fmla="*/ 0 h 12"/>
              <a:gd name="T56" fmla="*/ 0 w 12"/>
              <a:gd name="T57" fmla="*/ 0 h 12"/>
              <a:gd name="T58" fmla="*/ 0 w 12"/>
              <a:gd name="T59" fmla="*/ 0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117" name="Freeform 113"/>
          <xdr:cNvSpPr>
            <a:spLocks/>
          </xdr:cNvSpPr>
        </xdr:nvSpPr>
        <xdr:spPr bwMode="auto">
          <a:xfrm>
            <a:off x="265" y="717"/>
            <a:ext cx="3" cy="3"/>
          </a:xfrm>
          <a:custGeom>
            <a:avLst/>
            <a:gdLst>
              <a:gd name="T0" fmla="*/ 0 w 10"/>
              <a:gd name="T1" fmla="*/ 0 h 12"/>
              <a:gd name="T2" fmla="*/ 0 w 10"/>
              <a:gd name="T3" fmla="*/ 0 h 12"/>
              <a:gd name="T4" fmla="*/ 0 w 10"/>
              <a:gd name="T5" fmla="*/ 0 h 12"/>
              <a:gd name="T6" fmla="*/ 0 w 10"/>
              <a:gd name="T7" fmla="*/ 0 h 12"/>
              <a:gd name="T8" fmla="*/ 0 w 10"/>
              <a:gd name="T9" fmla="*/ 0 h 12"/>
              <a:gd name="T10" fmla="*/ 0 w 10"/>
              <a:gd name="T11" fmla="*/ 0 h 12"/>
              <a:gd name="T12" fmla="*/ 0 w 10"/>
              <a:gd name="T13" fmla="*/ 0 h 12"/>
              <a:gd name="T14" fmla="*/ 0 w 10"/>
              <a:gd name="T15" fmla="*/ 0 h 12"/>
              <a:gd name="T16" fmla="*/ 0 w 10"/>
              <a:gd name="T17" fmla="*/ 0 h 12"/>
              <a:gd name="T18" fmla="*/ 0 w 10"/>
              <a:gd name="T19" fmla="*/ 0 h 12"/>
              <a:gd name="T20" fmla="*/ 0 w 10"/>
              <a:gd name="T21" fmla="*/ 0 h 12"/>
              <a:gd name="T22" fmla="*/ 0 w 10"/>
              <a:gd name="T23" fmla="*/ 0 h 12"/>
              <a:gd name="T24" fmla="*/ 0 w 10"/>
              <a:gd name="T25" fmla="*/ 0 h 12"/>
              <a:gd name="T26" fmla="*/ 0 w 10"/>
              <a:gd name="T27" fmla="*/ 0 h 12"/>
              <a:gd name="T28" fmla="*/ 0 w 10"/>
              <a:gd name="T29" fmla="*/ 0 h 12"/>
              <a:gd name="T30" fmla="*/ 0 w 10"/>
              <a:gd name="T31" fmla="*/ 0 h 12"/>
              <a:gd name="T32" fmla="*/ 0 w 10"/>
              <a:gd name="T33" fmla="*/ 0 h 12"/>
              <a:gd name="T34" fmla="*/ 0 w 10"/>
              <a:gd name="T35" fmla="*/ 0 h 12"/>
              <a:gd name="T36" fmla="*/ 0 w 10"/>
              <a:gd name="T37" fmla="*/ 0 h 12"/>
              <a:gd name="T38" fmla="*/ 0 w 10"/>
              <a:gd name="T39" fmla="*/ 0 h 12"/>
              <a:gd name="T40" fmla="*/ 0 w 10"/>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118" name="Freeform 114"/>
          <xdr:cNvSpPr>
            <a:spLocks/>
          </xdr:cNvSpPr>
        </xdr:nvSpPr>
        <xdr:spPr bwMode="auto">
          <a:xfrm>
            <a:off x="254" y="722"/>
            <a:ext cx="1" cy="1"/>
          </a:xfrm>
          <a:custGeom>
            <a:avLst/>
            <a:gdLst>
              <a:gd name="T0" fmla="*/ 0 w 8"/>
              <a:gd name="T1" fmla="*/ 0 h 11"/>
              <a:gd name="T2" fmla="*/ 0 w 8"/>
              <a:gd name="T3" fmla="*/ 0 h 11"/>
              <a:gd name="T4" fmla="*/ 0 w 8"/>
              <a:gd name="T5" fmla="*/ 0 h 11"/>
              <a:gd name="T6" fmla="*/ 0 w 8"/>
              <a:gd name="T7" fmla="*/ 0 h 11"/>
              <a:gd name="T8" fmla="*/ 0 w 8"/>
              <a:gd name="T9" fmla="*/ 0 h 11"/>
              <a:gd name="T10" fmla="*/ 0 w 8"/>
              <a:gd name="T11" fmla="*/ 0 h 11"/>
              <a:gd name="T12" fmla="*/ 0 w 8"/>
              <a:gd name="T13" fmla="*/ 0 h 11"/>
              <a:gd name="T14" fmla="*/ 0 w 8"/>
              <a:gd name="T15" fmla="*/ 0 h 11"/>
              <a:gd name="T16" fmla="*/ 0 w 8"/>
              <a:gd name="T17" fmla="*/ 0 h 11"/>
              <a:gd name="T18" fmla="*/ 0 w 8"/>
              <a:gd name="T19" fmla="*/ 0 h 11"/>
              <a:gd name="T20" fmla="*/ 0 w 8"/>
              <a:gd name="T21" fmla="*/ 0 h 11"/>
              <a:gd name="T22" fmla="*/ 0 w 8"/>
              <a:gd name="T23" fmla="*/ 0 h 11"/>
              <a:gd name="T24" fmla="*/ 0 w 8"/>
              <a:gd name="T25" fmla="*/ 0 h 11"/>
              <a:gd name="T26" fmla="*/ 0 w 8"/>
              <a:gd name="T27" fmla="*/ 0 h 11"/>
              <a:gd name="T28" fmla="*/ 0 w 8"/>
              <a:gd name="T29" fmla="*/ 0 h 11"/>
              <a:gd name="T30" fmla="*/ 0 w 8"/>
              <a:gd name="T31" fmla="*/ 0 h 11"/>
              <a:gd name="T32" fmla="*/ 0 w 8"/>
              <a:gd name="T33" fmla="*/ 0 h 11"/>
              <a:gd name="T34" fmla="*/ 0 w 8"/>
              <a:gd name="T35" fmla="*/ 0 h 11"/>
              <a:gd name="T36" fmla="*/ 0 w 8"/>
              <a:gd name="T37" fmla="*/ 0 h 11"/>
              <a:gd name="T38" fmla="*/ 0 w 8"/>
              <a:gd name="T39" fmla="*/ 0 h 11"/>
              <a:gd name="T40" fmla="*/ 0 w 8"/>
              <a:gd name="T41" fmla="*/ 0 h 11"/>
              <a:gd name="T42" fmla="*/ 0 w 8"/>
              <a:gd name="T43" fmla="*/ 0 h 11"/>
              <a:gd name="T44" fmla="*/ 0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119" name="Freeform 115"/>
          <xdr:cNvSpPr>
            <a:spLocks/>
          </xdr:cNvSpPr>
        </xdr:nvSpPr>
        <xdr:spPr bwMode="auto">
          <a:xfrm>
            <a:off x="266" y="720"/>
            <a:ext cx="3" cy="3"/>
          </a:xfrm>
          <a:custGeom>
            <a:avLst/>
            <a:gdLst>
              <a:gd name="T0" fmla="*/ 0 w 10"/>
              <a:gd name="T1" fmla="*/ 0 h 11"/>
              <a:gd name="T2" fmla="*/ 0 w 10"/>
              <a:gd name="T3" fmla="*/ 0 h 11"/>
              <a:gd name="T4" fmla="*/ 0 w 10"/>
              <a:gd name="T5" fmla="*/ 0 h 11"/>
              <a:gd name="T6" fmla="*/ 0 w 10"/>
              <a:gd name="T7" fmla="*/ 0 h 11"/>
              <a:gd name="T8" fmla="*/ 0 w 10"/>
              <a:gd name="T9" fmla="*/ 0 h 11"/>
              <a:gd name="T10" fmla="*/ 0 w 10"/>
              <a:gd name="T11" fmla="*/ 0 h 11"/>
              <a:gd name="T12" fmla="*/ 0 w 10"/>
              <a:gd name="T13" fmla="*/ 0 h 11"/>
              <a:gd name="T14" fmla="*/ 0 w 10"/>
              <a:gd name="T15" fmla="*/ 0 h 11"/>
              <a:gd name="T16" fmla="*/ 0 w 10"/>
              <a:gd name="T17" fmla="*/ 0 h 11"/>
              <a:gd name="T18" fmla="*/ 0 w 10"/>
              <a:gd name="T19" fmla="*/ 0 h 11"/>
              <a:gd name="T20" fmla="*/ 0 w 10"/>
              <a:gd name="T21" fmla="*/ 0 h 11"/>
              <a:gd name="T22" fmla="*/ 0 w 10"/>
              <a:gd name="T23" fmla="*/ 0 h 11"/>
              <a:gd name="T24" fmla="*/ 0 w 10"/>
              <a:gd name="T25" fmla="*/ 0 h 11"/>
              <a:gd name="T26" fmla="*/ 0 w 10"/>
              <a:gd name="T27" fmla="*/ 0 h 11"/>
              <a:gd name="T28" fmla="*/ 0 w 10"/>
              <a:gd name="T29" fmla="*/ 0 h 11"/>
              <a:gd name="T30" fmla="*/ 0 w 10"/>
              <a:gd name="T31" fmla="*/ 0 h 11"/>
              <a:gd name="T32" fmla="*/ 0 w 10"/>
              <a:gd name="T33" fmla="*/ 0 h 11"/>
              <a:gd name="T34" fmla="*/ 0 w 10"/>
              <a:gd name="T35" fmla="*/ 0 h 11"/>
              <a:gd name="T36" fmla="*/ 0 w 10"/>
              <a:gd name="T37" fmla="*/ 0 h 11"/>
              <a:gd name="T38" fmla="*/ 0 w 10"/>
              <a:gd name="T39" fmla="*/ 0 h 11"/>
              <a:gd name="T40" fmla="*/ 0 w 10"/>
              <a:gd name="T41" fmla="*/ 0 h 11"/>
              <a:gd name="T42" fmla="*/ 0 w 10"/>
              <a:gd name="T43" fmla="*/ 0 h 11"/>
              <a:gd name="T44" fmla="*/ 0 w 10"/>
              <a:gd name="T45" fmla="*/ 0 h 11"/>
              <a:gd name="T46" fmla="*/ 0 w 10"/>
              <a:gd name="T47" fmla="*/ 0 h 11"/>
              <a:gd name="T48" fmla="*/ 0 w 10"/>
              <a:gd name="T49" fmla="*/ 0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20" name="Freeform 116"/>
          <xdr:cNvSpPr>
            <a:spLocks/>
          </xdr:cNvSpPr>
        </xdr:nvSpPr>
        <xdr:spPr bwMode="auto">
          <a:xfrm>
            <a:off x="270" y="724"/>
            <a:ext cx="1" cy="3"/>
          </a:xfrm>
          <a:custGeom>
            <a:avLst/>
            <a:gdLst>
              <a:gd name="T0" fmla="*/ 0 w 8"/>
              <a:gd name="T1" fmla="*/ 0 h 12"/>
              <a:gd name="T2" fmla="*/ 0 w 8"/>
              <a:gd name="T3" fmla="*/ 0 h 12"/>
              <a:gd name="T4" fmla="*/ 0 w 8"/>
              <a:gd name="T5" fmla="*/ 0 h 12"/>
              <a:gd name="T6" fmla="*/ 0 w 8"/>
              <a:gd name="T7" fmla="*/ 0 h 12"/>
              <a:gd name="T8" fmla="*/ 0 w 8"/>
              <a:gd name="T9" fmla="*/ 0 h 12"/>
              <a:gd name="T10" fmla="*/ 0 w 8"/>
              <a:gd name="T11" fmla="*/ 0 h 12"/>
              <a:gd name="T12" fmla="*/ 0 w 8"/>
              <a:gd name="T13" fmla="*/ 0 h 12"/>
              <a:gd name="T14" fmla="*/ 0 w 8"/>
              <a:gd name="T15" fmla="*/ 0 h 12"/>
              <a:gd name="T16" fmla="*/ 0 w 8"/>
              <a:gd name="T17" fmla="*/ 0 h 12"/>
              <a:gd name="T18" fmla="*/ 0 w 8"/>
              <a:gd name="T19" fmla="*/ 0 h 12"/>
              <a:gd name="T20" fmla="*/ 0 w 8"/>
              <a:gd name="T21" fmla="*/ 0 h 12"/>
              <a:gd name="T22" fmla="*/ 0 w 8"/>
              <a:gd name="T23" fmla="*/ 0 h 12"/>
              <a:gd name="T24" fmla="*/ 0 w 8"/>
              <a:gd name="T25" fmla="*/ 0 h 12"/>
              <a:gd name="T26" fmla="*/ 0 w 8"/>
              <a:gd name="T27" fmla="*/ 0 h 12"/>
              <a:gd name="T28" fmla="*/ 0 w 8"/>
              <a:gd name="T29" fmla="*/ 0 h 12"/>
              <a:gd name="T30" fmla="*/ 0 w 8"/>
              <a:gd name="T31" fmla="*/ 0 h 12"/>
              <a:gd name="T32" fmla="*/ 0 w 8"/>
              <a:gd name="T33" fmla="*/ 0 h 12"/>
              <a:gd name="T34" fmla="*/ 0 w 8"/>
              <a:gd name="T35" fmla="*/ 0 h 12"/>
              <a:gd name="T36" fmla="*/ 0 w 8"/>
              <a:gd name="T37" fmla="*/ 0 h 12"/>
              <a:gd name="T38" fmla="*/ 0 w 8"/>
              <a:gd name="T39" fmla="*/ 0 h 12"/>
              <a:gd name="T40" fmla="*/ 0 w 8"/>
              <a:gd name="T41" fmla="*/ 0 h 12"/>
              <a:gd name="T42" fmla="*/ 0 w 8"/>
              <a:gd name="T43" fmla="*/ 0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121" name="Freeform 117"/>
          <xdr:cNvSpPr>
            <a:spLocks/>
          </xdr:cNvSpPr>
        </xdr:nvSpPr>
        <xdr:spPr bwMode="auto">
          <a:xfrm>
            <a:off x="256" y="724"/>
            <a:ext cx="3" cy="3"/>
          </a:xfrm>
          <a:custGeom>
            <a:avLst/>
            <a:gdLst>
              <a:gd name="T0" fmla="*/ 0 w 8"/>
              <a:gd name="T1" fmla="*/ 0 h 10"/>
              <a:gd name="T2" fmla="*/ 0 w 8"/>
              <a:gd name="T3" fmla="*/ 0 h 10"/>
              <a:gd name="T4" fmla="*/ 0 w 8"/>
              <a:gd name="T5" fmla="*/ 0 h 10"/>
              <a:gd name="T6" fmla="*/ 0 w 8"/>
              <a:gd name="T7" fmla="*/ 0 h 10"/>
              <a:gd name="T8" fmla="*/ 0 w 8"/>
              <a:gd name="T9" fmla="*/ 0 h 10"/>
              <a:gd name="T10" fmla="*/ 0 w 8"/>
              <a:gd name="T11" fmla="*/ 0 h 10"/>
              <a:gd name="T12" fmla="*/ 0 w 8"/>
              <a:gd name="T13" fmla="*/ 0 h 10"/>
              <a:gd name="T14" fmla="*/ 0 w 8"/>
              <a:gd name="T15" fmla="*/ 0 h 10"/>
              <a:gd name="T16" fmla="*/ 0 w 8"/>
              <a:gd name="T17" fmla="*/ 0 h 10"/>
              <a:gd name="T18" fmla="*/ 0 w 8"/>
              <a:gd name="T19" fmla="*/ 0 h 10"/>
              <a:gd name="T20" fmla="*/ 0 w 8"/>
              <a:gd name="T21" fmla="*/ 0 h 10"/>
              <a:gd name="T22" fmla="*/ 0 w 8"/>
              <a:gd name="T23" fmla="*/ 0 h 10"/>
              <a:gd name="T24" fmla="*/ 0 w 8"/>
              <a:gd name="T25" fmla="*/ 0 h 10"/>
              <a:gd name="T26" fmla="*/ 0 w 8"/>
              <a:gd name="T27" fmla="*/ 0 h 10"/>
              <a:gd name="T28" fmla="*/ 0 w 8"/>
              <a:gd name="T29" fmla="*/ 0 h 10"/>
              <a:gd name="T30" fmla="*/ 0 w 8"/>
              <a:gd name="T31" fmla="*/ 0 h 10"/>
              <a:gd name="T32" fmla="*/ 0 w 8"/>
              <a:gd name="T33" fmla="*/ 0 h 10"/>
              <a:gd name="T34" fmla="*/ 0 w 8"/>
              <a:gd name="T35" fmla="*/ 0 h 10"/>
              <a:gd name="T36" fmla="*/ 0 w 8"/>
              <a:gd name="T37" fmla="*/ 0 h 10"/>
              <a:gd name="T38" fmla="*/ 0 w 8"/>
              <a:gd name="T39" fmla="*/ 0 h 10"/>
              <a:gd name="T40" fmla="*/ 0 w 8"/>
              <a:gd name="T41" fmla="*/ 0 h 10"/>
              <a:gd name="T42" fmla="*/ 0 w 8"/>
              <a:gd name="T43" fmla="*/ 0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122" name="Freeform 118"/>
          <xdr:cNvSpPr>
            <a:spLocks/>
          </xdr:cNvSpPr>
        </xdr:nvSpPr>
        <xdr:spPr bwMode="auto">
          <a:xfrm>
            <a:off x="258" y="731"/>
            <a:ext cx="2" cy="5"/>
          </a:xfrm>
          <a:custGeom>
            <a:avLst/>
            <a:gdLst>
              <a:gd name="T0" fmla="*/ 0 w 11"/>
              <a:gd name="T1" fmla="*/ 0 h 16"/>
              <a:gd name="T2" fmla="*/ 0 w 11"/>
              <a:gd name="T3" fmla="*/ 0 h 16"/>
              <a:gd name="T4" fmla="*/ 0 w 11"/>
              <a:gd name="T5" fmla="*/ 0 h 16"/>
              <a:gd name="T6" fmla="*/ 0 w 11"/>
              <a:gd name="T7" fmla="*/ 0 h 16"/>
              <a:gd name="T8" fmla="*/ 0 w 11"/>
              <a:gd name="T9" fmla="*/ 0 h 16"/>
              <a:gd name="T10" fmla="*/ 0 w 11"/>
              <a:gd name="T11" fmla="*/ 0 h 16"/>
              <a:gd name="T12" fmla="*/ 0 w 11"/>
              <a:gd name="T13" fmla="*/ 0 h 16"/>
              <a:gd name="T14" fmla="*/ 0 w 11"/>
              <a:gd name="T15" fmla="*/ 0 h 16"/>
              <a:gd name="T16" fmla="*/ 0 w 11"/>
              <a:gd name="T17" fmla="*/ 0 h 16"/>
              <a:gd name="T18" fmla="*/ 0 w 11"/>
              <a:gd name="T19" fmla="*/ 0 h 16"/>
              <a:gd name="T20" fmla="*/ 0 w 11"/>
              <a:gd name="T21" fmla="*/ 0 h 16"/>
              <a:gd name="T22" fmla="*/ 0 w 11"/>
              <a:gd name="T23" fmla="*/ 0 h 16"/>
              <a:gd name="T24" fmla="*/ 0 w 11"/>
              <a:gd name="T25" fmla="*/ 0 h 16"/>
              <a:gd name="T26" fmla="*/ 0 w 11"/>
              <a:gd name="T27" fmla="*/ 0 h 16"/>
              <a:gd name="T28" fmla="*/ 0 w 11"/>
              <a:gd name="T29" fmla="*/ 0 h 16"/>
              <a:gd name="T30" fmla="*/ 0 w 11"/>
              <a:gd name="T31" fmla="*/ 0 h 16"/>
              <a:gd name="T32" fmla="*/ 0 w 11"/>
              <a:gd name="T33" fmla="*/ 0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23" name="Freeform 119"/>
          <xdr:cNvSpPr>
            <a:spLocks/>
          </xdr:cNvSpPr>
        </xdr:nvSpPr>
        <xdr:spPr bwMode="auto">
          <a:xfrm>
            <a:off x="269" y="731"/>
            <a:ext cx="2" cy="5"/>
          </a:xfrm>
          <a:custGeom>
            <a:avLst/>
            <a:gdLst>
              <a:gd name="T0" fmla="*/ 0 w 12"/>
              <a:gd name="T1" fmla="*/ 0 h 16"/>
              <a:gd name="T2" fmla="*/ 0 w 12"/>
              <a:gd name="T3" fmla="*/ 0 h 16"/>
              <a:gd name="T4" fmla="*/ 0 w 12"/>
              <a:gd name="T5" fmla="*/ 0 h 16"/>
              <a:gd name="T6" fmla="*/ 0 w 12"/>
              <a:gd name="T7" fmla="*/ 0 h 16"/>
              <a:gd name="T8" fmla="*/ 0 w 12"/>
              <a:gd name="T9" fmla="*/ 0 h 16"/>
              <a:gd name="T10" fmla="*/ 0 w 12"/>
              <a:gd name="T11" fmla="*/ 0 h 16"/>
              <a:gd name="T12" fmla="*/ 0 w 12"/>
              <a:gd name="T13" fmla="*/ 0 h 16"/>
              <a:gd name="T14" fmla="*/ 0 w 12"/>
              <a:gd name="T15" fmla="*/ 0 h 16"/>
              <a:gd name="T16" fmla="*/ 0 w 12"/>
              <a:gd name="T17" fmla="*/ 0 h 16"/>
              <a:gd name="T18" fmla="*/ 0 w 12"/>
              <a:gd name="T19" fmla="*/ 0 h 16"/>
              <a:gd name="T20" fmla="*/ 0 w 12"/>
              <a:gd name="T21" fmla="*/ 0 h 16"/>
              <a:gd name="T22" fmla="*/ 0 w 12"/>
              <a:gd name="T23" fmla="*/ 0 h 16"/>
              <a:gd name="T24" fmla="*/ 0 w 12"/>
              <a:gd name="T25" fmla="*/ 0 h 16"/>
              <a:gd name="T26" fmla="*/ 0 w 12"/>
              <a:gd name="T27" fmla="*/ 0 h 16"/>
              <a:gd name="T28" fmla="*/ 0 w 12"/>
              <a:gd name="T29" fmla="*/ 0 h 16"/>
              <a:gd name="T30" fmla="*/ 0 w 12"/>
              <a:gd name="T31" fmla="*/ 0 h 16"/>
              <a:gd name="T32" fmla="*/ 0 w 12"/>
              <a:gd name="T33" fmla="*/ 0 h 16"/>
              <a:gd name="T34" fmla="*/ 0 w 12"/>
              <a:gd name="T35" fmla="*/ 0 h 16"/>
              <a:gd name="T36" fmla="*/ 0 w 12"/>
              <a:gd name="T37" fmla="*/ 0 h 16"/>
              <a:gd name="T38" fmla="*/ 0 w 12"/>
              <a:gd name="T39" fmla="*/ 0 h 16"/>
              <a:gd name="T40" fmla="*/ 0 w 12"/>
              <a:gd name="T41" fmla="*/ 0 h 16"/>
              <a:gd name="T42" fmla="*/ 0 w 12"/>
              <a:gd name="T43" fmla="*/ 0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124" name="Freeform 120"/>
          <xdr:cNvSpPr>
            <a:spLocks/>
          </xdr:cNvSpPr>
        </xdr:nvSpPr>
        <xdr:spPr bwMode="auto">
          <a:xfrm>
            <a:off x="255" y="719"/>
            <a:ext cx="11" cy="0"/>
          </a:xfrm>
          <a:custGeom>
            <a:avLst/>
            <a:gdLst>
              <a:gd name="T0" fmla="*/ 0 w 51"/>
              <a:gd name="T1" fmla="*/ 0 h 4"/>
              <a:gd name="T2" fmla="*/ 0 w 51"/>
              <a:gd name="T3" fmla="*/ 0 h 4"/>
              <a:gd name="T4" fmla="*/ 0 w 51"/>
              <a:gd name="T5" fmla="*/ 0 h 4"/>
              <a:gd name="T6" fmla="*/ 0 w 51"/>
              <a:gd name="T7" fmla="*/ 0 h 4"/>
              <a:gd name="T8" fmla="*/ 0 w 51"/>
              <a:gd name="T9" fmla="*/ 0 h 4"/>
              <a:gd name="T10" fmla="*/ 0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125" name="Freeform 121"/>
          <xdr:cNvSpPr>
            <a:spLocks/>
          </xdr:cNvSpPr>
        </xdr:nvSpPr>
        <xdr:spPr bwMode="auto">
          <a:xfrm>
            <a:off x="259" y="736"/>
            <a:ext cx="11" cy="0"/>
          </a:xfrm>
          <a:custGeom>
            <a:avLst/>
            <a:gdLst>
              <a:gd name="T0" fmla="*/ 0 w 51"/>
              <a:gd name="T1" fmla="*/ 0 h 4"/>
              <a:gd name="T2" fmla="*/ 0 w 51"/>
              <a:gd name="T3" fmla="*/ 0 h 4"/>
              <a:gd name="T4" fmla="*/ 0 w 51"/>
              <a:gd name="T5" fmla="*/ 0 h 4"/>
              <a:gd name="T6" fmla="*/ 0 w 51"/>
              <a:gd name="T7" fmla="*/ 0 h 4"/>
              <a:gd name="T8" fmla="*/ 0 w 51"/>
              <a:gd name="T9" fmla="*/ 0 h 4"/>
              <a:gd name="T10" fmla="*/ 0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126" name="Freeform 122"/>
          <xdr:cNvSpPr>
            <a:spLocks/>
          </xdr:cNvSpPr>
        </xdr:nvSpPr>
        <xdr:spPr bwMode="auto">
          <a:xfrm>
            <a:off x="258" y="726"/>
            <a:ext cx="1"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7" name="Freeform 123"/>
          <xdr:cNvSpPr>
            <a:spLocks/>
          </xdr:cNvSpPr>
        </xdr:nvSpPr>
        <xdr:spPr bwMode="auto">
          <a:xfrm>
            <a:off x="270" y="726"/>
            <a:ext cx="1"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8" name="Freeform 124"/>
          <xdr:cNvSpPr>
            <a:spLocks/>
          </xdr:cNvSpPr>
        </xdr:nvSpPr>
        <xdr:spPr bwMode="auto">
          <a:xfrm>
            <a:off x="255" y="719"/>
            <a:ext cx="0" cy="3"/>
          </a:xfrm>
          <a:custGeom>
            <a:avLst/>
            <a:gdLst>
              <a:gd name="T0" fmla="*/ 0 w 4"/>
              <a:gd name="T1" fmla="*/ 0 h 10"/>
              <a:gd name="T2" fmla="*/ 0 w 4"/>
              <a:gd name="T3" fmla="*/ 0 h 10"/>
              <a:gd name="T4" fmla="*/ 0 w 4"/>
              <a:gd name="T5" fmla="*/ 0 h 10"/>
              <a:gd name="T6" fmla="*/ 0 w 4"/>
              <a:gd name="T7" fmla="*/ 0 h 10"/>
              <a:gd name="T8" fmla="*/ 0 w 4"/>
              <a:gd name="T9" fmla="*/ 0 h 10"/>
              <a:gd name="T10" fmla="*/ 0 w 4"/>
              <a:gd name="T11" fmla="*/ 0 h 10"/>
              <a:gd name="T12" fmla="*/ 0 w 4"/>
              <a:gd name="T13" fmla="*/ 0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29" name="Freeform 125"/>
          <xdr:cNvSpPr>
            <a:spLocks/>
          </xdr:cNvSpPr>
        </xdr:nvSpPr>
        <xdr:spPr bwMode="auto">
          <a:xfrm>
            <a:off x="266" y="719"/>
            <a:ext cx="2" cy="3"/>
          </a:xfrm>
          <a:custGeom>
            <a:avLst/>
            <a:gdLst>
              <a:gd name="T0" fmla="*/ 1 w 4"/>
              <a:gd name="T1" fmla="*/ 0 h 8"/>
              <a:gd name="T2" fmla="*/ 1 w 4"/>
              <a:gd name="T3" fmla="*/ 0 h 8"/>
              <a:gd name="T4" fmla="*/ 0 w 4"/>
              <a:gd name="T5" fmla="*/ 0 h 8"/>
              <a:gd name="T6" fmla="*/ 0 w 4"/>
              <a:gd name="T7" fmla="*/ 0 h 8"/>
              <a:gd name="T8" fmla="*/ 1 w 4"/>
              <a:gd name="T9" fmla="*/ 0 h 8"/>
              <a:gd name="T10" fmla="*/ 1 w 4"/>
              <a:gd name="T11" fmla="*/ 0 h 8"/>
              <a:gd name="T12" fmla="*/ 1 w 4"/>
              <a:gd name="T13" fmla="*/ 0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130" name="Freeform 126"/>
          <xdr:cNvSpPr>
            <a:spLocks/>
          </xdr:cNvSpPr>
        </xdr:nvSpPr>
        <xdr:spPr bwMode="auto">
          <a:xfrm>
            <a:off x="255" y="723"/>
            <a:ext cx="3" cy="3"/>
          </a:xfrm>
          <a:custGeom>
            <a:avLst/>
            <a:gdLst>
              <a:gd name="T0" fmla="*/ 0 w 14"/>
              <a:gd name="T1" fmla="*/ 0 h 14"/>
              <a:gd name="T2" fmla="*/ 0 w 14"/>
              <a:gd name="T3" fmla="*/ 0 h 14"/>
              <a:gd name="T4" fmla="*/ 0 w 14"/>
              <a:gd name="T5" fmla="*/ 0 h 14"/>
              <a:gd name="T6" fmla="*/ 0 w 14"/>
              <a:gd name="T7" fmla="*/ 0 h 14"/>
              <a:gd name="T8" fmla="*/ 0 w 14"/>
              <a:gd name="T9" fmla="*/ 0 h 14"/>
              <a:gd name="T10" fmla="*/ 0 w 14"/>
              <a:gd name="T11" fmla="*/ 0 h 14"/>
              <a:gd name="T12" fmla="*/ 0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131" name="Freeform 127"/>
          <xdr:cNvSpPr>
            <a:spLocks/>
          </xdr:cNvSpPr>
        </xdr:nvSpPr>
        <xdr:spPr bwMode="auto">
          <a:xfrm>
            <a:off x="268" y="722"/>
            <a:ext cx="3" cy="4"/>
          </a:xfrm>
          <a:custGeom>
            <a:avLst/>
            <a:gdLst>
              <a:gd name="T0" fmla="*/ 0 w 16"/>
              <a:gd name="T1" fmla="*/ 0 h 17"/>
              <a:gd name="T2" fmla="*/ 0 w 16"/>
              <a:gd name="T3" fmla="*/ 0 h 17"/>
              <a:gd name="T4" fmla="*/ 0 w 16"/>
              <a:gd name="T5" fmla="*/ 0 h 17"/>
              <a:gd name="T6" fmla="*/ 0 w 16"/>
              <a:gd name="T7" fmla="*/ 0 h 17"/>
              <a:gd name="T8" fmla="*/ 0 w 16"/>
              <a:gd name="T9" fmla="*/ 0 h 17"/>
              <a:gd name="T10" fmla="*/ 0 w 16"/>
              <a:gd name="T11" fmla="*/ 0 h 17"/>
              <a:gd name="T12" fmla="*/ 0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132" name="Freeform 128"/>
          <xdr:cNvSpPr>
            <a:spLocks/>
          </xdr:cNvSpPr>
        </xdr:nvSpPr>
        <xdr:spPr bwMode="auto">
          <a:xfrm>
            <a:off x="259" y="729"/>
            <a:ext cx="4" cy="2"/>
          </a:xfrm>
          <a:custGeom>
            <a:avLst/>
            <a:gdLst>
              <a:gd name="T0" fmla="*/ 0 w 17"/>
              <a:gd name="T1" fmla="*/ 0 h 11"/>
              <a:gd name="T2" fmla="*/ 0 w 17"/>
              <a:gd name="T3" fmla="*/ 0 h 11"/>
              <a:gd name="T4" fmla="*/ 0 w 17"/>
              <a:gd name="T5" fmla="*/ 0 h 11"/>
              <a:gd name="T6" fmla="*/ 0 w 17"/>
              <a:gd name="T7" fmla="*/ 0 h 11"/>
              <a:gd name="T8" fmla="*/ 0 w 17"/>
              <a:gd name="T9" fmla="*/ 0 h 11"/>
              <a:gd name="T10" fmla="*/ 0 w 17"/>
              <a:gd name="T11" fmla="*/ 0 h 11"/>
              <a:gd name="T12" fmla="*/ 0 w 17"/>
              <a:gd name="T13" fmla="*/ 0 h 11"/>
              <a:gd name="T14" fmla="*/ 0 w 17"/>
              <a:gd name="T15" fmla="*/ 0 h 11"/>
              <a:gd name="T16" fmla="*/ 0 w 17"/>
              <a:gd name="T17" fmla="*/ 0 h 11"/>
              <a:gd name="T18" fmla="*/ 0 w 17"/>
              <a:gd name="T19" fmla="*/ 0 h 11"/>
              <a:gd name="T20" fmla="*/ 0 w 17"/>
              <a:gd name="T21" fmla="*/ 0 h 11"/>
              <a:gd name="T22" fmla="*/ 0 w 17"/>
              <a:gd name="T23" fmla="*/ 0 h 11"/>
              <a:gd name="T24" fmla="*/ 0 w 17"/>
              <a:gd name="T25" fmla="*/ 0 h 11"/>
              <a:gd name="T26" fmla="*/ 0 w 17"/>
              <a:gd name="T27" fmla="*/ 0 h 11"/>
              <a:gd name="T28" fmla="*/ 0 w 17"/>
              <a:gd name="T29" fmla="*/ 0 h 11"/>
              <a:gd name="T30" fmla="*/ 0 w 17"/>
              <a:gd name="T31" fmla="*/ 0 h 11"/>
              <a:gd name="T32" fmla="*/ 0 w 17"/>
              <a:gd name="T33" fmla="*/ 0 h 11"/>
              <a:gd name="T34" fmla="*/ 0 w 17"/>
              <a:gd name="T35" fmla="*/ 0 h 11"/>
              <a:gd name="T36" fmla="*/ 0 w 17"/>
              <a:gd name="T37" fmla="*/ 0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133" name="Freeform 129"/>
          <xdr:cNvSpPr>
            <a:spLocks/>
          </xdr:cNvSpPr>
        </xdr:nvSpPr>
        <xdr:spPr bwMode="auto">
          <a:xfrm>
            <a:off x="261" y="729"/>
            <a:ext cx="10" cy="1"/>
          </a:xfrm>
          <a:custGeom>
            <a:avLst/>
            <a:gdLst>
              <a:gd name="T0" fmla="*/ 0 w 46"/>
              <a:gd name="T1" fmla="*/ 0 h 4"/>
              <a:gd name="T2" fmla="*/ 0 w 46"/>
              <a:gd name="T3" fmla="*/ 0 h 4"/>
              <a:gd name="T4" fmla="*/ 0 w 46"/>
              <a:gd name="T5" fmla="*/ 0 h 4"/>
              <a:gd name="T6" fmla="*/ 0 w 46"/>
              <a:gd name="T7" fmla="*/ 0 h 4"/>
              <a:gd name="T8" fmla="*/ 0 w 46"/>
              <a:gd name="T9" fmla="*/ 0 h 4"/>
              <a:gd name="T10" fmla="*/ 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134" name="Freeform 130"/>
          <xdr:cNvSpPr>
            <a:spLocks/>
          </xdr:cNvSpPr>
        </xdr:nvSpPr>
        <xdr:spPr bwMode="auto">
          <a:xfrm>
            <a:off x="259" y="731"/>
            <a:ext cx="1" cy="5"/>
          </a:xfrm>
          <a:custGeom>
            <a:avLst/>
            <a:gdLst>
              <a:gd name="T0" fmla="*/ 0 w 4"/>
              <a:gd name="T1" fmla="*/ 0 h 19"/>
              <a:gd name="T2" fmla="*/ 0 w 4"/>
              <a:gd name="T3" fmla="*/ 0 h 19"/>
              <a:gd name="T4" fmla="*/ 0 w 4"/>
              <a:gd name="T5" fmla="*/ 0 h 19"/>
              <a:gd name="T6" fmla="*/ 0 w 4"/>
              <a:gd name="T7" fmla="*/ 0 h 19"/>
              <a:gd name="T8" fmla="*/ 0 w 4"/>
              <a:gd name="T9" fmla="*/ 0 h 19"/>
              <a:gd name="T10" fmla="*/ 0 w 4"/>
              <a:gd name="T11" fmla="*/ 0 h 19"/>
              <a:gd name="T12" fmla="*/ 0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135" name="Oval 131"/>
          <xdr:cNvSpPr>
            <a:spLocks noChangeArrowheads="1"/>
          </xdr:cNvSpPr>
        </xdr:nvSpPr>
        <xdr:spPr bwMode="auto">
          <a:xfrm>
            <a:off x="316" y="737"/>
            <a:ext cx="6" cy="8"/>
          </a:xfrm>
          <a:prstGeom prst="ellipse">
            <a:avLst/>
          </a:prstGeom>
          <a:solidFill>
            <a:srgbClr val="C0C0C0"/>
          </a:solidFill>
          <a:ln w="9525">
            <a:solidFill>
              <a:srgbClr val="0238C0"/>
            </a:solidFill>
            <a:round/>
            <a:headEnd/>
            <a:tailEnd/>
          </a:ln>
        </xdr:spPr>
      </xdr:sp>
      <xdr:sp macro="" textlink="">
        <xdr:nvSpPr>
          <xdr:cNvPr id="136" name="Freeform 132"/>
          <xdr:cNvSpPr>
            <a:spLocks/>
          </xdr:cNvSpPr>
        </xdr:nvSpPr>
        <xdr:spPr bwMode="auto">
          <a:xfrm>
            <a:off x="315" y="736"/>
            <a:ext cx="7" cy="9"/>
          </a:xfrm>
          <a:custGeom>
            <a:avLst/>
            <a:gdLst>
              <a:gd name="T0" fmla="*/ 0 w 34"/>
              <a:gd name="T1" fmla="*/ 0 h 41"/>
              <a:gd name="T2" fmla="*/ 0 w 34"/>
              <a:gd name="T3" fmla="*/ 0 h 41"/>
              <a:gd name="T4" fmla="*/ 0 w 34"/>
              <a:gd name="T5" fmla="*/ 0 h 41"/>
              <a:gd name="T6" fmla="*/ 0 w 34"/>
              <a:gd name="T7" fmla="*/ 0 h 41"/>
              <a:gd name="T8" fmla="*/ 0 w 34"/>
              <a:gd name="T9" fmla="*/ 0 h 41"/>
              <a:gd name="T10" fmla="*/ 0 w 34"/>
              <a:gd name="T11" fmla="*/ 0 h 41"/>
              <a:gd name="T12" fmla="*/ 0 w 34"/>
              <a:gd name="T13" fmla="*/ 0 h 41"/>
              <a:gd name="T14" fmla="*/ 0 w 34"/>
              <a:gd name="T15" fmla="*/ 0 h 41"/>
              <a:gd name="T16" fmla="*/ 0 w 34"/>
              <a:gd name="T17" fmla="*/ 0 h 41"/>
              <a:gd name="T18" fmla="*/ 0 w 34"/>
              <a:gd name="T19" fmla="*/ 0 h 41"/>
              <a:gd name="T20" fmla="*/ 0 w 34"/>
              <a:gd name="T21" fmla="*/ 0 h 41"/>
              <a:gd name="T22" fmla="*/ 0 w 34"/>
              <a:gd name="T23" fmla="*/ 0 h 41"/>
              <a:gd name="T24" fmla="*/ 0 w 34"/>
              <a:gd name="T25" fmla="*/ 0 h 41"/>
              <a:gd name="T26" fmla="*/ 0 w 34"/>
              <a:gd name="T27" fmla="*/ 0 h 41"/>
              <a:gd name="T28" fmla="*/ 0 w 34"/>
              <a:gd name="T29" fmla="*/ 0 h 41"/>
              <a:gd name="T30" fmla="*/ 0 w 34"/>
              <a:gd name="T31" fmla="*/ 0 h 41"/>
              <a:gd name="T32" fmla="*/ 0 w 34"/>
              <a:gd name="T33" fmla="*/ 0 h 41"/>
              <a:gd name="T34" fmla="*/ 0 w 34"/>
              <a:gd name="T35" fmla="*/ 0 h 41"/>
              <a:gd name="T36" fmla="*/ 0 w 34"/>
              <a:gd name="T37" fmla="*/ 0 h 41"/>
              <a:gd name="T38" fmla="*/ 0 w 34"/>
              <a:gd name="T39" fmla="*/ 0 h 41"/>
              <a:gd name="T40" fmla="*/ 0 w 34"/>
              <a:gd name="T41" fmla="*/ 0 h 41"/>
              <a:gd name="T42" fmla="*/ 0 w 34"/>
              <a:gd name="T43" fmla="*/ 0 h 41"/>
              <a:gd name="T44" fmla="*/ 0 w 34"/>
              <a:gd name="T45" fmla="*/ 0 h 41"/>
              <a:gd name="T46" fmla="*/ 0 w 34"/>
              <a:gd name="T47" fmla="*/ 0 h 41"/>
              <a:gd name="T48" fmla="*/ 0 w 34"/>
              <a:gd name="T49" fmla="*/ 0 h 41"/>
              <a:gd name="T50" fmla="*/ 0 w 34"/>
              <a:gd name="T51" fmla="*/ 0 h 41"/>
              <a:gd name="T52" fmla="*/ 0 w 34"/>
              <a:gd name="T53" fmla="*/ 0 h 41"/>
              <a:gd name="T54" fmla="*/ 0 w 34"/>
              <a:gd name="T55" fmla="*/ 0 h 41"/>
              <a:gd name="T56" fmla="*/ 0 w 34"/>
              <a:gd name="T57" fmla="*/ 0 h 41"/>
              <a:gd name="T58" fmla="*/ 0 w 34"/>
              <a:gd name="T59" fmla="*/ 0 h 41"/>
              <a:gd name="T60" fmla="*/ 0 w 34"/>
              <a:gd name="T61" fmla="*/ 0 h 41"/>
              <a:gd name="T62" fmla="*/ 0 w 34"/>
              <a:gd name="T63" fmla="*/ 0 h 41"/>
              <a:gd name="T64" fmla="*/ 0 w 34"/>
              <a:gd name="T65" fmla="*/ 0 h 41"/>
              <a:gd name="T66" fmla="*/ 0 w 34"/>
              <a:gd name="T67" fmla="*/ 0 h 41"/>
              <a:gd name="T68" fmla="*/ 0 w 34"/>
              <a:gd name="T69" fmla="*/ 0 h 41"/>
              <a:gd name="T70" fmla="*/ 0 w 34"/>
              <a:gd name="T71" fmla="*/ 0 h 41"/>
              <a:gd name="T72" fmla="*/ 0 w 34"/>
              <a:gd name="T73" fmla="*/ 0 h 41"/>
              <a:gd name="T74" fmla="*/ 0 w 34"/>
              <a:gd name="T75" fmla="*/ 0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37" name="Rectangle 133"/>
          <xdr:cNvSpPr>
            <a:spLocks noChangeArrowheads="1"/>
          </xdr:cNvSpPr>
        </xdr:nvSpPr>
        <xdr:spPr bwMode="auto">
          <a:xfrm>
            <a:off x="312" y="740"/>
            <a:ext cx="4" cy="3"/>
          </a:xfrm>
          <a:prstGeom prst="rect">
            <a:avLst/>
          </a:prstGeom>
          <a:solidFill>
            <a:srgbClr val="C0C0C0"/>
          </a:solidFill>
          <a:ln w="9525">
            <a:solidFill>
              <a:srgbClr val="0238C0"/>
            </a:solidFill>
            <a:miter lim="800000"/>
            <a:headEnd/>
            <a:tailEnd/>
          </a:ln>
        </xdr:spPr>
      </xdr:sp>
      <xdr:sp macro="" textlink="">
        <xdr:nvSpPr>
          <xdr:cNvPr id="138" name="Freeform 134"/>
          <xdr:cNvSpPr>
            <a:spLocks/>
          </xdr:cNvSpPr>
        </xdr:nvSpPr>
        <xdr:spPr bwMode="auto">
          <a:xfrm>
            <a:off x="312" y="740"/>
            <a:ext cx="4" cy="3"/>
          </a:xfrm>
          <a:custGeom>
            <a:avLst/>
            <a:gdLst>
              <a:gd name="T0" fmla="*/ 0 w 17"/>
              <a:gd name="T1" fmla="*/ 0 h 13"/>
              <a:gd name="T2" fmla="*/ 0 w 17"/>
              <a:gd name="T3" fmla="*/ 0 h 13"/>
              <a:gd name="T4" fmla="*/ 0 w 17"/>
              <a:gd name="T5" fmla="*/ 0 h 13"/>
              <a:gd name="T6" fmla="*/ 0 w 17"/>
              <a:gd name="T7" fmla="*/ 0 h 13"/>
              <a:gd name="T8" fmla="*/ 0 w 17"/>
              <a:gd name="T9" fmla="*/ 0 h 13"/>
              <a:gd name="T10" fmla="*/ 0 w 17"/>
              <a:gd name="T11" fmla="*/ 0 h 13"/>
              <a:gd name="T12" fmla="*/ 0 w 17"/>
              <a:gd name="T13" fmla="*/ 0 h 13"/>
              <a:gd name="T14" fmla="*/ 0 w 17"/>
              <a:gd name="T15" fmla="*/ 0 h 13"/>
              <a:gd name="T16" fmla="*/ 0 w 17"/>
              <a:gd name="T17" fmla="*/ 0 h 13"/>
              <a:gd name="T18" fmla="*/ 0 w 17"/>
              <a:gd name="T19" fmla="*/ 0 h 13"/>
              <a:gd name="T20" fmla="*/ 0 w 17"/>
              <a:gd name="T21" fmla="*/ 0 h 13"/>
              <a:gd name="T22" fmla="*/ 0 w 17"/>
              <a:gd name="T23" fmla="*/ 0 h 13"/>
              <a:gd name="T24" fmla="*/ 0 w 17"/>
              <a:gd name="T25" fmla="*/ 0 h 13"/>
              <a:gd name="T26" fmla="*/ 0 w 17"/>
              <a:gd name="T27" fmla="*/ 0 h 13"/>
              <a:gd name="T28" fmla="*/ 0 w 17"/>
              <a:gd name="T29" fmla="*/ 0 h 13"/>
              <a:gd name="T30" fmla="*/ 0 w 17"/>
              <a:gd name="T31" fmla="*/ 0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139" name="Line 135"/>
          <xdr:cNvSpPr>
            <a:spLocks noChangeShapeType="1"/>
          </xdr:cNvSpPr>
        </xdr:nvSpPr>
        <xdr:spPr bwMode="auto">
          <a:xfrm flipH="1">
            <a:off x="318" y="740"/>
            <a:ext cx="2" cy="3"/>
          </a:xfrm>
          <a:prstGeom prst="line">
            <a:avLst/>
          </a:prstGeom>
          <a:noFill/>
          <a:ln w="0">
            <a:solidFill>
              <a:srgbClr val="0238C0"/>
            </a:solidFill>
            <a:round/>
            <a:headEnd/>
            <a:tailEnd/>
          </a:ln>
          <a:extLst>
            <a:ext uri="{909E8E84-426E-40DD-AFC4-6F175D3DCCD1}">
              <a14:hiddenFill xmlns:a14="http://schemas.microsoft.com/office/drawing/2010/main">
                <a:noFill/>
              </a14:hiddenFill>
            </a:ext>
          </a:extLst>
        </xdr:spPr>
      </xdr:sp>
      <xdr:sp macro="" textlink="">
        <xdr:nvSpPr>
          <xdr:cNvPr id="140" name="Line 136"/>
          <xdr:cNvSpPr>
            <a:spLocks noChangeShapeType="1"/>
          </xdr:cNvSpPr>
        </xdr:nvSpPr>
        <xdr:spPr bwMode="auto">
          <a:xfrm flipH="1">
            <a:off x="320" y="740"/>
            <a:ext cx="0" cy="1"/>
          </a:xfrm>
          <a:prstGeom prst="line">
            <a:avLst/>
          </a:prstGeom>
          <a:noFill/>
          <a:ln w="0">
            <a:solidFill>
              <a:srgbClr val="0238C0"/>
            </a:solidFill>
            <a:round/>
            <a:headEnd/>
            <a:tailEnd/>
          </a:ln>
          <a:extLst>
            <a:ext uri="{909E8E84-426E-40DD-AFC4-6F175D3DCCD1}">
              <a14:hiddenFill xmlns:a14="http://schemas.microsoft.com/office/drawing/2010/main">
                <a:noFill/>
              </a14:hiddenFill>
            </a:ext>
          </a:extLst>
        </xdr:spPr>
      </xdr:sp>
      <xdr:sp macro="" textlink="">
        <xdr:nvSpPr>
          <xdr:cNvPr id="141" name="Line 137"/>
          <xdr:cNvSpPr>
            <a:spLocks noChangeShapeType="1"/>
          </xdr:cNvSpPr>
        </xdr:nvSpPr>
        <xdr:spPr bwMode="auto">
          <a:xfrm flipH="1">
            <a:off x="318" y="741"/>
            <a:ext cx="0" cy="3"/>
          </a:xfrm>
          <a:prstGeom prst="line">
            <a:avLst/>
          </a:prstGeom>
          <a:noFill/>
          <a:ln w="0">
            <a:solidFill>
              <a:srgbClr val="0238C0"/>
            </a:solidFill>
            <a:round/>
            <a:headEnd/>
            <a:tailEnd/>
          </a:ln>
          <a:extLst>
            <a:ext uri="{909E8E84-426E-40DD-AFC4-6F175D3DCCD1}">
              <a14:hiddenFill xmlns:a14="http://schemas.microsoft.com/office/drawing/2010/main">
                <a:noFill/>
              </a14:hiddenFill>
            </a:ext>
          </a:extLst>
        </xdr:spPr>
      </xdr:sp>
      <xdr:sp macro="" textlink="">
        <xdr:nvSpPr>
          <xdr:cNvPr id="142" name="Line 138"/>
          <xdr:cNvSpPr>
            <a:spLocks noChangeShapeType="1"/>
          </xdr:cNvSpPr>
        </xdr:nvSpPr>
        <xdr:spPr bwMode="auto">
          <a:xfrm flipH="1">
            <a:off x="318" y="738"/>
            <a:ext cx="0" cy="3"/>
          </a:xfrm>
          <a:prstGeom prst="line">
            <a:avLst/>
          </a:prstGeom>
          <a:noFill/>
          <a:ln w="0">
            <a:solidFill>
              <a:srgbClr val="0238C0"/>
            </a:solidFill>
            <a:round/>
            <a:headEnd/>
            <a:tailEnd/>
          </a:ln>
          <a:extLst>
            <a:ext uri="{909E8E84-426E-40DD-AFC4-6F175D3DCCD1}">
              <a14:hiddenFill xmlns:a14="http://schemas.microsoft.com/office/drawing/2010/main">
                <a:noFill/>
              </a14:hiddenFill>
            </a:ext>
          </a:extLst>
        </xdr:spPr>
      </xdr:sp>
      <xdr:sp macro="" textlink="">
        <xdr:nvSpPr>
          <xdr:cNvPr id="143" name="Line 139"/>
          <xdr:cNvSpPr>
            <a:spLocks noChangeShapeType="1"/>
          </xdr:cNvSpPr>
        </xdr:nvSpPr>
        <xdr:spPr bwMode="auto">
          <a:xfrm flipH="1">
            <a:off x="317" y="741"/>
            <a:ext cx="0" cy="2"/>
          </a:xfrm>
          <a:prstGeom prst="line">
            <a:avLst/>
          </a:prstGeom>
          <a:noFill/>
          <a:ln w="0">
            <a:solidFill>
              <a:srgbClr val="0238C0"/>
            </a:solidFill>
            <a:round/>
            <a:headEnd/>
            <a:tailEnd/>
          </a:ln>
          <a:extLst>
            <a:ext uri="{909E8E84-426E-40DD-AFC4-6F175D3DCCD1}">
              <a14:hiddenFill xmlns:a14="http://schemas.microsoft.com/office/drawing/2010/main">
                <a:noFill/>
              </a14:hiddenFill>
            </a:ext>
          </a:extLst>
        </xdr:spPr>
      </xdr:sp>
      <xdr:sp macro="" textlink="">
        <xdr:nvSpPr>
          <xdr:cNvPr id="144" name="Freeform 140"/>
          <xdr:cNvSpPr>
            <a:spLocks/>
          </xdr:cNvSpPr>
        </xdr:nvSpPr>
        <xdr:spPr bwMode="auto">
          <a:xfrm>
            <a:off x="316" y="717"/>
            <a:ext cx="1" cy="3"/>
          </a:xfrm>
          <a:custGeom>
            <a:avLst/>
            <a:gdLst>
              <a:gd name="T0" fmla="*/ 0 w 10"/>
              <a:gd name="T1" fmla="*/ 0 h 10"/>
              <a:gd name="T2" fmla="*/ 0 w 10"/>
              <a:gd name="T3" fmla="*/ 0 h 10"/>
              <a:gd name="T4" fmla="*/ 0 w 10"/>
              <a:gd name="T5" fmla="*/ 0 h 10"/>
              <a:gd name="T6" fmla="*/ 0 w 10"/>
              <a:gd name="T7" fmla="*/ 0 h 10"/>
              <a:gd name="T8" fmla="*/ 0 w 10"/>
              <a:gd name="T9" fmla="*/ 0 h 10"/>
              <a:gd name="T10" fmla="*/ 0 w 10"/>
              <a:gd name="T11" fmla="*/ 0 h 10"/>
              <a:gd name="T12" fmla="*/ 0 w 10"/>
              <a:gd name="T13" fmla="*/ 0 h 10"/>
              <a:gd name="T14" fmla="*/ 0 w 10"/>
              <a:gd name="T15" fmla="*/ 0 h 10"/>
              <a:gd name="T16" fmla="*/ 0 w 10"/>
              <a:gd name="T17" fmla="*/ 0 h 10"/>
              <a:gd name="T18" fmla="*/ 0 w 10"/>
              <a:gd name="T19" fmla="*/ 0 h 10"/>
              <a:gd name="T20" fmla="*/ 0 w 10"/>
              <a:gd name="T21" fmla="*/ 0 h 10"/>
              <a:gd name="T22" fmla="*/ 0 w 10"/>
              <a:gd name="T23" fmla="*/ 0 h 10"/>
              <a:gd name="T24" fmla="*/ 0 w 10"/>
              <a:gd name="T25" fmla="*/ 0 h 10"/>
              <a:gd name="T26" fmla="*/ 0 w 10"/>
              <a:gd name="T27" fmla="*/ 0 h 10"/>
              <a:gd name="T28" fmla="*/ 0 w 10"/>
              <a:gd name="T29" fmla="*/ 0 h 10"/>
              <a:gd name="T30" fmla="*/ 0 w 10"/>
              <a:gd name="T31" fmla="*/ 0 h 10"/>
              <a:gd name="T32" fmla="*/ 0 w 10"/>
              <a:gd name="T33" fmla="*/ 0 h 10"/>
              <a:gd name="T34" fmla="*/ 0 w 10"/>
              <a:gd name="T35" fmla="*/ 0 h 10"/>
              <a:gd name="T36" fmla="*/ 0 w 10"/>
              <a:gd name="T37" fmla="*/ 0 h 10"/>
              <a:gd name="T38" fmla="*/ 0 w 10"/>
              <a:gd name="T39" fmla="*/ 0 h 10"/>
              <a:gd name="T40" fmla="*/ 0 w 10"/>
              <a:gd name="T41" fmla="*/ 0 h 10"/>
              <a:gd name="T42" fmla="*/ 0 w 10"/>
              <a:gd name="T43" fmla="*/ 0 h 10"/>
              <a:gd name="T44" fmla="*/ 0 w 10"/>
              <a:gd name="T45" fmla="*/ 0 h 10"/>
              <a:gd name="T46" fmla="*/ 0 w 10"/>
              <a:gd name="T47" fmla="*/ 0 h 10"/>
              <a:gd name="T48" fmla="*/ 0 w 10"/>
              <a:gd name="T49" fmla="*/ 0 h 10"/>
              <a:gd name="T50" fmla="*/ 0 w 10"/>
              <a:gd name="T51" fmla="*/ 0 h 10"/>
              <a:gd name="T52" fmla="*/ 0 w 10"/>
              <a:gd name="T53" fmla="*/ 0 h 10"/>
              <a:gd name="T54" fmla="*/ 0 w 10"/>
              <a:gd name="T55" fmla="*/ 0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145" name="Freeform 141"/>
          <xdr:cNvSpPr>
            <a:spLocks/>
          </xdr:cNvSpPr>
        </xdr:nvSpPr>
        <xdr:spPr bwMode="auto">
          <a:xfrm>
            <a:off x="303" y="717"/>
            <a:ext cx="4" cy="3"/>
          </a:xfrm>
          <a:custGeom>
            <a:avLst/>
            <a:gdLst>
              <a:gd name="T0" fmla="*/ 0 w 12"/>
              <a:gd name="T1" fmla="*/ 0 h 10"/>
              <a:gd name="T2" fmla="*/ 0 w 12"/>
              <a:gd name="T3" fmla="*/ 0 h 10"/>
              <a:gd name="T4" fmla="*/ 0 w 12"/>
              <a:gd name="T5" fmla="*/ 0 h 10"/>
              <a:gd name="T6" fmla="*/ 0 w 12"/>
              <a:gd name="T7" fmla="*/ 0 h 10"/>
              <a:gd name="T8" fmla="*/ 0 w 12"/>
              <a:gd name="T9" fmla="*/ 0 h 10"/>
              <a:gd name="T10" fmla="*/ 0 w 12"/>
              <a:gd name="T11" fmla="*/ 0 h 10"/>
              <a:gd name="T12" fmla="*/ 0 w 12"/>
              <a:gd name="T13" fmla="*/ 0 h 10"/>
              <a:gd name="T14" fmla="*/ 0 w 12"/>
              <a:gd name="T15" fmla="*/ 0 h 10"/>
              <a:gd name="T16" fmla="*/ 0 w 12"/>
              <a:gd name="T17" fmla="*/ 0 h 10"/>
              <a:gd name="T18" fmla="*/ 0 w 12"/>
              <a:gd name="T19" fmla="*/ 0 h 10"/>
              <a:gd name="T20" fmla="*/ 0 w 12"/>
              <a:gd name="T21" fmla="*/ 0 h 10"/>
              <a:gd name="T22" fmla="*/ 0 w 12"/>
              <a:gd name="T23" fmla="*/ 0 h 10"/>
              <a:gd name="T24" fmla="*/ 0 w 12"/>
              <a:gd name="T25" fmla="*/ 0 h 10"/>
              <a:gd name="T26" fmla="*/ 0 w 12"/>
              <a:gd name="T27" fmla="*/ 0 h 10"/>
              <a:gd name="T28" fmla="*/ 0 w 12"/>
              <a:gd name="T29" fmla="*/ 0 h 10"/>
              <a:gd name="T30" fmla="*/ 0 w 12"/>
              <a:gd name="T31" fmla="*/ 0 h 10"/>
              <a:gd name="T32" fmla="*/ 0 w 12"/>
              <a:gd name="T33" fmla="*/ 0 h 10"/>
              <a:gd name="T34" fmla="*/ 0 w 12"/>
              <a:gd name="T35" fmla="*/ 0 h 10"/>
              <a:gd name="T36" fmla="*/ 0 w 12"/>
              <a:gd name="T37" fmla="*/ 0 h 10"/>
              <a:gd name="T38" fmla="*/ 0 w 12"/>
              <a:gd name="T39" fmla="*/ 0 h 10"/>
              <a:gd name="T40" fmla="*/ 0 w 12"/>
              <a:gd name="T41" fmla="*/ 0 h 10"/>
              <a:gd name="T42" fmla="*/ 0 w 12"/>
              <a:gd name="T43" fmla="*/ 0 h 10"/>
              <a:gd name="T44" fmla="*/ 0 w 12"/>
              <a:gd name="T45" fmla="*/ 0 h 10"/>
              <a:gd name="T46" fmla="*/ 0 w 12"/>
              <a:gd name="T47" fmla="*/ 0 h 10"/>
              <a:gd name="T48" fmla="*/ 0 w 12"/>
              <a:gd name="T49" fmla="*/ 0 h 10"/>
              <a:gd name="T50" fmla="*/ 0 w 12"/>
              <a:gd name="T51" fmla="*/ 0 h 10"/>
              <a:gd name="T52" fmla="*/ 0 w 12"/>
              <a:gd name="T53" fmla="*/ 0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146" name="Freeform 142"/>
          <xdr:cNvSpPr>
            <a:spLocks/>
          </xdr:cNvSpPr>
        </xdr:nvSpPr>
        <xdr:spPr bwMode="auto">
          <a:xfrm>
            <a:off x="316" y="720"/>
            <a:ext cx="1" cy="3"/>
          </a:xfrm>
          <a:custGeom>
            <a:avLst/>
            <a:gdLst>
              <a:gd name="T0" fmla="*/ 0 w 8"/>
              <a:gd name="T1" fmla="*/ 0 h 11"/>
              <a:gd name="T2" fmla="*/ 0 w 8"/>
              <a:gd name="T3" fmla="*/ 0 h 11"/>
              <a:gd name="T4" fmla="*/ 0 w 8"/>
              <a:gd name="T5" fmla="*/ 0 h 11"/>
              <a:gd name="T6" fmla="*/ 0 w 8"/>
              <a:gd name="T7" fmla="*/ 0 h 11"/>
              <a:gd name="T8" fmla="*/ 0 w 8"/>
              <a:gd name="T9" fmla="*/ 0 h 11"/>
              <a:gd name="T10" fmla="*/ 0 w 8"/>
              <a:gd name="T11" fmla="*/ 0 h 11"/>
              <a:gd name="T12" fmla="*/ 0 w 8"/>
              <a:gd name="T13" fmla="*/ 0 h 11"/>
              <a:gd name="T14" fmla="*/ 0 w 8"/>
              <a:gd name="T15" fmla="*/ 0 h 11"/>
              <a:gd name="T16" fmla="*/ 0 w 8"/>
              <a:gd name="T17" fmla="*/ 0 h 11"/>
              <a:gd name="T18" fmla="*/ 0 w 8"/>
              <a:gd name="T19" fmla="*/ 0 h 11"/>
              <a:gd name="T20" fmla="*/ 0 w 8"/>
              <a:gd name="T21" fmla="*/ 0 h 11"/>
              <a:gd name="T22" fmla="*/ 0 w 8"/>
              <a:gd name="T23" fmla="*/ 0 h 11"/>
              <a:gd name="T24" fmla="*/ 0 w 8"/>
              <a:gd name="T25" fmla="*/ 0 h 11"/>
              <a:gd name="T26" fmla="*/ 0 w 8"/>
              <a:gd name="T27" fmla="*/ 0 h 11"/>
              <a:gd name="T28" fmla="*/ 0 w 8"/>
              <a:gd name="T29" fmla="*/ 0 h 11"/>
              <a:gd name="T30" fmla="*/ 0 w 8"/>
              <a:gd name="T31" fmla="*/ 0 h 11"/>
              <a:gd name="T32" fmla="*/ 0 w 8"/>
              <a:gd name="T33" fmla="*/ 0 h 11"/>
              <a:gd name="T34" fmla="*/ 0 w 8"/>
              <a:gd name="T35" fmla="*/ 0 h 11"/>
              <a:gd name="T36" fmla="*/ 0 w 8"/>
              <a:gd name="T37" fmla="*/ 0 h 11"/>
              <a:gd name="T38" fmla="*/ 0 w 8"/>
              <a:gd name="T39" fmla="*/ 0 h 11"/>
              <a:gd name="T40" fmla="*/ 0 w 8"/>
              <a:gd name="T41" fmla="*/ 0 h 11"/>
              <a:gd name="T42" fmla="*/ 0 w 8"/>
              <a:gd name="T43" fmla="*/ 0 h 11"/>
              <a:gd name="T44" fmla="*/ 0 w 8"/>
              <a:gd name="T45" fmla="*/ 0 h 11"/>
              <a:gd name="T46" fmla="*/ 0 w 8"/>
              <a:gd name="T47" fmla="*/ 0 h 11"/>
              <a:gd name="T48" fmla="*/ 0 w 8"/>
              <a:gd name="T49" fmla="*/ 0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147" name="Freeform 143"/>
          <xdr:cNvSpPr>
            <a:spLocks/>
          </xdr:cNvSpPr>
        </xdr:nvSpPr>
        <xdr:spPr bwMode="auto">
          <a:xfrm>
            <a:off x="303" y="720"/>
            <a:ext cx="3" cy="3"/>
          </a:xfrm>
          <a:custGeom>
            <a:avLst/>
            <a:gdLst>
              <a:gd name="T0" fmla="*/ 0 w 10"/>
              <a:gd name="T1" fmla="*/ 0 h 9"/>
              <a:gd name="T2" fmla="*/ 0 w 10"/>
              <a:gd name="T3" fmla="*/ 0 h 9"/>
              <a:gd name="T4" fmla="*/ 0 w 10"/>
              <a:gd name="T5" fmla="*/ 0 h 9"/>
              <a:gd name="T6" fmla="*/ 0 w 10"/>
              <a:gd name="T7" fmla="*/ 0 h 9"/>
              <a:gd name="T8" fmla="*/ 0 w 10"/>
              <a:gd name="T9" fmla="*/ 0 h 9"/>
              <a:gd name="T10" fmla="*/ 0 w 10"/>
              <a:gd name="T11" fmla="*/ 0 h 9"/>
              <a:gd name="T12" fmla="*/ 0 w 10"/>
              <a:gd name="T13" fmla="*/ 0 h 9"/>
              <a:gd name="T14" fmla="*/ 0 w 10"/>
              <a:gd name="T15" fmla="*/ 0 h 9"/>
              <a:gd name="T16" fmla="*/ 0 w 10"/>
              <a:gd name="T17" fmla="*/ 0 h 9"/>
              <a:gd name="T18" fmla="*/ 0 w 10"/>
              <a:gd name="T19" fmla="*/ 0 h 9"/>
              <a:gd name="T20" fmla="*/ 0 w 10"/>
              <a:gd name="T21" fmla="*/ 0 h 9"/>
              <a:gd name="T22" fmla="*/ 0 w 10"/>
              <a:gd name="T23" fmla="*/ 0 h 9"/>
              <a:gd name="T24" fmla="*/ 0 w 10"/>
              <a:gd name="T25" fmla="*/ 0 h 9"/>
              <a:gd name="T26" fmla="*/ 0 w 10"/>
              <a:gd name="T27" fmla="*/ 0 h 9"/>
              <a:gd name="T28" fmla="*/ 0 w 10"/>
              <a:gd name="T29" fmla="*/ 0 h 9"/>
              <a:gd name="T30" fmla="*/ 0 w 10"/>
              <a:gd name="T31" fmla="*/ 0 h 9"/>
              <a:gd name="T32" fmla="*/ 0 w 10"/>
              <a:gd name="T33" fmla="*/ 0 h 9"/>
              <a:gd name="T34" fmla="*/ 0 w 10"/>
              <a:gd name="T35" fmla="*/ 0 h 9"/>
              <a:gd name="T36" fmla="*/ 0 w 10"/>
              <a:gd name="T37" fmla="*/ 0 h 9"/>
              <a:gd name="T38" fmla="*/ 0 w 10"/>
              <a:gd name="T39" fmla="*/ 0 h 9"/>
              <a:gd name="T40" fmla="*/ 0 w 10"/>
              <a:gd name="T41" fmla="*/ 0 h 9"/>
              <a:gd name="T42" fmla="*/ 0 w 10"/>
              <a:gd name="T43" fmla="*/ 0 h 9"/>
              <a:gd name="T44" fmla="*/ 0 w 10"/>
              <a:gd name="T45" fmla="*/ 0 h 9"/>
              <a:gd name="T46" fmla="*/ 0 w 10"/>
              <a:gd name="T47" fmla="*/ 0 h 9"/>
              <a:gd name="T48" fmla="*/ 0 w 10"/>
              <a:gd name="T49" fmla="*/ 0 h 9"/>
              <a:gd name="T50" fmla="*/ 0 w 10"/>
              <a:gd name="T51" fmla="*/ 0 h 9"/>
              <a:gd name="T52" fmla="*/ 0 w 10"/>
              <a:gd name="T53" fmla="*/ 0 h 9"/>
              <a:gd name="T54" fmla="*/ 0 w 10"/>
              <a:gd name="T55" fmla="*/ 0 h 9"/>
              <a:gd name="T56" fmla="*/ 0 w 10"/>
              <a:gd name="T57" fmla="*/ 0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148" name="Freeform 144"/>
          <xdr:cNvSpPr>
            <a:spLocks/>
          </xdr:cNvSpPr>
        </xdr:nvSpPr>
        <xdr:spPr bwMode="auto">
          <a:xfrm>
            <a:off x="300" y="724"/>
            <a:ext cx="2" cy="3"/>
          </a:xfrm>
          <a:custGeom>
            <a:avLst/>
            <a:gdLst>
              <a:gd name="T0" fmla="*/ 0 w 10"/>
              <a:gd name="T1" fmla="*/ 0 h 12"/>
              <a:gd name="T2" fmla="*/ 0 w 10"/>
              <a:gd name="T3" fmla="*/ 0 h 12"/>
              <a:gd name="T4" fmla="*/ 0 w 10"/>
              <a:gd name="T5" fmla="*/ 0 h 12"/>
              <a:gd name="T6" fmla="*/ 0 w 10"/>
              <a:gd name="T7" fmla="*/ 0 h 12"/>
              <a:gd name="T8" fmla="*/ 0 w 10"/>
              <a:gd name="T9" fmla="*/ 0 h 12"/>
              <a:gd name="T10" fmla="*/ 0 w 10"/>
              <a:gd name="T11" fmla="*/ 0 h 12"/>
              <a:gd name="T12" fmla="*/ 0 w 10"/>
              <a:gd name="T13" fmla="*/ 0 h 12"/>
              <a:gd name="T14" fmla="*/ 0 w 10"/>
              <a:gd name="T15" fmla="*/ 0 h 12"/>
              <a:gd name="T16" fmla="*/ 0 w 10"/>
              <a:gd name="T17" fmla="*/ 0 h 12"/>
              <a:gd name="T18" fmla="*/ 0 w 10"/>
              <a:gd name="T19" fmla="*/ 0 h 12"/>
              <a:gd name="T20" fmla="*/ 0 w 10"/>
              <a:gd name="T21" fmla="*/ 0 h 12"/>
              <a:gd name="T22" fmla="*/ 0 w 10"/>
              <a:gd name="T23" fmla="*/ 0 h 12"/>
              <a:gd name="T24" fmla="*/ 0 w 10"/>
              <a:gd name="T25" fmla="*/ 0 h 12"/>
              <a:gd name="T26" fmla="*/ 0 w 10"/>
              <a:gd name="T27" fmla="*/ 0 h 12"/>
              <a:gd name="T28" fmla="*/ 0 w 10"/>
              <a:gd name="T29" fmla="*/ 0 h 12"/>
              <a:gd name="T30" fmla="*/ 0 w 10"/>
              <a:gd name="T31" fmla="*/ 0 h 12"/>
              <a:gd name="T32" fmla="*/ 0 w 10"/>
              <a:gd name="T33" fmla="*/ 0 h 12"/>
              <a:gd name="T34" fmla="*/ 0 w 10"/>
              <a:gd name="T35" fmla="*/ 0 h 12"/>
              <a:gd name="T36" fmla="*/ 0 w 10"/>
              <a:gd name="T37" fmla="*/ 0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149" name="Freeform 145"/>
          <xdr:cNvSpPr>
            <a:spLocks/>
          </xdr:cNvSpPr>
        </xdr:nvSpPr>
        <xdr:spPr bwMode="auto">
          <a:xfrm>
            <a:off x="313" y="724"/>
            <a:ext cx="2" cy="3"/>
          </a:xfrm>
          <a:custGeom>
            <a:avLst/>
            <a:gdLst>
              <a:gd name="T0" fmla="*/ 0 w 8"/>
              <a:gd name="T1" fmla="*/ 0 h 12"/>
              <a:gd name="T2" fmla="*/ 0 w 8"/>
              <a:gd name="T3" fmla="*/ 0 h 12"/>
              <a:gd name="T4" fmla="*/ 0 w 8"/>
              <a:gd name="T5" fmla="*/ 0 h 12"/>
              <a:gd name="T6" fmla="*/ 0 w 8"/>
              <a:gd name="T7" fmla="*/ 0 h 12"/>
              <a:gd name="T8" fmla="*/ 0 w 8"/>
              <a:gd name="T9" fmla="*/ 0 h 12"/>
              <a:gd name="T10" fmla="*/ 0 w 8"/>
              <a:gd name="T11" fmla="*/ 0 h 12"/>
              <a:gd name="T12" fmla="*/ 0 w 8"/>
              <a:gd name="T13" fmla="*/ 0 h 12"/>
              <a:gd name="T14" fmla="*/ 0 w 8"/>
              <a:gd name="T15" fmla="*/ 0 h 12"/>
              <a:gd name="T16" fmla="*/ 0 w 8"/>
              <a:gd name="T17" fmla="*/ 0 h 12"/>
              <a:gd name="T18" fmla="*/ 0 w 8"/>
              <a:gd name="T19" fmla="*/ 0 h 12"/>
              <a:gd name="T20" fmla="*/ 0 w 8"/>
              <a:gd name="T21" fmla="*/ 0 h 12"/>
              <a:gd name="T22" fmla="*/ 0 w 8"/>
              <a:gd name="T23" fmla="*/ 0 h 12"/>
              <a:gd name="T24" fmla="*/ 0 w 8"/>
              <a:gd name="T25" fmla="*/ 0 h 12"/>
              <a:gd name="T26" fmla="*/ 0 w 8"/>
              <a:gd name="T27" fmla="*/ 0 h 12"/>
              <a:gd name="T28" fmla="*/ 0 w 8"/>
              <a:gd name="T29" fmla="*/ 0 h 12"/>
              <a:gd name="T30" fmla="*/ 0 w 8"/>
              <a:gd name="T31" fmla="*/ 0 h 12"/>
              <a:gd name="T32" fmla="*/ 0 w 8"/>
              <a:gd name="T33" fmla="*/ 0 h 12"/>
              <a:gd name="T34" fmla="*/ 0 w 8"/>
              <a:gd name="T35" fmla="*/ 0 h 12"/>
              <a:gd name="T36" fmla="*/ 0 w 8"/>
              <a:gd name="T37" fmla="*/ 0 h 12"/>
              <a:gd name="T38" fmla="*/ 0 w 8"/>
              <a:gd name="T39" fmla="*/ 0 h 12"/>
              <a:gd name="T40" fmla="*/ 0 w 8"/>
              <a:gd name="T41" fmla="*/ 0 h 12"/>
              <a:gd name="T42" fmla="*/ 0 w 8"/>
              <a:gd name="T43" fmla="*/ 0 h 12"/>
              <a:gd name="T44" fmla="*/ 0 w 8"/>
              <a:gd name="T45" fmla="*/ 0 h 12"/>
              <a:gd name="T46" fmla="*/ 0 w 8"/>
              <a:gd name="T47" fmla="*/ 0 h 12"/>
              <a:gd name="T48" fmla="*/ 0 w 8"/>
              <a:gd name="T49" fmla="*/ 0 h 12"/>
              <a:gd name="T50" fmla="*/ 0 w 8"/>
              <a:gd name="T51" fmla="*/ 0 h 12"/>
              <a:gd name="T52" fmla="*/ 0 w 8"/>
              <a:gd name="T53" fmla="*/ 0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150" name="Freeform 146"/>
          <xdr:cNvSpPr>
            <a:spLocks/>
          </xdr:cNvSpPr>
        </xdr:nvSpPr>
        <xdr:spPr bwMode="auto">
          <a:xfrm>
            <a:off x="312" y="731"/>
            <a:ext cx="3" cy="5"/>
          </a:xfrm>
          <a:custGeom>
            <a:avLst/>
            <a:gdLst>
              <a:gd name="T0" fmla="*/ 0 w 11"/>
              <a:gd name="T1" fmla="*/ 0 h 14"/>
              <a:gd name="T2" fmla="*/ 0 w 11"/>
              <a:gd name="T3" fmla="*/ 0 h 14"/>
              <a:gd name="T4" fmla="*/ 0 w 11"/>
              <a:gd name="T5" fmla="*/ 0 h 14"/>
              <a:gd name="T6" fmla="*/ 0 w 11"/>
              <a:gd name="T7" fmla="*/ 0 h 14"/>
              <a:gd name="T8" fmla="*/ 0 w 11"/>
              <a:gd name="T9" fmla="*/ 0 h 14"/>
              <a:gd name="T10" fmla="*/ 0 w 11"/>
              <a:gd name="T11" fmla="*/ 0 h 14"/>
              <a:gd name="T12" fmla="*/ 0 w 11"/>
              <a:gd name="T13" fmla="*/ 0 h 14"/>
              <a:gd name="T14" fmla="*/ 0 w 11"/>
              <a:gd name="T15" fmla="*/ 0 h 14"/>
              <a:gd name="T16" fmla="*/ 0 w 11"/>
              <a:gd name="T17" fmla="*/ 0 h 14"/>
              <a:gd name="T18" fmla="*/ 0 w 11"/>
              <a:gd name="T19" fmla="*/ 0 h 14"/>
              <a:gd name="T20" fmla="*/ 0 w 11"/>
              <a:gd name="T21" fmla="*/ 0 h 14"/>
              <a:gd name="T22" fmla="*/ 0 w 11"/>
              <a:gd name="T23" fmla="*/ 0 h 14"/>
              <a:gd name="T24" fmla="*/ 0 w 11"/>
              <a:gd name="T25" fmla="*/ 0 h 14"/>
              <a:gd name="T26" fmla="*/ 0 w 11"/>
              <a:gd name="T27" fmla="*/ 0 h 14"/>
              <a:gd name="T28" fmla="*/ 0 w 11"/>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151" name="Freeform 147"/>
          <xdr:cNvSpPr>
            <a:spLocks/>
          </xdr:cNvSpPr>
        </xdr:nvSpPr>
        <xdr:spPr bwMode="auto">
          <a:xfrm>
            <a:off x="301" y="731"/>
            <a:ext cx="2" cy="5"/>
          </a:xfrm>
          <a:custGeom>
            <a:avLst/>
            <a:gdLst>
              <a:gd name="T0" fmla="*/ 0 w 12"/>
              <a:gd name="T1" fmla="*/ 0 h 14"/>
              <a:gd name="T2" fmla="*/ 0 w 12"/>
              <a:gd name="T3" fmla="*/ 0 h 14"/>
              <a:gd name="T4" fmla="*/ 0 w 12"/>
              <a:gd name="T5" fmla="*/ 0 h 14"/>
              <a:gd name="T6" fmla="*/ 0 w 12"/>
              <a:gd name="T7" fmla="*/ 0 h 14"/>
              <a:gd name="T8" fmla="*/ 0 w 12"/>
              <a:gd name="T9" fmla="*/ 0 h 14"/>
              <a:gd name="T10" fmla="*/ 0 w 12"/>
              <a:gd name="T11" fmla="*/ 0 h 14"/>
              <a:gd name="T12" fmla="*/ 0 w 12"/>
              <a:gd name="T13" fmla="*/ 0 h 14"/>
              <a:gd name="T14" fmla="*/ 0 w 12"/>
              <a:gd name="T15" fmla="*/ 0 h 14"/>
              <a:gd name="T16" fmla="*/ 0 w 12"/>
              <a:gd name="T17" fmla="*/ 0 h 14"/>
              <a:gd name="T18" fmla="*/ 0 w 12"/>
              <a:gd name="T19" fmla="*/ 0 h 14"/>
              <a:gd name="T20" fmla="*/ 0 w 12"/>
              <a:gd name="T21" fmla="*/ 0 h 14"/>
              <a:gd name="T22" fmla="*/ 0 w 12"/>
              <a:gd name="T23" fmla="*/ 0 h 14"/>
              <a:gd name="T24" fmla="*/ 0 w 12"/>
              <a:gd name="T25" fmla="*/ 0 h 14"/>
              <a:gd name="T26" fmla="*/ 0 w 12"/>
              <a:gd name="T27" fmla="*/ 0 h 14"/>
              <a:gd name="T28" fmla="*/ 0 w 12"/>
              <a:gd name="T29" fmla="*/ 0 h 14"/>
              <a:gd name="T30" fmla="*/ 0 w 12"/>
              <a:gd name="T31" fmla="*/ 0 h 14"/>
              <a:gd name="T32" fmla="*/ 0 w 12"/>
              <a:gd name="T33" fmla="*/ 0 h 14"/>
              <a:gd name="T34" fmla="*/ 0 w 12"/>
              <a:gd name="T35" fmla="*/ 0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52" name="Freeform 148"/>
          <xdr:cNvSpPr>
            <a:spLocks/>
          </xdr:cNvSpPr>
        </xdr:nvSpPr>
        <xdr:spPr bwMode="auto">
          <a:xfrm>
            <a:off x="306" y="719"/>
            <a:ext cx="10" cy="0"/>
          </a:xfrm>
          <a:custGeom>
            <a:avLst/>
            <a:gdLst>
              <a:gd name="T0" fmla="*/ 0 w 51"/>
              <a:gd name="T1" fmla="*/ 0 h 4"/>
              <a:gd name="T2" fmla="*/ 0 w 51"/>
              <a:gd name="T3" fmla="*/ 0 h 4"/>
              <a:gd name="T4" fmla="*/ 0 w 51"/>
              <a:gd name="T5" fmla="*/ 0 h 4"/>
              <a:gd name="T6" fmla="*/ 0 w 51"/>
              <a:gd name="T7" fmla="*/ 0 h 4"/>
              <a:gd name="T8" fmla="*/ 0 w 51"/>
              <a:gd name="T9" fmla="*/ 0 h 4"/>
              <a:gd name="T10" fmla="*/ 0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153" name="Freeform 149"/>
          <xdr:cNvSpPr>
            <a:spLocks/>
          </xdr:cNvSpPr>
        </xdr:nvSpPr>
        <xdr:spPr bwMode="auto">
          <a:xfrm>
            <a:off x="302" y="734"/>
            <a:ext cx="11" cy="2"/>
          </a:xfrm>
          <a:custGeom>
            <a:avLst/>
            <a:gdLst>
              <a:gd name="T0" fmla="*/ 0 w 51"/>
              <a:gd name="T1" fmla="*/ 1 h 4"/>
              <a:gd name="T2" fmla="*/ 0 w 51"/>
              <a:gd name="T3" fmla="*/ 1 h 4"/>
              <a:gd name="T4" fmla="*/ 0 w 51"/>
              <a:gd name="T5" fmla="*/ 0 h 4"/>
              <a:gd name="T6" fmla="*/ 0 w 51"/>
              <a:gd name="T7" fmla="*/ 0 h 4"/>
              <a:gd name="T8" fmla="*/ 0 w 51"/>
              <a:gd name="T9" fmla="*/ 1 h 4"/>
              <a:gd name="T10" fmla="*/ 0 w 51"/>
              <a:gd name="T11" fmla="*/ 1 h 4"/>
              <a:gd name="T12" fmla="*/ 0 w 51"/>
              <a:gd name="T13" fmla="*/ 1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154" name="Freeform 150"/>
          <xdr:cNvSpPr>
            <a:spLocks/>
          </xdr:cNvSpPr>
        </xdr:nvSpPr>
        <xdr:spPr bwMode="auto">
          <a:xfrm>
            <a:off x="313" y="726"/>
            <a:ext cx="2" cy="7"/>
          </a:xfrm>
          <a:custGeom>
            <a:avLst/>
            <a:gdLst>
              <a:gd name="T0" fmla="*/ 1 w 4"/>
              <a:gd name="T1" fmla="*/ 0 h 27"/>
              <a:gd name="T2" fmla="*/ 1 w 4"/>
              <a:gd name="T3" fmla="*/ 0 h 27"/>
              <a:gd name="T4" fmla="*/ 0 w 4"/>
              <a:gd name="T5" fmla="*/ 0 h 27"/>
              <a:gd name="T6" fmla="*/ 0 w 4"/>
              <a:gd name="T7" fmla="*/ 0 h 27"/>
              <a:gd name="T8" fmla="*/ 1 w 4"/>
              <a:gd name="T9" fmla="*/ 0 h 27"/>
              <a:gd name="T10" fmla="*/ 1 w 4"/>
              <a:gd name="T11" fmla="*/ 0 h 27"/>
              <a:gd name="T12" fmla="*/ 1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155" name="Freeform 151"/>
          <xdr:cNvSpPr>
            <a:spLocks/>
          </xdr:cNvSpPr>
        </xdr:nvSpPr>
        <xdr:spPr bwMode="auto">
          <a:xfrm>
            <a:off x="301" y="726"/>
            <a:ext cx="1"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56" name="Freeform 152"/>
          <xdr:cNvSpPr>
            <a:spLocks/>
          </xdr:cNvSpPr>
        </xdr:nvSpPr>
        <xdr:spPr bwMode="auto">
          <a:xfrm>
            <a:off x="317" y="719"/>
            <a:ext cx="0" cy="3"/>
          </a:xfrm>
          <a:custGeom>
            <a:avLst/>
            <a:gdLst>
              <a:gd name="T0" fmla="*/ 0 w 4"/>
              <a:gd name="T1" fmla="*/ 0 h 10"/>
              <a:gd name="T2" fmla="*/ 0 w 4"/>
              <a:gd name="T3" fmla="*/ 0 h 10"/>
              <a:gd name="T4" fmla="*/ 0 w 4"/>
              <a:gd name="T5" fmla="*/ 0 h 10"/>
              <a:gd name="T6" fmla="*/ 0 w 4"/>
              <a:gd name="T7" fmla="*/ 0 h 10"/>
              <a:gd name="T8" fmla="*/ 0 w 4"/>
              <a:gd name="T9" fmla="*/ 0 h 10"/>
              <a:gd name="T10" fmla="*/ 0 w 4"/>
              <a:gd name="T11" fmla="*/ 0 h 10"/>
              <a:gd name="T12" fmla="*/ 0 w 4"/>
              <a:gd name="T13" fmla="*/ 0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7" name="Freeform 153"/>
          <xdr:cNvSpPr>
            <a:spLocks/>
          </xdr:cNvSpPr>
        </xdr:nvSpPr>
        <xdr:spPr bwMode="auto">
          <a:xfrm>
            <a:off x="305" y="719"/>
            <a:ext cx="1" cy="3"/>
          </a:xfrm>
          <a:custGeom>
            <a:avLst/>
            <a:gdLst>
              <a:gd name="T0" fmla="*/ 0 w 4"/>
              <a:gd name="T1" fmla="*/ 0 h 10"/>
              <a:gd name="T2" fmla="*/ 0 w 4"/>
              <a:gd name="T3" fmla="*/ 0 h 10"/>
              <a:gd name="T4" fmla="*/ 0 w 4"/>
              <a:gd name="T5" fmla="*/ 0 h 10"/>
              <a:gd name="T6" fmla="*/ 0 w 4"/>
              <a:gd name="T7" fmla="*/ 0 h 10"/>
              <a:gd name="T8" fmla="*/ 0 w 4"/>
              <a:gd name="T9" fmla="*/ 0 h 10"/>
              <a:gd name="T10" fmla="*/ 0 w 4"/>
              <a:gd name="T11" fmla="*/ 0 h 10"/>
              <a:gd name="T12" fmla="*/ 0 w 4"/>
              <a:gd name="T13" fmla="*/ 0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8" name="Freeform 154"/>
          <xdr:cNvSpPr>
            <a:spLocks/>
          </xdr:cNvSpPr>
        </xdr:nvSpPr>
        <xdr:spPr bwMode="auto">
          <a:xfrm>
            <a:off x="315" y="723"/>
            <a:ext cx="2" cy="3"/>
          </a:xfrm>
          <a:custGeom>
            <a:avLst/>
            <a:gdLst>
              <a:gd name="T0" fmla="*/ 0 w 14"/>
              <a:gd name="T1" fmla="*/ 0 h 15"/>
              <a:gd name="T2" fmla="*/ 0 w 14"/>
              <a:gd name="T3" fmla="*/ 0 h 15"/>
              <a:gd name="T4" fmla="*/ 0 w 14"/>
              <a:gd name="T5" fmla="*/ 0 h 15"/>
              <a:gd name="T6" fmla="*/ 0 w 14"/>
              <a:gd name="T7" fmla="*/ 0 h 15"/>
              <a:gd name="T8" fmla="*/ 0 w 14"/>
              <a:gd name="T9" fmla="*/ 0 h 15"/>
              <a:gd name="T10" fmla="*/ 0 w 14"/>
              <a:gd name="T11" fmla="*/ 0 h 15"/>
              <a:gd name="T12" fmla="*/ 0 w 14"/>
              <a:gd name="T13" fmla="*/ 0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159" name="Freeform 155"/>
          <xdr:cNvSpPr>
            <a:spLocks/>
          </xdr:cNvSpPr>
        </xdr:nvSpPr>
        <xdr:spPr bwMode="auto">
          <a:xfrm>
            <a:off x="301" y="722"/>
            <a:ext cx="4" cy="4"/>
          </a:xfrm>
          <a:custGeom>
            <a:avLst/>
            <a:gdLst>
              <a:gd name="T0" fmla="*/ 0 w 16"/>
              <a:gd name="T1" fmla="*/ 0 h 15"/>
              <a:gd name="T2" fmla="*/ 0 w 16"/>
              <a:gd name="T3" fmla="*/ 0 h 15"/>
              <a:gd name="T4" fmla="*/ 0 w 16"/>
              <a:gd name="T5" fmla="*/ 0 h 15"/>
              <a:gd name="T6" fmla="*/ 0 w 16"/>
              <a:gd name="T7" fmla="*/ 0 h 15"/>
              <a:gd name="T8" fmla="*/ 0 w 16"/>
              <a:gd name="T9" fmla="*/ 0 h 15"/>
              <a:gd name="T10" fmla="*/ 0 w 16"/>
              <a:gd name="T11" fmla="*/ 0 h 15"/>
              <a:gd name="T12" fmla="*/ 0 w 16"/>
              <a:gd name="T13" fmla="*/ 0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160" name="Freeform 156"/>
          <xdr:cNvSpPr>
            <a:spLocks/>
          </xdr:cNvSpPr>
        </xdr:nvSpPr>
        <xdr:spPr bwMode="auto">
          <a:xfrm>
            <a:off x="310" y="729"/>
            <a:ext cx="3" cy="2"/>
          </a:xfrm>
          <a:custGeom>
            <a:avLst/>
            <a:gdLst>
              <a:gd name="T0" fmla="*/ 0 w 14"/>
              <a:gd name="T1" fmla="*/ 0 h 13"/>
              <a:gd name="T2" fmla="*/ 0 w 14"/>
              <a:gd name="T3" fmla="*/ 0 h 13"/>
              <a:gd name="T4" fmla="*/ 0 w 14"/>
              <a:gd name="T5" fmla="*/ 0 h 13"/>
              <a:gd name="T6" fmla="*/ 0 w 14"/>
              <a:gd name="T7" fmla="*/ 0 h 13"/>
              <a:gd name="T8" fmla="*/ 0 w 14"/>
              <a:gd name="T9" fmla="*/ 0 h 13"/>
              <a:gd name="T10" fmla="*/ 0 w 14"/>
              <a:gd name="T11" fmla="*/ 0 h 13"/>
              <a:gd name="T12" fmla="*/ 0 w 14"/>
              <a:gd name="T13" fmla="*/ 0 h 13"/>
              <a:gd name="T14" fmla="*/ 0 w 14"/>
              <a:gd name="T15" fmla="*/ 0 h 13"/>
              <a:gd name="T16" fmla="*/ 0 w 14"/>
              <a:gd name="T17" fmla="*/ 0 h 13"/>
              <a:gd name="T18" fmla="*/ 0 w 14"/>
              <a:gd name="T19" fmla="*/ 0 h 13"/>
              <a:gd name="T20" fmla="*/ 0 w 14"/>
              <a:gd name="T21" fmla="*/ 0 h 13"/>
              <a:gd name="T22" fmla="*/ 0 w 14"/>
              <a:gd name="T23" fmla="*/ 0 h 13"/>
              <a:gd name="T24" fmla="*/ 0 w 14"/>
              <a:gd name="T25" fmla="*/ 0 h 13"/>
              <a:gd name="T26" fmla="*/ 0 w 14"/>
              <a:gd name="T27" fmla="*/ 0 h 13"/>
              <a:gd name="T28" fmla="*/ 0 w 14"/>
              <a:gd name="T29" fmla="*/ 0 h 13"/>
              <a:gd name="T30" fmla="*/ 0 w 14"/>
              <a:gd name="T31" fmla="*/ 0 h 13"/>
              <a:gd name="T32" fmla="*/ 0 w 14"/>
              <a:gd name="T33" fmla="*/ 0 h 13"/>
              <a:gd name="T34" fmla="*/ 0 w 14"/>
              <a:gd name="T35" fmla="*/ 0 h 13"/>
              <a:gd name="T36" fmla="*/ 0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161" name="Freeform 157"/>
          <xdr:cNvSpPr>
            <a:spLocks/>
          </xdr:cNvSpPr>
        </xdr:nvSpPr>
        <xdr:spPr bwMode="auto">
          <a:xfrm>
            <a:off x="301" y="729"/>
            <a:ext cx="10" cy="0"/>
          </a:xfrm>
          <a:custGeom>
            <a:avLst/>
            <a:gdLst>
              <a:gd name="T0" fmla="*/ 0 w 46"/>
              <a:gd name="T1" fmla="*/ 0 h 4"/>
              <a:gd name="T2" fmla="*/ 0 w 46"/>
              <a:gd name="T3" fmla="*/ 0 h 4"/>
              <a:gd name="T4" fmla="*/ 0 w 46"/>
              <a:gd name="T5" fmla="*/ 0 h 4"/>
              <a:gd name="T6" fmla="*/ 0 w 46"/>
              <a:gd name="T7" fmla="*/ 0 h 4"/>
              <a:gd name="T8" fmla="*/ 0 w 46"/>
              <a:gd name="T9" fmla="*/ 0 h 4"/>
              <a:gd name="T10" fmla="*/ 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162" name="Freeform 158"/>
          <xdr:cNvSpPr>
            <a:spLocks/>
          </xdr:cNvSpPr>
        </xdr:nvSpPr>
        <xdr:spPr bwMode="auto">
          <a:xfrm>
            <a:off x="312" y="730"/>
            <a:ext cx="1" cy="6"/>
          </a:xfrm>
          <a:custGeom>
            <a:avLst/>
            <a:gdLst>
              <a:gd name="T0" fmla="*/ 0 w 4"/>
              <a:gd name="T1" fmla="*/ 0 h 21"/>
              <a:gd name="T2" fmla="*/ 0 w 4"/>
              <a:gd name="T3" fmla="*/ 0 h 21"/>
              <a:gd name="T4" fmla="*/ 0 w 4"/>
              <a:gd name="T5" fmla="*/ 0 h 21"/>
              <a:gd name="T6" fmla="*/ 0 w 4"/>
              <a:gd name="T7" fmla="*/ 0 h 21"/>
              <a:gd name="T8" fmla="*/ 0 w 4"/>
              <a:gd name="T9" fmla="*/ 0 h 21"/>
              <a:gd name="T10" fmla="*/ 0 w 4"/>
              <a:gd name="T11" fmla="*/ 0 h 21"/>
              <a:gd name="T12" fmla="*/ 0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163" name="Freeform 159"/>
          <xdr:cNvSpPr>
            <a:spLocks/>
          </xdr:cNvSpPr>
        </xdr:nvSpPr>
        <xdr:spPr bwMode="auto">
          <a:xfrm>
            <a:off x="285" y="803"/>
            <a:ext cx="1" cy="36"/>
          </a:xfrm>
          <a:custGeom>
            <a:avLst/>
            <a:gdLst>
              <a:gd name="T0" fmla="*/ 0 w 3"/>
              <a:gd name="T1" fmla="*/ 0 h 152"/>
              <a:gd name="T2" fmla="*/ 0 w 3"/>
              <a:gd name="T3" fmla="*/ 0 h 152"/>
              <a:gd name="T4" fmla="*/ 0 w 3"/>
              <a:gd name="T5" fmla="*/ 0 h 152"/>
              <a:gd name="T6" fmla="*/ 0 w 3"/>
              <a:gd name="T7" fmla="*/ 0 h 152"/>
              <a:gd name="T8" fmla="*/ 0 w 3"/>
              <a:gd name="T9" fmla="*/ 0 h 152"/>
              <a:gd name="T10" fmla="*/ 0 w 3"/>
              <a:gd name="T11" fmla="*/ 0 h 152"/>
              <a:gd name="T12" fmla="*/ 0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164" name="Freeform 160"/>
          <xdr:cNvSpPr>
            <a:spLocks/>
          </xdr:cNvSpPr>
        </xdr:nvSpPr>
        <xdr:spPr bwMode="auto">
          <a:xfrm>
            <a:off x="286" y="803"/>
            <a:ext cx="1" cy="36"/>
          </a:xfrm>
          <a:custGeom>
            <a:avLst/>
            <a:gdLst>
              <a:gd name="T0" fmla="*/ 0 w 4"/>
              <a:gd name="T1" fmla="*/ 0 h 156"/>
              <a:gd name="T2" fmla="*/ 0 w 4"/>
              <a:gd name="T3" fmla="*/ 0 h 156"/>
              <a:gd name="T4" fmla="*/ 0 w 4"/>
              <a:gd name="T5" fmla="*/ 0 h 156"/>
              <a:gd name="T6" fmla="*/ 0 w 4"/>
              <a:gd name="T7" fmla="*/ 0 h 156"/>
              <a:gd name="T8" fmla="*/ 0 w 4"/>
              <a:gd name="T9" fmla="*/ 0 h 156"/>
              <a:gd name="T10" fmla="*/ 0 w 4"/>
              <a:gd name="T11" fmla="*/ 0 h 156"/>
              <a:gd name="T12" fmla="*/ 0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165" name="Freeform 161"/>
          <xdr:cNvSpPr>
            <a:spLocks/>
          </xdr:cNvSpPr>
        </xdr:nvSpPr>
        <xdr:spPr bwMode="auto">
          <a:xfrm>
            <a:off x="235" y="797"/>
            <a:ext cx="3" cy="8"/>
          </a:xfrm>
          <a:custGeom>
            <a:avLst/>
            <a:gdLst>
              <a:gd name="T0" fmla="*/ 0 w 12"/>
              <a:gd name="T1" fmla="*/ 0 h 35"/>
              <a:gd name="T2" fmla="*/ 0 w 12"/>
              <a:gd name="T3" fmla="*/ 0 h 35"/>
              <a:gd name="T4" fmla="*/ 0 w 12"/>
              <a:gd name="T5" fmla="*/ 0 h 35"/>
              <a:gd name="T6" fmla="*/ 0 w 12"/>
              <a:gd name="T7" fmla="*/ 0 h 35"/>
              <a:gd name="T8" fmla="*/ 0 w 12"/>
              <a:gd name="T9" fmla="*/ 0 h 35"/>
              <a:gd name="T10" fmla="*/ 0 w 12"/>
              <a:gd name="T11" fmla="*/ 0 h 35"/>
              <a:gd name="T12" fmla="*/ 0 w 12"/>
              <a:gd name="T13" fmla="*/ 0 h 35"/>
              <a:gd name="T14" fmla="*/ 0 w 12"/>
              <a:gd name="T15" fmla="*/ 0 h 35"/>
              <a:gd name="T16" fmla="*/ 0 w 12"/>
              <a:gd name="T17" fmla="*/ 0 h 35"/>
              <a:gd name="T18" fmla="*/ 0 w 12"/>
              <a:gd name="T19" fmla="*/ 0 h 35"/>
              <a:gd name="T20" fmla="*/ 0 w 12"/>
              <a:gd name="T21" fmla="*/ 0 h 35"/>
              <a:gd name="T22" fmla="*/ 0 w 12"/>
              <a:gd name="T23" fmla="*/ 0 h 35"/>
              <a:gd name="T24" fmla="*/ 0 w 12"/>
              <a:gd name="T25" fmla="*/ 0 h 35"/>
              <a:gd name="T26" fmla="*/ 0 w 12"/>
              <a:gd name="T27" fmla="*/ 0 h 35"/>
              <a:gd name="T28" fmla="*/ 0 w 12"/>
              <a:gd name="T29" fmla="*/ 0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166" name="Freeform 162"/>
          <xdr:cNvSpPr>
            <a:spLocks/>
          </xdr:cNvSpPr>
        </xdr:nvSpPr>
        <xdr:spPr bwMode="auto">
          <a:xfrm>
            <a:off x="251" y="737"/>
            <a:ext cx="66" cy="1"/>
          </a:xfrm>
          <a:custGeom>
            <a:avLst/>
            <a:gdLst>
              <a:gd name="T0" fmla="*/ 0 w 317"/>
              <a:gd name="T1" fmla="*/ 0 h 4"/>
              <a:gd name="T2" fmla="*/ 0 w 317"/>
              <a:gd name="T3" fmla="*/ 0 h 4"/>
              <a:gd name="T4" fmla="*/ 0 w 317"/>
              <a:gd name="T5" fmla="*/ 0 h 4"/>
              <a:gd name="T6" fmla="*/ 0 w 317"/>
              <a:gd name="T7" fmla="*/ 0 h 4"/>
              <a:gd name="T8" fmla="*/ 0 w 317"/>
              <a:gd name="T9" fmla="*/ 0 h 4"/>
              <a:gd name="T10" fmla="*/ 0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167" name="Rectangle 163"/>
          <xdr:cNvSpPr>
            <a:spLocks noChangeArrowheads="1"/>
          </xdr:cNvSpPr>
        </xdr:nvSpPr>
        <xdr:spPr bwMode="auto">
          <a:xfrm>
            <a:off x="237" y="780"/>
            <a:ext cx="100" cy="6"/>
          </a:xfrm>
          <a:prstGeom prst="rect">
            <a:avLst/>
          </a:prstGeom>
          <a:solidFill>
            <a:srgbClr val="C0C0C0"/>
          </a:solidFill>
          <a:ln w="9525">
            <a:solidFill>
              <a:srgbClr val="0238C0"/>
            </a:solidFill>
            <a:miter lim="800000"/>
            <a:headEnd/>
            <a:tailEnd/>
          </a:ln>
        </xdr:spPr>
      </xdr:sp>
      <xdr:sp macro="" textlink="">
        <xdr:nvSpPr>
          <xdr:cNvPr id="168" name="Freeform 164"/>
          <xdr:cNvSpPr>
            <a:spLocks/>
          </xdr:cNvSpPr>
        </xdr:nvSpPr>
        <xdr:spPr bwMode="auto">
          <a:xfrm>
            <a:off x="237" y="780"/>
            <a:ext cx="100" cy="6"/>
          </a:xfrm>
          <a:custGeom>
            <a:avLst/>
            <a:gdLst>
              <a:gd name="T0" fmla="*/ 0 w 487"/>
              <a:gd name="T1" fmla="*/ 0 h 25"/>
              <a:gd name="T2" fmla="*/ 0 w 487"/>
              <a:gd name="T3" fmla="*/ 0 h 25"/>
              <a:gd name="T4" fmla="*/ 0 w 487"/>
              <a:gd name="T5" fmla="*/ 0 h 25"/>
              <a:gd name="T6" fmla="*/ 0 w 487"/>
              <a:gd name="T7" fmla="*/ 0 h 25"/>
              <a:gd name="T8" fmla="*/ 0 w 487"/>
              <a:gd name="T9" fmla="*/ 0 h 25"/>
              <a:gd name="T10" fmla="*/ 0 w 487"/>
              <a:gd name="T11" fmla="*/ 0 h 25"/>
              <a:gd name="T12" fmla="*/ 0 w 487"/>
              <a:gd name="T13" fmla="*/ 0 h 25"/>
              <a:gd name="T14" fmla="*/ 0 w 487"/>
              <a:gd name="T15" fmla="*/ 0 h 25"/>
              <a:gd name="T16" fmla="*/ 0 w 487"/>
              <a:gd name="T17" fmla="*/ 0 h 25"/>
              <a:gd name="T18" fmla="*/ 0 w 487"/>
              <a:gd name="T19" fmla="*/ 0 h 25"/>
              <a:gd name="T20" fmla="*/ 0 w 487"/>
              <a:gd name="T21" fmla="*/ 0 h 25"/>
              <a:gd name="T22" fmla="*/ 0 w 487"/>
              <a:gd name="T23" fmla="*/ 0 h 25"/>
              <a:gd name="T24" fmla="*/ 0 w 487"/>
              <a:gd name="T25" fmla="*/ 0 h 25"/>
              <a:gd name="T26" fmla="*/ 0 w 487"/>
              <a:gd name="T27" fmla="*/ 0 h 25"/>
              <a:gd name="T28" fmla="*/ 0 w 487"/>
              <a:gd name="T29" fmla="*/ 0 h 25"/>
              <a:gd name="T30" fmla="*/ 0 w 487"/>
              <a:gd name="T31" fmla="*/ 0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169" name="Freeform 165"/>
          <xdr:cNvSpPr>
            <a:spLocks/>
          </xdr:cNvSpPr>
        </xdr:nvSpPr>
        <xdr:spPr bwMode="auto">
          <a:xfrm>
            <a:off x="239" y="752"/>
            <a:ext cx="15" cy="30"/>
          </a:xfrm>
          <a:custGeom>
            <a:avLst/>
            <a:gdLst>
              <a:gd name="T0" fmla="*/ 0 w 67"/>
              <a:gd name="T1" fmla="*/ 0 h 123"/>
              <a:gd name="T2" fmla="*/ 0 w 67"/>
              <a:gd name="T3" fmla="*/ 0 h 123"/>
              <a:gd name="T4" fmla="*/ 0 w 67"/>
              <a:gd name="T5" fmla="*/ 0 h 123"/>
              <a:gd name="T6" fmla="*/ 0 w 67"/>
              <a:gd name="T7" fmla="*/ 0 h 123"/>
              <a:gd name="T8" fmla="*/ 0 w 67"/>
              <a:gd name="T9" fmla="*/ 0 h 123"/>
              <a:gd name="T10" fmla="*/ 0 w 67"/>
              <a:gd name="T11" fmla="*/ 0 h 123"/>
              <a:gd name="T12" fmla="*/ 0 w 67"/>
              <a:gd name="T13" fmla="*/ 0 h 123"/>
              <a:gd name="T14" fmla="*/ 0 w 67"/>
              <a:gd name="T15" fmla="*/ 0 h 123"/>
              <a:gd name="T16" fmla="*/ 0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170" name="Freeform 166"/>
          <xdr:cNvSpPr>
            <a:spLocks/>
          </xdr:cNvSpPr>
        </xdr:nvSpPr>
        <xdr:spPr bwMode="auto">
          <a:xfrm>
            <a:off x="254" y="759"/>
            <a:ext cx="4" cy="2"/>
          </a:xfrm>
          <a:custGeom>
            <a:avLst/>
            <a:gdLst>
              <a:gd name="T0" fmla="*/ 0 w 18"/>
              <a:gd name="T1" fmla="*/ 0 h 4"/>
              <a:gd name="T2" fmla="*/ 0 w 18"/>
              <a:gd name="T3" fmla="*/ 0 h 4"/>
              <a:gd name="T4" fmla="*/ 0 w 18"/>
              <a:gd name="T5" fmla="*/ 1 h 4"/>
              <a:gd name="T6" fmla="*/ 0 w 18"/>
              <a:gd name="T7" fmla="*/ 1 h 4"/>
              <a:gd name="T8" fmla="*/ 0 w 18"/>
              <a:gd name="T9" fmla="*/ 0 h 4"/>
              <a:gd name="T10" fmla="*/ 0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171" name="Freeform 167"/>
          <xdr:cNvSpPr>
            <a:spLocks/>
          </xdr:cNvSpPr>
        </xdr:nvSpPr>
        <xdr:spPr bwMode="auto">
          <a:xfrm>
            <a:off x="261" y="759"/>
            <a:ext cx="9" cy="2"/>
          </a:xfrm>
          <a:custGeom>
            <a:avLst/>
            <a:gdLst>
              <a:gd name="T0" fmla="*/ 0 w 42"/>
              <a:gd name="T1" fmla="*/ 0 h 4"/>
              <a:gd name="T2" fmla="*/ 0 w 42"/>
              <a:gd name="T3" fmla="*/ 0 h 4"/>
              <a:gd name="T4" fmla="*/ 0 w 42"/>
              <a:gd name="T5" fmla="*/ 1 h 4"/>
              <a:gd name="T6" fmla="*/ 0 w 42"/>
              <a:gd name="T7" fmla="*/ 1 h 4"/>
              <a:gd name="T8" fmla="*/ 0 w 42"/>
              <a:gd name="T9" fmla="*/ 0 h 4"/>
              <a:gd name="T10" fmla="*/ 0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72" name="Freeform 168"/>
          <xdr:cNvSpPr>
            <a:spLocks/>
          </xdr:cNvSpPr>
        </xdr:nvSpPr>
        <xdr:spPr bwMode="auto">
          <a:xfrm>
            <a:off x="247" y="770"/>
            <a:ext cx="2" cy="10"/>
          </a:xfrm>
          <a:custGeom>
            <a:avLst/>
            <a:gdLst>
              <a:gd name="T0" fmla="*/ 0 w 12"/>
              <a:gd name="T1" fmla="*/ 0 h 45"/>
              <a:gd name="T2" fmla="*/ 0 w 12"/>
              <a:gd name="T3" fmla="*/ 0 h 45"/>
              <a:gd name="T4" fmla="*/ 0 w 12"/>
              <a:gd name="T5" fmla="*/ 0 h 45"/>
              <a:gd name="T6" fmla="*/ 0 w 12"/>
              <a:gd name="T7" fmla="*/ 0 h 45"/>
              <a:gd name="T8" fmla="*/ 0 w 12"/>
              <a:gd name="T9" fmla="*/ 0 h 45"/>
              <a:gd name="T10" fmla="*/ 0 w 12"/>
              <a:gd name="T11" fmla="*/ 0 h 45"/>
              <a:gd name="T12" fmla="*/ 0 w 12"/>
              <a:gd name="T13" fmla="*/ 0 h 45"/>
              <a:gd name="T14" fmla="*/ 0 w 12"/>
              <a:gd name="T15" fmla="*/ 0 h 45"/>
              <a:gd name="T16" fmla="*/ 0 w 12"/>
              <a:gd name="T17" fmla="*/ 0 h 45"/>
              <a:gd name="T18" fmla="*/ 0 w 12"/>
              <a:gd name="T19" fmla="*/ 0 h 45"/>
              <a:gd name="T20" fmla="*/ 0 w 12"/>
              <a:gd name="T21" fmla="*/ 0 h 45"/>
              <a:gd name="T22" fmla="*/ 0 w 12"/>
              <a:gd name="T23" fmla="*/ 0 h 45"/>
              <a:gd name="T24" fmla="*/ 0 w 12"/>
              <a:gd name="T25" fmla="*/ 0 h 45"/>
              <a:gd name="T26" fmla="*/ 0 w 12"/>
              <a:gd name="T27" fmla="*/ 0 h 45"/>
              <a:gd name="T28" fmla="*/ 0 w 12"/>
              <a:gd name="T29" fmla="*/ 0 h 45"/>
              <a:gd name="T30" fmla="*/ 0 w 12"/>
              <a:gd name="T31" fmla="*/ 0 h 45"/>
              <a:gd name="T32" fmla="*/ 0 w 12"/>
              <a:gd name="T33" fmla="*/ 0 h 45"/>
              <a:gd name="T34" fmla="*/ 0 w 12"/>
              <a:gd name="T35" fmla="*/ 0 h 45"/>
              <a:gd name="T36" fmla="*/ 0 w 12"/>
              <a:gd name="T37" fmla="*/ 0 h 45"/>
              <a:gd name="T38" fmla="*/ 0 w 12"/>
              <a:gd name="T39" fmla="*/ 0 h 45"/>
              <a:gd name="T40" fmla="*/ 0 w 12"/>
              <a:gd name="T41" fmla="*/ 0 h 45"/>
              <a:gd name="T42" fmla="*/ 0 w 12"/>
              <a:gd name="T43" fmla="*/ 0 h 45"/>
              <a:gd name="T44" fmla="*/ 0 w 12"/>
              <a:gd name="T45" fmla="*/ 0 h 45"/>
              <a:gd name="T46" fmla="*/ 0 w 12"/>
              <a:gd name="T47" fmla="*/ 0 h 45"/>
              <a:gd name="T48" fmla="*/ 0 w 12"/>
              <a:gd name="T49" fmla="*/ 0 h 45"/>
              <a:gd name="T50" fmla="*/ 0 w 12"/>
              <a:gd name="T51" fmla="*/ 0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173" name="Freeform 169"/>
          <xdr:cNvSpPr>
            <a:spLocks/>
          </xdr:cNvSpPr>
        </xdr:nvSpPr>
        <xdr:spPr bwMode="auto">
          <a:xfrm>
            <a:off x="249" y="761"/>
            <a:ext cx="4" cy="9"/>
          </a:xfrm>
          <a:custGeom>
            <a:avLst/>
            <a:gdLst>
              <a:gd name="T0" fmla="*/ 0 w 18"/>
              <a:gd name="T1" fmla="*/ 0 h 39"/>
              <a:gd name="T2" fmla="*/ 0 w 18"/>
              <a:gd name="T3" fmla="*/ 0 h 39"/>
              <a:gd name="T4" fmla="*/ 0 w 18"/>
              <a:gd name="T5" fmla="*/ 0 h 39"/>
              <a:gd name="T6" fmla="*/ 0 w 18"/>
              <a:gd name="T7" fmla="*/ 0 h 39"/>
              <a:gd name="T8" fmla="*/ 0 w 18"/>
              <a:gd name="T9" fmla="*/ 0 h 39"/>
              <a:gd name="T10" fmla="*/ 0 w 18"/>
              <a:gd name="T11" fmla="*/ 0 h 39"/>
              <a:gd name="T12" fmla="*/ 0 w 18"/>
              <a:gd name="T13" fmla="*/ 0 h 39"/>
              <a:gd name="T14" fmla="*/ 0 w 18"/>
              <a:gd name="T15" fmla="*/ 0 h 39"/>
              <a:gd name="T16" fmla="*/ 0 w 18"/>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174" name="Freeform 170"/>
          <xdr:cNvSpPr>
            <a:spLocks/>
          </xdr:cNvSpPr>
        </xdr:nvSpPr>
        <xdr:spPr bwMode="auto">
          <a:xfrm>
            <a:off x="253" y="754"/>
            <a:ext cx="1" cy="5"/>
          </a:xfrm>
          <a:custGeom>
            <a:avLst/>
            <a:gdLst>
              <a:gd name="T0" fmla="*/ 0 w 4"/>
              <a:gd name="T1" fmla="*/ 0 h 25"/>
              <a:gd name="T2" fmla="*/ 0 w 4"/>
              <a:gd name="T3" fmla="*/ 0 h 25"/>
              <a:gd name="T4" fmla="*/ 0 w 4"/>
              <a:gd name="T5" fmla="*/ 0 h 25"/>
              <a:gd name="T6" fmla="*/ 0 w 4"/>
              <a:gd name="T7" fmla="*/ 0 h 25"/>
              <a:gd name="T8" fmla="*/ 0 w 4"/>
              <a:gd name="T9" fmla="*/ 0 h 25"/>
              <a:gd name="T10" fmla="*/ 0 w 4"/>
              <a:gd name="T11" fmla="*/ 0 h 25"/>
              <a:gd name="T12" fmla="*/ 0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175" name="Freeform 171"/>
          <xdr:cNvSpPr>
            <a:spLocks/>
          </xdr:cNvSpPr>
        </xdr:nvSpPr>
        <xdr:spPr bwMode="auto">
          <a:xfrm>
            <a:off x="256" y="775"/>
            <a:ext cx="2" cy="5"/>
          </a:xfrm>
          <a:custGeom>
            <a:avLst/>
            <a:gdLst>
              <a:gd name="T0" fmla="*/ 1 w 4"/>
              <a:gd name="T1" fmla="*/ 0 h 24"/>
              <a:gd name="T2" fmla="*/ 1 w 4"/>
              <a:gd name="T3" fmla="*/ 0 h 24"/>
              <a:gd name="T4" fmla="*/ 0 w 4"/>
              <a:gd name="T5" fmla="*/ 0 h 24"/>
              <a:gd name="T6" fmla="*/ 0 w 4"/>
              <a:gd name="T7" fmla="*/ 0 h 24"/>
              <a:gd name="T8" fmla="*/ 1 w 4"/>
              <a:gd name="T9" fmla="*/ 0 h 24"/>
              <a:gd name="T10" fmla="*/ 1 w 4"/>
              <a:gd name="T11" fmla="*/ 0 h 24"/>
              <a:gd name="T12" fmla="*/ 1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176" name="Freeform 172"/>
          <xdr:cNvSpPr>
            <a:spLocks/>
          </xdr:cNvSpPr>
        </xdr:nvSpPr>
        <xdr:spPr bwMode="auto">
          <a:xfrm>
            <a:off x="251" y="757"/>
            <a:ext cx="8" cy="25"/>
          </a:xfrm>
          <a:custGeom>
            <a:avLst/>
            <a:gdLst>
              <a:gd name="T0" fmla="*/ 0 w 39"/>
              <a:gd name="T1" fmla="*/ 0 h 109"/>
              <a:gd name="T2" fmla="*/ 0 w 39"/>
              <a:gd name="T3" fmla="*/ 0 h 109"/>
              <a:gd name="T4" fmla="*/ 0 w 39"/>
              <a:gd name="T5" fmla="*/ 0 h 109"/>
              <a:gd name="T6" fmla="*/ 0 w 39"/>
              <a:gd name="T7" fmla="*/ 0 h 109"/>
              <a:gd name="T8" fmla="*/ 0 w 39"/>
              <a:gd name="T9" fmla="*/ 0 h 109"/>
              <a:gd name="T10" fmla="*/ 0 w 39"/>
              <a:gd name="T11" fmla="*/ 0 h 109"/>
              <a:gd name="T12" fmla="*/ 0 w 39"/>
              <a:gd name="T13" fmla="*/ 0 h 109"/>
              <a:gd name="T14" fmla="*/ 0 w 39"/>
              <a:gd name="T15" fmla="*/ 0 h 109"/>
              <a:gd name="T16" fmla="*/ 0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7" name="Freeform 173"/>
          <xdr:cNvSpPr>
            <a:spLocks/>
          </xdr:cNvSpPr>
        </xdr:nvSpPr>
        <xdr:spPr bwMode="auto">
          <a:xfrm>
            <a:off x="253" y="757"/>
            <a:ext cx="7" cy="25"/>
          </a:xfrm>
          <a:custGeom>
            <a:avLst/>
            <a:gdLst>
              <a:gd name="T0" fmla="*/ 0 w 39"/>
              <a:gd name="T1" fmla="*/ 0 h 109"/>
              <a:gd name="T2" fmla="*/ 0 w 39"/>
              <a:gd name="T3" fmla="*/ 0 h 109"/>
              <a:gd name="T4" fmla="*/ 0 w 39"/>
              <a:gd name="T5" fmla="*/ 0 h 109"/>
              <a:gd name="T6" fmla="*/ 0 w 39"/>
              <a:gd name="T7" fmla="*/ 0 h 109"/>
              <a:gd name="T8" fmla="*/ 0 w 39"/>
              <a:gd name="T9" fmla="*/ 0 h 109"/>
              <a:gd name="T10" fmla="*/ 0 w 39"/>
              <a:gd name="T11" fmla="*/ 0 h 109"/>
              <a:gd name="T12" fmla="*/ 0 w 39"/>
              <a:gd name="T13" fmla="*/ 0 h 109"/>
              <a:gd name="T14" fmla="*/ 0 w 39"/>
              <a:gd name="T15" fmla="*/ 0 h 109"/>
              <a:gd name="T16" fmla="*/ 0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8" name="Freeform 174"/>
          <xdr:cNvSpPr>
            <a:spLocks/>
          </xdr:cNvSpPr>
        </xdr:nvSpPr>
        <xdr:spPr bwMode="auto">
          <a:xfrm>
            <a:off x="258" y="761"/>
            <a:ext cx="3" cy="11"/>
          </a:xfrm>
          <a:custGeom>
            <a:avLst/>
            <a:gdLst>
              <a:gd name="T0" fmla="*/ 0 w 17"/>
              <a:gd name="T1" fmla="*/ 0 h 47"/>
              <a:gd name="T2" fmla="*/ 0 w 17"/>
              <a:gd name="T3" fmla="*/ 0 h 47"/>
              <a:gd name="T4" fmla="*/ 0 w 17"/>
              <a:gd name="T5" fmla="*/ 0 h 47"/>
              <a:gd name="T6" fmla="*/ 0 w 17"/>
              <a:gd name="T7" fmla="*/ 0 h 47"/>
              <a:gd name="T8" fmla="*/ 0 w 17"/>
              <a:gd name="T9" fmla="*/ 0 h 47"/>
              <a:gd name="T10" fmla="*/ 0 w 17"/>
              <a:gd name="T11" fmla="*/ 0 h 47"/>
              <a:gd name="T12" fmla="*/ 0 w 17"/>
              <a:gd name="T13" fmla="*/ 0 h 47"/>
              <a:gd name="T14" fmla="*/ 0 w 17"/>
              <a:gd name="T15" fmla="*/ 0 h 47"/>
              <a:gd name="T16" fmla="*/ 0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179" name="Freeform 175"/>
          <xdr:cNvSpPr>
            <a:spLocks/>
          </xdr:cNvSpPr>
        </xdr:nvSpPr>
        <xdr:spPr bwMode="auto">
          <a:xfrm>
            <a:off x="260" y="757"/>
            <a:ext cx="1" cy="4"/>
          </a:xfrm>
          <a:custGeom>
            <a:avLst/>
            <a:gdLst>
              <a:gd name="T0" fmla="*/ 0 w 4"/>
              <a:gd name="T1" fmla="*/ 0 h 15"/>
              <a:gd name="T2" fmla="*/ 0 w 4"/>
              <a:gd name="T3" fmla="*/ 0 h 15"/>
              <a:gd name="T4" fmla="*/ 0 w 4"/>
              <a:gd name="T5" fmla="*/ 0 h 15"/>
              <a:gd name="T6" fmla="*/ 0 w 4"/>
              <a:gd name="T7" fmla="*/ 0 h 15"/>
              <a:gd name="T8" fmla="*/ 0 w 4"/>
              <a:gd name="T9" fmla="*/ 0 h 15"/>
              <a:gd name="T10" fmla="*/ 0 w 4"/>
              <a:gd name="T11" fmla="*/ 0 h 15"/>
              <a:gd name="T12" fmla="*/ 0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180" name="Freeform 176"/>
          <xdr:cNvSpPr>
            <a:spLocks/>
          </xdr:cNvSpPr>
        </xdr:nvSpPr>
        <xdr:spPr bwMode="auto">
          <a:xfrm>
            <a:off x="266" y="752"/>
            <a:ext cx="7" cy="30"/>
          </a:xfrm>
          <a:custGeom>
            <a:avLst/>
            <a:gdLst>
              <a:gd name="T0" fmla="*/ 0 w 30"/>
              <a:gd name="T1" fmla="*/ 0 h 125"/>
              <a:gd name="T2" fmla="*/ 0 w 30"/>
              <a:gd name="T3" fmla="*/ 0 h 125"/>
              <a:gd name="T4" fmla="*/ 0 w 30"/>
              <a:gd name="T5" fmla="*/ 0 h 125"/>
              <a:gd name="T6" fmla="*/ 0 w 30"/>
              <a:gd name="T7" fmla="*/ 0 h 125"/>
              <a:gd name="T8" fmla="*/ 0 w 30"/>
              <a:gd name="T9" fmla="*/ 0 h 125"/>
              <a:gd name="T10" fmla="*/ 0 w 30"/>
              <a:gd name="T11" fmla="*/ 0 h 125"/>
              <a:gd name="T12" fmla="*/ 0 w 30"/>
              <a:gd name="T13" fmla="*/ 0 h 125"/>
              <a:gd name="T14" fmla="*/ 0 w 30"/>
              <a:gd name="T15" fmla="*/ 0 h 125"/>
              <a:gd name="T16" fmla="*/ 0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181" name="Freeform 177"/>
          <xdr:cNvSpPr>
            <a:spLocks/>
          </xdr:cNvSpPr>
        </xdr:nvSpPr>
        <xdr:spPr bwMode="auto">
          <a:xfrm>
            <a:off x="268" y="752"/>
            <a:ext cx="6" cy="30"/>
          </a:xfrm>
          <a:custGeom>
            <a:avLst/>
            <a:gdLst>
              <a:gd name="T0" fmla="*/ 0 w 27"/>
              <a:gd name="T1" fmla="*/ 0 h 125"/>
              <a:gd name="T2" fmla="*/ 0 w 27"/>
              <a:gd name="T3" fmla="*/ 0 h 125"/>
              <a:gd name="T4" fmla="*/ 0 w 27"/>
              <a:gd name="T5" fmla="*/ 0 h 125"/>
              <a:gd name="T6" fmla="*/ 0 w 27"/>
              <a:gd name="T7" fmla="*/ 0 h 125"/>
              <a:gd name="T8" fmla="*/ 0 w 27"/>
              <a:gd name="T9" fmla="*/ 0 h 125"/>
              <a:gd name="T10" fmla="*/ 0 w 27"/>
              <a:gd name="T11" fmla="*/ 0 h 125"/>
              <a:gd name="T12" fmla="*/ 0 w 27"/>
              <a:gd name="T13" fmla="*/ 0 h 125"/>
              <a:gd name="T14" fmla="*/ 0 w 27"/>
              <a:gd name="T15" fmla="*/ 0 h 125"/>
              <a:gd name="T16" fmla="*/ 0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182" name="Freeform 178"/>
          <xdr:cNvSpPr>
            <a:spLocks/>
          </xdr:cNvSpPr>
        </xdr:nvSpPr>
        <xdr:spPr bwMode="auto">
          <a:xfrm>
            <a:off x="301" y="752"/>
            <a:ext cx="7" cy="30"/>
          </a:xfrm>
          <a:custGeom>
            <a:avLst/>
            <a:gdLst>
              <a:gd name="T0" fmla="*/ 0 w 36"/>
              <a:gd name="T1" fmla="*/ 0 h 125"/>
              <a:gd name="T2" fmla="*/ 0 w 36"/>
              <a:gd name="T3" fmla="*/ 0 h 125"/>
              <a:gd name="T4" fmla="*/ 0 w 36"/>
              <a:gd name="T5" fmla="*/ 0 h 125"/>
              <a:gd name="T6" fmla="*/ 0 w 36"/>
              <a:gd name="T7" fmla="*/ 0 h 125"/>
              <a:gd name="T8" fmla="*/ 0 w 36"/>
              <a:gd name="T9" fmla="*/ 0 h 125"/>
              <a:gd name="T10" fmla="*/ 0 w 36"/>
              <a:gd name="T11" fmla="*/ 0 h 125"/>
              <a:gd name="T12" fmla="*/ 0 w 36"/>
              <a:gd name="T13" fmla="*/ 0 h 125"/>
              <a:gd name="T14" fmla="*/ 0 w 36"/>
              <a:gd name="T15" fmla="*/ 0 h 125"/>
              <a:gd name="T16" fmla="*/ 0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83" name="Freeform 179"/>
          <xdr:cNvSpPr>
            <a:spLocks/>
          </xdr:cNvSpPr>
        </xdr:nvSpPr>
        <xdr:spPr bwMode="auto">
          <a:xfrm>
            <a:off x="300" y="752"/>
            <a:ext cx="7" cy="30"/>
          </a:xfrm>
          <a:custGeom>
            <a:avLst/>
            <a:gdLst>
              <a:gd name="T0" fmla="*/ 0 w 36"/>
              <a:gd name="T1" fmla="*/ 0 h 125"/>
              <a:gd name="T2" fmla="*/ 0 w 36"/>
              <a:gd name="T3" fmla="*/ 0 h 125"/>
              <a:gd name="T4" fmla="*/ 0 w 36"/>
              <a:gd name="T5" fmla="*/ 0 h 125"/>
              <a:gd name="T6" fmla="*/ 0 w 36"/>
              <a:gd name="T7" fmla="*/ 0 h 125"/>
              <a:gd name="T8" fmla="*/ 0 w 36"/>
              <a:gd name="T9" fmla="*/ 0 h 125"/>
              <a:gd name="T10" fmla="*/ 0 w 36"/>
              <a:gd name="T11" fmla="*/ 0 h 125"/>
              <a:gd name="T12" fmla="*/ 0 w 36"/>
              <a:gd name="T13" fmla="*/ 0 h 125"/>
              <a:gd name="T14" fmla="*/ 0 w 36"/>
              <a:gd name="T15" fmla="*/ 0 h 125"/>
              <a:gd name="T16" fmla="*/ 0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84" name="Freeform 180"/>
          <xdr:cNvSpPr>
            <a:spLocks/>
          </xdr:cNvSpPr>
        </xdr:nvSpPr>
        <xdr:spPr bwMode="auto">
          <a:xfrm>
            <a:off x="285" y="748"/>
            <a:ext cx="0" cy="32"/>
          </a:xfrm>
          <a:custGeom>
            <a:avLst/>
            <a:gdLst>
              <a:gd name="T0" fmla="*/ 0 w 4"/>
              <a:gd name="T1" fmla="*/ 0 h 142"/>
              <a:gd name="T2" fmla="*/ 0 w 4"/>
              <a:gd name="T3" fmla="*/ 0 h 142"/>
              <a:gd name="T4" fmla="*/ 0 w 4"/>
              <a:gd name="T5" fmla="*/ 0 h 142"/>
              <a:gd name="T6" fmla="*/ 0 w 4"/>
              <a:gd name="T7" fmla="*/ 0 h 142"/>
              <a:gd name="T8" fmla="*/ 0 w 4"/>
              <a:gd name="T9" fmla="*/ 0 h 142"/>
              <a:gd name="T10" fmla="*/ 0 w 4"/>
              <a:gd name="T11" fmla="*/ 0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5" name="Freeform 181"/>
          <xdr:cNvSpPr>
            <a:spLocks/>
          </xdr:cNvSpPr>
        </xdr:nvSpPr>
        <xdr:spPr bwMode="auto">
          <a:xfrm>
            <a:off x="286" y="748"/>
            <a:ext cx="1" cy="32"/>
          </a:xfrm>
          <a:custGeom>
            <a:avLst/>
            <a:gdLst>
              <a:gd name="T0" fmla="*/ 0 w 4"/>
              <a:gd name="T1" fmla="*/ 0 h 142"/>
              <a:gd name="T2" fmla="*/ 0 w 4"/>
              <a:gd name="T3" fmla="*/ 0 h 142"/>
              <a:gd name="T4" fmla="*/ 0 w 4"/>
              <a:gd name="T5" fmla="*/ 0 h 142"/>
              <a:gd name="T6" fmla="*/ 0 w 4"/>
              <a:gd name="T7" fmla="*/ 0 h 142"/>
              <a:gd name="T8" fmla="*/ 0 w 4"/>
              <a:gd name="T9" fmla="*/ 0 h 142"/>
              <a:gd name="T10" fmla="*/ 0 w 4"/>
              <a:gd name="T11" fmla="*/ 0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6" name="Freeform 182"/>
          <xdr:cNvSpPr>
            <a:spLocks/>
          </xdr:cNvSpPr>
        </xdr:nvSpPr>
        <xdr:spPr bwMode="auto">
          <a:xfrm>
            <a:off x="277" y="752"/>
            <a:ext cx="8" cy="0"/>
          </a:xfrm>
          <a:custGeom>
            <a:avLst/>
            <a:gdLst>
              <a:gd name="T0" fmla="*/ 0 w 42"/>
              <a:gd name="T1" fmla="*/ 0 h 4"/>
              <a:gd name="T2" fmla="*/ 0 w 42"/>
              <a:gd name="T3" fmla="*/ 0 h 4"/>
              <a:gd name="T4" fmla="*/ 0 w 42"/>
              <a:gd name="T5" fmla="*/ 0 h 4"/>
              <a:gd name="T6" fmla="*/ 0 w 42"/>
              <a:gd name="T7" fmla="*/ 0 h 4"/>
              <a:gd name="T8" fmla="*/ 0 w 42"/>
              <a:gd name="T9" fmla="*/ 0 h 4"/>
              <a:gd name="T10" fmla="*/ 0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87" name="Freeform 183"/>
          <xdr:cNvSpPr>
            <a:spLocks/>
          </xdr:cNvSpPr>
        </xdr:nvSpPr>
        <xdr:spPr bwMode="auto">
          <a:xfrm>
            <a:off x="286" y="752"/>
            <a:ext cx="10" cy="0"/>
          </a:xfrm>
          <a:custGeom>
            <a:avLst/>
            <a:gdLst>
              <a:gd name="T0" fmla="*/ 0 w 48"/>
              <a:gd name="T1" fmla="*/ 0 h 4"/>
              <a:gd name="T2" fmla="*/ 0 w 48"/>
              <a:gd name="T3" fmla="*/ 0 h 4"/>
              <a:gd name="T4" fmla="*/ 0 w 48"/>
              <a:gd name="T5" fmla="*/ 0 h 4"/>
              <a:gd name="T6" fmla="*/ 0 w 48"/>
              <a:gd name="T7" fmla="*/ 0 h 4"/>
              <a:gd name="T8" fmla="*/ 0 w 48"/>
              <a:gd name="T9" fmla="*/ 0 h 4"/>
              <a:gd name="T10" fmla="*/ 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188" name="Freeform 184"/>
          <xdr:cNvSpPr>
            <a:spLocks/>
          </xdr:cNvSpPr>
        </xdr:nvSpPr>
        <xdr:spPr bwMode="auto">
          <a:xfrm>
            <a:off x="274" y="752"/>
            <a:ext cx="3" cy="3"/>
          </a:xfrm>
          <a:custGeom>
            <a:avLst/>
            <a:gdLst>
              <a:gd name="T0" fmla="*/ 0 w 14"/>
              <a:gd name="T1" fmla="*/ 0 h 14"/>
              <a:gd name="T2" fmla="*/ 0 w 14"/>
              <a:gd name="T3" fmla="*/ 0 h 14"/>
              <a:gd name="T4" fmla="*/ 0 w 14"/>
              <a:gd name="T5" fmla="*/ 0 h 14"/>
              <a:gd name="T6" fmla="*/ 0 w 14"/>
              <a:gd name="T7" fmla="*/ 0 h 14"/>
              <a:gd name="T8" fmla="*/ 0 w 14"/>
              <a:gd name="T9" fmla="*/ 0 h 14"/>
              <a:gd name="T10" fmla="*/ 0 w 14"/>
              <a:gd name="T11" fmla="*/ 0 h 14"/>
              <a:gd name="T12" fmla="*/ 0 w 14"/>
              <a:gd name="T13" fmla="*/ 0 h 14"/>
              <a:gd name="T14" fmla="*/ 0 w 14"/>
              <a:gd name="T15" fmla="*/ 0 h 14"/>
              <a:gd name="T16" fmla="*/ 0 w 14"/>
              <a:gd name="T17" fmla="*/ 0 h 14"/>
              <a:gd name="T18" fmla="*/ 0 w 14"/>
              <a:gd name="T19" fmla="*/ 0 h 14"/>
              <a:gd name="T20" fmla="*/ 0 w 14"/>
              <a:gd name="T21" fmla="*/ 0 h 14"/>
              <a:gd name="T22" fmla="*/ 0 w 14"/>
              <a:gd name="T23" fmla="*/ 0 h 14"/>
              <a:gd name="T24" fmla="*/ 0 w 14"/>
              <a:gd name="T25" fmla="*/ 0 h 14"/>
              <a:gd name="T26" fmla="*/ 0 w 14"/>
              <a:gd name="T27" fmla="*/ 0 h 14"/>
              <a:gd name="T28" fmla="*/ 0 w 14"/>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189" name="Freeform 185"/>
          <xdr:cNvSpPr>
            <a:spLocks/>
          </xdr:cNvSpPr>
        </xdr:nvSpPr>
        <xdr:spPr bwMode="auto">
          <a:xfrm>
            <a:off x="295" y="752"/>
            <a:ext cx="3" cy="3"/>
          </a:xfrm>
          <a:custGeom>
            <a:avLst/>
            <a:gdLst>
              <a:gd name="T0" fmla="*/ 0 w 18"/>
              <a:gd name="T1" fmla="*/ 0 h 14"/>
              <a:gd name="T2" fmla="*/ 0 w 18"/>
              <a:gd name="T3" fmla="*/ 0 h 14"/>
              <a:gd name="T4" fmla="*/ 0 w 18"/>
              <a:gd name="T5" fmla="*/ 0 h 14"/>
              <a:gd name="T6" fmla="*/ 0 w 18"/>
              <a:gd name="T7" fmla="*/ 0 h 14"/>
              <a:gd name="T8" fmla="*/ 0 w 18"/>
              <a:gd name="T9" fmla="*/ 0 h 14"/>
              <a:gd name="T10" fmla="*/ 0 w 18"/>
              <a:gd name="T11" fmla="*/ 0 h 14"/>
              <a:gd name="T12" fmla="*/ 0 w 18"/>
              <a:gd name="T13" fmla="*/ 0 h 14"/>
              <a:gd name="T14" fmla="*/ 0 w 18"/>
              <a:gd name="T15" fmla="*/ 0 h 14"/>
              <a:gd name="T16" fmla="*/ 0 w 18"/>
              <a:gd name="T17" fmla="*/ 0 h 14"/>
              <a:gd name="T18" fmla="*/ 0 w 18"/>
              <a:gd name="T19" fmla="*/ 0 h 14"/>
              <a:gd name="T20" fmla="*/ 0 w 18"/>
              <a:gd name="T21" fmla="*/ 0 h 14"/>
              <a:gd name="T22" fmla="*/ 0 w 18"/>
              <a:gd name="T23" fmla="*/ 0 h 14"/>
              <a:gd name="T24" fmla="*/ 0 w 18"/>
              <a:gd name="T25" fmla="*/ 0 h 14"/>
              <a:gd name="T26" fmla="*/ 0 w 18"/>
              <a:gd name="T27" fmla="*/ 0 h 14"/>
              <a:gd name="T28" fmla="*/ 0 w 18"/>
              <a:gd name="T29" fmla="*/ 0 h 14"/>
              <a:gd name="T30" fmla="*/ 0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190" name="Freeform 186"/>
          <xdr:cNvSpPr>
            <a:spLocks/>
          </xdr:cNvSpPr>
        </xdr:nvSpPr>
        <xdr:spPr bwMode="auto">
          <a:xfrm>
            <a:off x="270" y="772"/>
            <a:ext cx="1" cy="8"/>
          </a:xfrm>
          <a:custGeom>
            <a:avLst/>
            <a:gdLst>
              <a:gd name="T0" fmla="*/ 0 w 8"/>
              <a:gd name="T1" fmla="*/ 0 h 39"/>
              <a:gd name="T2" fmla="*/ 0 w 8"/>
              <a:gd name="T3" fmla="*/ 0 h 39"/>
              <a:gd name="T4" fmla="*/ 0 w 8"/>
              <a:gd name="T5" fmla="*/ 0 h 39"/>
              <a:gd name="T6" fmla="*/ 0 w 8"/>
              <a:gd name="T7" fmla="*/ 0 h 39"/>
              <a:gd name="T8" fmla="*/ 0 w 8"/>
              <a:gd name="T9" fmla="*/ 0 h 39"/>
              <a:gd name="T10" fmla="*/ 0 w 8"/>
              <a:gd name="T11" fmla="*/ 0 h 39"/>
              <a:gd name="T12" fmla="*/ 0 w 8"/>
              <a:gd name="T13" fmla="*/ 0 h 39"/>
              <a:gd name="T14" fmla="*/ 0 w 8"/>
              <a:gd name="T15" fmla="*/ 0 h 39"/>
              <a:gd name="T16" fmla="*/ 0 w 8"/>
              <a:gd name="T17" fmla="*/ 0 h 39"/>
              <a:gd name="T18" fmla="*/ 0 w 8"/>
              <a:gd name="T19" fmla="*/ 0 h 39"/>
              <a:gd name="T20" fmla="*/ 0 w 8"/>
              <a:gd name="T21" fmla="*/ 0 h 39"/>
              <a:gd name="T22" fmla="*/ 0 w 8"/>
              <a:gd name="T23" fmla="*/ 0 h 39"/>
              <a:gd name="T24" fmla="*/ 0 w 8"/>
              <a:gd name="T25" fmla="*/ 0 h 39"/>
              <a:gd name="T26" fmla="*/ 0 w 8"/>
              <a:gd name="T27" fmla="*/ 0 h 39"/>
              <a:gd name="T28" fmla="*/ 0 w 8"/>
              <a:gd name="T29" fmla="*/ 0 h 39"/>
              <a:gd name="T30" fmla="*/ 0 w 8"/>
              <a:gd name="T31" fmla="*/ 0 h 39"/>
              <a:gd name="T32" fmla="*/ 0 w 8"/>
              <a:gd name="T33" fmla="*/ 0 h 39"/>
              <a:gd name="T34" fmla="*/ 0 w 8"/>
              <a:gd name="T35" fmla="*/ 0 h 39"/>
              <a:gd name="T36" fmla="*/ 0 w 8"/>
              <a:gd name="T37" fmla="*/ 0 h 39"/>
              <a:gd name="T38" fmla="*/ 0 w 8"/>
              <a:gd name="T39" fmla="*/ 0 h 39"/>
              <a:gd name="T40" fmla="*/ 0 w 8"/>
              <a:gd name="T41" fmla="*/ 0 h 39"/>
              <a:gd name="T42" fmla="*/ 0 w 8"/>
              <a:gd name="T43" fmla="*/ 0 h 39"/>
              <a:gd name="T44" fmla="*/ 0 w 8"/>
              <a:gd name="T45" fmla="*/ 0 h 39"/>
              <a:gd name="T46" fmla="*/ 0 w 8"/>
              <a:gd name="T47" fmla="*/ 0 h 39"/>
              <a:gd name="T48" fmla="*/ 0 w 8"/>
              <a:gd name="T49" fmla="*/ 0 h 39"/>
              <a:gd name="T50" fmla="*/ 0 w 8"/>
              <a:gd name="T51" fmla="*/ 0 h 39"/>
              <a:gd name="T52" fmla="*/ 0 w 8"/>
              <a:gd name="T53" fmla="*/ 0 h 39"/>
              <a:gd name="T54" fmla="*/ 0 w 8"/>
              <a:gd name="T55" fmla="*/ 0 h 39"/>
              <a:gd name="T56" fmla="*/ 0 w 8"/>
              <a:gd name="T57" fmla="*/ 0 h 39"/>
              <a:gd name="T58" fmla="*/ 0 w 8"/>
              <a:gd name="T59" fmla="*/ 0 h 39"/>
              <a:gd name="T60" fmla="*/ 0 w 8"/>
              <a:gd name="T61" fmla="*/ 0 h 39"/>
              <a:gd name="T62" fmla="*/ 0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191" name="Freeform 187"/>
          <xdr:cNvSpPr>
            <a:spLocks/>
          </xdr:cNvSpPr>
        </xdr:nvSpPr>
        <xdr:spPr bwMode="auto">
          <a:xfrm>
            <a:off x="302" y="772"/>
            <a:ext cx="1" cy="10"/>
          </a:xfrm>
          <a:custGeom>
            <a:avLst/>
            <a:gdLst>
              <a:gd name="T0" fmla="*/ 0 w 8"/>
              <a:gd name="T1" fmla="*/ 0 h 41"/>
              <a:gd name="T2" fmla="*/ 0 w 8"/>
              <a:gd name="T3" fmla="*/ 0 h 41"/>
              <a:gd name="T4" fmla="*/ 0 w 8"/>
              <a:gd name="T5" fmla="*/ 0 h 41"/>
              <a:gd name="T6" fmla="*/ 0 w 8"/>
              <a:gd name="T7" fmla="*/ 0 h 41"/>
              <a:gd name="T8" fmla="*/ 0 w 8"/>
              <a:gd name="T9" fmla="*/ 0 h 41"/>
              <a:gd name="T10" fmla="*/ 0 w 8"/>
              <a:gd name="T11" fmla="*/ 0 h 41"/>
              <a:gd name="T12" fmla="*/ 0 w 8"/>
              <a:gd name="T13" fmla="*/ 0 h 41"/>
              <a:gd name="T14" fmla="*/ 0 w 8"/>
              <a:gd name="T15" fmla="*/ 0 h 41"/>
              <a:gd name="T16" fmla="*/ 0 w 8"/>
              <a:gd name="T17" fmla="*/ 0 h 41"/>
              <a:gd name="T18" fmla="*/ 0 w 8"/>
              <a:gd name="T19" fmla="*/ 0 h 41"/>
              <a:gd name="T20" fmla="*/ 0 w 8"/>
              <a:gd name="T21" fmla="*/ 0 h 41"/>
              <a:gd name="T22" fmla="*/ 0 w 8"/>
              <a:gd name="T23" fmla="*/ 0 h 41"/>
              <a:gd name="T24" fmla="*/ 0 w 8"/>
              <a:gd name="T25" fmla="*/ 0 h 41"/>
              <a:gd name="T26" fmla="*/ 0 w 8"/>
              <a:gd name="T27" fmla="*/ 0 h 41"/>
              <a:gd name="T28" fmla="*/ 0 w 8"/>
              <a:gd name="T29" fmla="*/ 0 h 41"/>
              <a:gd name="T30" fmla="*/ 0 w 8"/>
              <a:gd name="T31" fmla="*/ 0 h 41"/>
              <a:gd name="T32" fmla="*/ 0 w 8"/>
              <a:gd name="T33" fmla="*/ 0 h 41"/>
              <a:gd name="T34" fmla="*/ 0 w 8"/>
              <a:gd name="T35" fmla="*/ 0 h 41"/>
              <a:gd name="T36" fmla="*/ 0 w 8"/>
              <a:gd name="T37" fmla="*/ 0 h 41"/>
              <a:gd name="T38" fmla="*/ 0 w 8"/>
              <a:gd name="T39" fmla="*/ 0 h 41"/>
              <a:gd name="T40" fmla="*/ 0 w 8"/>
              <a:gd name="T41" fmla="*/ 0 h 41"/>
              <a:gd name="T42" fmla="*/ 0 w 8"/>
              <a:gd name="T43" fmla="*/ 0 h 41"/>
              <a:gd name="T44" fmla="*/ 0 w 8"/>
              <a:gd name="T45" fmla="*/ 0 h 41"/>
              <a:gd name="T46" fmla="*/ 0 w 8"/>
              <a:gd name="T47" fmla="*/ 0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192" name="Freeform 188"/>
          <xdr:cNvSpPr>
            <a:spLocks/>
          </xdr:cNvSpPr>
        </xdr:nvSpPr>
        <xdr:spPr bwMode="auto">
          <a:xfrm>
            <a:off x="273" y="757"/>
            <a:ext cx="1" cy="6"/>
          </a:xfrm>
          <a:custGeom>
            <a:avLst/>
            <a:gdLst>
              <a:gd name="T0" fmla="*/ 0 w 9"/>
              <a:gd name="T1" fmla="*/ 0 h 29"/>
              <a:gd name="T2" fmla="*/ 0 w 9"/>
              <a:gd name="T3" fmla="*/ 0 h 29"/>
              <a:gd name="T4" fmla="*/ 0 w 9"/>
              <a:gd name="T5" fmla="*/ 0 h 29"/>
              <a:gd name="T6" fmla="*/ 0 w 9"/>
              <a:gd name="T7" fmla="*/ 0 h 29"/>
              <a:gd name="T8" fmla="*/ 0 w 9"/>
              <a:gd name="T9" fmla="*/ 0 h 29"/>
              <a:gd name="T10" fmla="*/ 0 w 9"/>
              <a:gd name="T11" fmla="*/ 0 h 29"/>
              <a:gd name="T12" fmla="*/ 0 w 9"/>
              <a:gd name="T13" fmla="*/ 0 h 29"/>
              <a:gd name="T14" fmla="*/ 0 w 9"/>
              <a:gd name="T15" fmla="*/ 0 h 29"/>
              <a:gd name="T16" fmla="*/ 0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193" name="Freeform 189"/>
          <xdr:cNvSpPr>
            <a:spLocks/>
          </xdr:cNvSpPr>
        </xdr:nvSpPr>
        <xdr:spPr bwMode="auto">
          <a:xfrm>
            <a:off x="271" y="763"/>
            <a:ext cx="2" cy="7"/>
          </a:xfrm>
          <a:custGeom>
            <a:avLst/>
            <a:gdLst>
              <a:gd name="T0" fmla="*/ 0 w 7"/>
              <a:gd name="T1" fmla="*/ 0 h 29"/>
              <a:gd name="T2" fmla="*/ 0 w 7"/>
              <a:gd name="T3" fmla="*/ 0 h 29"/>
              <a:gd name="T4" fmla="*/ 0 w 7"/>
              <a:gd name="T5" fmla="*/ 0 h 29"/>
              <a:gd name="T6" fmla="*/ 0 w 7"/>
              <a:gd name="T7" fmla="*/ 0 h 29"/>
              <a:gd name="T8" fmla="*/ 0 w 7"/>
              <a:gd name="T9" fmla="*/ 0 h 29"/>
              <a:gd name="T10" fmla="*/ 0 w 7"/>
              <a:gd name="T11" fmla="*/ 0 h 29"/>
              <a:gd name="T12" fmla="*/ 0 w 7"/>
              <a:gd name="T13" fmla="*/ 0 h 29"/>
              <a:gd name="T14" fmla="*/ 0 w 7"/>
              <a:gd name="T15" fmla="*/ 0 h 29"/>
              <a:gd name="T16" fmla="*/ 0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194" name="Freeform 190"/>
          <xdr:cNvSpPr>
            <a:spLocks/>
          </xdr:cNvSpPr>
        </xdr:nvSpPr>
        <xdr:spPr bwMode="auto">
          <a:xfrm>
            <a:off x="298" y="755"/>
            <a:ext cx="4" cy="15"/>
          </a:xfrm>
          <a:custGeom>
            <a:avLst/>
            <a:gdLst>
              <a:gd name="T0" fmla="*/ 0 w 17"/>
              <a:gd name="T1" fmla="*/ 0 h 64"/>
              <a:gd name="T2" fmla="*/ 0 w 17"/>
              <a:gd name="T3" fmla="*/ 0 h 64"/>
              <a:gd name="T4" fmla="*/ 0 w 17"/>
              <a:gd name="T5" fmla="*/ 0 h 64"/>
              <a:gd name="T6" fmla="*/ 0 w 17"/>
              <a:gd name="T7" fmla="*/ 0 h 64"/>
              <a:gd name="T8" fmla="*/ 0 w 17"/>
              <a:gd name="T9" fmla="*/ 0 h 64"/>
              <a:gd name="T10" fmla="*/ 0 w 17"/>
              <a:gd name="T11" fmla="*/ 0 h 64"/>
              <a:gd name="T12" fmla="*/ 0 w 17"/>
              <a:gd name="T13" fmla="*/ 0 h 64"/>
              <a:gd name="T14" fmla="*/ 0 w 17"/>
              <a:gd name="T15" fmla="*/ 0 h 64"/>
              <a:gd name="T16" fmla="*/ 0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195" name="Freeform 191"/>
          <xdr:cNvSpPr>
            <a:spLocks/>
          </xdr:cNvSpPr>
        </xdr:nvSpPr>
        <xdr:spPr bwMode="auto">
          <a:xfrm>
            <a:off x="259" y="743"/>
            <a:ext cx="2" cy="0"/>
          </a:xfrm>
          <a:custGeom>
            <a:avLst/>
            <a:gdLst>
              <a:gd name="T0" fmla="*/ 0 w 13"/>
              <a:gd name="T1" fmla="*/ 0 h 4"/>
              <a:gd name="T2" fmla="*/ 0 w 13"/>
              <a:gd name="T3" fmla="*/ 0 h 4"/>
              <a:gd name="T4" fmla="*/ 0 w 13"/>
              <a:gd name="T5" fmla="*/ 0 h 4"/>
              <a:gd name="T6" fmla="*/ 0 w 13"/>
              <a:gd name="T7" fmla="*/ 0 h 4"/>
              <a:gd name="T8" fmla="*/ 0 w 13"/>
              <a:gd name="T9" fmla="*/ 0 h 4"/>
              <a:gd name="T10" fmla="*/ 0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196" name="Freeform 192"/>
          <xdr:cNvSpPr>
            <a:spLocks/>
          </xdr:cNvSpPr>
        </xdr:nvSpPr>
        <xdr:spPr bwMode="auto">
          <a:xfrm>
            <a:off x="273" y="737"/>
            <a:ext cx="1" cy="15"/>
          </a:xfrm>
          <a:custGeom>
            <a:avLst/>
            <a:gdLst>
              <a:gd name="T0" fmla="*/ 0 w 3"/>
              <a:gd name="T1" fmla="*/ 0 h 64"/>
              <a:gd name="T2" fmla="*/ 0 w 3"/>
              <a:gd name="T3" fmla="*/ 0 h 64"/>
              <a:gd name="T4" fmla="*/ 0 w 3"/>
              <a:gd name="T5" fmla="*/ 0 h 64"/>
              <a:gd name="T6" fmla="*/ 0 w 3"/>
              <a:gd name="T7" fmla="*/ 0 h 64"/>
              <a:gd name="T8" fmla="*/ 0 w 3"/>
              <a:gd name="T9" fmla="*/ 0 h 64"/>
              <a:gd name="T10" fmla="*/ 0 w 3"/>
              <a:gd name="T11" fmla="*/ 0 h 64"/>
              <a:gd name="T12" fmla="*/ 0 w 3"/>
              <a:gd name="T13" fmla="*/ 0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7" name="Freeform 193"/>
          <xdr:cNvSpPr>
            <a:spLocks/>
          </xdr:cNvSpPr>
        </xdr:nvSpPr>
        <xdr:spPr bwMode="auto">
          <a:xfrm>
            <a:off x="281" y="737"/>
            <a:ext cx="0" cy="15"/>
          </a:xfrm>
          <a:custGeom>
            <a:avLst/>
            <a:gdLst>
              <a:gd name="T0" fmla="*/ 0 w 4"/>
              <a:gd name="T1" fmla="*/ 0 h 66"/>
              <a:gd name="T2" fmla="*/ 0 w 4"/>
              <a:gd name="T3" fmla="*/ 0 h 66"/>
              <a:gd name="T4" fmla="*/ 0 w 4"/>
              <a:gd name="T5" fmla="*/ 0 h 66"/>
              <a:gd name="T6" fmla="*/ 0 w 4"/>
              <a:gd name="T7" fmla="*/ 0 h 66"/>
              <a:gd name="T8" fmla="*/ 0 w 4"/>
              <a:gd name="T9" fmla="*/ 0 h 66"/>
              <a:gd name="T10" fmla="*/ 0 w 4"/>
              <a:gd name="T11" fmla="*/ 0 h 66"/>
              <a:gd name="T12" fmla="*/ 0 w 4"/>
              <a:gd name="T13" fmla="*/ 0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198" name="Freeform 194"/>
          <xdr:cNvSpPr>
            <a:spLocks/>
          </xdr:cNvSpPr>
        </xdr:nvSpPr>
        <xdr:spPr bwMode="auto">
          <a:xfrm>
            <a:off x="290" y="737"/>
            <a:ext cx="1" cy="15"/>
          </a:xfrm>
          <a:custGeom>
            <a:avLst/>
            <a:gdLst>
              <a:gd name="T0" fmla="*/ 0 w 4"/>
              <a:gd name="T1" fmla="*/ 0 h 64"/>
              <a:gd name="T2" fmla="*/ 0 w 4"/>
              <a:gd name="T3" fmla="*/ 0 h 64"/>
              <a:gd name="T4" fmla="*/ 0 w 4"/>
              <a:gd name="T5" fmla="*/ 0 h 64"/>
              <a:gd name="T6" fmla="*/ 0 w 4"/>
              <a:gd name="T7" fmla="*/ 0 h 64"/>
              <a:gd name="T8" fmla="*/ 0 w 4"/>
              <a:gd name="T9" fmla="*/ 0 h 64"/>
              <a:gd name="T10" fmla="*/ 0 w 4"/>
              <a:gd name="T11" fmla="*/ 0 h 64"/>
              <a:gd name="T12" fmla="*/ 0 w 4"/>
              <a:gd name="T13" fmla="*/ 0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9" name="Freeform 195"/>
          <xdr:cNvSpPr>
            <a:spLocks/>
          </xdr:cNvSpPr>
        </xdr:nvSpPr>
        <xdr:spPr bwMode="auto">
          <a:xfrm>
            <a:off x="300" y="737"/>
            <a:ext cx="0" cy="15"/>
          </a:xfrm>
          <a:custGeom>
            <a:avLst/>
            <a:gdLst>
              <a:gd name="T0" fmla="*/ 0 w 4"/>
              <a:gd name="T1" fmla="*/ 0 h 68"/>
              <a:gd name="T2" fmla="*/ 0 w 4"/>
              <a:gd name="T3" fmla="*/ 0 h 68"/>
              <a:gd name="T4" fmla="*/ 0 w 4"/>
              <a:gd name="T5" fmla="*/ 0 h 68"/>
              <a:gd name="T6" fmla="*/ 0 w 4"/>
              <a:gd name="T7" fmla="*/ 0 h 68"/>
              <a:gd name="T8" fmla="*/ 0 w 4"/>
              <a:gd name="T9" fmla="*/ 0 h 68"/>
              <a:gd name="T10" fmla="*/ 0 w 4"/>
              <a:gd name="T11" fmla="*/ 0 h 68"/>
              <a:gd name="T12" fmla="*/ 0 w 4"/>
              <a:gd name="T13" fmla="*/ 0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200" name="Oval 196"/>
          <xdr:cNvSpPr>
            <a:spLocks noChangeArrowheads="1"/>
          </xdr:cNvSpPr>
        </xdr:nvSpPr>
        <xdr:spPr bwMode="auto">
          <a:xfrm>
            <a:off x="282" y="741"/>
            <a:ext cx="3" cy="3"/>
          </a:xfrm>
          <a:prstGeom prst="ellipse">
            <a:avLst/>
          </a:prstGeom>
          <a:solidFill>
            <a:srgbClr val="C0C0C0"/>
          </a:solidFill>
          <a:ln w="9525">
            <a:solidFill>
              <a:srgbClr val="0238C0"/>
            </a:solidFill>
            <a:round/>
            <a:headEnd/>
            <a:tailEnd/>
          </a:ln>
        </xdr:spPr>
      </xdr:sp>
      <xdr:sp macro="" textlink="">
        <xdr:nvSpPr>
          <xdr:cNvPr id="201" name="Freeform 197"/>
          <xdr:cNvSpPr>
            <a:spLocks/>
          </xdr:cNvSpPr>
        </xdr:nvSpPr>
        <xdr:spPr bwMode="auto">
          <a:xfrm>
            <a:off x="281" y="740"/>
            <a:ext cx="4" cy="4"/>
          </a:xfrm>
          <a:custGeom>
            <a:avLst/>
            <a:gdLst>
              <a:gd name="T0" fmla="*/ 0 w 16"/>
              <a:gd name="T1" fmla="*/ 0 h 16"/>
              <a:gd name="T2" fmla="*/ 0 w 16"/>
              <a:gd name="T3" fmla="*/ 0 h 16"/>
              <a:gd name="T4" fmla="*/ 0 w 16"/>
              <a:gd name="T5" fmla="*/ 0 h 16"/>
              <a:gd name="T6" fmla="*/ 0 w 16"/>
              <a:gd name="T7" fmla="*/ 0 h 16"/>
              <a:gd name="T8" fmla="*/ 0 w 16"/>
              <a:gd name="T9" fmla="*/ 0 h 16"/>
              <a:gd name="T10" fmla="*/ 0 w 16"/>
              <a:gd name="T11" fmla="*/ 0 h 16"/>
              <a:gd name="T12" fmla="*/ 0 w 16"/>
              <a:gd name="T13" fmla="*/ 0 h 16"/>
              <a:gd name="T14" fmla="*/ 0 w 16"/>
              <a:gd name="T15" fmla="*/ 0 h 16"/>
              <a:gd name="T16" fmla="*/ 0 w 16"/>
              <a:gd name="T17" fmla="*/ 0 h 16"/>
              <a:gd name="T18" fmla="*/ 0 w 16"/>
              <a:gd name="T19" fmla="*/ 0 h 16"/>
              <a:gd name="T20" fmla="*/ 0 w 16"/>
              <a:gd name="T21" fmla="*/ 0 h 16"/>
              <a:gd name="T22" fmla="*/ 0 w 16"/>
              <a:gd name="T23" fmla="*/ 0 h 16"/>
              <a:gd name="T24" fmla="*/ 0 w 16"/>
              <a:gd name="T25" fmla="*/ 0 h 16"/>
              <a:gd name="T26" fmla="*/ 0 w 16"/>
              <a:gd name="T27" fmla="*/ 0 h 16"/>
              <a:gd name="T28" fmla="*/ 0 w 16"/>
              <a:gd name="T29" fmla="*/ 0 h 16"/>
              <a:gd name="T30" fmla="*/ 0 w 16"/>
              <a:gd name="T31" fmla="*/ 0 h 16"/>
              <a:gd name="T32" fmla="*/ 0 w 16"/>
              <a:gd name="T33" fmla="*/ 0 h 16"/>
              <a:gd name="T34" fmla="*/ 0 w 16"/>
              <a:gd name="T35" fmla="*/ 0 h 16"/>
              <a:gd name="T36" fmla="*/ 0 w 16"/>
              <a:gd name="T37" fmla="*/ 0 h 16"/>
              <a:gd name="T38" fmla="*/ 0 w 16"/>
              <a:gd name="T39" fmla="*/ 0 h 16"/>
              <a:gd name="T40" fmla="*/ 0 w 16"/>
              <a:gd name="T41" fmla="*/ 0 h 16"/>
              <a:gd name="T42" fmla="*/ 0 w 16"/>
              <a:gd name="T43" fmla="*/ 0 h 16"/>
              <a:gd name="T44" fmla="*/ 0 w 16"/>
              <a:gd name="T45" fmla="*/ 0 h 16"/>
              <a:gd name="T46" fmla="*/ 0 w 16"/>
              <a:gd name="T47" fmla="*/ 0 h 16"/>
              <a:gd name="T48" fmla="*/ 0 w 16"/>
              <a:gd name="T49" fmla="*/ 0 h 16"/>
              <a:gd name="T50" fmla="*/ 0 w 16"/>
              <a:gd name="T51" fmla="*/ 0 h 16"/>
              <a:gd name="T52" fmla="*/ 0 w 16"/>
              <a:gd name="T53" fmla="*/ 0 h 16"/>
              <a:gd name="T54" fmla="*/ 0 w 16"/>
              <a:gd name="T55" fmla="*/ 0 h 16"/>
              <a:gd name="T56" fmla="*/ 0 w 16"/>
              <a:gd name="T57" fmla="*/ 0 h 16"/>
              <a:gd name="T58" fmla="*/ 0 w 16"/>
              <a:gd name="T59" fmla="*/ 0 h 16"/>
              <a:gd name="T60" fmla="*/ 0 w 16"/>
              <a:gd name="T61" fmla="*/ 0 h 16"/>
              <a:gd name="T62" fmla="*/ 0 w 16"/>
              <a:gd name="T63" fmla="*/ 0 h 16"/>
              <a:gd name="T64" fmla="*/ 0 w 16"/>
              <a:gd name="T65" fmla="*/ 0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202" name="Freeform 198"/>
          <xdr:cNvSpPr>
            <a:spLocks/>
          </xdr:cNvSpPr>
        </xdr:nvSpPr>
        <xdr:spPr bwMode="auto">
          <a:xfrm>
            <a:off x="286" y="745"/>
            <a:ext cx="3" cy="3"/>
          </a:xfrm>
          <a:custGeom>
            <a:avLst/>
            <a:gdLst>
              <a:gd name="T0" fmla="*/ 0 w 12"/>
              <a:gd name="T1" fmla="*/ 0 h 13"/>
              <a:gd name="T2" fmla="*/ 0 w 12"/>
              <a:gd name="T3" fmla="*/ 0 h 13"/>
              <a:gd name="T4" fmla="*/ 0 w 12"/>
              <a:gd name="T5" fmla="*/ 0 h 13"/>
              <a:gd name="T6" fmla="*/ 0 w 12"/>
              <a:gd name="T7" fmla="*/ 0 h 13"/>
              <a:gd name="T8" fmla="*/ 0 w 12"/>
              <a:gd name="T9" fmla="*/ 0 h 13"/>
              <a:gd name="T10" fmla="*/ 0 w 12"/>
              <a:gd name="T11" fmla="*/ 0 h 13"/>
              <a:gd name="T12" fmla="*/ 0 w 12"/>
              <a:gd name="T13" fmla="*/ 0 h 13"/>
              <a:gd name="T14" fmla="*/ 0 w 12"/>
              <a:gd name="T15" fmla="*/ 0 h 13"/>
              <a:gd name="T16" fmla="*/ 0 w 12"/>
              <a:gd name="T17" fmla="*/ 0 h 13"/>
              <a:gd name="T18" fmla="*/ 0 w 12"/>
              <a:gd name="T19" fmla="*/ 0 h 13"/>
              <a:gd name="T20" fmla="*/ 0 w 12"/>
              <a:gd name="T21" fmla="*/ 0 h 13"/>
              <a:gd name="T22" fmla="*/ 0 w 12"/>
              <a:gd name="T23" fmla="*/ 0 h 13"/>
              <a:gd name="T24" fmla="*/ 0 w 12"/>
              <a:gd name="T25" fmla="*/ 0 h 13"/>
              <a:gd name="T26" fmla="*/ 0 w 12"/>
              <a:gd name="T27" fmla="*/ 0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203" name="Freeform 199"/>
          <xdr:cNvSpPr>
            <a:spLocks/>
          </xdr:cNvSpPr>
        </xdr:nvSpPr>
        <xdr:spPr bwMode="auto">
          <a:xfrm>
            <a:off x="284" y="745"/>
            <a:ext cx="1" cy="3"/>
          </a:xfrm>
          <a:custGeom>
            <a:avLst/>
            <a:gdLst>
              <a:gd name="T0" fmla="*/ 0 w 10"/>
              <a:gd name="T1" fmla="*/ 0 h 11"/>
              <a:gd name="T2" fmla="*/ 0 w 10"/>
              <a:gd name="T3" fmla="*/ 0 h 11"/>
              <a:gd name="T4" fmla="*/ 0 w 10"/>
              <a:gd name="T5" fmla="*/ 0 h 11"/>
              <a:gd name="T6" fmla="*/ 0 w 10"/>
              <a:gd name="T7" fmla="*/ 0 h 11"/>
              <a:gd name="T8" fmla="*/ 0 w 10"/>
              <a:gd name="T9" fmla="*/ 0 h 11"/>
              <a:gd name="T10" fmla="*/ 0 w 10"/>
              <a:gd name="T11" fmla="*/ 0 h 11"/>
              <a:gd name="T12" fmla="*/ 0 w 10"/>
              <a:gd name="T13" fmla="*/ 0 h 11"/>
              <a:gd name="T14" fmla="*/ 0 w 10"/>
              <a:gd name="T15" fmla="*/ 0 h 11"/>
              <a:gd name="T16" fmla="*/ 0 w 10"/>
              <a:gd name="T17" fmla="*/ 0 h 11"/>
              <a:gd name="T18" fmla="*/ 0 w 10"/>
              <a:gd name="T19" fmla="*/ 0 h 11"/>
              <a:gd name="T20" fmla="*/ 0 w 10"/>
              <a:gd name="T21" fmla="*/ 0 h 11"/>
              <a:gd name="T22" fmla="*/ 0 w 10"/>
              <a:gd name="T23" fmla="*/ 0 h 11"/>
              <a:gd name="T24" fmla="*/ 0 w 10"/>
              <a:gd name="T25" fmla="*/ 0 h 11"/>
              <a:gd name="T26" fmla="*/ 0 w 10"/>
              <a:gd name="T27" fmla="*/ 0 h 11"/>
              <a:gd name="T28" fmla="*/ 0 w 10"/>
              <a:gd name="T29" fmla="*/ 0 h 11"/>
              <a:gd name="T30" fmla="*/ 0 w 10"/>
              <a:gd name="T31" fmla="*/ 0 h 11"/>
              <a:gd name="T32" fmla="*/ 0 w 10"/>
              <a:gd name="T33" fmla="*/ 0 h 11"/>
              <a:gd name="T34" fmla="*/ 0 w 10"/>
              <a:gd name="T35" fmla="*/ 0 h 11"/>
              <a:gd name="T36" fmla="*/ 0 w 10"/>
              <a:gd name="T37" fmla="*/ 0 h 11"/>
              <a:gd name="T38" fmla="*/ 0 w 10"/>
              <a:gd name="T39" fmla="*/ 0 h 11"/>
              <a:gd name="T40" fmla="*/ 0 w 10"/>
              <a:gd name="T41" fmla="*/ 0 h 11"/>
              <a:gd name="T42" fmla="*/ 0 w 10"/>
              <a:gd name="T43" fmla="*/ 0 h 11"/>
              <a:gd name="T44" fmla="*/ 0 w 10"/>
              <a:gd name="T45" fmla="*/ 0 h 11"/>
              <a:gd name="T46" fmla="*/ 0 w 10"/>
              <a:gd name="T47" fmla="*/ 0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204" name="Freeform 200"/>
          <xdr:cNvSpPr>
            <a:spLocks/>
          </xdr:cNvSpPr>
        </xdr:nvSpPr>
        <xdr:spPr bwMode="auto">
          <a:xfrm>
            <a:off x="312" y="757"/>
            <a:ext cx="9" cy="23"/>
          </a:xfrm>
          <a:custGeom>
            <a:avLst/>
            <a:gdLst>
              <a:gd name="T0" fmla="*/ 0 w 43"/>
              <a:gd name="T1" fmla="*/ 0 h 107"/>
              <a:gd name="T2" fmla="*/ 0 w 43"/>
              <a:gd name="T3" fmla="*/ 0 h 107"/>
              <a:gd name="T4" fmla="*/ 0 w 43"/>
              <a:gd name="T5" fmla="*/ 0 h 107"/>
              <a:gd name="T6" fmla="*/ 0 w 43"/>
              <a:gd name="T7" fmla="*/ 0 h 107"/>
              <a:gd name="T8" fmla="*/ 0 w 43"/>
              <a:gd name="T9" fmla="*/ 0 h 107"/>
              <a:gd name="T10" fmla="*/ 0 w 43"/>
              <a:gd name="T11" fmla="*/ 0 h 107"/>
              <a:gd name="T12" fmla="*/ 0 w 43"/>
              <a:gd name="T13" fmla="*/ 0 h 107"/>
              <a:gd name="T14" fmla="*/ 0 w 43"/>
              <a:gd name="T15" fmla="*/ 0 h 107"/>
              <a:gd name="T16" fmla="*/ 0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205" name="Freeform 201"/>
          <xdr:cNvSpPr>
            <a:spLocks/>
          </xdr:cNvSpPr>
        </xdr:nvSpPr>
        <xdr:spPr bwMode="auto">
          <a:xfrm>
            <a:off x="313" y="757"/>
            <a:ext cx="10" cy="23"/>
          </a:xfrm>
          <a:custGeom>
            <a:avLst/>
            <a:gdLst>
              <a:gd name="T0" fmla="*/ 0 w 46"/>
              <a:gd name="T1" fmla="*/ 0 h 107"/>
              <a:gd name="T2" fmla="*/ 0 w 46"/>
              <a:gd name="T3" fmla="*/ 0 h 107"/>
              <a:gd name="T4" fmla="*/ 0 w 46"/>
              <a:gd name="T5" fmla="*/ 0 h 107"/>
              <a:gd name="T6" fmla="*/ 0 w 46"/>
              <a:gd name="T7" fmla="*/ 0 h 107"/>
              <a:gd name="T8" fmla="*/ 0 w 46"/>
              <a:gd name="T9" fmla="*/ 0 h 107"/>
              <a:gd name="T10" fmla="*/ 0 w 46"/>
              <a:gd name="T11" fmla="*/ 0 h 107"/>
              <a:gd name="T12" fmla="*/ 0 w 46"/>
              <a:gd name="T13" fmla="*/ 0 h 107"/>
              <a:gd name="T14" fmla="*/ 0 w 46"/>
              <a:gd name="T15" fmla="*/ 0 h 107"/>
              <a:gd name="T16" fmla="*/ 0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206" name="Freeform 202"/>
          <xdr:cNvSpPr>
            <a:spLocks/>
          </xdr:cNvSpPr>
        </xdr:nvSpPr>
        <xdr:spPr bwMode="auto">
          <a:xfrm>
            <a:off x="321" y="762"/>
            <a:ext cx="5" cy="10"/>
          </a:xfrm>
          <a:custGeom>
            <a:avLst/>
            <a:gdLst>
              <a:gd name="T0" fmla="*/ 0 w 26"/>
              <a:gd name="T1" fmla="*/ 0 h 45"/>
              <a:gd name="T2" fmla="*/ 0 w 26"/>
              <a:gd name="T3" fmla="*/ 0 h 45"/>
              <a:gd name="T4" fmla="*/ 0 w 26"/>
              <a:gd name="T5" fmla="*/ 0 h 45"/>
              <a:gd name="T6" fmla="*/ 0 w 26"/>
              <a:gd name="T7" fmla="*/ 0 h 45"/>
              <a:gd name="T8" fmla="*/ 0 w 26"/>
              <a:gd name="T9" fmla="*/ 0 h 45"/>
              <a:gd name="T10" fmla="*/ 0 w 26"/>
              <a:gd name="T11" fmla="*/ 0 h 45"/>
              <a:gd name="T12" fmla="*/ 0 w 26"/>
              <a:gd name="T13" fmla="*/ 0 h 45"/>
              <a:gd name="T14" fmla="*/ 0 w 26"/>
              <a:gd name="T15" fmla="*/ 0 h 45"/>
              <a:gd name="T16" fmla="*/ 0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207" name="Freeform 203"/>
          <xdr:cNvSpPr>
            <a:spLocks/>
          </xdr:cNvSpPr>
        </xdr:nvSpPr>
        <xdr:spPr bwMode="auto">
          <a:xfrm>
            <a:off x="312" y="762"/>
            <a:ext cx="3" cy="3"/>
          </a:xfrm>
          <a:custGeom>
            <a:avLst/>
            <a:gdLst>
              <a:gd name="T0" fmla="*/ 0 w 9"/>
              <a:gd name="T1" fmla="*/ 0 h 17"/>
              <a:gd name="T2" fmla="*/ 0 w 9"/>
              <a:gd name="T3" fmla="*/ 0 h 17"/>
              <a:gd name="T4" fmla="*/ 0 w 9"/>
              <a:gd name="T5" fmla="*/ 0 h 17"/>
              <a:gd name="T6" fmla="*/ 0 w 9"/>
              <a:gd name="T7" fmla="*/ 0 h 17"/>
              <a:gd name="T8" fmla="*/ 0 w 9"/>
              <a:gd name="T9" fmla="*/ 0 h 17"/>
              <a:gd name="T10" fmla="*/ 0 w 9"/>
              <a:gd name="T11" fmla="*/ 0 h 17"/>
              <a:gd name="T12" fmla="*/ 0 w 9"/>
              <a:gd name="T13" fmla="*/ 0 h 17"/>
              <a:gd name="T14" fmla="*/ 0 w 9"/>
              <a:gd name="T15" fmla="*/ 0 h 17"/>
              <a:gd name="T16" fmla="*/ 0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208" name="Freeform 204"/>
          <xdr:cNvSpPr>
            <a:spLocks/>
          </xdr:cNvSpPr>
        </xdr:nvSpPr>
        <xdr:spPr bwMode="auto">
          <a:xfrm>
            <a:off x="315" y="768"/>
            <a:ext cx="2" cy="5"/>
          </a:xfrm>
          <a:custGeom>
            <a:avLst/>
            <a:gdLst>
              <a:gd name="T0" fmla="*/ 0 w 12"/>
              <a:gd name="T1" fmla="*/ 0 h 24"/>
              <a:gd name="T2" fmla="*/ 0 w 12"/>
              <a:gd name="T3" fmla="*/ 0 h 24"/>
              <a:gd name="T4" fmla="*/ 0 w 12"/>
              <a:gd name="T5" fmla="*/ 0 h 24"/>
              <a:gd name="T6" fmla="*/ 0 w 12"/>
              <a:gd name="T7" fmla="*/ 0 h 24"/>
              <a:gd name="T8" fmla="*/ 0 w 12"/>
              <a:gd name="T9" fmla="*/ 0 h 24"/>
              <a:gd name="T10" fmla="*/ 0 w 12"/>
              <a:gd name="T11" fmla="*/ 0 h 24"/>
              <a:gd name="T12" fmla="*/ 0 w 12"/>
              <a:gd name="T13" fmla="*/ 0 h 24"/>
              <a:gd name="T14" fmla="*/ 0 w 12"/>
              <a:gd name="T15" fmla="*/ 0 h 24"/>
              <a:gd name="T16" fmla="*/ 0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209" name="Freeform 205"/>
          <xdr:cNvSpPr>
            <a:spLocks/>
          </xdr:cNvSpPr>
        </xdr:nvSpPr>
        <xdr:spPr bwMode="auto">
          <a:xfrm>
            <a:off x="303" y="759"/>
            <a:ext cx="8" cy="2"/>
          </a:xfrm>
          <a:custGeom>
            <a:avLst/>
            <a:gdLst>
              <a:gd name="T0" fmla="*/ 0 w 38"/>
              <a:gd name="T1" fmla="*/ 0 h 4"/>
              <a:gd name="T2" fmla="*/ 0 w 38"/>
              <a:gd name="T3" fmla="*/ 0 h 4"/>
              <a:gd name="T4" fmla="*/ 0 w 38"/>
              <a:gd name="T5" fmla="*/ 1 h 4"/>
              <a:gd name="T6" fmla="*/ 0 w 38"/>
              <a:gd name="T7" fmla="*/ 1 h 4"/>
              <a:gd name="T8" fmla="*/ 0 w 38"/>
              <a:gd name="T9" fmla="*/ 0 h 4"/>
              <a:gd name="T10" fmla="*/ 0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210" name="Freeform 206"/>
          <xdr:cNvSpPr>
            <a:spLocks/>
          </xdr:cNvSpPr>
        </xdr:nvSpPr>
        <xdr:spPr bwMode="auto">
          <a:xfrm>
            <a:off x="315" y="759"/>
            <a:ext cx="5" cy="2"/>
          </a:xfrm>
          <a:custGeom>
            <a:avLst/>
            <a:gdLst>
              <a:gd name="T0" fmla="*/ 0 w 22"/>
              <a:gd name="T1" fmla="*/ 0 h 4"/>
              <a:gd name="T2" fmla="*/ 0 w 22"/>
              <a:gd name="T3" fmla="*/ 0 h 4"/>
              <a:gd name="T4" fmla="*/ 0 w 22"/>
              <a:gd name="T5" fmla="*/ 1 h 4"/>
              <a:gd name="T6" fmla="*/ 0 w 22"/>
              <a:gd name="T7" fmla="*/ 1 h 4"/>
              <a:gd name="T8" fmla="*/ 0 w 22"/>
              <a:gd name="T9" fmla="*/ 0 h 4"/>
              <a:gd name="T10" fmla="*/ 0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211" name="Freeform 207"/>
          <xdr:cNvSpPr>
            <a:spLocks/>
          </xdr:cNvSpPr>
        </xdr:nvSpPr>
        <xdr:spPr bwMode="auto">
          <a:xfrm>
            <a:off x="312" y="757"/>
            <a:ext cx="1" cy="2"/>
          </a:xfrm>
          <a:custGeom>
            <a:avLst/>
            <a:gdLst>
              <a:gd name="T0" fmla="*/ 0 w 4"/>
              <a:gd name="T1" fmla="*/ 0 h 14"/>
              <a:gd name="T2" fmla="*/ 0 w 4"/>
              <a:gd name="T3" fmla="*/ 0 h 14"/>
              <a:gd name="T4" fmla="*/ 0 w 4"/>
              <a:gd name="T5" fmla="*/ 0 h 14"/>
              <a:gd name="T6" fmla="*/ 0 w 4"/>
              <a:gd name="T7" fmla="*/ 0 h 14"/>
              <a:gd name="T8" fmla="*/ 0 w 4"/>
              <a:gd name="T9" fmla="*/ 0 h 14"/>
              <a:gd name="T10" fmla="*/ 0 w 4"/>
              <a:gd name="T11" fmla="*/ 0 h 14"/>
              <a:gd name="T12" fmla="*/ 0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12" name="Freeform 208"/>
          <xdr:cNvSpPr>
            <a:spLocks/>
          </xdr:cNvSpPr>
        </xdr:nvSpPr>
        <xdr:spPr bwMode="auto">
          <a:xfrm>
            <a:off x="320" y="752"/>
            <a:ext cx="1" cy="9"/>
          </a:xfrm>
          <a:custGeom>
            <a:avLst/>
            <a:gdLst>
              <a:gd name="T0" fmla="*/ 0 w 4"/>
              <a:gd name="T1" fmla="*/ 0 h 31"/>
              <a:gd name="T2" fmla="*/ 0 w 4"/>
              <a:gd name="T3" fmla="*/ 0 h 31"/>
              <a:gd name="T4" fmla="*/ 0 w 4"/>
              <a:gd name="T5" fmla="*/ 0 h 31"/>
              <a:gd name="T6" fmla="*/ 0 w 4"/>
              <a:gd name="T7" fmla="*/ 0 h 31"/>
              <a:gd name="T8" fmla="*/ 0 w 4"/>
              <a:gd name="T9" fmla="*/ 0 h 31"/>
              <a:gd name="T10" fmla="*/ 0 w 4"/>
              <a:gd name="T11" fmla="*/ 0 h 31"/>
              <a:gd name="T12" fmla="*/ 0 w 4"/>
              <a:gd name="T13" fmla="*/ 0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213" name="Freeform 209"/>
          <xdr:cNvSpPr>
            <a:spLocks/>
          </xdr:cNvSpPr>
        </xdr:nvSpPr>
        <xdr:spPr bwMode="auto">
          <a:xfrm>
            <a:off x="316" y="777"/>
            <a:ext cx="1" cy="3"/>
          </a:xfrm>
          <a:custGeom>
            <a:avLst/>
            <a:gdLst>
              <a:gd name="T0" fmla="*/ 0 w 4"/>
              <a:gd name="T1" fmla="*/ 0 h 14"/>
              <a:gd name="T2" fmla="*/ 0 w 4"/>
              <a:gd name="T3" fmla="*/ 0 h 14"/>
              <a:gd name="T4" fmla="*/ 0 w 4"/>
              <a:gd name="T5" fmla="*/ 0 h 14"/>
              <a:gd name="T6" fmla="*/ 0 w 4"/>
              <a:gd name="T7" fmla="*/ 0 h 14"/>
              <a:gd name="T8" fmla="*/ 0 w 4"/>
              <a:gd name="T9" fmla="*/ 0 h 14"/>
              <a:gd name="T10" fmla="*/ 0 w 4"/>
              <a:gd name="T11" fmla="*/ 0 h 14"/>
              <a:gd name="T12" fmla="*/ 0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14" name="Freeform 210"/>
          <xdr:cNvSpPr>
            <a:spLocks/>
          </xdr:cNvSpPr>
        </xdr:nvSpPr>
        <xdr:spPr bwMode="auto">
          <a:xfrm>
            <a:off x="326" y="776"/>
            <a:ext cx="1" cy="4"/>
          </a:xfrm>
          <a:custGeom>
            <a:avLst/>
            <a:gdLst>
              <a:gd name="T0" fmla="*/ 0 w 4"/>
              <a:gd name="T1" fmla="*/ 0 h 22"/>
              <a:gd name="T2" fmla="*/ 0 w 4"/>
              <a:gd name="T3" fmla="*/ 0 h 22"/>
              <a:gd name="T4" fmla="*/ 0 w 4"/>
              <a:gd name="T5" fmla="*/ 0 h 22"/>
              <a:gd name="T6" fmla="*/ 0 w 4"/>
              <a:gd name="T7" fmla="*/ 0 h 22"/>
              <a:gd name="T8" fmla="*/ 0 w 4"/>
              <a:gd name="T9" fmla="*/ 0 h 22"/>
              <a:gd name="T10" fmla="*/ 0 w 4"/>
              <a:gd name="T11" fmla="*/ 0 h 22"/>
              <a:gd name="T12" fmla="*/ 0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215" name="Freeform 211"/>
          <xdr:cNvSpPr>
            <a:spLocks/>
          </xdr:cNvSpPr>
        </xdr:nvSpPr>
        <xdr:spPr bwMode="auto">
          <a:xfrm>
            <a:off x="316" y="773"/>
            <a:ext cx="1" cy="4"/>
          </a:xfrm>
          <a:custGeom>
            <a:avLst/>
            <a:gdLst>
              <a:gd name="T0" fmla="*/ 0 w 8"/>
              <a:gd name="T1" fmla="*/ 0 h 15"/>
              <a:gd name="T2" fmla="*/ 0 w 8"/>
              <a:gd name="T3" fmla="*/ 0 h 15"/>
              <a:gd name="T4" fmla="*/ 0 w 8"/>
              <a:gd name="T5" fmla="*/ 0 h 15"/>
              <a:gd name="T6" fmla="*/ 0 w 8"/>
              <a:gd name="T7" fmla="*/ 0 h 15"/>
              <a:gd name="T8" fmla="*/ 0 w 8"/>
              <a:gd name="T9" fmla="*/ 0 h 15"/>
              <a:gd name="T10" fmla="*/ 0 w 8"/>
              <a:gd name="T11" fmla="*/ 0 h 15"/>
              <a:gd name="T12" fmla="*/ 0 w 8"/>
              <a:gd name="T13" fmla="*/ 0 h 15"/>
              <a:gd name="T14" fmla="*/ 0 w 8"/>
              <a:gd name="T15" fmla="*/ 0 h 15"/>
              <a:gd name="T16" fmla="*/ 0 w 8"/>
              <a:gd name="T17" fmla="*/ 0 h 15"/>
              <a:gd name="T18" fmla="*/ 0 w 8"/>
              <a:gd name="T19" fmla="*/ 0 h 15"/>
              <a:gd name="T20" fmla="*/ 0 w 8"/>
              <a:gd name="T21" fmla="*/ 0 h 15"/>
              <a:gd name="T22" fmla="*/ 0 w 8"/>
              <a:gd name="T23" fmla="*/ 0 h 15"/>
              <a:gd name="T24" fmla="*/ 0 w 8"/>
              <a:gd name="T25" fmla="*/ 0 h 15"/>
              <a:gd name="T26" fmla="*/ 0 w 8"/>
              <a:gd name="T27" fmla="*/ 0 h 15"/>
              <a:gd name="T28" fmla="*/ 0 w 8"/>
              <a:gd name="T29" fmla="*/ 0 h 15"/>
              <a:gd name="T30" fmla="*/ 0 w 8"/>
              <a:gd name="T31" fmla="*/ 0 h 15"/>
              <a:gd name="T32" fmla="*/ 0 w 8"/>
              <a:gd name="T33" fmla="*/ 0 h 15"/>
              <a:gd name="T34" fmla="*/ 0 w 8"/>
              <a:gd name="T35" fmla="*/ 0 h 15"/>
              <a:gd name="T36" fmla="*/ 0 w 8"/>
              <a:gd name="T37" fmla="*/ 0 h 15"/>
              <a:gd name="T38" fmla="*/ 0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216" name="Freeform 212"/>
          <xdr:cNvSpPr>
            <a:spLocks/>
          </xdr:cNvSpPr>
        </xdr:nvSpPr>
        <xdr:spPr bwMode="auto">
          <a:xfrm>
            <a:off x="326" y="772"/>
            <a:ext cx="1" cy="4"/>
          </a:xfrm>
          <a:custGeom>
            <a:avLst/>
            <a:gdLst>
              <a:gd name="T0" fmla="*/ 0 w 7"/>
              <a:gd name="T1" fmla="*/ 0 h 19"/>
              <a:gd name="T2" fmla="*/ 0 w 7"/>
              <a:gd name="T3" fmla="*/ 0 h 19"/>
              <a:gd name="T4" fmla="*/ 0 w 7"/>
              <a:gd name="T5" fmla="*/ 0 h 19"/>
              <a:gd name="T6" fmla="*/ 0 w 7"/>
              <a:gd name="T7" fmla="*/ 0 h 19"/>
              <a:gd name="T8" fmla="*/ 0 w 7"/>
              <a:gd name="T9" fmla="*/ 0 h 19"/>
              <a:gd name="T10" fmla="*/ 0 w 7"/>
              <a:gd name="T11" fmla="*/ 0 h 19"/>
              <a:gd name="T12" fmla="*/ 0 w 7"/>
              <a:gd name="T13" fmla="*/ 0 h 19"/>
              <a:gd name="T14" fmla="*/ 0 w 7"/>
              <a:gd name="T15" fmla="*/ 0 h 19"/>
              <a:gd name="T16" fmla="*/ 0 w 7"/>
              <a:gd name="T17" fmla="*/ 0 h 19"/>
              <a:gd name="T18" fmla="*/ 0 w 7"/>
              <a:gd name="T19" fmla="*/ 0 h 19"/>
              <a:gd name="T20" fmla="*/ 0 w 7"/>
              <a:gd name="T21" fmla="*/ 0 h 19"/>
              <a:gd name="T22" fmla="*/ 0 w 7"/>
              <a:gd name="T23" fmla="*/ 0 h 19"/>
              <a:gd name="T24" fmla="*/ 0 w 7"/>
              <a:gd name="T25" fmla="*/ 0 h 19"/>
              <a:gd name="T26" fmla="*/ 0 w 7"/>
              <a:gd name="T27" fmla="*/ 0 h 19"/>
              <a:gd name="T28" fmla="*/ 0 w 7"/>
              <a:gd name="T29" fmla="*/ 0 h 19"/>
              <a:gd name="T30" fmla="*/ 0 w 7"/>
              <a:gd name="T31" fmla="*/ 0 h 19"/>
              <a:gd name="T32" fmla="*/ 0 w 7"/>
              <a:gd name="T33" fmla="*/ 0 h 19"/>
              <a:gd name="T34" fmla="*/ 0 w 7"/>
              <a:gd name="T35" fmla="*/ 0 h 19"/>
              <a:gd name="T36" fmla="*/ 0 w 7"/>
              <a:gd name="T37" fmla="*/ 0 h 19"/>
              <a:gd name="T38" fmla="*/ 0 w 7"/>
              <a:gd name="T39" fmla="*/ 0 h 19"/>
              <a:gd name="T40" fmla="*/ 0 w 7"/>
              <a:gd name="T41" fmla="*/ 0 h 19"/>
              <a:gd name="T42" fmla="*/ 0 w 7"/>
              <a:gd name="T43" fmla="*/ 0 h 19"/>
              <a:gd name="T44" fmla="*/ 0 w 7"/>
              <a:gd name="T45" fmla="*/ 0 h 19"/>
              <a:gd name="T46" fmla="*/ 0 w 7"/>
              <a:gd name="T47" fmla="*/ 0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217" name="Freeform 213"/>
          <xdr:cNvSpPr>
            <a:spLocks/>
          </xdr:cNvSpPr>
        </xdr:nvSpPr>
        <xdr:spPr bwMode="auto">
          <a:xfrm>
            <a:off x="321" y="752"/>
            <a:ext cx="13" cy="28"/>
          </a:xfrm>
          <a:custGeom>
            <a:avLst/>
            <a:gdLst>
              <a:gd name="T0" fmla="*/ 0 w 67"/>
              <a:gd name="T1" fmla="*/ 0 h 125"/>
              <a:gd name="T2" fmla="*/ 0 w 67"/>
              <a:gd name="T3" fmla="*/ 0 h 125"/>
              <a:gd name="T4" fmla="*/ 0 w 67"/>
              <a:gd name="T5" fmla="*/ 0 h 125"/>
              <a:gd name="T6" fmla="*/ 0 w 67"/>
              <a:gd name="T7" fmla="*/ 0 h 125"/>
              <a:gd name="T8" fmla="*/ 0 w 67"/>
              <a:gd name="T9" fmla="*/ 0 h 125"/>
              <a:gd name="T10" fmla="*/ 0 w 67"/>
              <a:gd name="T11" fmla="*/ 0 h 125"/>
              <a:gd name="T12" fmla="*/ 0 w 67"/>
              <a:gd name="T13" fmla="*/ 0 h 125"/>
              <a:gd name="T14" fmla="*/ 0 w 67"/>
              <a:gd name="T15" fmla="*/ 0 h 125"/>
              <a:gd name="T16" fmla="*/ 0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218" name="Freeform 214"/>
          <xdr:cNvSpPr>
            <a:spLocks/>
          </xdr:cNvSpPr>
        </xdr:nvSpPr>
        <xdr:spPr bwMode="auto">
          <a:xfrm>
            <a:off x="353" y="797"/>
            <a:ext cx="5" cy="3"/>
          </a:xfrm>
          <a:custGeom>
            <a:avLst/>
            <a:gdLst>
              <a:gd name="T0" fmla="*/ 0 w 21"/>
              <a:gd name="T1" fmla="*/ 0 h 11"/>
              <a:gd name="T2" fmla="*/ 0 w 21"/>
              <a:gd name="T3" fmla="*/ 0 h 11"/>
              <a:gd name="T4" fmla="*/ 0 w 21"/>
              <a:gd name="T5" fmla="*/ 0 h 11"/>
              <a:gd name="T6" fmla="*/ 0 w 21"/>
              <a:gd name="T7" fmla="*/ 0 h 11"/>
              <a:gd name="T8" fmla="*/ 0 w 21"/>
              <a:gd name="T9" fmla="*/ 0 h 11"/>
              <a:gd name="T10" fmla="*/ 0 w 21"/>
              <a:gd name="T11" fmla="*/ 0 h 11"/>
              <a:gd name="T12" fmla="*/ 0 w 21"/>
              <a:gd name="T13" fmla="*/ 0 h 11"/>
              <a:gd name="T14" fmla="*/ 0 w 21"/>
              <a:gd name="T15" fmla="*/ 0 h 11"/>
              <a:gd name="T16" fmla="*/ 0 w 21"/>
              <a:gd name="T17" fmla="*/ 0 h 11"/>
              <a:gd name="T18" fmla="*/ 0 w 21"/>
              <a:gd name="T19" fmla="*/ 0 h 11"/>
              <a:gd name="T20" fmla="*/ 0 w 21"/>
              <a:gd name="T21" fmla="*/ 0 h 11"/>
              <a:gd name="T22" fmla="*/ 0 w 21"/>
              <a:gd name="T23" fmla="*/ 0 h 11"/>
              <a:gd name="T24" fmla="*/ 0 w 21"/>
              <a:gd name="T25" fmla="*/ 0 h 11"/>
              <a:gd name="T26" fmla="*/ 0 w 21"/>
              <a:gd name="T27" fmla="*/ 0 h 11"/>
              <a:gd name="T28" fmla="*/ 0 w 2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219" name="Freeform 215"/>
          <xdr:cNvSpPr>
            <a:spLocks/>
          </xdr:cNvSpPr>
        </xdr:nvSpPr>
        <xdr:spPr bwMode="auto">
          <a:xfrm>
            <a:off x="324" y="836"/>
            <a:ext cx="5" cy="4"/>
          </a:xfrm>
          <a:custGeom>
            <a:avLst/>
            <a:gdLst>
              <a:gd name="T0" fmla="*/ 0 w 25"/>
              <a:gd name="T1" fmla="*/ 0 h 24"/>
              <a:gd name="T2" fmla="*/ 0 w 25"/>
              <a:gd name="T3" fmla="*/ 0 h 24"/>
              <a:gd name="T4" fmla="*/ 0 w 25"/>
              <a:gd name="T5" fmla="*/ 0 h 24"/>
              <a:gd name="T6" fmla="*/ 0 w 25"/>
              <a:gd name="T7" fmla="*/ 0 h 24"/>
              <a:gd name="T8" fmla="*/ 0 w 25"/>
              <a:gd name="T9" fmla="*/ 0 h 24"/>
              <a:gd name="T10" fmla="*/ 0 w 25"/>
              <a:gd name="T11" fmla="*/ 0 h 24"/>
              <a:gd name="T12" fmla="*/ 0 w 25"/>
              <a:gd name="T13" fmla="*/ 0 h 24"/>
              <a:gd name="T14" fmla="*/ 0 w 25"/>
              <a:gd name="T15" fmla="*/ 0 h 24"/>
              <a:gd name="T16" fmla="*/ 0 w 25"/>
              <a:gd name="T17" fmla="*/ 0 h 24"/>
              <a:gd name="T18" fmla="*/ 0 w 25"/>
              <a:gd name="T19" fmla="*/ 0 h 24"/>
              <a:gd name="T20" fmla="*/ 0 w 25"/>
              <a:gd name="T21" fmla="*/ 0 h 24"/>
              <a:gd name="T22" fmla="*/ 0 w 25"/>
              <a:gd name="T23" fmla="*/ 0 h 24"/>
              <a:gd name="T24" fmla="*/ 0 w 25"/>
              <a:gd name="T25" fmla="*/ 0 h 24"/>
              <a:gd name="T26" fmla="*/ 0 w 25"/>
              <a:gd name="T27" fmla="*/ 0 h 24"/>
              <a:gd name="T28" fmla="*/ 0 w 25"/>
              <a:gd name="T29" fmla="*/ 0 h 24"/>
              <a:gd name="T30" fmla="*/ 0 w 25"/>
              <a:gd name="T31" fmla="*/ 0 h 24"/>
              <a:gd name="T32" fmla="*/ 0 w 25"/>
              <a:gd name="T33" fmla="*/ 0 h 24"/>
              <a:gd name="T34" fmla="*/ 0 w 25"/>
              <a:gd name="T35" fmla="*/ 0 h 24"/>
              <a:gd name="T36" fmla="*/ 0 w 25"/>
              <a:gd name="T37" fmla="*/ 0 h 24"/>
              <a:gd name="T38" fmla="*/ 0 w 25"/>
              <a:gd name="T39" fmla="*/ 0 h 24"/>
              <a:gd name="T40" fmla="*/ 0 w 25"/>
              <a:gd name="T41" fmla="*/ 0 h 24"/>
              <a:gd name="T42" fmla="*/ 0 w 25"/>
              <a:gd name="T43" fmla="*/ 0 h 24"/>
              <a:gd name="T44" fmla="*/ 0 w 25"/>
              <a:gd name="T45" fmla="*/ 0 h 24"/>
              <a:gd name="T46" fmla="*/ 0 w 25"/>
              <a:gd name="T47" fmla="*/ 0 h 24"/>
              <a:gd name="T48" fmla="*/ 0 w 25"/>
              <a:gd name="T49" fmla="*/ 0 h 24"/>
              <a:gd name="T50" fmla="*/ 0 w 25"/>
              <a:gd name="T51" fmla="*/ 0 h 24"/>
              <a:gd name="T52" fmla="*/ 0 w 25"/>
              <a:gd name="T53" fmla="*/ 0 h 24"/>
              <a:gd name="T54" fmla="*/ 0 w 25"/>
              <a:gd name="T55" fmla="*/ 0 h 24"/>
              <a:gd name="T56" fmla="*/ 0 w 25"/>
              <a:gd name="T57" fmla="*/ 0 h 24"/>
              <a:gd name="T58" fmla="*/ 0 w 25"/>
              <a:gd name="T59" fmla="*/ 0 h 24"/>
              <a:gd name="T60" fmla="*/ 0 w 25"/>
              <a:gd name="T61" fmla="*/ 0 h 24"/>
              <a:gd name="T62" fmla="*/ 0 w 25"/>
              <a:gd name="T63" fmla="*/ 0 h 24"/>
              <a:gd name="T64" fmla="*/ 0 w 25"/>
              <a:gd name="T65" fmla="*/ 0 h 24"/>
              <a:gd name="T66" fmla="*/ 0 w 25"/>
              <a:gd name="T67" fmla="*/ 0 h 24"/>
              <a:gd name="T68" fmla="*/ 0 w 25"/>
              <a:gd name="T69" fmla="*/ 0 h 24"/>
              <a:gd name="T70" fmla="*/ 0 w 25"/>
              <a:gd name="T71" fmla="*/ 0 h 24"/>
              <a:gd name="T72" fmla="*/ 0 w 25"/>
              <a:gd name="T73" fmla="*/ 0 h 24"/>
              <a:gd name="T74" fmla="*/ 0 w 25"/>
              <a:gd name="T75" fmla="*/ 0 h 24"/>
              <a:gd name="T76" fmla="*/ 0 w 25"/>
              <a:gd name="T77" fmla="*/ 0 h 24"/>
              <a:gd name="T78" fmla="*/ 0 w 25"/>
              <a:gd name="T79" fmla="*/ 0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220" name="Freeform 216"/>
          <xdr:cNvSpPr>
            <a:spLocks/>
          </xdr:cNvSpPr>
        </xdr:nvSpPr>
        <xdr:spPr bwMode="auto">
          <a:xfrm>
            <a:off x="244" y="846"/>
            <a:ext cx="3" cy="3"/>
          </a:xfrm>
          <a:custGeom>
            <a:avLst/>
            <a:gdLst>
              <a:gd name="T0" fmla="*/ 0 w 13"/>
              <a:gd name="T1" fmla="*/ 0 h 12"/>
              <a:gd name="T2" fmla="*/ 0 w 13"/>
              <a:gd name="T3" fmla="*/ 0 h 12"/>
              <a:gd name="T4" fmla="*/ 0 w 13"/>
              <a:gd name="T5" fmla="*/ 0 h 12"/>
              <a:gd name="T6" fmla="*/ 0 w 13"/>
              <a:gd name="T7" fmla="*/ 0 h 12"/>
              <a:gd name="T8" fmla="*/ 0 w 13"/>
              <a:gd name="T9" fmla="*/ 0 h 12"/>
              <a:gd name="T10" fmla="*/ 0 w 13"/>
              <a:gd name="T11" fmla="*/ 0 h 12"/>
              <a:gd name="T12" fmla="*/ 0 w 13"/>
              <a:gd name="T13" fmla="*/ 0 h 12"/>
              <a:gd name="T14" fmla="*/ 0 w 13"/>
              <a:gd name="T15" fmla="*/ 0 h 12"/>
              <a:gd name="T16" fmla="*/ 0 w 13"/>
              <a:gd name="T17" fmla="*/ 0 h 12"/>
              <a:gd name="T18" fmla="*/ 0 w 13"/>
              <a:gd name="T19" fmla="*/ 0 h 12"/>
              <a:gd name="T20" fmla="*/ 0 w 13"/>
              <a:gd name="T21" fmla="*/ 0 h 12"/>
              <a:gd name="T22" fmla="*/ 0 w 13"/>
              <a:gd name="T23" fmla="*/ 0 h 12"/>
              <a:gd name="T24" fmla="*/ 0 w 13"/>
              <a:gd name="T25" fmla="*/ 0 h 12"/>
              <a:gd name="T26" fmla="*/ 0 w 13"/>
              <a:gd name="T27" fmla="*/ 0 h 12"/>
              <a:gd name="T28" fmla="*/ 0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221" name="Freeform 217"/>
          <xdr:cNvSpPr>
            <a:spLocks/>
          </xdr:cNvSpPr>
        </xdr:nvSpPr>
        <xdr:spPr bwMode="auto">
          <a:xfrm>
            <a:off x="244" y="831"/>
            <a:ext cx="3" cy="8"/>
          </a:xfrm>
          <a:custGeom>
            <a:avLst/>
            <a:gdLst>
              <a:gd name="T0" fmla="*/ 0 w 11"/>
              <a:gd name="T1" fmla="*/ 0 h 35"/>
              <a:gd name="T2" fmla="*/ 0 w 11"/>
              <a:gd name="T3" fmla="*/ 0 h 35"/>
              <a:gd name="T4" fmla="*/ 0 w 11"/>
              <a:gd name="T5" fmla="*/ 0 h 35"/>
              <a:gd name="T6" fmla="*/ 0 w 11"/>
              <a:gd name="T7" fmla="*/ 0 h 35"/>
              <a:gd name="T8" fmla="*/ 0 w 11"/>
              <a:gd name="T9" fmla="*/ 0 h 35"/>
              <a:gd name="T10" fmla="*/ 0 w 11"/>
              <a:gd name="T11" fmla="*/ 0 h 35"/>
              <a:gd name="T12" fmla="*/ 0 w 11"/>
              <a:gd name="T13" fmla="*/ 0 h 35"/>
              <a:gd name="T14" fmla="*/ 0 w 11"/>
              <a:gd name="T15" fmla="*/ 0 h 35"/>
              <a:gd name="T16" fmla="*/ 0 w 11"/>
              <a:gd name="T17" fmla="*/ 0 h 35"/>
              <a:gd name="T18" fmla="*/ 0 w 11"/>
              <a:gd name="T19" fmla="*/ 0 h 35"/>
              <a:gd name="T20" fmla="*/ 0 w 11"/>
              <a:gd name="T21" fmla="*/ 0 h 35"/>
              <a:gd name="T22" fmla="*/ 0 w 11"/>
              <a:gd name="T23" fmla="*/ 0 h 35"/>
              <a:gd name="T24" fmla="*/ 0 w 11"/>
              <a:gd name="T25" fmla="*/ 0 h 35"/>
              <a:gd name="T26" fmla="*/ 0 w 11"/>
              <a:gd name="T27" fmla="*/ 0 h 35"/>
              <a:gd name="T28" fmla="*/ 0 w 11"/>
              <a:gd name="T29" fmla="*/ 0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222" name="Freeform 218"/>
          <xdr:cNvSpPr>
            <a:spLocks/>
          </xdr:cNvSpPr>
        </xdr:nvSpPr>
        <xdr:spPr bwMode="auto">
          <a:xfrm>
            <a:off x="332" y="772"/>
            <a:ext cx="5" cy="5"/>
          </a:xfrm>
          <a:custGeom>
            <a:avLst/>
            <a:gdLst>
              <a:gd name="T0" fmla="*/ 0 w 26"/>
              <a:gd name="T1" fmla="*/ 0 h 25"/>
              <a:gd name="T2" fmla="*/ 0 w 26"/>
              <a:gd name="T3" fmla="*/ 0 h 25"/>
              <a:gd name="T4" fmla="*/ 0 w 26"/>
              <a:gd name="T5" fmla="*/ 0 h 25"/>
              <a:gd name="T6" fmla="*/ 0 w 26"/>
              <a:gd name="T7" fmla="*/ 0 h 25"/>
              <a:gd name="T8" fmla="*/ 0 w 26"/>
              <a:gd name="T9" fmla="*/ 0 h 25"/>
              <a:gd name="T10" fmla="*/ 0 w 26"/>
              <a:gd name="T11" fmla="*/ 0 h 25"/>
              <a:gd name="T12" fmla="*/ 0 w 26"/>
              <a:gd name="T13" fmla="*/ 0 h 25"/>
              <a:gd name="T14" fmla="*/ 0 w 26"/>
              <a:gd name="T15" fmla="*/ 0 h 25"/>
              <a:gd name="T16" fmla="*/ 0 w 26"/>
              <a:gd name="T17" fmla="*/ 0 h 25"/>
              <a:gd name="T18" fmla="*/ 0 w 26"/>
              <a:gd name="T19" fmla="*/ 0 h 25"/>
              <a:gd name="T20" fmla="*/ 0 w 26"/>
              <a:gd name="T21" fmla="*/ 0 h 25"/>
              <a:gd name="T22" fmla="*/ 0 w 26"/>
              <a:gd name="T23" fmla="*/ 0 h 25"/>
              <a:gd name="T24" fmla="*/ 0 w 26"/>
              <a:gd name="T25" fmla="*/ 0 h 25"/>
              <a:gd name="T26" fmla="*/ 0 w 26"/>
              <a:gd name="T27" fmla="*/ 0 h 25"/>
              <a:gd name="T28" fmla="*/ 0 w 26"/>
              <a:gd name="T29" fmla="*/ 0 h 25"/>
              <a:gd name="T30" fmla="*/ 0 w 26"/>
              <a:gd name="T31" fmla="*/ 0 h 25"/>
              <a:gd name="T32" fmla="*/ 0 w 26"/>
              <a:gd name="T33" fmla="*/ 0 h 25"/>
              <a:gd name="T34" fmla="*/ 0 w 26"/>
              <a:gd name="T35" fmla="*/ 0 h 25"/>
              <a:gd name="T36" fmla="*/ 0 w 26"/>
              <a:gd name="T37" fmla="*/ 0 h 25"/>
              <a:gd name="T38" fmla="*/ 0 w 26"/>
              <a:gd name="T39" fmla="*/ 0 h 25"/>
              <a:gd name="T40" fmla="*/ 0 w 26"/>
              <a:gd name="T41" fmla="*/ 0 h 25"/>
              <a:gd name="T42" fmla="*/ 0 w 26"/>
              <a:gd name="T43" fmla="*/ 0 h 25"/>
              <a:gd name="T44" fmla="*/ 0 w 26"/>
              <a:gd name="T45" fmla="*/ 0 h 25"/>
              <a:gd name="T46" fmla="*/ 0 w 26"/>
              <a:gd name="T47" fmla="*/ 0 h 25"/>
              <a:gd name="T48" fmla="*/ 0 w 26"/>
              <a:gd name="T49" fmla="*/ 0 h 25"/>
              <a:gd name="T50" fmla="*/ 0 w 26"/>
              <a:gd name="T51" fmla="*/ 0 h 25"/>
              <a:gd name="T52" fmla="*/ 0 w 26"/>
              <a:gd name="T53" fmla="*/ 0 h 25"/>
              <a:gd name="T54" fmla="*/ 0 w 26"/>
              <a:gd name="T55" fmla="*/ 0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223" name="Freeform 219"/>
          <xdr:cNvSpPr>
            <a:spLocks/>
          </xdr:cNvSpPr>
        </xdr:nvSpPr>
        <xdr:spPr bwMode="auto">
          <a:xfrm>
            <a:off x="328" y="761"/>
            <a:ext cx="5" cy="5"/>
          </a:xfrm>
          <a:custGeom>
            <a:avLst/>
            <a:gdLst>
              <a:gd name="T0" fmla="*/ 0 w 26"/>
              <a:gd name="T1" fmla="*/ 0 h 23"/>
              <a:gd name="T2" fmla="*/ 0 w 26"/>
              <a:gd name="T3" fmla="*/ 0 h 23"/>
              <a:gd name="T4" fmla="*/ 0 w 26"/>
              <a:gd name="T5" fmla="*/ 0 h 23"/>
              <a:gd name="T6" fmla="*/ 0 w 26"/>
              <a:gd name="T7" fmla="*/ 0 h 23"/>
              <a:gd name="T8" fmla="*/ 0 w 26"/>
              <a:gd name="T9" fmla="*/ 0 h 23"/>
              <a:gd name="T10" fmla="*/ 0 w 26"/>
              <a:gd name="T11" fmla="*/ 0 h 23"/>
              <a:gd name="T12" fmla="*/ 0 w 26"/>
              <a:gd name="T13" fmla="*/ 0 h 23"/>
              <a:gd name="T14" fmla="*/ 0 w 26"/>
              <a:gd name="T15" fmla="*/ 0 h 23"/>
              <a:gd name="T16" fmla="*/ 0 w 26"/>
              <a:gd name="T17" fmla="*/ 0 h 23"/>
              <a:gd name="T18" fmla="*/ 0 w 26"/>
              <a:gd name="T19" fmla="*/ 0 h 23"/>
              <a:gd name="T20" fmla="*/ 0 w 26"/>
              <a:gd name="T21" fmla="*/ 0 h 23"/>
              <a:gd name="T22" fmla="*/ 0 w 26"/>
              <a:gd name="T23" fmla="*/ 0 h 23"/>
              <a:gd name="T24" fmla="*/ 0 w 26"/>
              <a:gd name="T25" fmla="*/ 0 h 23"/>
              <a:gd name="T26" fmla="*/ 0 w 26"/>
              <a:gd name="T27" fmla="*/ 0 h 23"/>
              <a:gd name="T28" fmla="*/ 0 w 26"/>
              <a:gd name="T29" fmla="*/ 0 h 23"/>
              <a:gd name="T30" fmla="*/ 0 w 26"/>
              <a:gd name="T31" fmla="*/ 0 h 23"/>
              <a:gd name="T32" fmla="*/ 0 w 26"/>
              <a:gd name="T33" fmla="*/ 0 h 23"/>
              <a:gd name="T34" fmla="*/ 0 w 26"/>
              <a:gd name="T35" fmla="*/ 0 h 23"/>
              <a:gd name="T36" fmla="*/ 0 w 26"/>
              <a:gd name="T37" fmla="*/ 0 h 23"/>
              <a:gd name="T38" fmla="*/ 0 w 26"/>
              <a:gd name="T39" fmla="*/ 0 h 23"/>
              <a:gd name="T40" fmla="*/ 0 w 26"/>
              <a:gd name="T41" fmla="*/ 0 h 23"/>
              <a:gd name="T42" fmla="*/ 0 w 26"/>
              <a:gd name="T43" fmla="*/ 0 h 23"/>
              <a:gd name="T44" fmla="*/ 0 w 26"/>
              <a:gd name="T45" fmla="*/ 0 h 23"/>
              <a:gd name="T46" fmla="*/ 0 w 26"/>
              <a:gd name="T47" fmla="*/ 0 h 23"/>
              <a:gd name="T48" fmla="*/ 0 w 26"/>
              <a:gd name="T49" fmla="*/ 0 h 23"/>
              <a:gd name="T50" fmla="*/ 0 w 26"/>
              <a:gd name="T51" fmla="*/ 0 h 23"/>
              <a:gd name="T52" fmla="*/ 0 w 26"/>
              <a:gd name="T53" fmla="*/ 0 h 23"/>
              <a:gd name="T54" fmla="*/ 0 w 26"/>
              <a:gd name="T55" fmla="*/ 0 h 23"/>
              <a:gd name="T56" fmla="*/ 0 w 26"/>
              <a:gd name="T57" fmla="*/ 0 h 23"/>
              <a:gd name="T58" fmla="*/ 0 w 26"/>
              <a:gd name="T59" fmla="*/ 0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224" name="Freeform 220"/>
          <xdr:cNvSpPr>
            <a:spLocks/>
          </xdr:cNvSpPr>
        </xdr:nvSpPr>
        <xdr:spPr bwMode="auto">
          <a:xfrm>
            <a:off x="333" y="759"/>
            <a:ext cx="5" cy="4"/>
          </a:xfrm>
          <a:custGeom>
            <a:avLst/>
            <a:gdLst>
              <a:gd name="T0" fmla="*/ 0 w 24"/>
              <a:gd name="T1" fmla="*/ 0 h 16"/>
              <a:gd name="T2" fmla="*/ 0 w 24"/>
              <a:gd name="T3" fmla="*/ 0 h 16"/>
              <a:gd name="T4" fmla="*/ 0 w 24"/>
              <a:gd name="T5" fmla="*/ 0 h 16"/>
              <a:gd name="T6" fmla="*/ 0 w 24"/>
              <a:gd name="T7" fmla="*/ 0 h 16"/>
              <a:gd name="T8" fmla="*/ 0 w 24"/>
              <a:gd name="T9" fmla="*/ 0 h 16"/>
              <a:gd name="T10" fmla="*/ 0 w 24"/>
              <a:gd name="T11" fmla="*/ 0 h 16"/>
              <a:gd name="T12" fmla="*/ 0 w 24"/>
              <a:gd name="T13" fmla="*/ 0 h 16"/>
              <a:gd name="T14" fmla="*/ 0 w 24"/>
              <a:gd name="T15" fmla="*/ 0 h 16"/>
              <a:gd name="T16" fmla="*/ 0 w 24"/>
              <a:gd name="T17" fmla="*/ 0 h 16"/>
              <a:gd name="T18" fmla="*/ 0 w 24"/>
              <a:gd name="T19" fmla="*/ 0 h 16"/>
              <a:gd name="T20" fmla="*/ 0 w 24"/>
              <a:gd name="T21" fmla="*/ 0 h 16"/>
              <a:gd name="T22" fmla="*/ 0 w 24"/>
              <a:gd name="T23" fmla="*/ 0 h 16"/>
              <a:gd name="T24" fmla="*/ 0 w 24"/>
              <a:gd name="T25" fmla="*/ 0 h 16"/>
              <a:gd name="T26" fmla="*/ 0 w 24"/>
              <a:gd name="T27" fmla="*/ 0 h 16"/>
              <a:gd name="T28" fmla="*/ 0 w 24"/>
              <a:gd name="T29" fmla="*/ 0 h 16"/>
              <a:gd name="T30" fmla="*/ 0 w 24"/>
              <a:gd name="T31" fmla="*/ 0 h 16"/>
              <a:gd name="T32" fmla="*/ 0 w 24"/>
              <a:gd name="T33" fmla="*/ 0 h 16"/>
              <a:gd name="T34" fmla="*/ 0 w 24"/>
              <a:gd name="T35" fmla="*/ 0 h 16"/>
              <a:gd name="T36" fmla="*/ 0 w 24"/>
              <a:gd name="T37" fmla="*/ 0 h 16"/>
              <a:gd name="T38" fmla="*/ 0 w 24"/>
              <a:gd name="T39" fmla="*/ 0 h 16"/>
              <a:gd name="T40" fmla="*/ 0 w 24"/>
              <a:gd name="T41" fmla="*/ 0 h 16"/>
              <a:gd name="T42" fmla="*/ 0 w 24"/>
              <a:gd name="T43" fmla="*/ 0 h 16"/>
              <a:gd name="T44" fmla="*/ 0 w 24"/>
              <a:gd name="T45" fmla="*/ 0 h 16"/>
              <a:gd name="T46" fmla="*/ 0 w 24"/>
              <a:gd name="T47" fmla="*/ 0 h 16"/>
              <a:gd name="T48" fmla="*/ 0 w 24"/>
              <a:gd name="T49" fmla="*/ 0 h 16"/>
              <a:gd name="T50" fmla="*/ 0 w 24"/>
              <a:gd name="T51" fmla="*/ 0 h 16"/>
              <a:gd name="T52" fmla="*/ 0 w 24"/>
              <a:gd name="T53" fmla="*/ 0 h 16"/>
              <a:gd name="T54" fmla="*/ 0 w 24"/>
              <a:gd name="T55" fmla="*/ 0 h 16"/>
              <a:gd name="T56" fmla="*/ 0 w 24"/>
              <a:gd name="T57" fmla="*/ 0 h 16"/>
              <a:gd name="T58" fmla="*/ 0 w 24"/>
              <a:gd name="T59" fmla="*/ 0 h 16"/>
              <a:gd name="T60" fmla="*/ 0 w 24"/>
              <a:gd name="T61" fmla="*/ 0 h 16"/>
              <a:gd name="T62" fmla="*/ 0 w 24"/>
              <a:gd name="T63" fmla="*/ 0 h 16"/>
              <a:gd name="T64" fmla="*/ 0 w 24"/>
              <a:gd name="T65" fmla="*/ 0 h 16"/>
              <a:gd name="T66" fmla="*/ 0 w 24"/>
              <a:gd name="T67" fmla="*/ 0 h 16"/>
              <a:gd name="T68" fmla="*/ 0 w 24"/>
              <a:gd name="T69" fmla="*/ 0 h 16"/>
              <a:gd name="T70" fmla="*/ 0 w 24"/>
              <a:gd name="T71" fmla="*/ 0 h 16"/>
              <a:gd name="T72" fmla="*/ 0 w 24"/>
              <a:gd name="T73" fmla="*/ 0 h 16"/>
              <a:gd name="T74" fmla="*/ 0 w 24"/>
              <a:gd name="T75" fmla="*/ 0 h 16"/>
              <a:gd name="T76" fmla="*/ 0 w 24"/>
              <a:gd name="T77" fmla="*/ 0 h 16"/>
              <a:gd name="T78" fmla="*/ 0 w 24"/>
              <a:gd name="T79" fmla="*/ 0 h 16"/>
              <a:gd name="T80" fmla="*/ 0 w 24"/>
              <a:gd name="T81" fmla="*/ 0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225" name="Freeform 221"/>
          <xdr:cNvSpPr>
            <a:spLocks/>
          </xdr:cNvSpPr>
        </xdr:nvSpPr>
        <xdr:spPr bwMode="auto">
          <a:xfrm>
            <a:off x="337" y="765"/>
            <a:ext cx="2" cy="4"/>
          </a:xfrm>
          <a:custGeom>
            <a:avLst/>
            <a:gdLst>
              <a:gd name="T0" fmla="*/ 0 w 15"/>
              <a:gd name="T1" fmla="*/ 0 h 21"/>
              <a:gd name="T2" fmla="*/ 0 w 15"/>
              <a:gd name="T3" fmla="*/ 0 h 21"/>
              <a:gd name="T4" fmla="*/ 0 w 15"/>
              <a:gd name="T5" fmla="*/ 0 h 21"/>
              <a:gd name="T6" fmla="*/ 0 w 15"/>
              <a:gd name="T7" fmla="*/ 0 h 21"/>
              <a:gd name="T8" fmla="*/ 0 w 15"/>
              <a:gd name="T9" fmla="*/ 0 h 21"/>
              <a:gd name="T10" fmla="*/ 0 w 15"/>
              <a:gd name="T11" fmla="*/ 0 h 21"/>
              <a:gd name="T12" fmla="*/ 0 w 15"/>
              <a:gd name="T13" fmla="*/ 0 h 21"/>
              <a:gd name="T14" fmla="*/ 0 w 15"/>
              <a:gd name="T15" fmla="*/ 0 h 21"/>
              <a:gd name="T16" fmla="*/ 0 w 15"/>
              <a:gd name="T17" fmla="*/ 0 h 21"/>
              <a:gd name="T18" fmla="*/ 0 w 15"/>
              <a:gd name="T19" fmla="*/ 0 h 21"/>
              <a:gd name="T20" fmla="*/ 0 w 15"/>
              <a:gd name="T21" fmla="*/ 0 h 21"/>
              <a:gd name="T22" fmla="*/ 0 w 15"/>
              <a:gd name="T23" fmla="*/ 0 h 21"/>
              <a:gd name="T24" fmla="*/ 0 w 15"/>
              <a:gd name="T25" fmla="*/ 0 h 21"/>
              <a:gd name="T26" fmla="*/ 0 w 15"/>
              <a:gd name="T27" fmla="*/ 0 h 21"/>
              <a:gd name="T28" fmla="*/ 0 w 15"/>
              <a:gd name="T29" fmla="*/ 0 h 21"/>
              <a:gd name="T30" fmla="*/ 0 w 15"/>
              <a:gd name="T31" fmla="*/ 0 h 21"/>
              <a:gd name="T32" fmla="*/ 0 w 15"/>
              <a:gd name="T33" fmla="*/ 0 h 21"/>
              <a:gd name="T34" fmla="*/ 0 w 15"/>
              <a:gd name="T35" fmla="*/ 0 h 21"/>
              <a:gd name="T36" fmla="*/ 0 w 15"/>
              <a:gd name="T37" fmla="*/ 0 h 21"/>
              <a:gd name="T38" fmla="*/ 0 w 15"/>
              <a:gd name="T39" fmla="*/ 0 h 21"/>
              <a:gd name="T40" fmla="*/ 0 w 15"/>
              <a:gd name="T41" fmla="*/ 0 h 21"/>
              <a:gd name="T42" fmla="*/ 0 w 15"/>
              <a:gd name="T43" fmla="*/ 0 h 21"/>
              <a:gd name="T44" fmla="*/ 0 w 15"/>
              <a:gd name="T45" fmla="*/ 0 h 21"/>
              <a:gd name="T46" fmla="*/ 0 w 15"/>
              <a:gd name="T47" fmla="*/ 0 h 21"/>
              <a:gd name="T48" fmla="*/ 0 w 15"/>
              <a:gd name="T49" fmla="*/ 0 h 21"/>
              <a:gd name="T50" fmla="*/ 0 w 15"/>
              <a:gd name="T51" fmla="*/ 0 h 21"/>
              <a:gd name="T52" fmla="*/ 0 w 15"/>
              <a:gd name="T53" fmla="*/ 0 h 21"/>
              <a:gd name="T54" fmla="*/ 0 w 15"/>
              <a:gd name="T55" fmla="*/ 0 h 21"/>
              <a:gd name="T56" fmla="*/ 0 w 15"/>
              <a:gd name="T57" fmla="*/ 0 h 21"/>
              <a:gd name="T58" fmla="*/ 0 w 15"/>
              <a:gd name="T59" fmla="*/ 0 h 21"/>
              <a:gd name="T60" fmla="*/ 0 w 15"/>
              <a:gd name="T61" fmla="*/ 0 h 21"/>
              <a:gd name="T62" fmla="*/ 0 w 15"/>
              <a:gd name="T63" fmla="*/ 0 h 21"/>
              <a:gd name="T64" fmla="*/ 0 w 15"/>
              <a:gd name="T65" fmla="*/ 0 h 21"/>
              <a:gd name="T66" fmla="*/ 0 w 15"/>
              <a:gd name="T67" fmla="*/ 0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226" name="Freeform 222"/>
          <xdr:cNvSpPr>
            <a:spLocks/>
          </xdr:cNvSpPr>
        </xdr:nvSpPr>
        <xdr:spPr bwMode="auto">
          <a:xfrm>
            <a:off x="332" y="769"/>
            <a:ext cx="5" cy="4"/>
          </a:xfrm>
          <a:custGeom>
            <a:avLst/>
            <a:gdLst>
              <a:gd name="T0" fmla="*/ 0 w 28"/>
              <a:gd name="T1" fmla="*/ 0 h 20"/>
              <a:gd name="T2" fmla="*/ 0 w 28"/>
              <a:gd name="T3" fmla="*/ 0 h 20"/>
              <a:gd name="T4" fmla="*/ 0 w 28"/>
              <a:gd name="T5" fmla="*/ 0 h 20"/>
              <a:gd name="T6" fmla="*/ 0 w 28"/>
              <a:gd name="T7" fmla="*/ 0 h 20"/>
              <a:gd name="T8" fmla="*/ 0 w 28"/>
              <a:gd name="T9" fmla="*/ 0 h 20"/>
              <a:gd name="T10" fmla="*/ 0 w 28"/>
              <a:gd name="T11" fmla="*/ 0 h 20"/>
              <a:gd name="T12" fmla="*/ 0 w 28"/>
              <a:gd name="T13" fmla="*/ 0 h 20"/>
              <a:gd name="T14" fmla="*/ 0 w 28"/>
              <a:gd name="T15" fmla="*/ 0 h 20"/>
              <a:gd name="T16" fmla="*/ 0 w 28"/>
              <a:gd name="T17" fmla="*/ 0 h 20"/>
              <a:gd name="T18" fmla="*/ 0 w 28"/>
              <a:gd name="T19" fmla="*/ 0 h 20"/>
              <a:gd name="T20" fmla="*/ 0 w 28"/>
              <a:gd name="T21" fmla="*/ 0 h 20"/>
              <a:gd name="T22" fmla="*/ 0 w 28"/>
              <a:gd name="T23" fmla="*/ 0 h 20"/>
              <a:gd name="T24" fmla="*/ 0 w 28"/>
              <a:gd name="T25" fmla="*/ 0 h 20"/>
              <a:gd name="T26" fmla="*/ 0 w 28"/>
              <a:gd name="T27" fmla="*/ 0 h 20"/>
              <a:gd name="T28" fmla="*/ 0 w 28"/>
              <a:gd name="T29" fmla="*/ 0 h 20"/>
              <a:gd name="T30" fmla="*/ 0 w 28"/>
              <a:gd name="T31" fmla="*/ 0 h 20"/>
              <a:gd name="T32" fmla="*/ 0 w 28"/>
              <a:gd name="T33" fmla="*/ 0 h 20"/>
              <a:gd name="T34" fmla="*/ 0 w 28"/>
              <a:gd name="T35" fmla="*/ 0 h 20"/>
              <a:gd name="T36" fmla="*/ 0 w 28"/>
              <a:gd name="T37" fmla="*/ 0 h 20"/>
              <a:gd name="T38" fmla="*/ 0 w 28"/>
              <a:gd name="T39" fmla="*/ 0 h 20"/>
              <a:gd name="T40" fmla="*/ 0 w 28"/>
              <a:gd name="T41" fmla="*/ 0 h 20"/>
              <a:gd name="T42" fmla="*/ 0 w 28"/>
              <a:gd name="T43" fmla="*/ 0 h 20"/>
              <a:gd name="T44" fmla="*/ 0 w 28"/>
              <a:gd name="T45" fmla="*/ 0 h 20"/>
              <a:gd name="T46" fmla="*/ 0 w 28"/>
              <a:gd name="T47" fmla="*/ 0 h 20"/>
              <a:gd name="T48" fmla="*/ 0 w 28"/>
              <a:gd name="T49" fmla="*/ 0 h 20"/>
              <a:gd name="T50" fmla="*/ 0 w 28"/>
              <a:gd name="T51" fmla="*/ 0 h 20"/>
              <a:gd name="T52" fmla="*/ 0 w 28"/>
              <a:gd name="T53" fmla="*/ 0 h 20"/>
              <a:gd name="T54" fmla="*/ 0 w 28"/>
              <a:gd name="T55" fmla="*/ 0 h 20"/>
              <a:gd name="T56" fmla="*/ 0 w 28"/>
              <a:gd name="T57" fmla="*/ 0 h 20"/>
              <a:gd name="T58" fmla="*/ 0 w 28"/>
              <a:gd name="T59" fmla="*/ 0 h 20"/>
              <a:gd name="T60" fmla="*/ 0 w 28"/>
              <a:gd name="T61" fmla="*/ 0 h 20"/>
              <a:gd name="T62" fmla="*/ 0 w 28"/>
              <a:gd name="T63" fmla="*/ 0 h 20"/>
              <a:gd name="T64" fmla="*/ 0 w 28"/>
              <a:gd name="T65" fmla="*/ 0 h 20"/>
              <a:gd name="T66" fmla="*/ 0 w 28"/>
              <a:gd name="T67" fmla="*/ 0 h 20"/>
              <a:gd name="T68" fmla="*/ 0 w 28"/>
              <a:gd name="T69" fmla="*/ 0 h 20"/>
              <a:gd name="T70" fmla="*/ 0 w 28"/>
              <a:gd name="T71" fmla="*/ 0 h 20"/>
              <a:gd name="T72" fmla="*/ 0 w 28"/>
              <a:gd name="T73" fmla="*/ 0 h 20"/>
              <a:gd name="T74" fmla="*/ 0 w 28"/>
              <a:gd name="T75" fmla="*/ 0 h 20"/>
              <a:gd name="T76" fmla="*/ 0 w 28"/>
              <a:gd name="T77" fmla="*/ 0 h 20"/>
              <a:gd name="T78" fmla="*/ 0 w 28"/>
              <a:gd name="T79" fmla="*/ 0 h 20"/>
              <a:gd name="T80" fmla="*/ 0 w 28"/>
              <a:gd name="T81" fmla="*/ 0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227" name="Freeform 223"/>
          <xdr:cNvSpPr>
            <a:spLocks/>
          </xdr:cNvSpPr>
        </xdr:nvSpPr>
        <xdr:spPr bwMode="auto">
          <a:xfrm>
            <a:off x="336" y="768"/>
            <a:ext cx="3" cy="4"/>
          </a:xfrm>
          <a:custGeom>
            <a:avLst/>
            <a:gdLst>
              <a:gd name="T0" fmla="*/ 0 w 22"/>
              <a:gd name="T1" fmla="*/ 0 h 18"/>
              <a:gd name="T2" fmla="*/ 0 w 22"/>
              <a:gd name="T3" fmla="*/ 0 h 18"/>
              <a:gd name="T4" fmla="*/ 0 w 22"/>
              <a:gd name="T5" fmla="*/ 0 h 18"/>
              <a:gd name="T6" fmla="*/ 0 w 22"/>
              <a:gd name="T7" fmla="*/ 0 h 18"/>
              <a:gd name="T8" fmla="*/ 0 w 22"/>
              <a:gd name="T9" fmla="*/ 0 h 18"/>
              <a:gd name="T10" fmla="*/ 0 w 22"/>
              <a:gd name="T11" fmla="*/ 0 h 18"/>
              <a:gd name="T12" fmla="*/ 0 w 22"/>
              <a:gd name="T13" fmla="*/ 0 h 18"/>
              <a:gd name="T14" fmla="*/ 0 w 22"/>
              <a:gd name="T15" fmla="*/ 0 h 18"/>
              <a:gd name="T16" fmla="*/ 0 w 22"/>
              <a:gd name="T17" fmla="*/ 0 h 18"/>
              <a:gd name="T18" fmla="*/ 0 w 22"/>
              <a:gd name="T19" fmla="*/ 0 h 18"/>
              <a:gd name="T20" fmla="*/ 0 w 22"/>
              <a:gd name="T21" fmla="*/ 0 h 18"/>
              <a:gd name="T22" fmla="*/ 0 w 22"/>
              <a:gd name="T23" fmla="*/ 0 h 18"/>
              <a:gd name="T24" fmla="*/ 0 w 22"/>
              <a:gd name="T25" fmla="*/ 0 h 18"/>
              <a:gd name="T26" fmla="*/ 0 w 22"/>
              <a:gd name="T27" fmla="*/ 0 h 18"/>
              <a:gd name="T28" fmla="*/ 0 w 22"/>
              <a:gd name="T29" fmla="*/ 0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228" name="Freeform 224"/>
          <xdr:cNvSpPr>
            <a:spLocks/>
          </xdr:cNvSpPr>
        </xdr:nvSpPr>
        <xdr:spPr bwMode="auto">
          <a:xfrm>
            <a:off x="332" y="761"/>
            <a:ext cx="4" cy="2"/>
          </a:xfrm>
          <a:custGeom>
            <a:avLst/>
            <a:gdLst>
              <a:gd name="T0" fmla="*/ 0 w 20"/>
              <a:gd name="T1" fmla="*/ 0 h 14"/>
              <a:gd name="T2" fmla="*/ 0 w 20"/>
              <a:gd name="T3" fmla="*/ 0 h 14"/>
              <a:gd name="T4" fmla="*/ 0 w 20"/>
              <a:gd name="T5" fmla="*/ 0 h 14"/>
              <a:gd name="T6" fmla="*/ 0 w 20"/>
              <a:gd name="T7" fmla="*/ 0 h 14"/>
              <a:gd name="T8" fmla="*/ 0 w 20"/>
              <a:gd name="T9" fmla="*/ 0 h 14"/>
              <a:gd name="T10" fmla="*/ 0 w 20"/>
              <a:gd name="T11" fmla="*/ 0 h 14"/>
              <a:gd name="T12" fmla="*/ 0 w 20"/>
              <a:gd name="T13" fmla="*/ 0 h 14"/>
              <a:gd name="T14" fmla="*/ 0 w 20"/>
              <a:gd name="T15" fmla="*/ 0 h 14"/>
              <a:gd name="T16" fmla="*/ 0 w 20"/>
              <a:gd name="T17" fmla="*/ 0 h 14"/>
              <a:gd name="T18" fmla="*/ 0 w 20"/>
              <a:gd name="T19" fmla="*/ 0 h 14"/>
              <a:gd name="T20" fmla="*/ 0 w 20"/>
              <a:gd name="T21" fmla="*/ 0 h 14"/>
              <a:gd name="T22" fmla="*/ 0 w 20"/>
              <a:gd name="T23" fmla="*/ 0 h 14"/>
              <a:gd name="T24" fmla="*/ 0 w 20"/>
              <a:gd name="T25" fmla="*/ 0 h 14"/>
              <a:gd name="T26" fmla="*/ 0 w 20"/>
              <a:gd name="T27" fmla="*/ 0 h 14"/>
              <a:gd name="T28" fmla="*/ 0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229" name="Freeform 225"/>
          <xdr:cNvSpPr>
            <a:spLocks/>
          </xdr:cNvSpPr>
        </xdr:nvSpPr>
        <xdr:spPr bwMode="auto">
          <a:xfrm>
            <a:off x="336" y="761"/>
            <a:ext cx="3" cy="7"/>
          </a:xfrm>
          <a:custGeom>
            <a:avLst/>
            <a:gdLst>
              <a:gd name="T0" fmla="*/ 0 w 21"/>
              <a:gd name="T1" fmla="*/ 0 h 27"/>
              <a:gd name="T2" fmla="*/ 0 w 21"/>
              <a:gd name="T3" fmla="*/ 0 h 27"/>
              <a:gd name="T4" fmla="*/ 0 w 21"/>
              <a:gd name="T5" fmla="*/ 0 h 27"/>
              <a:gd name="T6" fmla="*/ 0 w 21"/>
              <a:gd name="T7" fmla="*/ 0 h 27"/>
              <a:gd name="T8" fmla="*/ 0 w 21"/>
              <a:gd name="T9" fmla="*/ 0 h 27"/>
              <a:gd name="T10" fmla="*/ 0 w 21"/>
              <a:gd name="T11" fmla="*/ 0 h 27"/>
              <a:gd name="T12" fmla="*/ 0 w 21"/>
              <a:gd name="T13" fmla="*/ 0 h 27"/>
              <a:gd name="T14" fmla="*/ 0 w 21"/>
              <a:gd name="T15" fmla="*/ 0 h 27"/>
              <a:gd name="T16" fmla="*/ 0 w 21"/>
              <a:gd name="T17" fmla="*/ 0 h 27"/>
              <a:gd name="T18" fmla="*/ 0 w 21"/>
              <a:gd name="T19" fmla="*/ 0 h 27"/>
              <a:gd name="T20" fmla="*/ 0 w 21"/>
              <a:gd name="T21" fmla="*/ 0 h 27"/>
              <a:gd name="T22" fmla="*/ 0 w 21"/>
              <a:gd name="T23" fmla="*/ 0 h 27"/>
              <a:gd name="T24" fmla="*/ 0 w 21"/>
              <a:gd name="T25" fmla="*/ 0 h 27"/>
              <a:gd name="T26" fmla="*/ 0 w 21"/>
              <a:gd name="T27" fmla="*/ 0 h 27"/>
              <a:gd name="T28" fmla="*/ 0 w 21"/>
              <a:gd name="T29" fmla="*/ 0 h 27"/>
              <a:gd name="T30" fmla="*/ 0 w 21"/>
              <a:gd name="T31" fmla="*/ 0 h 27"/>
              <a:gd name="T32" fmla="*/ 0 w 21"/>
              <a:gd name="T33" fmla="*/ 0 h 27"/>
              <a:gd name="T34" fmla="*/ 0 w 21"/>
              <a:gd name="T35" fmla="*/ 0 h 27"/>
              <a:gd name="T36" fmla="*/ 0 w 21"/>
              <a:gd name="T37" fmla="*/ 0 h 27"/>
              <a:gd name="T38" fmla="*/ 0 w 21"/>
              <a:gd name="T39" fmla="*/ 0 h 27"/>
              <a:gd name="T40" fmla="*/ 0 w 21"/>
              <a:gd name="T41" fmla="*/ 0 h 27"/>
              <a:gd name="T42" fmla="*/ 0 w 21"/>
              <a:gd name="T43" fmla="*/ 0 h 27"/>
              <a:gd name="T44" fmla="*/ 0 w 21"/>
              <a:gd name="T45" fmla="*/ 0 h 27"/>
              <a:gd name="T46" fmla="*/ 0 w 21"/>
              <a:gd name="T47" fmla="*/ 0 h 27"/>
              <a:gd name="T48" fmla="*/ 0 w 21"/>
              <a:gd name="T49" fmla="*/ 0 h 27"/>
              <a:gd name="T50" fmla="*/ 0 w 21"/>
              <a:gd name="T51" fmla="*/ 0 h 27"/>
              <a:gd name="T52" fmla="*/ 0 w 21"/>
              <a:gd name="T53" fmla="*/ 0 h 27"/>
              <a:gd name="T54" fmla="*/ 0 w 21"/>
              <a:gd name="T55" fmla="*/ 0 h 27"/>
              <a:gd name="T56" fmla="*/ 0 w 21"/>
              <a:gd name="T57" fmla="*/ 0 h 27"/>
              <a:gd name="T58" fmla="*/ 0 w 21"/>
              <a:gd name="T59" fmla="*/ 0 h 27"/>
              <a:gd name="T60" fmla="*/ 0 w 21"/>
              <a:gd name="T61" fmla="*/ 0 h 27"/>
              <a:gd name="T62" fmla="*/ 0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230" name="Freeform 226"/>
          <xdr:cNvSpPr>
            <a:spLocks/>
          </xdr:cNvSpPr>
        </xdr:nvSpPr>
        <xdr:spPr bwMode="auto">
          <a:xfrm>
            <a:off x="332" y="763"/>
            <a:ext cx="5" cy="6"/>
          </a:xfrm>
          <a:custGeom>
            <a:avLst/>
            <a:gdLst>
              <a:gd name="T0" fmla="*/ 0 w 20"/>
              <a:gd name="T1" fmla="*/ 0 h 29"/>
              <a:gd name="T2" fmla="*/ 0 w 20"/>
              <a:gd name="T3" fmla="*/ 0 h 29"/>
              <a:gd name="T4" fmla="*/ 0 w 20"/>
              <a:gd name="T5" fmla="*/ 0 h 29"/>
              <a:gd name="T6" fmla="*/ 0 w 20"/>
              <a:gd name="T7" fmla="*/ 0 h 29"/>
              <a:gd name="T8" fmla="*/ 0 w 20"/>
              <a:gd name="T9" fmla="*/ 0 h 29"/>
              <a:gd name="T10" fmla="*/ 0 w 20"/>
              <a:gd name="T11" fmla="*/ 0 h 29"/>
              <a:gd name="T12" fmla="*/ 0 w 20"/>
              <a:gd name="T13" fmla="*/ 0 h 29"/>
              <a:gd name="T14" fmla="*/ 0 w 20"/>
              <a:gd name="T15" fmla="*/ 0 h 29"/>
              <a:gd name="T16" fmla="*/ 0 w 20"/>
              <a:gd name="T17" fmla="*/ 0 h 29"/>
              <a:gd name="T18" fmla="*/ 0 w 20"/>
              <a:gd name="T19" fmla="*/ 0 h 29"/>
              <a:gd name="T20" fmla="*/ 0 w 20"/>
              <a:gd name="T21" fmla="*/ 0 h 29"/>
              <a:gd name="T22" fmla="*/ 0 w 20"/>
              <a:gd name="T23" fmla="*/ 0 h 29"/>
              <a:gd name="T24" fmla="*/ 0 w 20"/>
              <a:gd name="T25" fmla="*/ 0 h 29"/>
              <a:gd name="T26" fmla="*/ 0 w 20"/>
              <a:gd name="T27" fmla="*/ 0 h 29"/>
              <a:gd name="T28" fmla="*/ 0 w 20"/>
              <a:gd name="T29" fmla="*/ 0 h 29"/>
              <a:gd name="T30" fmla="*/ 0 w 20"/>
              <a:gd name="T31" fmla="*/ 0 h 29"/>
              <a:gd name="T32" fmla="*/ 0 w 20"/>
              <a:gd name="T33" fmla="*/ 0 h 29"/>
              <a:gd name="T34" fmla="*/ 0 w 20"/>
              <a:gd name="T35" fmla="*/ 0 h 29"/>
              <a:gd name="T36" fmla="*/ 0 w 20"/>
              <a:gd name="T37" fmla="*/ 0 h 29"/>
              <a:gd name="T38" fmla="*/ 0 w 20"/>
              <a:gd name="T39" fmla="*/ 0 h 29"/>
              <a:gd name="T40" fmla="*/ 0 w 20"/>
              <a:gd name="T41" fmla="*/ 0 h 29"/>
              <a:gd name="T42" fmla="*/ 0 w 20"/>
              <a:gd name="T43" fmla="*/ 0 h 29"/>
              <a:gd name="T44" fmla="*/ 0 w 20"/>
              <a:gd name="T45" fmla="*/ 0 h 29"/>
              <a:gd name="T46" fmla="*/ 0 w 20"/>
              <a:gd name="T47" fmla="*/ 0 h 29"/>
              <a:gd name="T48" fmla="*/ 0 w 20"/>
              <a:gd name="T49" fmla="*/ 0 h 29"/>
              <a:gd name="T50" fmla="*/ 0 w 20"/>
              <a:gd name="T51" fmla="*/ 0 h 29"/>
              <a:gd name="T52" fmla="*/ 0 w 20"/>
              <a:gd name="T53" fmla="*/ 0 h 29"/>
              <a:gd name="T54" fmla="*/ 0 w 20"/>
              <a:gd name="T55" fmla="*/ 0 h 29"/>
              <a:gd name="T56" fmla="*/ 0 w 20"/>
              <a:gd name="T57" fmla="*/ 0 h 29"/>
              <a:gd name="T58" fmla="*/ 0 w 20"/>
              <a:gd name="T59" fmla="*/ 0 h 29"/>
              <a:gd name="T60" fmla="*/ 0 w 20"/>
              <a:gd name="T61" fmla="*/ 0 h 29"/>
              <a:gd name="T62" fmla="*/ 0 w 20"/>
              <a:gd name="T63" fmla="*/ 0 h 29"/>
              <a:gd name="T64" fmla="*/ 0 w 20"/>
              <a:gd name="T65" fmla="*/ 0 h 29"/>
              <a:gd name="T66" fmla="*/ 0 w 20"/>
              <a:gd name="T67" fmla="*/ 0 h 29"/>
              <a:gd name="T68" fmla="*/ 0 w 20"/>
              <a:gd name="T69" fmla="*/ 0 h 29"/>
              <a:gd name="T70" fmla="*/ 0 w 20"/>
              <a:gd name="T71" fmla="*/ 0 h 29"/>
              <a:gd name="T72" fmla="*/ 0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31" name="Freeform 227"/>
          <xdr:cNvSpPr>
            <a:spLocks/>
          </xdr:cNvSpPr>
        </xdr:nvSpPr>
        <xdr:spPr bwMode="auto">
          <a:xfrm>
            <a:off x="329" y="763"/>
            <a:ext cx="7" cy="9"/>
          </a:xfrm>
          <a:custGeom>
            <a:avLst/>
            <a:gdLst>
              <a:gd name="T0" fmla="*/ 0 w 28"/>
              <a:gd name="T1" fmla="*/ 0 h 35"/>
              <a:gd name="T2" fmla="*/ 0 w 28"/>
              <a:gd name="T3" fmla="*/ 0 h 35"/>
              <a:gd name="T4" fmla="*/ 0 w 28"/>
              <a:gd name="T5" fmla="*/ 0 h 35"/>
              <a:gd name="T6" fmla="*/ 0 w 28"/>
              <a:gd name="T7" fmla="*/ 0 h 35"/>
              <a:gd name="T8" fmla="*/ 0 w 28"/>
              <a:gd name="T9" fmla="*/ 0 h 35"/>
              <a:gd name="T10" fmla="*/ 0 w 28"/>
              <a:gd name="T11" fmla="*/ 0 h 35"/>
              <a:gd name="T12" fmla="*/ 0 w 28"/>
              <a:gd name="T13" fmla="*/ 0 h 35"/>
              <a:gd name="T14" fmla="*/ 0 w 28"/>
              <a:gd name="T15" fmla="*/ 0 h 35"/>
              <a:gd name="T16" fmla="*/ 0 w 28"/>
              <a:gd name="T17" fmla="*/ 0 h 35"/>
              <a:gd name="T18" fmla="*/ 0 w 28"/>
              <a:gd name="T19" fmla="*/ 0 h 35"/>
              <a:gd name="T20" fmla="*/ 0 w 28"/>
              <a:gd name="T21" fmla="*/ 0 h 35"/>
              <a:gd name="T22" fmla="*/ 0 w 28"/>
              <a:gd name="T23" fmla="*/ 0 h 35"/>
              <a:gd name="T24" fmla="*/ 0 w 28"/>
              <a:gd name="T25" fmla="*/ 0 h 35"/>
              <a:gd name="T26" fmla="*/ 0 w 28"/>
              <a:gd name="T27" fmla="*/ 0 h 35"/>
              <a:gd name="T28" fmla="*/ 0 w 28"/>
              <a:gd name="T29" fmla="*/ 0 h 35"/>
              <a:gd name="T30" fmla="*/ 0 w 28"/>
              <a:gd name="T31" fmla="*/ 0 h 35"/>
              <a:gd name="T32" fmla="*/ 0 w 28"/>
              <a:gd name="T33" fmla="*/ 0 h 35"/>
              <a:gd name="T34" fmla="*/ 0 w 28"/>
              <a:gd name="T35" fmla="*/ 0 h 35"/>
              <a:gd name="T36" fmla="*/ 0 w 28"/>
              <a:gd name="T37" fmla="*/ 0 h 35"/>
              <a:gd name="T38" fmla="*/ 0 w 28"/>
              <a:gd name="T39" fmla="*/ 0 h 35"/>
              <a:gd name="T40" fmla="*/ 0 w 28"/>
              <a:gd name="T41" fmla="*/ 0 h 35"/>
              <a:gd name="T42" fmla="*/ 0 w 28"/>
              <a:gd name="T43" fmla="*/ 0 h 35"/>
              <a:gd name="T44" fmla="*/ 0 w 28"/>
              <a:gd name="T45" fmla="*/ 0 h 35"/>
              <a:gd name="T46" fmla="*/ 0 w 28"/>
              <a:gd name="T47" fmla="*/ 0 h 35"/>
              <a:gd name="T48" fmla="*/ 0 w 28"/>
              <a:gd name="T49" fmla="*/ 0 h 35"/>
              <a:gd name="T50" fmla="*/ 0 w 28"/>
              <a:gd name="T51" fmla="*/ 0 h 35"/>
              <a:gd name="T52" fmla="*/ 0 w 28"/>
              <a:gd name="T53" fmla="*/ 0 h 35"/>
              <a:gd name="T54" fmla="*/ 0 w 28"/>
              <a:gd name="T55" fmla="*/ 0 h 35"/>
              <a:gd name="T56" fmla="*/ 0 w 28"/>
              <a:gd name="T57" fmla="*/ 0 h 35"/>
              <a:gd name="T58" fmla="*/ 0 w 28"/>
              <a:gd name="T59" fmla="*/ 0 h 35"/>
              <a:gd name="T60" fmla="*/ 0 w 28"/>
              <a:gd name="T61" fmla="*/ 0 h 35"/>
              <a:gd name="T62" fmla="*/ 0 w 28"/>
              <a:gd name="T63" fmla="*/ 0 h 35"/>
              <a:gd name="T64" fmla="*/ 0 w 28"/>
              <a:gd name="T65" fmla="*/ 0 h 35"/>
              <a:gd name="T66" fmla="*/ 0 w 28"/>
              <a:gd name="T67" fmla="*/ 0 h 35"/>
              <a:gd name="T68" fmla="*/ 0 w 28"/>
              <a:gd name="T69" fmla="*/ 0 h 35"/>
              <a:gd name="T70" fmla="*/ 0 w 28"/>
              <a:gd name="T71" fmla="*/ 0 h 35"/>
              <a:gd name="T72" fmla="*/ 0 w 28"/>
              <a:gd name="T73" fmla="*/ 0 h 35"/>
              <a:gd name="T74" fmla="*/ 0 w 28"/>
              <a:gd name="T75" fmla="*/ 0 h 35"/>
              <a:gd name="T76" fmla="*/ 0 w 28"/>
              <a:gd name="T77" fmla="*/ 0 h 35"/>
              <a:gd name="T78" fmla="*/ 0 w 28"/>
              <a:gd name="T79" fmla="*/ 0 h 35"/>
              <a:gd name="T80" fmla="*/ 0 w 28"/>
              <a:gd name="T81" fmla="*/ 0 h 35"/>
              <a:gd name="T82" fmla="*/ 0 w 28"/>
              <a:gd name="T83" fmla="*/ 0 h 35"/>
              <a:gd name="T84" fmla="*/ 0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32" name="Freeform 228"/>
          <xdr:cNvSpPr>
            <a:spLocks/>
          </xdr:cNvSpPr>
        </xdr:nvSpPr>
        <xdr:spPr bwMode="auto">
          <a:xfrm>
            <a:off x="329" y="765"/>
            <a:ext cx="4" cy="7"/>
          </a:xfrm>
          <a:custGeom>
            <a:avLst/>
            <a:gdLst>
              <a:gd name="T0" fmla="*/ 0 w 18"/>
              <a:gd name="T1" fmla="*/ 0 h 29"/>
              <a:gd name="T2" fmla="*/ 0 w 18"/>
              <a:gd name="T3" fmla="*/ 0 h 29"/>
              <a:gd name="T4" fmla="*/ 0 w 18"/>
              <a:gd name="T5" fmla="*/ 0 h 29"/>
              <a:gd name="T6" fmla="*/ 0 w 18"/>
              <a:gd name="T7" fmla="*/ 0 h 29"/>
              <a:gd name="T8" fmla="*/ 0 w 18"/>
              <a:gd name="T9" fmla="*/ 0 h 29"/>
              <a:gd name="T10" fmla="*/ 0 w 18"/>
              <a:gd name="T11" fmla="*/ 0 h 29"/>
              <a:gd name="T12" fmla="*/ 0 w 18"/>
              <a:gd name="T13" fmla="*/ 0 h 29"/>
              <a:gd name="T14" fmla="*/ 0 w 18"/>
              <a:gd name="T15" fmla="*/ 0 h 29"/>
              <a:gd name="T16" fmla="*/ 0 w 18"/>
              <a:gd name="T17" fmla="*/ 0 h 29"/>
              <a:gd name="T18" fmla="*/ 0 w 18"/>
              <a:gd name="T19" fmla="*/ 0 h 29"/>
              <a:gd name="T20" fmla="*/ 0 w 18"/>
              <a:gd name="T21" fmla="*/ 0 h 29"/>
              <a:gd name="T22" fmla="*/ 0 w 18"/>
              <a:gd name="T23" fmla="*/ 0 h 29"/>
              <a:gd name="T24" fmla="*/ 0 w 18"/>
              <a:gd name="T25" fmla="*/ 0 h 29"/>
              <a:gd name="T26" fmla="*/ 0 w 18"/>
              <a:gd name="T27" fmla="*/ 0 h 29"/>
              <a:gd name="T28" fmla="*/ 0 w 18"/>
              <a:gd name="T29" fmla="*/ 0 h 29"/>
              <a:gd name="T30" fmla="*/ 0 w 18"/>
              <a:gd name="T31" fmla="*/ 0 h 29"/>
              <a:gd name="T32" fmla="*/ 0 w 18"/>
              <a:gd name="T33" fmla="*/ 0 h 29"/>
              <a:gd name="T34" fmla="*/ 0 w 18"/>
              <a:gd name="T35" fmla="*/ 0 h 29"/>
              <a:gd name="T36" fmla="*/ 0 w 18"/>
              <a:gd name="T37" fmla="*/ 0 h 29"/>
              <a:gd name="T38" fmla="*/ 0 w 18"/>
              <a:gd name="T39" fmla="*/ 0 h 29"/>
              <a:gd name="T40" fmla="*/ 0 w 18"/>
              <a:gd name="T41" fmla="*/ 0 h 29"/>
              <a:gd name="T42" fmla="*/ 0 w 18"/>
              <a:gd name="T43" fmla="*/ 0 h 29"/>
              <a:gd name="T44" fmla="*/ 0 w 18"/>
              <a:gd name="T45" fmla="*/ 0 h 29"/>
              <a:gd name="T46" fmla="*/ 0 w 18"/>
              <a:gd name="T47" fmla="*/ 0 h 29"/>
              <a:gd name="T48" fmla="*/ 0 w 18"/>
              <a:gd name="T49" fmla="*/ 0 h 29"/>
              <a:gd name="T50" fmla="*/ 0 w 18"/>
              <a:gd name="T51" fmla="*/ 0 h 29"/>
              <a:gd name="T52" fmla="*/ 0 w 18"/>
              <a:gd name="T53" fmla="*/ 0 h 29"/>
              <a:gd name="T54" fmla="*/ 0 w 18"/>
              <a:gd name="T55" fmla="*/ 0 h 29"/>
              <a:gd name="T56" fmla="*/ 0 w 18"/>
              <a:gd name="T57" fmla="*/ 0 h 29"/>
              <a:gd name="T58" fmla="*/ 0 w 18"/>
              <a:gd name="T59" fmla="*/ 0 h 29"/>
              <a:gd name="T60" fmla="*/ 0 w 18"/>
              <a:gd name="T61" fmla="*/ 0 h 29"/>
              <a:gd name="T62" fmla="*/ 0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33" name="Freeform 229"/>
          <xdr:cNvSpPr>
            <a:spLocks/>
          </xdr:cNvSpPr>
        </xdr:nvSpPr>
        <xdr:spPr bwMode="auto">
          <a:xfrm>
            <a:off x="331" y="769"/>
            <a:ext cx="2" cy="4"/>
          </a:xfrm>
          <a:custGeom>
            <a:avLst/>
            <a:gdLst>
              <a:gd name="T0" fmla="*/ 0 w 16"/>
              <a:gd name="T1" fmla="*/ 0 h 12"/>
              <a:gd name="T2" fmla="*/ 0 w 16"/>
              <a:gd name="T3" fmla="*/ 0 h 12"/>
              <a:gd name="T4" fmla="*/ 0 w 16"/>
              <a:gd name="T5" fmla="*/ 0 h 12"/>
              <a:gd name="T6" fmla="*/ 0 w 16"/>
              <a:gd name="T7" fmla="*/ 0 h 12"/>
              <a:gd name="T8" fmla="*/ 0 w 16"/>
              <a:gd name="T9" fmla="*/ 0 h 12"/>
              <a:gd name="T10" fmla="*/ 0 w 16"/>
              <a:gd name="T11" fmla="*/ 0 h 12"/>
              <a:gd name="T12" fmla="*/ 0 w 16"/>
              <a:gd name="T13" fmla="*/ 0 h 12"/>
              <a:gd name="T14" fmla="*/ 0 w 16"/>
              <a:gd name="T15" fmla="*/ 0 h 12"/>
              <a:gd name="T16" fmla="*/ 0 w 16"/>
              <a:gd name="T17" fmla="*/ 0 h 12"/>
              <a:gd name="T18" fmla="*/ 0 w 16"/>
              <a:gd name="T19" fmla="*/ 0 h 12"/>
              <a:gd name="T20" fmla="*/ 0 w 16"/>
              <a:gd name="T21" fmla="*/ 0 h 12"/>
              <a:gd name="T22" fmla="*/ 0 w 16"/>
              <a:gd name="T23" fmla="*/ 0 h 12"/>
              <a:gd name="T24" fmla="*/ 0 w 16"/>
              <a:gd name="T25" fmla="*/ 0 h 12"/>
              <a:gd name="T26" fmla="*/ 0 w 16"/>
              <a:gd name="T27" fmla="*/ 0 h 12"/>
              <a:gd name="T28" fmla="*/ 0 w 16"/>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234" name="Freeform 230"/>
          <xdr:cNvSpPr>
            <a:spLocks/>
          </xdr:cNvSpPr>
        </xdr:nvSpPr>
        <xdr:spPr bwMode="auto">
          <a:xfrm>
            <a:off x="244" y="842"/>
            <a:ext cx="3" cy="8"/>
          </a:xfrm>
          <a:custGeom>
            <a:avLst/>
            <a:gdLst>
              <a:gd name="T0" fmla="*/ 0 w 11"/>
              <a:gd name="T1" fmla="*/ 0 h 37"/>
              <a:gd name="T2" fmla="*/ 0 w 11"/>
              <a:gd name="T3" fmla="*/ 0 h 37"/>
              <a:gd name="T4" fmla="*/ 0 w 11"/>
              <a:gd name="T5" fmla="*/ 0 h 37"/>
              <a:gd name="T6" fmla="*/ 0 w 11"/>
              <a:gd name="T7" fmla="*/ 0 h 37"/>
              <a:gd name="T8" fmla="*/ 0 w 11"/>
              <a:gd name="T9" fmla="*/ 0 h 37"/>
              <a:gd name="T10" fmla="*/ 0 w 11"/>
              <a:gd name="T11" fmla="*/ 0 h 37"/>
              <a:gd name="T12" fmla="*/ 0 w 11"/>
              <a:gd name="T13" fmla="*/ 0 h 37"/>
              <a:gd name="T14" fmla="*/ 0 w 11"/>
              <a:gd name="T15" fmla="*/ 0 h 37"/>
              <a:gd name="T16" fmla="*/ 0 w 11"/>
              <a:gd name="T17" fmla="*/ 0 h 37"/>
              <a:gd name="T18" fmla="*/ 0 w 11"/>
              <a:gd name="T19" fmla="*/ 0 h 37"/>
              <a:gd name="T20" fmla="*/ 0 w 11"/>
              <a:gd name="T21" fmla="*/ 0 h 37"/>
              <a:gd name="T22" fmla="*/ 0 w 11"/>
              <a:gd name="T23" fmla="*/ 0 h 37"/>
              <a:gd name="T24" fmla="*/ 0 w 11"/>
              <a:gd name="T25" fmla="*/ 0 h 37"/>
              <a:gd name="T26" fmla="*/ 0 w 11"/>
              <a:gd name="T27" fmla="*/ 0 h 37"/>
              <a:gd name="T28" fmla="*/ 0 w 11"/>
              <a:gd name="T29" fmla="*/ 0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235" name="Freeform 231"/>
          <xdr:cNvSpPr>
            <a:spLocks/>
          </xdr:cNvSpPr>
        </xdr:nvSpPr>
        <xdr:spPr bwMode="auto">
          <a:xfrm>
            <a:off x="313" y="842"/>
            <a:ext cx="18" cy="3"/>
          </a:xfrm>
          <a:custGeom>
            <a:avLst/>
            <a:gdLst>
              <a:gd name="T0" fmla="*/ 0 w 81"/>
              <a:gd name="T1" fmla="*/ 0 h 11"/>
              <a:gd name="T2" fmla="*/ 0 w 81"/>
              <a:gd name="T3" fmla="*/ 0 h 11"/>
              <a:gd name="T4" fmla="*/ 0 w 81"/>
              <a:gd name="T5" fmla="*/ 0 h 11"/>
              <a:gd name="T6" fmla="*/ 0 w 81"/>
              <a:gd name="T7" fmla="*/ 0 h 11"/>
              <a:gd name="T8" fmla="*/ 0 w 81"/>
              <a:gd name="T9" fmla="*/ 0 h 11"/>
              <a:gd name="T10" fmla="*/ 0 w 81"/>
              <a:gd name="T11" fmla="*/ 0 h 11"/>
              <a:gd name="T12" fmla="*/ 0 w 81"/>
              <a:gd name="T13" fmla="*/ 0 h 11"/>
              <a:gd name="T14" fmla="*/ 0 w 81"/>
              <a:gd name="T15" fmla="*/ 0 h 11"/>
              <a:gd name="T16" fmla="*/ 0 w 81"/>
              <a:gd name="T17" fmla="*/ 0 h 11"/>
              <a:gd name="T18" fmla="*/ 0 w 81"/>
              <a:gd name="T19" fmla="*/ 0 h 11"/>
              <a:gd name="T20" fmla="*/ 0 w 81"/>
              <a:gd name="T21" fmla="*/ 0 h 11"/>
              <a:gd name="T22" fmla="*/ 0 w 81"/>
              <a:gd name="T23" fmla="*/ 0 h 11"/>
              <a:gd name="T24" fmla="*/ 0 w 81"/>
              <a:gd name="T25" fmla="*/ 0 h 11"/>
              <a:gd name="T26" fmla="*/ 0 w 81"/>
              <a:gd name="T27" fmla="*/ 0 h 11"/>
              <a:gd name="T28" fmla="*/ 0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236" name="Freeform 232"/>
          <xdr:cNvSpPr>
            <a:spLocks/>
          </xdr:cNvSpPr>
        </xdr:nvSpPr>
        <xdr:spPr bwMode="auto">
          <a:xfrm>
            <a:off x="259" y="843"/>
            <a:ext cx="58" cy="0"/>
          </a:xfrm>
          <a:custGeom>
            <a:avLst/>
            <a:gdLst>
              <a:gd name="T0" fmla="*/ 0 w 283"/>
              <a:gd name="T1" fmla="*/ 0 h 3"/>
              <a:gd name="T2" fmla="*/ 0 w 283"/>
              <a:gd name="T3" fmla="*/ 0 h 3"/>
              <a:gd name="T4" fmla="*/ 0 w 283"/>
              <a:gd name="T5" fmla="*/ 0 h 3"/>
              <a:gd name="T6" fmla="*/ 0 w 283"/>
              <a:gd name="T7" fmla="*/ 0 h 3"/>
              <a:gd name="T8" fmla="*/ 0 w 283"/>
              <a:gd name="T9" fmla="*/ 0 h 3"/>
              <a:gd name="T10" fmla="*/ 0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237" name="Freeform 233"/>
          <xdr:cNvSpPr>
            <a:spLocks/>
          </xdr:cNvSpPr>
        </xdr:nvSpPr>
        <xdr:spPr bwMode="auto">
          <a:xfrm>
            <a:off x="247" y="849"/>
            <a:ext cx="86" cy="1"/>
          </a:xfrm>
          <a:custGeom>
            <a:avLst/>
            <a:gdLst>
              <a:gd name="T0" fmla="*/ 0 w 418"/>
              <a:gd name="T1" fmla="*/ 0 h 4"/>
              <a:gd name="T2" fmla="*/ 0 w 418"/>
              <a:gd name="T3" fmla="*/ 0 h 4"/>
              <a:gd name="T4" fmla="*/ 0 w 418"/>
              <a:gd name="T5" fmla="*/ 0 h 4"/>
              <a:gd name="T6" fmla="*/ 0 w 418"/>
              <a:gd name="T7" fmla="*/ 0 h 4"/>
              <a:gd name="T8" fmla="*/ 0 w 418"/>
              <a:gd name="T9" fmla="*/ 0 h 4"/>
              <a:gd name="T10" fmla="*/ 0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238" name="Oval 234"/>
          <xdr:cNvSpPr>
            <a:spLocks noChangeArrowheads="1"/>
          </xdr:cNvSpPr>
        </xdr:nvSpPr>
        <xdr:spPr bwMode="auto">
          <a:xfrm>
            <a:off x="277" y="843"/>
            <a:ext cx="7" cy="9"/>
          </a:xfrm>
          <a:prstGeom prst="ellipse">
            <a:avLst/>
          </a:prstGeom>
          <a:solidFill>
            <a:srgbClr val="FFCC66"/>
          </a:solidFill>
          <a:ln w="9525">
            <a:solidFill>
              <a:srgbClr val="0238C0"/>
            </a:solidFill>
            <a:round/>
            <a:headEnd/>
            <a:tailEnd/>
          </a:ln>
        </xdr:spPr>
      </xdr:sp>
      <xdr:sp macro="" textlink="">
        <xdr:nvSpPr>
          <xdr:cNvPr id="239" name="Freeform 235"/>
          <xdr:cNvSpPr>
            <a:spLocks/>
          </xdr:cNvSpPr>
        </xdr:nvSpPr>
        <xdr:spPr bwMode="auto">
          <a:xfrm>
            <a:off x="277" y="843"/>
            <a:ext cx="7" cy="9"/>
          </a:xfrm>
          <a:custGeom>
            <a:avLst/>
            <a:gdLst>
              <a:gd name="T0" fmla="*/ 0 w 34"/>
              <a:gd name="T1" fmla="*/ 0 h 34"/>
              <a:gd name="T2" fmla="*/ 0 w 34"/>
              <a:gd name="T3" fmla="*/ 0 h 34"/>
              <a:gd name="T4" fmla="*/ 0 w 34"/>
              <a:gd name="T5" fmla="*/ 0 h 34"/>
              <a:gd name="T6" fmla="*/ 0 w 34"/>
              <a:gd name="T7" fmla="*/ 0 h 34"/>
              <a:gd name="T8" fmla="*/ 0 w 34"/>
              <a:gd name="T9" fmla="*/ 0 h 34"/>
              <a:gd name="T10" fmla="*/ 0 w 34"/>
              <a:gd name="T11" fmla="*/ 0 h 34"/>
              <a:gd name="T12" fmla="*/ 0 w 34"/>
              <a:gd name="T13" fmla="*/ 0 h 34"/>
              <a:gd name="T14" fmla="*/ 0 w 34"/>
              <a:gd name="T15" fmla="*/ 0 h 34"/>
              <a:gd name="T16" fmla="*/ 0 w 34"/>
              <a:gd name="T17" fmla="*/ 0 h 34"/>
              <a:gd name="T18" fmla="*/ 0 w 34"/>
              <a:gd name="T19" fmla="*/ 0 h 34"/>
              <a:gd name="T20" fmla="*/ 0 w 34"/>
              <a:gd name="T21" fmla="*/ 0 h 34"/>
              <a:gd name="T22" fmla="*/ 0 w 34"/>
              <a:gd name="T23" fmla="*/ 0 h 34"/>
              <a:gd name="T24" fmla="*/ 0 w 34"/>
              <a:gd name="T25" fmla="*/ 0 h 34"/>
              <a:gd name="T26" fmla="*/ 0 w 34"/>
              <a:gd name="T27" fmla="*/ 0 h 34"/>
              <a:gd name="T28" fmla="*/ 0 w 34"/>
              <a:gd name="T29" fmla="*/ 0 h 34"/>
              <a:gd name="T30" fmla="*/ 0 w 34"/>
              <a:gd name="T31" fmla="*/ 0 h 34"/>
              <a:gd name="T32" fmla="*/ 0 w 34"/>
              <a:gd name="T33" fmla="*/ 0 h 34"/>
              <a:gd name="T34" fmla="*/ 0 w 34"/>
              <a:gd name="T35" fmla="*/ 0 h 34"/>
              <a:gd name="T36" fmla="*/ 0 w 34"/>
              <a:gd name="T37" fmla="*/ 0 h 34"/>
              <a:gd name="T38" fmla="*/ 0 w 34"/>
              <a:gd name="T39" fmla="*/ 0 h 34"/>
              <a:gd name="T40" fmla="*/ 0 w 34"/>
              <a:gd name="T41" fmla="*/ 0 h 34"/>
              <a:gd name="T42" fmla="*/ 0 w 34"/>
              <a:gd name="T43" fmla="*/ 0 h 34"/>
              <a:gd name="T44" fmla="*/ 0 w 34"/>
              <a:gd name="T45" fmla="*/ 0 h 34"/>
              <a:gd name="T46" fmla="*/ 0 w 34"/>
              <a:gd name="T47" fmla="*/ 0 h 34"/>
              <a:gd name="T48" fmla="*/ 0 w 34"/>
              <a:gd name="T49" fmla="*/ 0 h 34"/>
              <a:gd name="T50" fmla="*/ 0 w 34"/>
              <a:gd name="T51" fmla="*/ 0 h 34"/>
              <a:gd name="T52" fmla="*/ 0 w 34"/>
              <a:gd name="T53" fmla="*/ 0 h 34"/>
              <a:gd name="T54" fmla="*/ 0 w 34"/>
              <a:gd name="T55" fmla="*/ 0 h 34"/>
              <a:gd name="T56" fmla="*/ 0 w 34"/>
              <a:gd name="T57" fmla="*/ 0 h 34"/>
              <a:gd name="T58" fmla="*/ 0 w 34"/>
              <a:gd name="T59" fmla="*/ 0 h 34"/>
              <a:gd name="T60" fmla="*/ 0 w 34"/>
              <a:gd name="T61" fmla="*/ 0 h 34"/>
              <a:gd name="T62" fmla="*/ 0 w 34"/>
              <a:gd name="T63" fmla="*/ 0 h 34"/>
              <a:gd name="T64" fmla="*/ 0 w 34"/>
              <a:gd name="T65" fmla="*/ 0 h 34"/>
              <a:gd name="T66" fmla="*/ 0 w 34"/>
              <a:gd name="T67" fmla="*/ 0 h 34"/>
              <a:gd name="T68" fmla="*/ 0 w 34"/>
              <a:gd name="T69" fmla="*/ 0 h 34"/>
              <a:gd name="T70" fmla="*/ 0 w 34"/>
              <a:gd name="T71" fmla="*/ 0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40" name="Oval 236"/>
          <xdr:cNvSpPr>
            <a:spLocks noChangeArrowheads="1"/>
          </xdr:cNvSpPr>
        </xdr:nvSpPr>
        <xdr:spPr bwMode="auto">
          <a:xfrm>
            <a:off x="279" y="846"/>
            <a:ext cx="2" cy="3"/>
          </a:xfrm>
          <a:prstGeom prst="ellipse">
            <a:avLst/>
          </a:prstGeom>
          <a:solidFill>
            <a:srgbClr val="FFCC66"/>
          </a:solidFill>
          <a:ln w="9525">
            <a:solidFill>
              <a:srgbClr val="0238C0"/>
            </a:solidFill>
            <a:round/>
            <a:headEnd/>
            <a:tailEnd/>
          </a:ln>
        </xdr:spPr>
      </xdr:sp>
      <xdr:sp macro="" textlink="">
        <xdr:nvSpPr>
          <xdr:cNvPr id="241" name="Freeform 237"/>
          <xdr:cNvSpPr>
            <a:spLocks/>
          </xdr:cNvSpPr>
        </xdr:nvSpPr>
        <xdr:spPr bwMode="auto">
          <a:xfrm>
            <a:off x="279" y="846"/>
            <a:ext cx="2" cy="3"/>
          </a:xfrm>
          <a:custGeom>
            <a:avLst/>
            <a:gdLst>
              <a:gd name="T0" fmla="*/ 0 w 16"/>
              <a:gd name="T1" fmla="*/ 0 h 16"/>
              <a:gd name="T2" fmla="*/ 0 w 16"/>
              <a:gd name="T3" fmla="*/ 0 h 16"/>
              <a:gd name="T4" fmla="*/ 0 w 16"/>
              <a:gd name="T5" fmla="*/ 0 h 16"/>
              <a:gd name="T6" fmla="*/ 0 w 16"/>
              <a:gd name="T7" fmla="*/ 0 h 16"/>
              <a:gd name="T8" fmla="*/ 0 w 16"/>
              <a:gd name="T9" fmla="*/ 0 h 16"/>
              <a:gd name="T10" fmla="*/ 0 w 16"/>
              <a:gd name="T11" fmla="*/ 0 h 16"/>
              <a:gd name="T12" fmla="*/ 0 w 16"/>
              <a:gd name="T13" fmla="*/ 0 h 16"/>
              <a:gd name="T14" fmla="*/ 0 w 16"/>
              <a:gd name="T15" fmla="*/ 0 h 16"/>
              <a:gd name="T16" fmla="*/ 0 w 16"/>
              <a:gd name="T17" fmla="*/ 0 h 16"/>
              <a:gd name="T18" fmla="*/ 0 w 16"/>
              <a:gd name="T19" fmla="*/ 0 h 16"/>
              <a:gd name="T20" fmla="*/ 0 w 16"/>
              <a:gd name="T21" fmla="*/ 0 h 16"/>
              <a:gd name="T22" fmla="*/ 0 w 16"/>
              <a:gd name="T23" fmla="*/ 0 h 16"/>
              <a:gd name="T24" fmla="*/ 0 w 16"/>
              <a:gd name="T25" fmla="*/ 0 h 16"/>
              <a:gd name="T26" fmla="*/ 0 w 16"/>
              <a:gd name="T27" fmla="*/ 0 h 16"/>
              <a:gd name="T28" fmla="*/ 0 w 16"/>
              <a:gd name="T29" fmla="*/ 0 h 16"/>
              <a:gd name="T30" fmla="*/ 0 w 16"/>
              <a:gd name="T31" fmla="*/ 0 h 16"/>
              <a:gd name="T32" fmla="*/ 0 w 16"/>
              <a:gd name="T33" fmla="*/ 0 h 16"/>
              <a:gd name="T34" fmla="*/ 0 w 16"/>
              <a:gd name="T35" fmla="*/ 0 h 16"/>
              <a:gd name="T36" fmla="*/ 0 w 16"/>
              <a:gd name="T37" fmla="*/ 0 h 16"/>
              <a:gd name="T38" fmla="*/ 0 w 16"/>
              <a:gd name="T39" fmla="*/ 0 h 16"/>
              <a:gd name="T40" fmla="*/ 0 w 16"/>
              <a:gd name="T41" fmla="*/ 0 h 16"/>
              <a:gd name="T42" fmla="*/ 0 w 16"/>
              <a:gd name="T43" fmla="*/ 0 h 16"/>
              <a:gd name="T44" fmla="*/ 0 w 16"/>
              <a:gd name="T45" fmla="*/ 0 h 16"/>
              <a:gd name="T46" fmla="*/ 0 w 16"/>
              <a:gd name="T47" fmla="*/ 0 h 16"/>
              <a:gd name="T48" fmla="*/ 0 w 16"/>
              <a:gd name="T49" fmla="*/ 0 h 16"/>
              <a:gd name="T50" fmla="*/ 0 w 16"/>
              <a:gd name="T51" fmla="*/ 0 h 16"/>
              <a:gd name="T52" fmla="*/ 0 w 16"/>
              <a:gd name="T53" fmla="*/ 0 h 16"/>
              <a:gd name="T54" fmla="*/ 0 w 16"/>
              <a:gd name="T55" fmla="*/ 0 h 16"/>
              <a:gd name="T56" fmla="*/ 0 w 16"/>
              <a:gd name="T57" fmla="*/ 0 h 16"/>
              <a:gd name="T58" fmla="*/ 0 w 16"/>
              <a:gd name="T59" fmla="*/ 0 h 16"/>
              <a:gd name="T60" fmla="*/ 0 w 16"/>
              <a:gd name="T61" fmla="*/ 0 h 16"/>
              <a:gd name="T62" fmla="*/ 0 w 16"/>
              <a:gd name="T63" fmla="*/ 0 h 16"/>
              <a:gd name="T64" fmla="*/ 0 w 16"/>
              <a:gd name="T65" fmla="*/ 0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42" name="Oval 238"/>
          <xdr:cNvSpPr>
            <a:spLocks noChangeArrowheads="1"/>
          </xdr:cNvSpPr>
        </xdr:nvSpPr>
        <xdr:spPr bwMode="auto">
          <a:xfrm>
            <a:off x="291" y="843"/>
            <a:ext cx="7" cy="9"/>
          </a:xfrm>
          <a:prstGeom prst="ellipse">
            <a:avLst/>
          </a:prstGeom>
          <a:solidFill>
            <a:srgbClr val="FFCC66"/>
          </a:solidFill>
          <a:ln w="9525">
            <a:solidFill>
              <a:srgbClr val="0238C0"/>
            </a:solidFill>
            <a:round/>
            <a:headEnd/>
            <a:tailEnd/>
          </a:ln>
        </xdr:spPr>
      </xdr:sp>
      <xdr:sp macro="" textlink="">
        <xdr:nvSpPr>
          <xdr:cNvPr id="243" name="Freeform 239"/>
          <xdr:cNvSpPr>
            <a:spLocks/>
          </xdr:cNvSpPr>
        </xdr:nvSpPr>
        <xdr:spPr bwMode="auto">
          <a:xfrm>
            <a:off x="291" y="843"/>
            <a:ext cx="7" cy="9"/>
          </a:xfrm>
          <a:custGeom>
            <a:avLst/>
            <a:gdLst>
              <a:gd name="T0" fmla="*/ 0 w 36"/>
              <a:gd name="T1" fmla="*/ 0 h 34"/>
              <a:gd name="T2" fmla="*/ 0 w 36"/>
              <a:gd name="T3" fmla="*/ 0 h 34"/>
              <a:gd name="T4" fmla="*/ 0 w 36"/>
              <a:gd name="T5" fmla="*/ 0 h 34"/>
              <a:gd name="T6" fmla="*/ 0 w 36"/>
              <a:gd name="T7" fmla="*/ 0 h 34"/>
              <a:gd name="T8" fmla="*/ 0 w 36"/>
              <a:gd name="T9" fmla="*/ 0 h 34"/>
              <a:gd name="T10" fmla="*/ 0 w 36"/>
              <a:gd name="T11" fmla="*/ 0 h 34"/>
              <a:gd name="T12" fmla="*/ 0 w 36"/>
              <a:gd name="T13" fmla="*/ 0 h 34"/>
              <a:gd name="T14" fmla="*/ 0 w 36"/>
              <a:gd name="T15" fmla="*/ 0 h 34"/>
              <a:gd name="T16" fmla="*/ 0 w 36"/>
              <a:gd name="T17" fmla="*/ 0 h 34"/>
              <a:gd name="T18" fmla="*/ 0 w 36"/>
              <a:gd name="T19" fmla="*/ 0 h 34"/>
              <a:gd name="T20" fmla="*/ 0 w 36"/>
              <a:gd name="T21" fmla="*/ 0 h 34"/>
              <a:gd name="T22" fmla="*/ 0 w 36"/>
              <a:gd name="T23" fmla="*/ 0 h 34"/>
              <a:gd name="T24" fmla="*/ 0 w 36"/>
              <a:gd name="T25" fmla="*/ 0 h 34"/>
              <a:gd name="T26" fmla="*/ 0 w 36"/>
              <a:gd name="T27" fmla="*/ 0 h 34"/>
              <a:gd name="T28" fmla="*/ 0 w 36"/>
              <a:gd name="T29" fmla="*/ 0 h 34"/>
              <a:gd name="T30" fmla="*/ 0 w 36"/>
              <a:gd name="T31" fmla="*/ 0 h 34"/>
              <a:gd name="T32" fmla="*/ 0 w 36"/>
              <a:gd name="T33" fmla="*/ 0 h 34"/>
              <a:gd name="T34" fmla="*/ 0 w 36"/>
              <a:gd name="T35" fmla="*/ 0 h 34"/>
              <a:gd name="T36" fmla="*/ 0 w 36"/>
              <a:gd name="T37" fmla="*/ 0 h 34"/>
              <a:gd name="T38" fmla="*/ 0 w 36"/>
              <a:gd name="T39" fmla="*/ 0 h 34"/>
              <a:gd name="T40" fmla="*/ 0 w 36"/>
              <a:gd name="T41" fmla="*/ 0 h 34"/>
              <a:gd name="T42" fmla="*/ 0 w 36"/>
              <a:gd name="T43" fmla="*/ 0 h 34"/>
              <a:gd name="T44" fmla="*/ 0 w 36"/>
              <a:gd name="T45" fmla="*/ 0 h 34"/>
              <a:gd name="T46" fmla="*/ 0 w 36"/>
              <a:gd name="T47" fmla="*/ 0 h 34"/>
              <a:gd name="T48" fmla="*/ 0 w 36"/>
              <a:gd name="T49" fmla="*/ 0 h 34"/>
              <a:gd name="T50" fmla="*/ 0 w 36"/>
              <a:gd name="T51" fmla="*/ 0 h 34"/>
              <a:gd name="T52" fmla="*/ 0 w 36"/>
              <a:gd name="T53" fmla="*/ 0 h 34"/>
              <a:gd name="T54" fmla="*/ 0 w 36"/>
              <a:gd name="T55" fmla="*/ 0 h 34"/>
              <a:gd name="T56" fmla="*/ 0 w 36"/>
              <a:gd name="T57" fmla="*/ 0 h 34"/>
              <a:gd name="T58" fmla="*/ 0 w 36"/>
              <a:gd name="T59" fmla="*/ 0 h 34"/>
              <a:gd name="T60" fmla="*/ 0 w 36"/>
              <a:gd name="T61" fmla="*/ 0 h 34"/>
              <a:gd name="T62" fmla="*/ 0 w 36"/>
              <a:gd name="T63" fmla="*/ 0 h 34"/>
              <a:gd name="T64" fmla="*/ 0 w 36"/>
              <a:gd name="T65" fmla="*/ 0 h 34"/>
              <a:gd name="T66" fmla="*/ 0 w 36"/>
              <a:gd name="T67" fmla="*/ 0 h 34"/>
              <a:gd name="T68" fmla="*/ 0 w 36"/>
              <a:gd name="T69" fmla="*/ 0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44" name="Oval 240"/>
          <xdr:cNvSpPr>
            <a:spLocks noChangeArrowheads="1"/>
          </xdr:cNvSpPr>
        </xdr:nvSpPr>
        <xdr:spPr bwMode="auto">
          <a:xfrm>
            <a:off x="294" y="846"/>
            <a:ext cx="2" cy="3"/>
          </a:xfrm>
          <a:prstGeom prst="ellipse">
            <a:avLst/>
          </a:prstGeom>
          <a:solidFill>
            <a:srgbClr val="FFCC66"/>
          </a:solidFill>
          <a:ln w="9525">
            <a:solidFill>
              <a:srgbClr val="0238C0"/>
            </a:solidFill>
            <a:round/>
            <a:headEnd/>
            <a:tailEnd/>
          </a:ln>
        </xdr:spPr>
      </xdr:sp>
      <xdr:sp macro="" textlink="">
        <xdr:nvSpPr>
          <xdr:cNvPr id="245" name="Freeform 241"/>
          <xdr:cNvSpPr>
            <a:spLocks/>
          </xdr:cNvSpPr>
        </xdr:nvSpPr>
        <xdr:spPr bwMode="auto">
          <a:xfrm>
            <a:off x="292" y="846"/>
            <a:ext cx="4" cy="3"/>
          </a:xfrm>
          <a:custGeom>
            <a:avLst/>
            <a:gdLst>
              <a:gd name="T0" fmla="*/ 0 w 16"/>
              <a:gd name="T1" fmla="*/ 0 h 16"/>
              <a:gd name="T2" fmla="*/ 0 w 16"/>
              <a:gd name="T3" fmla="*/ 0 h 16"/>
              <a:gd name="T4" fmla="*/ 0 w 16"/>
              <a:gd name="T5" fmla="*/ 0 h 16"/>
              <a:gd name="T6" fmla="*/ 0 w 16"/>
              <a:gd name="T7" fmla="*/ 0 h 16"/>
              <a:gd name="T8" fmla="*/ 0 w 16"/>
              <a:gd name="T9" fmla="*/ 0 h 16"/>
              <a:gd name="T10" fmla="*/ 0 w 16"/>
              <a:gd name="T11" fmla="*/ 0 h 16"/>
              <a:gd name="T12" fmla="*/ 0 w 16"/>
              <a:gd name="T13" fmla="*/ 0 h 16"/>
              <a:gd name="T14" fmla="*/ 0 w 16"/>
              <a:gd name="T15" fmla="*/ 0 h 16"/>
              <a:gd name="T16" fmla="*/ 0 w 16"/>
              <a:gd name="T17" fmla="*/ 0 h 16"/>
              <a:gd name="T18" fmla="*/ 0 w 16"/>
              <a:gd name="T19" fmla="*/ 0 h 16"/>
              <a:gd name="T20" fmla="*/ 0 w 16"/>
              <a:gd name="T21" fmla="*/ 0 h 16"/>
              <a:gd name="T22" fmla="*/ 0 w 16"/>
              <a:gd name="T23" fmla="*/ 0 h 16"/>
              <a:gd name="T24" fmla="*/ 0 w 16"/>
              <a:gd name="T25" fmla="*/ 0 h 16"/>
              <a:gd name="T26" fmla="*/ 0 w 16"/>
              <a:gd name="T27" fmla="*/ 0 h 16"/>
              <a:gd name="T28" fmla="*/ 0 w 16"/>
              <a:gd name="T29" fmla="*/ 0 h 16"/>
              <a:gd name="T30" fmla="*/ 0 w 16"/>
              <a:gd name="T31" fmla="*/ 0 h 16"/>
              <a:gd name="T32" fmla="*/ 0 w 16"/>
              <a:gd name="T33" fmla="*/ 0 h 16"/>
              <a:gd name="T34" fmla="*/ 0 w 16"/>
              <a:gd name="T35" fmla="*/ 0 h 16"/>
              <a:gd name="T36" fmla="*/ 0 w 16"/>
              <a:gd name="T37" fmla="*/ 0 h 16"/>
              <a:gd name="T38" fmla="*/ 0 w 16"/>
              <a:gd name="T39" fmla="*/ 0 h 16"/>
              <a:gd name="T40" fmla="*/ 0 w 16"/>
              <a:gd name="T41" fmla="*/ 0 h 16"/>
              <a:gd name="T42" fmla="*/ 0 w 16"/>
              <a:gd name="T43" fmla="*/ 0 h 16"/>
              <a:gd name="T44" fmla="*/ 0 w 16"/>
              <a:gd name="T45" fmla="*/ 0 h 16"/>
              <a:gd name="T46" fmla="*/ 0 w 16"/>
              <a:gd name="T47" fmla="*/ 0 h 16"/>
              <a:gd name="T48" fmla="*/ 0 w 16"/>
              <a:gd name="T49" fmla="*/ 0 h 16"/>
              <a:gd name="T50" fmla="*/ 0 w 16"/>
              <a:gd name="T51" fmla="*/ 0 h 16"/>
              <a:gd name="T52" fmla="*/ 0 w 16"/>
              <a:gd name="T53" fmla="*/ 0 h 16"/>
              <a:gd name="T54" fmla="*/ 0 w 16"/>
              <a:gd name="T55" fmla="*/ 0 h 16"/>
              <a:gd name="T56" fmla="*/ 0 w 16"/>
              <a:gd name="T57" fmla="*/ 0 h 16"/>
              <a:gd name="T58" fmla="*/ 0 w 16"/>
              <a:gd name="T59" fmla="*/ 0 h 16"/>
              <a:gd name="T60" fmla="*/ 0 w 16"/>
              <a:gd name="T61" fmla="*/ 0 h 16"/>
              <a:gd name="T62" fmla="*/ 0 w 16"/>
              <a:gd name="T63" fmla="*/ 0 h 16"/>
              <a:gd name="T64" fmla="*/ 0 w 16"/>
              <a:gd name="T65" fmla="*/ 0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46" name="Freeform 242"/>
          <xdr:cNvSpPr>
            <a:spLocks/>
          </xdr:cNvSpPr>
        </xdr:nvSpPr>
        <xdr:spPr bwMode="auto">
          <a:xfrm>
            <a:off x="243" y="853"/>
            <a:ext cx="89" cy="0"/>
          </a:xfrm>
          <a:custGeom>
            <a:avLst/>
            <a:gdLst>
              <a:gd name="T0" fmla="*/ 0 w 433"/>
              <a:gd name="T1" fmla="*/ 0 h 4"/>
              <a:gd name="T2" fmla="*/ 0 w 433"/>
              <a:gd name="T3" fmla="*/ 0 h 4"/>
              <a:gd name="T4" fmla="*/ 0 w 433"/>
              <a:gd name="T5" fmla="*/ 0 h 4"/>
              <a:gd name="T6" fmla="*/ 0 w 433"/>
              <a:gd name="T7" fmla="*/ 0 h 4"/>
              <a:gd name="T8" fmla="*/ 0 w 433"/>
              <a:gd name="T9" fmla="*/ 0 h 4"/>
              <a:gd name="T10" fmla="*/ 0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247" name="Freeform 243"/>
          <xdr:cNvSpPr>
            <a:spLocks/>
          </xdr:cNvSpPr>
        </xdr:nvSpPr>
        <xdr:spPr bwMode="auto">
          <a:xfrm>
            <a:off x="349" y="901"/>
            <a:ext cx="5" cy="5"/>
          </a:xfrm>
          <a:custGeom>
            <a:avLst/>
            <a:gdLst>
              <a:gd name="T0" fmla="*/ 0 w 23"/>
              <a:gd name="T1" fmla="*/ 0 h 25"/>
              <a:gd name="T2" fmla="*/ 0 w 23"/>
              <a:gd name="T3" fmla="*/ 0 h 25"/>
              <a:gd name="T4" fmla="*/ 0 w 23"/>
              <a:gd name="T5" fmla="*/ 0 h 25"/>
              <a:gd name="T6" fmla="*/ 0 w 23"/>
              <a:gd name="T7" fmla="*/ 0 h 25"/>
              <a:gd name="T8" fmla="*/ 0 w 23"/>
              <a:gd name="T9" fmla="*/ 0 h 25"/>
              <a:gd name="T10" fmla="*/ 0 w 23"/>
              <a:gd name="T11" fmla="*/ 0 h 25"/>
              <a:gd name="T12" fmla="*/ 0 w 23"/>
              <a:gd name="T13" fmla="*/ 0 h 25"/>
              <a:gd name="T14" fmla="*/ 0 w 23"/>
              <a:gd name="T15" fmla="*/ 0 h 25"/>
              <a:gd name="T16" fmla="*/ 0 w 23"/>
              <a:gd name="T17" fmla="*/ 0 h 25"/>
              <a:gd name="T18" fmla="*/ 0 w 23"/>
              <a:gd name="T19" fmla="*/ 0 h 25"/>
              <a:gd name="T20" fmla="*/ 0 w 23"/>
              <a:gd name="T21" fmla="*/ 0 h 25"/>
              <a:gd name="T22" fmla="*/ 0 w 23"/>
              <a:gd name="T23" fmla="*/ 0 h 25"/>
              <a:gd name="T24" fmla="*/ 0 w 23"/>
              <a:gd name="T25" fmla="*/ 0 h 25"/>
              <a:gd name="T26" fmla="*/ 0 w 23"/>
              <a:gd name="T27" fmla="*/ 0 h 25"/>
              <a:gd name="T28" fmla="*/ 0 w 23"/>
              <a:gd name="T29" fmla="*/ 0 h 25"/>
              <a:gd name="T30" fmla="*/ 0 w 23"/>
              <a:gd name="T31" fmla="*/ 0 h 25"/>
              <a:gd name="T32" fmla="*/ 0 w 23"/>
              <a:gd name="T33" fmla="*/ 0 h 25"/>
              <a:gd name="T34" fmla="*/ 0 w 23"/>
              <a:gd name="T35" fmla="*/ 0 h 25"/>
              <a:gd name="T36" fmla="*/ 0 w 23"/>
              <a:gd name="T37" fmla="*/ 0 h 25"/>
              <a:gd name="T38" fmla="*/ 0 w 23"/>
              <a:gd name="T39" fmla="*/ 0 h 25"/>
              <a:gd name="T40" fmla="*/ 0 w 23"/>
              <a:gd name="T41" fmla="*/ 0 h 25"/>
              <a:gd name="T42" fmla="*/ 0 w 23"/>
              <a:gd name="T43" fmla="*/ 0 h 25"/>
              <a:gd name="T44" fmla="*/ 0 w 23"/>
              <a:gd name="T45" fmla="*/ 0 h 25"/>
              <a:gd name="T46" fmla="*/ 0 w 23"/>
              <a:gd name="T47" fmla="*/ 0 h 25"/>
              <a:gd name="T48" fmla="*/ 0 w 23"/>
              <a:gd name="T49" fmla="*/ 0 h 25"/>
              <a:gd name="T50" fmla="*/ 0 w 23"/>
              <a:gd name="T51" fmla="*/ 0 h 25"/>
              <a:gd name="T52" fmla="*/ 0 w 23"/>
              <a:gd name="T53" fmla="*/ 0 h 25"/>
              <a:gd name="T54" fmla="*/ 0 w 23"/>
              <a:gd name="T55" fmla="*/ 0 h 25"/>
              <a:gd name="T56" fmla="*/ 0 w 23"/>
              <a:gd name="T57" fmla="*/ 0 h 25"/>
              <a:gd name="T58" fmla="*/ 0 w 23"/>
              <a:gd name="T59" fmla="*/ 0 h 25"/>
              <a:gd name="T60" fmla="*/ 0 w 23"/>
              <a:gd name="T61" fmla="*/ 0 h 25"/>
              <a:gd name="T62" fmla="*/ 0 w 23"/>
              <a:gd name="T63" fmla="*/ 0 h 25"/>
              <a:gd name="T64" fmla="*/ 0 w 23"/>
              <a:gd name="T65" fmla="*/ 0 h 25"/>
              <a:gd name="T66" fmla="*/ 0 w 23"/>
              <a:gd name="T67" fmla="*/ 0 h 25"/>
              <a:gd name="T68" fmla="*/ 0 w 23"/>
              <a:gd name="T69" fmla="*/ 0 h 25"/>
              <a:gd name="T70" fmla="*/ 0 w 23"/>
              <a:gd name="T71" fmla="*/ 0 h 25"/>
              <a:gd name="T72" fmla="*/ 0 w 23"/>
              <a:gd name="T73" fmla="*/ 0 h 25"/>
              <a:gd name="T74" fmla="*/ 0 w 23"/>
              <a:gd name="T75" fmla="*/ 0 h 25"/>
              <a:gd name="T76" fmla="*/ 0 w 23"/>
              <a:gd name="T77" fmla="*/ 0 h 25"/>
              <a:gd name="T78" fmla="*/ 0 w 23"/>
              <a:gd name="T79" fmla="*/ 0 h 25"/>
              <a:gd name="T80" fmla="*/ 0 w 23"/>
              <a:gd name="T81" fmla="*/ 0 h 25"/>
              <a:gd name="T82" fmla="*/ 0 w 23"/>
              <a:gd name="T83" fmla="*/ 0 h 25"/>
              <a:gd name="T84" fmla="*/ 0 w 23"/>
              <a:gd name="T85" fmla="*/ 0 h 25"/>
              <a:gd name="T86" fmla="*/ 0 w 23"/>
              <a:gd name="T87" fmla="*/ 0 h 25"/>
              <a:gd name="T88" fmla="*/ 0 w 23"/>
              <a:gd name="T89" fmla="*/ 0 h 25"/>
              <a:gd name="T90" fmla="*/ 0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248" name="Freeform 244"/>
          <xdr:cNvSpPr>
            <a:spLocks/>
          </xdr:cNvSpPr>
        </xdr:nvSpPr>
        <xdr:spPr bwMode="auto">
          <a:xfrm>
            <a:off x="347" y="899"/>
            <a:ext cx="5" cy="4"/>
          </a:xfrm>
          <a:custGeom>
            <a:avLst/>
            <a:gdLst>
              <a:gd name="T0" fmla="*/ 0 w 26"/>
              <a:gd name="T1" fmla="*/ 0 h 17"/>
              <a:gd name="T2" fmla="*/ 0 w 26"/>
              <a:gd name="T3" fmla="*/ 0 h 17"/>
              <a:gd name="T4" fmla="*/ 0 w 26"/>
              <a:gd name="T5" fmla="*/ 0 h 17"/>
              <a:gd name="T6" fmla="*/ 0 w 26"/>
              <a:gd name="T7" fmla="*/ 0 h 17"/>
              <a:gd name="T8" fmla="*/ 0 w 26"/>
              <a:gd name="T9" fmla="*/ 0 h 17"/>
              <a:gd name="T10" fmla="*/ 0 w 26"/>
              <a:gd name="T11" fmla="*/ 0 h 17"/>
              <a:gd name="T12" fmla="*/ 0 w 26"/>
              <a:gd name="T13" fmla="*/ 0 h 17"/>
              <a:gd name="T14" fmla="*/ 0 w 26"/>
              <a:gd name="T15" fmla="*/ 0 h 17"/>
              <a:gd name="T16" fmla="*/ 0 w 26"/>
              <a:gd name="T17" fmla="*/ 0 h 17"/>
              <a:gd name="T18" fmla="*/ 0 w 26"/>
              <a:gd name="T19" fmla="*/ 0 h 17"/>
              <a:gd name="T20" fmla="*/ 0 w 26"/>
              <a:gd name="T21" fmla="*/ 0 h 17"/>
              <a:gd name="T22" fmla="*/ 0 w 26"/>
              <a:gd name="T23" fmla="*/ 0 h 17"/>
              <a:gd name="T24" fmla="*/ 0 w 26"/>
              <a:gd name="T25" fmla="*/ 0 h 17"/>
              <a:gd name="T26" fmla="*/ 0 w 26"/>
              <a:gd name="T27" fmla="*/ 0 h 17"/>
              <a:gd name="T28" fmla="*/ 0 w 26"/>
              <a:gd name="T29" fmla="*/ 0 h 17"/>
              <a:gd name="T30" fmla="*/ 0 w 26"/>
              <a:gd name="T31" fmla="*/ 0 h 17"/>
              <a:gd name="T32" fmla="*/ 0 w 26"/>
              <a:gd name="T33" fmla="*/ 0 h 17"/>
              <a:gd name="T34" fmla="*/ 0 w 26"/>
              <a:gd name="T35" fmla="*/ 0 h 17"/>
              <a:gd name="T36" fmla="*/ 0 w 26"/>
              <a:gd name="T37" fmla="*/ 0 h 17"/>
              <a:gd name="T38" fmla="*/ 0 w 26"/>
              <a:gd name="T39" fmla="*/ 0 h 17"/>
              <a:gd name="T40" fmla="*/ 0 w 26"/>
              <a:gd name="T41" fmla="*/ 0 h 17"/>
              <a:gd name="T42" fmla="*/ 0 w 26"/>
              <a:gd name="T43" fmla="*/ 0 h 17"/>
              <a:gd name="T44" fmla="*/ 0 w 26"/>
              <a:gd name="T45" fmla="*/ 0 h 17"/>
              <a:gd name="T46" fmla="*/ 0 w 26"/>
              <a:gd name="T47" fmla="*/ 0 h 17"/>
              <a:gd name="T48" fmla="*/ 0 w 26"/>
              <a:gd name="T49" fmla="*/ 0 h 17"/>
              <a:gd name="T50" fmla="*/ 0 w 26"/>
              <a:gd name="T51" fmla="*/ 0 h 17"/>
              <a:gd name="T52" fmla="*/ 0 w 26"/>
              <a:gd name="T53" fmla="*/ 0 h 17"/>
              <a:gd name="T54" fmla="*/ 0 w 26"/>
              <a:gd name="T55" fmla="*/ 0 h 17"/>
              <a:gd name="T56" fmla="*/ 0 w 26"/>
              <a:gd name="T57" fmla="*/ 0 h 17"/>
              <a:gd name="T58" fmla="*/ 0 w 26"/>
              <a:gd name="T59" fmla="*/ 0 h 17"/>
              <a:gd name="T60" fmla="*/ 0 w 26"/>
              <a:gd name="T61" fmla="*/ 0 h 17"/>
              <a:gd name="T62" fmla="*/ 0 w 26"/>
              <a:gd name="T63" fmla="*/ 0 h 17"/>
              <a:gd name="T64" fmla="*/ 0 w 26"/>
              <a:gd name="T65" fmla="*/ 0 h 17"/>
              <a:gd name="T66" fmla="*/ 0 w 26"/>
              <a:gd name="T67" fmla="*/ 0 h 17"/>
              <a:gd name="T68" fmla="*/ 0 w 26"/>
              <a:gd name="T69" fmla="*/ 0 h 17"/>
              <a:gd name="T70" fmla="*/ 0 w 26"/>
              <a:gd name="T71" fmla="*/ 0 h 17"/>
              <a:gd name="T72" fmla="*/ 0 w 26"/>
              <a:gd name="T73" fmla="*/ 0 h 17"/>
              <a:gd name="T74" fmla="*/ 0 w 26"/>
              <a:gd name="T75" fmla="*/ 0 h 17"/>
              <a:gd name="T76" fmla="*/ 0 w 26"/>
              <a:gd name="T77" fmla="*/ 0 h 17"/>
              <a:gd name="T78" fmla="*/ 0 w 26"/>
              <a:gd name="T79" fmla="*/ 0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249" name="Freeform 245"/>
          <xdr:cNvSpPr>
            <a:spLocks/>
          </xdr:cNvSpPr>
        </xdr:nvSpPr>
        <xdr:spPr bwMode="auto">
          <a:xfrm>
            <a:off x="331" y="856"/>
            <a:ext cx="3" cy="5"/>
          </a:xfrm>
          <a:custGeom>
            <a:avLst/>
            <a:gdLst>
              <a:gd name="T0" fmla="*/ 0 w 22"/>
              <a:gd name="T1" fmla="*/ 0 h 23"/>
              <a:gd name="T2" fmla="*/ 0 w 22"/>
              <a:gd name="T3" fmla="*/ 0 h 23"/>
              <a:gd name="T4" fmla="*/ 0 w 22"/>
              <a:gd name="T5" fmla="*/ 0 h 23"/>
              <a:gd name="T6" fmla="*/ 0 w 22"/>
              <a:gd name="T7" fmla="*/ 0 h 23"/>
              <a:gd name="T8" fmla="*/ 0 w 22"/>
              <a:gd name="T9" fmla="*/ 0 h 23"/>
              <a:gd name="T10" fmla="*/ 0 w 22"/>
              <a:gd name="T11" fmla="*/ 0 h 23"/>
              <a:gd name="T12" fmla="*/ 0 w 22"/>
              <a:gd name="T13" fmla="*/ 0 h 23"/>
              <a:gd name="T14" fmla="*/ 0 w 22"/>
              <a:gd name="T15" fmla="*/ 0 h 23"/>
              <a:gd name="T16" fmla="*/ 0 w 22"/>
              <a:gd name="T17" fmla="*/ 0 h 23"/>
              <a:gd name="T18" fmla="*/ 0 w 22"/>
              <a:gd name="T19" fmla="*/ 0 h 23"/>
              <a:gd name="T20" fmla="*/ 0 w 22"/>
              <a:gd name="T21" fmla="*/ 0 h 23"/>
              <a:gd name="T22" fmla="*/ 0 w 22"/>
              <a:gd name="T23" fmla="*/ 0 h 23"/>
              <a:gd name="T24" fmla="*/ 0 w 22"/>
              <a:gd name="T25" fmla="*/ 0 h 23"/>
              <a:gd name="T26" fmla="*/ 0 w 22"/>
              <a:gd name="T27" fmla="*/ 0 h 23"/>
              <a:gd name="T28" fmla="*/ 0 w 22"/>
              <a:gd name="T29" fmla="*/ 0 h 23"/>
              <a:gd name="T30" fmla="*/ 0 w 22"/>
              <a:gd name="T31" fmla="*/ 0 h 23"/>
              <a:gd name="T32" fmla="*/ 0 w 22"/>
              <a:gd name="T33" fmla="*/ 0 h 23"/>
              <a:gd name="T34" fmla="*/ 0 w 22"/>
              <a:gd name="T35" fmla="*/ 0 h 23"/>
              <a:gd name="T36" fmla="*/ 0 w 22"/>
              <a:gd name="T37" fmla="*/ 0 h 23"/>
              <a:gd name="T38" fmla="*/ 0 w 22"/>
              <a:gd name="T39" fmla="*/ 0 h 23"/>
              <a:gd name="T40" fmla="*/ 0 w 22"/>
              <a:gd name="T41" fmla="*/ 0 h 23"/>
              <a:gd name="T42" fmla="*/ 0 w 22"/>
              <a:gd name="T43" fmla="*/ 0 h 23"/>
              <a:gd name="T44" fmla="*/ 0 w 22"/>
              <a:gd name="T45" fmla="*/ 0 h 23"/>
              <a:gd name="T46" fmla="*/ 0 w 22"/>
              <a:gd name="T47" fmla="*/ 0 h 23"/>
              <a:gd name="T48" fmla="*/ 0 w 22"/>
              <a:gd name="T49" fmla="*/ 0 h 23"/>
              <a:gd name="T50" fmla="*/ 0 w 22"/>
              <a:gd name="T51" fmla="*/ 0 h 23"/>
              <a:gd name="T52" fmla="*/ 0 w 22"/>
              <a:gd name="T53" fmla="*/ 0 h 23"/>
              <a:gd name="T54" fmla="*/ 0 w 22"/>
              <a:gd name="T55" fmla="*/ 0 h 23"/>
              <a:gd name="T56" fmla="*/ 0 w 22"/>
              <a:gd name="T57" fmla="*/ 0 h 23"/>
              <a:gd name="T58" fmla="*/ 0 w 22"/>
              <a:gd name="T59" fmla="*/ 0 h 23"/>
              <a:gd name="T60" fmla="*/ 0 w 22"/>
              <a:gd name="T61" fmla="*/ 0 h 23"/>
              <a:gd name="T62" fmla="*/ 0 w 22"/>
              <a:gd name="T63" fmla="*/ 0 h 23"/>
              <a:gd name="T64" fmla="*/ 0 w 22"/>
              <a:gd name="T65" fmla="*/ 0 h 23"/>
              <a:gd name="T66" fmla="*/ 0 w 22"/>
              <a:gd name="T67" fmla="*/ 0 h 23"/>
              <a:gd name="T68" fmla="*/ 0 w 22"/>
              <a:gd name="T69" fmla="*/ 0 h 23"/>
              <a:gd name="T70" fmla="*/ 0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250" name="Freeform 246"/>
          <xdr:cNvSpPr>
            <a:spLocks/>
          </xdr:cNvSpPr>
        </xdr:nvSpPr>
        <xdr:spPr bwMode="auto">
          <a:xfrm>
            <a:off x="347" y="861"/>
            <a:ext cx="7" cy="5"/>
          </a:xfrm>
          <a:custGeom>
            <a:avLst/>
            <a:gdLst>
              <a:gd name="T0" fmla="*/ 0 w 33"/>
              <a:gd name="T1" fmla="*/ 0 h 18"/>
              <a:gd name="T2" fmla="*/ 0 w 33"/>
              <a:gd name="T3" fmla="*/ 0 h 18"/>
              <a:gd name="T4" fmla="*/ 0 w 33"/>
              <a:gd name="T5" fmla="*/ 0 h 18"/>
              <a:gd name="T6" fmla="*/ 0 w 33"/>
              <a:gd name="T7" fmla="*/ 0 h 18"/>
              <a:gd name="T8" fmla="*/ 0 w 33"/>
              <a:gd name="T9" fmla="*/ 0 h 18"/>
              <a:gd name="T10" fmla="*/ 0 w 33"/>
              <a:gd name="T11" fmla="*/ 0 h 18"/>
              <a:gd name="T12" fmla="*/ 0 w 33"/>
              <a:gd name="T13" fmla="*/ 0 h 18"/>
              <a:gd name="T14" fmla="*/ 0 w 33"/>
              <a:gd name="T15" fmla="*/ 0 h 18"/>
              <a:gd name="T16" fmla="*/ 0 w 33"/>
              <a:gd name="T17" fmla="*/ 0 h 18"/>
              <a:gd name="T18" fmla="*/ 0 w 33"/>
              <a:gd name="T19" fmla="*/ 0 h 18"/>
              <a:gd name="T20" fmla="*/ 0 w 33"/>
              <a:gd name="T21" fmla="*/ 0 h 18"/>
              <a:gd name="T22" fmla="*/ 0 w 33"/>
              <a:gd name="T23" fmla="*/ 0 h 18"/>
              <a:gd name="T24" fmla="*/ 0 w 33"/>
              <a:gd name="T25" fmla="*/ 0 h 18"/>
              <a:gd name="T26" fmla="*/ 0 w 33"/>
              <a:gd name="T27" fmla="*/ 0 h 18"/>
              <a:gd name="T28" fmla="*/ 0 w 33"/>
              <a:gd name="T29" fmla="*/ 0 h 18"/>
              <a:gd name="T30" fmla="*/ 0 w 33"/>
              <a:gd name="T31" fmla="*/ 0 h 18"/>
              <a:gd name="T32" fmla="*/ 0 w 33"/>
              <a:gd name="T33" fmla="*/ 0 h 18"/>
              <a:gd name="T34" fmla="*/ 0 w 33"/>
              <a:gd name="T35" fmla="*/ 0 h 18"/>
              <a:gd name="T36" fmla="*/ 0 w 33"/>
              <a:gd name="T37" fmla="*/ 0 h 18"/>
              <a:gd name="T38" fmla="*/ 0 w 33"/>
              <a:gd name="T39" fmla="*/ 0 h 18"/>
              <a:gd name="T40" fmla="*/ 0 w 33"/>
              <a:gd name="T41" fmla="*/ 0 h 18"/>
              <a:gd name="T42" fmla="*/ 0 w 33"/>
              <a:gd name="T43" fmla="*/ 0 h 18"/>
              <a:gd name="T44" fmla="*/ 0 w 33"/>
              <a:gd name="T45" fmla="*/ 0 h 18"/>
              <a:gd name="T46" fmla="*/ 0 w 33"/>
              <a:gd name="T47" fmla="*/ 0 h 18"/>
              <a:gd name="T48" fmla="*/ 0 w 33"/>
              <a:gd name="T49" fmla="*/ 0 h 18"/>
              <a:gd name="T50" fmla="*/ 0 w 33"/>
              <a:gd name="T51" fmla="*/ 0 h 18"/>
              <a:gd name="T52" fmla="*/ 0 w 33"/>
              <a:gd name="T53" fmla="*/ 0 h 18"/>
              <a:gd name="T54" fmla="*/ 0 w 33"/>
              <a:gd name="T55" fmla="*/ 0 h 18"/>
              <a:gd name="T56" fmla="*/ 0 w 33"/>
              <a:gd name="T57" fmla="*/ 0 h 18"/>
              <a:gd name="T58" fmla="*/ 0 w 33"/>
              <a:gd name="T59" fmla="*/ 0 h 18"/>
              <a:gd name="T60" fmla="*/ 0 w 33"/>
              <a:gd name="T61" fmla="*/ 0 h 18"/>
              <a:gd name="T62" fmla="*/ 0 w 33"/>
              <a:gd name="T63" fmla="*/ 0 h 18"/>
              <a:gd name="T64" fmla="*/ 0 w 33"/>
              <a:gd name="T65" fmla="*/ 0 h 18"/>
              <a:gd name="T66" fmla="*/ 0 w 33"/>
              <a:gd name="T67" fmla="*/ 0 h 18"/>
              <a:gd name="T68" fmla="*/ 0 w 33"/>
              <a:gd name="T69" fmla="*/ 0 h 18"/>
              <a:gd name="T70" fmla="*/ 0 w 33"/>
              <a:gd name="T71" fmla="*/ 0 h 18"/>
              <a:gd name="T72" fmla="*/ 0 w 33"/>
              <a:gd name="T73" fmla="*/ 0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251" name="Freeform 247"/>
          <xdr:cNvSpPr>
            <a:spLocks/>
          </xdr:cNvSpPr>
        </xdr:nvSpPr>
        <xdr:spPr bwMode="auto">
          <a:xfrm>
            <a:off x="235" y="917"/>
            <a:ext cx="9" cy="7"/>
          </a:xfrm>
          <a:custGeom>
            <a:avLst/>
            <a:gdLst>
              <a:gd name="T0" fmla="*/ 0 w 38"/>
              <a:gd name="T1" fmla="*/ 0 h 33"/>
              <a:gd name="T2" fmla="*/ 0 w 38"/>
              <a:gd name="T3" fmla="*/ 0 h 33"/>
              <a:gd name="T4" fmla="*/ 0 w 38"/>
              <a:gd name="T5" fmla="*/ 0 h 33"/>
              <a:gd name="T6" fmla="*/ 0 w 38"/>
              <a:gd name="T7" fmla="*/ 0 h 33"/>
              <a:gd name="T8" fmla="*/ 0 w 38"/>
              <a:gd name="T9" fmla="*/ 0 h 33"/>
              <a:gd name="T10" fmla="*/ 0 w 38"/>
              <a:gd name="T11" fmla="*/ 0 h 33"/>
              <a:gd name="T12" fmla="*/ 0 w 38"/>
              <a:gd name="T13" fmla="*/ 0 h 33"/>
              <a:gd name="T14" fmla="*/ 0 w 38"/>
              <a:gd name="T15" fmla="*/ 0 h 33"/>
              <a:gd name="T16" fmla="*/ 0 w 38"/>
              <a:gd name="T17" fmla="*/ 0 h 33"/>
              <a:gd name="T18" fmla="*/ 0 w 38"/>
              <a:gd name="T19" fmla="*/ 0 h 33"/>
              <a:gd name="T20" fmla="*/ 0 w 38"/>
              <a:gd name="T21" fmla="*/ 0 h 33"/>
              <a:gd name="T22" fmla="*/ 0 w 38"/>
              <a:gd name="T23" fmla="*/ 0 h 33"/>
              <a:gd name="T24" fmla="*/ 0 w 38"/>
              <a:gd name="T25" fmla="*/ 0 h 33"/>
              <a:gd name="T26" fmla="*/ 0 w 38"/>
              <a:gd name="T27" fmla="*/ 0 h 33"/>
              <a:gd name="T28" fmla="*/ 0 w 38"/>
              <a:gd name="T29" fmla="*/ 0 h 33"/>
              <a:gd name="T30" fmla="*/ 0 w 38"/>
              <a:gd name="T31" fmla="*/ 0 h 33"/>
              <a:gd name="T32" fmla="*/ 0 w 38"/>
              <a:gd name="T33" fmla="*/ 0 h 33"/>
              <a:gd name="T34" fmla="*/ 0 w 38"/>
              <a:gd name="T35" fmla="*/ 0 h 33"/>
              <a:gd name="T36" fmla="*/ 0 w 38"/>
              <a:gd name="T37" fmla="*/ 0 h 33"/>
              <a:gd name="T38" fmla="*/ 0 w 38"/>
              <a:gd name="T39" fmla="*/ 0 h 33"/>
              <a:gd name="T40" fmla="*/ 0 w 38"/>
              <a:gd name="T41" fmla="*/ 0 h 33"/>
              <a:gd name="T42" fmla="*/ 0 w 38"/>
              <a:gd name="T43" fmla="*/ 0 h 33"/>
              <a:gd name="T44" fmla="*/ 0 w 38"/>
              <a:gd name="T45" fmla="*/ 0 h 33"/>
              <a:gd name="T46" fmla="*/ 0 w 38"/>
              <a:gd name="T47" fmla="*/ 0 h 33"/>
              <a:gd name="T48" fmla="*/ 0 w 38"/>
              <a:gd name="T49" fmla="*/ 0 h 33"/>
              <a:gd name="T50" fmla="*/ 0 w 38"/>
              <a:gd name="T51" fmla="*/ 0 h 33"/>
              <a:gd name="T52" fmla="*/ 0 w 38"/>
              <a:gd name="T53" fmla="*/ 0 h 33"/>
              <a:gd name="T54" fmla="*/ 0 w 38"/>
              <a:gd name="T55" fmla="*/ 0 h 33"/>
              <a:gd name="T56" fmla="*/ 0 w 38"/>
              <a:gd name="T57" fmla="*/ 0 h 33"/>
              <a:gd name="T58" fmla="*/ 0 w 38"/>
              <a:gd name="T59" fmla="*/ 0 h 33"/>
              <a:gd name="T60" fmla="*/ 0 w 38"/>
              <a:gd name="T61" fmla="*/ 0 h 33"/>
              <a:gd name="T62" fmla="*/ 0 w 38"/>
              <a:gd name="T63" fmla="*/ 0 h 33"/>
              <a:gd name="T64" fmla="*/ 0 w 38"/>
              <a:gd name="T65" fmla="*/ 0 h 33"/>
              <a:gd name="T66" fmla="*/ 0 w 38"/>
              <a:gd name="T67" fmla="*/ 0 h 33"/>
              <a:gd name="T68" fmla="*/ 0 w 38"/>
              <a:gd name="T69" fmla="*/ 0 h 33"/>
              <a:gd name="T70" fmla="*/ 0 w 38"/>
              <a:gd name="T71" fmla="*/ 0 h 33"/>
              <a:gd name="T72" fmla="*/ 0 w 38"/>
              <a:gd name="T73" fmla="*/ 0 h 33"/>
              <a:gd name="T74" fmla="*/ 0 w 38"/>
              <a:gd name="T75" fmla="*/ 0 h 33"/>
              <a:gd name="T76" fmla="*/ 0 w 38"/>
              <a:gd name="T77" fmla="*/ 0 h 33"/>
              <a:gd name="T78" fmla="*/ 0 w 38"/>
              <a:gd name="T79" fmla="*/ 0 h 33"/>
              <a:gd name="T80" fmla="*/ 0 w 38"/>
              <a:gd name="T81" fmla="*/ 0 h 33"/>
              <a:gd name="T82" fmla="*/ 0 w 38"/>
              <a:gd name="T83" fmla="*/ 0 h 33"/>
              <a:gd name="T84" fmla="*/ 0 w 38"/>
              <a:gd name="T85" fmla="*/ 0 h 33"/>
              <a:gd name="T86" fmla="*/ 0 w 38"/>
              <a:gd name="T87" fmla="*/ 0 h 33"/>
              <a:gd name="T88" fmla="*/ 0 w 38"/>
              <a:gd name="T89" fmla="*/ 0 h 33"/>
              <a:gd name="T90" fmla="*/ 0 w 38"/>
              <a:gd name="T91" fmla="*/ 0 h 33"/>
              <a:gd name="T92" fmla="*/ 0 w 38"/>
              <a:gd name="T93" fmla="*/ 0 h 33"/>
              <a:gd name="T94" fmla="*/ 0 w 38"/>
              <a:gd name="T95" fmla="*/ 0 h 33"/>
              <a:gd name="T96" fmla="*/ 0 w 38"/>
              <a:gd name="T97" fmla="*/ 0 h 33"/>
              <a:gd name="T98" fmla="*/ 0 w 38"/>
              <a:gd name="T99" fmla="*/ 0 h 33"/>
              <a:gd name="T100" fmla="*/ 0 w 38"/>
              <a:gd name="T101" fmla="*/ 0 h 33"/>
              <a:gd name="T102" fmla="*/ 0 w 38"/>
              <a:gd name="T103" fmla="*/ 0 h 33"/>
              <a:gd name="T104" fmla="*/ 0 w 38"/>
              <a:gd name="T105" fmla="*/ 0 h 33"/>
              <a:gd name="T106" fmla="*/ 0 w 38"/>
              <a:gd name="T107" fmla="*/ 0 h 33"/>
              <a:gd name="T108" fmla="*/ 0 w 38"/>
              <a:gd name="T109" fmla="*/ 0 h 33"/>
              <a:gd name="T110" fmla="*/ 0 w 38"/>
              <a:gd name="T111" fmla="*/ 0 h 33"/>
              <a:gd name="T112" fmla="*/ 0 w 38"/>
              <a:gd name="T113" fmla="*/ 0 h 33"/>
              <a:gd name="T114" fmla="*/ 0 w 38"/>
              <a:gd name="T115" fmla="*/ 0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252" name="Freeform 248"/>
          <xdr:cNvSpPr>
            <a:spLocks/>
          </xdr:cNvSpPr>
        </xdr:nvSpPr>
        <xdr:spPr bwMode="auto">
          <a:xfrm>
            <a:off x="227" y="912"/>
            <a:ext cx="11" cy="8"/>
          </a:xfrm>
          <a:custGeom>
            <a:avLst/>
            <a:gdLst>
              <a:gd name="T0" fmla="*/ 0 w 57"/>
              <a:gd name="T1" fmla="*/ 0 h 35"/>
              <a:gd name="T2" fmla="*/ 0 w 57"/>
              <a:gd name="T3" fmla="*/ 0 h 35"/>
              <a:gd name="T4" fmla="*/ 0 w 57"/>
              <a:gd name="T5" fmla="*/ 0 h 35"/>
              <a:gd name="T6" fmla="*/ 0 w 57"/>
              <a:gd name="T7" fmla="*/ 0 h 35"/>
              <a:gd name="T8" fmla="*/ 0 w 57"/>
              <a:gd name="T9" fmla="*/ 0 h 35"/>
              <a:gd name="T10" fmla="*/ 0 w 57"/>
              <a:gd name="T11" fmla="*/ 0 h 35"/>
              <a:gd name="T12" fmla="*/ 0 w 57"/>
              <a:gd name="T13" fmla="*/ 0 h 35"/>
              <a:gd name="T14" fmla="*/ 0 w 57"/>
              <a:gd name="T15" fmla="*/ 0 h 35"/>
              <a:gd name="T16" fmla="*/ 0 w 57"/>
              <a:gd name="T17" fmla="*/ 0 h 35"/>
              <a:gd name="T18" fmla="*/ 0 w 57"/>
              <a:gd name="T19" fmla="*/ 0 h 35"/>
              <a:gd name="T20" fmla="*/ 0 w 57"/>
              <a:gd name="T21" fmla="*/ 0 h 35"/>
              <a:gd name="T22" fmla="*/ 0 w 57"/>
              <a:gd name="T23" fmla="*/ 0 h 35"/>
              <a:gd name="T24" fmla="*/ 0 w 57"/>
              <a:gd name="T25" fmla="*/ 0 h 35"/>
              <a:gd name="T26" fmla="*/ 0 w 57"/>
              <a:gd name="T27" fmla="*/ 0 h 35"/>
              <a:gd name="T28" fmla="*/ 0 w 57"/>
              <a:gd name="T29" fmla="*/ 0 h 35"/>
              <a:gd name="T30" fmla="*/ 0 w 57"/>
              <a:gd name="T31" fmla="*/ 0 h 35"/>
              <a:gd name="T32" fmla="*/ 0 w 57"/>
              <a:gd name="T33" fmla="*/ 0 h 35"/>
              <a:gd name="T34" fmla="*/ 0 w 57"/>
              <a:gd name="T35" fmla="*/ 0 h 35"/>
              <a:gd name="T36" fmla="*/ 0 w 57"/>
              <a:gd name="T37" fmla="*/ 0 h 35"/>
              <a:gd name="T38" fmla="*/ 0 w 57"/>
              <a:gd name="T39" fmla="*/ 0 h 35"/>
              <a:gd name="T40" fmla="*/ 0 w 57"/>
              <a:gd name="T41" fmla="*/ 0 h 35"/>
              <a:gd name="T42" fmla="*/ 0 w 57"/>
              <a:gd name="T43" fmla="*/ 0 h 35"/>
              <a:gd name="T44" fmla="*/ 0 w 57"/>
              <a:gd name="T45" fmla="*/ 0 h 35"/>
              <a:gd name="T46" fmla="*/ 0 w 57"/>
              <a:gd name="T47" fmla="*/ 0 h 35"/>
              <a:gd name="T48" fmla="*/ 0 w 57"/>
              <a:gd name="T49" fmla="*/ 0 h 35"/>
              <a:gd name="T50" fmla="*/ 0 w 57"/>
              <a:gd name="T51" fmla="*/ 0 h 35"/>
              <a:gd name="T52" fmla="*/ 0 w 57"/>
              <a:gd name="T53" fmla="*/ 0 h 35"/>
              <a:gd name="T54" fmla="*/ 0 w 57"/>
              <a:gd name="T55" fmla="*/ 0 h 35"/>
              <a:gd name="T56" fmla="*/ 0 w 57"/>
              <a:gd name="T57" fmla="*/ 0 h 35"/>
              <a:gd name="T58" fmla="*/ 0 w 57"/>
              <a:gd name="T59" fmla="*/ 0 h 35"/>
              <a:gd name="T60" fmla="*/ 0 w 57"/>
              <a:gd name="T61" fmla="*/ 0 h 35"/>
              <a:gd name="T62" fmla="*/ 0 w 57"/>
              <a:gd name="T63" fmla="*/ 0 h 35"/>
              <a:gd name="T64" fmla="*/ 0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253" name="Freeform 249"/>
          <xdr:cNvSpPr>
            <a:spLocks/>
          </xdr:cNvSpPr>
        </xdr:nvSpPr>
        <xdr:spPr bwMode="auto">
          <a:xfrm>
            <a:off x="327" y="896"/>
            <a:ext cx="5" cy="7"/>
          </a:xfrm>
          <a:custGeom>
            <a:avLst/>
            <a:gdLst>
              <a:gd name="T0" fmla="*/ 0 w 24"/>
              <a:gd name="T1" fmla="*/ 0 h 31"/>
              <a:gd name="T2" fmla="*/ 0 w 24"/>
              <a:gd name="T3" fmla="*/ 0 h 31"/>
              <a:gd name="T4" fmla="*/ 0 w 24"/>
              <a:gd name="T5" fmla="*/ 0 h 31"/>
              <a:gd name="T6" fmla="*/ 0 w 24"/>
              <a:gd name="T7" fmla="*/ 0 h 31"/>
              <a:gd name="T8" fmla="*/ 0 w 24"/>
              <a:gd name="T9" fmla="*/ 0 h 31"/>
              <a:gd name="T10" fmla="*/ 0 w 24"/>
              <a:gd name="T11" fmla="*/ 0 h 31"/>
              <a:gd name="T12" fmla="*/ 0 w 24"/>
              <a:gd name="T13" fmla="*/ 0 h 31"/>
              <a:gd name="T14" fmla="*/ 0 w 24"/>
              <a:gd name="T15" fmla="*/ 0 h 31"/>
              <a:gd name="T16" fmla="*/ 0 w 24"/>
              <a:gd name="T17" fmla="*/ 0 h 31"/>
              <a:gd name="T18" fmla="*/ 0 w 24"/>
              <a:gd name="T19" fmla="*/ 0 h 31"/>
              <a:gd name="T20" fmla="*/ 0 w 24"/>
              <a:gd name="T21" fmla="*/ 0 h 31"/>
              <a:gd name="T22" fmla="*/ 0 w 24"/>
              <a:gd name="T23" fmla="*/ 0 h 31"/>
              <a:gd name="T24" fmla="*/ 0 w 24"/>
              <a:gd name="T25" fmla="*/ 0 h 31"/>
              <a:gd name="T26" fmla="*/ 0 w 24"/>
              <a:gd name="T27" fmla="*/ 0 h 31"/>
              <a:gd name="T28" fmla="*/ 0 w 24"/>
              <a:gd name="T29" fmla="*/ 0 h 31"/>
              <a:gd name="T30" fmla="*/ 0 w 24"/>
              <a:gd name="T31" fmla="*/ 0 h 31"/>
              <a:gd name="T32" fmla="*/ 0 w 24"/>
              <a:gd name="T33" fmla="*/ 0 h 31"/>
              <a:gd name="T34" fmla="*/ 0 w 24"/>
              <a:gd name="T35" fmla="*/ 0 h 31"/>
              <a:gd name="T36" fmla="*/ 0 w 24"/>
              <a:gd name="T37" fmla="*/ 0 h 31"/>
              <a:gd name="T38" fmla="*/ 0 w 24"/>
              <a:gd name="T39" fmla="*/ 0 h 31"/>
              <a:gd name="T40" fmla="*/ 0 w 24"/>
              <a:gd name="T41" fmla="*/ 0 h 31"/>
              <a:gd name="T42" fmla="*/ 0 w 24"/>
              <a:gd name="T43" fmla="*/ 0 h 31"/>
              <a:gd name="T44" fmla="*/ 0 w 24"/>
              <a:gd name="T45" fmla="*/ 0 h 31"/>
              <a:gd name="T46" fmla="*/ 0 w 24"/>
              <a:gd name="T47" fmla="*/ 0 h 31"/>
              <a:gd name="T48" fmla="*/ 0 w 24"/>
              <a:gd name="T49" fmla="*/ 0 h 31"/>
              <a:gd name="T50" fmla="*/ 0 w 24"/>
              <a:gd name="T51" fmla="*/ 0 h 31"/>
              <a:gd name="T52" fmla="*/ 0 w 24"/>
              <a:gd name="T53" fmla="*/ 0 h 31"/>
              <a:gd name="T54" fmla="*/ 0 w 24"/>
              <a:gd name="T55" fmla="*/ 0 h 31"/>
              <a:gd name="T56" fmla="*/ 0 w 24"/>
              <a:gd name="T57" fmla="*/ 0 h 31"/>
              <a:gd name="T58" fmla="*/ 0 w 24"/>
              <a:gd name="T59" fmla="*/ 0 h 31"/>
              <a:gd name="T60" fmla="*/ 0 w 24"/>
              <a:gd name="T61" fmla="*/ 0 h 31"/>
              <a:gd name="T62" fmla="*/ 0 w 24"/>
              <a:gd name="T63" fmla="*/ 0 h 31"/>
              <a:gd name="T64" fmla="*/ 0 w 24"/>
              <a:gd name="T65" fmla="*/ 0 h 31"/>
              <a:gd name="T66" fmla="*/ 0 w 24"/>
              <a:gd name="T67" fmla="*/ 0 h 31"/>
              <a:gd name="T68" fmla="*/ 0 w 24"/>
              <a:gd name="T69" fmla="*/ 0 h 31"/>
              <a:gd name="T70" fmla="*/ 0 w 24"/>
              <a:gd name="T71" fmla="*/ 0 h 31"/>
              <a:gd name="T72" fmla="*/ 0 w 24"/>
              <a:gd name="T73" fmla="*/ 0 h 31"/>
              <a:gd name="T74" fmla="*/ 0 w 24"/>
              <a:gd name="T75" fmla="*/ 0 h 31"/>
              <a:gd name="T76" fmla="*/ 0 w 24"/>
              <a:gd name="T77" fmla="*/ 0 h 31"/>
              <a:gd name="T78" fmla="*/ 0 w 24"/>
              <a:gd name="T79" fmla="*/ 0 h 31"/>
              <a:gd name="T80" fmla="*/ 0 w 24"/>
              <a:gd name="T81" fmla="*/ 0 h 31"/>
              <a:gd name="T82" fmla="*/ 0 w 24"/>
              <a:gd name="T83" fmla="*/ 0 h 31"/>
              <a:gd name="T84" fmla="*/ 0 w 24"/>
              <a:gd name="T85" fmla="*/ 0 h 31"/>
              <a:gd name="T86" fmla="*/ 0 w 24"/>
              <a:gd name="T87" fmla="*/ 0 h 31"/>
              <a:gd name="T88" fmla="*/ 0 w 24"/>
              <a:gd name="T89" fmla="*/ 0 h 31"/>
              <a:gd name="T90" fmla="*/ 0 w 24"/>
              <a:gd name="T91" fmla="*/ 0 h 31"/>
              <a:gd name="T92" fmla="*/ 0 w 24"/>
              <a:gd name="T93" fmla="*/ 0 h 31"/>
              <a:gd name="T94" fmla="*/ 0 w 24"/>
              <a:gd name="T95" fmla="*/ 0 h 31"/>
              <a:gd name="T96" fmla="*/ 0 w 24"/>
              <a:gd name="T97" fmla="*/ 0 h 31"/>
              <a:gd name="T98" fmla="*/ 0 w 24"/>
              <a:gd name="T99" fmla="*/ 0 h 31"/>
              <a:gd name="T100" fmla="*/ 0 w 24"/>
              <a:gd name="T101" fmla="*/ 0 h 31"/>
              <a:gd name="T102" fmla="*/ 0 w 24"/>
              <a:gd name="T103" fmla="*/ 0 h 31"/>
              <a:gd name="T104" fmla="*/ 0 w 24"/>
              <a:gd name="T105" fmla="*/ 0 h 31"/>
              <a:gd name="T106" fmla="*/ 0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254" name="Freeform 250"/>
          <xdr:cNvSpPr>
            <a:spLocks/>
          </xdr:cNvSpPr>
        </xdr:nvSpPr>
        <xdr:spPr bwMode="auto">
          <a:xfrm>
            <a:off x="311" y="919"/>
            <a:ext cx="9" cy="4"/>
          </a:xfrm>
          <a:custGeom>
            <a:avLst/>
            <a:gdLst>
              <a:gd name="T0" fmla="*/ 0 w 37"/>
              <a:gd name="T1" fmla="*/ 0 h 21"/>
              <a:gd name="T2" fmla="*/ 0 w 37"/>
              <a:gd name="T3" fmla="*/ 0 h 21"/>
              <a:gd name="T4" fmla="*/ 0 w 37"/>
              <a:gd name="T5" fmla="*/ 0 h 21"/>
              <a:gd name="T6" fmla="*/ 0 w 37"/>
              <a:gd name="T7" fmla="*/ 0 h 21"/>
              <a:gd name="T8" fmla="*/ 0 w 37"/>
              <a:gd name="T9" fmla="*/ 0 h 21"/>
              <a:gd name="T10" fmla="*/ 0 w 37"/>
              <a:gd name="T11" fmla="*/ 0 h 21"/>
              <a:gd name="T12" fmla="*/ 0 w 37"/>
              <a:gd name="T13" fmla="*/ 0 h 21"/>
              <a:gd name="T14" fmla="*/ 0 w 37"/>
              <a:gd name="T15" fmla="*/ 0 h 21"/>
              <a:gd name="T16" fmla="*/ 0 w 37"/>
              <a:gd name="T17" fmla="*/ 0 h 21"/>
              <a:gd name="T18" fmla="*/ 0 w 37"/>
              <a:gd name="T19" fmla="*/ 0 h 21"/>
              <a:gd name="T20" fmla="*/ 0 w 37"/>
              <a:gd name="T21" fmla="*/ 0 h 21"/>
              <a:gd name="T22" fmla="*/ 0 w 37"/>
              <a:gd name="T23" fmla="*/ 0 h 21"/>
              <a:gd name="T24" fmla="*/ 0 w 37"/>
              <a:gd name="T25" fmla="*/ 0 h 21"/>
              <a:gd name="T26" fmla="*/ 0 w 37"/>
              <a:gd name="T27" fmla="*/ 0 h 21"/>
              <a:gd name="T28" fmla="*/ 0 w 37"/>
              <a:gd name="T29" fmla="*/ 0 h 21"/>
              <a:gd name="T30" fmla="*/ 0 w 37"/>
              <a:gd name="T31" fmla="*/ 0 h 21"/>
              <a:gd name="T32" fmla="*/ 0 w 37"/>
              <a:gd name="T33" fmla="*/ 0 h 21"/>
              <a:gd name="T34" fmla="*/ 0 w 37"/>
              <a:gd name="T35" fmla="*/ 0 h 21"/>
              <a:gd name="T36" fmla="*/ 0 w 37"/>
              <a:gd name="T37" fmla="*/ 0 h 21"/>
              <a:gd name="T38" fmla="*/ 0 w 37"/>
              <a:gd name="T39" fmla="*/ 0 h 21"/>
              <a:gd name="T40" fmla="*/ 0 w 37"/>
              <a:gd name="T41" fmla="*/ 0 h 21"/>
              <a:gd name="T42" fmla="*/ 0 w 37"/>
              <a:gd name="T43" fmla="*/ 0 h 21"/>
              <a:gd name="T44" fmla="*/ 0 w 37"/>
              <a:gd name="T45" fmla="*/ 0 h 21"/>
              <a:gd name="T46" fmla="*/ 0 w 37"/>
              <a:gd name="T47" fmla="*/ 0 h 21"/>
              <a:gd name="T48" fmla="*/ 0 w 37"/>
              <a:gd name="T49" fmla="*/ 0 h 21"/>
              <a:gd name="T50" fmla="*/ 0 w 37"/>
              <a:gd name="T51" fmla="*/ 0 h 21"/>
              <a:gd name="T52" fmla="*/ 0 w 37"/>
              <a:gd name="T53" fmla="*/ 0 h 21"/>
              <a:gd name="T54" fmla="*/ 0 w 37"/>
              <a:gd name="T55" fmla="*/ 0 h 21"/>
              <a:gd name="T56" fmla="*/ 0 w 37"/>
              <a:gd name="T57" fmla="*/ 0 h 21"/>
              <a:gd name="T58" fmla="*/ 0 w 37"/>
              <a:gd name="T59" fmla="*/ 0 h 21"/>
              <a:gd name="T60" fmla="*/ 0 w 37"/>
              <a:gd name="T61" fmla="*/ 0 h 21"/>
              <a:gd name="T62" fmla="*/ 0 w 37"/>
              <a:gd name="T63" fmla="*/ 0 h 21"/>
              <a:gd name="T64" fmla="*/ 0 w 37"/>
              <a:gd name="T65" fmla="*/ 0 h 21"/>
              <a:gd name="T66" fmla="*/ 0 w 37"/>
              <a:gd name="T67" fmla="*/ 0 h 21"/>
              <a:gd name="T68" fmla="*/ 0 w 37"/>
              <a:gd name="T69" fmla="*/ 0 h 21"/>
              <a:gd name="T70" fmla="*/ 0 w 37"/>
              <a:gd name="T71" fmla="*/ 0 h 21"/>
              <a:gd name="T72" fmla="*/ 0 w 37"/>
              <a:gd name="T73" fmla="*/ 0 h 21"/>
              <a:gd name="T74" fmla="*/ 0 w 37"/>
              <a:gd name="T75" fmla="*/ 0 h 21"/>
              <a:gd name="T76" fmla="*/ 0 w 37"/>
              <a:gd name="T77" fmla="*/ 0 h 21"/>
              <a:gd name="T78" fmla="*/ 0 w 37"/>
              <a:gd name="T79" fmla="*/ 0 h 21"/>
              <a:gd name="T80" fmla="*/ 0 w 37"/>
              <a:gd name="T81" fmla="*/ 0 h 21"/>
              <a:gd name="T82" fmla="*/ 0 w 37"/>
              <a:gd name="T83" fmla="*/ 0 h 21"/>
              <a:gd name="T84" fmla="*/ 0 w 37"/>
              <a:gd name="T85" fmla="*/ 0 h 21"/>
              <a:gd name="T86" fmla="*/ 0 w 37"/>
              <a:gd name="T87" fmla="*/ 0 h 21"/>
              <a:gd name="T88" fmla="*/ 0 w 37"/>
              <a:gd name="T89" fmla="*/ 0 h 21"/>
              <a:gd name="T90" fmla="*/ 0 w 37"/>
              <a:gd name="T91" fmla="*/ 0 h 21"/>
              <a:gd name="T92" fmla="*/ 0 w 37"/>
              <a:gd name="T93" fmla="*/ 0 h 21"/>
              <a:gd name="T94" fmla="*/ 0 w 37"/>
              <a:gd name="T95" fmla="*/ 0 h 21"/>
              <a:gd name="T96" fmla="*/ 0 w 37"/>
              <a:gd name="T97" fmla="*/ 0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255" name="Freeform 251"/>
          <xdr:cNvSpPr>
            <a:spLocks/>
          </xdr:cNvSpPr>
        </xdr:nvSpPr>
        <xdr:spPr bwMode="auto">
          <a:xfrm>
            <a:off x="312" y="895"/>
            <a:ext cx="6" cy="4"/>
          </a:xfrm>
          <a:custGeom>
            <a:avLst/>
            <a:gdLst>
              <a:gd name="T0" fmla="*/ 0 w 29"/>
              <a:gd name="T1" fmla="*/ 0 h 20"/>
              <a:gd name="T2" fmla="*/ 0 w 29"/>
              <a:gd name="T3" fmla="*/ 0 h 20"/>
              <a:gd name="T4" fmla="*/ 0 w 29"/>
              <a:gd name="T5" fmla="*/ 0 h 20"/>
              <a:gd name="T6" fmla="*/ 0 w 29"/>
              <a:gd name="T7" fmla="*/ 0 h 20"/>
              <a:gd name="T8" fmla="*/ 0 w 29"/>
              <a:gd name="T9" fmla="*/ 0 h 20"/>
              <a:gd name="T10" fmla="*/ 0 w 29"/>
              <a:gd name="T11" fmla="*/ 0 h 20"/>
              <a:gd name="T12" fmla="*/ 0 w 29"/>
              <a:gd name="T13" fmla="*/ 0 h 20"/>
              <a:gd name="T14" fmla="*/ 0 w 29"/>
              <a:gd name="T15" fmla="*/ 0 h 20"/>
              <a:gd name="T16" fmla="*/ 0 w 29"/>
              <a:gd name="T17" fmla="*/ 0 h 20"/>
              <a:gd name="T18" fmla="*/ 0 w 29"/>
              <a:gd name="T19" fmla="*/ 0 h 20"/>
              <a:gd name="T20" fmla="*/ 0 w 29"/>
              <a:gd name="T21" fmla="*/ 0 h 20"/>
              <a:gd name="T22" fmla="*/ 0 w 29"/>
              <a:gd name="T23" fmla="*/ 0 h 20"/>
              <a:gd name="T24" fmla="*/ 0 w 29"/>
              <a:gd name="T25" fmla="*/ 0 h 20"/>
              <a:gd name="T26" fmla="*/ 0 w 29"/>
              <a:gd name="T27" fmla="*/ 0 h 20"/>
              <a:gd name="T28" fmla="*/ 0 w 29"/>
              <a:gd name="T29" fmla="*/ 0 h 20"/>
              <a:gd name="T30" fmla="*/ 0 w 29"/>
              <a:gd name="T31" fmla="*/ 0 h 20"/>
              <a:gd name="T32" fmla="*/ 0 w 29"/>
              <a:gd name="T33" fmla="*/ 0 h 20"/>
              <a:gd name="T34" fmla="*/ 0 w 29"/>
              <a:gd name="T35" fmla="*/ 0 h 20"/>
              <a:gd name="T36" fmla="*/ 0 w 29"/>
              <a:gd name="T37" fmla="*/ 0 h 20"/>
              <a:gd name="T38" fmla="*/ 0 w 29"/>
              <a:gd name="T39" fmla="*/ 0 h 20"/>
              <a:gd name="T40" fmla="*/ 0 w 29"/>
              <a:gd name="T41" fmla="*/ 0 h 20"/>
              <a:gd name="T42" fmla="*/ 0 w 29"/>
              <a:gd name="T43" fmla="*/ 0 h 20"/>
              <a:gd name="T44" fmla="*/ 0 w 29"/>
              <a:gd name="T45" fmla="*/ 0 h 20"/>
              <a:gd name="T46" fmla="*/ 0 w 29"/>
              <a:gd name="T47" fmla="*/ 0 h 20"/>
              <a:gd name="T48" fmla="*/ 0 w 29"/>
              <a:gd name="T49" fmla="*/ 0 h 20"/>
              <a:gd name="T50" fmla="*/ 0 w 29"/>
              <a:gd name="T51" fmla="*/ 0 h 20"/>
              <a:gd name="T52" fmla="*/ 0 w 29"/>
              <a:gd name="T53" fmla="*/ 0 h 20"/>
              <a:gd name="T54" fmla="*/ 0 w 29"/>
              <a:gd name="T55" fmla="*/ 0 h 20"/>
              <a:gd name="T56" fmla="*/ 0 w 29"/>
              <a:gd name="T57" fmla="*/ 0 h 20"/>
              <a:gd name="T58" fmla="*/ 0 w 29"/>
              <a:gd name="T59" fmla="*/ 0 h 20"/>
              <a:gd name="T60" fmla="*/ 0 w 29"/>
              <a:gd name="T61" fmla="*/ 0 h 20"/>
              <a:gd name="T62" fmla="*/ 0 w 29"/>
              <a:gd name="T63" fmla="*/ 0 h 20"/>
              <a:gd name="T64" fmla="*/ 0 w 29"/>
              <a:gd name="T65" fmla="*/ 0 h 20"/>
              <a:gd name="T66" fmla="*/ 0 w 29"/>
              <a:gd name="T67" fmla="*/ 0 h 20"/>
              <a:gd name="T68" fmla="*/ 0 w 29"/>
              <a:gd name="T69" fmla="*/ 0 h 20"/>
              <a:gd name="T70" fmla="*/ 0 w 29"/>
              <a:gd name="T71" fmla="*/ 0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256" name="Freeform 252"/>
          <xdr:cNvSpPr>
            <a:spLocks/>
          </xdr:cNvSpPr>
        </xdr:nvSpPr>
        <xdr:spPr bwMode="auto">
          <a:xfrm>
            <a:off x="222" y="912"/>
            <a:ext cx="7" cy="5"/>
          </a:xfrm>
          <a:custGeom>
            <a:avLst/>
            <a:gdLst>
              <a:gd name="T0" fmla="*/ 0 w 32"/>
              <a:gd name="T1" fmla="*/ 0 h 25"/>
              <a:gd name="T2" fmla="*/ 0 w 32"/>
              <a:gd name="T3" fmla="*/ 0 h 25"/>
              <a:gd name="T4" fmla="*/ 0 w 32"/>
              <a:gd name="T5" fmla="*/ 0 h 25"/>
              <a:gd name="T6" fmla="*/ 0 w 32"/>
              <a:gd name="T7" fmla="*/ 0 h 25"/>
              <a:gd name="T8" fmla="*/ 0 w 32"/>
              <a:gd name="T9" fmla="*/ 0 h 25"/>
              <a:gd name="T10" fmla="*/ 0 w 32"/>
              <a:gd name="T11" fmla="*/ 0 h 25"/>
              <a:gd name="T12" fmla="*/ 0 w 32"/>
              <a:gd name="T13" fmla="*/ 0 h 25"/>
              <a:gd name="T14" fmla="*/ 0 w 32"/>
              <a:gd name="T15" fmla="*/ 0 h 25"/>
              <a:gd name="T16" fmla="*/ 0 w 32"/>
              <a:gd name="T17" fmla="*/ 0 h 25"/>
              <a:gd name="T18" fmla="*/ 0 w 32"/>
              <a:gd name="T19" fmla="*/ 0 h 25"/>
              <a:gd name="T20" fmla="*/ 0 w 32"/>
              <a:gd name="T21" fmla="*/ 0 h 25"/>
              <a:gd name="T22" fmla="*/ 0 w 32"/>
              <a:gd name="T23" fmla="*/ 0 h 25"/>
              <a:gd name="T24" fmla="*/ 0 w 32"/>
              <a:gd name="T25" fmla="*/ 0 h 25"/>
              <a:gd name="T26" fmla="*/ 0 w 32"/>
              <a:gd name="T27" fmla="*/ 0 h 25"/>
              <a:gd name="T28" fmla="*/ 0 w 32"/>
              <a:gd name="T29" fmla="*/ 0 h 25"/>
              <a:gd name="T30" fmla="*/ 0 w 32"/>
              <a:gd name="T31" fmla="*/ 0 h 25"/>
              <a:gd name="T32" fmla="*/ 0 w 32"/>
              <a:gd name="T33" fmla="*/ 0 h 25"/>
              <a:gd name="T34" fmla="*/ 0 w 32"/>
              <a:gd name="T35" fmla="*/ 0 h 25"/>
              <a:gd name="T36" fmla="*/ 0 w 32"/>
              <a:gd name="T37" fmla="*/ 0 h 25"/>
              <a:gd name="T38" fmla="*/ 0 w 32"/>
              <a:gd name="T39" fmla="*/ 0 h 25"/>
              <a:gd name="T40" fmla="*/ 0 w 32"/>
              <a:gd name="T41" fmla="*/ 0 h 25"/>
              <a:gd name="T42" fmla="*/ 0 w 32"/>
              <a:gd name="T43" fmla="*/ 0 h 25"/>
              <a:gd name="T44" fmla="*/ 0 w 32"/>
              <a:gd name="T45" fmla="*/ 0 h 25"/>
              <a:gd name="T46" fmla="*/ 0 w 32"/>
              <a:gd name="T47" fmla="*/ 0 h 25"/>
              <a:gd name="T48" fmla="*/ 0 w 32"/>
              <a:gd name="T49" fmla="*/ 0 h 25"/>
              <a:gd name="T50" fmla="*/ 0 w 32"/>
              <a:gd name="T51" fmla="*/ 0 h 25"/>
              <a:gd name="T52" fmla="*/ 0 w 32"/>
              <a:gd name="T53" fmla="*/ 0 h 25"/>
              <a:gd name="T54" fmla="*/ 0 w 32"/>
              <a:gd name="T55" fmla="*/ 0 h 25"/>
              <a:gd name="T56" fmla="*/ 0 w 32"/>
              <a:gd name="T57" fmla="*/ 0 h 25"/>
              <a:gd name="T58" fmla="*/ 0 w 32"/>
              <a:gd name="T59" fmla="*/ 0 h 25"/>
              <a:gd name="T60" fmla="*/ 0 w 32"/>
              <a:gd name="T61" fmla="*/ 0 h 25"/>
              <a:gd name="T62" fmla="*/ 0 w 32"/>
              <a:gd name="T63" fmla="*/ 0 h 25"/>
              <a:gd name="T64" fmla="*/ 0 w 32"/>
              <a:gd name="T65" fmla="*/ 0 h 25"/>
              <a:gd name="T66" fmla="*/ 0 w 32"/>
              <a:gd name="T67" fmla="*/ 0 h 25"/>
              <a:gd name="T68" fmla="*/ 0 w 32"/>
              <a:gd name="T69" fmla="*/ 0 h 25"/>
              <a:gd name="T70" fmla="*/ 0 w 32"/>
              <a:gd name="T71" fmla="*/ 0 h 25"/>
              <a:gd name="T72" fmla="*/ 0 w 32"/>
              <a:gd name="T73" fmla="*/ 0 h 25"/>
              <a:gd name="T74" fmla="*/ 0 w 32"/>
              <a:gd name="T75" fmla="*/ 0 h 25"/>
              <a:gd name="T76" fmla="*/ 0 w 32"/>
              <a:gd name="T77" fmla="*/ 0 h 25"/>
              <a:gd name="T78" fmla="*/ 0 w 32"/>
              <a:gd name="T79" fmla="*/ 0 h 25"/>
              <a:gd name="T80" fmla="*/ 0 w 32"/>
              <a:gd name="T81" fmla="*/ 0 h 25"/>
              <a:gd name="T82" fmla="*/ 0 w 32"/>
              <a:gd name="T83" fmla="*/ 0 h 25"/>
              <a:gd name="T84" fmla="*/ 0 w 32"/>
              <a:gd name="T85" fmla="*/ 0 h 25"/>
              <a:gd name="T86" fmla="*/ 0 w 32"/>
              <a:gd name="T87" fmla="*/ 0 h 25"/>
              <a:gd name="T88" fmla="*/ 0 w 32"/>
              <a:gd name="T89" fmla="*/ 0 h 25"/>
              <a:gd name="T90" fmla="*/ 0 w 32"/>
              <a:gd name="T91" fmla="*/ 0 h 25"/>
              <a:gd name="T92" fmla="*/ 0 w 32"/>
              <a:gd name="T93" fmla="*/ 0 h 25"/>
              <a:gd name="T94" fmla="*/ 0 w 32"/>
              <a:gd name="T95" fmla="*/ 0 h 25"/>
              <a:gd name="T96" fmla="*/ 0 w 32"/>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257" name="Freeform 253"/>
          <xdr:cNvSpPr>
            <a:spLocks/>
          </xdr:cNvSpPr>
        </xdr:nvSpPr>
        <xdr:spPr bwMode="auto">
          <a:xfrm>
            <a:off x="233" y="860"/>
            <a:ext cx="9" cy="8"/>
          </a:xfrm>
          <a:custGeom>
            <a:avLst/>
            <a:gdLst>
              <a:gd name="T0" fmla="*/ 0 w 40"/>
              <a:gd name="T1" fmla="*/ 0 h 39"/>
              <a:gd name="T2" fmla="*/ 0 w 40"/>
              <a:gd name="T3" fmla="*/ 0 h 39"/>
              <a:gd name="T4" fmla="*/ 0 w 40"/>
              <a:gd name="T5" fmla="*/ 0 h 39"/>
              <a:gd name="T6" fmla="*/ 0 w 40"/>
              <a:gd name="T7" fmla="*/ 0 h 39"/>
              <a:gd name="T8" fmla="*/ 0 w 40"/>
              <a:gd name="T9" fmla="*/ 0 h 39"/>
              <a:gd name="T10" fmla="*/ 0 w 40"/>
              <a:gd name="T11" fmla="*/ 0 h 39"/>
              <a:gd name="T12" fmla="*/ 0 w 40"/>
              <a:gd name="T13" fmla="*/ 0 h 39"/>
              <a:gd name="T14" fmla="*/ 0 w 40"/>
              <a:gd name="T15" fmla="*/ 0 h 39"/>
              <a:gd name="T16" fmla="*/ 0 w 40"/>
              <a:gd name="T17" fmla="*/ 0 h 39"/>
              <a:gd name="T18" fmla="*/ 0 w 40"/>
              <a:gd name="T19" fmla="*/ 0 h 39"/>
              <a:gd name="T20" fmla="*/ 0 w 40"/>
              <a:gd name="T21" fmla="*/ 0 h 39"/>
              <a:gd name="T22" fmla="*/ 0 w 40"/>
              <a:gd name="T23" fmla="*/ 0 h 39"/>
              <a:gd name="T24" fmla="*/ 0 w 40"/>
              <a:gd name="T25" fmla="*/ 0 h 39"/>
              <a:gd name="T26" fmla="*/ 0 w 40"/>
              <a:gd name="T27" fmla="*/ 0 h 39"/>
              <a:gd name="T28" fmla="*/ 0 w 40"/>
              <a:gd name="T29" fmla="*/ 0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258" name="Freeform 254"/>
          <xdr:cNvSpPr>
            <a:spLocks/>
          </xdr:cNvSpPr>
        </xdr:nvSpPr>
        <xdr:spPr bwMode="auto">
          <a:xfrm>
            <a:off x="230" y="866"/>
            <a:ext cx="7" cy="4"/>
          </a:xfrm>
          <a:custGeom>
            <a:avLst/>
            <a:gdLst>
              <a:gd name="T0" fmla="*/ 0 w 27"/>
              <a:gd name="T1" fmla="*/ 0 h 19"/>
              <a:gd name="T2" fmla="*/ 0 w 27"/>
              <a:gd name="T3" fmla="*/ 0 h 19"/>
              <a:gd name="T4" fmla="*/ 0 w 27"/>
              <a:gd name="T5" fmla="*/ 0 h 19"/>
              <a:gd name="T6" fmla="*/ 0 w 27"/>
              <a:gd name="T7" fmla="*/ 0 h 19"/>
              <a:gd name="T8" fmla="*/ 0 w 27"/>
              <a:gd name="T9" fmla="*/ 0 h 19"/>
              <a:gd name="T10" fmla="*/ 0 w 27"/>
              <a:gd name="T11" fmla="*/ 0 h 19"/>
              <a:gd name="T12" fmla="*/ 0 w 27"/>
              <a:gd name="T13" fmla="*/ 0 h 19"/>
              <a:gd name="T14" fmla="*/ 0 w 27"/>
              <a:gd name="T15" fmla="*/ 0 h 19"/>
              <a:gd name="T16" fmla="*/ 0 w 27"/>
              <a:gd name="T17" fmla="*/ 0 h 19"/>
              <a:gd name="T18" fmla="*/ 0 w 27"/>
              <a:gd name="T19" fmla="*/ 0 h 19"/>
              <a:gd name="T20" fmla="*/ 0 w 27"/>
              <a:gd name="T21" fmla="*/ 0 h 19"/>
              <a:gd name="T22" fmla="*/ 0 w 27"/>
              <a:gd name="T23" fmla="*/ 0 h 19"/>
              <a:gd name="T24" fmla="*/ 0 w 27"/>
              <a:gd name="T25" fmla="*/ 0 h 19"/>
              <a:gd name="T26" fmla="*/ 0 w 27"/>
              <a:gd name="T27" fmla="*/ 0 h 19"/>
              <a:gd name="T28" fmla="*/ 0 w 27"/>
              <a:gd name="T29" fmla="*/ 0 h 19"/>
              <a:gd name="T30" fmla="*/ 0 w 27"/>
              <a:gd name="T31" fmla="*/ 0 h 19"/>
              <a:gd name="T32" fmla="*/ 0 w 27"/>
              <a:gd name="T33" fmla="*/ 0 h 19"/>
              <a:gd name="T34" fmla="*/ 0 w 27"/>
              <a:gd name="T35" fmla="*/ 0 h 19"/>
              <a:gd name="T36" fmla="*/ 0 w 27"/>
              <a:gd name="T37" fmla="*/ 0 h 19"/>
              <a:gd name="T38" fmla="*/ 0 w 27"/>
              <a:gd name="T39" fmla="*/ 0 h 19"/>
              <a:gd name="T40" fmla="*/ 0 w 27"/>
              <a:gd name="T41" fmla="*/ 0 h 19"/>
              <a:gd name="T42" fmla="*/ 0 w 27"/>
              <a:gd name="T43" fmla="*/ 0 h 19"/>
              <a:gd name="T44" fmla="*/ 0 w 27"/>
              <a:gd name="T45" fmla="*/ 0 h 19"/>
              <a:gd name="T46" fmla="*/ 0 w 27"/>
              <a:gd name="T47" fmla="*/ 0 h 19"/>
              <a:gd name="T48" fmla="*/ 0 w 27"/>
              <a:gd name="T49" fmla="*/ 0 h 19"/>
              <a:gd name="T50" fmla="*/ 0 w 27"/>
              <a:gd name="T51" fmla="*/ 0 h 19"/>
              <a:gd name="T52" fmla="*/ 0 w 27"/>
              <a:gd name="T53" fmla="*/ 0 h 19"/>
              <a:gd name="T54" fmla="*/ 0 w 27"/>
              <a:gd name="T55" fmla="*/ 0 h 19"/>
              <a:gd name="T56" fmla="*/ 0 w 27"/>
              <a:gd name="T57" fmla="*/ 0 h 19"/>
              <a:gd name="T58" fmla="*/ 0 w 27"/>
              <a:gd name="T59" fmla="*/ 0 h 19"/>
              <a:gd name="T60" fmla="*/ 0 w 27"/>
              <a:gd name="T61" fmla="*/ 0 h 19"/>
              <a:gd name="T62" fmla="*/ 0 w 27"/>
              <a:gd name="T63" fmla="*/ 0 h 19"/>
              <a:gd name="T64" fmla="*/ 0 w 27"/>
              <a:gd name="T65" fmla="*/ 0 h 19"/>
              <a:gd name="T66" fmla="*/ 0 w 27"/>
              <a:gd name="T67" fmla="*/ 0 h 19"/>
              <a:gd name="T68" fmla="*/ 0 w 27"/>
              <a:gd name="T69" fmla="*/ 0 h 19"/>
              <a:gd name="T70" fmla="*/ 0 w 27"/>
              <a:gd name="T71" fmla="*/ 0 h 19"/>
              <a:gd name="T72" fmla="*/ 0 w 27"/>
              <a:gd name="T73" fmla="*/ 0 h 19"/>
              <a:gd name="T74" fmla="*/ 0 w 27"/>
              <a:gd name="T75" fmla="*/ 0 h 19"/>
              <a:gd name="T76" fmla="*/ 0 w 27"/>
              <a:gd name="T77" fmla="*/ 0 h 19"/>
              <a:gd name="T78" fmla="*/ 0 w 27"/>
              <a:gd name="T79" fmla="*/ 0 h 19"/>
              <a:gd name="T80" fmla="*/ 0 w 27"/>
              <a:gd name="T81" fmla="*/ 0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259" name="Freeform 255"/>
          <xdr:cNvSpPr>
            <a:spLocks/>
          </xdr:cNvSpPr>
        </xdr:nvSpPr>
        <xdr:spPr bwMode="auto">
          <a:xfrm>
            <a:off x="211" y="856"/>
            <a:ext cx="1" cy="61"/>
          </a:xfrm>
          <a:custGeom>
            <a:avLst/>
            <a:gdLst>
              <a:gd name="T0" fmla="*/ 0 w 4"/>
              <a:gd name="T1" fmla="*/ 0 h 263"/>
              <a:gd name="T2" fmla="*/ 0 w 4"/>
              <a:gd name="T3" fmla="*/ 0 h 263"/>
              <a:gd name="T4" fmla="*/ 0 w 4"/>
              <a:gd name="T5" fmla="*/ 0 h 263"/>
              <a:gd name="T6" fmla="*/ 0 w 4"/>
              <a:gd name="T7" fmla="*/ 0 h 263"/>
              <a:gd name="T8" fmla="*/ 0 w 4"/>
              <a:gd name="T9" fmla="*/ 0 h 263"/>
              <a:gd name="T10" fmla="*/ 0 w 4"/>
              <a:gd name="T11" fmla="*/ 0 h 263"/>
              <a:gd name="T12" fmla="*/ 0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260" name="Freeform 256"/>
          <xdr:cNvSpPr>
            <a:spLocks/>
          </xdr:cNvSpPr>
        </xdr:nvSpPr>
        <xdr:spPr bwMode="auto">
          <a:xfrm>
            <a:off x="238" y="860"/>
            <a:ext cx="12" cy="27"/>
          </a:xfrm>
          <a:custGeom>
            <a:avLst/>
            <a:gdLst>
              <a:gd name="T0" fmla="*/ 0 w 57"/>
              <a:gd name="T1" fmla="*/ 0 h 114"/>
              <a:gd name="T2" fmla="*/ 0 w 57"/>
              <a:gd name="T3" fmla="*/ 0 h 114"/>
              <a:gd name="T4" fmla="*/ 0 w 57"/>
              <a:gd name="T5" fmla="*/ 0 h 114"/>
              <a:gd name="T6" fmla="*/ 0 w 57"/>
              <a:gd name="T7" fmla="*/ 0 h 114"/>
              <a:gd name="T8" fmla="*/ 0 w 57"/>
              <a:gd name="T9" fmla="*/ 0 h 114"/>
              <a:gd name="T10" fmla="*/ 0 w 57"/>
              <a:gd name="T11" fmla="*/ 0 h 114"/>
              <a:gd name="T12" fmla="*/ 0 w 57"/>
              <a:gd name="T13" fmla="*/ 0 h 114"/>
              <a:gd name="T14" fmla="*/ 0 w 57"/>
              <a:gd name="T15" fmla="*/ 0 h 114"/>
              <a:gd name="T16" fmla="*/ 0 w 57"/>
              <a:gd name="T17" fmla="*/ 0 h 114"/>
              <a:gd name="T18" fmla="*/ 0 w 57"/>
              <a:gd name="T19" fmla="*/ 0 h 114"/>
              <a:gd name="T20" fmla="*/ 0 w 57"/>
              <a:gd name="T21" fmla="*/ 0 h 114"/>
              <a:gd name="T22" fmla="*/ 0 w 57"/>
              <a:gd name="T23" fmla="*/ 0 h 114"/>
              <a:gd name="T24" fmla="*/ 0 w 57"/>
              <a:gd name="T25" fmla="*/ 0 h 114"/>
              <a:gd name="T26" fmla="*/ 0 w 57"/>
              <a:gd name="T27" fmla="*/ 0 h 114"/>
              <a:gd name="T28" fmla="*/ 0 w 57"/>
              <a:gd name="T29" fmla="*/ 0 h 114"/>
              <a:gd name="T30" fmla="*/ 0 w 57"/>
              <a:gd name="T31" fmla="*/ 0 h 114"/>
              <a:gd name="T32" fmla="*/ 0 w 57"/>
              <a:gd name="T33" fmla="*/ 0 h 114"/>
              <a:gd name="T34" fmla="*/ 0 w 57"/>
              <a:gd name="T35" fmla="*/ 0 h 114"/>
              <a:gd name="T36" fmla="*/ 0 w 57"/>
              <a:gd name="T37" fmla="*/ 0 h 114"/>
              <a:gd name="T38" fmla="*/ 0 w 57"/>
              <a:gd name="T39" fmla="*/ 0 h 114"/>
              <a:gd name="T40" fmla="*/ 0 w 57"/>
              <a:gd name="T41" fmla="*/ 0 h 114"/>
              <a:gd name="T42" fmla="*/ 0 w 57"/>
              <a:gd name="T43" fmla="*/ 0 h 114"/>
              <a:gd name="T44" fmla="*/ 0 w 57"/>
              <a:gd name="T45" fmla="*/ 0 h 114"/>
              <a:gd name="T46" fmla="*/ 0 w 57"/>
              <a:gd name="T47" fmla="*/ 0 h 114"/>
              <a:gd name="T48" fmla="*/ 0 w 57"/>
              <a:gd name="T49" fmla="*/ 0 h 114"/>
              <a:gd name="T50" fmla="*/ 0 w 57"/>
              <a:gd name="T51" fmla="*/ 0 h 114"/>
              <a:gd name="T52" fmla="*/ 0 w 57"/>
              <a:gd name="T53" fmla="*/ 0 h 114"/>
              <a:gd name="T54" fmla="*/ 0 w 57"/>
              <a:gd name="T55" fmla="*/ 0 h 114"/>
              <a:gd name="T56" fmla="*/ 0 w 57"/>
              <a:gd name="T57" fmla="*/ 0 h 114"/>
              <a:gd name="T58" fmla="*/ 0 w 57"/>
              <a:gd name="T59" fmla="*/ 0 h 114"/>
              <a:gd name="T60" fmla="*/ 0 w 57"/>
              <a:gd name="T61" fmla="*/ 0 h 114"/>
              <a:gd name="T62" fmla="*/ 0 w 57"/>
              <a:gd name="T63" fmla="*/ 0 h 114"/>
              <a:gd name="T64" fmla="*/ 0 w 57"/>
              <a:gd name="T65" fmla="*/ 0 h 114"/>
              <a:gd name="T66" fmla="*/ 0 w 57"/>
              <a:gd name="T67" fmla="*/ 0 h 114"/>
              <a:gd name="T68" fmla="*/ 0 w 57"/>
              <a:gd name="T69" fmla="*/ 0 h 114"/>
              <a:gd name="T70" fmla="*/ 0 w 57"/>
              <a:gd name="T71" fmla="*/ 0 h 114"/>
              <a:gd name="T72" fmla="*/ 0 w 57"/>
              <a:gd name="T73" fmla="*/ 0 h 114"/>
              <a:gd name="T74" fmla="*/ 0 w 57"/>
              <a:gd name="T75" fmla="*/ 0 h 114"/>
              <a:gd name="T76" fmla="*/ 0 w 57"/>
              <a:gd name="T77" fmla="*/ 0 h 114"/>
              <a:gd name="T78" fmla="*/ 0 w 57"/>
              <a:gd name="T79" fmla="*/ 0 h 114"/>
              <a:gd name="T80" fmla="*/ 0 w 57"/>
              <a:gd name="T81" fmla="*/ 0 h 114"/>
              <a:gd name="T82" fmla="*/ 0 w 57"/>
              <a:gd name="T83" fmla="*/ 0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261" name="Freeform 257"/>
          <xdr:cNvSpPr>
            <a:spLocks/>
          </xdr:cNvSpPr>
        </xdr:nvSpPr>
        <xdr:spPr bwMode="auto">
          <a:xfrm>
            <a:off x="249" y="885"/>
            <a:ext cx="4" cy="4"/>
          </a:xfrm>
          <a:custGeom>
            <a:avLst/>
            <a:gdLst>
              <a:gd name="T0" fmla="*/ 0 w 18"/>
              <a:gd name="T1" fmla="*/ 0 h 21"/>
              <a:gd name="T2" fmla="*/ 0 w 18"/>
              <a:gd name="T3" fmla="*/ 0 h 21"/>
              <a:gd name="T4" fmla="*/ 0 w 18"/>
              <a:gd name="T5" fmla="*/ 0 h 21"/>
              <a:gd name="T6" fmla="*/ 0 w 18"/>
              <a:gd name="T7" fmla="*/ 0 h 21"/>
              <a:gd name="T8" fmla="*/ 0 w 18"/>
              <a:gd name="T9" fmla="*/ 0 h 21"/>
              <a:gd name="T10" fmla="*/ 0 w 18"/>
              <a:gd name="T11" fmla="*/ 0 h 21"/>
              <a:gd name="T12" fmla="*/ 0 w 18"/>
              <a:gd name="T13" fmla="*/ 0 h 21"/>
              <a:gd name="T14" fmla="*/ 0 w 18"/>
              <a:gd name="T15" fmla="*/ 0 h 21"/>
              <a:gd name="T16" fmla="*/ 0 w 18"/>
              <a:gd name="T17" fmla="*/ 0 h 21"/>
              <a:gd name="T18" fmla="*/ 0 w 18"/>
              <a:gd name="T19" fmla="*/ 0 h 21"/>
              <a:gd name="T20" fmla="*/ 0 w 18"/>
              <a:gd name="T21" fmla="*/ 0 h 21"/>
              <a:gd name="T22" fmla="*/ 0 w 18"/>
              <a:gd name="T23" fmla="*/ 0 h 21"/>
              <a:gd name="T24" fmla="*/ 0 w 18"/>
              <a:gd name="T25" fmla="*/ 0 h 21"/>
              <a:gd name="T26" fmla="*/ 0 w 18"/>
              <a:gd name="T27" fmla="*/ 0 h 21"/>
              <a:gd name="T28" fmla="*/ 0 w 18"/>
              <a:gd name="T29" fmla="*/ 0 h 21"/>
              <a:gd name="T30" fmla="*/ 0 w 18"/>
              <a:gd name="T31" fmla="*/ 0 h 21"/>
              <a:gd name="T32" fmla="*/ 0 w 18"/>
              <a:gd name="T33" fmla="*/ 0 h 21"/>
              <a:gd name="T34" fmla="*/ 0 w 18"/>
              <a:gd name="T35" fmla="*/ 0 h 21"/>
              <a:gd name="T36" fmla="*/ 0 w 18"/>
              <a:gd name="T37" fmla="*/ 0 h 21"/>
              <a:gd name="T38" fmla="*/ 0 w 18"/>
              <a:gd name="T39" fmla="*/ 0 h 21"/>
              <a:gd name="T40" fmla="*/ 0 w 18"/>
              <a:gd name="T41" fmla="*/ 0 h 21"/>
              <a:gd name="T42" fmla="*/ 0 w 18"/>
              <a:gd name="T43" fmla="*/ 0 h 21"/>
              <a:gd name="T44" fmla="*/ 0 w 18"/>
              <a:gd name="T45" fmla="*/ 0 h 21"/>
              <a:gd name="T46" fmla="*/ 0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262" name="Freeform 258"/>
          <xdr:cNvSpPr>
            <a:spLocks/>
          </xdr:cNvSpPr>
        </xdr:nvSpPr>
        <xdr:spPr bwMode="auto">
          <a:xfrm>
            <a:off x="251" y="891"/>
            <a:ext cx="4" cy="5"/>
          </a:xfrm>
          <a:custGeom>
            <a:avLst/>
            <a:gdLst>
              <a:gd name="T0" fmla="*/ 0 w 16"/>
              <a:gd name="T1" fmla="*/ 0 h 25"/>
              <a:gd name="T2" fmla="*/ 0 w 16"/>
              <a:gd name="T3" fmla="*/ 0 h 25"/>
              <a:gd name="T4" fmla="*/ 0 w 16"/>
              <a:gd name="T5" fmla="*/ 0 h 25"/>
              <a:gd name="T6" fmla="*/ 0 w 16"/>
              <a:gd name="T7" fmla="*/ 0 h 25"/>
              <a:gd name="T8" fmla="*/ 0 w 16"/>
              <a:gd name="T9" fmla="*/ 0 h 25"/>
              <a:gd name="T10" fmla="*/ 0 w 16"/>
              <a:gd name="T11" fmla="*/ 0 h 25"/>
              <a:gd name="T12" fmla="*/ 0 w 16"/>
              <a:gd name="T13" fmla="*/ 0 h 25"/>
              <a:gd name="T14" fmla="*/ 0 w 16"/>
              <a:gd name="T15" fmla="*/ 0 h 25"/>
              <a:gd name="T16" fmla="*/ 0 w 16"/>
              <a:gd name="T17" fmla="*/ 0 h 25"/>
              <a:gd name="T18" fmla="*/ 0 w 16"/>
              <a:gd name="T19" fmla="*/ 0 h 25"/>
              <a:gd name="T20" fmla="*/ 0 w 16"/>
              <a:gd name="T21" fmla="*/ 0 h 25"/>
              <a:gd name="T22" fmla="*/ 0 w 16"/>
              <a:gd name="T23" fmla="*/ 0 h 25"/>
              <a:gd name="T24" fmla="*/ 0 w 16"/>
              <a:gd name="T25" fmla="*/ 0 h 25"/>
              <a:gd name="T26" fmla="*/ 0 w 16"/>
              <a:gd name="T27" fmla="*/ 0 h 25"/>
              <a:gd name="T28" fmla="*/ 0 w 16"/>
              <a:gd name="T29" fmla="*/ 0 h 25"/>
              <a:gd name="T30" fmla="*/ 0 w 16"/>
              <a:gd name="T31" fmla="*/ 0 h 25"/>
              <a:gd name="T32" fmla="*/ 0 w 16"/>
              <a:gd name="T33" fmla="*/ 0 h 25"/>
              <a:gd name="T34" fmla="*/ 0 w 16"/>
              <a:gd name="T35" fmla="*/ 0 h 25"/>
              <a:gd name="T36" fmla="*/ 0 w 16"/>
              <a:gd name="T37" fmla="*/ 0 h 25"/>
              <a:gd name="T38" fmla="*/ 0 w 16"/>
              <a:gd name="T39" fmla="*/ 0 h 25"/>
              <a:gd name="T40" fmla="*/ 0 w 16"/>
              <a:gd name="T41" fmla="*/ 0 h 25"/>
              <a:gd name="T42" fmla="*/ 0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263" name="Freeform 259"/>
          <xdr:cNvSpPr>
            <a:spLocks/>
          </xdr:cNvSpPr>
        </xdr:nvSpPr>
        <xdr:spPr bwMode="auto">
          <a:xfrm>
            <a:off x="251" y="888"/>
            <a:ext cx="2" cy="4"/>
          </a:xfrm>
          <a:custGeom>
            <a:avLst/>
            <a:gdLst>
              <a:gd name="T0" fmla="*/ 1 w 4"/>
              <a:gd name="T1" fmla="*/ 0 h 16"/>
              <a:gd name="T2" fmla="*/ 1 w 4"/>
              <a:gd name="T3" fmla="*/ 0 h 16"/>
              <a:gd name="T4" fmla="*/ 0 w 4"/>
              <a:gd name="T5" fmla="*/ 0 h 16"/>
              <a:gd name="T6" fmla="*/ 0 w 4"/>
              <a:gd name="T7" fmla="*/ 0 h 16"/>
              <a:gd name="T8" fmla="*/ 1 w 4"/>
              <a:gd name="T9" fmla="*/ 0 h 16"/>
              <a:gd name="T10" fmla="*/ 1 w 4"/>
              <a:gd name="T11" fmla="*/ 0 h 16"/>
              <a:gd name="T12" fmla="*/ 1 w 4"/>
              <a:gd name="T13" fmla="*/ 0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264" name="Freeform 260"/>
          <xdr:cNvSpPr>
            <a:spLocks/>
          </xdr:cNvSpPr>
        </xdr:nvSpPr>
        <xdr:spPr bwMode="auto">
          <a:xfrm>
            <a:off x="255" y="895"/>
            <a:ext cx="61" cy="1"/>
          </a:xfrm>
          <a:custGeom>
            <a:avLst/>
            <a:gdLst>
              <a:gd name="T0" fmla="*/ 0 w 297"/>
              <a:gd name="T1" fmla="*/ 0 h 4"/>
              <a:gd name="T2" fmla="*/ 0 w 297"/>
              <a:gd name="T3" fmla="*/ 0 h 4"/>
              <a:gd name="T4" fmla="*/ 0 w 297"/>
              <a:gd name="T5" fmla="*/ 0 h 4"/>
              <a:gd name="T6" fmla="*/ 0 w 297"/>
              <a:gd name="T7" fmla="*/ 0 h 4"/>
              <a:gd name="T8" fmla="*/ 0 w 297"/>
              <a:gd name="T9" fmla="*/ 0 h 4"/>
              <a:gd name="T10" fmla="*/ 0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265" name="Freeform 261"/>
          <xdr:cNvSpPr>
            <a:spLocks/>
          </xdr:cNvSpPr>
        </xdr:nvSpPr>
        <xdr:spPr bwMode="auto">
          <a:xfrm>
            <a:off x="289" y="919"/>
            <a:ext cx="19" cy="0"/>
          </a:xfrm>
          <a:custGeom>
            <a:avLst/>
            <a:gdLst>
              <a:gd name="T0" fmla="*/ 0 w 99"/>
              <a:gd name="T1" fmla="*/ 0 h 4"/>
              <a:gd name="T2" fmla="*/ 0 w 99"/>
              <a:gd name="T3" fmla="*/ 0 h 4"/>
              <a:gd name="T4" fmla="*/ 0 w 99"/>
              <a:gd name="T5" fmla="*/ 0 h 4"/>
              <a:gd name="T6" fmla="*/ 0 w 99"/>
              <a:gd name="T7" fmla="*/ 0 h 4"/>
              <a:gd name="T8" fmla="*/ 0 w 99"/>
              <a:gd name="T9" fmla="*/ 0 h 4"/>
              <a:gd name="T10" fmla="*/ 0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266" name="Freeform 262"/>
          <xdr:cNvSpPr>
            <a:spLocks/>
          </xdr:cNvSpPr>
        </xdr:nvSpPr>
        <xdr:spPr bwMode="auto">
          <a:xfrm>
            <a:off x="286" y="901"/>
            <a:ext cx="24" cy="0"/>
          </a:xfrm>
          <a:custGeom>
            <a:avLst/>
            <a:gdLst>
              <a:gd name="T0" fmla="*/ 0 w 111"/>
              <a:gd name="T1" fmla="*/ 0 h 4"/>
              <a:gd name="T2" fmla="*/ 0 w 111"/>
              <a:gd name="T3" fmla="*/ 0 h 4"/>
              <a:gd name="T4" fmla="*/ 0 w 111"/>
              <a:gd name="T5" fmla="*/ 0 h 4"/>
              <a:gd name="T6" fmla="*/ 0 w 111"/>
              <a:gd name="T7" fmla="*/ 0 h 4"/>
              <a:gd name="T8" fmla="*/ 0 w 111"/>
              <a:gd name="T9" fmla="*/ 0 h 4"/>
              <a:gd name="T10" fmla="*/ 0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267" name="Freeform 263"/>
          <xdr:cNvSpPr>
            <a:spLocks/>
          </xdr:cNvSpPr>
        </xdr:nvSpPr>
        <xdr:spPr bwMode="auto">
          <a:xfrm>
            <a:off x="300" y="898"/>
            <a:ext cx="11" cy="1"/>
          </a:xfrm>
          <a:custGeom>
            <a:avLst/>
            <a:gdLst>
              <a:gd name="T0" fmla="*/ 0 w 52"/>
              <a:gd name="T1" fmla="*/ 0 h 4"/>
              <a:gd name="T2" fmla="*/ 0 w 52"/>
              <a:gd name="T3" fmla="*/ 0 h 4"/>
              <a:gd name="T4" fmla="*/ 0 w 52"/>
              <a:gd name="T5" fmla="*/ 0 h 4"/>
              <a:gd name="T6" fmla="*/ 0 w 52"/>
              <a:gd name="T7" fmla="*/ 0 h 4"/>
              <a:gd name="T8" fmla="*/ 0 w 52"/>
              <a:gd name="T9" fmla="*/ 0 h 4"/>
              <a:gd name="T10" fmla="*/ 0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268" name="Freeform 264"/>
          <xdr:cNvSpPr>
            <a:spLocks/>
          </xdr:cNvSpPr>
        </xdr:nvSpPr>
        <xdr:spPr bwMode="auto">
          <a:xfrm>
            <a:off x="261" y="896"/>
            <a:ext cx="26" cy="5"/>
          </a:xfrm>
          <a:custGeom>
            <a:avLst/>
            <a:gdLst>
              <a:gd name="T0" fmla="*/ 0 w 126"/>
              <a:gd name="T1" fmla="*/ 0 h 22"/>
              <a:gd name="T2" fmla="*/ 0 w 126"/>
              <a:gd name="T3" fmla="*/ 0 h 22"/>
              <a:gd name="T4" fmla="*/ 0 w 126"/>
              <a:gd name="T5" fmla="*/ 0 h 22"/>
              <a:gd name="T6" fmla="*/ 0 w 126"/>
              <a:gd name="T7" fmla="*/ 0 h 22"/>
              <a:gd name="T8" fmla="*/ 0 w 126"/>
              <a:gd name="T9" fmla="*/ 0 h 22"/>
              <a:gd name="T10" fmla="*/ 0 w 126"/>
              <a:gd name="T11" fmla="*/ 0 h 22"/>
              <a:gd name="T12" fmla="*/ 0 w 126"/>
              <a:gd name="T13" fmla="*/ 0 h 22"/>
              <a:gd name="T14" fmla="*/ 0 w 126"/>
              <a:gd name="T15" fmla="*/ 0 h 22"/>
              <a:gd name="T16" fmla="*/ 0 w 126"/>
              <a:gd name="T17" fmla="*/ 0 h 22"/>
              <a:gd name="T18" fmla="*/ 0 w 126"/>
              <a:gd name="T19" fmla="*/ 0 h 22"/>
              <a:gd name="T20" fmla="*/ 0 w 126"/>
              <a:gd name="T21" fmla="*/ 0 h 22"/>
              <a:gd name="T22" fmla="*/ 0 w 126"/>
              <a:gd name="T23" fmla="*/ 0 h 22"/>
              <a:gd name="T24" fmla="*/ 0 w 126"/>
              <a:gd name="T25" fmla="*/ 0 h 22"/>
              <a:gd name="T26" fmla="*/ 0 w 126"/>
              <a:gd name="T27" fmla="*/ 0 h 22"/>
              <a:gd name="T28" fmla="*/ 0 w 126"/>
              <a:gd name="T29" fmla="*/ 0 h 22"/>
              <a:gd name="T30" fmla="*/ 0 w 126"/>
              <a:gd name="T31" fmla="*/ 0 h 22"/>
              <a:gd name="T32" fmla="*/ 0 w 126"/>
              <a:gd name="T33" fmla="*/ 0 h 22"/>
              <a:gd name="T34" fmla="*/ 0 w 126"/>
              <a:gd name="T35" fmla="*/ 0 h 22"/>
              <a:gd name="T36" fmla="*/ 0 w 126"/>
              <a:gd name="T37" fmla="*/ 0 h 22"/>
              <a:gd name="T38" fmla="*/ 0 w 126"/>
              <a:gd name="T39" fmla="*/ 0 h 22"/>
              <a:gd name="T40" fmla="*/ 0 w 126"/>
              <a:gd name="T41" fmla="*/ 0 h 22"/>
              <a:gd name="T42" fmla="*/ 0 w 126"/>
              <a:gd name="T43" fmla="*/ 0 h 22"/>
              <a:gd name="T44" fmla="*/ 0 w 126"/>
              <a:gd name="T45" fmla="*/ 0 h 22"/>
              <a:gd name="T46" fmla="*/ 0 w 126"/>
              <a:gd name="T47" fmla="*/ 0 h 22"/>
              <a:gd name="T48" fmla="*/ 0 w 126"/>
              <a:gd name="T49" fmla="*/ 0 h 22"/>
              <a:gd name="T50" fmla="*/ 0 w 126"/>
              <a:gd name="T51" fmla="*/ 0 h 22"/>
              <a:gd name="T52" fmla="*/ 0 w 126"/>
              <a:gd name="T53" fmla="*/ 0 h 22"/>
              <a:gd name="T54" fmla="*/ 0 w 126"/>
              <a:gd name="T55" fmla="*/ 0 h 22"/>
              <a:gd name="T56" fmla="*/ 0 w 126"/>
              <a:gd name="T57" fmla="*/ 0 h 22"/>
              <a:gd name="T58" fmla="*/ 0 w 126"/>
              <a:gd name="T59" fmla="*/ 0 h 22"/>
              <a:gd name="T60" fmla="*/ 0 w 126"/>
              <a:gd name="T61" fmla="*/ 0 h 22"/>
              <a:gd name="T62" fmla="*/ 0 w 126"/>
              <a:gd name="T63" fmla="*/ 0 h 22"/>
              <a:gd name="T64" fmla="*/ 0 w 126"/>
              <a:gd name="T65" fmla="*/ 0 h 22"/>
              <a:gd name="T66" fmla="*/ 0 w 126"/>
              <a:gd name="T67" fmla="*/ 0 h 22"/>
              <a:gd name="T68" fmla="*/ 0 w 126"/>
              <a:gd name="T69" fmla="*/ 0 h 22"/>
              <a:gd name="T70" fmla="*/ 0 w 126"/>
              <a:gd name="T71" fmla="*/ 0 h 22"/>
              <a:gd name="T72" fmla="*/ 0 w 126"/>
              <a:gd name="T73" fmla="*/ 0 h 22"/>
              <a:gd name="T74" fmla="*/ 0 w 126"/>
              <a:gd name="T75" fmla="*/ 0 h 22"/>
              <a:gd name="T76" fmla="*/ 0 w 126"/>
              <a:gd name="T77" fmla="*/ 0 h 22"/>
              <a:gd name="T78" fmla="*/ 0 w 126"/>
              <a:gd name="T79" fmla="*/ 0 h 22"/>
              <a:gd name="T80" fmla="*/ 0 w 126"/>
              <a:gd name="T81" fmla="*/ 0 h 22"/>
              <a:gd name="T82" fmla="*/ 0 w 126"/>
              <a:gd name="T83" fmla="*/ 0 h 22"/>
              <a:gd name="T84" fmla="*/ 0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269" name="Freeform 265"/>
          <xdr:cNvSpPr>
            <a:spLocks/>
          </xdr:cNvSpPr>
        </xdr:nvSpPr>
        <xdr:spPr bwMode="auto">
          <a:xfrm>
            <a:off x="316" y="891"/>
            <a:ext cx="10" cy="3"/>
          </a:xfrm>
          <a:custGeom>
            <a:avLst/>
            <a:gdLst>
              <a:gd name="T0" fmla="*/ 0 w 51"/>
              <a:gd name="T1" fmla="*/ 0 h 17"/>
              <a:gd name="T2" fmla="*/ 0 w 51"/>
              <a:gd name="T3" fmla="*/ 0 h 17"/>
              <a:gd name="T4" fmla="*/ 0 w 51"/>
              <a:gd name="T5" fmla="*/ 0 h 17"/>
              <a:gd name="T6" fmla="*/ 0 w 51"/>
              <a:gd name="T7" fmla="*/ 0 h 17"/>
              <a:gd name="T8" fmla="*/ 0 w 51"/>
              <a:gd name="T9" fmla="*/ 0 h 17"/>
              <a:gd name="T10" fmla="*/ 0 w 51"/>
              <a:gd name="T11" fmla="*/ 0 h 17"/>
              <a:gd name="T12" fmla="*/ 0 w 51"/>
              <a:gd name="T13" fmla="*/ 0 h 17"/>
              <a:gd name="T14" fmla="*/ 0 w 51"/>
              <a:gd name="T15" fmla="*/ 0 h 17"/>
              <a:gd name="T16" fmla="*/ 0 w 51"/>
              <a:gd name="T17" fmla="*/ 0 h 17"/>
              <a:gd name="T18" fmla="*/ 0 w 51"/>
              <a:gd name="T19" fmla="*/ 0 h 17"/>
              <a:gd name="T20" fmla="*/ 0 w 51"/>
              <a:gd name="T21" fmla="*/ 0 h 17"/>
              <a:gd name="T22" fmla="*/ 0 w 51"/>
              <a:gd name="T23" fmla="*/ 0 h 17"/>
              <a:gd name="T24" fmla="*/ 0 w 51"/>
              <a:gd name="T25" fmla="*/ 0 h 17"/>
              <a:gd name="T26" fmla="*/ 0 w 51"/>
              <a:gd name="T27" fmla="*/ 0 h 17"/>
              <a:gd name="T28" fmla="*/ 0 w 51"/>
              <a:gd name="T29" fmla="*/ 0 h 17"/>
              <a:gd name="T30" fmla="*/ 0 w 51"/>
              <a:gd name="T31" fmla="*/ 0 h 17"/>
              <a:gd name="T32" fmla="*/ 0 w 51"/>
              <a:gd name="T33" fmla="*/ 0 h 17"/>
              <a:gd name="T34" fmla="*/ 0 w 51"/>
              <a:gd name="T35" fmla="*/ 0 h 17"/>
              <a:gd name="T36" fmla="*/ 0 w 51"/>
              <a:gd name="T37" fmla="*/ 0 h 17"/>
              <a:gd name="T38" fmla="*/ 0 w 51"/>
              <a:gd name="T39" fmla="*/ 0 h 17"/>
              <a:gd name="T40" fmla="*/ 0 w 51"/>
              <a:gd name="T41" fmla="*/ 0 h 17"/>
              <a:gd name="T42" fmla="*/ 0 w 51"/>
              <a:gd name="T43" fmla="*/ 0 h 17"/>
              <a:gd name="T44" fmla="*/ 0 w 51"/>
              <a:gd name="T45" fmla="*/ 0 h 17"/>
              <a:gd name="T46" fmla="*/ 0 w 51"/>
              <a:gd name="T47" fmla="*/ 0 h 17"/>
              <a:gd name="T48" fmla="*/ 0 w 51"/>
              <a:gd name="T49" fmla="*/ 0 h 17"/>
              <a:gd name="T50" fmla="*/ 0 w 51"/>
              <a:gd name="T51" fmla="*/ 0 h 17"/>
              <a:gd name="T52" fmla="*/ 0 w 51"/>
              <a:gd name="T53" fmla="*/ 0 h 17"/>
              <a:gd name="T54" fmla="*/ 0 w 51"/>
              <a:gd name="T55" fmla="*/ 0 h 17"/>
              <a:gd name="T56" fmla="*/ 0 w 51"/>
              <a:gd name="T57" fmla="*/ 0 h 17"/>
              <a:gd name="T58" fmla="*/ 0 w 51"/>
              <a:gd name="T59" fmla="*/ 0 h 17"/>
              <a:gd name="T60" fmla="*/ 0 w 51"/>
              <a:gd name="T61" fmla="*/ 0 h 17"/>
              <a:gd name="T62" fmla="*/ 0 w 51"/>
              <a:gd name="T63" fmla="*/ 0 h 17"/>
              <a:gd name="T64" fmla="*/ 0 w 51"/>
              <a:gd name="T65" fmla="*/ 0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270" name="Freeform 266"/>
          <xdr:cNvSpPr>
            <a:spLocks/>
          </xdr:cNvSpPr>
        </xdr:nvSpPr>
        <xdr:spPr bwMode="auto">
          <a:xfrm>
            <a:off x="276" y="917"/>
            <a:ext cx="13" cy="5"/>
          </a:xfrm>
          <a:custGeom>
            <a:avLst/>
            <a:gdLst>
              <a:gd name="T0" fmla="*/ 0 w 61"/>
              <a:gd name="T1" fmla="*/ 0 h 19"/>
              <a:gd name="T2" fmla="*/ 0 w 61"/>
              <a:gd name="T3" fmla="*/ 0 h 19"/>
              <a:gd name="T4" fmla="*/ 0 w 61"/>
              <a:gd name="T5" fmla="*/ 0 h 19"/>
              <a:gd name="T6" fmla="*/ 0 w 61"/>
              <a:gd name="T7" fmla="*/ 0 h 19"/>
              <a:gd name="T8" fmla="*/ 0 w 61"/>
              <a:gd name="T9" fmla="*/ 0 h 19"/>
              <a:gd name="T10" fmla="*/ 0 w 61"/>
              <a:gd name="T11" fmla="*/ 0 h 19"/>
              <a:gd name="T12" fmla="*/ 0 w 61"/>
              <a:gd name="T13" fmla="*/ 0 h 19"/>
              <a:gd name="T14" fmla="*/ 0 w 61"/>
              <a:gd name="T15" fmla="*/ 0 h 19"/>
              <a:gd name="T16" fmla="*/ 0 w 61"/>
              <a:gd name="T17" fmla="*/ 0 h 19"/>
              <a:gd name="T18" fmla="*/ 0 w 61"/>
              <a:gd name="T19" fmla="*/ 0 h 19"/>
              <a:gd name="T20" fmla="*/ 0 w 61"/>
              <a:gd name="T21" fmla="*/ 0 h 19"/>
              <a:gd name="T22" fmla="*/ 0 w 61"/>
              <a:gd name="T23" fmla="*/ 0 h 19"/>
              <a:gd name="T24" fmla="*/ 0 w 61"/>
              <a:gd name="T25" fmla="*/ 0 h 19"/>
              <a:gd name="T26" fmla="*/ 0 w 61"/>
              <a:gd name="T27" fmla="*/ 0 h 19"/>
              <a:gd name="T28" fmla="*/ 0 w 61"/>
              <a:gd name="T29" fmla="*/ 0 h 19"/>
              <a:gd name="T30" fmla="*/ 0 w 61"/>
              <a:gd name="T31" fmla="*/ 0 h 19"/>
              <a:gd name="T32" fmla="*/ 0 w 61"/>
              <a:gd name="T33" fmla="*/ 0 h 19"/>
              <a:gd name="T34" fmla="*/ 0 w 61"/>
              <a:gd name="T35" fmla="*/ 0 h 19"/>
              <a:gd name="T36" fmla="*/ 0 w 61"/>
              <a:gd name="T37" fmla="*/ 0 h 19"/>
              <a:gd name="T38" fmla="*/ 0 w 61"/>
              <a:gd name="T39" fmla="*/ 0 h 19"/>
              <a:gd name="T40" fmla="*/ 0 w 61"/>
              <a:gd name="T41" fmla="*/ 0 h 19"/>
              <a:gd name="T42" fmla="*/ 0 w 61"/>
              <a:gd name="T43" fmla="*/ 0 h 19"/>
              <a:gd name="T44" fmla="*/ 0 w 61"/>
              <a:gd name="T45" fmla="*/ 0 h 19"/>
              <a:gd name="T46" fmla="*/ 0 w 61"/>
              <a:gd name="T47" fmla="*/ 0 h 19"/>
              <a:gd name="T48" fmla="*/ 0 w 61"/>
              <a:gd name="T49" fmla="*/ 0 h 19"/>
              <a:gd name="T50" fmla="*/ 0 w 61"/>
              <a:gd name="T51" fmla="*/ 0 h 19"/>
              <a:gd name="T52" fmla="*/ 0 w 61"/>
              <a:gd name="T53" fmla="*/ 0 h 19"/>
              <a:gd name="T54" fmla="*/ 0 w 61"/>
              <a:gd name="T55" fmla="*/ 0 h 19"/>
              <a:gd name="T56" fmla="*/ 0 w 61"/>
              <a:gd name="T57" fmla="*/ 0 h 19"/>
              <a:gd name="T58" fmla="*/ 0 w 61"/>
              <a:gd name="T59" fmla="*/ 0 h 19"/>
              <a:gd name="T60" fmla="*/ 0 w 61"/>
              <a:gd name="T61" fmla="*/ 0 h 19"/>
              <a:gd name="T62" fmla="*/ 0 w 61"/>
              <a:gd name="T63" fmla="*/ 0 h 19"/>
              <a:gd name="T64" fmla="*/ 0 w 61"/>
              <a:gd name="T65" fmla="*/ 0 h 19"/>
              <a:gd name="T66" fmla="*/ 0 w 61"/>
              <a:gd name="T67" fmla="*/ 0 h 19"/>
              <a:gd name="T68" fmla="*/ 0 w 61"/>
              <a:gd name="T69" fmla="*/ 0 h 19"/>
              <a:gd name="T70" fmla="*/ 0 w 61"/>
              <a:gd name="T71" fmla="*/ 0 h 19"/>
              <a:gd name="T72" fmla="*/ 0 w 61"/>
              <a:gd name="T73" fmla="*/ 0 h 19"/>
              <a:gd name="T74" fmla="*/ 0 w 61"/>
              <a:gd name="T75" fmla="*/ 0 h 19"/>
              <a:gd name="T76" fmla="*/ 0 w 61"/>
              <a:gd name="T77" fmla="*/ 0 h 19"/>
              <a:gd name="T78" fmla="*/ 0 w 61"/>
              <a:gd name="T79" fmla="*/ 0 h 19"/>
              <a:gd name="T80" fmla="*/ 0 w 61"/>
              <a:gd name="T81" fmla="*/ 0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271" name="Freeform 267"/>
          <xdr:cNvSpPr>
            <a:spLocks/>
          </xdr:cNvSpPr>
        </xdr:nvSpPr>
        <xdr:spPr bwMode="auto">
          <a:xfrm>
            <a:off x="273" y="920"/>
            <a:ext cx="4" cy="3"/>
          </a:xfrm>
          <a:custGeom>
            <a:avLst/>
            <a:gdLst>
              <a:gd name="T0" fmla="*/ 0 w 25"/>
              <a:gd name="T1" fmla="*/ 0 h 8"/>
              <a:gd name="T2" fmla="*/ 0 w 25"/>
              <a:gd name="T3" fmla="*/ 0 h 8"/>
              <a:gd name="T4" fmla="*/ 0 w 25"/>
              <a:gd name="T5" fmla="*/ 0 h 8"/>
              <a:gd name="T6" fmla="*/ 0 w 25"/>
              <a:gd name="T7" fmla="*/ 0 h 8"/>
              <a:gd name="T8" fmla="*/ 0 w 25"/>
              <a:gd name="T9" fmla="*/ 0 h 8"/>
              <a:gd name="T10" fmla="*/ 0 w 25"/>
              <a:gd name="T11" fmla="*/ 0 h 8"/>
              <a:gd name="T12" fmla="*/ 0 w 25"/>
              <a:gd name="T13" fmla="*/ 0 h 8"/>
              <a:gd name="T14" fmla="*/ 0 w 25"/>
              <a:gd name="T15" fmla="*/ 0 h 8"/>
              <a:gd name="T16" fmla="*/ 0 w 25"/>
              <a:gd name="T17" fmla="*/ 0 h 8"/>
              <a:gd name="T18" fmla="*/ 0 w 25"/>
              <a:gd name="T19" fmla="*/ 0 h 8"/>
              <a:gd name="T20" fmla="*/ 0 w 25"/>
              <a:gd name="T21" fmla="*/ 0 h 8"/>
              <a:gd name="T22" fmla="*/ 0 w 25"/>
              <a:gd name="T23" fmla="*/ 0 h 8"/>
              <a:gd name="T24" fmla="*/ 0 w 25"/>
              <a:gd name="T25" fmla="*/ 0 h 8"/>
              <a:gd name="T26" fmla="*/ 0 w 25"/>
              <a:gd name="T27" fmla="*/ 0 h 8"/>
              <a:gd name="T28" fmla="*/ 0 w 25"/>
              <a:gd name="T29" fmla="*/ 0 h 8"/>
              <a:gd name="T30" fmla="*/ 0 w 25"/>
              <a:gd name="T31" fmla="*/ 0 h 8"/>
              <a:gd name="T32" fmla="*/ 0 w 25"/>
              <a:gd name="T33" fmla="*/ 0 h 8"/>
              <a:gd name="T34" fmla="*/ 0 w 25"/>
              <a:gd name="T35" fmla="*/ 0 h 8"/>
              <a:gd name="T36" fmla="*/ 0 w 25"/>
              <a:gd name="T37" fmla="*/ 0 h 8"/>
              <a:gd name="T38" fmla="*/ 0 w 25"/>
              <a:gd name="T39" fmla="*/ 0 h 8"/>
              <a:gd name="T40" fmla="*/ 0 w 25"/>
              <a:gd name="T41" fmla="*/ 0 h 8"/>
              <a:gd name="T42" fmla="*/ 0 w 25"/>
              <a:gd name="T43" fmla="*/ 0 h 8"/>
              <a:gd name="T44" fmla="*/ 0 w 25"/>
              <a:gd name="T45" fmla="*/ 0 h 8"/>
              <a:gd name="T46" fmla="*/ 0 w 25"/>
              <a:gd name="T47" fmla="*/ 0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272" name="Freeform 268"/>
          <xdr:cNvSpPr>
            <a:spLocks/>
          </xdr:cNvSpPr>
        </xdr:nvSpPr>
        <xdr:spPr bwMode="auto">
          <a:xfrm>
            <a:off x="321" y="856"/>
            <a:ext cx="11" cy="35"/>
          </a:xfrm>
          <a:custGeom>
            <a:avLst/>
            <a:gdLst>
              <a:gd name="T0" fmla="*/ 0 w 53"/>
              <a:gd name="T1" fmla="*/ 0 h 156"/>
              <a:gd name="T2" fmla="*/ 0 w 53"/>
              <a:gd name="T3" fmla="*/ 0 h 156"/>
              <a:gd name="T4" fmla="*/ 0 w 53"/>
              <a:gd name="T5" fmla="*/ 0 h 156"/>
              <a:gd name="T6" fmla="*/ 0 w 53"/>
              <a:gd name="T7" fmla="*/ 0 h 156"/>
              <a:gd name="T8" fmla="*/ 0 w 53"/>
              <a:gd name="T9" fmla="*/ 0 h 156"/>
              <a:gd name="T10" fmla="*/ 0 w 53"/>
              <a:gd name="T11" fmla="*/ 0 h 156"/>
              <a:gd name="T12" fmla="*/ 0 w 53"/>
              <a:gd name="T13" fmla="*/ 0 h 156"/>
              <a:gd name="T14" fmla="*/ 0 w 53"/>
              <a:gd name="T15" fmla="*/ 0 h 156"/>
              <a:gd name="T16" fmla="*/ 0 w 53"/>
              <a:gd name="T17" fmla="*/ 0 h 156"/>
              <a:gd name="T18" fmla="*/ 0 w 53"/>
              <a:gd name="T19" fmla="*/ 0 h 156"/>
              <a:gd name="T20" fmla="*/ 0 w 53"/>
              <a:gd name="T21" fmla="*/ 0 h 156"/>
              <a:gd name="T22" fmla="*/ 0 w 53"/>
              <a:gd name="T23" fmla="*/ 0 h 156"/>
              <a:gd name="T24" fmla="*/ 0 w 53"/>
              <a:gd name="T25" fmla="*/ 0 h 156"/>
              <a:gd name="T26" fmla="*/ 0 w 53"/>
              <a:gd name="T27" fmla="*/ 0 h 156"/>
              <a:gd name="T28" fmla="*/ 0 w 53"/>
              <a:gd name="T29" fmla="*/ 0 h 156"/>
              <a:gd name="T30" fmla="*/ 0 w 53"/>
              <a:gd name="T31" fmla="*/ 0 h 156"/>
              <a:gd name="T32" fmla="*/ 0 w 53"/>
              <a:gd name="T33" fmla="*/ 0 h 156"/>
              <a:gd name="T34" fmla="*/ 0 w 53"/>
              <a:gd name="T35" fmla="*/ 0 h 156"/>
              <a:gd name="T36" fmla="*/ 0 w 53"/>
              <a:gd name="T37" fmla="*/ 0 h 156"/>
              <a:gd name="T38" fmla="*/ 0 w 53"/>
              <a:gd name="T39" fmla="*/ 0 h 156"/>
              <a:gd name="T40" fmla="*/ 0 w 53"/>
              <a:gd name="T41" fmla="*/ 0 h 156"/>
              <a:gd name="T42" fmla="*/ 0 w 53"/>
              <a:gd name="T43" fmla="*/ 0 h 156"/>
              <a:gd name="T44" fmla="*/ 0 w 53"/>
              <a:gd name="T45" fmla="*/ 0 h 156"/>
              <a:gd name="T46" fmla="*/ 0 w 53"/>
              <a:gd name="T47" fmla="*/ 0 h 156"/>
              <a:gd name="T48" fmla="*/ 0 w 53"/>
              <a:gd name="T49" fmla="*/ 0 h 156"/>
              <a:gd name="T50" fmla="*/ 0 w 53"/>
              <a:gd name="T51" fmla="*/ 0 h 156"/>
              <a:gd name="T52" fmla="*/ 0 w 53"/>
              <a:gd name="T53" fmla="*/ 0 h 156"/>
              <a:gd name="T54" fmla="*/ 0 w 53"/>
              <a:gd name="T55" fmla="*/ 0 h 156"/>
              <a:gd name="T56" fmla="*/ 0 w 53"/>
              <a:gd name="T57" fmla="*/ 0 h 156"/>
              <a:gd name="T58" fmla="*/ 0 w 53"/>
              <a:gd name="T59" fmla="*/ 0 h 156"/>
              <a:gd name="T60" fmla="*/ 0 w 53"/>
              <a:gd name="T61" fmla="*/ 0 h 156"/>
              <a:gd name="T62" fmla="*/ 0 w 53"/>
              <a:gd name="T63" fmla="*/ 0 h 156"/>
              <a:gd name="T64" fmla="*/ 0 w 53"/>
              <a:gd name="T65" fmla="*/ 0 h 156"/>
              <a:gd name="T66" fmla="*/ 0 w 53"/>
              <a:gd name="T67" fmla="*/ 0 h 156"/>
              <a:gd name="T68" fmla="*/ 0 w 53"/>
              <a:gd name="T69" fmla="*/ 0 h 156"/>
              <a:gd name="T70" fmla="*/ 0 w 53"/>
              <a:gd name="T71" fmla="*/ 0 h 156"/>
              <a:gd name="T72" fmla="*/ 0 w 53"/>
              <a:gd name="T73" fmla="*/ 0 h 156"/>
              <a:gd name="T74" fmla="*/ 0 w 53"/>
              <a:gd name="T75" fmla="*/ 0 h 156"/>
              <a:gd name="T76" fmla="*/ 0 w 53"/>
              <a:gd name="T77" fmla="*/ 0 h 156"/>
              <a:gd name="T78" fmla="*/ 0 w 53"/>
              <a:gd name="T79" fmla="*/ 0 h 156"/>
              <a:gd name="T80" fmla="*/ 0 w 53"/>
              <a:gd name="T81" fmla="*/ 0 h 156"/>
              <a:gd name="T82" fmla="*/ 0 w 53"/>
              <a:gd name="T83" fmla="*/ 0 h 156"/>
              <a:gd name="T84" fmla="*/ 0 w 53"/>
              <a:gd name="T85" fmla="*/ 0 h 156"/>
              <a:gd name="T86" fmla="*/ 0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273" name="Freeform 269"/>
          <xdr:cNvSpPr>
            <a:spLocks/>
          </xdr:cNvSpPr>
        </xdr:nvSpPr>
        <xdr:spPr bwMode="auto">
          <a:xfrm>
            <a:off x="320" y="853"/>
            <a:ext cx="2" cy="3"/>
          </a:xfrm>
          <a:custGeom>
            <a:avLst/>
            <a:gdLst>
              <a:gd name="T0" fmla="*/ 0 w 12"/>
              <a:gd name="T1" fmla="*/ 0 h 12"/>
              <a:gd name="T2" fmla="*/ 0 w 12"/>
              <a:gd name="T3" fmla="*/ 0 h 12"/>
              <a:gd name="T4" fmla="*/ 0 w 12"/>
              <a:gd name="T5" fmla="*/ 0 h 12"/>
              <a:gd name="T6" fmla="*/ 0 w 12"/>
              <a:gd name="T7" fmla="*/ 0 h 12"/>
              <a:gd name="T8" fmla="*/ 0 w 12"/>
              <a:gd name="T9" fmla="*/ 0 h 12"/>
              <a:gd name="T10" fmla="*/ 0 w 12"/>
              <a:gd name="T11" fmla="*/ 0 h 12"/>
              <a:gd name="T12" fmla="*/ 0 w 12"/>
              <a:gd name="T13" fmla="*/ 0 h 12"/>
              <a:gd name="T14" fmla="*/ 0 w 12"/>
              <a:gd name="T15" fmla="*/ 0 h 12"/>
              <a:gd name="T16" fmla="*/ 0 w 12"/>
              <a:gd name="T17" fmla="*/ 0 h 12"/>
              <a:gd name="T18" fmla="*/ 0 w 12"/>
              <a:gd name="T19" fmla="*/ 0 h 12"/>
              <a:gd name="T20" fmla="*/ 0 w 12"/>
              <a:gd name="T21" fmla="*/ 0 h 12"/>
              <a:gd name="T22" fmla="*/ 0 w 12"/>
              <a:gd name="T23" fmla="*/ 0 h 12"/>
              <a:gd name="T24" fmla="*/ 0 w 12"/>
              <a:gd name="T25" fmla="*/ 0 h 12"/>
              <a:gd name="T26" fmla="*/ 0 w 12"/>
              <a:gd name="T27" fmla="*/ 0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274" name="Freeform 270"/>
          <xdr:cNvSpPr>
            <a:spLocks/>
          </xdr:cNvSpPr>
        </xdr:nvSpPr>
        <xdr:spPr bwMode="auto">
          <a:xfrm>
            <a:off x="248" y="884"/>
            <a:ext cx="69" cy="10"/>
          </a:xfrm>
          <a:custGeom>
            <a:avLst/>
            <a:gdLst>
              <a:gd name="T0" fmla="*/ 0 w 335"/>
              <a:gd name="T1" fmla="*/ 0 h 41"/>
              <a:gd name="T2" fmla="*/ 0 w 335"/>
              <a:gd name="T3" fmla="*/ 0 h 41"/>
              <a:gd name="T4" fmla="*/ 0 w 335"/>
              <a:gd name="T5" fmla="*/ 0 h 41"/>
              <a:gd name="T6" fmla="*/ 0 w 335"/>
              <a:gd name="T7" fmla="*/ 0 h 41"/>
              <a:gd name="T8" fmla="*/ 0 w 335"/>
              <a:gd name="T9" fmla="*/ 0 h 41"/>
              <a:gd name="T10" fmla="*/ 0 w 335"/>
              <a:gd name="T11" fmla="*/ 0 h 41"/>
              <a:gd name="T12" fmla="*/ 0 w 335"/>
              <a:gd name="T13" fmla="*/ 0 h 41"/>
              <a:gd name="T14" fmla="*/ 0 w 335"/>
              <a:gd name="T15" fmla="*/ 0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275" name="Freeform 271"/>
          <xdr:cNvSpPr>
            <a:spLocks/>
          </xdr:cNvSpPr>
        </xdr:nvSpPr>
        <xdr:spPr bwMode="auto">
          <a:xfrm>
            <a:off x="322" y="894"/>
            <a:ext cx="1" cy="2"/>
          </a:xfrm>
          <a:custGeom>
            <a:avLst/>
            <a:gdLst>
              <a:gd name="T0" fmla="*/ 0 w 8"/>
              <a:gd name="T1" fmla="*/ 0 h 13"/>
              <a:gd name="T2" fmla="*/ 0 w 8"/>
              <a:gd name="T3" fmla="*/ 0 h 13"/>
              <a:gd name="T4" fmla="*/ 0 w 8"/>
              <a:gd name="T5" fmla="*/ 0 h 13"/>
              <a:gd name="T6" fmla="*/ 0 w 8"/>
              <a:gd name="T7" fmla="*/ 0 h 13"/>
              <a:gd name="T8" fmla="*/ 0 w 8"/>
              <a:gd name="T9" fmla="*/ 0 h 13"/>
              <a:gd name="T10" fmla="*/ 0 w 8"/>
              <a:gd name="T11" fmla="*/ 0 h 13"/>
              <a:gd name="T12" fmla="*/ 0 w 8"/>
              <a:gd name="T13" fmla="*/ 0 h 13"/>
              <a:gd name="T14" fmla="*/ 0 w 8"/>
              <a:gd name="T15" fmla="*/ 0 h 13"/>
              <a:gd name="T16" fmla="*/ 0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276" name="Freeform 272"/>
          <xdr:cNvSpPr>
            <a:spLocks/>
          </xdr:cNvSpPr>
        </xdr:nvSpPr>
        <xdr:spPr bwMode="auto">
          <a:xfrm>
            <a:off x="298" y="898"/>
            <a:ext cx="3" cy="3"/>
          </a:xfrm>
          <a:custGeom>
            <a:avLst/>
            <a:gdLst>
              <a:gd name="T0" fmla="*/ 0 w 11"/>
              <a:gd name="T1" fmla="*/ 0 h 12"/>
              <a:gd name="T2" fmla="*/ 0 w 11"/>
              <a:gd name="T3" fmla="*/ 0 h 12"/>
              <a:gd name="T4" fmla="*/ 0 w 11"/>
              <a:gd name="T5" fmla="*/ 0 h 12"/>
              <a:gd name="T6" fmla="*/ 0 w 11"/>
              <a:gd name="T7" fmla="*/ 0 h 12"/>
              <a:gd name="T8" fmla="*/ 0 w 11"/>
              <a:gd name="T9" fmla="*/ 0 h 12"/>
              <a:gd name="T10" fmla="*/ 0 w 11"/>
              <a:gd name="T11" fmla="*/ 0 h 12"/>
              <a:gd name="T12" fmla="*/ 0 w 11"/>
              <a:gd name="T13" fmla="*/ 0 h 12"/>
              <a:gd name="T14" fmla="*/ 0 w 11"/>
              <a:gd name="T15" fmla="*/ 0 h 12"/>
              <a:gd name="T16" fmla="*/ 0 w 11"/>
              <a:gd name="T17" fmla="*/ 0 h 12"/>
              <a:gd name="T18" fmla="*/ 0 w 11"/>
              <a:gd name="T19" fmla="*/ 0 h 12"/>
              <a:gd name="T20" fmla="*/ 0 w 11"/>
              <a:gd name="T21" fmla="*/ 0 h 12"/>
              <a:gd name="T22" fmla="*/ 0 w 11"/>
              <a:gd name="T23" fmla="*/ 0 h 12"/>
              <a:gd name="T24" fmla="*/ 0 w 11"/>
              <a:gd name="T25" fmla="*/ 0 h 12"/>
              <a:gd name="T26" fmla="*/ 0 w 11"/>
              <a:gd name="T27" fmla="*/ 0 h 12"/>
              <a:gd name="T28" fmla="*/ 0 w 11"/>
              <a:gd name="T29" fmla="*/ 0 h 12"/>
              <a:gd name="T30" fmla="*/ 0 w 11"/>
              <a:gd name="T31" fmla="*/ 0 h 12"/>
              <a:gd name="T32" fmla="*/ 0 w 11"/>
              <a:gd name="T33" fmla="*/ 0 h 12"/>
              <a:gd name="T34" fmla="*/ 0 w 11"/>
              <a:gd name="T35" fmla="*/ 0 h 12"/>
              <a:gd name="T36" fmla="*/ 0 w 11"/>
              <a:gd name="T37" fmla="*/ 0 h 12"/>
              <a:gd name="T38" fmla="*/ 0 w 11"/>
              <a:gd name="T39" fmla="*/ 0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277" name="Freeform 273"/>
          <xdr:cNvSpPr>
            <a:spLocks/>
          </xdr:cNvSpPr>
        </xdr:nvSpPr>
        <xdr:spPr bwMode="auto">
          <a:xfrm>
            <a:off x="264" y="930"/>
            <a:ext cx="4" cy="7"/>
          </a:xfrm>
          <a:custGeom>
            <a:avLst/>
            <a:gdLst>
              <a:gd name="T0" fmla="*/ 0 w 20"/>
              <a:gd name="T1" fmla="*/ 0 h 26"/>
              <a:gd name="T2" fmla="*/ 0 w 20"/>
              <a:gd name="T3" fmla="*/ 0 h 26"/>
              <a:gd name="T4" fmla="*/ 0 w 20"/>
              <a:gd name="T5" fmla="*/ 0 h 26"/>
              <a:gd name="T6" fmla="*/ 0 w 20"/>
              <a:gd name="T7" fmla="*/ 0 h 26"/>
              <a:gd name="T8" fmla="*/ 0 w 20"/>
              <a:gd name="T9" fmla="*/ 0 h 26"/>
              <a:gd name="T10" fmla="*/ 0 w 20"/>
              <a:gd name="T11" fmla="*/ 0 h 26"/>
              <a:gd name="T12" fmla="*/ 0 w 20"/>
              <a:gd name="T13" fmla="*/ 0 h 26"/>
              <a:gd name="T14" fmla="*/ 0 w 20"/>
              <a:gd name="T15" fmla="*/ 0 h 26"/>
              <a:gd name="T16" fmla="*/ 0 w 20"/>
              <a:gd name="T17" fmla="*/ 0 h 26"/>
              <a:gd name="T18" fmla="*/ 0 w 20"/>
              <a:gd name="T19" fmla="*/ 0 h 26"/>
              <a:gd name="T20" fmla="*/ 0 w 20"/>
              <a:gd name="T21" fmla="*/ 0 h 26"/>
              <a:gd name="T22" fmla="*/ 0 w 20"/>
              <a:gd name="T23" fmla="*/ 0 h 26"/>
              <a:gd name="T24" fmla="*/ 0 w 20"/>
              <a:gd name="T25" fmla="*/ 0 h 26"/>
              <a:gd name="T26" fmla="*/ 0 w 20"/>
              <a:gd name="T27" fmla="*/ 0 h 26"/>
              <a:gd name="T28" fmla="*/ 0 w 20"/>
              <a:gd name="T29" fmla="*/ 0 h 26"/>
              <a:gd name="T30" fmla="*/ 0 w 20"/>
              <a:gd name="T31" fmla="*/ 0 h 26"/>
              <a:gd name="T32" fmla="*/ 0 w 20"/>
              <a:gd name="T33" fmla="*/ 0 h 26"/>
              <a:gd name="T34" fmla="*/ 0 w 20"/>
              <a:gd name="T35" fmla="*/ 0 h 26"/>
              <a:gd name="T36" fmla="*/ 0 w 20"/>
              <a:gd name="T37" fmla="*/ 0 h 26"/>
              <a:gd name="T38" fmla="*/ 0 w 20"/>
              <a:gd name="T39" fmla="*/ 0 h 26"/>
              <a:gd name="T40" fmla="*/ 0 w 20"/>
              <a:gd name="T41" fmla="*/ 0 h 26"/>
              <a:gd name="T42" fmla="*/ 0 w 20"/>
              <a:gd name="T43" fmla="*/ 0 h 26"/>
              <a:gd name="T44" fmla="*/ 0 w 20"/>
              <a:gd name="T45" fmla="*/ 0 h 26"/>
              <a:gd name="T46" fmla="*/ 0 w 20"/>
              <a:gd name="T47" fmla="*/ 0 h 26"/>
              <a:gd name="T48" fmla="*/ 0 w 20"/>
              <a:gd name="T49" fmla="*/ 0 h 26"/>
              <a:gd name="T50" fmla="*/ 0 w 20"/>
              <a:gd name="T51" fmla="*/ 0 h 26"/>
              <a:gd name="T52" fmla="*/ 0 w 20"/>
              <a:gd name="T53" fmla="*/ 0 h 26"/>
              <a:gd name="T54" fmla="*/ 0 w 20"/>
              <a:gd name="T55" fmla="*/ 0 h 26"/>
              <a:gd name="T56" fmla="*/ 0 w 20"/>
              <a:gd name="T57" fmla="*/ 0 h 26"/>
              <a:gd name="T58" fmla="*/ 0 w 20"/>
              <a:gd name="T59" fmla="*/ 0 h 26"/>
              <a:gd name="T60" fmla="*/ 0 w 20"/>
              <a:gd name="T61" fmla="*/ 0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278" name="Freeform 274"/>
          <xdr:cNvSpPr>
            <a:spLocks/>
          </xdr:cNvSpPr>
        </xdr:nvSpPr>
        <xdr:spPr bwMode="auto">
          <a:xfrm>
            <a:off x="265" y="923"/>
            <a:ext cx="3" cy="8"/>
          </a:xfrm>
          <a:custGeom>
            <a:avLst/>
            <a:gdLst>
              <a:gd name="T0" fmla="*/ 0 w 10"/>
              <a:gd name="T1" fmla="*/ 0 h 39"/>
              <a:gd name="T2" fmla="*/ 0 w 10"/>
              <a:gd name="T3" fmla="*/ 0 h 39"/>
              <a:gd name="T4" fmla="*/ 0 w 10"/>
              <a:gd name="T5" fmla="*/ 0 h 39"/>
              <a:gd name="T6" fmla="*/ 0 w 10"/>
              <a:gd name="T7" fmla="*/ 0 h 39"/>
              <a:gd name="T8" fmla="*/ 0 w 10"/>
              <a:gd name="T9" fmla="*/ 0 h 39"/>
              <a:gd name="T10" fmla="*/ 0 w 10"/>
              <a:gd name="T11" fmla="*/ 0 h 39"/>
              <a:gd name="T12" fmla="*/ 0 w 10"/>
              <a:gd name="T13" fmla="*/ 0 h 39"/>
              <a:gd name="T14" fmla="*/ 0 w 10"/>
              <a:gd name="T15" fmla="*/ 0 h 39"/>
              <a:gd name="T16" fmla="*/ 0 w 10"/>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279" name="Freeform 275"/>
          <xdr:cNvSpPr>
            <a:spLocks/>
          </xdr:cNvSpPr>
        </xdr:nvSpPr>
        <xdr:spPr bwMode="auto">
          <a:xfrm>
            <a:off x="310" y="919"/>
            <a:ext cx="1" cy="11"/>
          </a:xfrm>
          <a:custGeom>
            <a:avLst/>
            <a:gdLst>
              <a:gd name="T0" fmla="*/ 0 w 10"/>
              <a:gd name="T1" fmla="*/ 0 h 50"/>
              <a:gd name="T2" fmla="*/ 0 w 10"/>
              <a:gd name="T3" fmla="*/ 0 h 50"/>
              <a:gd name="T4" fmla="*/ 0 w 10"/>
              <a:gd name="T5" fmla="*/ 0 h 50"/>
              <a:gd name="T6" fmla="*/ 0 w 10"/>
              <a:gd name="T7" fmla="*/ 0 h 50"/>
              <a:gd name="T8" fmla="*/ 0 w 10"/>
              <a:gd name="T9" fmla="*/ 0 h 50"/>
              <a:gd name="T10" fmla="*/ 0 w 10"/>
              <a:gd name="T11" fmla="*/ 0 h 50"/>
              <a:gd name="T12" fmla="*/ 0 w 10"/>
              <a:gd name="T13" fmla="*/ 0 h 50"/>
              <a:gd name="T14" fmla="*/ 0 w 10"/>
              <a:gd name="T15" fmla="*/ 0 h 50"/>
              <a:gd name="T16" fmla="*/ 0 w 10"/>
              <a:gd name="T17" fmla="*/ 0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280" name="Freeform 276"/>
          <xdr:cNvSpPr>
            <a:spLocks/>
          </xdr:cNvSpPr>
        </xdr:nvSpPr>
        <xdr:spPr bwMode="auto">
          <a:xfrm>
            <a:off x="251" y="936"/>
            <a:ext cx="72" cy="1"/>
          </a:xfrm>
          <a:custGeom>
            <a:avLst/>
            <a:gdLst>
              <a:gd name="T0" fmla="*/ 0 w 347"/>
              <a:gd name="T1" fmla="*/ 0 h 4"/>
              <a:gd name="T2" fmla="*/ 0 w 347"/>
              <a:gd name="T3" fmla="*/ 0 h 4"/>
              <a:gd name="T4" fmla="*/ 0 w 347"/>
              <a:gd name="T5" fmla="*/ 0 h 4"/>
              <a:gd name="T6" fmla="*/ 0 w 347"/>
              <a:gd name="T7" fmla="*/ 0 h 4"/>
              <a:gd name="T8" fmla="*/ 0 w 347"/>
              <a:gd name="T9" fmla="*/ 0 h 4"/>
              <a:gd name="T10" fmla="*/ 0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281" name="Freeform 277"/>
          <xdr:cNvSpPr>
            <a:spLocks/>
          </xdr:cNvSpPr>
        </xdr:nvSpPr>
        <xdr:spPr bwMode="auto">
          <a:xfrm>
            <a:off x="261" y="936"/>
            <a:ext cx="0"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82" name="Freeform 278"/>
          <xdr:cNvSpPr>
            <a:spLocks/>
          </xdr:cNvSpPr>
        </xdr:nvSpPr>
        <xdr:spPr bwMode="auto">
          <a:xfrm>
            <a:off x="265" y="936"/>
            <a:ext cx="0" cy="7"/>
          </a:xfrm>
          <a:custGeom>
            <a:avLst/>
            <a:gdLst>
              <a:gd name="T0" fmla="*/ 0 w 4"/>
              <a:gd name="T1" fmla="*/ 0 h 27"/>
              <a:gd name="T2" fmla="*/ 0 w 4"/>
              <a:gd name="T3" fmla="*/ 0 h 27"/>
              <a:gd name="T4" fmla="*/ 0 w 4"/>
              <a:gd name="T5" fmla="*/ 0 h 27"/>
              <a:gd name="T6" fmla="*/ 0 w 4"/>
              <a:gd name="T7" fmla="*/ 0 h 27"/>
              <a:gd name="T8" fmla="*/ 0 w 4"/>
              <a:gd name="T9" fmla="*/ 0 h 27"/>
              <a:gd name="T10" fmla="*/ 0 w 4"/>
              <a:gd name="T11" fmla="*/ 0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83" name="Freeform 279"/>
          <xdr:cNvSpPr>
            <a:spLocks/>
          </xdr:cNvSpPr>
        </xdr:nvSpPr>
        <xdr:spPr bwMode="auto">
          <a:xfrm>
            <a:off x="311" y="936"/>
            <a:ext cx="0" cy="7"/>
          </a:xfrm>
          <a:custGeom>
            <a:avLst/>
            <a:gdLst>
              <a:gd name="T0" fmla="*/ 0 w 4"/>
              <a:gd name="T1" fmla="*/ 0 h 29"/>
              <a:gd name="T2" fmla="*/ 0 w 4"/>
              <a:gd name="T3" fmla="*/ 0 h 29"/>
              <a:gd name="T4" fmla="*/ 0 w 4"/>
              <a:gd name="T5" fmla="*/ 0 h 29"/>
              <a:gd name="T6" fmla="*/ 0 w 4"/>
              <a:gd name="T7" fmla="*/ 0 h 29"/>
              <a:gd name="T8" fmla="*/ 0 w 4"/>
              <a:gd name="T9" fmla="*/ 0 h 29"/>
              <a:gd name="T10" fmla="*/ 0 w 4"/>
              <a:gd name="T11" fmla="*/ 0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84" name="Freeform 280"/>
          <xdr:cNvSpPr>
            <a:spLocks/>
          </xdr:cNvSpPr>
        </xdr:nvSpPr>
        <xdr:spPr bwMode="auto">
          <a:xfrm>
            <a:off x="313" y="936"/>
            <a:ext cx="2" cy="7"/>
          </a:xfrm>
          <a:custGeom>
            <a:avLst/>
            <a:gdLst>
              <a:gd name="T0" fmla="*/ 1 w 4"/>
              <a:gd name="T1" fmla="*/ 0 h 27"/>
              <a:gd name="T2" fmla="*/ 1 w 4"/>
              <a:gd name="T3" fmla="*/ 0 h 27"/>
              <a:gd name="T4" fmla="*/ 0 w 4"/>
              <a:gd name="T5" fmla="*/ 0 h 27"/>
              <a:gd name="T6" fmla="*/ 0 w 4"/>
              <a:gd name="T7" fmla="*/ 0 h 27"/>
              <a:gd name="T8" fmla="*/ 1 w 4"/>
              <a:gd name="T9" fmla="*/ 0 h 27"/>
              <a:gd name="T10" fmla="*/ 1 w 4"/>
              <a:gd name="T11" fmla="*/ 0 h 27"/>
              <a:gd name="T12" fmla="*/ 1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85" name="Freeform 281"/>
          <xdr:cNvSpPr>
            <a:spLocks/>
          </xdr:cNvSpPr>
        </xdr:nvSpPr>
        <xdr:spPr bwMode="auto">
          <a:xfrm>
            <a:off x="308" y="929"/>
            <a:ext cx="4" cy="8"/>
          </a:xfrm>
          <a:custGeom>
            <a:avLst/>
            <a:gdLst>
              <a:gd name="T0" fmla="*/ 0 w 16"/>
              <a:gd name="T1" fmla="*/ 0 h 34"/>
              <a:gd name="T2" fmla="*/ 0 w 16"/>
              <a:gd name="T3" fmla="*/ 0 h 34"/>
              <a:gd name="T4" fmla="*/ 0 w 16"/>
              <a:gd name="T5" fmla="*/ 0 h 34"/>
              <a:gd name="T6" fmla="*/ 0 w 16"/>
              <a:gd name="T7" fmla="*/ 0 h 34"/>
              <a:gd name="T8" fmla="*/ 0 w 16"/>
              <a:gd name="T9" fmla="*/ 0 h 34"/>
              <a:gd name="T10" fmla="*/ 0 w 16"/>
              <a:gd name="T11" fmla="*/ 0 h 34"/>
              <a:gd name="T12" fmla="*/ 0 w 16"/>
              <a:gd name="T13" fmla="*/ 0 h 34"/>
              <a:gd name="T14" fmla="*/ 0 w 16"/>
              <a:gd name="T15" fmla="*/ 0 h 34"/>
              <a:gd name="T16" fmla="*/ 0 w 16"/>
              <a:gd name="T17" fmla="*/ 0 h 34"/>
              <a:gd name="T18" fmla="*/ 0 w 16"/>
              <a:gd name="T19" fmla="*/ 0 h 34"/>
              <a:gd name="T20" fmla="*/ 0 w 16"/>
              <a:gd name="T21" fmla="*/ 0 h 34"/>
              <a:gd name="T22" fmla="*/ 0 w 16"/>
              <a:gd name="T23" fmla="*/ 0 h 34"/>
              <a:gd name="T24" fmla="*/ 0 w 16"/>
              <a:gd name="T25" fmla="*/ 0 h 34"/>
              <a:gd name="T26" fmla="*/ 0 w 16"/>
              <a:gd name="T27" fmla="*/ 0 h 34"/>
              <a:gd name="T28" fmla="*/ 0 w 16"/>
              <a:gd name="T29" fmla="*/ 0 h 34"/>
              <a:gd name="T30" fmla="*/ 0 w 16"/>
              <a:gd name="T31" fmla="*/ 0 h 34"/>
              <a:gd name="T32" fmla="*/ 0 w 16"/>
              <a:gd name="T33" fmla="*/ 0 h 34"/>
              <a:gd name="T34" fmla="*/ 0 w 16"/>
              <a:gd name="T35" fmla="*/ 0 h 34"/>
              <a:gd name="T36" fmla="*/ 0 w 16"/>
              <a:gd name="T37" fmla="*/ 0 h 34"/>
              <a:gd name="T38" fmla="*/ 0 w 16"/>
              <a:gd name="T39" fmla="*/ 0 h 34"/>
              <a:gd name="T40" fmla="*/ 0 w 16"/>
              <a:gd name="T41" fmla="*/ 0 h 34"/>
              <a:gd name="T42" fmla="*/ 0 w 16"/>
              <a:gd name="T43" fmla="*/ 0 h 34"/>
              <a:gd name="T44" fmla="*/ 0 w 16"/>
              <a:gd name="T45" fmla="*/ 0 h 34"/>
              <a:gd name="T46" fmla="*/ 0 w 16"/>
              <a:gd name="T47" fmla="*/ 0 h 34"/>
              <a:gd name="T48" fmla="*/ 0 w 16"/>
              <a:gd name="T49" fmla="*/ 0 h 34"/>
              <a:gd name="T50" fmla="*/ 0 w 16"/>
              <a:gd name="T51" fmla="*/ 0 h 34"/>
              <a:gd name="T52" fmla="*/ 0 w 16"/>
              <a:gd name="T53" fmla="*/ 0 h 34"/>
              <a:gd name="T54" fmla="*/ 0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286" name="Freeform 282"/>
          <xdr:cNvSpPr>
            <a:spLocks/>
          </xdr:cNvSpPr>
        </xdr:nvSpPr>
        <xdr:spPr bwMode="auto">
          <a:xfrm>
            <a:off x="353" y="857"/>
            <a:ext cx="0" cy="48"/>
          </a:xfrm>
          <a:custGeom>
            <a:avLst/>
            <a:gdLst>
              <a:gd name="T0" fmla="*/ 0 w 3"/>
              <a:gd name="T1" fmla="*/ 0 h 202"/>
              <a:gd name="T2" fmla="*/ 0 w 3"/>
              <a:gd name="T3" fmla="*/ 0 h 202"/>
              <a:gd name="T4" fmla="*/ 0 w 3"/>
              <a:gd name="T5" fmla="*/ 0 h 202"/>
              <a:gd name="T6" fmla="*/ 0 w 3"/>
              <a:gd name="T7" fmla="*/ 0 h 202"/>
              <a:gd name="T8" fmla="*/ 0 w 3"/>
              <a:gd name="T9" fmla="*/ 0 h 202"/>
              <a:gd name="T10" fmla="*/ 0 w 3"/>
              <a:gd name="T11" fmla="*/ 0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287" name="Freeform 283"/>
          <xdr:cNvSpPr>
            <a:spLocks/>
          </xdr:cNvSpPr>
        </xdr:nvSpPr>
        <xdr:spPr bwMode="auto">
          <a:xfrm>
            <a:off x="362" y="860"/>
            <a:ext cx="0" cy="50"/>
          </a:xfrm>
          <a:custGeom>
            <a:avLst/>
            <a:gdLst>
              <a:gd name="T0" fmla="*/ 0 w 4"/>
              <a:gd name="T1" fmla="*/ 0 h 211"/>
              <a:gd name="T2" fmla="*/ 0 w 4"/>
              <a:gd name="T3" fmla="*/ 0 h 211"/>
              <a:gd name="T4" fmla="*/ 0 w 4"/>
              <a:gd name="T5" fmla="*/ 0 h 211"/>
              <a:gd name="T6" fmla="*/ 0 w 4"/>
              <a:gd name="T7" fmla="*/ 0 h 211"/>
              <a:gd name="T8" fmla="*/ 0 w 4"/>
              <a:gd name="T9" fmla="*/ 0 h 211"/>
              <a:gd name="T10" fmla="*/ 0 w 4"/>
              <a:gd name="T11" fmla="*/ 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288" name="Freeform 284"/>
          <xdr:cNvSpPr>
            <a:spLocks/>
          </xdr:cNvSpPr>
        </xdr:nvSpPr>
        <xdr:spPr bwMode="auto">
          <a:xfrm>
            <a:off x="223" y="864"/>
            <a:ext cx="1" cy="51"/>
          </a:xfrm>
          <a:custGeom>
            <a:avLst/>
            <a:gdLst>
              <a:gd name="T0" fmla="*/ 0 w 4"/>
              <a:gd name="T1" fmla="*/ 0 h 218"/>
              <a:gd name="T2" fmla="*/ 0 w 4"/>
              <a:gd name="T3" fmla="*/ 0 h 218"/>
              <a:gd name="T4" fmla="*/ 0 w 4"/>
              <a:gd name="T5" fmla="*/ 0 h 218"/>
              <a:gd name="T6" fmla="*/ 0 w 4"/>
              <a:gd name="T7" fmla="*/ 0 h 218"/>
              <a:gd name="T8" fmla="*/ 0 w 4"/>
              <a:gd name="T9" fmla="*/ 0 h 218"/>
              <a:gd name="T10" fmla="*/ 0 w 4"/>
              <a:gd name="T11" fmla="*/ 0 h 218"/>
              <a:gd name="T12" fmla="*/ 0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289" name="Freeform 285"/>
          <xdr:cNvSpPr>
            <a:spLocks/>
          </xdr:cNvSpPr>
        </xdr:nvSpPr>
        <xdr:spPr bwMode="auto">
          <a:xfrm>
            <a:off x="239" y="857"/>
            <a:ext cx="4" cy="6"/>
          </a:xfrm>
          <a:custGeom>
            <a:avLst/>
            <a:gdLst>
              <a:gd name="T0" fmla="*/ 0 w 16"/>
              <a:gd name="T1" fmla="*/ 0 h 25"/>
              <a:gd name="T2" fmla="*/ 0 w 16"/>
              <a:gd name="T3" fmla="*/ 0 h 25"/>
              <a:gd name="T4" fmla="*/ 0 w 16"/>
              <a:gd name="T5" fmla="*/ 0 h 25"/>
              <a:gd name="T6" fmla="*/ 0 w 16"/>
              <a:gd name="T7" fmla="*/ 0 h 25"/>
              <a:gd name="T8" fmla="*/ 0 w 16"/>
              <a:gd name="T9" fmla="*/ 0 h 25"/>
              <a:gd name="T10" fmla="*/ 0 w 16"/>
              <a:gd name="T11" fmla="*/ 0 h 25"/>
              <a:gd name="T12" fmla="*/ 0 w 16"/>
              <a:gd name="T13" fmla="*/ 0 h 25"/>
              <a:gd name="T14" fmla="*/ 0 w 16"/>
              <a:gd name="T15" fmla="*/ 0 h 25"/>
              <a:gd name="T16" fmla="*/ 0 w 16"/>
              <a:gd name="T17" fmla="*/ 0 h 25"/>
              <a:gd name="T18" fmla="*/ 0 w 16"/>
              <a:gd name="T19" fmla="*/ 0 h 25"/>
              <a:gd name="T20" fmla="*/ 0 w 16"/>
              <a:gd name="T21" fmla="*/ 0 h 25"/>
              <a:gd name="T22" fmla="*/ 0 w 16"/>
              <a:gd name="T23" fmla="*/ 0 h 25"/>
              <a:gd name="T24" fmla="*/ 0 w 16"/>
              <a:gd name="T25" fmla="*/ 0 h 25"/>
              <a:gd name="T26" fmla="*/ 0 w 16"/>
              <a:gd name="T27" fmla="*/ 0 h 25"/>
              <a:gd name="T28" fmla="*/ 0 w 16"/>
              <a:gd name="T29" fmla="*/ 0 h 25"/>
              <a:gd name="T30" fmla="*/ 0 w 16"/>
              <a:gd name="T31" fmla="*/ 0 h 25"/>
              <a:gd name="T32" fmla="*/ 0 w 16"/>
              <a:gd name="T33" fmla="*/ 0 h 25"/>
              <a:gd name="T34" fmla="*/ 0 w 16"/>
              <a:gd name="T35" fmla="*/ 0 h 25"/>
              <a:gd name="T36" fmla="*/ 0 w 16"/>
              <a:gd name="T37" fmla="*/ 0 h 25"/>
              <a:gd name="T38" fmla="*/ 0 w 16"/>
              <a:gd name="T39" fmla="*/ 0 h 25"/>
              <a:gd name="T40" fmla="*/ 0 w 16"/>
              <a:gd name="T41" fmla="*/ 0 h 25"/>
              <a:gd name="T42" fmla="*/ 0 w 16"/>
              <a:gd name="T43" fmla="*/ 0 h 25"/>
              <a:gd name="T44" fmla="*/ 0 w 16"/>
              <a:gd name="T45" fmla="*/ 0 h 25"/>
              <a:gd name="T46" fmla="*/ 0 w 16"/>
              <a:gd name="T47" fmla="*/ 0 h 25"/>
              <a:gd name="T48" fmla="*/ 0 w 16"/>
              <a:gd name="T49" fmla="*/ 0 h 25"/>
              <a:gd name="T50" fmla="*/ 0 w 16"/>
              <a:gd name="T51" fmla="*/ 0 h 25"/>
              <a:gd name="T52" fmla="*/ 0 w 16"/>
              <a:gd name="T53" fmla="*/ 0 h 25"/>
              <a:gd name="T54" fmla="*/ 0 w 16"/>
              <a:gd name="T55" fmla="*/ 0 h 25"/>
              <a:gd name="T56" fmla="*/ 0 w 16"/>
              <a:gd name="T57" fmla="*/ 0 h 25"/>
              <a:gd name="T58" fmla="*/ 0 w 16"/>
              <a:gd name="T59" fmla="*/ 0 h 25"/>
              <a:gd name="T60" fmla="*/ 0 w 16"/>
              <a:gd name="T61" fmla="*/ 0 h 25"/>
              <a:gd name="T62" fmla="*/ 0 w 16"/>
              <a:gd name="T63" fmla="*/ 0 h 25"/>
              <a:gd name="T64" fmla="*/ 0 w 16"/>
              <a:gd name="T65" fmla="*/ 0 h 25"/>
              <a:gd name="T66" fmla="*/ 0 w 16"/>
              <a:gd name="T67" fmla="*/ 0 h 25"/>
              <a:gd name="T68" fmla="*/ 0 w 16"/>
              <a:gd name="T69" fmla="*/ 0 h 25"/>
              <a:gd name="T70" fmla="*/ 0 w 16"/>
              <a:gd name="T71" fmla="*/ 0 h 25"/>
              <a:gd name="T72" fmla="*/ 0 w 16"/>
              <a:gd name="T73" fmla="*/ 0 h 25"/>
              <a:gd name="T74" fmla="*/ 0 w 16"/>
              <a:gd name="T75" fmla="*/ 0 h 25"/>
              <a:gd name="T76" fmla="*/ 0 w 16"/>
              <a:gd name="T77" fmla="*/ 0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290" name="Freeform 286"/>
          <xdr:cNvSpPr>
            <a:spLocks/>
          </xdr:cNvSpPr>
        </xdr:nvSpPr>
        <xdr:spPr bwMode="auto">
          <a:xfrm>
            <a:off x="328" y="591"/>
            <a:ext cx="1" cy="77"/>
          </a:xfrm>
          <a:custGeom>
            <a:avLst/>
            <a:gdLst>
              <a:gd name="T0" fmla="*/ 0 w 12"/>
              <a:gd name="T1" fmla="*/ 0 h 329"/>
              <a:gd name="T2" fmla="*/ 0 w 12"/>
              <a:gd name="T3" fmla="*/ 0 h 329"/>
              <a:gd name="T4" fmla="*/ 0 w 12"/>
              <a:gd name="T5" fmla="*/ 0 h 329"/>
              <a:gd name="T6" fmla="*/ 0 w 12"/>
              <a:gd name="T7" fmla="*/ 0 h 329"/>
              <a:gd name="T8" fmla="*/ 0 w 12"/>
              <a:gd name="T9" fmla="*/ 0 h 329"/>
              <a:gd name="T10" fmla="*/ 0 w 12"/>
              <a:gd name="T11" fmla="*/ 0 h 329"/>
              <a:gd name="T12" fmla="*/ 0 w 12"/>
              <a:gd name="T13" fmla="*/ 0 h 329"/>
              <a:gd name="T14" fmla="*/ 0 w 12"/>
              <a:gd name="T15" fmla="*/ 0 h 329"/>
              <a:gd name="T16" fmla="*/ 0 w 12"/>
              <a:gd name="T17" fmla="*/ 0 h 329"/>
              <a:gd name="T18" fmla="*/ 0 w 12"/>
              <a:gd name="T19" fmla="*/ 0 h 329"/>
              <a:gd name="T20" fmla="*/ 0 w 12"/>
              <a:gd name="T21" fmla="*/ 0 h 329"/>
              <a:gd name="T22" fmla="*/ 0 w 12"/>
              <a:gd name="T23" fmla="*/ 0 h 329"/>
              <a:gd name="T24" fmla="*/ 0 w 12"/>
              <a:gd name="T25" fmla="*/ 0 h 329"/>
              <a:gd name="T26" fmla="*/ 0 w 12"/>
              <a:gd name="T27" fmla="*/ 0 h 329"/>
              <a:gd name="T28" fmla="*/ 0 w 12"/>
              <a:gd name="T29" fmla="*/ 0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291" name="Freeform 287"/>
          <xdr:cNvSpPr>
            <a:spLocks/>
          </xdr:cNvSpPr>
        </xdr:nvSpPr>
        <xdr:spPr bwMode="auto">
          <a:xfrm>
            <a:off x="352" y="794"/>
            <a:ext cx="6" cy="3"/>
          </a:xfrm>
          <a:custGeom>
            <a:avLst/>
            <a:gdLst>
              <a:gd name="T0" fmla="*/ 0 w 25"/>
              <a:gd name="T1" fmla="*/ 0 h 12"/>
              <a:gd name="T2" fmla="*/ 0 w 25"/>
              <a:gd name="T3" fmla="*/ 0 h 12"/>
              <a:gd name="T4" fmla="*/ 0 w 25"/>
              <a:gd name="T5" fmla="*/ 0 h 12"/>
              <a:gd name="T6" fmla="*/ 0 w 25"/>
              <a:gd name="T7" fmla="*/ 0 h 12"/>
              <a:gd name="T8" fmla="*/ 0 w 25"/>
              <a:gd name="T9" fmla="*/ 0 h 12"/>
              <a:gd name="T10" fmla="*/ 0 w 25"/>
              <a:gd name="T11" fmla="*/ 0 h 12"/>
              <a:gd name="T12" fmla="*/ 0 w 25"/>
              <a:gd name="T13" fmla="*/ 0 h 12"/>
              <a:gd name="T14" fmla="*/ 0 w 25"/>
              <a:gd name="T15" fmla="*/ 0 h 12"/>
              <a:gd name="T16" fmla="*/ 0 w 25"/>
              <a:gd name="T17" fmla="*/ 0 h 12"/>
              <a:gd name="T18" fmla="*/ 0 w 25"/>
              <a:gd name="T19" fmla="*/ 0 h 12"/>
              <a:gd name="T20" fmla="*/ 0 w 25"/>
              <a:gd name="T21" fmla="*/ 0 h 12"/>
              <a:gd name="T22" fmla="*/ 0 w 25"/>
              <a:gd name="T23" fmla="*/ 0 h 12"/>
              <a:gd name="T24" fmla="*/ 0 w 25"/>
              <a:gd name="T25" fmla="*/ 0 h 12"/>
              <a:gd name="T26" fmla="*/ 0 w 25"/>
              <a:gd name="T27" fmla="*/ 0 h 12"/>
              <a:gd name="T28" fmla="*/ 0 w 25"/>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292" name="Freeform 288"/>
          <xdr:cNvSpPr>
            <a:spLocks/>
          </xdr:cNvSpPr>
        </xdr:nvSpPr>
        <xdr:spPr bwMode="auto">
          <a:xfrm>
            <a:off x="333" y="826"/>
            <a:ext cx="20" cy="2"/>
          </a:xfrm>
          <a:custGeom>
            <a:avLst/>
            <a:gdLst>
              <a:gd name="T0" fmla="*/ 0 w 95"/>
              <a:gd name="T1" fmla="*/ 1 h 4"/>
              <a:gd name="T2" fmla="*/ 0 w 95"/>
              <a:gd name="T3" fmla="*/ 1 h 4"/>
              <a:gd name="T4" fmla="*/ 0 w 95"/>
              <a:gd name="T5" fmla="*/ 0 h 4"/>
              <a:gd name="T6" fmla="*/ 0 w 95"/>
              <a:gd name="T7" fmla="*/ 0 h 4"/>
              <a:gd name="T8" fmla="*/ 0 w 95"/>
              <a:gd name="T9" fmla="*/ 1 h 4"/>
              <a:gd name="T10" fmla="*/ 0 w 95"/>
              <a:gd name="T11" fmla="*/ 1 h 4"/>
              <a:gd name="T12" fmla="*/ 0 w 95"/>
              <a:gd name="T13" fmla="*/ 1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293" name="Freeform 289"/>
          <xdr:cNvSpPr>
            <a:spLocks/>
          </xdr:cNvSpPr>
        </xdr:nvSpPr>
        <xdr:spPr bwMode="auto">
          <a:xfrm>
            <a:off x="327" y="832"/>
            <a:ext cx="2" cy="7"/>
          </a:xfrm>
          <a:custGeom>
            <a:avLst/>
            <a:gdLst>
              <a:gd name="T0" fmla="*/ 0 w 12"/>
              <a:gd name="T1" fmla="*/ 0 h 25"/>
              <a:gd name="T2" fmla="*/ 0 w 12"/>
              <a:gd name="T3" fmla="*/ 0 h 25"/>
              <a:gd name="T4" fmla="*/ 0 w 12"/>
              <a:gd name="T5" fmla="*/ 0 h 25"/>
              <a:gd name="T6" fmla="*/ 0 w 12"/>
              <a:gd name="T7" fmla="*/ 0 h 25"/>
              <a:gd name="T8" fmla="*/ 0 w 12"/>
              <a:gd name="T9" fmla="*/ 0 h 25"/>
              <a:gd name="T10" fmla="*/ 0 w 12"/>
              <a:gd name="T11" fmla="*/ 0 h 25"/>
              <a:gd name="T12" fmla="*/ 0 w 12"/>
              <a:gd name="T13" fmla="*/ 0 h 25"/>
              <a:gd name="T14" fmla="*/ 0 w 12"/>
              <a:gd name="T15" fmla="*/ 0 h 25"/>
              <a:gd name="T16" fmla="*/ 0 w 12"/>
              <a:gd name="T17" fmla="*/ 0 h 25"/>
              <a:gd name="T18" fmla="*/ 0 w 12"/>
              <a:gd name="T19" fmla="*/ 0 h 25"/>
              <a:gd name="T20" fmla="*/ 0 w 12"/>
              <a:gd name="T21" fmla="*/ 0 h 25"/>
              <a:gd name="T22" fmla="*/ 0 w 12"/>
              <a:gd name="T23" fmla="*/ 0 h 25"/>
              <a:gd name="T24" fmla="*/ 0 w 12"/>
              <a:gd name="T25" fmla="*/ 0 h 25"/>
              <a:gd name="T26" fmla="*/ 0 w 12"/>
              <a:gd name="T27" fmla="*/ 0 h 25"/>
              <a:gd name="T28" fmla="*/ 0 w 12"/>
              <a:gd name="T29" fmla="*/ 0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294" name="Freeform 290"/>
          <xdr:cNvSpPr>
            <a:spLocks/>
          </xdr:cNvSpPr>
        </xdr:nvSpPr>
        <xdr:spPr bwMode="auto">
          <a:xfrm>
            <a:off x="320" y="934"/>
            <a:ext cx="2" cy="10"/>
          </a:xfrm>
          <a:custGeom>
            <a:avLst/>
            <a:gdLst>
              <a:gd name="T0" fmla="*/ 0 w 12"/>
              <a:gd name="T1" fmla="*/ 0 h 41"/>
              <a:gd name="T2" fmla="*/ 0 w 12"/>
              <a:gd name="T3" fmla="*/ 0 h 41"/>
              <a:gd name="T4" fmla="*/ 0 w 12"/>
              <a:gd name="T5" fmla="*/ 0 h 41"/>
              <a:gd name="T6" fmla="*/ 0 w 12"/>
              <a:gd name="T7" fmla="*/ 0 h 41"/>
              <a:gd name="T8" fmla="*/ 0 w 12"/>
              <a:gd name="T9" fmla="*/ 0 h 41"/>
              <a:gd name="T10" fmla="*/ 0 w 12"/>
              <a:gd name="T11" fmla="*/ 0 h 41"/>
              <a:gd name="T12" fmla="*/ 0 w 12"/>
              <a:gd name="T13" fmla="*/ 0 h 41"/>
              <a:gd name="T14" fmla="*/ 0 w 12"/>
              <a:gd name="T15" fmla="*/ 0 h 41"/>
              <a:gd name="T16" fmla="*/ 0 w 12"/>
              <a:gd name="T17" fmla="*/ 0 h 41"/>
              <a:gd name="T18" fmla="*/ 0 w 12"/>
              <a:gd name="T19" fmla="*/ 0 h 41"/>
              <a:gd name="T20" fmla="*/ 0 w 12"/>
              <a:gd name="T21" fmla="*/ 0 h 41"/>
              <a:gd name="T22" fmla="*/ 0 w 12"/>
              <a:gd name="T23" fmla="*/ 0 h 41"/>
              <a:gd name="T24" fmla="*/ 0 w 12"/>
              <a:gd name="T25" fmla="*/ 0 h 41"/>
              <a:gd name="T26" fmla="*/ 0 w 12"/>
              <a:gd name="T27" fmla="*/ 0 h 41"/>
              <a:gd name="T28" fmla="*/ 0 w 12"/>
              <a:gd name="T29" fmla="*/ 0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295" name="Freeform 291"/>
          <xdr:cNvSpPr>
            <a:spLocks/>
          </xdr:cNvSpPr>
        </xdr:nvSpPr>
        <xdr:spPr bwMode="auto">
          <a:xfrm>
            <a:off x="328" y="694"/>
            <a:ext cx="3" cy="12"/>
          </a:xfrm>
          <a:custGeom>
            <a:avLst/>
            <a:gdLst>
              <a:gd name="T0" fmla="*/ 0 w 12"/>
              <a:gd name="T1" fmla="*/ 0 h 54"/>
              <a:gd name="T2" fmla="*/ 0 w 12"/>
              <a:gd name="T3" fmla="*/ 0 h 54"/>
              <a:gd name="T4" fmla="*/ 0 w 12"/>
              <a:gd name="T5" fmla="*/ 0 h 54"/>
              <a:gd name="T6" fmla="*/ 0 w 12"/>
              <a:gd name="T7" fmla="*/ 0 h 54"/>
              <a:gd name="T8" fmla="*/ 0 w 12"/>
              <a:gd name="T9" fmla="*/ 0 h 54"/>
              <a:gd name="T10" fmla="*/ 0 w 12"/>
              <a:gd name="T11" fmla="*/ 0 h 54"/>
              <a:gd name="T12" fmla="*/ 0 w 12"/>
              <a:gd name="T13" fmla="*/ 0 h 54"/>
              <a:gd name="T14" fmla="*/ 0 w 12"/>
              <a:gd name="T15" fmla="*/ 0 h 54"/>
              <a:gd name="T16" fmla="*/ 0 w 12"/>
              <a:gd name="T17" fmla="*/ 0 h 54"/>
              <a:gd name="T18" fmla="*/ 0 w 12"/>
              <a:gd name="T19" fmla="*/ 0 h 54"/>
              <a:gd name="T20" fmla="*/ 0 w 12"/>
              <a:gd name="T21" fmla="*/ 0 h 54"/>
              <a:gd name="T22" fmla="*/ 0 w 12"/>
              <a:gd name="T23" fmla="*/ 0 h 54"/>
              <a:gd name="T24" fmla="*/ 0 w 12"/>
              <a:gd name="T25" fmla="*/ 0 h 54"/>
              <a:gd name="T26" fmla="*/ 0 w 12"/>
              <a:gd name="T27" fmla="*/ 0 h 54"/>
              <a:gd name="T28" fmla="*/ 0 w 12"/>
              <a:gd name="T29" fmla="*/ 0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296" name="Freeform 292"/>
          <xdr:cNvSpPr>
            <a:spLocks/>
          </xdr:cNvSpPr>
        </xdr:nvSpPr>
        <xdr:spPr bwMode="auto">
          <a:xfrm>
            <a:off x="326" y="703"/>
            <a:ext cx="5" cy="7"/>
          </a:xfrm>
          <a:custGeom>
            <a:avLst/>
            <a:gdLst>
              <a:gd name="T0" fmla="*/ 0 w 25"/>
              <a:gd name="T1" fmla="*/ 0 h 27"/>
              <a:gd name="T2" fmla="*/ 0 w 25"/>
              <a:gd name="T3" fmla="*/ 0 h 27"/>
              <a:gd name="T4" fmla="*/ 0 w 25"/>
              <a:gd name="T5" fmla="*/ 0 h 27"/>
              <a:gd name="T6" fmla="*/ 0 w 25"/>
              <a:gd name="T7" fmla="*/ 0 h 27"/>
              <a:gd name="T8" fmla="*/ 0 w 25"/>
              <a:gd name="T9" fmla="*/ 0 h 27"/>
              <a:gd name="T10" fmla="*/ 0 w 25"/>
              <a:gd name="T11" fmla="*/ 0 h 27"/>
              <a:gd name="T12" fmla="*/ 0 w 25"/>
              <a:gd name="T13" fmla="*/ 0 h 27"/>
              <a:gd name="T14" fmla="*/ 0 w 25"/>
              <a:gd name="T15" fmla="*/ 0 h 27"/>
              <a:gd name="T16" fmla="*/ 0 w 25"/>
              <a:gd name="T17" fmla="*/ 0 h 27"/>
              <a:gd name="T18" fmla="*/ 0 w 25"/>
              <a:gd name="T19" fmla="*/ 0 h 27"/>
              <a:gd name="T20" fmla="*/ 0 w 25"/>
              <a:gd name="T21" fmla="*/ 0 h 27"/>
              <a:gd name="T22" fmla="*/ 0 w 25"/>
              <a:gd name="T23" fmla="*/ 0 h 27"/>
              <a:gd name="T24" fmla="*/ 0 w 25"/>
              <a:gd name="T25" fmla="*/ 0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297" name="Freeform 293"/>
          <xdr:cNvSpPr>
            <a:spLocks/>
          </xdr:cNvSpPr>
        </xdr:nvSpPr>
        <xdr:spPr bwMode="auto">
          <a:xfrm>
            <a:off x="326" y="708"/>
            <a:ext cx="2" cy="14"/>
          </a:xfrm>
          <a:custGeom>
            <a:avLst/>
            <a:gdLst>
              <a:gd name="T0" fmla="*/ 0 w 11"/>
              <a:gd name="T1" fmla="*/ 0 h 64"/>
              <a:gd name="T2" fmla="*/ 0 w 11"/>
              <a:gd name="T3" fmla="*/ 0 h 64"/>
              <a:gd name="T4" fmla="*/ 0 w 11"/>
              <a:gd name="T5" fmla="*/ 0 h 64"/>
              <a:gd name="T6" fmla="*/ 0 w 11"/>
              <a:gd name="T7" fmla="*/ 0 h 64"/>
              <a:gd name="T8" fmla="*/ 0 w 11"/>
              <a:gd name="T9" fmla="*/ 0 h 64"/>
              <a:gd name="T10" fmla="*/ 0 w 11"/>
              <a:gd name="T11" fmla="*/ 0 h 64"/>
              <a:gd name="T12" fmla="*/ 0 w 11"/>
              <a:gd name="T13" fmla="*/ 0 h 64"/>
              <a:gd name="T14" fmla="*/ 0 w 11"/>
              <a:gd name="T15" fmla="*/ 0 h 64"/>
              <a:gd name="T16" fmla="*/ 0 w 11"/>
              <a:gd name="T17" fmla="*/ 0 h 64"/>
              <a:gd name="T18" fmla="*/ 0 w 11"/>
              <a:gd name="T19" fmla="*/ 0 h 64"/>
              <a:gd name="T20" fmla="*/ 0 w 11"/>
              <a:gd name="T21" fmla="*/ 0 h 64"/>
              <a:gd name="T22" fmla="*/ 0 w 11"/>
              <a:gd name="T23" fmla="*/ 0 h 64"/>
              <a:gd name="T24" fmla="*/ 0 w 11"/>
              <a:gd name="T25" fmla="*/ 0 h 64"/>
              <a:gd name="T26" fmla="*/ 0 w 11"/>
              <a:gd name="T27" fmla="*/ 0 h 64"/>
              <a:gd name="T28" fmla="*/ 0 w 11"/>
              <a:gd name="T29" fmla="*/ 0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298" name="Freeform 294"/>
          <xdr:cNvSpPr>
            <a:spLocks/>
          </xdr:cNvSpPr>
        </xdr:nvSpPr>
        <xdr:spPr bwMode="auto">
          <a:xfrm>
            <a:off x="321" y="719"/>
            <a:ext cx="7" cy="33"/>
          </a:xfrm>
          <a:custGeom>
            <a:avLst/>
            <a:gdLst>
              <a:gd name="T0" fmla="*/ 0 w 33"/>
              <a:gd name="T1" fmla="*/ 0 h 140"/>
              <a:gd name="T2" fmla="*/ 0 w 33"/>
              <a:gd name="T3" fmla="*/ 0 h 140"/>
              <a:gd name="T4" fmla="*/ 0 w 33"/>
              <a:gd name="T5" fmla="*/ 0 h 140"/>
              <a:gd name="T6" fmla="*/ 0 w 33"/>
              <a:gd name="T7" fmla="*/ 0 h 140"/>
              <a:gd name="T8" fmla="*/ 0 w 33"/>
              <a:gd name="T9" fmla="*/ 0 h 140"/>
              <a:gd name="T10" fmla="*/ 0 w 33"/>
              <a:gd name="T11" fmla="*/ 0 h 140"/>
              <a:gd name="T12" fmla="*/ 0 w 33"/>
              <a:gd name="T13" fmla="*/ 0 h 140"/>
              <a:gd name="T14" fmla="*/ 0 w 33"/>
              <a:gd name="T15" fmla="*/ 0 h 140"/>
              <a:gd name="T16" fmla="*/ 0 w 33"/>
              <a:gd name="T17" fmla="*/ 0 h 140"/>
              <a:gd name="T18" fmla="*/ 0 w 33"/>
              <a:gd name="T19" fmla="*/ 0 h 140"/>
              <a:gd name="T20" fmla="*/ 0 w 33"/>
              <a:gd name="T21" fmla="*/ 0 h 140"/>
              <a:gd name="T22" fmla="*/ 0 w 33"/>
              <a:gd name="T23" fmla="*/ 0 h 140"/>
              <a:gd name="T24" fmla="*/ 0 w 33"/>
              <a:gd name="T25" fmla="*/ 0 h 140"/>
              <a:gd name="T26" fmla="*/ 0 w 33"/>
              <a:gd name="T27" fmla="*/ 0 h 140"/>
              <a:gd name="T28" fmla="*/ 0 w 33"/>
              <a:gd name="T29" fmla="*/ 0 h 140"/>
              <a:gd name="T30" fmla="*/ 0 w 33"/>
              <a:gd name="T31" fmla="*/ 0 h 140"/>
              <a:gd name="T32" fmla="*/ 0 w 33"/>
              <a:gd name="T33" fmla="*/ 0 h 140"/>
              <a:gd name="T34" fmla="*/ 0 w 33"/>
              <a:gd name="T35" fmla="*/ 0 h 140"/>
              <a:gd name="T36" fmla="*/ 0 w 33"/>
              <a:gd name="T37" fmla="*/ 0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299" name="Freeform 295"/>
          <xdr:cNvSpPr>
            <a:spLocks/>
          </xdr:cNvSpPr>
        </xdr:nvSpPr>
        <xdr:spPr bwMode="auto">
          <a:xfrm>
            <a:off x="321" y="750"/>
            <a:ext cx="16" cy="40"/>
          </a:xfrm>
          <a:custGeom>
            <a:avLst/>
            <a:gdLst>
              <a:gd name="T0" fmla="*/ 0 w 81"/>
              <a:gd name="T1" fmla="*/ 0 h 172"/>
              <a:gd name="T2" fmla="*/ 0 w 81"/>
              <a:gd name="T3" fmla="*/ 0 h 172"/>
              <a:gd name="T4" fmla="*/ 0 w 81"/>
              <a:gd name="T5" fmla="*/ 0 h 172"/>
              <a:gd name="T6" fmla="*/ 0 w 81"/>
              <a:gd name="T7" fmla="*/ 0 h 172"/>
              <a:gd name="T8" fmla="*/ 0 w 81"/>
              <a:gd name="T9" fmla="*/ 0 h 172"/>
              <a:gd name="T10" fmla="*/ 0 w 81"/>
              <a:gd name="T11" fmla="*/ 0 h 172"/>
              <a:gd name="T12" fmla="*/ 0 w 81"/>
              <a:gd name="T13" fmla="*/ 0 h 172"/>
              <a:gd name="T14" fmla="*/ 0 w 81"/>
              <a:gd name="T15" fmla="*/ 0 h 172"/>
              <a:gd name="T16" fmla="*/ 0 w 81"/>
              <a:gd name="T17" fmla="*/ 0 h 172"/>
              <a:gd name="T18" fmla="*/ 0 w 81"/>
              <a:gd name="T19" fmla="*/ 0 h 172"/>
              <a:gd name="T20" fmla="*/ 0 w 81"/>
              <a:gd name="T21" fmla="*/ 0 h 172"/>
              <a:gd name="T22" fmla="*/ 0 w 81"/>
              <a:gd name="T23" fmla="*/ 0 h 172"/>
              <a:gd name="T24" fmla="*/ 0 w 81"/>
              <a:gd name="T25" fmla="*/ 0 h 172"/>
              <a:gd name="T26" fmla="*/ 0 w 81"/>
              <a:gd name="T27" fmla="*/ 0 h 172"/>
              <a:gd name="T28" fmla="*/ 0 w 81"/>
              <a:gd name="T29" fmla="*/ 0 h 172"/>
              <a:gd name="T30" fmla="*/ 0 w 81"/>
              <a:gd name="T31" fmla="*/ 0 h 172"/>
              <a:gd name="T32" fmla="*/ 0 w 81"/>
              <a:gd name="T33" fmla="*/ 0 h 172"/>
              <a:gd name="T34" fmla="*/ 0 w 81"/>
              <a:gd name="T35" fmla="*/ 0 h 172"/>
              <a:gd name="T36" fmla="*/ 0 w 81"/>
              <a:gd name="T37" fmla="*/ 0 h 172"/>
              <a:gd name="T38" fmla="*/ 0 w 81"/>
              <a:gd name="T39" fmla="*/ 0 h 172"/>
              <a:gd name="T40" fmla="*/ 0 w 81"/>
              <a:gd name="T41" fmla="*/ 0 h 172"/>
              <a:gd name="T42" fmla="*/ 0 w 81"/>
              <a:gd name="T43" fmla="*/ 0 h 172"/>
              <a:gd name="T44" fmla="*/ 0 w 81"/>
              <a:gd name="T45" fmla="*/ 0 h 172"/>
              <a:gd name="T46" fmla="*/ 0 w 81"/>
              <a:gd name="T47" fmla="*/ 0 h 172"/>
              <a:gd name="T48" fmla="*/ 0 w 81"/>
              <a:gd name="T49" fmla="*/ 0 h 172"/>
              <a:gd name="T50" fmla="*/ 0 w 81"/>
              <a:gd name="T51" fmla="*/ 0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300" name="Freeform 296"/>
          <xdr:cNvSpPr>
            <a:spLocks/>
          </xdr:cNvSpPr>
        </xdr:nvSpPr>
        <xdr:spPr bwMode="auto">
          <a:xfrm>
            <a:off x="337" y="786"/>
            <a:ext cx="5" cy="3"/>
          </a:xfrm>
          <a:custGeom>
            <a:avLst/>
            <a:gdLst>
              <a:gd name="T0" fmla="*/ 0 w 21"/>
              <a:gd name="T1" fmla="*/ 0 h 12"/>
              <a:gd name="T2" fmla="*/ 0 w 21"/>
              <a:gd name="T3" fmla="*/ 0 h 12"/>
              <a:gd name="T4" fmla="*/ 0 w 21"/>
              <a:gd name="T5" fmla="*/ 0 h 12"/>
              <a:gd name="T6" fmla="*/ 0 w 21"/>
              <a:gd name="T7" fmla="*/ 0 h 12"/>
              <a:gd name="T8" fmla="*/ 0 w 21"/>
              <a:gd name="T9" fmla="*/ 0 h 12"/>
              <a:gd name="T10" fmla="*/ 0 w 21"/>
              <a:gd name="T11" fmla="*/ 0 h 12"/>
              <a:gd name="T12" fmla="*/ 0 w 21"/>
              <a:gd name="T13" fmla="*/ 0 h 12"/>
              <a:gd name="T14" fmla="*/ 0 w 21"/>
              <a:gd name="T15" fmla="*/ 0 h 12"/>
              <a:gd name="T16" fmla="*/ 0 w 21"/>
              <a:gd name="T17" fmla="*/ 0 h 12"/>
              <a:gd name="T18" fmla="*/ 0 w 21"/>
              <a:gd name="T19" fmla="*/ 0 h 12"/>
              <a:gd name="T20" fmla="*/ 0 w 21"/>
              <a:gd name="T21" fmla="*/ 0 h 12"/>
              <a:gd name="T22" fmla="*/ 0 w 21"/>
              <a:gd name="T23" fmla="*/ 0 h 12"/>
              <a:gd name="T24" fmla="*/ 0 w 21"/>
              <a:gd name="T25" fmla="*/ 0 h 12"/>
              <a:gd name="T26" fmla="*/ 0 w 21"/>
              <a:gd name="T27" fmla="*/ 0 h 12"/>
              <a:gd name="T28" fmla="*/ 0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301" name="Freeform 297"/>
          <xdr:cNvSpPr>
            <a:spLocks/>
          </xdr:cNvSpPr>
        </xdr:nvSpPr>
        <xdr:spPr bwMode="auto">
          <a:xfrm>
            <a:off x="342" y="783"/>
            <a:ext cx="7" cy="3"/>
          </a:xfrm>
          <a:custGeom>
            <a:avLst/>
            <a:gdLst>
              <a:gd name="T0" fmla="*/ 0 w 32"/>
              <a:gd name="T1" fmla="*/ 0 h 12"/>
              <a:gd name="T2" fmla="*/ 0 w 32"/>
              <a:gd name="T3" fmla="*/ 0 h 12"/>
              <a:gd name="T4" fmla="*/ 0 w 32"/>
              <a:gd name="T5" fmla="*/ 0 h 12"/>
              <a:gd name="T6" fmla="*/ 0 w 32"/>
              <a:gd name="T7" fmla="*/ 0 h 12"/>
              <a:gd name="T8" fmla="*/ 0 w 32"/>
              <a:gd name="T9" fmla="*/ 0 h 12"/>
              <a:gd name="T10" fmla="*/ 0 w 32"/>
              <a:gd name="T11" fmla="*/ 0 h 12"/>
              <a:gd name="T12" fmla="*/ 0 w 32"/>
              <a:gd name="T13" fmla="*/ 0 h 12"/>
              <a:gd name="T14" fmla="*/ 0 w 32"/>
              <a:gd name="T15" fmla="*/ 0 h 12"/>
              <a:gd name="T16" fmla="*/ 0 w 32"/>
              <a:gd name="T17" fmla="*/ 0 h 12"/>
              <a:gd name="T18" fmla="*/ 0 w 32"/>
              <a:gd name="T19" fmla="*/ 0 h 12"/>
              <a:gd name="T20" fmla="*/ 0 w 32"/>
              <a:gd name="T21" fmla="*/ 0 h 12"/>
              <a:gd name="T22" fmla="*/ 0 w 32"/>
              <a:gd name="T23" fmla="*/ 0 h 12"/>
              <a:gd name="T24" fmla="*/ 0 w 32"/>
              <a:gd name="T25" fmla="*/ 0 h 12"/>
              <a:gd name="T26" fmla="*/ 0 w 32"/>
              <a:gd name="T27" fmla="*/ 0 h 12"/>
              <a:gd name="T28" fmla="*/ 0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302" name="Freeform 298"/>
          <xdr:cNvSpPr>
            <a:spLocks/>
          </xdr:cNvSpPr>
        </xdr:nvSpPr>
        <xdr:spPr bwMode="auto">
          <a:xfrm>
            <a:off x="327" y="666"/>
            <a:ext cx="19" cy="32"/>
          </a:xfrm>
          <a:custGeom>
            <a:avLst/>
            <a:gdLst>
              <a:gd name="T0" fmla="*/ 0 w 87"/>
              <a:gd name="T1" fmla="*/ 0 h 134"/>
              <a:gd name="T2" fmla="*/ 0 w 87"/>
              <a:gd name="T3" fmla="*/ 0 h 134"/>
              <a:gd name="T4" fmla="*/ 0 w 87"/>
              <a:gd name="T5" fmla="*/ 0 h 134"/>
              <a:gd name="T6" fmla="*/ 0 w 87"/>
              <a:gd name="T7" fmla="*/ 0 h 134"/>
              <a:gd name="T8" fmla="*/ 0 w 87"/>
              <a:gd name="T9" fmla="*/ 0 h 134"/>
              <a:gd name="T10" fmla="*/ 0 w 87"/>
              <a:gd name="T11" fmla="*/ 0 h 134"/>
              <a:gd name="T12" fmla="*/ 0 w 87"/>
              <a:gd name="T13" fmla="*/ 0 h 134"/>
              <a:gd name="T14" fmla="*/ 0 w 87"/>
              <a:gd name="T15" fmla="*/ 0 h 134"/>
              <a:gd name="T16" fmla="*/ 0 w 87"/>
              <a:gd name="T17" fmla="*/ 0 h 134"/>
              <a:gd name="T18" fmla="*/ 0 w 87"/>
              <a:gd name="T19" fmla="*/ 0 h 134"/>
              <a:gd name="T20" fmla="*/ 0 w 87"/>
              <a:gd name="T21" fmla="*/ 0 h 134"/>
              <a:gd name="T22" fmla="*/ 0 w 87"/>
              <a:gd name="T23" fmla="*/ 0 h 134"/>
              <a:gd name="T24" fmla="*/ 0 w 87"/>
              <a:gd name="T25" fmla="*/ 0 h 134"/>
              <a:gd name="T26" fmla="*/ 0 w 87"/>
              <a:gd name="T27" fmla="*/ 0 h 134"/>
              <a:gd name="T28" fmla="*/ 0 w 87"/>
              <a:gd name="T29" fmla="*/ 0 h 134"/>
              <a:gd name="T30" fmla="*/ 0 w 87"/>
              <a:gd name="T31" fmla="*/ 0 h 134"/>
              <a:gd name="T32" fmla="*/ 0 w 87"/>
              <a:gd name="T33" fmla="*/ 0 h 134"/>
              <a:gd name="T34" fmla="*/ 0 w 87"/>
              <a:gd name="T35" fmla="*/ 0 h 134"/>
              <a:gd name="T36" fmla="*/ 0 w 87"/>
              <a:gd name="T37" fmla="*/ 0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303" name="Freeform 299"/>
          <xdr:cNvSpPr>
            <a:spLocks/>
          </xdr:cNvSpPr>
        </xdr:nvSpPr>
        <xdr:spPr bwMode="auto">
          <a:xfrm>
            <a:off x="349" y="786"/>
            <a:ext cx="5" cy="5"/>
          </a:xfrm>
          <a:custGeom>
            <a:avLst/>
            <a:gdLst>
              <a:gd name="T0" fmla="*/ 0 w 25"/>
              <a:gd name="T1" fmla="*/ 0 h 25"/>
              <a:gd name="T2" fmla="*/ 0 w 25"/>
              <a:gd name="T3" fmla="*/ 0 h 25"/>
              <a:gd name="T4" fmla="*/ 0 w 25"/>
              <a:gd name="T5" fmla="*/ 0 h 25"/>
              <a:gd name="T6" fmla="*/ 0 w 25"/>
              <a:gd name="T7" fmla="*/ 0 h 25"/>
              <a:gd name="T8" fmla="*/ 0 w 25"/>
              <a:gd name="T9" fmla="*/ 0 h 25"/>
              <a:gd name="T10" fmla="*/ 0 w 25"/>
              <a:gd name="T11" fmla="*/ 0 h 25"/>
              <a:gd name="T12" fmla="*/ 0 w 25"/>
              <a:gd name="T13" fmla="*/ 0 h 25"/>
              <a:gd name="T14" fmla="*/ 0 w 25"/>
              <a:gd name="T15" fmla="*/ 0 h 25"/>
              <a:gd name="T16" fmla="*/ 0 w 25"/>
              <a:gd name="T17" fmla="*/ 0 h 25"/>
              <a:gd name="T18" fmla="*/ 0 w 25"/>
              <a:gd name="T19" fmla="*/ 0 h 25"/>
              <a:gd name="T20" fmla="*/ 0 w 25"/>
              <a:gd name="T21" fmla="*/ 0 h 25"/>
              <a:gd name="T22" fmla="*/ 0 w 25"/>
              <a:gd name="T23" fmla="*/ 0 h 25"/>
              <a:gd name="T24" fmla="*/ 0 w 25"/>
              <a:gd name="T25" fmla="*/ 0 h 25"/>
              <a:gd name="T26" fmla="*/ 0 w 25"/>
              <a:gd name="T27" fmla="*/ 0 h 25"/>
              <a:gd name="T28" fmla="*/ 0 w 25"/>
              <a:gd name="T29" fmla="*/ 0 h 25"/>
              <a:gd name="T30" fmla="*/ 0 w 25"/>
              <a:gd name="T31" fmla="*/ 0 h 25"/>
              <a:gd name="T32" fmla="*/ 0 w 25"/>
              <a:gd name="T33" fmla="*/ 0 h 25"/>
              <a:gd name="T34" fmla="*/ 0 w 25"/>
              <a:gd name="T35" fmla="*/ 0 h 25"/>
              <a:gd name="T36" fmla="*/ 0 w 25"/>
              <a:gd name="T37" fmla="*/ 0 h 25"/>
              <a:gd name="T38" fmla="*/ 0 w 25"/>
              <a:gd name="T39" fmla="*/ 0 h 25"/>
              <a:gd name="T40" fmla="*/ 0 w 25"/>
              <a:gd name="T41" fmla="*/ 0 h 25"/>
              <a:gd name="T42" fmla="*/ 0 w 25"/>
              <a:gd name="T43" fmla="*/ 0 h 25"/>
              <a:gd name="T44" fmla="*/ 0 w 25"/>
              <a:gd name="T45" fmla="*/ 0 h 25"/>
              <a:gd name="T46" fmla="*/ 0 w 25"/>
              <a:gd name="T47" fmla="*/ 0 h 25"/>
              <a:gd name="T48" fmla="*/ 0 w 25"/>
              <a:gd name="T49" fmla="*/ 0 h 25"/>
              <a:gd name="T50" fmla="*/ 0 w 25"/>
              <a:gd name="T51" fmla="*/ 0 h 25"/>
              <a:gd name="T52" fmla="*/ 0 w 25"/>
              <a:gd name="T53" fmla="*/ 0 h 25"/>
              <a:gd name="T54" fmla="*/ 0 w 25"/>
              <a:gd name="T55" fmla="*/ 0 h 25"/>
              <a:gd name="T56" fmla="*/ 0 w 25"/>
              <a:gd name="T57" fmla="*/ 0 h 25"/>
              <a:gd name="T58" fmla="*/ 0 w 25"/>
              <a:gd name="T59" fmla="*/ 0 h 25"/>
              <a:gd name="T60" fmla="*/ 0 w 25"/>
              <a:gd name="T61" fmla="*/ 0 h 25"/>
              <a:gd name="T62" fmla="*/ 0 w 25"/>
              <a:gd name="T63" fmla="*/ 0 h 25"/>
              <a:gd name="T64" fmla="*/ 0 w 25"/>
              <a:gd name="T65" fmla="*/ 0 h 25"/>
              <a:gd name="T66" fmla="*/ 0 w 25"/>
              <a:gd name="T67" fmla="*/ 0 h 25"/>
              <a:gd name="T68" fmla="*/ 0 w 25"/>
              <a:gd name="T69" fmla="*/ 0 h 25"/>
              <a:gd name="T70" fmla="*/ 0 w 25"/>
              <a:gd name="T71" fmla="*/ 0 h 25"/>
              <a:gd name="T72" fmla="*/ 0 w 25"/>
              <a:gd name="T73" fmla="*/ 0 h 25"/>
              <a:gd name="T74" fmla="*/ 0 w 25"/>
              <a:gd name="T75" fmla="*/ 0 h 25"/>
              <a:gd name="T76" fmla="*/ 0 w 25"/>
              <a:gd name="T77" fmla="*/ 0 h 25"/>
              <a:gd name="T78" fmla="*/ 0 w 25"/>
              <a:gd name="T79" fmla="*/ 0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304" name="Freeform 300"/>
          <xdr:cNvSpPr>
            <a:spLocks/>
          </xdr:cNvSpPr>
        </xdr:nvSpPr>
        <xdr:spPr bwMode="auto">
          <a:xfrm>
            <a:off x="352" y="789"/>
            <a:ext cx="2" cy="8"/>
          </a:xfrm>
          <a:custGeom>
            <a:avLst/>
            <a:gdLst>
              <a:gd name="T0" fmla="*/ 0 w 11"/>
              <a:gd name="T1" fmla="*/ 0 h 37"/>
              <a:gd name="T2" fmla="*/ 0 w 11"/>
              <a:gd name="T3" fmla="*/ 0 h 37"/>
              <a:gd name="T4" fmla="*/ 0 w 11"/>
              <a:gd name="T5" fmla="*/ 0 h 37"/>
              <a:gd name="T6" fmla="*/ 0 w 11"/>
              <a:gd name="T7" fmla="*/ 0 h 37"/>
              <a:gd name="T8" fmla="*/ 0 w 11"/>
              <a:gd name="T9" fmla="*/ 0 h 37"/>
              <a:gd name="T10" fmla="*/ 0 w 11"/>
              <a:gd name="T11" fmla="*/ 0 h 37"/>
              <a:gd name="T12" fmla="*/ 0 w 11"/>
              <a:gd name="T13" fmla="*/ 0 h 37"/>
              <a:gd name="T14" fmla="*/ 0 w 11"/>
              <a:gd name="T15" fmla="*/ 0 h 37"/>
              <a:gd name="T16" fmla="*/ 0 w 11"/>
              <a:gd name="T17" fmla="*/ 0 h 37"/>
              <a:gd name="T18" fmla="*/ 0 w 11"/>
              <a:gd name="T19" fmla="*/ 0 h 37"/>
              <a:gd name="T20" fmla="*/ 0 w 11"/>
              <a:gd name="T21" fmla="*/ 0 h 37"/>
              <a:gd name="T22" fmla="*/ 0 w 11"/>
              <a:gd name="T23" fmla="*/ 0 h 37"/>
              <a:gd name="T24" fmla="*/ 0 w 11"/>
              <a:gd name="T25" fmla="*/ 0 h 37"/>
              <a:gd name="T26" fmla="*/ 0 w 11"/>
              <a:gd name="T27" fmla="*/ 0 h 37"/>
              <a:gd name="T28" fmla="*/ 0 w 11"/>
              <a:gd name="T29" fmla="*/ 0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305" name="Freeform 301"/>
          <xdr:cNvSpPr>
            <a:spLocks/>
          </xdr:cNvSpPr>
        </xdr:nvSpPr>
        <xdr:spPr bwMode="auto">
          <a:xfrm>
            <a:off x="353" y="797"/>
            <a:ext cx="2" cy="31"/>
          </a:xfrm>
          <a:custGeom>
            <a:avLst/>
            <a:gdLst>
              <a:gd name="T0" fmla="*/ 0 w 11"/>
              <a:gd name="T1" fmla="*/ 0 h 128"/>
              <a:gd name="T2" fmla="*/ 0 w 11"/>
              <a:gd name="T3" fmla="*/ 0 h 128"/>
              <a:gd name="T4" fmla="*/ 0 w 11"/>
              <a:gd name="T5" fmla="*/ 0 h 128"/>
              <a:gd name="T6" fmla="*/ 0 w 11"/>
              <a:gd name="T7" fmla="*/ 0 h 128"/>
              <a:gd name="T8" fmla="*/ 0 w 11"/>
              <a:gd name="T9" fmla="*/ 0 h 128"/>
              <a:gd name="T10" fmla="*/ 0 w 11"/>
              <a:gd name="T11" fmla="*/ 0 h 128"/>
              <a:gd name="T12" fmla="*/ 0 w 11"/>
              <a:gd name="T13" fmla="*/ 0 h 128"/>
              <a:gd name="T14" fmla="*/ 0 w 11"/>
              <a:gd name="T15" fmla="*/ 0 h 128"/>
              <a:gd name="T16" fmla="*/ 0 w 11"/>
              <a:gd name="T17" fmla="*/ 0 h 128"/>
              <a:gd name="T18" fmla="*/ 0 w 11"/>
              <a:gd name="T19" fmla="*/ 0 h 128"/>
              <a:gd name="T20" fmla="*/ 0 w 11"/>
              <a:gd name="T21" fmla="*/ 0 h 128"/>
              <a:gd name="T22" fmla="*/ 0 w 11"/>
              <a:gd name="T23" fmla="*/ 0 h 128"/>
              <a:gd name="T24" fmla="*/ 0 w 11"/>
              <a:gd name="T25" fmla="*/ 0 h 128"/>
              <a:gd name="T26" fmla="*/ 0 w 11"/>
              <a:gd name="T27" fmla="*/ 0 h 128"/>
              <a:gd name="T28" fmla="*/ 0 w 11"/>
              <a:gd name="T29" fmla="*/ 0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306" name="Freeform 302"/>
          <xdr:cNvSpPr>
            <a:spLocks/>
          </xdr:cNvSpPr>
        </xdr:nvSpPr>
        <xdr:spPr bwMode="auto">
          <a:xfrm>
            <a:off x="332" y="828"/>
            <a:ext cx="22" cy="5"/>
          </a:xfrm>
          <a:custGeom>
            <a:avLst/>
            <a:gdLst>
              <a:gd name="T0" fmla="*/ 0 w 110"/>
              <a:gd name="T1" fmla="*/ 0 h 24"/>
              <a:gd name="T2" fmla="*/ 0 w 110"/>
              <a:gd name="T3" fmla="*/ 0 h 24"/>
              <a:gd name="T4" fmla="*/ 0 w 110"/>
              <a:gd name="T5" fmla="*/ 0 h 24"/>
              <a:gd name="T6" fmla="*/ 0 w 110"/>
              <a:gd name="T7" fmla="*/ 0 h 24"/>
              <a:gd name="T8" fmla="*/ 0 w 110"/>
              <a:gd name="T9" fmla="*/ 0 h 24"/>
              <a:gd name="T10" fmla="*/ 0 w 110"/>
              <a:gd name="T11" fmla="*/ 0 h 24"/>
              <a:gd name="T12" fmla="*/ 0 w 110"/>
              <a:gd name="T13" fmla="*/ 0 h 24"/>
              <a:gd name="T14" fmla="*/ 0 w 110"/>
              <a:gd name="T15" fmla="*/ 0 h 24"/>
              <a:gd name="T16" fmla="*/ 0 w 110"/>
              <a:gd name="T17" fmla="*/ 0 h 24"/>
              <a:gd name="T18" fmla="*/ 0 w 110"/>
              <a:gd name="T19" fmla="*/ 0 h 24"/>
              <a:gd name="T20" fmla="*/ 0 w 110"/>
              <a:gd name="T21" fmla="*/ 0 h 24"/>
              <a:gd name="T22" fmla="*/ 0 w 110"/>
              <a:gd name="T23" fmla="*/ 0 h 24"/>
              <a:gd name="T24" fmla="*/ 0 w 110"/>
              <a:gd name="T25" fmla="*/ 0 h 24"/>
              <a:gd name="T26" fmla="*/ 0 w 110"/>
              <a:gd name="T27" fmla="*/ 0 h 24"/>
              <a:gd name="T28" fmla="*/ 0 w 110"/>
              <a:gd name="T29" fmla="*/ 0 h 24"/>
              <a:gd name="T30" fmla="*/ 0 w 110"/>
              <a:gd name="T31" fmla="*/ 0 h 24"/>
              <a:gd name="T32" fmla="*/ 0 w 110"/>
              <a:gd name="T33" fmla="*/ 0 h 24"/>
              <a:gd name="T34" fmla="*/ 0 w 110"/>
              <a:gd name="T35" fmla="*/ 0 h 24"/>
              <a:gd name="T36" fmla="*/ 0 w 110"/>
              <a:gd name="T37" fmla="*/ 0 h 24"/>
              <a:gd name="T38" fmla="*/ 0 w 110"/>
              <a:gd name="T39" fmla="*/ 0 h 24"/>
              <a:gd name="T40" fmla="*/ 0 w 110"/>
              <a:gd name="T41" fmla="*/ 0 h 24"/>
              <a:gd name="T42" fmla="*/ 0 w 110"/>
              <a:gd name="T43" fmla="*/ 0 h 24"/>
              <a:gd name="T44" fmla="*/ 0 w 110"/>
              <a:gd name="T45" fmla="*/ 0 h 24"/>
              <a:gd name="T46" fmla="*/ 0 w 110"/>
              <a:gd name="T47" fmla="*/ 0 h 24"/>
              <a:gd name="T48" fmla="*/ 0 w 110"/>
              <a:gd name="T49" fmla="*/ 0 h 24"/>
              <a:gd name="T50" fmla="*/ 0 w 110"/>
              <a:gd name="T51" fmla="*/ 0 h 24"/>
              <a:gd name="T52" fmla="*/ 0 w 110"/>
              <a:gd name="T53" fmla="*/ 0 h 24"/>
              <a:gd name="T54" fmla="*/ 0 w 110"/>
              <a:gd name="T55" fmla="*/ 0 h 24"/>
              <a:gd name="T56" fmla="*/ 0 w 110"/>
              <a:gd name="T57" fmla="*/ 0 h 24"/>
              <a:gd name="T58" fmla="*/ 0 w 110"/>
              <a:gd name="T59" fmla="*/ 0 h 24"/>
              <a:gd name="T60" fmla="*/ 0 w 110"/>
              <a:gd name="T61" fmla="*/ 0 h 24"/>
              <a:gd name="T62" fmla="*/ 0 w 110"/>
              <a:gd name="T63" fmla="*/ 0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307" name="Freeform 303"/>
          <xdr:cNvSpPr>
            <a:spLocks/>
          </xdr:cNvSpPr>
        </xdr:nvSpPr>
        <xdr:spPr bwMode="auto">
          <a:xfrm>
            <a:off x="327" y="825"/>
            <a:ext cx="5" cy="10"/>
          </a:xfrm>
          <a:custGeom>
            <a:avLst/>
            <a:gdLst>
              <a:gd name="T0" fmla="*/ 0 w 26"/>
              <a:gd name="T1" fmla="*/ 0 h 44"/>
              <a:gd name="T2" fmla="*/ 0 w 26"/>
              <a:gd name="T3" fmla="*/ 0 h 44"/>
              <a:gd name="T4" fmla="*/ 0 w 26"/>
              <a:gd name="T5" fmla="*/ 0 h 44"/>
              <a:gd name="T6" fmla="*/ 0 w 26"/>
              <a:gd name="T7" fmla="*/ 0 h 44"/>
              <a:gd name="T8" fmla="*/ 0 w 26"/>
              <a:gd name="T9" fmla="*/ 0 h 44"/>
              <a:gd name="T10" fmla="*/ 0 w 26"/>
              <a:gd name="T11" fmla="*/ 0 h 44"/>
              <a:gd name="T12" fmla="*/ 0 w 26"/>
              <a:gd name="T13" fmla="*/ 0 h 44"/>
              <a:gd name="T14" fmla="*/ 0 w 26"/>
              <a:gd name="T15" fmla="*/ 0 h 44"/>
              <a:gd name="T16" fmla="*/ 0 w 26"/>
              <a:gd name="T17" fmla="*/ 0 h 44"/>
              <a:gd name="T18" fmla="*/ 0 w 26"/>
              <a:gd name="T19" fmla="*/ 0 h 44"/>
              <a:gd name="T20" fmla="*/ 0 w 26"/>
              <a:gd name="T21" fmla="*/ 0 h 44"/>
              <a:gd name="T22" fmla="*/ 0 w 26"/>
              <a:gd name="T23" fmla="*/ 0 h 44"/>
              <a:gd name="T24" fmla="*/ 0 w 26"/>
              <a:gd name="T25" fmla="*/ 0 h 44"/>
              <a:gd name="T26" fmla="*/ 0 w 26"/>
              <a:gd name="T27" fmla="*/ 0 h 44"/>
              <a:gd name="T28" fmla="*/ 0 w 26"/>
              <a:gd name="T29" fmla="*/ 0 h 44"/>
              <a:gd name="T30" fmla="*/ 0 w 26"/>
              <a:gd name="T31" fmla="*/ 0 h 44"/>
              <a:gd name="T32" fmla="*/ 0 w 26"/>
              <a:gd name="T33" fmla="*/ 0 h 44"/>
              <a:gd name="T34" fmla="*/ 0 w 26"/>
              <a:gd name="T35" fmla="*/ 0 h 44"/>
              <a:gd name="T36" fmla="*/ 0 w 26"/>
              <a:gd name="T37" fmla="*/ 0 h 44"/>
              <a:gd name="T38" fmla="*/ 0 w 26"/>
              <a:gd name="T39" fmla="*/ 0 h 44"/>
              <a:gd name="T40" fmla="*/ 0 w 26"/>
              <a:gd name="T41" fmla="*/ 0 h 44"/>
              <a:gd name="T42" fmla="*/ 0 w 26"/>
              <a:gd name="T43" fmla="*/ 0 h 44"/>
              <a:gd name="T44" fmla="*/ 0 w 26"/>
              <a:gd name="T45" fmla="*/ 0 h 44"/>
              <a:gd name="T46" fmla="*/ 0 w 26"/>
              <a:gd name="T47" fmla="*/ 0 h 44"/>
              <a:gd name="T48" fmla="*/ 0 w 26"/>
              <a:gd name="T49" fmla="*/ 0 h 44"/>
              <a:gd name="T50" fmla="*/ 0 w 26"/>
              <a:gd name="T51" fmla="*/ 0 h 44"/>
              <a:gd name="T52" fmla="*/ 0 w 26"/>
              <a:gd name="T53" fmla="*/ 0 h 44"/>
              <a:gd name="T54" fmla="*/ 0 w 26"/>
              <a:gd name="T55" fmla="*/ 0 h 44"/>
              <a:gd name="T56" fmla="*/ 0 w 26"/>
              <a:gd name="T57" fmla="*/ 0 h 44"/>
              <a:gd name="T58" fmla="*/ 0 w 26"/>
              <a:gd name="T59" fmla="*/ 0 h 44"/>
              <a:gd name="T60" fmla="*/ 0 w 26"/>
              <a:gd name="T61" fmla="*/ 0 h 44"/>
              <a:gd name="T62" fmla="*/ 0 w 26"/>
              <a:gd name="T63" fmla="*/ 0 h 44"/>
              <a:gd name="T64" fmla="*/ 0 w 26"/>
              <a:gd name="T65" fmla="*/ 0 h 44"/>
              <a:gd name="T66" fmla="*/ 0 w 26"/>
              <a:gd name="T67" fmla="*/ 0 h 44"/>
              <a:gd name="T68" fmla="*/ 0 w 26"/>
              <a:gd name="T69" fmla="*/ 0 h 44"/>
              <a:gd name="T70" fmla="*/ 0 w 26"/>
              <a:gd name="T71" fmla="*/ 0 h 44"/>
              <a:gd name="T72" fmla="*/ 0 w 26"/>
              <a:gd name="T73" fmla="*/ 0 h 44"/>
              <a:gd name="T74" fmla="*/ 0 w 26"/>
              <a:gd name="T75" fmla="*/ 0 h 44"/>
              <a:gd name="T76" fmla="*/ 0 w 26"/>
              <a:gd name="T77" fmla="*/ 0 h 44"/>
              <a:gd name="T78" fmla="*/ 0 w 26"/>
              <a:gd name="T79" fmla="*/ 0 h 44"/>
              <a:gd name="T80" fmla="*/ 0 w 26"/>
              <a:gd name="T81" fmla="*/ 0 h 44"/>
              <a:gd name="T82" fmla="*/ 0 w 26"/>
              <a:gd name="T83" fmla="*/ 0 h 44"/>
              <a:gd name="T84" fmla="*/ 0 w 26"/>
              <a:gd name="T85" fmla="*/ 0 h 44"/>
              <a:gd name="T86" fmla="*/ 0 w 26"/>
              <a:gd name="T87" fmla="*/ 0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308" name="Freeform 304"/>
          <xdr:cNvSpPr>
            <a:spLocks/>
          </xdr:cNvSpPr>
        </xdr:nvSpPr>
        <xdr:spPr bwMode="auto">
          <a:xfrm>
            <a:off x="313" y="838"/>
            <a:ext cx="14" cy="7"/>
          </a:xfrm>
          <a:custGeom>
            <a:avLst/>
            <a:gdLst>
              <a:gd name="T0" fmla="*/ 0 w 63"/>
              <a:gd name="T1" fmla="*/ 0 h 27"/>
              <a:gd name="T2" fmla="*/ 0 w 63"/>
              <a:gd name="T3" fmla="*/ 0 h 27"/>
              <a:gd name="T4" fmla="*/ 0 w 63"/>
              <a:gd name="T5" fmla="*/ 0 h 27"/>
              <a:gd name="T6" fmla="*/ 0 w 63"/>
              <a:gd name="T7" fmla="*/ 0 h 27"/>
              <a:gd name="T8" fmla="*/ 0 w 63"/>
              <a:gd name="T9" fmla="*/ 0 h 27"/>
              <a:gd name="T10" fmla="*/ 0 w 63"/>
              <a:gd name="T11" fmla="*/ 0 h 27"/>
              <a:gd name="T12" fmla="*/ 0 w 63"/>
              <a:gd name="T13" fmla="*/ 0 h 27"/>
              <a:gd name="T14" fmla="*/ 0 w 63"/>
              <a:gd name="T15" fmla="*/ 0 h 27"/>
              <a:gd name="T16" fmla="*/ 0 w 63"/>
              <a:gd name="T17" fmla="*/ 0 h 27"/>
              <a:gd name="T18" fmla="*/ 0 w 63"/>
              <a:gd name="T19" fmla="*/ 0 h 27"/>
              <a:gd name="T20" fmla="*/ 0 w 63"/>
              <a:gd name="T21" fmla="*/ 0 h 27"/>
              <a:gd name="T22" fmla="*/ 0 w 63"/>
              <a:gd name="T23" fmla="*/ 0 h 27"/>
              <a:gd name="T24" fmla="*/ 0 w 63"/>
              <a:gd name="T25" fmla="*/ 0 h 27"/>
              <a:gd name="T26" fmla="*/ 0 w 63"/>
              <a:gd name="T27" fmla="*/ 0 h 27"/>
              <a:gd name="T28" fmla="*/ 0 w 63"/>
              <a:gd name="T29" fmla="*/ 0 h 27"/>
              <a:gd name="T30" fmla="*/ 0 w 63"/>
              <a:gd name="T31" fmla="*/ 0 h 27"/>
              <a:gd name="T32" fmla="*/ 0 w 63"/>
              <a:gd name="T33" fmla="*/ 0 h 27"/>
              <a:gd name="T34" fmla="*/ 0 w 63"/>
              <a:gd name="T35" fmla="*/ 0 h 27"/>
              <a:gd name="T36" fmla="*/ 0 w 63"/>
              <a:gd name="T37" fmla="*/ 0 h 27"/>
              <a:gd name="T38" fmla="*/ 0 w 63"/>
              <a:gd name="T39" fmla="*/ 0 h 27"/>
              <a:gd name="T40" fmla="*/ 0 w 63"/>
              <a:gd name="T41" fmla="*/ 0 h 27"/>
              <a:gd name="T42" fmla="*/ 0 w 63"/>
              <a:gd name="T43" fmla="*/ 0 h 27"/>
              <a:gd name="T44" fmla="*/ 0 w 63"/>
              <a:gd name="T45" fmla="*/ 0 h 27"/>
              <a:gd name="T46" fmla="*/ 0 w 63"/>
              <a:gd name="T47" fmla="*/ 0 h 27"/>
              <a:gd name="T48" fmla="*/ 0 w 63"/>
              <a:gd name="T49" fmla="*/ 0 h 27"/>
              <a:gd name="T50" fmla="*/ 0 w 63"/>
              <a:gd name="T51" fmla="*/ 0 h 27"/>
              <a:gd name="T52" fmla="*/ 0 w 63"/>
              <a:gd name="T53" fmla="*/ 0 h 27"/>
              <a:gd name="T54" fmla="*/ 0 w 63"/>
              <a:gd name="T55" fmla="*/ 0 h 27"/>
              <a:gd name="T56" fmla="*/ 0 w 63"/>
              <a:gd name="T57" fmla="*/ 0 h 27"/>
              <a:gd name="T58" fmla="*/ 0 w 63"/>
              <a:gd name="T59" fmla="*/ 0 h 27"/>
              <a:gd name="T60" fmla="*/ 0 w 63"/>
              <a:gd name="T61" fmla="*/ 0 h 27"/>
              <a:gd name="T62" fmla="*/ 0 w 63"/>
              <a:gd name="T63" fmla="*/ 0 h 27"/>
              <a:gd name="T64" fmla="*/ 0 w 63"/>
              <a:gd name="T65" fmla="*/ 0 h 27"/>
              <a:gd name="T66" fmla="*/ 0 w 63"/>
              <a:gd name="T67" fmla="*/ 0 h 27"/>
              <a:gd name="T68" fmla="*/ 0 w 63"/>
              <a:gd name="T69" fmla="*/ 0 h 27"/>
              <a:gd name="T70" fmla="*/ 0 w 63"/>
              <a:gd name="T71" fmla="*/ 0 h 27"/>
              <a:gd name="T72" fmla="*/ 0 w 63"/>
              <a:gd name="T73" fmla="*/ 0 h 27"/>
              <a:gd name="T74" fmla="*/ 0 w 63"/>
              <a:gd name="T75" fmla="*/ 0 h 27"/>
              <a:gd name="T76" fmla="*/ 0 w 63"/>
              <a:gd name="T77" fmla="*/ 0 h 27"/>
              <a:gd name="T78" fmla="*/ 0 w 63"/>
              <a:gd name="T79" fmla="*/ 0 h 27"/>
              <a:gd name="T80" fmla="*/ 0 w 63"/>
              <a:gd name="T81" fmla="*/ 0 h 27"/>
              <a:gd name="T82" fmla="*/ 0 w 63"/>
              <a:gd name="T83" fmla="*/ 0 h 27"/>
              <a:gd name="T84" fmla="*/ 0 w 63"/>
              <a:gd name="T85" fmla="*/ 0 h 27"/>
              <a:gd name="T86" fmla="*/ 0 w 63"/>
              <a:gd name="T87" fmla="*/ 0 h 27"/>
              <a:gd name="T88" fmla="*/ 0 w 63"/>
              <a:gd name="T89" fmla="*/ 0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309" name="Freeform 305"/>
          <xdr:cNvSpPr>
            <a:spLocks/>
          </xdr:cNvSpPr>
        </xdr:nvSpPr>
        <xdr:spPr bwMode="auto">
          <a:xfrm>
            <a:off x="327" y="842"/>
            <a:ext cx="5" cy="17"/>
          </a:xfrm>
          <a:custGeom>
            <a:avLst/>
            <a:gdLst>
              <a:gd name="T0" fmla="*/ 0 w 28"/>
              <a:gd name="T1" fmla="*/ 0 h 74"/>
              <a:gd name="T2" fmla="*/ 0 w 28"/>
              <a:gd name="T3" fmla="*/ 0 h 74"/>
              <a:gd name="T4" fmla="*/ 0 w 28"/>
              <a:gd name="T5" fmla="*/ 0 h 74"/>
              <a:gd name="T6" fmla="*/ 0 w 28"/>
              <a:gd name="T7" fmla="*/ 0 h 74"/>
              <a:gd name="T8" fmla="*/ 0 w 28"/>
              <a:gd name="T9" fmla="*/ 0 h 74"/>
              <a:gd name="T10" fmla="*/ 0 w 28"/>
              <a:gd name="T11" fmla="*/ 0 h 74"/>
              <a:gd name="T12" fmla="*/ 0 w 28"/>
              <a:gd name="T13" fmla="*/ 0 h 74"/>
              <a:gd name="T14" fmla="*/ 0 w 28"/>
              <a:gd name="T15" fmla="*/ 0 h 74"/>
              <a:gd name="T16" fmla="*/ 0 w 28"/>
              <a:gd name="T17" fmla="*/ 0 h 74"/>
              <a:gd name="T18" fmla="*/ 0 w 28"/>
              <a:gd name="T19" fmla="*/ 0 h 74"/>
              <a:gd name="T20" fmla="*/ 0 w 28"/>
              <a:gd name="T21" fmla="*/ 0 h 74"/>
              <a:gd name="T22" fmla="*/ 0 w 28"/>
              <a:gd name="T23" fmla="*/ 0 h 74"/>
              <a:gd name="T24" fmla="*/ 0 w 28"/>
              <a:gd name="T25" fmla="*/ 0 h 74"/>
              <a:gd name="T26" fmla="*/ 0 w 28"/>
              <a:gd name="T27" fmla="*/ 0 h 74"/>
              <a:gd name="T28" fmla="*/ 0 w 28"/>
              <a:gd name="T29" fmla="*/ 0 h 74"/>
              <a:gd name="T30" fmla="*/ 0 w 28"/>
              <a:gd name="T31" fmla="*/ 0 h 74"/>
              <a:gd name="T32" fmla="*/ 0 w 28"/>
              <a:gd name="T33" fmla="*/ 0 h 74"/>
              <a:gd name="T34" fmla="*/ 0 w 28"/>
              <a:gd name="T35" fmla="*/ 0 h 74"/>
              <a:gd name="T36" fmla="*/ 0 w 28"/>
              <a:gd name="T37" fmla="*/ 0 h 74"/>
              <a:gd name="T38" fmla="*/ 0 w 28"/>
              <a:gd name="T39" fmla="*/ 0 h 74"/>
              <a:gd name="T40" fmla="*/ 0 w 28"/>
              <a:gd name="T41" fmla="*/ 0 h 74"/>
              <a:gd name="T42" fmla="*/ 0 w 28"/>
              <a:gd name="T43" fmla="*/ 0 h 74"/>
              <a:gd name="T44" fmla="*/ 0 w 28"/>
              <a:gd name="T45" fmla="*/ 0 h 74"/>
              <a:gd name="T46" fmla="*/ 0 w 28"/>
              <a:gd name="T47" fmla="*/ 0 h 74"/>
              <a:gd name="T48" fmla="*/ 0 w 28"/>
              <a:gd name="T49" fmla="*/ 0 h 74"/>
              <a:gd name="T50" fmla="*/ 0 w 28"/>
              <a:gd name="T51" fmla="*/ 0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310" name="Freeform 306"/>
          <xdr:cNvSpPr>
            <a:spLocks/>
          </xdr:cNvSpPr>
        </xdr:nvSpPr>
        <xdr:spPr bwMode="auto">
          <a:xfrm>
            <a:off x="333" y="859"/>
            <a:ext cx="17" cy="7"/>
          </a:xfrm>
          <a:custGeom>
            <a:avLst/>
            <a:gdLst>
              <a:gd name="T0" fmla="*/ 0 w 83"/>
              <a:gd name="T1" fmla="*/ 0 h 27"/>
              <a:gd name="T2" fmla="*/ 0 w 83"/>
              <a:gd name="T3" fmla="*/ 0 h 27"/>
              <a:gd name="T4" fmla="*/ 0 w 83"/>
              <a:gd name="T5" fmla="*/ 0 h 27"/>
              <a:gd name="T6" fmla="*/ 0 w 83"/>
              <a:gd name="T7" fmla="*/ 0 h 27"/>
              <a:gd name="T8" fmla="*/ 0 w 83"/>
              <a:gd name="T9" fmla="*/ 0 h 27"/>
              <a:gd name="T10" fmla="*/ 0 w 83"/>
              <a:gd name="T11" fmla="*/ 0 h 27"/>
              <a:gd name="T12" fmla="*/ 0 w 83"/>
              <a:gd name="T13" fmla="*/ 0 h 27"/>
              <a:gd name="T14" fmla="*/ 0 w 83"/>
              <a:gd name="T15" fmla="*/ 0 h 27"/>
              <a:gd name="T16" fmla="*/ 0 w 83"/>
              <a:gd name="T17" fmla="*/ 0 h 27"/>
              <a:gd name="T18" fmla="*/ 0 w 83"/>
              <a:gd name="T19" fmla="*/ 0 h 27"/>
              <a:gd name="T20" fmla="*/ 0 w 83"/>
              <a:gd name="T21" fmla="*/ 0 h 27"/>
              <a:gd name="T22" fmla="*/ 0 w 83"/>
              <a:gd name="T23" fmla="*/ 0 h 27"/>
              <a:gd name="T24" fmla="*/ 0 w 83"/>
              <a:gd name="T25" fmla="*/ 0 h 27"/>
              <a:gd name="T26" fmla="*/ 0 w 83"/>
              <a:gd name="T27" fmla="*/ 0 h 27"/>
              <a:gd name="T28" fmla="*/ 0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311" name="Freeform 307"/>
          <xdr:cNvSpPr>
            <a:spLocks/>
          </xdr:cNvSpPr>
        </xdr:nvSpPr>
        <xdr:spPr bwMode="auto">
          <a:xfrm>
            <a:off x="352" y="850"/>
            <a:ext cx="10" cy="72"/>
          </a:xfrm>
          <a:custGeom>
            <a:avLst/>
            <a:gdLst>
              <a:gd name="T0" fmla="*/ 0 w 76"/>
              <a:gd name="T1" fmla="*/ 0 h 305"/>
              <a:gd name="T2" fmla="*/ 0 w 76"/>
              <a:gd name="T3" fmla="*/ 0 h 305"/>
              <a:gd name="T4" fmla="*/ 0 w 76"/>
              <a:gd name="T5" fmla="*/ 0 h 305"/>
              <a:gd name="T6" fmla="*/ 0 w 76"/>
              <a:gd name="T7" fmla="*/ 0 h 305"/>
              <a:gd name="T8" fmla="*/ 0 w 76"/>
              <a:gd name="T9" fmla="*/ 0 h 305"/>
              <a:gd name="T10" fmla="*/ 0 w 76"/>
              <a:gd name="T11" fmla="*/ 0 h 305"/>
              <a:gd name="T12" fmla="*/ 0 w 76"/>
              <a:gd name="T13" fmla="*/ 0 h 305"/>
              <a:gd name="T14" fmla="*/ 0 w 76"/>
              <a:gd name="T15" fmla="*/ 0 h 305"/>
              <a:gd name="T16" fmla="*/ 0 w 76"/>
              <a:gd name="T17" fmla="*/ 0 h 305"/>
              <a:gd name="T18" fmla="*/ 0 w 76"/>
              <a:gd name="T19" fmla="*/ 0 h 305"/>
              <a:gd name="T20" fmla="*/ 0 w 76"/>
              <a:gd name="T21" fmla="*/ 0 h 305"/>
              <a:gd name="T22" fmla="*/ 0 w 76"/>
              <a:gd name="T23" fmla="*/ 0 h 305"/>
              <a:gd name="T24" fmla="*/ 0 w 76"/>
              <a:gd name="T25" fmla="*/ 0 h 305"/>
              <a:gd name="T26" fmla="*/ 0 w 76"/>
              <a:gd name="T27" fmla="*/ 0 h 305"/>
              <a:gd name="T28" fmla="*/ 0 w 76"/>
              <a:gd name="T29" fmla="*/ 0 h 305"/>
              <a:gd name="T30" fmla="*/ 0 w 76"/>
              <a:gd name="T31" fmla="*/ 0 h 305"/>
              <a:gd name="T32" fmla="*/ 0 w 76"/>
              <a:gd name="T33" fmla="*/ 0 h 305"/>
              <a:gd name="T34" fmla="*/ 0 w 76"/>
              <a:gd name="T35" fmla="*/ 0 h 305"/>
              <a:gd name="T36" fmla="*/ 0 w 76"/>
              <a:gd name="T37" fmla="*/ 0 h 305"/>
              <a:gd name="T38" fmla="*/ 0 w 76"/>
              <a:gd name="T39" fmla="*/ 0 h 305"/>
              <a:gd name="T40" fmla="*/ 0 w 76"/>
              <a:gd name="T41" fmla="*/ 0 h 305"/>
              <a:gd name="T42" fmla="*/ 0 w 76"/>
              <a:gd name="T43" fmla="*/ 0 h 305"/>
              <a:gd name="T44" fmla="*/ 0 w 76"/>
              <a:gd name="T45" fmla="*/ 0 h 305"/>
              <a:gd name="T46" fmla="*/ 0 w 76"/>
              <a:gd name="T47" fmla="*/ 0 h 305"/>
              <a:gd name="T48" fmla="*/ 0 w 76"/>
              <a:gd name="T49" fmla="*/ 0 h 305"/>
              <a:gd name="T50" fmla="*/ 0 w 76"/>
              <a:gd name="T51" fmla="*/ 0 h 305"/>
              <a:gd name="T52" fmla="*/ 0 w 76"/>
              <a:gd name="T53" fmla="*/ 0 h 305"/>
              <a:gd name="T54" fmla="*/ 0 w 76"/>
              <a:gd name="T55" fmla="*/ 0 h 305"/>
              <a:gd name="T56" fmla="*/ 0 w 76"/>
              <a:gd name="T57" fmla="*/ 0 h 305"/>
              <a:gd name="T58" fmla="*/ 0 w 76"/>
              <a:gd name="T59" fmla="*/ 0 h 305"/>
              <a:gd name="T60" fmla="*/ 0 w 76"/>
              <a:gd name="T61" fmla="*/ 0 h 305"/>
              <a:gd name="T62" fmla="*/ 0 w 76"/>
              <a:gd name="T63" fmla="*/ 0 h 305"/>
              <a:gd name="T64" fmla="*/ 0 w 76"/>
              <a:gd name="T65" fmla="*/ 0 h 305"/>
              <a:gd name="T66" fmla="*/ 0 w 76"/>
              <a:gd name="T67" fmla="*/ 0 h 305"/>
              <a:gd name="T68" fmla="*/ 0 w 76"/>
              <a:gd name="T69" fmla="*/ 0 h 305"/>
              <a:gd name="T70" fmla="*/ 0 w 76"/>
              <a:gd name="T71" fmla="*/ 0 h 305"/>
              <a:gd name="T72" fmla="*/ 0 w 76"/>
              <a:gd name="T73" fmla="*/ 0 h 305"/>
              <a:gd name="T74" fmla="*/ 0 w 76"/>
              <a:gd name="T75" fmla="*/ 0 h 305"/>
              <a:gd name="T76" fmla="*/ 0 w 76"/>
              <a:gd name="T77" fmla="*/ 0 h 305"/>
              <a:gd name="T78" fmla="*/ 0 w 76"/>
              <a:gd name="T79" fmla="*/ 0 h 305"/>
              <a:gd name="T80" fmla="*/ 0 w 76"/>
              <a:gd name="T81" fmla="*/ 0 h 305"/>
              <a:gd name="T82" fmla="*/ 0 w 76"/>
              <a:gd name="T83" fmla="*/ 0 h 305"/>
              <a:gd name="T84" fmla="*/ 0 w 76"/>
              <a:gd name="T85" fmla="*/ 0 h 305"/>
              <a:gd name="T86" fmla="*/ 0 w 76"/>
              <a:gd name="T87" fmla="*/ 0 h 305"/>
              <a:gd name="T88" fmla="*/ 0 w 76"/>
              <a:gd name="T89" fmla="*/ 0 h 305"/>
              <a:gd name="T90" fmla="*/ 0 w 76"/>
              <a:gd name="T91" fmla="*/ 0 h 305"/>
              <a:gd name="T92" fmla="*/ 0 w 76"/>
              <a:gd name="T93" fmla="*/ 0 h 305"/>
              <a:gd name="T94" fmla="*/ 0 w 76"/>
              <a:gd name="T95" fmla="*/ 0 h 305"/>
              <a:gd name="T96" fmla="*/ 0 w 76"/>
              <a:gd name="T97" fmla="*/ 0 h 305"/>
              <a:gd name="T98" fmla="*/ 0 w 76"/>
              <a:gd name="T99" fmla="*/ 0 h 305"/>
              <a:gd name="T100" fmla="*/ 0 w 76"/>
              <a:gd name="T101" fmla="*/ 0 h 305"/>
              <a:gd name="T102" fmla="*/ 0 w 76"/>
              <a:gd name="T103" fmla="*/ 0 h 305"/>
              <a:gd name="T104" fmla="*/ 0 w 76"/>
              <a:gd name="T105" fmla="*/ 0 h 305"/>
              <a:gd name="T106" fmla="*/ 0 w 76"/>
              <a:gd name="T107" fmla="*/ 0 h 305"/>
              <a:gd name="T108" fmla="*/ 0 w 76"/>
              <a:gd name="T109" fmla="*/ 0 h 305"/>
              <a:gd name="T110" fmla="*/ 0 w 76"/>
              <a:gd name="T111" fmla="*/ 0 h 305"/>
              <a:gd name="T112" fmla="*/ 0 w 76"/>
              <a:gd name="T113" fmla="*/ 0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312" name="Freeform 308"/>
          <xdr:cNvSpPr>
            <a:spLocks/>
          </xdr:cNvSpPr>
        </xdr:nvSpPr>
        <xdr:spPr bwMode="auto">
          <a:xfrm>
            <a:off x="331" y="898"/>
            <a:ext cx="19" cy="4"/>
          </a:xfrm>
          <a:custGeom>
            <a:avLst/>
            <a:gdLst>
              <a:gd name="T0" fmla="*/ 0 w 95"/>
              <a:gd name="T1" fmla="*/ 0 h 18"/>
              <a:gd name="T2" fmla="*/ 0 w 95"/>
              <a:gd name="T3" fmla="*/ 0 h 18"/>
              <a:gd name="T4" fmla="*/ 0 w 95"/>
              <a:gd name="T5" fmla="*/ 0 h 18"/>
              <a:gd name="T6" fmla="*/ 0 w 95"/>
              <a:gd name="T7" fmla="*/ 0 h 18"/>
              <a:gd name="T8" fmla="*/ 0 w 95"/>
              <a:gd name="T9" fmla="*/ 0 h 18"/>
              <a:gd name="T10" fmla="*/ 0 w 95"/>
              <a:gd name="T11" fmla="*/ 0 h 18"/>
              <a:gd name="T12" fmla="*/ 0 w 95"/>
              <a:gd name="T13" fmla="*/ 0 h 18"/>
              <a:gd name="T14" fmla="*/ 0 w 95"/>
              <a:gd name="T15" fmla="*/ 0 h 18"/>
              <a:gd name="T16" fmla="*/ 0 w 95"/>
              <a:gd name="T17" fmla="*/ 0 h 18"/>
              <a:gd name="T18" fmla="*/ 0 w 95"/>
              <a:gd name="T19" fmla="*/ 0 h 18"/>
              <a:gd name="T20" fmla="*/ 0 w 95"/>
              <a:gd name="T21" fmla="*/ 0 h 18"/>
              <a:gd name="T22" fmla="*/ 0 w 95"/>
              <a:gd name="T23" fmla="*/ 0 h 18"/>
              <a:gd name="T24" fmla="*/ 0 w 95"/>
              <a:gd name="T25" fmla="*/ 0 h 18"/>
              <a:gd name="T26" fmla="*/ 0 w 95"/>
              <a:gd name="T27" fmla="*/ 0 h 18"/>
              <a:gd name="T28" fmla="*/ 0 w 95"/>
              <a:gd name="T29" fmla="*/ 0 h 18"/>
              <a:gd name="T30" fmla="*/ 0 w 95"/>
              <a:gd name="T31" fmla="*/ 0 h 18"/>
              <a:gd name="T32" fmla="*/ 0 w 95"/>
              <a:gd name="T33" fmla="*/ 0 h 18"/>
              <a:gd name="T34" fmla="*/ 0 w 95"/>
              <a:gd name="T35" fmla="*/ 0 h 18"/>
              <a:gd name="T36" fmla="*/ 0 w 95"/>
              <a:gd name="T37" fmla="*/ 0 h 18"/>
              <a:gd name="T38" fmla="*/ 0 w 95"/>
              <a:gd name="T39" fmla="*/ 0 h 18"/>
              <a:gd name="T40" fmla="*/ 0 w 95"/>
              <a:gd name="T41" fmla="*/ 0 h 18"/>
              <a:gd name="T42" fmla="*/ 0 w 95"/>
              <a:gd name="T43" fmla="*/ 0 h 18"/>
              <a:gd name="T44" fmla="*/ 0 w 95"/>
              <a:gd name="T45" fmla="*/ 0 h 18"/>
              <a:gd name="T46" fmla="*/ 0 w 95"/>
              <a:gd name="T47" fmla="*/ 0 h 18"/>
              <a:gd name="T48" fmla="*/ 0 w 95"/>
              <a:gd name="T49" fmla="*/ 0 h 18"/>
              <a:gd name="T50" fmla="*/ 0 w 95"/>
              <a:gd name="T51" fmla="*/ 0 h 18"/>
              <a:gd name="T52" fmla="*/ 0 w 95"/>
              <a:gd name="T53" fmla="*/ 0 h 18"/>
              <a:gd name="T54" fmla="*/ 0 w 95"/>
              <a:gd name="T55" fmla="*/ 0 h 18"/>
              <a:gd name="T56" fmla="*/ 0 w 95"/>
              <a:gd name="T57" fmla="*/ 0 h 18"/>
              <a:gd name="T58" fmla="*/ 0 w 95"/>
              <a:gd name="T59" fmla="*/ 0 h 18"/>
              <a:gd name="T60" fmla="*/ 0 w 95"/>
              <a:gd name="T61" fmla="*/ 0 h 18"/>
              <a:gd name="T62" fmla="*/ 0 w 95"/>
              <a:gd name="T63" fmla="*/ 0 h 18"/>
              <a:gd name="T64" fmla="*/ 0 w 95"/>
              <a:gd name="T65" fmla="*/ 0 h 18"/>
              <a:gd name="T66" fmla="*/ 0 w 95"/>
              <a:gd name="T67" fmla="*/ 0 h 18"/>
              <a:gd name="T68" fmla="*/ 0 w 95"/>
              <a:gd name="T69" fmla="*/ 0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313" name="Freeform 309"/>
          <xdr:cNvSpPr>
            <a:spLocks/>
          </xdr:cNvSpPr>
        </xdr:nvSpPr>
        <xdr:spPr bwMode="auto">
          <a:xfrm>
            <a:off x="320" y="901"/>
            <a:ext cx="27" cy="36"/>
          </a:xfrm>
          <a:custGeom>
            <a:avLst/>
            <a:gdLst>
              <a:gd name="T0" fmla="*/ 0 w 128"/>
              <a:gd name="T1" fmla="*/ 0 h 154"/>
              <a:gd name="T2" fmla="*/ 0 w 128"/>
              <a:gd name="T3" fmla="*/ 0 h 154"/>
              <a:gd name="T4" fmla="*/ 0 w 128"/>
              <a:gd name="T5" fmla="*/ 0 h 154"/>
              <a:gd name="T6" fmla="*/ 0 w 128"/>
              <a:gd name="T7" fmla="*/ 0 h 154"/>
              <a:gd name="T8" fmla="*/ 0 w 128"/>
              <a:gd name="T9" fmla="*/ 0 h 154"/>
              <a:gd name="T10" fmla="*/ 0 w 128"/>
              <a:gd name="T11" fmla="*/ 0 h 154"/>
              <a:gd name="T12" fmla="*/ 0 w 128"/>
              <a:gd name="T13" fmla="*/ 0 h 154"/>
              <a:gd name="T14" fmla="*/ 0 w 128"/>
              <a:gd name="T15" fmla="*/ 0 h 154"/>
              <a:gd name="T16" fmla="*/ 0 w 128"/>
              <a:gd name="T17" fmla="*/ 0 h 154"/>
              <a:gd name="T18" fmla="*/ 0 w 128"/>
              <a:gd name="T19" fmla="*/ 0 h 154"/>
              <a:gd name="T20" fmla="*/ 0 w 128"/>
              <a:gd name="T21" fmla="*/ 0 h 154"/>
              <a:gd name="T22" fmla="*/ 0 w 128"/>
              <a:gd name="T23" fmla="*/ 0 h 154"/>
              <a:gd name="T24" fmla="*/ 0 w 128"/>
              <a:gd name="T25" fmla="*/ 0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314" name="Freeform 310"/>
          <xdr:cNvSpPr>
            <a:spLocks/>
          </xdr:cNvSpPr>
        </xdr:nvSpPr>
        <xdr:spPr bwMode="auto">
          <a:xfrm>
            <a:off x="249" y="941"/>
            <a:ext cx="73" cy="3"/>
          </a:xfrm>
          <a:custGeom>
            <a:avLst/>
            <a:gdLst>
              <a:gd name="T0" fmla="*/ 0 w 359"/>
              <a:gd name="T1" fmla="*/ 0 h 12"/>
              <a:gd name="T2" fmla="*/ 0 w 359"/>
              <a:gd name="T3" fmla="*/ 0 h 12"/>
              <a:gd name="T4" fmla="*/ 0 w 359"/>
              <a:gd name="T5" fmla="*/ 0 h 12"/>
              <a:gd name="T6" fmla="*/ 0 w 359"/>
              <a:gd name="T7" fmla="*/ 0 h 12"/>
              <a:gd name="T8" fmla="*/ 0 w 359"/>
              <a:gd name="T9" fmla="*/ 0 h 12"/>
              <a:gd name="T10" fmla="*/ 0 w 359"/>
              <a:gd name="T11" fmla="*/ 0 h 12"/>
              <a:gd name="T12" fmla="*/ 0 w 359"/>
              <a:gd name="T13" fmla="*/ 0 h 12"/>
              <a:gd name="T14" fmla="*/ 0 w 359"/>
              <a:gd name="T15" fmla="*/ 0 h 12"/>
              <a:gd name="T16" fmla="*/ 0 w 359"/>
              <a:gd name="T17" fmla="*/ 0 h 12"/>
              <a:gd name="T18" fmla="*/ 0 w 359"/>
              <a:gd name="T19" fmla="*/ 0 h 12"/>
              <a:gd name="T20" fmla="*/ 0 w 359"/>
              <a:gd name="T21" fmla="*/ 0 h 12"/>
              <a:gd name="T22" fmla="*/ 0 w 359"/>
              <a:gd name="T23" fmla="*/ 0 h 12"/>
              <a:gd name="T24" fmla="*/ 0 w 359"/>
              <a:gd name="T25" fmla="*/ 0 h 12"/>
              <a:gd name="T26" fmla="*/ 0 w 359"/>
              <a:gd name="T27" fmla="*/ 0 h 12"/>
              <a:gd name="T28" fmla="*/ 0 w 359"/>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315" name="Freeform 311"/>
          <xdr:cNvSpPr>
            <a:spLocks/>
          </xdr:cNvSpPr>
        </xdr:nvSpPr>
        <xdr:spPr bwMode="auto">
          <a:xfrm>
            <a:off x="249" y="936"/>
            <a:ext cx="2" cy="8"/>
          </a:xfrm>
          <a:custGeom>
            <a:avLst/>
            <a:gdLst>
              <a:gd name="T0" fmla="*/ 0 w 12"/>
              <a:gd name="T1" fmla="*/ 0 h 37"/>
              <a:gd name="T2" fmla="*/ 0 w 12"/>
              <a:gd name="T3" fmla="*/ 0 h 37"/>
              <a:gd name="T4" fmla="*/ 0 w 12"/>
              <a:gd name="T5" fmla="*/ 0 h 37"/>
              <a:gd name="T6" fmla="*/ 0 w 12"/>
              <a:gd name="T7" fmla="*/ 0 h 37"/>
              <a:gd name="T8" fmla="*/ 0 w 12"/>
              <a:gd name="T9" fmla="*/ 0 h 37"/>
              <a:gd name="T10" fmla="*/ 0 w 12"/>
              <a:gd name="T11" fmla="*/ 0 h 37"/>
              <a:gd name="T12" fmla="*/ 0 w 12"/>
              <a:gd name="T13" fmla="*/ 0 h 37"/>
              <a:gd name="T14" fmla="*/ 0 w 12"/>
              <a:gd name="T15" fmla="*/ 0 h 37"/>
              <a:gd name="T16" fmla="*/ 0 w 12"/>
              <a:gd name="T17" fmla="*/ 0 h 37"/>
              <a:gd name="T18" fmla="*/ 0 w 12"/>
              <a:gd name="T19" fmla="*/ 0 h 37"/>
              <a:gd name="T20" fmla="*/ 0 w 12"/>
              <a:gd name="T21" fmla="*/ 0 h 37"/>
              <a:gd name="T22" fmla="*/ 0 w 12"/>
              <a:gd name="T23" fmla="*/ 0 h 37"/>
              <a:gd name="T24" fmla="*/ 0 w 12"/>
              <a:gd name="T25" fmla="*/ 0 h 37"/>
              <a:gd name="T26" fmla="*/ 0 w 12"/>
              <a:gd name="T27" fmla="*/ 0 h 37"/>
              <a:gd name="T28" fmla="*/ 0 w 12"/>
              <a:gd name="T29" fmla="*/ 0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316" name="Freeform 312"/>
          <xdr:cNvSpPr>
            <a:spLocks/>
          </xdr:cNvSpPr>
        </xdr:nvSpPr>
        <xdr:spPr bwMode="auto">
          <a:xfrm>
            <a:off x="238" y="922"/>
            <a:ext cx="12" cy="15"/>
          </a:xfrm>
          <a:custGeom>
            <a:avLst/>
            <a:gdLst>
              <a:gd name="T0" fmla="*/ 0 w 59"/>
              <a:gd name="T1" fmla="*/ 0 h 68"/>
              <a:gd name="T2" fmla="*/ 0 w 59"/>
              <a:gd name="T3" fmla="*/ 0 h 68"/>
              <a:gd name="T4" fmla="*/ 0 w 59"/>
              <a:gd name="T5" fmla="*/ 0 h 68"/>
              <a:gd name="T6" fmla="*/ 0 w 59"/>
              <a:gd name="T7" fmla="*/ 0 h 68"/>
              <a:gd name="T8" fmla="*/ 0 w 59"/>
              <a:gd name="T9" fmla="*/ 0 h 68"/>
              <a:gd name="T10" fmla="*/ 0 w 59"/>
              <a:gd name="T11" fmla="*/ 0 h 68"/>
              <a:gd name="T12" fmla="*/ 0 w 59"/>
              <a:gd name="T13" fmla="*/ 0 h 68"/>
              <a:gd name="T14" fmla="*/ 0 w 59"/>
              <a:gd name="T15" fmla="*/ 0 h 68"/>
              <a:gd name="T16" fmla="*/ 0 w 59"/>
              <a:gd name="T17" fmla="*/ 0 h 68"/>
              <a:gd name="T18" fmla="*/ 0 w 59"/>
              <a:gd name="T19" fmla="*/ 0 h 68"/>
              <a:gd name="T20" fmla="*/ 0 w 59"/>
              <a:gd name="T21" fmla="*/ 0 h 68"/>
              <a:gd name="T22" fmla="*/ 0 w 59"/>
              <a:gd name="T23" fmla="*/ 0 h 68"/>
              <a:gd name="T24" fmla="*/ 0 w 59"/>
              <a:gd name="T25" fmla="*/ 0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317" name="Freeform 313"/>
          <xdr:cNvSpPr>
            <a:spLocks/>
          </xdr:cNvSpPr>
        </xdr:nvSpPr>
        <xdr:spPr bwMode="auto">
          <a:xfrm>
            <a:off x="224" y="913"/>
            <a:ext cx="49" cy="10"/>
          </a:xfrm>
          <a:custGeom>
            <a:avLst/>
            <a:gdLst>
              <a:gd name="T0" fmla="*/ 0 w 232"/>
              <a:gd name="T1" fmla="*/ 0 h 45"/>
              <a:gd name="T2" fmla="*/ 0 w 232"/>
              <a:gd name="T3" fmla="*/ 0 h 45"/>
              <a:gd name="T4" fmla="*/ 0 w 232"/>
              <a:gd name="T5" fmla="*/ 0 h 45"/>
              <a:gd name="T6" fmla="*/ 0 w 232"/>
              <a:gd name="T7" fmla="*/ 0 h 45"/>
              <a:gd name="T8" fmla="*/ 0 w 232"/>
              <a:gd name="T9" fmla="*/ 0 h 45"/>
              <a:gd name="T10" fmla="*/ 0 w 232"/>
              <a:gd name="T11" fmla="*/ 0 h 45"/>
              <a:gd name="T12" fmla="*/ 0 w 232"/>
              <a:gd name="T13" fmla="*/ 0 h 45"/>
              <a:gd name="T14" fmla="*/ 0 w 232"/>
              <a:gd name="T15" fmla="*/ 0 h 45"/>
              <a:gd name="T16" fmla="*/ 0 w 232"/>
              <a:gd name="T17" fmla="*/ 0 h 45"/>
              <a:gd name="T18" fmla="*/ 0 w 232"/>
              <a:gd name="T19" fmla="*/ 0 h 45"/>
              <a:gd name="T20" fmla="*/ 0 w 232"/>
              <a:gd name="T21" fmla="*/ 0 h 45"/>
              <a:gd name="T22" fmla="*/ 0 w 232"/>
              <a:gd name="T23" fmla="*/ 0 h 45"/>
              <a:gd name="T24" fmla="*/ 0 w 232"/>
              <a:gd name="T25" fmla="*/ 0 h 45"/>
              <a:gd name="T26" fmla="*/ 0 w 232"/>
              <a:gd name="T27" fmla="*/ 0 h 45"/>
              <a:gd name="T28" fmla="*/ 0 w 232"/>
              <a:gd name="T29" fmla="*/ 0 h 45"/>
              <a:gd name="T30" fmla="*/ 0 w 232"/>
              <a:gd name="T31" fmla="*/ 0 h 45"/>
              <a:gd name="T32" fmla="*/ 0 w 232"/>
              <a:gd name="T33" fmla="*/ 0 h 45"/>
              <a:gd name="T34" fmla="*/ 0 w 232"/>
              <a:gd name="T35" fmla="*/ 0 h 45"/>
              <a:gd name="T36" fmla="*/ 0 w 232"/>
              <a:gd name="T37" fmla="*/ 0 h 45"/>
              <a:gd name="T38" fmla="*/ 0 w 232"/>
              <a:gd name="T39" fmla="*/ 0 h 45"/>
              <a:gd name="T40" fmla="*/ 0 w 232"/>
              <a:gd name="T41" fmla="*/ 0 h 45"/>
              <a:gd name="T42" fmla="*/ 0 w 232"/>
              <a:gd name="T43" fmla="*/ 0 h 45"/>
              <a:gd name="T44" fmla="*/ 0 w 232"/>
              <a:gd name="T45" fmla="*/ 0 h 45"/>
              <a:gd name="T46" fmla="*/ 0 w 232"/>
              <a:gd name="T47" fmla="*/ 0 h 45"/>
              <a:gd name="T48" fmla="*/ 0 w 232"/>
              <a:gd name="T49" fmla="*/ 0 h 45"/>
              <a:gd name="T50" fmla="*/ 0 w 232"/>
              <a:gd name="T51" fmla="*/ 0 h 45"/>
              <a:gd name="T52" fmla="*/ 0 w 232"/>
              <a:gd name="T53" fmla="*/ 0 h 45"/>
              <a:gd name="T54" fmla="*/ 0 w 232"/>
              <a:gd name="T55" fmla="*/ 0 h 45"/>
              <a:gd name="T56" fmla="*/ 0 w 232"/>
              <a:gd name="T57" fmla="*/ 0 h 45"/>
              <a:gd name="T58" fmla="*/ 0 w 232"/>
              <a:gd name="T59" fmla="*/ 0 h 45"/>
              <a:gd name="T60" fmla="*/ 0 w 232"/>
              <a:gd name="T61" fmla="*/ 0 h 45"/>
              <a:gd name="T62" fmla="*/ 0 w 232"/>
              <a:gd name="T63" fmla="*/ 0 h 45"/>
              <a:gd name="T64" fmla="*/ 0 w 232"/>
              <a:gd name="T65" fmla="*/ 0 h 45"/>
              <a:gd name="T66" fmla="*/ 0 w 232"/>
              <a:gd name="T67" fmla="*/ 0 h 45"/>
              <a:gd name="T68" fmla="*/ 0 w 232"/>
              <a:gd name="T69" fmla="*/ 0 h 45"/>
              <a:gd name="T70" fmla="*/ 0 w 232"/>
              <a:gd name="T71" fmla="*/ 0 h 45"/>
              <a:gd name="T72" fmla="*/ 0 w 232"/>
              <a:gd name="T73" fmla="*/ 0 h 45"/>
              <a:gd name="T74" fmla="*/ 0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318" name="Freeform 314"/>
          <xdr:cNvSpPr>
            <a:spLocks/>
          </xdr:cNvSpPr>
        </xdr:nvSpPr>
        <xdr:spPr bwMode="auto">
          <a:xfrm>
            <a:off x="207" y="845"/>
            <a:ext cx="18" cy="84"/>
          </a:xfrm>
          <a:custGeom>
            <a:avLst/>
            <a:gdLst>
              <a:gd name="T0" fmla="*/ 0 w 87"/>
              <a:gd name="T1" fmla="*/ 0 h 358"/>
              <a:gd name="T2" fmla="*/ 0 w 87"/>
              <a:gd name="T3" fmla="*/ 0 h 358"/>
              <a:gd name="T4" fmla="*/ 0 w 87"/>
              <a:gd name="T5" fmla="*/ 0 h 358"/>
              <a:gd name="T6" fmla="*/ 0 w 87"/>
              <a:gd name="T7" fmla="*/ 0 h 358"/>
              <a:gd name="T8" fmla="*/ 0 w 87"/>
              <a:gd name="T9" fmla="*/ 0 h 358"/>
              <a:gd name="T10" fmla="*/ 0 w 87"/>
              <a:gd name="T11" fmla="*/ 0 h 358"/>
              <a:gd name="T12" fmla="*/ 0 w 87"/>
              <a:gd name="T13" fmla="*/ 0 h 358"/>
              <a:gd name="T14" fmla="*/ 0 w 87"/>
              <a:gd name="T15" fmla="*/ 0 h 358"/>
              <a:gd name="T16" fmla="*/ 0 w 87"/>
              <a:gd name="T17" fmla="*/ 0 h 358"/>
              <a:gd name="T18" fmla="*/ 0 w 87"/>
              <a:gd name="T19" fmla="*/ 0 h 358"/>
              <a:gd name="T20" fmla="*/ 0 w 87"/>
              <a:gd name="T21" fmla="*/ 0 h 358"/>
              <a:gd name="T22" fmla="*/ 0 w 87"/>
              <a:gd name="T23" fmla="*/ 0 h 358"/>
              <a:gd name="T24" fmla="*/ 0 w 87"/>
              <a:gd name="T25" fmla="*/ 0 h 358"/>
              <a:gd name="T26" fmla="*/ 0 w 87"/>
              <a:gd name="T27" fmla="*/ 0 h 358"/>
              <a:gd name="T28" fmla="*/ 0 w 87"/>
              <a:gd name="T29" fmla="*/ 0 h 358"/>
              <a:gd name="T30" fmla="*/ 0 w 87"/>
              <a:gd name="T31" fmla="*/ 0 h 358"/>
              <a:gd name="T32" fmla="*/ 0 w 87"/>
              <a:gd name="T33" fmla="*/ 0 h 358"/>
              <a:gd name="T34" fmla="*/ 0 w 87"/>
              <a:gd name="T35" fmla="*/ 0 h 358"/>
              <a:gd name="T36" fmla="*/ 0 w 87"/>
              <a:gd name="T37" fmla="*/ 0 h 358"/>
              <a:gd name="T38" fmla="*/ 0 w 87"/>
              <a:gd name="T39" fmla="*/ 0 h 358"/>
              <a:gd name="T40" fmla="*/ 0 w 87"/>
              <a:gd name="T41" fmla="*/ 0 h 358"/>
              <a:gd name="T42" fmla="*/ 0 w 87"/>
              <a:gd name="T43" fmla="*/ 0 h 358"/>
              <a:gd name="T44" fmla="*/ 0 w 87"/>
              <a:gd name="T45" fmla="*/ 0 h 358"/>
              <a:gd name="T46" fmla="*/ 0 w 87"/>
              <a:gd name="T47" fmla="*/ 0 h 358"/>
              <a:gd name="T48" fmla="*/ 0 w 87"/>
              <a:gd name="T49" fmla="*/ 0 h 358"/>
              <a:gd name="T50" fmla="*/ 0 w 87"/>
              <a:gd name="T51" fmla="*/ 0 h 358"/>
              <a:gd name="T52" fmla="*/ 0 w 87"/>
              <a:gd name="T53" fmla="*/ 0 h 358"/>
              <a:gd name="T54" fmla="*/ 0 w 87"/>
              <a:gd name="T55" fmla="*/ 0 h 358"/>
              <a:gd name="T56" fmla="*/ 0 w 87"/>
              <a:gd name="T57" fmla="*/ 0 h 358"/>
              <a:gd name="T58" fmla="*/ 0 w 87"/>
              <a:gd name="T59" fmla="*/ 0 h 358"/>
              <a:gd name="T60" fmla="*/ 0 w 87"/>
              <a:gd name="T61" fmla="*/ 0 h 358"/>
              <a:gd name="T62" fmla="*/ 0 w 87"/>
              <a:gd name="T63" fmla="*/ 0 h 358"/>
              <a:gd name="T64" fmla="*/ 0 w 87"/>
              <a:gd name="T65" fmla="*/ 0 h 358"/>
              <a:gd name="T66" fmla="*/ 0 w 87"/>
              <a:gd name="T67" fmla="*/ 0 h 358"/>
              <a:gd name="T68" fmla="*/ 0 w 87"/>
              <a:gd name="T69" fmla="*/ 0 h 358"/>
              <a:gd name="T70" fmla="*/ 0 w 87"/>
              <a:gd name="T71" fmla="*/ 0 h 358"/>
              <a:gd name="T72" fmla="*/ 0 w 87"/>
              <a:gd name="T73" fmla="*/ 0 h 358"/>
              <a:gd name="T74" fmla="*/ 0 w 87"/>
              <a:gd name="T75" fmla="*/ 0 h 358"/>
              <a:gd name="T76" fmla="*/ 0 w 87"/>
              <a:gd name="T77" fmla="*/ 0 h 358"/>
              <a:gd name="T78" fmla="*/ 0 w 87"/>
              <a:gd name="T79" fmla="*/ 0 h 358"/>
              <a:gd name="T80" fmla="*/ 0 w 87"/>
              <a:gd name="T81" fmla="*/ 0 h 358"/>
              <a:gd name="T82" fmla="*/ 0 w 87"/>
              <a:gd name="T83" fmla="*/ 0 h 358"/>
              <a:gd name="T84" fmla="*/ 0 w 87"/>
              <a:gd name="T85" fmla="*/ 0 h 358"/>
              <a:gd name="T86" fmla="*/ 0 w 87"/>
              <a:gd name="T87" fmla="*/ 0 h 358"/>
              <a:gd name="T88" fmla="*/ 0 w 87"/>
              <a:gd name="T89" fmla="*/ 0 h 358"/>
              <a:gd name="T90" fmla="*/ 0 w 87"/>
              <a:gd name="T91" fmla="*/ 0 h 358"/>
              <a:gd name="T92" fmla="*/ 0 w 87"/>
              <a:gd name="T93" fmla="*/ 0 h 358"/>
              <a:gd name="T94" fmla="*/ 0 w 87"/>
              <a:gd name="T95" fmla="*/ 0 h 358"/>
              <a:gd name="T96" fmla="*/ 0 w 87"/>
              <a:gd name="T97" fmla="*/ 0 h 358"/>
              <a:gd name="T98" fmla="*/ 0 w 87"/>
              <a:gd name="T99" fmla="*/ 0 h 358"/>
              <a:gd name="T100" fmla="*/ 0 w 87"/>
              <a:gd name="T101" fmla="*/ 0 h 358"/>
              <a:gd name="T102" fmla="*/ 0 w 87"/>
              <a:gd name="T103" fmla="*/ 0 h 358"/>
              <a:gd name="T104" fmla="*/ 0 w 87"/>
              <a:gd name="T105" fmla="*/ 0 h 358"/>
              <a:gd name="T106" fmla="*/ 0 w 87"/>
              <a:gd name="T107" fmla="*/ 0 h 358"/>
              <a:gd name="T108" fmla="*/ 0 w 87"/>
              <a:gd name="T109" fmla="*/ 0 h 358"/>
              <a:gd name="T110" fmla="*/ 0 w 87"/>
              <a:gd name="T111" fmla="*/ 0 h 358"/>
              <a:gd name="T112" fmla="*/ 0 w 87"/>
              <a:gd name="T113" fmla="*/ 0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319" name="Freeform 315"/>
          <xdr:cNvSpPr>
            <a:spLocks/>
          </xdr:cNvSpPr>
        </xdr:nvSpPr>
        <xdr:spPr bwMode="auto">
          <a:xfrm>
            <a:off x="223" y="864"/>
            <a:ext cx="15" cy="10"/>
          </a:xfrm>
          <a:custGeom>
            <a:avLst/>
            <a:gdLst>
              <a:gd name="T0" fmla="*/ 0 w 73"/>
              <a:gd name="T1" fmla="*/ 0 h 41"/>
              <a:gd name="T2" fmla="*/ 0 w 73"/>
              <a:gd name="T3" fmla="*/ 0 h 41"/>
              <a:gd name="T4" fmla="*/ 0 w 73"/>
              <a:gd name="T5" fmla="*/ 0 h 41"/>
              <a:gd name="T6" fmla="*/ 0 w 73"/>
              <a:gd name="T7" fmla="*/ 0 h 41"/>
              <a:gd name="T8" fmla="*/ 0 w 73"/>
              <a:gd name="T9" fmla="*/ 0 h 41"/>
              <a:gd name="T10" fmla="*/ 0 w 73"/>
              <a:gd name="T11" fmla="*/ 0 h 41"/>
              <a:gd name="T12" fmla="*/ 0 w 73"/>
              <a:gd name="T13" fmla="*/ 0 h 41"/>
              <a:gd name="T14" fmla="*/ 0 w 73"/>
              <a:gd name="T15" fmla="*/ 0 h 41"/>
              <a:gd name="T16" fmla="*/ 0 w 73"/>
              <a:gd name="T17" fmla="*/ 0 h 41"/>
              <a:gd name="T18" fmla="*/ 0 w 73"/>
              <a:gd name="T19" fmla="*/ 0 h 41"/>
              <a:gd name="T20" fmla="*/ 0 w 73"/>
              <a:gd name="T21" fmla="*/ 0 h 41"/>
              <a:gd name="T22" fmla="*/ 0 w 73"/>
              <a:gd name="T23" fmla="*/ 0 h 41"/>
              <a:gd name="T24" fmla="*/ 0 w 73"/>
              <a:gd name="T25" fmla="*/ 0 h 41"/>
              <a:gd name="T26" fmla="*/ 0 w 73"/>
              <a:gd name="T27" fmla="*/ 0 h 41"/>
              <a:gd name="T28" fmla="*/ 0 w 73"/>
              <a:gd name="T29" fmla="*/ 0 h 41"/>
              <a:gd name="T30" fmla="*/ 0 w 73"/>
              <a:gd name="T31" fmla="*/ 0 h 41"/>
              <a:gd name="T32" fmla="*/ 0 w 73"/>
              <a:gd name="T33" fmla="*/ 0 h 41"/>
              <a:gd name="T34" fmla="*/ 0 w 73"/>
              <a:gd name="T35" fmla="*/ 0 h 41"/>
              <a:gd name="T36" fmla="*/ 0 w 73"/>
              <a:gd name="T37" fmla="*/ 0 h 41"/>
              <a:gd name="T38" fmla="*/ 0 w 73"/>
              <a:gd name="T39" fmla="*/ 0 h 41"/>
              <a:gd name="T40" fmla="*/ 0 w 73"/>
              <a:gd name="T41" fmla="*/ 0 h 41"/>
              <a:gd name="T42" fmla="*/ 0 w 73"/>
              <a:gd name="T43" fmla="*/ 0 h 41"/>
              <a:gd name="T44" fmla="*/ 0 w 73"/>
              <a:gd name="T45" fmla="*/ 0 h 41"/>
              <a:gd name="T46" fmla="*/ 0 w 73"/>
              <a:gd name="T47" fmla="*/ 0 h 41"/>
              <a:gd name="T48" fmla="*/ 0 w 73"/>
              <a:gd name="T49" fmla="*/ 0 h 41"/>
              <a:gd name="T50" fmla="*/ 0 w 73"/>
              <a:gd name="T51" fmla="*/ 0 h 41"/>
              <a:gd name="T52" fmla="*/ 0 w 73"/>
              <a:gd name="T53" fmla="*/ 0 h 41"/>
              <a:gd name="T54" fmla="*/ 0 w 73"/>
              <a:gd name="T55" fmla="*/ 0 h 41"/>
              <a:gd name="T56" fmla="*/ 0 w 73"/>
              <a:gd name="T57" fmla="*/ 0 h 41"/>
              <a:gd name="T58" fmla="*/ 0 w 73"/>
              <a:gd name="T59" fmla="*/ 0 h 41"/>
              <a:gd name="T60" fmla="*/ 0 w 73"/>
              <a:gd name="T61" fmla="*/ 0 h 41"/>
              <a:gd name="T62" fmla="*/ 0 w 73"/>
              <a:gd name="T63" fmla="*/ 0 h 41"/>
              <a:gd name="T64" fmla="*/ 0 w 73"/>
              <a:gd name="T65" fmla="*/ 0 h 41"/>
              <a:gd name="T66" fmla="*/ 0 w 73"/>
              <a:gd name="T67" fmla="*/ 0 h 41"/>
              <a:gd name="T68" fmla="*/ 0 w 73"/>
              <a:gd name="T69" fmla="*/ 0 h 41"/>
              <a:gd name="T70" fmla="*/ 0 w 73"/>
              <a:gd name="T71" fmla="*/ 0 h 41"/>
              <a:gd name="T72" fmla="*/ 0 w 73"/>
              <a:gd name="T73" fmla="*/ 0 h 41"/>
              <a:gd name="T74" fmla="*/ 0 w 73"/>
              <a:gd name="T75" fmla="*/ 0 h 41"/>
              <a:gd name="T76" fmla="*/ 0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320" name="Freeform 316"/>
          <xdr:cNvSpPr>
            <a:spLocks/>
          </xdr:cNvSpPr>
        </xdr:nvSpPr>
        <xdr:spPr bwMode="auto">
          <a:xfrm>
            <a:off x="223" y="863"/>
            <a:ext cx="11" cy="7"/>
          </a:xfrm>
          <a:custGeom>
            <a:avLst/>
            <a:gdLst>
              <a:gd name="T0" fmla="*/ 0 w 55"/>
              <a:gd name="T1" fmla="*/ 0 h 31"/>
              <a:gd name="T2" fmla="*/ 0 w 55"/>
              <a:gd name="T3" fmla="*/ 0 h 31"/>
              <a:gd name="T4" fmla="*/ 0 w 55"/>
              <a:gd name="T5" fmla="*/ 0 h 31"/>
              <a:gd name="T6" fmla="*/ 0 w 55"/>
              <a:gd name="T7" fmla="*/ 0 h 31"/>
              <a:gd name="T8" fmla="*/ 0 w 55"/>
              <a:gd name="T9" fmla="*/ 0 h 31"/>
              <a:gd name="T10" fmla="*/ 0 w 55"/>
              <a:gd name="T11" fmla="*/ 0 h 31"/>
              <a:gd name="T12" fmla="*/ 0 w 55"/>
              <a:gd name="T13" fmla="*/ 0 h 31"/>
              <a:gd name="T14" fmla="*/ 0 w 55"/>
              <a:gd name="T15" fmla="*/ 0 h 31"/>
              <a:gd name="T16" fmla="*/ 0 w 55"/>
              <a:gd name="T17" fmla="*/ 0 h 31"/>
              <a:gd name="T18" fmla="*/ 0 w 55"/>
              <a:gd name="T19" fmla="*/ 0 h 31"/>
              <a:gd name="T20" fmla="*/ 0 w 55"/>
              <a:gd name="T21" fmla="*/ 0 h 31"/>
              <a:gd name="T22" fmla="*/ 0 w 55"/>
              <a:gd name="T23" fmla="*/ 0 h 31"/>
              <a:gd name="T24" fmla="*/ 0 w 55"/>
              <a:gd name="T25" fmla="*/ 0 h 31"/>
              <a:gd name="T26" fmla="*/ 0 w 55"/>
              <a:gd name="T27" fmla="*/ 0 h 31"/>
              <a:gd name="T28" fmla="*/ 0 w 55"/>
              <a:gd name="T29" fmla="*/ 0 h 31"/>
              <a:gd name="T30" fmla="*/ 0 w 55"/>
              <a:gd name="T31" fmla="*/ 0 h 31"/>
              <a:gd name="T32" fmla="*/ 0 w 55"/>
              <a:gd name="T33" fmla="*/ 0 h 31"/>
              <a:gd name="T34" fmla="*/ 0 w 55"/>
              <a:gd name="T35" fmla="*/ 0 h 31"/>
              <a:gd name="T36" fmla="*/ 0 w 55"/>
              <a:gd name="T37" fmla="*/ 0 h 31"/>
              <a:gd name="T38" fmla="*/ 0 w 55"/>
              <a:gd name="T39" fmla="*/ 0 h 31"/>
              <a:gd name="T40" fmla="*/ 0 w 55"/>
              <a:gd name="T41" fmla="*/ 0 h 31"/>
              <a:gd name="T42" fmla="*/ 0 w 55"/>
              <a:gd name="T43" fmla="*/ 0 h 31"/>
              <a:gd name="T44" fmla="*/ 0 w 55"/>
              <a:gd name="T45" fmla="*/ 0 h 31"/>
              <a:gd name="T46" fmla="*/ 0 w 55"/>
              <a:gd name="T47" fmla="*/ 0 h 31"/>
              <a:gd name="T48" fmla="*/ 0 w 55"/>
              <a:gd name="T49" fmla="*/ 0 h 31"/>
              <a:gd name="T50" fmla="*/ 0 w 55"/>
              <a:gd name="T51" fmla="*/ 0 h 31"/>
              <a:gd name="T52" fmla="*/ 0 w 55"/>
              <a:gd name="T53" fmla="*/ 0 h 31"/>
              <a:gd name="T54" fmla="*/ 0 w 55"/>
              <a:gd name="T55" fmla="*/ 0 h 31"/>
              <a:gd name="T56" fmla="*/ 0 w 55"/>
              <a:gd name="T57" fmla="*/ 0 h 31"/>
              <a:gd name="T58" fmla="*/ 0 w 55"/>
              <a:gd name="T59" fmla="*/ 0 h 31"/>
              <a:gd name="T60" fmla="*/ 0 w 55"/>
              <a:gd name="T61" fmla="*/ 0 h 31"/>
              <a:gd name="T62" fmla="*/ 0 w 55"/>
              <a:gd name="T63" fmla="*/ 0 h 31"/>
              <a:gd name="T64" fmla="*/ 0 w 55"/>
              <a:gd name="T65" fmla="*/ 0 h 31"/>
              <a:gd name="T66" fmla="*/ 0 w 55"/>
              <a:gd name="T67" fmla="*/ 0 h 31"/>
              <a:gd name="T68" fmla="*/ 0 w 55"/>
              <a:gd name="T69" fmla="*/ 0 h 31"/>
              <a:gd name="T70" fmla="*/ 0 w 55"/>
              <a:gd name="T71" fmla="*/ 0 h 31"/>
              <a:gd name="T72" fmla="*/ 0 w 55"/>
              <a:gd name="T73" fmla="*/ 0 h 31"/>
              <a:gd name="T74" fmla="*/ 0 w 55"/>
              <a:gd name="T75" fmla="*/ 0 h 31"/>
              <a:gd name="T76" fmla="*/ 0 w 55"/>
              <a:gd name="T77" fmla="*/ 0 h 31"/>
              <a:gd name="T78" fmla="*/ 0 w 55"/>
              <a:gd name="T79" fmla="*/ 0 h 31"/>
              <a:gd name="T80" fmla="*/ 0 w 55"/>
              <a:gd name="T81" fmla="*/ 0 h 31"/>
              <a:gd name="T82" fmla="*/ 0 w 55"/>
              <a:gd name="T83" fmla="*/ 0 h 31"/>
              <a:gd name="T84" fmla="*/ 0 w 55"/>
              <a:gd name="T85" fmla="*/ 0 h 31"/>
              <a:gd name="T86" fmla="*/ 0 w 55"/>
              <a:gd name="T87" fmla="*/ 0 h 31"/>
              <a:gd name="T88" fmla="*/ 0 w 55"/>
              <a:gd name="T89" fmla="*/ 0 h 31"/>
              <a:gd name="T90" fmla="*/ 0 w 55"/>
              <a:gd name="T91" fmla="*/ 0 h 31"/>
              <a:gd name="T92" fmla="*/ 0 w 55"/>
              <a:gd name="T93" fmla="*/ 0 h 31"/>
              <a:gd name="T94" fmla="*/ 0 w 55"/>
              <a:gd name="T95" fmla="*/ 0 h 31"/>
              <a:gd name="T96" fmla="*/ 0 w 55"/>
              <a:gd name="T97" fmla="*/ 0 h 31"/>
              <a:gd name="T98" fmla="*/ 0 w 55"/>
              <a:gd name="T99" fmla="*/ 0 h 31"/>
              <a:gd name="T100" fmla="*/ 0 w 55"/>
              <a:gd name="T101" fmla="*/ 0 h 31"/>
              <a:gd name="T102" fmla="*/ 0 w 55"/>
              <a:gd name="T103" fmla="*/ 0 h 31"/>
              <a:gd name="T104" fmla="*/ 0 w 55"/>
              <a:gd name="T105" fmla="*/ 0 h 31"/>
              <a:gd name="T106" fmla="*/ 0 w 55"/>
              <a:gd name="T107" fmla="*/ 0 h 31"/>
              <a:gd name="T108" fmla="*/ 0 w 55"/>
              <a:gd name="T109" fmla="*/ 0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321" name="Freeform 317"/>
          <xdr:cNvSpPr>
            <a:spLocks/>
          </xdr:cNvSpPr>
        </xdr:nvSpPr>
        <xdr:spPr bwMode="auto">
          <a:xfrm>
            <a:off x="240" y="847"/>
            <a:ext cx="7" cy="13"/>
          </a:xfrm>
          <a:custGeom>
            <a:avLst/>
            <a:gdLst>
              <a:gd name="T0" fmla="*/ 0 w 29"/>
              <a:gd name="T1" fmla="*/ 0 h 51"/>
              <a:gd name="T2" fmla="*/ 0 w 29"/>
              <a:gd name="T3" fmla="*/ 0 h 51"/>
              <a:gd name="T4" fmla="*/ 0 w 29"/>
              <a:gd name="T5" fmla="*/ 0 h 51"/>
              <a:gd name="T6" fmla="*/ 0 w 29"/>
              <a:gd name="T7" fmla="*/ 0 h 51"/>
              <a:gd name="T8" fmla="*/ 0 w 29"/>
              <a:gd name="T9" fmla="*/ 0 h 51"/>
              <a:gd name="T10" fmla="*/ 0 w 29"/>
              <a:gd name="T11" fmla="*/ 0 h 51"/>
              <a:gd name="T12" fmla="*/ 0 w 29"/>
              <a:gd name="T13" fmla="*/ 0 h 51"/>
              <a:gd name="T14" fmla="*/ 0 w 29"/>
              <a:gd name="T15" fmla="*/ 0 h 51"/>
              <a:gd name="T16" fmla="*/ 0 w 29"/>
              <a:gd name="T17" fmla="*/ 0 h 51"/>
              <a:gd name="T18" fmla="*/ 0 w 29"/>
              <a:gd name="T19" fmla="*/ 0 h 51"/>
              <a:gd name="T20" fmla="*/ 0 w 29"/>
              <a:gd name="T21" fmla="*/ 0 h 51"/>
              <a:gd name="T22" fmla="*/ 0 w 29"/>
              <a:gd name="T23" fmla="*/ 0 h 51"/>
              <a:gd name="T24" fmla="*/ 0 w 29"/>
              <a:gd name="T25" fmla="*/ 0 h 51"/>
              <a:gd name="T26" fmla="*/ 0 w 29"/>
              <a:gd name="T27" fmla="*/ 0 h 51"/>
              <a:gd name="T28" fmla="*/ 0 w 29"/>
              <a:gd name="T29" fmla="*/ 0 h 51"/>
              <a:gd name="T30" fmla="*/ 0 w 29"/>
              <a:gd name="T31" fmla="*/ 0 h 51"/>
              <a:gd name="T32" fmla="*/ 0 w 29"/>
              <a:gd name="T33" fmla="*/ 0 h 51"/>
              <a:gd name="T34" fmla="*/ 0 w 29"/>
              <a:gd name="T35" fmla="*/ 0 h 51"/>
              <a:gd name="T36" fmla="*/ 0 w 29"/>
              <a:gd name="T37" fmla="*/ 0 h 51"/>
              <a:gd name="T38" fmla="*/ 0 w 29"/>
              <a:gd name="T39" fmla="*/ 0 h 51"/>
              <a:gd name="T40" fmla="*/ 0 w 29"/>
              <a:gd name="T41" fmla="*/ 0 h 51"/>
              <a:gd name="T42" fmla="*/ 0 w 29"/>
              <a:gd name="T43" fmla="*/ 0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322" name="Freeform 318"/>
          <xdr:cNvSpPr>
            <a:spLocks/>
          </xdr:cNvSpPr>
        </xdr:nvSpPr>
        <xdr:spPr bwMode="auto">
          <a:xfrm>
            <a:off x="245" y="842"/>
            <a:ext cx="14" cy="3"/>
          </a:xfrm>
          <a:custGeom>
            <a:avLst/>
            <a:gdLst>
              <a:gd name="T0" fmla="*/ 0 w 66"/>
              <a:gd name="T1" fmla="*/ 0 h 11"/>
              <a:gd name="T2" fmla="*/ 0 w 66"/>
              <a:gd name="T3" fmla="*/ 0 h 11"/>
              <a:gd name="T4" fmla="*/ 0 w 66"/>
              <a:gd name="T5" fmla="*/ 0 h 11"/>
              <a:gd name="T6" fmla="*/ 0 w 66"/>
              <a:gd name="T7" fmla="*/ 0 h 11"/>
              <a:gd name="T8" fmla="*/ 0 w 66"/>
              <a:gd name="T9" fmla="*/ 0 h 11"/>
              <a:gd name="T10" fmla="*/ 0 w 66"/>
              <a:gd name="T11" fmla="*/ 0 h 11"/>
              <a:gd name="T12" fmla="*/ 0 w 66"/>
              <a:gd name="T13" fmla="*/ 0 h 11"/>
              <a:gd name="T14" fmla="*/ 0 w 66"/>
              <a:gd name="T15" fmla="*/ 0 h 11"/>
              <a:gd name="T16" fmla="*/ 0 w 66"/>
              <a:gd name="T17" fmla="*/ 0 h 11"/>
              <a:gd name="T18" fmla="*/ 0 w 66"/>
              <a:gd name="T19" fmla="*/ 0 h 11"/>
              <a:gd name="T20" fmla="*/ 0 w 66"/>
              <a:gd name="T21" fmla="*/ 0 h 11"/>
              <a:gd name="T22" fmla="*/ 0 w 66"/>
              <a:gd name="T23" fmla="*/ 0 h 11"/>
              <a:gd name="T24" fmla="*/ 0 w 66"/>
              <a:gd name="T25" fmla="*/ 0 h 11"/>
              <a:gd name="T26" fmla="*/ 0 w 66"/>
              <a:gd name="T27" fmla="*/ 0 h 11"/>
              <a:gd name="T28" fmla="*/ 0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323" name="Freeform 319"/>
          <xdr:cNvSpPr>
            <a:spLocks/>
          </xdr:cNvSpPr>
        </xdr:nvSpPr>
        <xdr:spPr bwMode="auto">
          <a:xfrm>
            <a:off x="244" y="836"/>
            <a:ext cx="4" cy="4"/>
          </a:xfrm>
          <a:custGeom>
            <a:avLst/>
            <a:gdLst>
              <a:gd name="T0" fmla="*/ 0 w 17"/>
              <a:gd name="T1" fmla="*/ 0 h 22"/>
              <a:gd name="T2" fmla="*/ 0 w 17"/>
              <a:gd name="T3" fmla="*/ 0 h 22"/>
              <a:gd name="T4" fmla="*/ 0 w 17"/>
              <a:gd name="T5" fmla="*/ 0 h 22"/>
              <a:gd name="T6" fmla="*/ 0 w 17"/>
              <a:gd name="T7" fmla="*/ 0 h 22"/>
              <a:gd name="T8" fmla="*/ 0 w 17"/>
              <a:gd name="T9" fmla="*/ 0 h 22"/>
              <a:gd name="T10" fmla="*/ 0 w 17"/>
              <a:gd name="T11" fmla="*/ 0 h 22"/>
              <a:gd name="T12" fmla="*/ 0 w 17"/>
              <a:gd name="T13" fmla="*/ 0 h 22"/>
              <a:gd name="T14" fmla="*/ 0 w 17"/>
              <a:gd name="T15" fmla="*/ 0 h 22"/>
              <a:gd name="T16" fmla="*/ 0 w 17"/>
              <a:gd name="T17" fmla="*/ 0 h 22"/>
              <a:gd name="T18" fmla="*/ 0 w 17"/>
              <a:gd name="T19" fmla="*/ 0 h 22"/>
              <a:gd name="T20" fmla="*/ 0 w 17"/>
              <a:gd name="T21" fmla="*/ 0 h 22"/>
              <a:gd name="T22" fmla="*/ 0 w 17"/>
              <a:gd name="T23" fmla="*/ 0 h 22"/>
              <a:gd name="T24" fmla="*/ 0 w 17"/>
              <a:gd name="T25" fmla="*/ 0 h 22"/>
              <a:gd name="T26" fmla="*/ 0 w 17"/>
              <a:gd name="T27" fmla="*/ 0 h 22"/>
              <a:gd name="T28" fmla="*/ 0 w 17"/>
              <a:gd name="T29" fmla="*/ 0 h 22"/>
              <a:gd name="T30" fmla="*/ 0 w 17"/>
              <a:gd name="T31" fmla="*/ 0 h 22"/>
              <a:gd name="T32" fmla="*/ 0 w 17"/>
              <a:gd name="T33" fmla="*/ 0 h 22"/>
              <a:gd name="T34" fmla="*/ 0 w 17"/>
              <a:gd name="T35" fmla="*/ 0 h 22"/>
              <a:gd name="T36" fmla="*/ 0 w 17"/>
              <a:gd name="T37" fmla="*/ 0 h 22"/>
              <a:gd name="T38" fmla="*/ 0 w 17"/>
              <a:gd name="T39" fmla="*/ 0 h 22"/>
              <a:gd name="T40" fmla="*/ 0 w 17"/>
              <a:gd name="T41" fmla="*/ 0 h 22"/>
              <a:gd name="T42" fmla="*/ 0 w 17"/>
              <a:gd name="T43" fmla="*/ 0 h 22"/>
              <a:gd name="T44" fmla="*/ 0 w 17"/>
              <a:gd name="T45" fmla="*/ 0 h 22"/>
              <a:gd name="T46" fmla="*/ 0 w 17"/>
              <a:gd name="T47" fmla="*/ 0 h 22"/>
              <a:gd name="T48" fmla="*/ 0 w 17"/>
              <a:gd name="T49" fmla="*/ 0 h 22"/>
              <a:gd name="T50" fmla="*/ 0 w 17"/>
              <a:gd name="T51" fmla="*/ 0 h 22"/>
              <a:gd name="T52" fmla="*/ 0 w 17"/>
              <a:gd name="T53" fmla="*/ 0 h 22"/>
              <a:gd name="T54" fmla="*/ 0 w 17"/>
              <a:gd name="T55" fmla="*/ 0 h 22"/>
              <a:gd name="T56" fmla="*/ 0 w 17"/>
              <a:gd name="T57" fmla="*/ 0 h 22"/>
              <a:gd name="T58" fmla="*/ 0 w 17"/>
              <a:gd name="T59" fmla="*/ 0 h 22"/>
              <a:gd name="T60" fmla="*/ 0 w 17"/>
              <a:gd name="T61" fmla="*/ 0 h 22"/>
              <a:gd name="T62" fmla="*/ 0 w 17"/>
              <a:gd name="T63" fmla="*/ 0 h 22"/>
              <a:gd name="T64" fmla="*/ 0 w 17"/>
              <a:gd name="T65" fmla="*/ 0 h 22"/>
              <a:gd name="T66" fmla="*/ 0 w 17"/>
              <a:gd name="T67" fmla="*/ 0 h 22"/>
              <a:gd name="T68" fmla="*/ 0 w 17"/>
              <a:gd name="T69" fmla="*/ 0 h 22"/>
              <a:gd name="T70" fmla="*/ 0 w 17"/>
              <a:gd name="T71" fmla="*/ 0 h 22"/>
              <a:gd name="T72" fmla="*/ 0 w 17"/>
              <a:gd name="T73" fmla="*/ 0 h 22"/>
              <a:gd name="T74" fmla="*/ 0 w 17"/>
              <a:gd name="T75" fmla="*/ 0 h 22"/>
              <a:gd name="T76" fmla="*/ 0 w 17"/>
              <a:gd name="T77" fmla="*/ 0 h 22"/>
              <a:gd name="T78" fmla="*/ 0 w 17"/>
              <a:gd name="T79" fmla="*/ 0 h 22"/>
              <a:gd name="T80" fmla="*/ 0 w 17"/>
              <a:gd name="T81" fmla="*/ 0 h 22"/>
              <a:gd name="T82" fmla="*/ 0 w 17"/>
              <a:gd name="T83" fmla="*/ 0 h 22"/>
              <a:gd name="T84" fmla="*/ 0 w 17"/>
              <a:gd name="T85" fmla="*/ 0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324" name="Freeform 320"/>
          <xdr:cNvSpPr>
            <a:spLocks/>
          </xdr:cNvSpPr>
        </xdr:nvSpPr>
        <xdr:spPr bwMode="auto">
          <a:xfrm>
            <a:off x="242" y="803"/>
            <a:ext cx="7" cy="28"/>
          </a:xfrm>
          <a:custGeom>
            <a:avLst/>
            <a:gdLst>
              <a:gd name="T0" fmla="*/ 0 w 39"/>
              <a:gd name="T1" fmla="*/ 0 h 123"/>
              <a:gd name="T2" fmla="*/ 0 w 39"/>
              <a:gd name="T3" fmla="*/ 0 h 123"/>
              <a:gd name="T4" fmla="*/ 0 w 39"/>
              <a:gd name="T5" fmla="*/ 0 h 123"/>
              <a:gd name="T6" fmla="*/ 0 w 39"/>
              <a:gd name="T7" fmla="*/ 0 h 123"/>
              <a:gd name="T8" fmla="*/ 0 w 39"/>
              <a:gd name="T9" fmla="*/ 0 h 123"/>
              <a:gd name="T10" fmla="*/ 0 w 39"/>
              <a:gd name="T11" fmla="*/ 0 h 123"/>
              <a:gd name="T12" fmla="*/ 0 w 39"/>
              <a:gd name="T13" fmla="*/ 0 h 123"/>
              <a:gd name="T14" fmla="*/ 0 w 39"/>
              <a:gd name="T15" fmla="*/ 0 h 123"/>
              <a:gd name="T16" fmla="*/ 0 w 39"/>
              <a:gd name="T17" fmla="*/ 0 h 123"/>
              <a:gd name="T18" fmla="*/ 0 w 39"/>
              <a:gd name="T19" fmla="*/ 0 h 123"/>
              <a:gd name="T20" fmla="*/ 0 w 39"/>
              <a:gd name="T21" fmla="*/ 0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325" name="Freeform 321"/>
          <xdr:cNvSpPr>
            <a:spLocks/>
          </xdr:cNvSpPr>
        </xdr:nvSpPr>
        <xdr:spPr bwMode="auto">
          <a:xfrm>
            <a:off x="235" y="803"/>
            <a:ext cx="9" cy="25"/>
          </a:xfrm>
          <a:custGeom>
            <a:avLst/>
            <a:gdLst>
              <a:gd name="T0" fmla="*/ 0 w 44"/>
              <a:gd name="T1" fmla="*/ 0 h 111"/>
              <a:gd name="T2" fmla="*/ 0 w 44"/>
              <a:gd name="T3" fmla="*/ 0 h 111"/>
              <a:gd name="T4" fmla="*/ 0 w 44"/>
              <a:gd name="T5" fmla="*/ 0 h 111"/>
              <a:gd name="T6" fmla="*/ 0 w 44"/>
              <a:gd name="T7" fmla="*/ 0 h 111"/>
              <a:gd name="T8" fmla="*/ 0 w 44"/>
              <a:gd name="T9" fmla="*/ 0 h 111"/>
              <a:gd name="T10" fmla="*/ 0 w 44"/>
              <a:gd name="T11" fmla="*/ 0 h 111"/>
              <a:gd name="T12" fmla="*/ 0 w 44"/>
              <a:gd name="T13" fmla="*/ 0 h 111"/>
              <a:gd name="T14" fmla="*/ 0 w 44"/>
              <a:gd name="T15" fmla="*/ 0 h 111"/>
              <a:gd name="T16" fmla="*/ 0 w 44"/>
              <a:gd name="T17" fmla="*/ 0 h 111"/>
              <a:gd name="T18" fmla="*/ 0 w 44"/>
              <a:gd name="T19" fmla="*/ 0 h 111"/>
              <a:gd name="T20" fmla="*/ 0 w 44"/>
              <a:gd name="T21" fmla="*/ 0 h 111"/>
              <a:gd name="T22" fmla="*/ 0 w 44"/>
              <a:gd name="T23" fmla="*/ 0 h 111"/>
              <a:gd name="T24" fmla="*/ 0 w 44"/>
              <a:gd name="T25" fmla="*/ 0 h 111"/>
              <a:gd name="T26" fmla="*/ 0 w 44"/>
              <a:gd name="T27" fmla="*/ 0 h 111"/>
              <a:gd name="T28" fmla="*/ 0 w 44"/>
              <a:gd name="T29" fmla="*/ 0 h 111"/>
              <a:gd name="T30" fmla="*/ 0 w 44"/>
              <a:gd name="T31" fmla="*/ 0 h 111"/>
              <a:gd name="T32" fmla="*/ 0 w 44"/>
              <a:gd name="T33" fmla="*/ 0 h 111"/>
              <a:gd name="T34" fmla="*/ 0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326" name="Freeform 322"/>
          <xdr:cNvSpPr>
            <a:spLocks/>
          </xdr:cNvSpPr>
        </xdr:nvSpPr>
        <xdr:spPr bwMode="auto">
          <a:xfrm>
            <a:off x="235" y="719"/>
            <a:ext cx="18" cy="81"/>
          </a:xfrm>
          <a:custGeom>
            <a:avLst/>
            <a:gdLst>
              <a:gd name="T0" fmla="*/ 0 w 85"/>
              <a:gd name="T1" fmla="*/ 0 h 343"/>
              <a:gd name="T2" fmla="*/ 0 w 85"/>
              <a:gd name="T3" fmla="*/ 0 h 343"/>
              <a:gd name="T4" fmla="*/ 0 w 85"/>
              <a:gd name="T5" fmla="*/ 0 h 343"/>
              <a:gd name="T6" fmla="*/ 0 w 85"/>
              <a:gd name="T7" fmla="*/ 0 h 343"/>
              <a:gd name="T8" fmla="*/ 0 w 85"/>
              <a:gd name="T9" fmla="*/ 0 h 343"/>
              <a:gd name="T10" fmla="*/ 0 w 85"/>
              <a:gd name="T11" fmla="*/ 0 h 343"/>
              <a:gd name="T12" fmla="*/ 0 w 85"/>
              <a:gd name="T13" fmla="*/ 0 h 343"/>
              <a:gd name="T14" fmla="*/ 0 w 85"/>
              <a:gd name="T15" fmla="*/ 0 h 343"/>
              <a:gd name="T16" fmla="*/ 0 w 85"/>
              <a:gd name="T17" fmla="*/ 0 h 343"/>
              <a:gd name="T18" fmla="*/ 0 w 85"/>
              <a:gd name="T19" fmla="*/ 0 h 343"/>
              <a:gd name="T20" fmla="*/ 0 w 85"/>
              <a:gd name="T21" fmla="*/ 0 h 343"/>
              <a:gd name="T22" fmla="*/ 0 w 85"/>
              <a:gd name="T23" fmla="*/ 0 h 343"/>
              <a:gd name="T24" fmla="*/ 0 w 85"/>
              <a:gd name="T25" fmla="*/ 0 h 343"/>
              <a:gd name="T26" fmla="*/ 0 w 85"/>
              <a:gd name="T27" fmla="*/ 0 h 343"/>
              <a:gd name="T28" fmla="*/ 0 w 85"/>
              <a:gd name="T29" fmla="*/ 0 h 343"/>
              <a:gd name="T30" fmla="*/ 0 w 85"/>
              <a:gd name="T31" fmla="*/ 0 h 343"/>
              <a:gd name="T32" fmla="*/ 0 w 85"/>
              <a:gd name="T33" fmla="*/ 0 h 343"/>
              <a:gd name="T34" fmla="*/ 0 w 85"/>
              <a:gd name="T35" fmla="*/ 0 h 343"/>
              <a:gd name="T36" fmla="*/ 0 w 85"/>
              <a:gd name="T37" fmla="*/ 0 h 343"/>
              <a:gd name="T38" fmla="*/ 0 w 85"/>
              <a:gd name="T39" fmla="*/ 0 h 343"/>
              <a:gd name="T40" fmla="*/ 0 w 85"/>
              <a:gd name="T41" fmla="*/ 0 h 343"/>
              <a:gd name="T42" fmla="*/ 0 w 85"/>
              <a:gd name="T43" fmla="*/ 0 h 343"/>
              <a:gd name="T44" fmla="*/ 0 w 85"/>
              <a:gd name="T45" fmla="*/ 0 h 343"/>
              <a:gd name="T46" fmla="*/ 0 w 85"/>
              <a:gd name="T47" fmla="*/ 0 h 343"/>
              <a:gd name="T48" fmla="*/ 0 w 85"/>
              <a:gd name="T49" fmla="*/ 0 h 343"/>
              <a:gd name="T50" fmla="*/ 0 w 85"/>
              <a:gd name="T51" fmla="*/ 0 h 343"/>
              <a:gd name="T52" fmla="*/ 0 w 85"/>
              <a:gd name="T53" fmla="*/ 0 h 343"/>
              <a:gd name="T54" fmla="*/ 0 w 85"/>
              <a:gd name="T55" fmla="*/ 0 h 343"/>
              <a:gd name="T56" fmla="*/ 0 w 85"/>
              <a:gd name="T57" fmla="*/ 0 h 343"/>
              <a:gd name="T58" fmla="*/ 0 w 85"/>
              <a:gd name="T59" fmla="*/ 0 h 343"/>
              <a:gd name="T60" fmla="*/ 0 w 85"/>
              <a:gd name="T61" fmla="*/ 0 h 343"/>
              <a:gd name="T62" fmla="*/ 0 w 85"/>
              <a:gd name="T63" fmla="*/ 0 h 343"/>
              <a:gd name="T64" fmla="*/ 0 w 85"/>
              <a:gd name="T65" fmla="*/ 0 h 343"/>
              <a:gd name="T66" fmla="*/ 0 w 85"/>
              <a:gd name="T67" fmla="*/ 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327" name="Freeform 323"/>
          <xdr:cNvSpPr>
            <a:spLocks/>
          </xdr:cNvSpPr>
        </xdr:nvSpPr>
        <xdr:spPr bwMode="auto">
          <a:xfrm>
            <a:off x="247" y="708"/>
            <a:ext cx="2" cy="14"/>
          </a:xfrm>
          <a:custGeom>
            <a:avLst/>
            <a:gdLst>
              <a:gd name="T0" fmla="*/ 0 w 12"/>
              <a:gd name="T1" fmla="*/ 0 h 64"/>
              <a:gd name="T2" fmla="*/ 0 w 12"/>
              <a:gd name="T3" fmla="*/ 0 h 64"/>
              <a:gd name="T4" fmla="*/ 0 w 12"/>
              <a:gd name="T5" fmla="*/ 0 h 64"/>
              <a:gd name="T6" fmla="*/ 0 w 12"/>
              <a:gd name="T7" fmla="*/ 0 h 64"/>
              <a:gd name="T8" fmla="*/ 0 w 12"/>
              <a:gd name="T9" fmla="*/ 0 h 64"/>
              <a:gd name="T10" fmla="*/ 0 w 12"/>
              <a:gd name="T11" fmla="*/ 0 h 64"/>
              <a:gd name="T12" fmla="*/ 0 w 12"/>
              <a:gd name="T13" fmla="*/ 0 h 64"/>
              <a:gd name="T14" fmla="*/ 0 w 12"/>
              <a:gd name="T15" fmla="*/ 0 h 64"/>
              <a:gd name="T16" fmla="*/ 0 w 12"/>
              <a:gd name="T17" fmla="*/ 0 h 64"/>
              <a:gd name="T18" fmla="*/ 0 w 12"/>
              <a:gd name="T19" fmla="*/ 0 h 64"/>
              <a:gd name="T20" fmla="*/ 0 w 12"/>
              <a:gd name="T21" fmla="*/ 0 h 64"/>
              <a:gd name="T22" fmla="*/ 0 w 12"/>
              <a:gd name="T23" fmla="*/ 0 h 64"/>
              <a:gd name="T24" fmla="*/ 0 w 12"/>
              <a:gd name="T25" fmla="*/ 0 h 64"/>
              <a:gd name="T26" fmla="*/ 0 w 12"/>
              <a:gd name="T27" fmla="*/ 0 h 64"/>
              <a:gd name="T28" fmla="*/ 0 w 12"/>
              <a:gd name="T29" fmla="*/ 0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328" name="Freeform 324"/>
          <xdr:cNvSpPr>
            <a:spLocks/>
          </xdr:cNvSpPr>
        </xdr:nvSpPr>
        <xdr:spPr bwMode="auto">
          <a:xfrm>
            <a:off x="243" y="591"/>
            <a:ext cx="2" cy="115"/>
          </a:xfrm>
          <a:custGeom>
            <a:avLst/>
            <a:gdLst>
              <a:gd name="T0" fmla="*/ 0 w 12"/>
              <a:gd name="T1" fmla="*/ 0 h 490"/>
              <a:gd name="T2" fmla="*/ 0 w 12"/>
              <a:gd name="T3" fmla="*/ 0 h 490"/>
              <a:gd name="T4" fmla="*/ 0 w 12"/>
              <a:gd name="T5" fmla="*/ 0 h 490"/>
              <a:gd name="T6" fmla="*/ 0 w 12"/>
              <a:gd name="T7" fmla="*/ 0 h 490"/>
              <a:gd name="T8" fmla="*/ 0 w 12"/>
              <a:gd name="T9" fmla="*/ 0 h 490"/>
              <a:gd name="T10" fmla="*/ 0 w 12"/>
              <a:gd name="T11" fmla="*/ 0 h 490"/>
              <a:gd name="T12" fmla="*/ 0 w 12"/>
              <a:gd name="T13" fmla="*/ 0 h 490"/>
              <a:gd name="T14" fmla="*/ 0 w 12"/>
              <a:gd name="T15" fmla="*/ 0 h 490"/>
              <a:gd name="T16" fmla="*/ 0 w 12"/>
              <a:gd name="T17" fmla="*/ 0 h 490"/>
              <a:gd name="T18" fmla="*/ 0 w 12"/>
              <a:gd name="T19" fmla="*/ 0 h 490"/>
              <a:gd name="T20" fmla="*/ 0 w 12"/>
              <a:gd name="T21" fmla="*/ 0 h 490"/>
              <a:gd name="T22" fmla="*/ 0 w 12"/>
              <a:gd name="T23" fmla="*/ 0 h 490"/>
              <a:gd name="T24" fmla="*/ 0 w 12"/>
              <a:gd name="T25" fmla="*/ 0 h 490"/>
              <a:gd name="T26" fmla="*/ 0 w 12"/>
              <a:gd name="T27" fmla="*/ 0 h 490"/>
              <a:gd name="T28" fmla="*/ 0 w 12"/>
              <a:gd name="T29" fmla="*/ 0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329" name="Freeform 325"/>
          <xdr:cNvSpPr>
            <a:spLocks/>
          </xdr:cNvSpPr>
        </xdr:nvSpPr>
        <xdr:spPr bwMode="auto">
          <a:xfrm>
            <a:off x="243" y="702"/>
            <a:ext cx="5" cy="7"/>
          </a:xfrm>
          <a:custGeom>
            <a:avLst/>
            <a:gdLst>
              <a:gd name="T0" fmla="*/ 0 w 29"/>
              <a:gd name="T1" fmla="*/ 0 h 27"/>
              <a:gd name="T2" fmla="*/ 0 w 29"/>
              <a:gd name="T3" fmla="*/ 0 h 27"/>
              <a:gd name="T4" fmla="*/ 0 w 29"/>
              <a:gd name="T5" fmla="*/ 0 h 27"/>
              <a:gd name="T6" fmla="*/ 0 w 29"/>
              <a:gd name="T7" fmla="*/ 0 h 27"/>
              <a:gd name="T8" fmla="*/ 0 w 29"/>
              <a:gd name="T9" fmla="*/ 0 h 27"/>
              <a:gd name="T10" fmla="*/ 0 w 29"/>
              <a:gd name="T11" fmla="*/ 0 h 27"/>
              <a:gd name="T12" fmla="*/ 0 w 29"/>
              <a:gd name="T13" fmla="*/ 0 h 27"/>
              <a:gd name="T14" fmla="*/ 0 w 29"/>
              <a:gd name="T15" fmla="*/ 0 h 27"/>
              <a:gd name="T16" fmla="*/ 0 w 29"/>
              <a:gd name="T17" fmla="*/ 0 h 27"/>
              <a:gd name="T18" fmla="*/ 0 w 29"/>
              <a:gd name="T19" fmla="*/ 0 h 27"/>
              <a:gd name="T20" fmla="*/ 0 w 29"/>
              <a:gd name="T21" fmla="*/ 0 h 27"/>
              <a:gd name="T22" fmla="*/ 0 w 29"/>
              <a:gd name="T23" fmla="*/ 0 h 27"/>
              <a:gd name="T24" fmla="*/ 0 w 29"/>
              <a:gd name="T25" fmla="*/ 0 h 27"/>
              <a:gd name="T26" fmla="*/ 0 w 29"/>
              <a:gd name="T27" fmla="*/ 0 h 27"/>
              <a:gd name="T28" fmla="*/ 0 w 29"/>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330" name="Freeform 326"/>
          <xdr:cNvSpPr>
            <a:spLocks/>
          </xdr:cNvSpPr>
        </xdr:nvSpPr>
        <xdr:spPr bwMode="auto">
          <a:xfrm>
            <a:off x="339" y="692"/>
            <a:ext cx="8" cy="6"/>
          </a:xfrm>
          <a:custGeom>
            <a:avLst/>
            <a:gdLst>
              <a:gd name="T0" fmla="*/ 0 w 37"/>
              <a:gd name="T1" fmla="*/ 0 h 29"/>
              <a:gd name="T2" fmla="*/ 0 w 37"/>
              <a:gd name="T3" fmla="*/ 0 h 29"/>
              <a:gd name="T4" fmla="*/ 0 w 37"/>
              <a:gd name="T5" fmla="*/ 0 h 29"/>
              <a:gd name="T6" fmla="*/ 0 w 37"/>
              <a:gd name="T7" fmla="*/ 0 h 29"/>
              <a:gd name="T8" fmla="*/ 0 w 37"/>
              <a:gd name="T9" fmla="*/ 0 h 29"/>
              <a:gd name="T10" fmla="*/ 0 w 37"/>
              <a:gd name="T11" fmla="*/ 0 h 29"/>
              <a:gd name="T12" fmla="*/ 0 w 37"/>
              <a:gd name="T13" fmla="*/ 0 h 29"/>
              <a:gd name="T14" fmla="*/ 0 w 37"/>
              <a:gd name="T15" fmla="*/ 0 h 29"/>
              <a:gd name="T16" fmla="*/ 0 w 37"/>
              <a:gd name="T17" fmla="*/ 0 h 29"/>
              <a:gd name="T18" fmla="*/ 0 w 37"/>
              <a:gd name="T19" fmla="*/ 0 h 29"/>
              <a:gd name="T20" fmla="*/ 0 w 37"/>
              <a:gd name="T21" fmla="*/ 0 h 29"/>
              <a:gd name="T22" fmla="*/ 0 w 37"/>
              <a:gd name="T23" fmla="*/ 0 h 29"/>
              <a:gd name="T24" fmla="*/ 0 w 37"/>
              <a:gd name="T25" fmla="*/ 0 h 29"/>
              <a:gd name="T26" fmla="*/ 0 w 37"/>
              <a:gd name="T27" fmla="*/ 0 h 29"/>
              <a:gd name="T28" fmla="*/ 0 w 37"/>
              <a:gd name="T29" fmla="*/ 0 h 29"/>
              <a:gd name="T30" fmla="*/ 0 w 37"/>
              <a:gd name="T31" fmla="*/ 0 h 29"/>
              <a:gd name="T32" fmla="*/ 0 w 37"/>
              <a:gd name="T33" fmla="*/ 0 h 29"/>
              <a:gd name="T34" fmla="*/ 0 w 37"/>
              <a:gd name="T35" fmla="*/ 0 h 29"/>
              <a:gd name="T36" fmla="*/ 0 w 37"/>
              <a:gd name="T37" fmla="*/ 0 h 29"/>
              <a:gd name="T38" fmla="*/ 0 w 37"/>
              <a:gd name="T39" fmla="*/ 0 h 29"/>
              <a:gd name="T40" fmla="*/ 0 w 37"/>
              <a:gd name="T41" fmla="*/ 0 h 29"/>
              <a:gd name="T42" fmla="*/ 0 w 37"/>
              <a:gd name="T43" fmla="*/ 0 h 29"/>
              <a:gd name="T44" fmla="*/ 0 w 37"/>
              <a:gd name="T45" fmla="*/ 0 h 29"/>
              <a:gd name="T46" fmla="*/ 0 w 37"/>
              <a:gd name="T47" fmla="*/ 0 h 29"/>
              <a:gd name="T48" fmla="*/ 0 w 37"/>
              <a:gd name="T49" fmla="*/ 0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331" name="Freeform 327"/>
          <xdr:cNvSpPr>
            <a:spLocks/>
          </xdr:cNvSpPr>
        </xdr:nvSpPr>
        <xdr:spPr bwMode="auto">
          <a:xfrm>
            <a:off x="311" y="895"/>
            <a:ext cx="21" cy="28"/>
          </a:xfrm>
          <a:custGeom>
            <a:avLst/>
            <a:gdLst>
              <a:gd name="T0" fmla="*/ 0 w 104"/>
              <a:gd name="T1" fmla="*/ 0 h 121"/>
              <a:gd name="T2" fmla="*/ 0 w 104"/>
              <a:gd name="T3" fmla="*/ 0 h 121"/>
              <a:gd name="T4" fmla="*/ 0 w 104"/>
              <a:gd name="T5" fmla="*/ 0 h 121"/>
              <a:gd name="T6" fmla="*/ 0 w 104"/>
              <a:gd name="T7" fmla="*/ 0 h 121"/>
              <a:gd name="T8" fmla="*/ 0 w 104"/>
              <a:gd name="T9" fmla="*/ 0 h 121"/>
              <a:gd name="T10" fmla="*/ 0 w 104"/>
              <a:gd name="T11" fmla="*/ 0 h 121"/>
              <a:gd name="T12" fmla="*/ 0 w 104"/>
              <a:gd name="T13" fmla="*/ 0 h 121"/>
              <a:gd name="T14" fmla="*/ 0 w 104"/>
              <a:gd name="T15" fmla="*/ 0 h 121"/>
              <a:gd name="T16" fmla="*/ 0 w 104"/>
              <a:gd name="T17" fmla="*/ 0 h 121"/>
              <a:gd name="T18" fmla="*/ 0 w 104"/>
              <a:gd name="T19" fmla="*/ 0 h 121"/>
              <a:gd name="T20" fmla="*/ 0 w 104"/>
              <a:gd name="T21" fmla="*/ 0 h 121"/>
              <a:gd name="T22" fmla="*/ 0 w 104"/>
              <a:gd name="T23" fmla="*/ 0 h 121"/>
              <a:gd name="T24" fmla="*/ 0 w 104"/>
              <a:gd name="T25" fmla="*/ 0 h 121"/>
              <a:gd name="T26" fmla="*/ 0 w 104"/>
              <a:gd name="T27" fmla="*/ 0 h 121"/>
              <a:gd name="T28" fmla="*/ 0 w 104"/>
              <a:gd name="T29" fmla="*/ 0 h 121"/>
              <a:gd name="T30" fmla="*/ 0 w 104"/>
              <a:gd name="T31" fmla="*/ 0 h 121"/>
              <a:gd name="T32" fmla="*/ 0 w 104"/>
              <a:gd name="T33" fmla="*/ 0 h 121"/>
              <a:gd name="T34" fmla="*/ 0 w 104"/>
              <a:gd name="T35" fmla="*/ 0 h 121"/>
              <a:gd name="T36" fmla="*/ 0 w 104"/>
              <a:gd name="T37" fmla="*/ 0 h 121"/>
              <a:gd name="T38" fmla="*/ 0 w 104"/>
              <a:gd name="T39" fmla="*/ 0 h 121"/>
              <a:gd name="T40" fmla="*/ 0 w 104"/>
              <a:gd name="T41" fmla="*/ 0 h 121"/>
              <a:gd name="T42" fmla="*/ 0 w 104"/>
              <a:gd name="T43" fmla="*/ 0 h 121"/>
              <a:gd name="T44" fmla="*/ 0 w 104"/>
              <a:gd name="T45" fmla="*/ 0 h 121"/>
              <a:gd name="T46" fmla="*/ 0 w 104"/>
              <a:gd name="T47" fmla="*/ 0 h 121"/>
              <a:gd name="T48" fmla="*/ 0 w 104"/>
              <a:gd name="T49" fmla="*/ 0 h 121"/>
              <a:gd name="T50" fmla="*/ 0 w 104"/>
              <a:gd name="T51" fmla="*/ 0 h 121"/>
              <a:gd name="T52" fmla="*/ 0 w 104"/>
              <a:gd name="T53" fmla="*/ 0 h 121"/>
              <a:gd name="T54" fmla="*/ 0 w 104"/>
              <a:gd name="T55" fmla="*/ 0 h 121"/>
              <a:gd name="T56" fmla="*/ 0 w 104"/>
              <a:gd name="T57" fmla="*/ 0 h 121"/>
              <a:gd name="T58" fmla="*/ 0 w 104"/>
              <a:gd name="T59" fmla="*/ 0 h 121"/>
              <a:gd name="T60" fmla="*/ 0 w 104"/>
              <a:gd name="T61" fmla="*/ 0 h 121"/>
              <a:gd name="T62" fmla="*/ 0 w 104"/>
              <a:gd name="T63" fmla="*/ 0 h 121"/>
              <a:gd name="T64" fmla="*/ 0 w 104"/>
              <a:gd name="T65" fmla="*/ 0 h 121"/>
              <a:gd name="T66" fmla="*/ 0 w 104"/>
              <a:gd name="T67" fmla="*/ 0 h 121"/>
              <a:gd name="T68" fmla="*/ 0 w 104"/>
              <a:gd name="T69" fmla="*/ 0 h 121"/>
              <a:gd name="T70" fmla="*/ 0 w 104"/>
              <a:gd name="T71" fmla="*/ 0 h 121"/>
              <a:gd name="T72" fmla="*/ 0 w 104"/>
              <a:gd name="T73" fmla="*/ 0 h 121"/>
              <a:gd name="T74" fmla="*/ 0 w 104"/>
              <a:gd name="T75" fmla="*/ 0 h 121"/>
              <a:gd name="T76" fmla="*/ 0 w 104"/>
              <a:gd name="T77" fmla="*/ 0 h 121"/>
              <a:gd name="T78" fmla="*/ 0 w 104"/>
              <a:gd name="T79" fmla="*/ 0 h 121"/>
              <a:gd name="T80" fmla="*/ 0 w 104"/>
              <a:gd name="T81" fmla="*/ 0 h 121"/>
              <a:gd name="T82" fmla="*/ 0 w 104"/>
              <a:gd name="T83" fmla="*/ 0 h 121"/>
              <a:gd name="T84" fmla="*/ 0 w 104"/>
              <a:gd name="T85" fmla="*/ 0 h 121"/>
              <a:gd name="T86" fmla="*/ 0 w 104"/>
              <a:gd name="T87" fmla="*/ 0 h 121"/>
              <a:gd name="T88" fmla="*/ 0 w 104"/>
              <a:gd name="T89" fmla="*/ 0 h 121"/>
              <a:gd name="T90" fmla="*/ 0 w 104"/>
              <a:gd name="T91" fmla="*/ 0 h 121"/>
              <a:gd name="T92" fmla="*/ 0 w 104"/>
              <a:gd name="T93" fmla="*/ 0 h 121"/>
              <a:gd name="T94" fmla="*/ 0 w 104"/>
              <a:gd name="T95" fmla="*/ 0 h 121"/>
              <a:gd name="T96" fmla="*/ 0 w 104"/>
              <a:gd name="T97" fmla="*/ 0 h 121"/>
              <a:gd name="T98" fmla="*/ 0 w 104"/>
              <a:gd name="T99" fmla="*/ 0 h 121"/>
              <a:gd name="T100" fmla="*/ 0 w 104"/>
              <a:gd name="T101" fmla="*/ 0 h 121"/>
              <a:gd name="T102" fmla="*/ 0 w 104"/>
              <a:gd name="T103" fmla="*/ 0 h 121"/>
              <a:gd name="T104" fmla="*/ 0 w 104"/>
              <a:gd name="T105" fmla="*/ 0 h 121"/>
              <a:gd name="T106" fmla="*/ 0 w 104"/>
              <a:gd name="T107" fmla="*/ 0 h 121"/>
              <a:gd name="T108" fmla="*/ 0 w 104"/>
              <a:gd name="T109" fmla="*/ 0 h 121"/>
              <a:gd name="T110" fmla="*/ 0 w 104"/>
              <a:gd name="T111" fmla="*/ 0 h 121"/>
              <a:gd name="T112" fmla="*/ 0 w 104"/>
              <a:gd name="T113" fmla="*/ 0 h 121"/>
              <a:gd name="T114" fmla="*/ 0 w 104"/>
              <a:gd name="T115" fmla="*/ 0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332" name="Freeform 328"/>
          <xdr:cNvSpPr>
            <a:spLocks/>
          </xdr:cNvSpPr>
        </xdr:nvSpPr>
        <xdr:spPr bwMode="auto">
          <a:xfrm>
            <a:off x="256" y="741"/>
            <a:ext cx="8" cy="6"/>
          </a:xfrm>
          <a:custGeom>
            <a:avLst/>
            <a:gdLst>
              <a:gd name="T0" fmla="*/ 0 w 35"/>
              <a:gd name="T1" fmla="*/ 0 h 24"/>
              <a:gd name="T2" fmla="*/ 0 w 35"/>
              <a:gd name="T3" fmla="*/ 0 h 24"/>
              <a:gd name="T4" fmla="*/ 0 w 35"/>
              <a:gd name="T5" fmla="*/ 0 h 24"/>
              <a:gd name="T6" fmla="*/ 0 w 35"/>
              <a:gd name="T7" fmla="*/ 0 h 24"/>
              <a:gd name="T8" fmla="*/ 0 w 35"/>
              <a:gd name="T9" fmla="*/ 0 h 24"/>
              <a:gd name="T10" fmla="*/ 0 w 35"/>
              <a:gd name="T11" fmla="*/ 0 h 24"/>
              <a:gd name="T12" fmla="*/ 0 w 35"/>
              <a:gd name="T13" fmla="*/ 0 h 24"/>
              <a:gd name="T14" fmla="*/ 0 w 35"/>
              <a:gd name="T15" fmla="*/ 0 h 24"/>
              <a:gd name="T16" fmla="*/ 0 w 35"/>
              <a:gd name="T17" fmla="*/ 0 h 24"/>
              <a:gd name="T18" fmla="*/ 0 w 35"/>
              <a:gd name="T19" fmla="*/ 0 h 24"/>
              <a:gd name="T20" fmla="*/ 0 w 35"/>
              <a:gd name="T21" fmla="*/ 0 h 24"/>
              <a:gd name="T22" fmla="*/ 0 w 35"/>
              <a:gd name="T23" fmla="*/ 0 h 24"/>
              <a:gd name="T24" fmla="*/ 0 w 35"/>
              <a:gd name="T25" fmla="*/ 0 h 24"/>
              <a:gd name="T26" fmla="*/ 0 w 35"/>
              <a:gd name="T27" fmla="*/ 0 h 24"/>
              <a:gd name="T28" fmla="*/ 0 w 35"/>
              <a:gd name="T29" fmla="*/ 0 h 24"/>
              <a:gd name="T30" fmla="*/ 0 w 35"/>
              <a:gd name="T31" fmla="*/ 0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33" name="Freeform 329"/>
          <xdr:cNvSpPr>
            <a:spLocks/>
          </xdr:cNvSpPr>
        </xdr:nvSpPr>
        <xdr:spPr bwMode="auto">
          <a:xfrm>
            <a:off x="258" y="736"/>
            <a:ext cx="1" cy="7"/>
          </a:xfrm>
          <a:custGeom>
            <a:avLst/>
            <a:gdLst>
              <a:gd name="T0" fmla="*/ 0 w 4"/>
              <a:gd name="T1" fmla="*/ 0 h 25"/>
              <a:gd name="T2" fmla="*/ 0 w 4"/>
              <a:gd name="T3" fmla="*/ 0 h 25"/>
              <a:gd name="T4" fmla="*/ 0 w 4"/>
              <a:gd name="T5" fmla="*/ 0 h 25"/>
              <a:gd name="T6" fmla="*/ 0 w 4"/>
              <a:gd name="T7" fmla="*/ 0 h 25"/>
              <a:gd name="T8" fmla="*/ 0 w 4"/>
              <a:gd name="T9" fmla="*/ 0 h 25"/>
              <a:gd name="T10" fmla="*/ 0 w 4"/>
              <a:gd name="T11" fmla="*/ 0 h 25"/>
              <a:gd name="T12" fmla="*/ 0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4" name="Freeform 330"/>
          <xdr:cNvSpPr>
            <a:spLocks/>
          </xdr:cNvSpPr>
        </xdr:nvSpPr>
        <xdr:spPr bwMode="auto">
          <a:xfrm>
            <a:off x="260" y="736"/>
            <a:ext cx="1" cy="7"/>
          </a:xfrm>
          <a:custGeom>
            <a:avLst/>
            <a:gdLst>
              <a:gd name="T0" fmla="*/ 0 w 4"/>
              <a:gd name="T1" fmla="*/ 0 h 27"/>
              <a:gd name="T2" fmla="*/ 0 w 4"/>
              <a:gd name="T3" fmla="*/ 0 h 27"/>
              <a:gd name="T4" fmla="*/ 0 w 4"/>
              <a:gd name="T5" fmla="*/ 0 h 27"/>
              <a:gd name="T6" fmla="*/ 0 w 4"/>
              <a:gd name="T7" fmla="*/ 0 h 27"/>
              <a:gd name="T8" fmla="*/ 0 w 4"/>
              <a:gd name="T9" fmla="*/ 0 h 27"/>
              <a:gd name="T10" fmla="*/ 0 w 4"/>
              <a:gd name="T11" fmla="*/ 0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5" name="Freeform 331"/>
          <xdr:cNvSpPr>
            <a:spLocks/>
          </xdr:cNvSpPr>
        </xdr:nvSpPr>
        <xdr:spPr bwMode="auto">
          <a:xfrm>
            <a:off x="310" y="743"/>
            <a:ext cx="7" cy="5"/>
          </a:xfrm>
          <a:custGeom>
            <a:avLst/>
            <a:gdLst>
              <a:gd name="T0" fmla="*/ 0 w 33"/>
              <a:gd name="T1" fmla="*/ 0 h 24"/>
              <a:gd name="T2" fmla="*/ 0 w 33"/>
              <a:gd name="T3" fmla="*/ 0 h 24"/>
              <a:gd name="T4" fmla="*/ 0 w 33"/>
              <a:gd name="T5" fmla="*/ 0 h 24"/>
              <a:gd name="T6" fmla="*/ 0 w 33"/>
              <a:gd name="T7" fmla="*/ 0 h 24"/>
              <a:gd name="T8" fmla="*/ 0 w 33"/>
              <a:gd name="T9" fmla="*/ 0 h 24"/>
              <a:gd name="T10" fmla="*/ 0 w 33"/>
              <a:gd name="T11" fmla="*/ 0 h 24"/>
              <a:gd name="T12" fmla="*/ 0 w 33"/>
              <a:gd name="T13" fmla="*/ 0 h 24"/>
              <a:gd name="T14" fmla="*/ 0 w 33"/>
              <a:gd name="T15" fmla="*/ 0 h 24"/>
              <a:gd name="T16" fmla="*/ 0 w 33"/>
              <a:gd name="T17" fmla="*/ 0 h 24"/>
              <a:gd name="T18" fmla="*/ 0 w 33"/>
              <a:gd name="T19" fmla="*/ 0 h 24"/>
              <a:gd name="T20" fmla="*/ 0 w 33"/>
              <a:gd name="T21" fmla="*/ 0 h 24"/>
              <a:gd name="T22" fmla="*/ 0 w 33"/>
              <a:gd name="T23" fmla="*/ 0 h 24"/>
              <a:gd name="T24" fmla="*/ 0 w 33"/>
              <a:gd name="T25" fmla="*/ 0 h 24"/>
              <a:gd name="T26" fmla="*/ 0 w 33"/>
              <a:gd name="T27" fmla="*/ 0 h 24"/>
              <a:gd name="T28" fmla="*/ 0 w 33"/>
              <a:gd name="T29" fmla="*/ 0 h 24"/>
              <a:gd name="T30" fmla="*/ 0 w 33"/>
              <a:gd name="T31" fmla="*/ 0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36" name="Freeform 332"/>
          <xdr:cNvSpPr>
            <a:spLocks/>
          </xdr:cNvSpPr>
        </xdr:nvSpPr>
        <xdr:spPr bwMode="auto">
          <a:xfrm>
            <a:off x="311" y="737"/>
            <a:ext cx="1" cy="6"/>
          </a:xfrm>
          <a:custGeom>
            <a:avLst/>
            <a:gdLst>
              <a:gd name="T0" fmla="*/ 0 w 4"/>
              <a:gd name="T1" fmla="*/ 0 h 25"/>
              <a:gd name="T2" fmla="*/ 0 w 4"/>
              <a:gd name="T3" fmla="*/ 0 h 25"/>
              <a:gd name="T4" fmla="*/ 0 w 4"/>
              <a:gd name="T5" fmla="*/ 0 h 25"/>
              <a:gd name="T6" fmla="*/ 0 w 4"/>
              <a:gd name="T7" fmla="*/ 0 h 25"/>
              <a:gd name="T8" fmla="*/ 0 w 4"/>
              <a:gd name="T9" fmla="*/ 0 h 25"/>
              <a:gd name="T10" fmla="*/ 0 w 4"/>
              <a:gd name="T11" fmla="*/ 0 h 25"/>
              <a:gd name="T12" fmla="*/ 0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7" name="Freeform 333"/>
          <xdr:cNvSpPr>
            <a:spLocks/>
          </xdr:cNvSpPr>
        </xdr:nvSpPr>
        <xdr:spPr bwMode="auto">
          <a:xfrm>
            <a:off x="315" y="737"/>
            <a:ext cx="0" cy="6"/>
          </a:xfrm>
          <a:custGeom>
            <a:avLst/>
            <a:gdLst>
              <a:gd name="T0" fmla="*/ 0 w 4"/>
              <a:gd name="T1" fmla="*/ 0 h 27"/>
              <a:gd name="T2" fmla="*/ 0 w 4"/>
              <a:gd name="T3" fmla="*/ 0 h 27"/>
              <a:gd name="T4" fmla="*/ 0 w 4"/>
              <a:gd name="T5" fmla="*/ 0 h 27"/>
              <a:gd name="T6" fmla="*/ 0 w 4"/>
              <a:gd name="T7" fmla="*/ 0 h 27"/>
              <a:gd name="T8" fmla="*/ 0 w 4"/>
              <a:gd name="T9" fmla="*/ 0 h 27"/>
              <a:gd name="T10" fmla="*/ 0 w 4"/>
              <a:gd name="T11" fmla="*/ 0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8" name="Rectangle 334"/>
          <xdr:cNvSpPr>
            <a:spLocks noChangeArrowheads="1"/>
          </xdr:cNvSpPr>
        </xdr:nvSpPr>
        <xdr:spPr bwMode="auto">
          <a:xfrm>
            <a:off x="362" y="861"/>
            <a:ext cx="534" cy="48"/>
          </a:xfrm>
          <a:prstGeom prst="rect">
            <a:avLst/>
          </a:prstGeom>
          <a:gradFill rotWithShape="0">
            <a:gsLst>
              <a:gs pos="0">
                <a:srgbClr val="5C2500"/>
              </a:gs>
              <a:gs pos="100000">
                <a:srgbClr val="FF6600"/>
              </a:gs>
            </a:gsLst>
            <a:lin ang="0" scaled="1"/>
          </a:gradFill>
          <a:ln>
            <a:noFill/>
          </a:ln>
          <a:extLst>
            <a:ext uri="{91240B29-F687-4F45-9708-019B960494DF}">
              <a14:hiddenLine xmlns:a14="http://schemas.microsoft.com/office/drawing/2010/main" w="0">
                <a:solidFill>
                  <a:srgbClr val="000000"/>
                </a:solidFill>
                <a:miter lim="800000"/>
                <a:headEnd/>
                <a:tailEnd/>
              </a14:hiddenLine>
            </a:ext>
          </a:extLst>
        </xdr:spPr>
      </xdr:sp>
      <xdr:sp macro="" textlink="">
        <xdr:nvSpPr>
          <xdr:cNvPr id="339" name="Rectangle 335"/>
          <xdr:cNvSpPr>
            <a:spLocks noChangeArrowheads="1"/>
          </xdr:cNvSpPr>
        </xdr:nvSpPr>
        <xdr:spPr bwMode="auto">
          <a:xfrm>
            <a:off x="472" y="860"/>
            <a:ext cx="318" cy="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340" name="Freeform 336"/>
          <xdr:cNvSpPr>
            <a:spLocks/>
          </xdr:cNvSpPr>
        </xdr:nvSpPr>
        <xdr:spPr bwMode="auto">
          <a:xfrm>
            <a:off x="243" y="576"/>
            <a:ext cx="86" cy="17"/>
          </a:xfrm>
          <a:custGeom>
            <a:avLst/>
            <a:gdLst>
              <a:gd name="T0" fmla="*/ 0 w 419"/>
              <a:gd name="T1" fmla="*/ 0 h 72"/>
              <a:gd name="T2" fmla="*/ 0 w 419"/>
              <a:gd name="T3" fmla="*/ 0 h 72"/>
              <a:gd name="T4" fmla="*/ 0 w 419"/>
              <a:gd name="T5" fmla="*/ 0 h 72"/>
              <a:gd name="T6" fmla="*/ 0 w 419"/>
              <a:gd name="T7" fmla="*/ 0 h 72"/>
              <a:gd name="T8" fmla="*/ 0 w 419"/>
              <a:gd name="T9" fmla="*/ 0 h 72"/>
              <a:gd name="T10" fmla="*/ 0 w 419"/>
              <a:gd name="T11" fmla="*/ 0 h 72"/>
              <a:gd name="T12" fmla="*/ 0 w 419"/>
              <a:gd name="T13" fmla="*/ 0 h 72"/>
              <a:gd name="T14" fmla="*/ 0 w 419"/>
              <a:gd name="T15" fmla="*/ 0 h 72"/>
              <a:gd name="T16" fmla="*/ 0 w 419"/>
              <a:gd name="T17" fmla="*/ 0 h 72"/>
              <a:gd name="T18" fmla="*/ 0 w 419"/>
              <a:gd name="T19" fmla="*/ 0 h 72"/>
              <a:gd name="T20" fmla="*/ 0 w 419"/>
              <a:gd name="T21" fmla="*/ 0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grpSp>
    <xdr:clientData/>
  </xdr:twoCellAnchor>
  <xdr:twoCellAnchor>
    <xdr:from>
      <xdr:col>4</xdr:col>
      <xdr:colOff>767361</xdr:colOff>
      <xdr:row>37</xdr:row>
      <xdr:rowOff>149424</xdr:rowOff>
    </xdr:from>
    <xdr:to>
      <xdr:col>7</xdr:col>
      <xdr:colOff>723903</xdr:colOff>
      <xdr:row>42</xdr:row>
      <xdr:rowOff>54174</xdr:rowOff>
    </xdr:to>
    <xdr:pic>
      <xdr:nvPicPr>
        <xdr:cNvPr id="341" name="Picture 1" descr="R:\Sealed\SUNDYNE\Pump Projects-Contracts\0-Data Coordinator Files\Sundyne-Color-Logo.jpg"/>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24861" y="7150299"/>
          <a:ext cx="2347317"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15</xdr:row>
      <xdr:rowOff>57150</xdr:rowOff>
    </xdr:from>
    <xdr:to>
      <xdr:col>15</xdr:col>
      <xdr:colOff>76200</xdr:colOff>
      <xdr:row>29</xdr:row>
      <xdr:rowOff>152400</xdr:rowOff>
    </xdr:to>
    <xdr:pic>
      <xdr:nvPicPr>
        <xdr:cNvPr id="342" name="Picture 1" descr="R:\Sealed\SUNDYNE\Pump Projects-Contracts\0-Data Coordinator Files\Sundyne-Color-Logo.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943725" y="3495675"/>
          <a:ext cx="219075"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23</xdr:col>
      <xdr:colOff>85725</xdr:colOff>
      <xdr:row>15</xdr:row>
      <xdr:rowOff>47625</xdr:rowOff>
    </xdr:from>
    <xdr:to>
      <xdr:col>26</xdr:col>
      <xdr:colOff>95250</xdr:colOff>
      <xdr:row>29</xdr:row>
      <xdr:rowOff>142875</xdr:rowOff>
    </xdr:to>
    <xdr:pic>
      <xdr:nvPicPr>
        <xdr:cNvPr id="343" name="Picture 1" descr="R:\Sealed\SUNDYNE\Pump Projects-Contracts\0-Data Coordinator Files\Sundyne-Color-Logo.jp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934325" y="3486150"/>
          <a:ext cx="295275"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35</xdr:col>
      <xdr:colOff>7620</xdr:colOff>
      <xdr:row>15</xdr:row>
      <xdr:rowOff>95250</xdr:rowOff>
    </xdr:from>
    <xdr:to>
      <xdr:col>38</xdr:col>
      <xdr:colOff>17145</xdr:colOff>
      <xdr:row>30</xdr:row>
      <xdr:rowOff>28575</xdr:rowOff>
    </xdr:to>
    <xdr:pic>
      <xdr:nvPicPr>
        <xdr:cNvPr id="344" name="Picture 1" descr="R:\Sealed\SUNDYNE\Pump Projects-Contracts\0-Data Coordinator Files\Sundyne-Color-Logo.jp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288780" y="3547110"/>
          <a:ext cx="306705" cy="24403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45</xdr:col>
      <xdr:colOff>9525</xdr:colOff>
      <xdr:row>15</xdr:row>
      <xdr:rowOff>85725</xdr:rowOff>
    </xdr:from>
    <xdr:to>
      <xdr:col>48</xdr:col>
      <xdr:colOff>19050</xdr:colOff>
      <xdr:row>30</xdr:row>
      <xdr:rowOff>9525</xdr:rowOff>
    </xdr:to>
    <xdr:pic>
      <xdr:nvPicPr>
        <xdr:cNvPr id="345" name="Picture 1" descr="R:\Sealed\SUNDYNE\Pump Projects-Contracts\0-Data Coordinator Files\Sundyne-Color-Logo.jp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953625" y="3524250"/>
          <a:ext cx="295275" cy="2352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54</xdr:col>
      <xdr:colOff>85725</xdr:colOff>
      <xdr:row>15</xdr:row>
      <xdr:rowOff>95250</xdr:rowOff>
    </xdr:from>
    <xdr:to>
      <xdr:col>57</xdr:col>
      <xdr:colOff>95250</xdr:colOff>
      <xdr:row>30</xdr:row>
      <xdr:rowOff>28575</xdr:rowOff>
    </xdr:to>
    <xdr:pic>
      <xdr:nvPicPr>
        <xdr:cNvPr id="346" name="Picture 1" descr="R:\Sealed\SUNDYNE\Pump Projects-Contracts\0-Data Coordinator Files\Sundyne-Color-Logo.jp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887075" y="3533775"/>
          <a:ext cx="295275"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64</xdr:col>
      <xdr:colOff>85725</xdr:colOff>
      <xdr:row>15</xdr:row>
      <xdr:rowOff>76200</xdr:rowOff>
    </xdr:from>
    <xdr:to>
      <xdr:col>67</xdr:col>
      <xdr:colOff>95250</xdr:colOff>
      <xdr:row>30</xdr:row>
      <xdr:rowOff>0</xdr:rowOff>
    </xdr:to>
    <xdr:pic>
      <xdr:nvPicPr>
        <xdr:cNvPr id="347" name="Picture 1" descr="R:\Sealed\SUNDYNE\Pump Projects-Contracts\0-Data Coordinator Files\Sundyne-Color-Logo.jp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1839575" y="3514725"/>
          <a:ext cx="295275" cy="2352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104775</xdr:colOff>
      <xdr:row>1</xdr:row>
      <xdr:rowOff>295275</xdr:rowOff>
    </xdr:from>
    <xdr:to>
      <xdr:col>1</xdr:col>
      <xdr:colOff>1133475</xdr:colOff>
      <xdr:row>3</xdr:row>
      <xdr:rowOff>28575</xdr:rowOff>
    </xdr:to>
    <xdr:pic>
      <xdr:nvPicPr>
        <xdr:cNvPr id="2" name="Picture 1" descr="R:\Sealed\SUNDYNE\Pump Projects-Contracts\0-Data Coordinator Files\Sundyne-Color-Logo.jpg"/>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104775" y="523875"/>
          <a:ext cx="1733550" cy="46672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262888</xdr:colOff>
      <xdr:row>15</xdr:row>
      <xdr:rowOff>24765</xdr:rowOff>
    </xdr:from>
    <xdr:to>
      <xdr:col>9</xdr:col>
      <xdr:colOff>157656</xdr:colOff>
      <xdr:row>28</xdr:row>
      <xdr:rowOff>95250</xdr:rowOff>
    </xdr:to>
    <xdr:pic>
      <xdr:nvPicPr>
        <xdr:cNvPr id="3" name="Picture 2"/>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4" t="566" r="7792" b="16998"/>
        <a:stretch/>
      </xdr:blipFill>
      <xdr:spPr>
        <a:xfrm>
          <a:off x="1482088" y="2939415"/>
          <a:ext cx="4523918" cy="3461385"/>
        </a:xfrm>
        <a:prstGeom prst="rect">
          <a:avLst/>
        </a:prstGeom>
      </xdr:spPr>
    </xdr:pic>
    <xdr:clientData/>
  </xdr:twoCellAnchor>
  <xdr:twoCellAnchor editAs="oneCell">
    <xdr:from>
      <xdr:col>3</xdr:col>
      <xdr:colOff>247650</xdr:colOff>
      <xdr:row>1</xdr:row>
      <xdr:rowOff>95250</xdr:rowOff>
    </xdr:from>
    <xdr:to>
      <xdr:col>6</xdr:col>
      <xdr:colOff>257175</xdr:colOff>
      <xdr:row>12</xdr:row>
      <xdr:rowOff>47625</xdr:rowOff>
    </xdr:to>
    <xdr:pic>
      <xdr:nvPicPr>
        <xdr:cNvPr id="6" name="Picture 5">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09825" y="95250"/>
          <a:ext cx="1838325" cy="2047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561975</xdr:colOff>
          <xdr:row>6</xdr:row>
          <xdr:rowOff>19050</xdr:rowOff>
        </xdr:from>
        <xdr:to>
          <xdr:col>7</xdr:col>
          <xdr:colOff>104775</xdr:colOff>
          <xdr:row>7</xdr:row>
          <xdr:rowOff>47625</xdr:rowOff>
        </xdr:to>
        <xdr:sp macro="" textlink="">
          <xdr:nvSpPr>
            <xdr:cNvPr id="41985" name="Check Box 1" hidden="1">
              <a:extLst>
                <a:ext uri="{63B3BB69-23CF-44E3-9099-C40C66FF867C}">
                  <a14:compatExt spid="_x0000_s41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Stamp each document with Sundyne stamp before transmittal.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7</xdr:row>
          <xdr:rowOff>57150</xdr:rowOff>
        </xdr:from>
        <xdr:to>
          <xdr:col>7</xdr:col>
          <xdr:colOff>104775</xdr:colOff>
          <xdr:row>8</xdr:row>
          <xdr:rowOff>85725</xdr:rowOff>
        </xdr:to>
        <xdr:sp macro="" textlink="">
          <xdr:nvSpPr>
            <xdr:cNvPr id="41986" name="Check Box 2" hidden="1">
              <a:extLst>
                <a:ext uri="{63B3BB69-23CF-44E3-9099-C40C66FF867C}">
                  <a14:compatExt spid="_x0000_s41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Sundyne T-000 Transmittal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8</xdr:row>
          <xdr:rowOff>85725</xdr:rowOff>
        </xdr:from>
        <xdr:to>
          <xdr:col>7</xdr:col>
          <xdr:colOff>104775</xdr:colOff>
          <xdr:row>9</xdr:row>
          <xdr:rowOff>114300</xdr:rowOff>
        </xdr:to>
        <xdr:sp macro="" textlink="">
          <xdr:nvSpPr>
            <xdr:cNvPr id="41987" name="Check Box 3" hidden="1">
              <a:extLst>
                <a:ext uri="{63B3BB69-23CF-44E3-9099-C40C66FF867C}">
                  <a14:compatExt spid="_x0000_s41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Send Friendly Reminders to PM for documents 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9</xdr:row>
          <xdr:rowOff>104775</xdr:rowOff>
        </xdr:from>
        <xdr:to>
          <xdr:col>4</xdr:col>
          <xdr:colOff>19050</xdr:colOff>
          <xdr:row>10</xdr:row>
          <xdr:rowOff>133350</xdr:rowOff>
        </xdr:to>
        <xdr:sp macro="" textlink="">
          <xdr:nvSpPr>
            <xdr:cNvPr id="41988" name="Check Box 4" hidden="1">
              <a:extLst>
                <a:ext uri="{63B3BB69-23CF-44E3-9099-C40C66FF867C}">
                  <a14:compatExt spid="_x0000_s41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180975</xdr:rowOff>
        </xdr:from>
        <xdr:to>
          <xdr:col>7</xdr:col>
          <xdr:colOff>104775</xdr:colOff>
          <xdr:row>17</xdr:row>
          <xdr:rowOff>19050</xdr:rowOff>
        </xdr:to>
        <xdr:sp macro="" textlink="">
          <xdr:nvSpPr>
            <xdr:cNvPr id="41990" name="Check Box 6" hidden="1">
              <a:extLst>
                <a:ext uri="{63B3BB69-23CF-44E3-9099-C40C66FF867C}">
                  <a14:compatExt spid="_x0000_s41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Use Sundyne Smart File website to upload docs: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10</xdr:row>
          <xdr:rowOff>123825</xdr:rowOff>
        </xdr:from>
        <xdr:to>
          <xdr:col>7</xdr:col>
          <xdr:colOff>104775</xdr:colOff>
          <xdr:row>11</xdr:row>
          <xdr:rowOff>152400</xdr:rowOff>
        </xdr:to>
        <xdr:sp macro="" textlink="">
          <xdr:nvSpPr>
            <xdr:cNvPr id="41991" name="Check Box 7" hidden="1">
              <a:extLst>
                <a:ext uri="{63B3BB69-23CF-44E3-9099-C40C66FF867C}">
                  <a14:compatExt spid="_x0000_s41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Submit Sundyne SDI.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12</xdr:row>
          <xdr:rowOff>161925</xdr:rowOff>
        </xdr:from>
        <xdr:to>
          <xdr:col>7</xdr:col>
          <xdr:colOff>104775</xdr:colOff>
          <xdr:row>14</xdr:row>
          <xdr:rowOff>0</xdr:rowOff>
        </xdr:to>
        <xdr:sp macro="" textlink="">
          <xdr:nvSpPr>
            <xdr:cNvPr id="41992" name="Check Box 8" hidden="1">
              <a:extLst>
                <a:ext uri="{63B3BB69-23CF-44E3-9099-C40C66FF867C}">
                  <a14:compatExt spid="_x0000_s41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e-mail transmittals.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6</xdr:row>
          <xdr:rowOff>19050</xdr:rowOff>
        </xdr:from>
        <xdr:to>
          <xdr:col>13</xdr:col>
          <xdr:colOff>104775</xdr:colOff>
          <xdr:row>7</xdr:row>
          <xdr:rowOff>47625</xdr:rowOff>
        </xdr:to>
        <xdr:sp macro="" textlink="">
          <xdr:nvSpPr>
            <xdr:cNvPr id="41994" name="Check Box 10" hidden="1">
              <a:extLst>
                <a:ext uri="{63B3BB69-23CF-44E3-9099-C40C66FF867C}">
                  <a14:compatExt spid="_x0000_s41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Stamp each document with customer's stamp before transmittal.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7</xdr:row>
          <xdr:rowOff>57150</xdr:rowOff>
        </xdr:from>
        <xdr:to>
          <xdr:col>13</xdr:col>
          <xdr:colOff>104775</xdr:colOff>
          <xdr:row>8</xdr:row>
          <xdr:rowOff>85725</xdr:rowOff>
        </xdr:to>
        <xdr:sp macro="" textlink="">
          <xdr:nvSpPr>
            <xdr:cNvPr id="41995" name="Check Box 11" hidden="1">
              <a:extLst>
                <a:ext uri="{63B3BB69-23CF-44E3-9099-C40C66FF867C}">
                  <a14:compatExt spid="_x0000_s41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Customer Transmittal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8</xdr:row>
          <xdr:rowOff>85725</xdr:rowOff>
        </xdr:from>
        <xdr:to>
          <xdr:col>13</xdr:col>
          <xdr:colOff>104775</xdr:colOff>
          <xdr:row>9</xdr:row>
          <xdr:rowOff>114300</xdr:rowOff>
        </xdr:to>
        <xdr:sp macro="" textlink="">
          <xdr:nvSpPr>
            <xdr:cNvPr id="41996" name="Check Box 12" hidden="1">
              <a:extLst>
                <a:ext uri="{63B3BB69-23CF-44E3-9099-C40C66FF867C}">
                  <a14:compatExt spid="_x0000_s41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Send Friendly Reminders to customer for documents 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14</xdr:row>
          <xdr:rowOff>180975</xdr:rowOff>
        </xdr:from>
        <xdr:to>
          <xdr:col>13</xdr:col>
          <xdr:colOff>104775</xdr:colOff>
          <xdr:row>16</xdr:row>
          <xdr:rowOff>19050</xdr:rowOff>
        </xdr:to>
        <xdr:sp macro="" textlink="">
          <xdr:nvSpPr>
            <xdr:cNvPr id="41997" name="Check Box 13" hidden="1">
              <a:extLst>
                <a:ext uri="{63B3BB69-23CF-44E3-9099-C40C66FF867C}">
                  <a14:compatExt spid="_x0000_s41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11</xdr:row>
          <xdr:rowOff>142875</xdr:rowOff>
        </xdr:from>
        <xdr:to>
          <xdr:col>13</xdr:col>
          <xdr:colOff>104775</xdr:colOff>
          <xdr:row>12</xdr:row>
          <xdr:rowOff>171450</xdr:rowOff>
        </xdr:to>
        <xdr:sp macro="" textlink="">
          <xdr:nvSpPr>
            <xdr:cNvPr id="41998" name="Check Box 14" hidden="1">
              <a:extLst>
                <a:ext uri="{63B3BB69-23CF-44E3-9099-C40C66FF867C}">
                  <a14:compatExt spid="_x0000_s41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Use Customer Cover Sheet.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13</xdr:row>
          <xdr:rowOff>180975</xdr:rowOff>
        </xdr:from>
        <xdr:to>
          <xdr:col>13</xdr:col>
          <xdr:colOff>104775</xdr:colOff>
          <xdr:row>15</xdr:row>
          <xdr:rowOff>19050</xdr:rowOff>
        </xdr:to>
        <xdr:sp macro="" textlink="">
          <xdr:nvSpPr>
            <xdr:cNvPr id="41999" name="Check Box 15" hidden="1">
              <a:extLst>
                <a:ext uri="{63B3BB69-23CF-44E3-9099-C40C66FF867C}">
                  <a14:compatExt spid="_x0000_s41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16</xdr:row>
          <xdr:rowOff>0</xdr:rowOff>
        </xdr:from>
        <xdr:to>
          <xdr:col>13</xdr:col>
          <xdr:colOff>104775</xdr:colOff>
          <xdr:row>17</xdr:row>
          <xdr:rowOff>28575</xdr:rowOff>
        </xdr:to>
        <xdr:sp macro="" textlink="">
          <xdr:nvSpPr>
            <xdr:cNvPr id="42000" name="Check Box 16" hidden="1">
              <a:extLst>
                <a:ext uri="{63B3BB69-23CF-44E3-9099-C40C66FF867C}">
                  <a14:compatExt spid="_x0000_s42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Use customer Portal: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12</xdr:row>
          <xdr:rowOff>161925</xdr:rowOff>
        </xdr:from>
        <xdr:to>
          <xdr:col>13</xdr:col>
          <xdr:colOff>104775</xdr:colOff>
          <xdr:row>14</xdr:row>
          <xdr:rowOff>0</xdr:rowOff>
        </xdr:to>
        <xdr:sp macro="" textlink="">
          <xdr:nvSpPr>
            <xdr:cNvPr id="42001" name="Check Box 17" hidden="1">
              <a:extLst>
                <a:ext uri="{63B3BB69-23CF-44E3-9099-C40C66FF867C}">
                  <a14:compatExt spid="_x0000_s42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11</xdr:row>
          <xdr:rowOff>142875</xdr:rowOff>
        </xdr:from>
        <xdr:to>
          <xdr:col>7</xdr:col>
          <xdr:colOff>104775</xdr:colOff>
          <xdr:row>12</xdr:row>
          <xdr:rowOff>171450</xdr:rowOff>
        </xdr:to>
        <xdr:sp macro="" textlink="">
          <xdr:nvSpPr>
            <xdr:cNvPr id="42004" name="Check Box 20" hidden="1">
              <a:extLst>
                <a:ext uri="{63B3BB69-23CF-44E3-9099-C40C66FF867C}">
                  <a14:compatExt spid="_x0000_s42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Use Sundyne Cover Sheet.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10</xdr:row>
          <xdr:rowOff>104775</xdr:rowOff>
        </xdr:from>
        <xdr:to>
          <xdr:col>13</xdr:col>
          <xdr:colOff>104775</xdr:colOff>
          <xdr:row>11</xdr:row>
          <xdr:rowOff>133350</xdr:rowOff>
        </xdr:to>
        <xdr:sp macro="" textlink="">
          <xdr:nvSpPr>
            <xdr:cNvPr id="42005" name="Check Box 21" hidden="1">
              <a:extLst>
                <a:ext uri="{63B3BB69-23CF-44E3-9099-C40C66FF867C}">
                  <a14:compatExt spid="_x0000_s42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rPr>
                <a:t>Submit Customer 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13</xdr:row>
          <xdr:rowOff>161925</xdr:rowOff>
        </xdr:from>
        <xdr:to>
          <xdr:col>7</xdr:col>
          <xdr:colOff>104775</xdr:colOff>
          <xdr:row>15</xdr:row>
          <xdr:rowOff>0</xdr:rowOff>
        </xdr:to>
        <xdr:sp macro="" textlink="">
          <xdr:nvSpPr>
            <xdr:cNvPr id="42007" name="Check Box 23" hidden="1">
              <a:extLst>
                <a:ext uri="{63B3BB69-23CF-44E3-9099-C40C66FF867C}">
                  <a14:compatExt spid="_x0000_s42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152400</xdr:rowOff>
        </xdr:from>
        <xdr:to>
          <xdr:col>7</xdr:col>
          <xdr:colOff>104775</xdr:colOff>
          <xdr:row>16</xdr:row>
          <xdr:rowOff>0</xdr:rowOff>
        </xdr:to>
        <xdr:sp macro="" textlink="">
          <xdr:nvSpPr>
            <xdr:cNvPr id="42008" name="Check Box 24" hidden="1">
              <a:extLst>
                <a:ext uri="{63B3BB69-23CF-44E3-9099-C40C66FF867C}">
                  <a14:compatExt spid="_x0000_s42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9</xdr:row>
          <xdr:rowOff>95250</xdr:rowOff>
        </xdr:from>
        <xdr:to>
          <xdr:col>5</xdr:col>
          <xdr:colOff>276225</xdr:colOff>
          <xdr:row>10</xdr:row>
          <xdr:rowOff>123825</xdr:rowOff>
        </xdr:to>
        <xdr:sp macro="" textlink="">
          <xdr:nvSpPr>
            <xdr:cNvPr id="42009" name="Check Box 25" hidden="1">
              <a:extLst>
                <a:ext uri="{63B3BB69-23CF-44E3-9099-C40C66FF867C}">
                  <a14:compatExt spid="_x0000_s42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Monthly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9</xdr:row>
          <xdr:rowOff>95250</xdr:rowOff>
        </xdr:from>
        <xdr:to>
          <xdr:col>10</xdr:col>
          <xdr:colOff>19050</xdr:colOff>
          <xdr:row>10</xdr:row>
          <xdr:rowOff>123825</xdr:rowOff>
        </xdr:to>
        <xdr:sp macro="" textlink="">
          <xdr:nvSpPr>
            <xdr:cNvPr id="42010" name="Check Box 26" hidden="1">
              <a:extLst>
                <a:ext uri="{63B3BB69-23CF-44E3-9099-C40C66FF867C}">
                  <a14:compatExt spid="_x0000_s42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9</xdr:row>
          <xdr:rowOff>85725</xdr:rowOff>
        </xdr:from>
        <xdr:to>
          <xdr:col>11</xdr:col>
          <xdr:colOff>276225</xdr:colOff>
          <xdr:row>10</xdr:row>
          <xdr:rowOff>114300</xdr:rowOff>
        </xdr:to>
        <xdr:sp macro="" textlink="">
          <xdr:nvSpPr>
            <xdr:cNvPr id="42011" name="Check Box 27" hidden="1">
              <a:extLst>
                <a:ext uri="{63B3BB69-23CF-44E3-9099-C40C66FF867C}">
                  <a14:compatExt spid="_x0000_s42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Monthly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9</xdr:row>
          <xdr:rowOff>104775</xdr:rowOff>
        </xdr:from>
        <xdr:to>
          <xdr:col>6</xdr:col>
          <xdr:colOff>390525</xdr:colOff>
          <xdr:row>10</xdr:row>
          <xdr:rowOff>133350</xdr:rowOff>
        </xdr:to>
        <xdr:sp macro="" textlink="">
          <xdr:nvSpPr>
            <xdr:cNvPr id="42012" name="Check Box 28" hidden="1">
              <a:extLst>
                <a:ext uri="{63B3BB69-23CF-44E3-9099-C40C66FF867C}">
                  <a14:compatExt spid="_x0000_s42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 needed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9</xdr:row>
          <xdr:rowOff>95250</xdr:rowOff>
        </xdr:from>
        <xdr:to>
          <xdr:col>12</xdr:col>
          <xdr:colOff>390525</xdr:colOff>
          <xdr:row>10</xdr:row>
          <xdr:rowOff>123825</xdr:rowOff>
        </xdr:to>
        <xdr:sp macro="" textlink="">
          <xdr:nvSpPr>
            <xdr:cNvPr id="42013" name="Check Box 29" hidden="1">
              <a:extLst>
                <a:ext uri="{63B3BB69-23CF-44E3-9099-C40C66FF867C}">
                  <a14:compatExt spid="_x0000_s42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 needed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11</xdr:row>
          <xdr:rowOff>114300</xdr:rowOff>
        </xdr:from>
        <xdr:to>
          <xdr:col>7</xdr:col>
          <xdr:colOff>28575</xdr:colOff>
          <xdr:row>12</xdr:row>
          <xdr:rowOff>142875</xdr:rowOff>
        </xdr:to>
        <xdr:sp macro="" textlink="">
          <xdr:nvSpPr>
            <xdr:cNvPr id="42014" name="Check Box 30" hidden="1">
              <a:extLst>
                <a:ext uri="{63B3BB69-23CF-44E3-9099-C40C66FF867C}">
                  <a14:compatExt spid="_x0000_s42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 Cover Sheet!</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649940</xdr:colOff>
      <xdr:row>0</xdr:row>
      <xdr:rowOff>0</xdr:rowOff>
    </xdr:from>
    <xdr:to>
      <xdr:col>2</xdr:col>
      <xdr:colOff>2871463</xdr:colOff>
      <xdr:row>0</xdr:row>
      <xdr:rowOff>888756</xdr:rowOff>
    </xdr:to>
    <xdr:pic>
      <xdr:nvPicPr>
        <xdr:cNvPr id="2" name="Picture 1" descr="R:\Sealed\SUNDYNE\Pump Projects-Contracts\0-Data Coordinator Files\Sundyne-Color-Logo.jpg"/>
        <xdr:cNvPicPr>
          <a:picLocks noChangeAspect="1" noChangeArrowheads="1"/>
        </xdr:cNvPicPr>
      </xdr:nvPicPr>
      <xdr:blipFill>
        <a:blip xmlns:r="http://schemas.openxmlformats.org/officeDocument/2006/relationships" r:embed="rId1" cstate="print"/>
        <a:srcRect/>
        <a:stretch>
          <a:fillRect/>
        </a:stretch>
      </xdr:blipFill>
      <xdr:spPr bwMode="auto">
        <a:xfrm>
          <a:off x="3250265" y="0"/>
          <a:ext cx="2221523" cy="888756"/>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ccudyneindustries.com\USSD\SD01\Groups\Pump%20and%20Compressor%20Units\Pumps%20and%20Compressors%20Master%20Schedule%20File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aled/Current%20Projects/A2310687-01-02-03_TECNIMONT-OPAL/4%20Documentation/2%20Submittals/SDI%202013C%20-%20A2310687-01-02-03%20TECNIMONT-OP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ealed\Current%20Projects\A2310687-01-02-03_TECNIMONT-OPAL\4%20Documentation\2%20Submittals\SDI%202013C%20-%20A2310687-01-02-03%20TECNIMONT-OP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mp%20and%20Compressor%20Units/Pumps%20and%20Compressors%20Master%20Schedule%20File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Summary"/>
      <sheetName val="Revised on Time Estimator"/>
      <sheetName val="Drop Downs"/>
    </sheetNames>
    <sheetDataSet>
      <sheetData sheetId="0" refreshError="1">
        <row r="4">
          <cell r="C4" t="str">
            <v>Flint Hills</v>
          </cell>
        </row>
        <row r="5">
          <cell r="C5" t="str">
            <v>Micro Motion, Inc.</v>
          </cell>
          <cell r="E5" t="str">
            <v>Makuh</v>
          </cell>
          <cell r="I5" t="str">
            <v>4114082037</v>
          </cell>
          <cell r="M5">
            <v>1</v>
          </cell>
          <cell r="N5" t="str">
            <v>CONV LMC333</v>
          </cell>
          <cell r="O5">
            <v>49371</v>
          </cell>
          <cell r="Z5">
            <v>7</v>
          </cell>
          <cell r="AA5">
            <v>7</v>
          </cell>
          <cell r="AB5" t="e">
            <v>#N/A</v>
          </cell>
          <cell r="AC5" t="e">
            <v>#N/A</v>
          </cell>
          <cell r="AD5" t="e">
            <v>#N/A</v>
          </cell>
          <cell r="AE5" t="e">
            <v>#N/A</v>
          </cell>
          <cell r="AF5" t="e">
            <v>#N/A</v>
          </cell>
          <cell r="AH5">
            <v>-30</v>
          </cell>
          <cell r="AI5" t="str">
            <v>-</v>
          </cell>
          <cell r="AJ5" t="e">
            <v>#N/A</v>
          </cell>
          <cell r="AK5">
            <v>0</v>
          </cell>
          <cell r="AZ5" t="str">
            <v/>
          </cell>
        </row>
        <row r="6">
          <cell r="C6" t="str">
            <v>Air Products &amp; Chemicals, Inc</v>
          </cell>
          <cell r="D6" t="str">
            <v>Wareham</v>
          </cell>
          <cell r="E6" t="str">
            <v>Kruger</v>
          </cell>
          <cell r="F6" t="str">
            <v>Miller</v>
          </cell>
          <cell r="G6" t="str">
            <v>-</v>
          </cell>
          <cell r="H6" t="str">
            <v>FLT</v>
          </cell>
          <cell r="I6" t="str">
            <v>4503065793</v>
          </cell>
          <cell r="J6" t="str">
            <v>FCV-54407</v>
          </cell>
          <cell r="K6">
            <v>120436</v>
          </cell>
          <cell r="M6">
            <v>2</v>
          </cell>
          <cell r="N6" t="str">
            <v>LMV322</v>
          </cell>
          <cell r="O6">
            <v>128376</v>
          </cell>
          <cell r="P6" t="str">
            <v>-</v>
          </cell>
          <cell r="Q6" t="str">
            <v>STD</v>
          </cell>
          <cell r="R6" t="str">
            <v>PC</v>
          </cell>
          <cell r="S6" t="str">
            <v>Y</v>
          </cell>
          <cell r="T6" t="str">
            <v>N</v>
          </cell>
          <cell r="U6">
            <v>41765</v>
          </cell>
          <cell r="V6">
            <v>41765</v>
          </cell>
          <cell r="W6">
            <v>41856</v>
          </cell>
          <cell r="X6">
            <v>41856</v>
          </cell>
          <cell r="Y6">
            <v>41765</v>
          </cell>
          <cell r="Z6">
            <v>41772</v>
          </cell>
          <cell r="AA6" t="str">
            <v>-</v>
          </cell>
          <cell r="AB6">
            <v>41772</v>
          </cell>
          <cell r="AC6">
            <v>41744</v>
          </cell>
          <cell r="AD6">
            <v>41758</v>
          </cell>
          <cell r="AE6">
            <v>41779</v>
          </cell>
          <cell r="AF6">
            <v>41782</v>
          </cell>
          <cell r="AH6">
            <v>41826</v>
          </cell>
          <cell r="AI6" t="str">
            <v>-</v>
          </cell>
          <cell r="AJ6">
            <v>14</v>
          </cell>
          <cell r="AK6">
            <v>13</v>
          </cell>
          <cell r="AL6">
            <v>41765</v>
          </cell>
          <cell r="AN6" t="str">
            <v>-</v>
          </cell>
          <cell r="AZ6" t="str">
            <v/>
          </cell>
        </row>
        <row r="7">
          <cell r="B7" t="str">
            <v>A2432433-01</v>
          </cell>
          <cell r="C7" t="str">
            <v>El Dorado Ammonia, LLC</v>
          </cell>
          <cell r="D7" t="str">
            <v>STD</v>
          </cell>
          <cell r="E7" t="str">
            <v>Tippet</v>
          </cell>
          <cell r="F7" t="str">
            <v>Miller</v>
          </cell>
          <cell r="G7" t="str">
            <v>-</v>
          </cell>
          <cell r="H7" t="str">
            <v>FLT</v>
          </cell>
          <cell r="I7" t="str">
            <v>100140</v>
          </cell>
          <cell r="J7" t="str">
            <v>123-J</v>
          </cell>
          <cell r="K7" t="str">
            <v>SQ#125257 (FQ)</v>
          </cell>
          <cell r="M7">
            <v>1</v>
          </cell>
          <cell r="N7" t="str">
            <v>LMV311</v>
          </cell>
          <cell r="O7">
            <v>105390</v>
          </cell>
          <cell r="P7" t="str">
            <v>-</v>
          </cell>
          <cell r="Q7" t="str">
            <v>STD</v>
          </cell>
          <cell r="R7" t="str">
            <v>PC</v>
          </cell>
          <cell r="S7" t="str">
            <v>N</v>
          </cell>
          <cell r="T7" t="str">
            <v>N</v>
          </cell>
          <cell r="U7">
            <v>41793</v>
          </cell>
          <cell r="V7">
            <v>41795</v>
          </cell>
          <cell r="W7">
            <v>41936</v>
          </cell>
          <cell r="X7">
            <v>41936</v>
          </cell>
          <cell r="Y7">
            <v>41793</v>
          </cell>
          <cell r="Z7">
            <v>41802</v>
          </cell>
          <cell r="AA7" t="str">
            <v>-</v>
          </cell>
          <cell r="AB7">
            <v>41802</v>
          </cell>
          <cell r="AC7">
            <v>41824</v>
          </cell>
          <cell r="AD7">
            <v>41838</v>
          </cell>
          <cell r="AE7">
            <v>41874</v>
          </cell>
          <cell r="AF7">
            <v>41877</v>
          </cell>
          <cell r="AH7">
            <v>41906</v>
          </cell>
          <cell r="AI7" t="str">
            <v>-</v>
          </cell>
          <cell r="AJ7">
            <v>59</v>
          </cell>
          <cell r="AK7">
            <v>20.142857142857142</v>
          </cell>
          <cell r="AL7">
            <v>41793</v>
          </cell>
          <cell r="AN7" t="str">
            <v>-</v>
          </cell>
          <cell r="AZ7" t="str">
            <v/>
          </cell>
        </row>
        <row r="8">
          <cell r="B8" t="str">
            <v>H2257391-01 KIT</v>
          </cell>
          <cell r="C8" t="str">
            <v>Far Eastern Petrochemical  KIT</v>
          </cell>
          <cell r="D8" t="str">
            <v>Lothe</v>
          </cell>
          <cell r="F8" t="str">
            <v>Collins</v>
          </cell>
          <cell r="G8" t="str">
            <v>Dickens</v>
          </cell>
          <cell r="H8" t="str">
            <v>Nancy</v>
          </cell>
          <cell r="I8" t="str">
            <v>FEYH-TZJX-2013-0012</v>
          </cell>
          <cell r="J8" t="str">
            <v>G1-1209A/B/C/D</v>
          </cell>
          <cell r="L8" t="str">
            <v>Glynn</v>
          </cell>
          <cell r="M8">
            <v>0</v>
          </cell>
          <cell r="N8" t="str">
            <v>HMP7000</v>
          </cell>
          <cell r="O8">
            <v>0</v>
          </cell>
          <cell r="P8" t="str">
            <v>PP</v>
          </cell>
          <cell r="Q8" t="str">
            <v>CPX</v>
          </cell>
          <cell r="R8" t="str">
            <v>HMP</v>
          </cell>
          <cell r="T8" t="str">
            <v>N</v>
          </cell>
          <cell r="U8">
            <v>41365</v>
          </cell>
          <cell r="V8">
            <v>41347</v>
          </cell>
          <cell r="W8">
            <v>41960</v>
          </cell>
          <cell r="X8">
            <v>41960</v>
          </cell>
          <cell r="Y8">
            <v>41347</v>
          </cell>
          <cell r="Z8">
            <v>41354</v>
          </cell>
          <cell r="AA8">
            <v>41358</v>
          </cell>
          <cell r="AB8">
            <v>41354</v>
          </cell>
          <cell r="AC8">
            <v>41680</v>
          </cell>
          <cell r="AD8">
            <v>41708</v>
          </cell>
          <cell r="AE8" t="str">
            <v>-</v>
          </cell>
          <cell r="AF8">
            <v>41753</v>
          </cell>
          <cell r="AH8">
            <v>41930</v>
          </cell>
          <cell r="AI8">
            <v>41806</v>
          </cell>
          <cell r="AJ8">
            <v>291</v>
          </cell>
          <cell r="AK8">
            <v>87.571428571428569</v>
          </cell>
          <cell r="AL8">
            <v>41354</v>
          </cell>
          <cell r="AP8" t="str">
            <v>X</v>
          </cell>
          <cell r="AZ8" t="str">
            <v/>
          </cell>
        </row>
        <row r="9">
          <cell r="B9" t="str">
            <v>H2257391-01 UNIT</v>
          </cell>
          <cell r="C9" t="str">
            <v>Far Eastern Petrochemical  UNIT</v>
          </cell>
          <cell r="D9" t="str">
            <v>Lothe</v>
          </cell>
          <cell r="F9" t="str">
            <v>Collins</v>
          </cell>
          <cell r="G9" t="str">
            <v>Zilic</v>
          </cell>
          <cell r="H9" t="str">
            <v>Nancy</v>
          </cell>
          <cell r="I9" t="str">
            <v>FEYH-TZJX-2013-0012</v>
          </cell>
          <cell r="J9" t="str">
            <v>G1-1209A/B/C/D</v>
          </cell>
          <cell r="L9" t="str">
            <v>Glynn</v>
          </cell>
          <cell r="M9">
            <v>4</v>
          </cell>
          <cell r="N9" t="str">
            <v>HMP7000</v>
          </cell>
          <cell r="O9">
            <v>4275000</v>
          </cell>
          <cell r="P9" t="str">
            <v>PP</v>
          </cell>
          <cell r="Q9" t="str">
            <v>CPX</v>
          </cell>
          <cell r="R9" t="str">
            <v>HMP</v>
          </cell>
          <cell r="T9" t="str">
            <v>N</v>
          </cell>
          <cell r="U9">
            <v>41365</v>
          </cell>
          <cell r="V9">
            <v>41347</v>
          </cell>
          <cell r="W9">
            <v>41960</v>
          </cell>
          <cell r="X9">
            <v>41960</v>
          </cell>
          <cell r="Y9">
            <v>41347</v>
          </cell>
          <cell r="Z9">
            <v>41354</v>
          </cell>
          <cell r="AA9">
            <v>41358</v>
          </cell>
          <cell r="AB9">
            <v>41354</v>
          </cell>
          <cell r="AC9">
            <v>41680</v>
          </cell>
          <cell r="AD9">
            <v>41708</v>
          </cell>
          <cell r="AE9" t="str">
            <v>-</v>
          </cell>
          <cell r="AF9">
            <v>41753</v>
          </cell>
          <cell r="AH9">
            <v>41930</v>
          </cell>
          <cell r="AI9">
            <v>41806</v>
          </cell>
          <cell r="AJ9">
            <v>291</v>
          </cell>
          <cell r="AK9">
            <v>87.571428571428569</v>
          </cell>
          <cell r="AL9">
            <v>41354</v>
          </cell>
          <cell r="AP9" t="str">
            <v>X</v>
          </cell>
          <cell r="AV9">
            <v>41765</v>
          </cell>
          <cell r="AZ9" t="str">
            <v/>
          </cell>
        </row>
        <row r="10">
          <cell r="B10" t="str">
            <v>A2362630-01-02</v>
          </cell>
          <cell r="C10" t="str">
            <v>SK Global Chemical</v>
          </cell>
          <cell r="D10" t="str">
            <v>Williams</v>
          </cell>
          <cell r="G10" t="str">
            <v>Nelson</v>
          </cell>
          <cell r="H10" t="str">
            <v>Michelle</v>
          </cell>
          <cell r="I10" t="str">
            <v>4120092762</v>
          </cell>
          <cell r="J10" t="str">
            <v>P-P528AB</v>
          </cell>
          <cell r="K10" t="str">
            <v>122328-1</v>
          </cell>
          <cell r="M10">
            <v>2</v>
          </cell>
          <cell r="N10" t="str">
            <v>LMV311</v>
          </cell>
          <cell r="O10">
            <v>296000</v>
          </cell>
          <cell r="P10" t="str">
            <v>PP</v>
          </cell>
          <cell r="Q10" t="str">
            <v>MCPX</v>
          </cell>
          <cell r="R10" t="str">
            <v>PD</v>
          </cell>
          <cell r="S10" t="str">
            <v>Y</v>
          </cell>
          <cell r="T10" t="str">
            <v>N</v>
          </cell>
          <cell r="U10">
            <v>41610</v>
          </cell>
          <cell r="V10">
            <v>41613</v>
          </cell>
          <cell r="W10">
            <v>41789</v>
          </cell>
          <cell r="X10">
            <v>42004</v>
          </cell>
          <cell r="Y10">
            <v>41610</v>
          </cell>
          <cell r="Z10">
            <v>41620</v>
          </cell>
          <cell r="AA10">
            <v>41620</v>
          </cell>
          <cell r="AB10">
            <v>41620</v>
          </cell>
          <cell r="AC10">
            <v>41892</v>
          </cell>
          <cell r="AD10">
            <v>41906</v>
          </cell>
          <cell r="AE10">
            <v>41919</v>
          </cell>
          <cell r="AF10">
            <v>41923</v>
          </cell>
          <cell r="AH10">
            <v>41974</v>
          </cell>
          <cell r="AI10" t="str">
            <v>-</v>
          </cell>
          <cell r="AJ10">
            <v>222</v>
          </cell>
          <cell r="AK10">
            <v>55.857142857142854</v>
          </cell>
          <cell r="AL10">
            <v>41610</v>
          </cell>
          <cell r="AZ10" t="str">
            <v/>
          </cell>
        </row>
        <row r="11">
          <cell r="B11" t="str">
            <v>A2369561-01</v>
          </cell>
          <cell r="C11" t="str">
            <v>Shenhua Logistics Group Corp</v>
          </cell>
          <cell r="D11" t="str">
            <v>Elkins</v>
          </cell>
          <cell r="G11" t="str">
            <v>Gibson</v>
          </cell>
          <cell r="H11" t="str">
            <v>Heidi</v>
          </cell>
          <cell r="I11" t="str">
            <v>SHWZGDL130185</v>
          </cell>
          <cell r="K11">
            <v>116567</v>
          </cell>
          <cell r="M11">
            <v>2</v>
          </cell>
          <cell r="N11" t="str">
            <v>LMV313</v>
          </cell>
          <cell r="O11">
            <v>634702</v>
          </cell>
          <cell r="Q11" t="str">
            <v>MCPX</v>
          </cell>
          <cell r="R11" t="str">
            <v>PD</v>
          </cell>
          <cell r="S11" t="str">
            <v>Y</v>
          </cell>
          <cell r="T11" t="str">
            <v>N</v>
          </cell>
          <cell r="U11">
            <v>41635</v>
          </cell>
          <cell r="V11">
            <v>41636</v>
          </cell>
          <cell r="W11">
            <v>41852</v>
          </cell>
          <cell r="X11">
            <v>41866</v>
          </cell>
          <cell r="Y11">
            <v>41635</v>
          </cell>
          <cell r="Z11">
            <v>41643</v>
          </cell>
          <cell r="AA11">
            <v>41643</v>
          </cell>
          <cell r="AB11">
            <v>41643</v>
          </cell>
          <cell r="AC11">
            <v>41754</v>
          </cell>
          <cell r="AD11">
            <v>41768</v>
          </cell>
          <cell r="AE11">
            <v>41767</v>
          </cell>
          <cell r="AF11">
            <v>41771</v>
          </cell>
          <cell r="AH11">
            <v>41836</v>
          </cell>
          <cell r="AI11" t="str">
            <v>-</v>
          </cell>
          <cell r="AJ11">
            <v>96</v>
          </cell>
          <cell r="AK11">
            <v>32.857142857142854</v>
          </cell>
          <cell r="AL11">
            <v>41636</v>
          </cell>
          <cell r="AM11">
            <v>41705</v>
          </cell>
          <cell r="AN11">
            <v>41705</v>
          </cell>
          <cell r="AO11">
            <v>41701</v>
          </cell>
          <cell r="AP11">
            <v>41749</v>
          </cell>
          <cell r="AQ11">
            <v>41759</v>
          </cell>
          <cell r="AR11">
            <v>41788</v>
          </cell>
          <cell r="AT11" t="str">
            <v>Parks</v>
          </cell>
          <cell r="AZ11" t="str">
            <v/>
          </cell>
        </row>
        <row r="12">
          <cell r="B12" t="str">
            <v>A2349920-01-02</v>
          </cell>
          <cell r="C12" t="str">
            <v>Reliance Ind/ Jamnagar Complex</v>
          </cell>
          <cell r="D12" t="str">
            <v>Parks</v>
          </cell>
          <cell r="F12" t="str">
            <v>Reichert</v>
          </cell>
          <cell r="H12" t="str">
            <v>Shara</v>
          </cell>
          <cell r="I12" t="str">
            <v>1J/MWI/7487613/LOC/DTA</v>
          </cell>
          <cell r="J12" t="str">
            <v>MC-CLC401-_p018005A/B</v>
          </cell>
          <cell r="K12" t="str">
            <v>120052-8</v>
          </cell>
          <cell r="L12" t="str">
            <v>McKechnie</v>
          </cell>
          <cell r="M12">
            <v>2</v>
          </cell>
          <cell r="N12" t="str">
            <v>LMV311</v>
          </cell>
          <cell r="O12">
            <v>389300</v>
          </cell>
          <cell r="P12" t="str">
            <v>PP</v>
          </cell>
          <cell r="Q12" t="str">
            <v>MCPX</v>
          </cell>
          <cell r="R12" t="str">
            <v>PD</v>
          </cell>
          <cell r="S12" t="str">
            <v>Y</v>
          </cell>
          <cell r="T12" t="str">
            <v>N</v>
          </cell>
          <cell r="U12">
            <v>41577</v>
          </cell>
          <cell r="V12">
            <v>41578</v>
          </cell>
          <cell r="W12">
            <v>41866</v>
          </cell>
          <cell r="X12">
            <v>41866</v>
          </cell>
          <cell r="Y12">
            <v>41577</v>
          </cell>
          <cell r="Z12">
            <v>41585</v>
          </cell>
          <cell r="AA12">
            <v>41585</v>
          </cell>
          <cell r="AB12">
            <v>41585</v>
          </cell>
          <cell r="AC12">
            <v>41754</v>
          </cell>
          <cell r="AD12">
            <v>41725</v>
          </cell>
          <cell r="AE12">
            <v>41753</v>
          </cell>
          <cell r="AF12">
            <v>41785</v>
          </cell>
          <cell r="AH12">
            <v>41793</v>
          </cell>
          <cell r="AI12" t="str">
            <v>-</v>
          </cell>
          <cell r="AJ12">
            <v>148</v>
          </cell>
          <cell r="AK12">
            <v>35</v>
          </cell>
          <cell r="AL12">
            <v>41577</v>
          </cell>
          <cell r="AM12">
            <v>41617</v>
          </cell>
          <cell r="AO12">
            <v>41614</v>
          </cell>
          <cell r="AP12">
            <v>41617</v>
          </cell>
          <cell r="AQ12">
            <v>41717</v>
          </cell>
          <cell r="AR12">
            <v>41732</v>
          </cell>
          <cell r="AT12" t="str">
            <v>Nelson</v>
          </cell>
          <cell r="AZ12" t="str">
            <v/>
          </cell>
        </row>
        <row r="13">
          <cell r="B13" t="str">
            <v>C2405332-01</v>
          </cell>
          <cell r="C13" t="str">
            <v>Audubon Eng Operations, LLC</v>
          </cell>
          <cell r="D13" t="str">
            <v>Wareham</v>
          </cell>
          <cell r="F13" t="str">
            <v>Miller</v>
          </cell>
          <cell r="G13" t="str">
            <v>-</v>
          </cell>
          <cell r="H13" t="str">
            <v>FLT</v>
          </cell>
          <cell r="I13" t="str">
            <v>011176-001-PO-G013-0</v>
          </cell>
          <cell r="J13" t="str">
            <v>C-101</v>
          </cell>
          <cell r="K13" t="str">
            <v>SC13336</v>
          </cell>
          <cell r="M13">
            <v>1</v>
          </cell>
          <cell r="N13" t="str">
            <v>LMC311P</v>
          </cell>
          <cell r="O13">
            <v>259568</v>
          </cell>
          <cell r="P13" t="str">
            <v>PP</v>
          </cell>
          <cell r="Q13" t="str">
            <v>STD</v>
          </cell>
          <cell r="R13" t="str">
            <v>CC</v>
          </cell>
          <cell r="S13" t="str">
            <v>Y</v>
          </cell>
          <cell r="T13" t="str">
            <v>N</v>
          </cell>
          <cell r="U13">
            <v>41724</v>
          </cell>
          <cell r="V13">
            <v>41725</v>
          </cell>
          <cell r="W13">
            <v>41905</v>
          </cell>
          <cell r="X13">
            <v>41905</v>
          </cell>
          <cell r="Y13">
            <v>41724</v>
          </cell>
          <cell r="Z13">
            <v>41732</v>
          </cell>
          <cell r="AA13" t="str">
            <v>-</v>
          </cell>
          <cell r="AB13">
            <v>41739</v>
          </cell>
          <cell r="AC13">
            <v>41793</v>
          </cell>
          <cell r="AD13">
            <v>41807</v>
          </cell>
          <cell r="AE13">
            <v>41792</v>
          </cell>
          <cell r="AF13">
            <v>41796</v>
          </cell>
          <cell r="AH13">
            <v>41875</v>
          </cell>
          <cell r="AI13" t="str">
            <v>-</v>
          </cell>
          <cell r="AJ13">
            <v>52</v>
          </cell>
          <cell r="AK13">
            <v>25.714285714285715</v>
          </cell>
          <cell r="AL13">
            <v>41724</v>
          </cell>
          <cell r="AM13">
            <v>41729</v>
          </cell>
          <cell r="AN13" t="str">
            <v>-</v>
          </cell>
          <cell r="AO13">
            <v>41760</v>
          </cell>
          <cell r="AP13">
            <v>41760</v>
          </cell>
          <cell r="AQ13">
            <v>41768</v>
          </cell>
          <cell r="AR13">
            <v>41773</v>
          </cell>
          <cell r="AT13" t="str">
            <v>Peters</v>
          </cell>
          <cell r="AZ13" t="str">
            <v/>
          </cell>
        </row>
        <row r="14">
          <cell r="B14" t="str">
            <v>A2419275-01-02</v>
          </cell>
          <cell r="C14" t="str">
            <v>Salsbury Ind/ DCP- Lucernce 2</v>
          </cell>
          <cell r="D14" t="str">
            <v>Kennedy</v>
          </cell>
          <cell r="E14" t="str">
            <v>Ogden</v>
          </cell>
          <cell r="F14" t="str">
            <v>Miller</v>
          </cell>
          <cell r="G14" t="str">
            <v>-</v>
          </cell>
          <cell r="H14" t="str">
            <v>FLT</v>
          </cell>
          <cell r="I14" t="str">
            <v>9341-02066</v>
          </cell>
          <cell r="J14" t="str">
            <v>P-1110A; P-1110B</v>
          </cell>
          <cell r="K14" t="str">
            <v>127365-1</v>
          </cell>
          <cell r="M14">
            <v>2</v>
          </cell>
          <cell r="N14" t="str">
            <v>LMV311</v>
          </cell>
          <cell r="O14">
            <v>119078</v>
          </cell>
          <cell r="P14" t="str">
            <v>-</v>
          </cell>
          <cell r="Q14" t="str">
            <v>FLT</v>
          </cell>
          <cell r="R14" t="str">
            <v>PC</v>
          </cell>
          <cell r="S14" t="str">
            <v>N</v>
          </cell>
          <cell r="T14" t="str">
            <v>N</v>
          </cell>
          <cell r="U14">
            <v>41760</v>
          </cell>
          <cell r="V14">
            <v>41760</v>
          </cell>
          <cell r="W14">
            <v>41866</v>
          </cell>
          <cell r="X14">
            <v>41866</v>
          </cell>
          <cell r="Y14">
            <v>41760</v>
          </cell>
          <cell r="Z14">
            <v>41767</v>
          </cell>
          <cell r="AA14">
            <v>41767</v>
          </cell>
          <cell r="AB14">
            <v>41767</v>
          </cell>
          <cell r="AC14">
            <v>41754</v>
          </cell>
          <cell r="AD14">
            <v>41768</v>
          </cell>
          <cell r="AE14">
            <v>41804</v>
          </cell>
          <cell r="AF14">
            <v>41807</v>
          </cell>
          <cell r="AH14">
            <v>41836</v>
          </cell>
          <cell r="AI14" t="str">
            <v>-</v>
          </cell>
          <cell r="AJ14">
            <v>34</v>
          </cell>
          <cell r="AK14">
            <v>15.142857142857142</v>
          </cell>
          <cell r="AL14">
            <v>41760</v>
          </cell>
          <cell r="AM14">
            <v>41778</v>
          </cell>
          <cell r="AN14">
            <v>41778</v>
          </cell>
          <cell r="AO14">
            <v>41779</v>
          </cell>
          <cell r="AP14">
            <v>41778</v>
          </cell>
          <cell r="AQ14">
            <v>41792</v>
          </cell>
          <cell r="AR14">
            <v>41792</v>
          </cell>
          <cell r="AZ14" t="str">
            <v/>
          </cell>
        </row>
        <row r="15">
          <cell r="B15" t="str">
            <v>H2359779-01   KIT</v>
          </cell>
          <cell r="C15" t="str">
            <v>China Petrochemical Int'l Co Ltd./ Nanjing Jinling Huntsman KIT</v>
          </cell>
          <cell r="D15" t="str">
            <v>Broeckx</v>
          </cell>
          <cell r="F15" t="str">
            <v>Carlon</v>
          </cell>
          <cell r="H15" t="str">
            <v>Nancy</v>
          </cell>
          <cell r="I15" t="str">
            <v>7501000002</v>
          </cell>
          <cell r="J15" t="str">
            <v>01P0216-A</v>
          </cell>
          <cell r="M15">
            <v>0</v>
          </cell>
          <cell r="N15" t="str">
            <v>HMP3000</v>
          </cell>
          <cell r="O15">
            <v>0</v>
          </cell>
          <cell r="P15" t="str">
            <v>PP</v>
          </cell>
          <cell r="Q15" t="str">
            <v>CPX</v>
          </cell>
          <cell r="R15" t="str">
            <v>HMP</v>
          </cell>
          <cell r="S15" t="str">
            <v>Y</v>
          </cell>
          <cell r="T15" t="str">
            <v>N</v>
          </cell>
          <cell r="U15">
            <v>41604</v>
          </cell>
          <cell r="V15">
            <v>41605</v>
          </cell>
          <cell r="W15">
            <v>41946</v>
          </cell>
          <cell r="X15">
            <v>41946</v>
          </cell>
          <cell r="Y15">
            <v>41604</v>
          </cell>
          <cell r="Z15">
            <v>41612</v>
          </cell>
          <cell r="AA15">
            <v>41612</v>
          </cell>
          <cell r="AB15">
            <v>41612</v>
          </cell>
          <cell r="AC15">
            <v>41666</v>
          </cell>
          <cell r="AD15">
            <v>41694</v>
          </cell>
          <cell r="AE15">
            <v>41745</v>
          </cell>
          <cell r="AF15">
            <v>41759</v>
          </cell>
          <cell r="AH15">
            <v>41916</v>
          </cell>
          <cell r="AI15">
            <v>41792</v>
          </cell>
          <cell r="AJ15">
            <v>111</v>
          </cell>
          <cell r="AK15">
            <v>48.714285714285715</v>
          </cell>
          <cell r="AL15">
            <v>41604</v>
          </cell>
          <cell r="AZ15" t="str">
            <v/>
          </cell>
        </row>
        <row r="16">
          <cell r="B16" t="str">
            <v>H2359779-02   KIT</v>
          </cell>
          <cell r="C16" t="str">
            <v>China Petrochemical Int'l Co Ltd./ Nanjing Jinling Huntsman KIT</v>
          </cell>
          <cell r="D16" t="str">
            <v>Broeckx</v>
          </cell>
          <cell r="F16" t="str">
            <v>Carlon</v>
          </cell>
          <cell r="H16" t="str">
            <v>Nancy</v>
          </cell>
          <cell r="I16" t="str">
            <v>7501000002</v>
          </cell>
          <cell r="J16" t="str">
            <v>01P0216-B</v>
          </cell>
          <cell r="M16">
            <v>0</v>
          </cell>
          <cell r="N16" t="str">
            <v>HMP3000</v>
          </cell>
          <cell r="O16">
            <v>0</v>
          </cell>
          <cell r="P16" t="str">
            <v>PP</v>
          </cell>
          <cell r="Q16" t="str">
            <v>CPX</v>
          </cell>
          <cell r="R16" t="str">
            <v>HMP</v>
          </cell>
          <cell r="S16" t="str">
            <v>Y</v>
          </cell>
          <cell r="T16" t="str">
            <v>N</v>
          </cell>
          <cell r="U16">
            <v>41604</v>
          </cell>
          <cell r="V16">
            <v>41605</v>
          </cell>
          <cell r="W16">
            <v>41946</v>
          </cell>
          <cell r="X16">
            <v>41946</v>
          </cell>
          <cell r="Y16">
            <v>41604</v>
          </cell>
          <cell r="Z16">
            <v>41612</v>
          </cell>
          <cell r="AA16">
            <v>41612</v>
          </cell>
          <cell r="AB16">
            <v>41612</v>
          </cell>
          <cell r="AC16">
            <v>41666</v>
          </cell>
          <cell r="AD16">
            <v>41694</v>
          </cell>
          <cell r="AE16">
            <v>41745</v>
          </cell>
          <cell r="AF16">
            <v>41759</v>
          </cell>
          <cell r="AH16">
            <v>41916</v>
          </cell>
          <cell r="AI16">
            <v>41792</v>
          </cell>
          <cell r="AJ16">
            <v>111</v>
          </cell>
          <cell r="AK16">
            <v>48.714285714285715</v>
          </cell>
          <cell r="AL16">
            <v>41604</v>
          </cell>
          <cell r="AZ16" t="str">
            <v/>
          </cell>
        </row>
        <row r="17">
          <cell r="B17" t="str">
            <v>H2359779-03   KIT</v>
          </cell>
          <cell r="C17" t="str">
            <v>China Petrochemical Int'l Co Ltd./ Nanjing Jinling Huntsman KIT</v>
          </cell>
          <cell r="D17" t="str">
            <v>Broeckx</v>
          </cell>
          <cell r="F17" t="str">
            <v>Carlon</v>
          </cell>
          <cell r="H17" t="str">
            <v>Nancy</v>
          </cell>
          <cell r="I17" t="str">
            <v>7501000002</v>
          </cell>
          <cell r="J17" t="str">
            <v>01P0216-C</v>
          </cell>
          <cell r="M17">
            <v>0</v>
          </cell>
          <cell r="N17" t="str">
            <v>HMP3000</v>
          </cell>
          <cell r="O17">
            <v>0</v>
          </cell>
          <cell r="P17" t="str">
            <v>PP</v>
          </cell>
          <cell r="Q17" t="str">
            <v>CPX</v>
          </cell>
          <cell r="R17" t="str">
            <v>HMP</v>
          </cell>
          <cell r="S17" t="str">
            <v>Y</v>
          </cell>
          <cell r="T17" t="str">
            <v>N</v>
          </cell>
          <cell r="U17">
            <v>41604</v>
          </cell>
          <cell r="V17">
            <v>41605</v>
          </cell>
          <cell r="W17">
            <v>41946</v>
          </cell>
          <cell r="X17">
            <v>41946</v>
          </cell>
          <cell r="Y17">
            <v>41604</v>
          </cell>
          <cell r="Z17">
            <v>41612</v>
          </cell>
          <cell r="AA17">
            <v>41612</v>
          </cell>
          <cell r="AB17">
            <v>41612</v>
          </cell>
          <cell r="AC17">
            <v>41666</v>
          </cell>
          <cell r="AD17">
            <v>41694</v>
          </cell>
          <cell r="AE17">
            <v>41745</v>
          </cell>
          <cell r="AF17">
            <v>41759</v>
          </cell>
          <cell r="AH17">
            <v>41916</v>
          </cell>
          <cell r="AI17">
            <v>41792</v>
          </cell>
          <cell r="AJ17">
            <v>111</v>
          </cell>
          <cell r="AK17">
            <v>48.714285714285715</v>
          </cell>
          <cell r="AL17">
            <v>41604</v>
          </cell>
          <cell r="AZ17" t="str">
            <v/>
          </cell>
        </row>
        <row r="18">
          <cell r="B18" t="str">
            <v>A2427680-01-02</v>
          </cell>
          <cell r="C18" t="str">
            <v>Sunoco</v>
          </cell>
          <cell r="D18" t="str">
            <v>Wareham</v>
          </cell>
          <cell r="E18" t="str">
            <v>Kruger</v>
          </cell>
          <cell r="F18" t="str">
            <v>Miller</v>
          </cell>
          <cell r="G18" t="str">
            <v>-</v>
          </cell>
          <cell r="H18" t="str">
            <v>FLT</v>
          </cell>
          <cell r="I18" t="str">
            <v>4500004174</v>
          </cell>
          <cell r="K18">
            <v>127630</v>
          </cell>
          <cell r="M18">
            <v>2</v>
          </cell>
          <cell r="N18" t="str">
            <v>LMV801</v>
          </cell>
          <cell r="O18">
            <v>139962</v>
          </cell>
          <cell r="P18" t="str">
            <v>-</v>
          </cell>
          <cell r="Q18" t="str">
            <v>STD</v>
          </cell>
          <cell r="R18" t="str">
            <v>PC</v>
          </cell>
          <cell r="S18" t="str">
            <v>N</v>
          </cell>
          <cell r="T18" t="str">
            <v>N</v>
          </cell>
          <cell r="U18">
            <v>41780</v>
          </cell>
          <cell r="V18">
            <v>41780</v>
          </cell>
          <cell r="W18">
            <v>41845</v>
          </cell>
          <cell r="X18">
            <v>41845</v>
          </cell>
          <cell r="Y18">
            <v>41780</v>
          </cell>
          <cell r="Z18">
            <v>41787</v>
          </cell>
          <cell r="AA18">
            <v>41787</v>
          </cell>
          <cell r="AB18">
            <v>41787</v>
          </cell>
          <cell r="AC18">
            <v>41733</v>
          </cell>
          <cell r="AD18">
            <v>41747</v>
          </cell>
          <cell r="AE18">
            <v>41783</v>
          </cell>
          <cell r="AF18">
            <v>41786</v>
          </cell>
          <cell r="AH18">
            <v>41815</v>
          </cell>
          <cell r="AI18" t="str">
            <v>-</v>
          </cell>
          <cell r="AJ18">
            <v>5</v>
          </cell>
          <cell r="AK18">
            <v>9.2857142857142865</v>
          </cell>
          <cell r="AL18">
            <v>41780</v>
          </cell>
          <cell r="AZ18" t="str">
            <v/>
          </cell>
        </row>
        <row r="19">
          <cell r="B19" t="str">
            <v>A2369144-01</v>
          </cell>
          <cell r="C19" t="str">
            <v xml:space="preserve">Reliance Ind/ Jamngar Complex </v>
          </cell>
          <cell r="D19" t="str">
            <v>Parks</v>
          </cell>
          <cell r="G19" t="str">
            <v>Kampman</v>
          </cell>
          <cell r="H19" t="str">
            <v>Michelle</v>
          </cell>
          <cell r="I19" t="str">
            <v>1J/MWI/7498641/LOC/DTA</v>
          </cell>
          <cell r="J19" t="str">
            <v>MP-CHC501-P1002</v>
          </cell>
          <cell r="K19">
            <v>120035</v>
          </cell>
          <cell r="L19" t="str">
            <v>Chatterji</v>
          </cell>
          <cell r="M19">
            <v>1</v>
          </cell>
          <cell r="N19" t="str">
            <v>LMV311</v>
          </cell>
          <cell r="O19">
            <v>296069</v>
          </cell>
          <cell r="P19" t="str">
            <v>PP</v>
          </cell>
          <cell r="Q19" t="str">
            <v>MCPX</v>
          </cell>
          <cell r="R19" t="str">
            <v>PD</v>
          </cell>
          <cell r="S19" t="str">
            <v>Y</v>
          </cell>
          <cell r="T19" t="str">
            <v>N</v>
          </cell>
          <cell r="U19">
            <v>41627</v>
          </cell>
          <cell r="V19">
            <v>41631</v>
          </cell>
          <cell r="W19">
            <v>41873</v>
          </cell>
          <cell r="X19">
            <v>41873</v>
          </cell>
          <cell r="Y19">
            <v>41627</v>
          </cell>
          <cell r="Z19" t="str">
            <v>-</v>
          </cell>
          <cell r="AA19">
            <v>41638</v>
          </cell>
          <cell r="AB19">
            <v>41638</v>
          </cell>
          <cell r="AC19">
            <v>41761</v>
          </cell>
          <cell r="AD19">
            <v>41775</v>
          </cell>
          <cell r="AE19">
            <v>41788</v>
          </cell>
          <cell r="AF19">
            <v>41792</v>
          </cell>
          <cell r="AH19">
            <v>41843</v>
          </cell>
          <cell r="AI19" t="str">
            <v>-</v>
          </cell>
          <cell r="AJ19">
            <v>116</v>
          </cell>
          <cell r="AK19">
            <v>34.571428571428569</v>
          </cell>
          <cell r="AL19">
            <v>41627</v>
          </cell>
          <cell r="AM19" t="str">
            <v>-</v>
          </cell>
          <cell r="AZ19" t="str">
            <v/>
          </cell>
        </row>
        <row r="20">
          <cell r="B20" t="str">
            <v>A2369144-02</v>
          </cell>
          <cell r="C20" t="str">
            <v>Reliance Ind/ Jamngar Complex</v>
          </cell>
          <cell r="D20" t="str">
            <v>Parks</v>
          </cell>
          <cell r="G20" t="str">
            <v>Kampman</v>
          </cell>
          <cell r="H20" t="str">
            <v>Michelle</v>
          </cell>
          <cell r="I20" t="str">
            <v>1J/MWI/7498641/LOC/DTA</v>
          </cell>
          <cell r="J20" t="str">
            <v>MP-CHC501-P1014</v>
          </cell>
          <cell r="K20">
            <v>120035</v>
          </cell>
          <cell r="L20" t="str">
            <v>Chatterji</v>
          </cell>
          <cell r="M20">
            <v>1</v>
          </cell>
          <cell r="N20" t="str">
            <v>LMV311</v>
          </cell>
          <cell r="O20">
            <v>196695</v>
          </cell>
          <cell r="P20" t="str">
            <v>PP</v>
          </cell>
          <cell r="Q20" t="str">
            <v>MCPX</v>
          </cell>
          <cell r="R20" t="str">
            <v>PD</v>
          </cell>
          <cell r="S20" t="str">
            <v>Y</v>
          </cell>
          <cell r="T20" t="str">
            <v>N</v>
          </cell>
          <cell r="U20">
            <v>41627</v>
          </cell>
          <cell r="V20">
            <v>41631</v>
          </cell>
          <cell r="W20">
            <v>41873</v>
          </cell>
          <cell r="X20">
            <v>41873</v>
          </cell>
          <cell r="Y20">
            <v>41627</v>
          </cell>
          <cell r="Z20" t="str">
            <v>-</v>
          </cell>
          <cell r="AA20">
            <v>41638</v>
          </cell>
          <cell r="AB20">
            <v>41638</v>
          </cell>
          <cell r="AC20">
            <v>41761</v>
          </cell>
          <cell r="AD20">
            <v>41775</v>
          </cell>
          <cell r="AE20">
            <v>41788</v>
          </cell>
          <cell r="AF20">
            <v>41792</v>
          </cell>
          <cell r="AH20">
            <v>41843</v>
          </cell>
          <cell r="AI20" t="str">
            <v>-</v>
          </cell>
          <cell r="AJ20">
            <v>116</v>
          </cell>
          <cell r="AK20">
            <v>34.571428571428569</v>
          </cell>
          <cell r="AL20">
            <v>41627</v>
          </cell>
          <cell r="AM20" t="str">
            <v>-</v>
          </cell>
          <cell r="AZ20" t="str">
            <v/>
          </cell>
        </row>
        <row r="21">
          <cell r="B21" t="str">
            <v>A2369144-03</v>
          </cell>
          <cell r="C21" t="str">
            <v>Reliance Ind/ Jamngar Complex</v>
          </cell>
          <cell r="D21" t="str">
            <v>Parks</v>
          </cell>
          <cell r="G21" t="str">
            <v>Kampman</v>
          </cell>
          <cell r="H21" t="str">
            <v>Michelle</v>
          </cell>
          <cell r="I21" t="str">
            <v>1J/MWI/7498641/LOC/DTA</v>
          </cell>
          <cell r="J21" t="str">
            <v>MP-CHC501-P1003</v>
          </cell>
          <cell r="K21">
            <v>120035</v>
          </cell>
          <cell r="L21" t="str">
            <v>Chatterji</v>
          </cell>
          <cell r="M21">
            <v>1</v>
          </cell>
          <cell r="N21" t="str">
            <v>LMV311</v>
          </cell>
          <cell r="O21">
            <v>196695</v>
          </cell>
          <cell r="P21" t="str">
            <v>PP</v>
          </cell>
          <cell r="Q21" t="str">
            <v>MCPX</v>
          </cell>
          <cell r="R21" t="str">
            <v>PD</v>
          </cell>
          <cell r="S21" t="str">
            <v>Y</v>
          </cell>
          <cell r="T21" t="str">
            <v>N</v>
          </cell>
          <cell r="U21">
            <v>41627</v>
          </cell>
          <cell r="V21">
            <v>41631</v>
          </cell>
          <cell r="W21">
            <v>41873</v>
          </cell>
          <cell r="X21">
            <v>41873</v>
          </cell>
          <cell r="Y21">
            <v>41627</v>
          </cell>
          <cell r="Z21" t="str">
            <v>-</v>
          </cell>
          <cell r="AA21">
            <v>41638</v>
          </cell>
          <cell r="AB21">
            <v>41638</v>
          </cell>
          <cell r="AC21">
            <v>41761</v>
          </cell>
          <cell r="AD21">
            <v>41775</v>
          </cell>
          <cell r="AE21">
            <v>41788</v>
          </cell>
          <cell r="AF21">
            <v>41792</v>
          </cell>
          <cell r="AH21">
            <v>41843</v>
          </cell>
          <cell r="AI21" t="str">
            <v>-</v>
          </cell>
          <cell r="AJ21">
            <v>116</v>
          </cell>
          <cell r="AK21">
            <v>34.571428571428569</v>
          </cell>
          <cell r="AL21">
            <v>41627</v>
          </cell>
          <cell r="AM21" t="str">
            <v>-</v>
          </cell>
          <cell r="AZ21" t="str">
            <v/>
          </cell>
        </row>
        <row r="22">
          <cell r="B22" t="str">
            <v>A2369144-04-05</v>
          </cell>
          <cell r="C22" t="str">
            <v>Reliance Ind/ Jamngar Complex</v>
          </cell>
          <cell r="D22" t="str">
            <v>Parks</v>
          </cell>
          <cell r="G22" t="str">
            <v>Kampman</v>
          </cell>
          <cell r="H22" t="str">
            <v>Michelle</v>
          </cell>
          <cell r="I22" t="str">
            <v>1J/MWI/7498641/LOC/DTA</v>
          </cell>
          <cell r="J22" t="str">
            <v>MP-CHC501-P1412/P1413</v>
          </cell>
          <cell r="K22">
            <v>120035</v>
          </cell>
          <cell r="L22" t="str">
            <v>Chatterji</v>
          </cell>
          <cell r="M22">
            <v>2</v>
          </cell>
          <cell r="N22" t="str">
            <v>LMV311</v>
          </cell>
          <cell r="O22">
            <v>405694</v>
          </cell>
          <cell r="P22" t="str">
            <v>PP</v>
          </cell>
          <cell r="Q22" t="str">
            <v>MCPX</v>
          </cell>
          <cell r="R22" t="str">
            <v>PD</v>
          </cell>
          <cell r="S22" t="str">
            <v>Y</v>
          </cell>
          <cell r="T22" t="str">
            <v>N</v>
          </cell>
          <cell r="U22">
            <v>41627</v>
          </cell>
          <cell r="V22">
            <v>41631</v>
          </cell>
          <cell r="W22">
            <v>41873</v>
          </cell>
          <cell r="X22">
            <v>41873</v>
          </cell>
          <cell r="Y22">
            <v>41627</v>
          </cell>
          <cell r="Z22" t="str">
            <v>-</v>
          </cell>
          <cell r="AA22">
            <v>41638</v>
          </cell>
          <cell r="AB22">
            <v>41638</v>
          </cell>
          <cell r="AC22">
            <v>41761</v>
          </cell>
          <cell r="AD22">
            <v>41775</v>
          </cell>
          <cell r="AE22">
            <v>41788</v>
          </cell>
          <cell r="AF22">
            <v>41792</v>
          </cell>
          <cell r="AH22">
            <v>41843</v>
          </cell>
          <cell r="AI22" t="str">
            <v>-</v>
          </cell>
          <cell r="AJ22">
            <v>116</v>
          </cell>
          <cell r="AK22">
            <v>34.571428571428569</v>
          </cell>
          <cell r="AL22">
            <v>41627</v>
          </cell>
          <cell r="AM22" t="str">
            <v>-</v>
          </cell>
          <cell r="AZ22" t="str">
            <v/>
          </cell>
        </row>
        <row r="23">
          <cell r="B23" t="str">
            <v>A2369144-06-07</v>
          </cell>
          <cell r="C23" t="str">
            <v>Reliance Ind/ Jamngar Complex</v>
          </cell>
          <cell r="D23" t="str">
            <v>Parks</v>
          </cell>
          <cell r="G23" t="str">
            <v>Kampman</v>
          </cell>
          <cell r="H23" t="str">
            <v>Michelle</v>
          </cell>
          <cell r="I23" t="str">
            <v>1J/MWI/7498641/LOC/DTA</v>
          </cell>
          <cell r="J23" t="str">
            <v>MP-CHC501-P5212/P5213</v>
          </cell>
          <cell r="K23">
            <v>120035</v>
          </cell>
          <cell r="L23" t="str">
            <v>Chatterji</v>
          </cell>
          <cell r="M23">
            <v>2</v>
          </cell>
          <cell r="N23" t="str">
            <v>LMV322</v>
          </cell>
          <cell r="O23">
            <v>323028</v>
          </cell>
          <cell r="P23" t="str">
            <v>PP</v>
          </cell>
          <cell r="Q23" t="str">
            <v>MCPX</v>
          </cell>
          <cell r="R23" t="str">
            <v>PD</v>
          </cell>
          <cell r="S23" t="str">
            <v>Y</v>
          </cell>
          <cell r="T23" t="str">
            <v>N</v>
          </cell>
          <cell r="U23">
            <v>41627</v>
          </cell>
          <cell r="V23">
            <v>41631</v>
          </cell>
          <cell r="W23">
            <v>41873</v>
          </cell>
          <cell r="X23">
            <v>41873</v>
          </cell>
          <cell r="Y23">
            <v>41627</v>
          </cell>
          <cell r="Z23" t="str">
            <v>-</v>
          </cell>
          <cell r="AA23">
            <v>41638</v>
          </cell>
          <cell r="AB23">
            <v>41638</v>
          </cell>
          <cell r="AC23">
            <v>41761</v>
          </cell>
          <cell r="AD23">
            <v>41775</v>
          </cell>
          <cell r="AE23">
            <v>41788</v>
          </cell>
          <cell r="AF23">
            <v>41792</v>
          </cell>
          <cell r="AH23">
            <v>41843</v>
          </cell>
          <cell r="AI23" t="str">
            <v>-</v>
          </cell>
          <cell r="AJ23">
            <v>116</v>
          </cell>
          <cell r="AK23">
            <v>34.571428571428569</v>
          </cell>
          <cell r="AL23">
            <v>41627</v>
          </cell>
          <cell r="AM23" t="str">
            <v>-</v>
          </cell>
          <cell r="AZ23" t="str">
            <v/>
          </cell>
        </row>
        <row r="24">
          <cell r="B24" t="str">
            <v>A2369144-08-09</v>
          </cell>
          <cell r="C24" t="str">
            <v>Reliance Ind/ Jamngar Complex</v>
          </cell>
          <cell r="D24" t="str">
            <v>Parks</v>
          </cell>
          <cell r="G24" t="str">
            <v>Kampman</v>
          </cell>
          <cell r="H24" t="str">
            <v>Michelle</v>
          </cell>
          <cell r="I24" t="str">
            <v>1J/MWI/7498641/LOC/DTA</v>
          </cell>
          <cell r="J24" t="str">
            <v>MP-CHC501-P5215/P5216</v>
          </cell>
          <cell r="K24">
            <v>120035</v>
          </cell>
          <cell r="L24" t="str">
            <v>Chatterji</v>
          </cell>
          <cell r="M24">
            <v>2</v>
          </cell>
          <cell r="N24" t="str">
            <v>LMV311</v>
          </cell>
          <cell r="O24">
            <v>460444</v>
          </cell>
          <cell r="P24" t="str">
            <v>PP</v>
          </cell>
          <cell r="Q24" t="str">
            <v>MCPX</v>
          </cell>
          <cell r="R24" t="str">
            <v>PD</v>
          </cell>
          <cell r="S24" t="str">
            <v>Y</v>
          </cell>
          <cell r="T24" t="str">
            <v>N</v>
          </cell>
          <cell r="U24">
            <v>41627</v>
          </cell>
          <cell r="V24">
            <v>41631</v>
          </cell>
          <cell r="W24">
            <v>41873</v>
          </cell>
          <cell r="X24">
            <v>41873</v>
          </cell>
          <cell r="Y24">
            <v>41627</v>
          </cell>
          <cell r="Z24" t="str">
            <v>-</v>
          </cell>
          <cell r="AA24">
            <v>41638</v>
          </cell>
          <cell r="AB24">
            <v>41638</v>
          </cell>
          <cell r="AC24">
            <v>41761</v>
          </cell>
          <cell r="AD24">
            <v>41775</v>
          </cell>
          <cell r="AE24">
            <v>41788</v>
          </cell>
          <cell r="AF24">
            <v>41792</v>
          </cell>
          <cell r="AH24">
            <v>41843</v>
          </cell>
          <cell r="AI24" t="str">
            <v>-</v>
          </cell>
          <cell r="AJ24">
            <v>116</v>
          </cell>
          <cell r="AK24">
            <v>34.571428571428569</v>
          </cell>
          <cell r="AL24">
            <v>41627</v>
          </cell>
          <cell r="AM24" t="str">
            <v>-</v>
          </cell>
          <cell r="AZ24" t="str">
            <v/>
          </cell>
        </row>
        <row r="25">
          <cell r="B25" t="str">
            <v>A2369144-10-12</v>
          </cell>
          <cell r="C25" t="str">
            <v>Reliance Ind/ Jamngar Complex</v>
          </cell>
          <cell r="D25" t="str">
            <v>Parks</v>
          </cell>
          <cell r="G25" t="str">
            <v>Kampman</v>
          </cell>
          <cell r="H25" t="str">
            <v>Michelle</v>
          </cell>
          <cell r="I25" t="str">
            <v>1J/MWI/7498641/LOC/DTA</v>
          </cell>
          <cell r="J25" t="str">
            <v>MP-CHC501-P5225 A&amp;B/P5228</v>
          </cell>
          <cell r="K25">
            <v>120035</v>
          </cell>
          <cell r="L25" t="str">
            <v>Chatterji</v>
          </cell>
          <cell r="M25">
            <v>3</v>
          </cell>
          <cell r="N25" t="str">
            <v>LMV322</v>
          </cell>
          <cell r="O25">
            <v>578823</v>
          </cell>
          <cell r="P25" t="str">
            <v>PP</v>
          </cell>
          <cell r="Q25" t="str">
            <v>MCPX</v>
          </cell>
          <cell r="R25" t="str">
            <v>PD</v>
          </cell>
          <cell r="S25" t="str">
            <v>Y</v>
          </cell>
          <cell r="T25" t="str">
            <v>N</v>
          </cell>
          <cell r="U25">
            <v>41627</v>
          </cell>
          <cell r="V25">
            <v>41631</v>
          </cell>
          <cell r="W25">
            <v>41873</v>
          </cell>
          <cell r="X25">
            <v>41873</v>
          </cell>
          <cell r="Y25">
            <v>41627</v>
          </cell>
          <cell r="Z25" t="str">
            <v>-</v>
          </cell>
          <cell r="AA25">
            <v>41638</v>
          </cell>
          <cell r="AB25">
            <v>41638</v>
          </cell>
          <cell r="AC25">
            <v>41761</v>
          </cell>
          <cell r="AD25">
            <v>41775</v>
          </cell>
          <cell r="AE25">
            <v>41788</v>
          </cell>
          <cell r="AF25">
            <v>41792</v>
          </cell>
          <cell r="AH25">
            <v>41843</v>
          </cell>
          <cell r="AI25" t="str">
            <v>-</v>
          </cell>
          <cell r="AJ25">
            <v>116</v>
          </cell>
          <cell r="AK25">
            <v>34.571428571428569</v>
          </cell>
          <cell r="AL25">
            <v>41627</v>
          </cell>
          <cell r="AM25" t="str">
            <v>-</v>
          </cell>
          <cell r="AZ25" t="str">
            <v/>
          </cell>
        </row>
        <row r="26">
          <cell r="B26" t="str">
            <v>A2369144-13-14</v>
          </cell>
          <cell r="C26" t="str">
            <v>Reliance Ind/ Jamngar Complex</v>
          </cell>
          <cell r="D26" t="str">
            <v>Parks</v>
          </cell>
          <cell r="G26" t="str">
            <v>Kampman</v>
          </cell>
          <cell r="H26" t="str">
            <v>Michelle</v>
          </cell>
          <cell r="I26" t="str">
            <v>1J/MWI/7498641/LOC/DTA</v>
          </cell>
          <cell r="J26" t="str">
            <v>MP-CHC501-P9510/P9515</v>
          </cell>
          <cell r="K26">
            <v>120035</v>
          </cell>
          <cell r="L26" t="str">
            <v>Chatterji</v>
          </cell>
          <cell r="M26">
            <v>2</v>
          </cell>
          <cell r="N26" t="str">
            <v>LMV322</v>
          </cell>
          <cell r="O26">
            <v>392552</v>
          </cell>
          <cell r="P26" t="str">
            <v>PP</v>
          </cell>
          <cell r="Q26" t="str">
            <v>MCPX</v>
          </cell>
          <cell r="R26" t="str">
            <v>PD</v>
          </cell>
          <cell r="S26" t="str">
            <v>Y</v>
          </cell>
          <cell r="T26" t="str">
            <v>N</v>
          </cell>
          <cell r="U26">
            <v>41627</v>
          </cell>
          <cell r="V26">
            <v>41631</v>
          </cell>
          <cell r="W26">
            <v>41873</v>
          </cell>
          <cell r="X26">
            <v>41873</v>
          </cell>
          <cell r="Y26">
            <v>41627</v>
          </cell>
          <cell r="Z26" t="str">
            <v>-</v>
          </cell>
          <cell r="AA26">
            <v>41638</v>
          </cell>
          <cell r="AB26">
            <v>41638</v>
          </cell>
          <cell r="AC26">
            <v>41761</v>
          </cell>
          <cell r="AD26">
            <v>41775</v>
          </cell>
          <cell r="AE26">
            <v>41788</v>
          </cell>
          <cell r="AF26">
            <v>41792</v>
          </cell>
          <cell r="AH26">
            <v>41843</v>
          </cell>
          <cell r="AI26" t="str">
            <v>-</v>
          </cell>
          <cell r="AJ26">
            <v>116</v>
          </cell>
          <cell r="AK26">
            <v>34.571428571428569</v>
          </cell>
          <cell r="AL26">
            <v>41627</v>
          </cell>
          <cell r="AM26" t="str">
            <v>-</v>
          </cell>
          <cell r="AZ26" t="str">
            <v/>
          </cell>
        </row>
        <row r="27">
          <cell r="B27" t="str">
            <v>A2338209-01-02</v>
          </cell>
          <cell r="C27" t="str">
            <v>CB&amp;I Inc / Sunoco Logistics</v>
          </cell>
          <cell r="D27" t="str">
            <v>Setelin</v>
          </cell>
          <cell r="F27" t="str">
            <v>Smeltzer</v>
          </cell>
          <cell r="H27" t="str">
            <v>Shara</v>
          </cell>
          <cell r="I27" t="str">
            <v>40182925-PO-0111-2A</v>
          </cell>
          <cell r="J27" t="str">
            <v>30-P-206A/B</v>
          </cell>
          <cell r="K27" t="str">
            <v>121056-2</v>
          </cell>
          <cell r="M27">
            <v>2</v>
          </cell>
          <cell r="N27" t="str">
            <v>LMV806</v>
          </cell>
          <cell r="O27">
            <v>111417</v>
          </cell>
          <cell r="P27" t="str">
            <v>PP</v>
          </cell>
          <cell r="Q27" t="str">
            <v>MCPX</v>
          </cell>
          <cell r="R27" t="str">
            <v>PD</v>
          </cell>
          <cell r="S27" t="str">
            <v>N</v>
          </cell>
          <cell r="T27" t="str">
            <v>N</v>
          </cell>
          <cell r="U27">
            <v>41548</v>
          </cell>
          <cell r="V27">
            <v>41549</v>
          </cell>
          <cell r="W27">
            <v>41858</v>
          </cell>
          <cell r="X27">
            <v>41865</v>
          </cell>
          <cell r="Y27">
            <v>41548</v>
          </cell>
          <cell r="Z27">
            <v>41555</v>
          </cell>
          <cell r="AA27">
            <v>41555</v>
          </cell>
          <cell r="AB27">
            <v>41555</v>
          </cell>
          <cell r="AC27">
            <v>41974</v>
          </cell>
          <cell r="AD27">
            <v>41765</v>
          </cell>
          <cell r="AE27">
            <v>41782</v>
          </cell>
          <cell r="AF27">
            <v>41792</v>
          </cell>
          <cell r="AH27">
            <v>41835</v>
          </cell>
          <cell r="AI27" t="str">
            <v>-</v>
          </cell>
          <cell r="AJ27">
            <v>174</v>
          </cell>
          <cell r="AK27">
            <v>45.142857142857146</v>
          </cell>
          <cell r="AL27">
            <v>41548</v>
          </cell>
          <cell r="AZ27" t="str">
            <v/>
          </cell>
        </row>
        <row r="28">
          <cell r="B28" t="str">
            <v>A2380791-01-02</v>
          </cell>
          <cell r="C28" t="str">
            <v>POSCO Eng/ Map Ta Phut Plefines Co</v>
          </cell>
          <cell r="D28" t="str">
            <v>Sideri</v>
          </cell>
          <cell r="G28" t="str">
            <v>Thompson</v>
          </cell>
          <cell r="H28" t="str">
            <v>Heidi</v>
          </cell>
          <cell r="I28" t="str">
            <v>120117-PO-M-009</v>
          </cell>
          <cell r="J28" t="str">
            <v>P-2601 A/B</v>
          </cell>
          <cell r="K28" t="str">
            <v>112358-7</v>
          </cell>
          <cell r="L28" t="str">
            <v>Gonzales</v>
          </cell>
          <cell r="M28">
            <v>2</v>
          </cell>
          <cell r="N28" t="str">
            <v>LMV322Z</v>
          </cell>
          <cell r="O28">
            <v>290000</v>
          </cell>
          <cell r="P28" t="str">
            <v>PP</v>
          </cell>
          <cell r="Q28" t="str">
            <v>MCPX</v>
          </cell>
          <cell r="R28" t="str">
            <v>PD</v>
          </cell>
          <cell r="S28" t="str">
            <v>Y</v>
          </cell>
          <cell r="T28" t="str">
            <v>N</v>
          </cell>
          <cell r="U28">
            <v>41663</v>
          </cell>
          <cell r="V28">
            <v>41667</v>
          </cell>
          <cell r="W28">
            <v>41876</v>
          </cell>
          <cell r="X28">
            <v>41876</v>
          </cell>
          <cell r="Y28">
            <v>41663</v>
          </cell>
          <cell r="Z28">
            <v>41674</v>
          </cell>
          <cell r="AA28">
            <v>41674</v>
          </cell>
          <cell r="AB28">
            <v>41674</v>
          </cell>
          <cell r="AC28">
            <v>41764</v>
          </cell>
          <cell r="AD28">
            <v>41778</v>
          </cell>
          <cell r="AE28">
            <v>41791</v>
          </cell>
          <cell r="AF28">
            <v>41795</v>
          </cell>
          <cell r="AH28">
            <v>41846</v>
          </cell>
          <cell r="AI28" t="str">
            <v>-</v>
          </cell>
          <cell r="AJ28">
            <v>93</v>
          </cell>
          <cell r="AK28">
            <v>29.857142857142858</v>
          </cell>
          <cell r="AL28">
            <v>41663</v>
          </cell>
          <cell r="AZ28" t="str">
            <v/>
          </cell>
        </row>
        <row r="29">
          <cell r="B29" t="str">
            <v>A2417970-01</v>
          </cell>
          <cell r="C29" t="str">
            <v>Atlantic Midstream</v>
          </cell>
          <cell r="D29" t="str">
            <v>Wareham</v>
          </cell>
          <cell r="E29" t="str">
            <v>Tippet</v>
          </cell>
          <cell r="F29" t="str">
            <v>Miller</v>
          </cell>
          <cell r="G29" t="str">
            <v>-</v>
          </cell>
          <cell r="H29" t="str">
            <v>FLT</v>
          </cell>
          <cell r="I29" t="str">
            <v>14-0045-SU</v>
          </cell>
          <cell r="J29" t="str">
            <v>89411207 Spare</v>
          </cell>
          <cell r="K29">
            <v>125535</v>
          </cell>
          <cell r="M29">
            <v>1</v>
          </cell>
          <cell r="N29" t="str">
            <v>LMV311</v>
          </cell>
          <cell r="O29">
            <v>48488</v>
          </cell>
          <cell r="P29" t="str">
            <v>-</v>
          </cell>
          <cell r="Q29" t="str">
            <v>FLT</v>
          </cell>
          <cell r="R29" t="str">
            <v>PA</v>
          </cell>
          <cell r="S29" t="str">
            <v>N</v>
          </cell>
          <cell r="T29" t="str">
            <v>N</v>
          </cell>
          <cell r="U29">
            <v>41758</v>
          </cell>
          <cell r="V29">
            <v>41758</v>
          </cell>
          <cell r="W29">
            <v>41841</v>
          </cell>
          <cell r="X29">
            <v>41841</v>
          </cell>
          <cell r="Y29">
            <v>41758</v>
          </cell>
          <cell r="Z29" t="str">
            <v>-</v>
          </cell>
          <cell r="AA29" t="str">
            <v>-</v>
          </cell>
          <cell r="AB29">
            <v>41765</v>
          </cell>
          <cell r="AC29">
            <v>41729</v>
          </cell>
          <cell r="AD29">
            <v>41743</v>
          </cell>
          <cell r="AE29">
            <v>41793</v>
          </cell>
          <cell r="AF29">
            <v>41796</v>
          </cell>
          <cell r="AH29">
            <v>41811</v>
          </cell>
          <cell r="AI29" t="str">
            <v>-</v>
          </cell>
          <cell r="AJ29">
            <v>29</v>
          </cell>
          <cell r="AK29">
            <v>11.857142857142858</v>
          </cell>
          <cell r="AL29">
            <v>41758</v>
          </cell>
          <cell r="AM29" t="str">
            <v>-</v>
          </cell>
          <cell r="AN29" t="str">
            <v>-</v>
          </cell>
          <cell r="AZ29" t="str">
            <v/>
          </cell>
        </row>
        <row r="30">
          <cell r="B30" t="str">
            <v>C2422519-01</v>
          </cell>
          <cell r="C30" t="str">
            <v>UOP/ KEC SIBA</v>
          </cell>
          <cell r="D30" t="str">
            <v>Boening</v>
          </cell>
          <cell r="E30" t="str">
            <v>Rich</v>
          </cell>
          <cell r="F30" t="str">
            <v>Miller</v>
          </cell>
          <cell r="G30" t="str">
            <v>-</v>
          </cell>
          <cell r="H30" t="str">
            <v>FLT</v>
          </cell>
          <cell r="I30" t="str">
            <v>J375-9</v>
          </cell>
          <cell r="J30" t="str">
            <v>C-1141</v>
          </cell>
          <cell r="K30" t="str">
            <v>SC14157/SD1426J</v>
          </cell>
          <cell r="M30">
            <v>1</v>
          </cell>
          <cell r="N30" t="str">
            <v>LMC311P</v>
          </cell>
          <cell r="O30">
            <v>187400</v>
          </cell>
          <cell r="P30" t="str">
            <v>-</v>
          </cell>
          <cell r="Q30" t="str">
            <v>STD</v>
          </cell>
          <cell r="R30" t="str">
            <v>CA</v>
          </cell>
          <cell r="S30" t="str">
            <v>N</v>
          </cell>
          <cell r="T30" t="str">
            <v>N</v>
          </cell>
          <cell r="U30">
            <v>41768</v>
          </cell>
          <cell r="V30">
            <v>41768</v>
          </cell>
          <cell r="W30">
            <v>41858</v>
          </cell>
          <cell r="X30">
            <v>41858</v>
          </cell>
          <cell r="Y30">
            <v>41768</v>
          </cell>
          <cell r="Z30">
            <v>41775</v>
          </cell>
          <cell r="AA30" t="str">
            <v>-</v>
          </cell>
          <cell r="AB30">
            <v>41782</v>
          </cell>
          <cell r="AC30">
            <v>41746</v>
          </cell>
          <cell r="AD30">
            <v>41760</v>
          </cell>
          <cell r="AE30">
            <v>41795</v>
          </cell>
          <cell r="AF30">
            <v>41799</v>
          </cell>
          <cell r="AH30">
            <v>41828</v>
          </cell>
          <cell r="AI30" t="str">
            <v>-</v>
          </cell>
          <cell r="AJ30">
            <v>22</v>
          </cell>
          <cell r="AK30">
            <v>12.857142857142858</v>
          </cell>
          <cell r="AL30">
            <v>41768</v>
          </cell>
          <cell r="AN30" t="str">
            <v>-</v>
          </cell>
          <cell r="AZ30" t="str">
            <v/>
          </cell>
        </row>
        <row r="31">
          <cell r="B31" t="str">
            <v>C2427348-01</v>
          </cell>
          <cell r="C31" t="str">
            <v>UOP Russell</v>
          </cell>
          <cell r="D31" t="str">
            <v>Boening</v>
          </cell>
          <cell r="E31" t="str">
            <v>Rich</v>
          </cell>
          <cell r="F31" t="str">
            <v>Miller</v>
          </cell>
          <cell r="G31" t="str">
            <v>-</v>
          </cell>
          <cell r="H31" t="str">
            <v>FLT</v>
          </cell>
          <cell r="I31" t="str">
            <v>J363-12A</v>
          </cell>
          <cell r="J31" t="str">
            <v>C-141</v>
          </cell>
          <cell r="K31" t="str">
            <v>SC14166</v>
          </cell>
          <cell r="M31">
            <v>1</v>
          </cell>
          <cell r="N31" t="str">
            <v>LMC311P</v>
          </cell>
          <cell r="O31">
            <v>132777</v>
          </cell>
          <cell r="P31" t="str">
            <v>-</v>
          </cell>
          <cell r="Q31" t="str">
            <v>FLT</v>
          </cell>
          <cell r="R31" t="str">
            <v>CA</v>
          </cell>
          <cell r="S31" t="str">
            <v>N</v>
          </cell>
          <cell r="T31" t="str">
            <v>N</v>
          </cell>
          <cell r="U31">
            <v>41780</v>
          </cell>
          <cell r="V31">
            <v>41781</v>
          </cell>
          <cell r="W31">
            <v>41859</v>
          </cell>
          <cell r="X31">
            <v>41859</v>
          </cell>
          <cell r="Y31">
            <v>41780</v>
          </cell>
          <cell r="Z31">
            <v>41788</v>
          </cell>
          <cell r="AA31" t="str">
            <v>-</v>
          </cell>
          <cell r="AB31">
            <v>41795</v>
          </cell>
          <cell r="AC31">
            <v>41747</v>
          </cell>
          <cell r="AD31">
            <v>41761</v>
          </cell>
          <cell r="AE31">
            <v>41795</v>
          </cell>
          <cell r="AF31">
            <v>41799</v>
          </cell>
          <cell r="AH31">
            <v>41829</v>
          </cell>
          <cell r="AI31" t="str">
            <v>-</v>
          </cell>
          <cell r="AJ31">
            <v>13</v>
          </cell>
          <cell r="AK31">
            <v>11.142857142857142</v>
          </cell>
          <cell r="AL31">
            <v>41779</v>
          </cell>
          <cell r="AZ31" t="str">
            <v/>
          </cell>
        </row>
        <row r="32">
          <cell r="B32" t="str">
            <v>A2399511-01-02</v>
          </cell>
          <cell r="C32" t="str">
            <v>Siemens Energy, Inc</v>
          </cell>
          <cell r="D32" t="str">
            <v>Setelin</v>
          </cell>
          <cell r="F32" t="str">
            <v>Reichert</v>
          </cell>
          <cell r="G32" t="str">
            <v>Conlin</v>
          </cell>
          <cell r="H32" t="str">
            <v>Norma</v>
          </cell>
          <cell r="I32" t="str">
            <v>45038411</v>
          </cell>
          <cell r="J32" t="str">
            <v>MP-CRC301-P171901 A/B</v>
          </cell>
          <cell r="K32">
            <v>116335</v>
          </cell>
          <cell r="M32">
            <v>2</v>
          </cell>
          <cell r="N32" t="str">
            <v>LMV311</v>
          </cell>
          <cell r="O32">
            <v>447007</v>
          </cell>
          <cell r="P32" t="str">
            <v>PP/LD's</v>
          </cell>
          <cell r="Q32" t="str">
            <v>MCPX</v>
          </cell>
          <cell r="R32" t="str">
            <v>PD</v>
          </cell>
          <cell r="S32" t="str">
            <v>Y</v>
          </cell>
          <cell r="T32" t="str">
            <v>N</v>
          </cell>
          <cell r="U32">
            <v>41710</v>
          </cell>
          <cell r="V32">
            <v>41711</v>
          </cell>
          <cell r="W32">
            <v>41880</v>
          </cell>
          <cell r="X32">
            <v>41880</v>
          </cell>
          <cell r="Y32">
            <v>41710</v>
          </cell>
          <cell r="Z32">
            <v>41718</v>
          </cell>
          <cell r="AA32" t="str">
            <v>-</v>
          </cell>
          <cell r="AB32">
            <v>41718</v>
          </cell>
          <cell r="AC32">
            <v>41768</v>
          </cell>
          <cell r="AD32">
            <v>41782</v>
          </cell>
          <cell r="AE32">
            <v>41795</v>
          </cell>
          <cell r="AF32">
            <v>41799</v>
          </cell>
          <cell r="AH32">
            <v>41850</v>
          </cell>
          <cell r="AI32" t="str">
            <v>-</v>
          </cell>
          <cell r="AJ32">
            <v>63</v>
          </cell>
          <cell r="AK32">
            <v>24.142857142857142</v>
          </cell>
          <cell r="AL32">
            <v>41710</v>
          </cell>
          <cell r="AN32" t="str">
            <v>-</v>
          </cell>
          <cell r="AZ32" t="str">
            <v/>
          </cell>
        </row>
        <row r="33">
          <cell r="B33" t="str">
            <v>A2368694-02</v>
          </cell>
          <cell r="C33" t="str">
            <v>UOP LLC/ PRL PENEX</v>
          </cell>
          <cell r="D33" t="str">
            <v>Setelin</v>
          </cell>
          <cell r="H33" t="str">
            <v>Shara</v>
          </cell>
          <cell r="I33" t="str">
            <v>4500546791</v>
          </cell>
          <cell r="J33" t="str">
            <v>702-JB</v>
          </cell>
          <cell r="K33" t="str">
            <v>124111-3</v>
          </cell>
          <cell r="M33">
            <v>1</v>
          </cell>
          <cell r="N33" t="str">
            <v>BMP311</v>
          </cell>
          <cell r="O33">
            <v>482493</v>
          </cell>
          <cell r="P33" t="str">
            <v>PP</v>
          </cell>
          <cell r="Q33" t="str">
            <v>MCPX</v>
          </cell>
          <cell r="R33" t="str">
            <v>PF</v>
          </cell>
          <cell r="S33" t="str">
            <v>Y</v>
          </cell>
          <cell r="T33" t="str">
            <v>N</v>
          </cell>
          <cell r="U33">
            <v>41626</v>
          </cell>
          <cell r="V33">
            <v>41628</v>
          </cell>
          <cell r="W33">
            <v>41897</v>
          </cell>
          <cell r="X33">
            <v>41897</v>
          </cell>
          <cell r="Y33">
            <v>41626</v>
          </cell>
          <cell r="Z33">
            <v>41635</v>
          </cell>
          <cell r="AA33">
            <v>41635</v>
          </cell>
          <cell r="AB33">
            <v>41635</v>
          </cell>
          <cell r="AC33">
            <v>41771</v>
          </cell>
          <cell r="AD33">
            <v>41785</v>
          </cell>
          <cell r="AE33">
            <v>41792</v>
          </cell>
          <cell r="AF33">
            <v>41799</v>
          </cell>
          <cell r="AH33">
            <v>41867</v>
          </cell>
          <cell r="AI33" t="str">
            <v>-</v>
          </cell>
          <cell r="AJ33">
            <v>122</v>
          </cell>
          <cell r="AK33">
            <v>38.428571428571431</v>
          </cell>
          <cell r="AL33">
            <v>41626</v>
          </cell>
          <cell r="AZ33" t="str">
            <v/>
          </cell>
        </row>
        <row r="34">
          <cell r="B34" t="str">
            <v>A2160254-01-04</v>
          </cell>
          <cell r="C34" t="str">
            <v>Bechtel - Wheatstone</v>
          </cell>
          <cell r="D34" t="str">
            <v>Nelson</v>
          </cell>
          <cell r="F34" t="str">
            <v>Collins</v>
          </cell>
          <cell r="H34" t="str">
            <v>Shara</v>
          </cell>
          <cell r="I34" t="str">
            <v>25657-140-POB-MPCP-00001</v>
          </cell>
          <cell r="M34">
            <v>4</v>
          </cell>
          <cell r="N34" t="str">
            <v>LMV-311</v>
          </cell>
          <cell r="O34">
            <v>1233735</v>
          </cell>
          <cell r="P34" t="str">
            <v>PP</v>
          </cell>
          <cell r="Q34" t="str">
            <v>MCPX</v>
          </cell>
          <cell r="R34" t="str">
            <v>PC</v>
          </cell>
          <cell r="S34" t="str">
            <v>Y</v>
          </cell>
          <cell r="T34" t="str">
            <v>N</v>
          </cell>
          <cell r="V34">
            <v>41096</v>
          </cell>
          <cell r="W34">
            <v>41859</v>
          </cell>
          <cell r="X34">
            <v>41873</v>
          </cell>
          <cell r="Z34">
            <v>41103</v>
          </cell>
          <cell r="AA34">
            <v>41103</v>
          </cell>
          <cell r="AB34">
            <v>41103</v>
          </cell>
          <cell r="AC34">
            <v>41733</v>
          </cell>
          <cell r="AD34">
            <v>41761</v>
          </cell>
          <cell r="AE34">
            <v>41797</v>
          </cell>
          <cell r="AF34">
            <v>41800</v>
          </cell>
          <cell r="AH34">
            <v>41843</v>
          </cell>
          <cell r="AI34" t="str">
            <v>-</v>
          </cell>
          <cell r="AJ34">
            <v>503</v>
          </cell>
          <cell r="AK34">
            <v>111</v>
          </cell>
          <cell r="AP34" t="str">
            <v>X</v>
          </cell>
          <cell r="AZ34" t="str">
            <v/>
          </cell>
        </row>
        <row r="35">
          <cell r="B35" t="str">
            <v>A2408913-03-04</v>
          </cell>
          <cell r="C35" t="str">
            <v>Lauren Eng/Holly Frontier</v>
          </cell>
          <cell r="D35" t="str">
            <v>Boening</v>
          </cell>
          <cell r="F35" t="str">
            <v>Miller</v>
          </cell>
          <cell r="G35" t="str">
            <v>-</v>
          </cell>
          <cell r="H35" t="str">
            <v>FLT</v>
          </cell>
          <cell r="I35" t="str">
            <v>042814</v>
          </cell>
          <cell r="J35" t="str">
            <v>26P2/2A</v>
          </cell>
          <cell r="K35" t="str">
            <v>125563-4</v>
          </cell>
          <cell r="M35">
            <v>2</v>
          </cell>
          <cell r="N35" t="str">
            <v>LMV311</v>
          </cell>
          <cell r="O35">
            <v>186101</v>
          </cell>
          <cell r="P35" t="str">
            <v>PP</v>
          </cell>
          <cell r="Q35" t="str">
            <v>STD</v>
          </cell>
          <cell r="R35" t="str">
            <v>PC</v>
          </cell>
          <cell r="S35" t="str">
            <v>N</v>
          </cell>
          <cell r="T35" t="str">
            <v>N</v>
          </cell>
          <cell r="U35">
            <v>41733</v>
          </cell>
          <cell r="V35">
            <v>41736</v>
          </cell>
          <cell r="W35">
            <v>41862</v>
          </cell>
          <cell r="X35">
            <v>41862</v>
          </cell>
          <cell r="Y35">
            <v>41733</v>
          </cell>
          <cell r="Z35">
            <v>41743</v>
          </cell>
          <cell r="AA35">
            <v>41743</v>
          </cell>
          <cell r="AB35">
            <v>41743</v>
          </cell>
          <cell r="AC35">
            <v>41750</v>
          </cell>
          <cell r="AD35">
            <v>41764</v>
          </cell>
          <cell r="AE35">
            <v>41800</v>
          </cell>
          <cell r="AF35">
            <v>41803</v>
          </cell>
          <cell r="AH35">
            <v>41832</v>
          </cell>
          <cell r="AI35" t="str">
            <v>-</v>
          </cell>
          <cell r="AJ35">
            <v>50</v>
          </cell>
          <cell r="AK35">
            <v>18</v>
          </cell>
          <cell r="AL35">
            <v>41733</v>
          </cell>
          <cell r="AZ35" t="str">
            <v/>
          </cell>
        </row>
        <row r="36">
          <cell r="B36" t="str">
            <v>A2408913-01-02</v>
          </cell>
          <cell r="C36" t="str">
            <v>Lauren Eng/Holly Frontier</v>
          </cell>
          <cell r="D36" t="str">
            <v>Boening</v>
          </cell>
          <cell r="F36" t="str">
            <v>Miller</v>
          </cell>
          <cell r="G36" t="str">
            <v>-</v>
          </cell>
          <cell r="H36" t="str">
            <v>FLT</v>
          </cell>
          <cell r="I36" t="str">
            <v>042814</v>
          </cell>
          <cell r="J36" t="str">
            <v>25P13/13A</v>
          </cell>
          <cell r="K36" t="str">
            <v>125563-4</v>
          </cell>
          <cell r="M36">
            <v>2</v>
          </cell>
          <cell r="N36" t="str">
            <v>LMV801</v>
          </cell>
          <cell r="O36">
            <v>66727</v>
          </cell>
          <cell r="P36" t="str">
            <v>PP</v>
          </cell>
          <cell r="Q36" t="str">
            <v>STD</v>
          </cell>
          <cell r="R36" t="str">
            <v>PC</v>
          </cell>
          <cell r="S36" t="str">
            <v>N</v>
          </cell>
          <cell r="T36" t="str">
            <v>N</v>
          </cell>
          <cell r="U36">
            <v>41733</v>
          </cell>
          <cell r="V36">
            <v>41736</v>
          </cell>
          <cell r="W36">
            <v>41862</v>
          </cell>
          <cell r="X36">
            <v>41862</v>
          </cell>
          <cell r="Y36">
            <v>41733</v>
          </cell>
          <cell r="Z36">
            <v>41743</v>
          </cell>
          <cell r="AA36">
            <v>41743</v>
          </cell>
          <cell r="AB36">
            <v>41743</v>
          </cell>
          <cell r="AC36">
            <v>41750</v>
          </cell>
          <cell r="AD36">
            <v>41764</v>
          </cell>
          <cell r="AE36">
            <v>41800</v>
          </cell>
          <cell r="AF36">
            <v>41803</v>
          </cell>
          <cell r="AH36">
            <v>41832</v>
          </cell>
          <cell r="AI36" t="str">
            <v>-</v>
          </cell>
          <cell r="AJ36">
            <v>50</v>
          </cell>
          <cell r="AK36">
            <v>18</v>
          </cell>
          <cell r="AL36">
            <v>41733</v>
          </cell>
          <cell r="AZ36" t="str">
            <v/>
          </cell>
        </row>
        <row r="37">
          <cell r="B37" t="str">
            <v>A2426727-01-02</v>
          </cell>
          <cell r="C37" t="str">
            <v>Countrymark Co-op, LLP</v>
          </cell>
          <cell r="D37" t="str">
            <v>FLT</v>
          </cell>
          <cell r="E37" t="str">
            <v>Rangel</v>
          </cell>
          <cell r="F37" t="str">
            <v>Miller</v>
          </cell>
          <cell r="G37" t="str">
            <v>-</v>
          </cell>
          <cell r="H37" t="str">
            <v>FLT</v>
          </cell>
          <cell r="I37" t="str">
            <v>REF2140845</v>
          </cell>
          <cell r="J37" t="str">
            <v>Light straight run</v>
          </cell>
          <cell r="K37" t="str">
            <v>127037-2</v>
          </cell>
          <cell r="M37">
            <v>2</v>
          </cell>
          <cell r="N37" t="str">
            <v>LMV801</v>
          </cell>
          <cell r="O37">
            <v>102236</v>
          </cell>
          <cell r="P37" t="str">
            <v>-</v>
          </cell>
          <cell r="Q37" t="str">
            <v>FLT</v>
          </cell>
          <cell r="R37" t="str">
            <v>PC</v>
          </cell>
          <cell r="S37" t="str">
            <v>N</v>
          </cell>
          <cell r="T37" t="str">
            <v>N</v>
          </cell>
          <cell r="U37">
            <v>41780</v>
          </cell>
          <cell r="V37">
            <v>41780</v>
          </cell>
          <cell r="W37">
            <v>41863</v>
          </cell>
          <cell r="X37">
            <v>41863</v>
          </cell>
          <cell r="Y37">
            <v>41871</v>
          </cell>
          <cell r="Z37">
            <v>41787</v>
          </cell>
          <cell r="AA37">
            <v>41787</v>
          </cell>
          <cell r="AB37">
            <v>41787</v>
          </cell>
          <cell r="AC37">
            <v>41751</v>
          </cell>
          <cell r="AD37">
            <v>41765</v>
          </cell>
          <cell r="AE37">
            <v>41800</v>
          </cell>
          <cell r="AF37">
            <v>41803</v>
          </cell>
          <cell r="AH37">
            <v>41833</v>
          </cell>
          <cell r="AI37" t="str">
            <v>-</v>
          </cell>
          <cell r="AJ37">
            <v>18</v>
          </cell>
          <cell r="AK37">
            <v>11.857142857142858</v>
          </cell>
          <cell r="AL37">
            <v>41780</v>
          </cell>
          <cell r="AZ37" t="str">
            <v/>
          </cell>
        </row>
        <row r="38">
          <cell r="B38" t="str">
            <v>C2427497-01</v>
          </cell>
          <cell r="C38" t="str">
            <v>UOP Russell</v>
          </cell>
          <cell r="D38" t="str">
            <v>Boening</v>
          </cell>
          <cell r="E38" t="str">
            <v>Rich</v>
          </cell>
          <cell r="F38" t="str">
            <v>Miller</v>
          </cell>
          <cell r="G38" t="str">
            <v>-</v>
          </cell>
          <cell r="H38" t="str">
            <v>FLT</v>
          </cell>
          <cell r="I38" t="str">
            <v>368-7</v>
          </cell>
          <cell r="J38" t="str">
            <v>C-141</v>
          </cell>
          <cell r="K38" t="str">
            <v>SC14173</v>
          </cell>
          <cell r="M38">
            <v>1</v>
          </cell>
          <cell r="N38" t="str">
            <v>LMC311P</v>
          </cell>
          <cell r="O38">
            <v>130404</v>
          </cell>
          <cell r="P38" t="str">
            <v>-</v>
          </cell>
          <cell r="Q38" t="str">
            <v>FLT</v>
          </cell>
          <cell r="R38" t="str">
            <v>CA</v>
          </cell>
          <cell r="S38" t="str">
            <v>N</v>
          </cell>
          <cell r="T38" t="str">
            <v>N</v>
          </cell>
          <cell r="U38">
            <v>41781</v>
          </cell>
          <cell r="V38">
            <v>41781</v>
          </cell>
          <cell r="W38">
            <v>41869</v>
          </cell>
          <cell r="X38">
            <v>41869</v>
          </cell>
          <cell r="Y38">
            <v>41781</v>
          </cell>
          <cell r="Z38">
            <v>41788</v>
          </cell>
          <cell r="AA38" t="str">
            <v>-</v>
          </cell>
          <cell r="AB38">
            <v>41795</v>
          </cell>
          <cell r="AC38">
            <v>41757</v>
          </cell>
          <cell r="AD38">
            <v>41771</v>
          </cell>
          <cell r="AE38">
            <v>41805</v>
          </cell>
          <cell r="AF38">
            <v>41809</v>
          </cell>
          <cell r="AH38">
            <v>41839</v>
          </cell>
          <cell r="AI38" t="str">
            <v>-</v>
          </cell>
          <cell r="AJ38">
            <v>21</v>
          </cell>
          <cell r="AK38">
            <v>12.571428571428571</v>
          </cell>
          <cell r="AL38">
            <v>41781</v>
          </cell>
          <cell r="AN38" t="str">
            <v>-</v>
          </cell>
          <cell r="AZ38" t="str">
            <v/>
          </cell>
        </row>
        <row r="39">
          <cell r="B39" t="str">
            <v>C2402862-01</v>
          </cell>
          <cell r="C39" t="str">
            <v>Williams</v>
          </cell>
          <cell r="D39" t="str">
            <v>Linderman</v>
          </cell>
          <cell r="F39" t="str">
            <v>Miller</v>
          </cell>
          <cell r="G39" t="str">
            <v>-</v>
          </cell>
          <cell r="H39" t="str">
            <v>FLT</v>
          </cell>
          <cell r="I39" t="str">
            <v>219152</v>
          </cell>
          <cell r="J39" t="str">
            <v>Duplicate C2063021-01</v>
          </cell>
          <cell r="K39" t="str">
            <v>SC14081</v>
          </cell>
          <cell r="M39">
            <v>1</v>
          </cell>
          <cell r="N39" t="str">
            <v>LMC311P</v>
          </cell>
          <cell r="O39">
            <v>212059</v>
          </cell>
          <cell r="P39" t="str">
            <v>PP</v>
          </cell>
          <cell r="Q39" t="str">
            <v>FLT</v>
          </cell>
          <cell r="R39" t="str">
            <v>CA</v>
          </cell>
          <cell r="S39" t="str">
            <v>N</v>
          </cell>
          <cell r="T39" t="str">
            <v>N</v>
          </cell>
          <cell r="U39">
            <v>41719</v>
          </cell>
          <cell r="V39">
            <v>41719</v>
          </cell>
          <cell r="W39">
            <v>41869</v>
          </cell>
          <cell r="X39">
            <v>41869</v>
          </cell>
          <cell r="Y39">
            <v>41719</v>
          </cell>
          <cell r="Z39">
            <v>41726</v>
          </cell>
          <cell r="AA39" t="str">
            <v>-</v>
          </cell>
          <cell r="AB39">
            <v>41733</v>
          </cell>
          <cell r="AC39">
            <v>41757</v>
          </cell>
          <cell r="AD39">
            <v>41771</v>
          </cell>
          <cell r="AE39">
            <v>41805</v>
          </cell>
          <cell r="AF39">
            <v>41809</v>
          </cell>
          <cell r="AH39">
            <v>41839</v>
          </cell>
          <cell r="AI39" t="str">
            <v>-</v>
          </cell>
          <cell r="AJ39">
            <v>65</v>
          </cell>
          <cell r="AK39">
            <v>21.428571428571427</v>
          </cell>
          <cell r="AL39">
            <v>41719</v>
          </cell>
          <cell r="AZ39" t="str">
            <v/>
          </cell>
        </row>
        <row r="40">
          <cell r="B40" t="str">
            <v>C2408181-01</v>
          </cell>
          <cell r="C40" t="str">
            <v>UOP Russel Co LLC/ PennTex Midstream</v>
          </cell>
          <cell r="D40" t="str">
            <v>Boening</v>
          </cell>
          <cell r="G40" t="str">
            <v>-</v>
          </cell>
          <cell r="H40" t="str">
            <v>FLT</v>
          </cell>
          <cell r="I40" t="str">
            <v>J350-12</v>
          </cell>
          <cell r="J40" t="str">
            <v>C-141</v>
          </cell>
          <cell r="K40" t="str">
            <v>SC14108</v>
          </cell>
          <cell r="M40">
            <v>1</v>
          </cell>
          <cell r="N40" t="str">
            <v>LMC317</v>
          </cell>
          <cell r="O40">
            <v>240443</v>
          </cell>
          <cell r="P40" t="str">
            <v>PP</v>
          </cell>
          <cell r="Q40" t="str">
            <v>STD*</v>
          </cell>
          <cell r="R40" t="str">
            <v>CA</v>
          </cell>
          <cell r="S40" t="str">
            <v>N</v>
          </cell>
          <cell r="T40" t="str">
            <v>N</v>
          </cell>
          <cell r="U40">
            <v>41732</v>
          </cell>
          <cell r="V40">
            <v>41732</v>
          </cell>
          <cell r="W40">
            <v>41878</v>
          </cell>
          <cell r="X40">
            <v>41878</v>
          </cell>
          <cell r="Y40">
            <v>41732</v>
          </cell>
          <cell r="Z40">
            <v>41739</v>
          </cell>
          <cell r="AA40">
            <v>41739</v>
          </cell>
          <cell r="AB40">
            <v>41746</v>
          </cell>
          <cell r="AC40">
            <v>41766</v>
          </cell>
          <cell r="AD40">
            <v>41780</v>
          </cell>
          <cell r="AE40">
            <v>41806</v>
          </cell>
          <cell r="AF40">
            <v>41810</v>
          </cell>
          <cell r="AH40">
            <v>41848</v>
          </cell>
          <cell r="AI40" t="str">
            <v>-</v>
          </cell>
          <cell r="AJ40">
            <v>57</v>
          </cell>
          <cell r="AK40">
            <v>20.857142857142858</v>
          </cell>
          <cell r="AL40">
            <v>41732</v>
          </cell>
          <cell r="AZ40" t="str">
            <v/>
          </cell>
        </row>
        <row r="41">
          <cell r="B41" t="str">
            <v>A2403937-01-02</v>
          </cell>
          <cell r="C41" t="str">
            <v>Linde Eng/ Attock Refinery</v>
          </cell>
          <cell r="D41" t="str">
            <v>Boening</v>
          </cell>
          <cell r="G41" t="str">
            <v>-</v>
          </cell>
          <cell r="H41" t="str">
            <v>FLT</v>
          </cell>
          <cell r="I41" t="str">
            <v>004 2PA1260</v>
          </cell>
          <cell r="J41" t="str">
            <v>A2R7 HYU-P-100A/B</v>
          </cell>
          <cell r="K41" t="str">
            <v>121370-5</v>
          </cell>
          <cell r="M41">
            <v>2</v>
          </cell>
          <cell r="N41" t="str">
            <v>LMV322</v>
          </cell>
          <cell r="O41">
            <v>167852</v>
          </cell>
          <cell r="P41" t="str">
            <v>PP</v>
          </cell>
          <cell r="Q41" t="str">
            <v>STD</v>
          </cell>
          <cell r="R41" t="str">
            <v>PC</v>
          </cell>
          <cell r="S41" t="str">
            <v>Y</v>
          </cell>
          <cell r="T41" t="str">
            <v>N</v>
          </cell>
          <cell r="U41">
            <v>41723</v>
          </cell>
          <cell r="V41">
            <v>41723</v>
          </cell>
          <cell r="W41">
            <v>41884</v>
          </cell>
          <cell r="X41">
            <v>41884</v>
          </cell>
          <cell r="Y41">
            <v>41723</v>
          </cell>
          <cell r="Z41">
            <v>41730</v>
          </cell>
          <cell r="AA41">
            <v>41730</v>
          </cell>
          <cell r="AB41">
            <v>41730</v>
          </cell>
          <cell r="AC41">
            <v>41772</v>
          </cell>
          <cell r="AD41">
            <v>41786</v>
          </cell>
          <cell r="AE41">
            <v>41808</v>
          </cell>
          <cell r="AF41">
            <v>41811</v>
          </cell>
          <cell r="AH41">
            <v>41854</v>
          </cell>
          <cell r="AI41" t="str">
            <v>-</v>
          </cell>
          <cell r="AJ41">
            <v>64</v>
          </cell>
          <cell r="AK41">
            <v>23</v>
          </cell>
          <cell r="AZ41" t="str">
            <v/>
          </cell>
        </row>
        <row r="42">
          <cell r="B42" t="str">
            <v>A2403937-03-04</v>
          </cell>
          <cell r="C42" t="str">
            <v>Linde Eng/ Attock Refinery</v>
          </cell>
          <cell r="D42" t="str">
            <v>Boening</v>
          </cell>
          <cell r="G42" t="str">
            <v>-</v>
          </cell>
          <cell r="H42" t="str">
            <v>FLT</v>
          </cell>
          <cell r="I42" t="str">
            <v>004 2PA1260</v>
          </cell>
          <cell r="J42" t="str">
            <v>A2R7 HYU-P-101A/A</v>
          </cell>
          <cell r="K42" t="str">
            <v>121370-5</v>
          </cell>
          <cell r="M42">
            <v>2</v>
          </cell>
          <cell r="N42" t="str">
            <v>LMV322</v>
          </cell>
          <cell r="O42">
            <v>174319</v>
          </cell>
          <cell r="P42" t="str">
            <v>PP</v>
          </cell>
          <cell r="Q42" t="str">
            <v>STD</v>
          </cell>
          <cell r="R42" t="str">
            <v>PC</v>
          </cell>
          <cell r="S42" t="str">
            <v>Y</v>
          </cell>
          <cell r="T42" t="str">
            <v>N</v>
          </cell>
          <cell r="U42">
            <v>41723</v>
          </cell>
          <cell r="V42">
            <v>41723</v>
          </cell>
          <cell r="W42">
            <v>41884</v>
          </cell>
          <cell r="X42">
            <v>41884</v>
          </cell>
          <cell r="Y42">
            <v>41723</v>
          </cell>
          <cell r="Z42">
            <v>41730</v>
          </cell>
          <cell r="AA42">
            <v>41730</v>
          </cell>
          <cell r="AB42">
            <v>41730</v>
          </cell>
          <cell r="AC42">
            <v>41772</v>
          </cell>
          <cell r="AD42">
            <v>41786</v>
          </cell>
          <cell r="AE42">
            <v>41808</v>
          </cell>
          <cell r="AF42">
            <v>41811</v>
          </cell>
          <cell r="AH42">
            <v>41854</v>
          </cell>
          <cell r="AI42" t="str">
            <v>-</v>
          </cell>
          <cell r="AJ42">
            <v>64</v>
          </cell>
          <cell r="AK42">
            <v>23</v>
          </cell>
          <cell r="AZ42" t="str">
            <v/>
          </cell>
        </row>
        <row r="43">
          <cell r="B43" t="str">
            <v>A2369701-01-02</v>
          </cell>
          <cell r="C43" t="str">
            <v>Reliance/Jamnagar Complex</v>
          </cell>
          <cell r="D43" t="str">
            <v>Parks</v>
          </cell>
          <cell r="G43" t="str">
            <v>Kampman</v>
          </cell>
          <cell r="H43" t="str">
            <v>Norma</v>
          </cell>
          <cell r="I43" t="str">
            <v>1J/MW7/7502026</v>
          </cell>
          <cell r="J43" t="str">
            <v>MP-CRC301-P080001 A/B</v>
          </cell>
          <cell r="K43">
            <v>123611</v>
          </cell>
          <cell r="L43" t="str">
            <v>Chatterji
Da Silva</v>
          </cell>
          <cell r="M43">
            <v>2</v>
          </cell>
          <cell r="N43" t="str">
            <v>LMV322</v>
          </cell>
          <cell r="O43">
            <v>443209</v>
          </cell>
          <cell r="Q43" t="str">
            <v>MCPX</v>
          </cell>
          <cell r="R43" t="str">
            <v>PD</v>
          </cell>
          <cell r="S43" t="str">
            <v>Y</v>
          </cell>
          <cell r="T43" t="str">
            <v>N</v>
          </cell>
          <cell r="U43">
            <v>41638</v>
          </cell>
          <cell r="V43">
            <v>41638</v>
          </cell>
          <cell r="W43">
            <v>41899</v>
          </cell>
          <cell r="X43">
            <v>41899</v>
          </cell>
          <cell r="Y43">
            <v>41635</v>
          </cell>
          <cell r="Z43">
            <v>41645</v>
          </cell>
          <cell r="AA43">
            <v>41645</v>
          </cell>
          <cell r="AB43">
            <v>41645</v>
          </cell>
          <cell r="AC43">
            <v>41787</v>
          </cell>
          <cell r="AD43">
            <v>41801</v>
          </cell>
          <cell r="AE43">
            <v>41814</v>
          </cell>
          <cell r="AF43">
            <v>41818</v>
          </cell>
          <cell r="AH43">
            <v>41869</v>
          </cell>
          <cell r="AI43" t="str">
            <v>-</v>
          </cell>
          <cell r="AJ43">
            <v>130</v>
          </cell>
          <cell r="AK43">
            <v>37.285714285714285</v>
          </cell>
          <cell r="AL43">
            <v>41638</v>
          </cell>
          <cell r="AZ43" t="str">
            <v/>
          </cell>
        </row>
        <row r="44">
          <cell r="B44" t="str">
            <v>A2369701-03-04</v>
          </cell>
          <cell r="C44" t="str">
            <v>Reliance/Jamnagar Complex</v>
          </cell>
          <cell r="D44" t="str">
            <v>Parks</v>
          </cell>
          <cell r="G44" t="str">
            <v>Kampman</v>
          </cell>
          <cell r="H44" t="str">
            <v>Norma</v>
          </cell>
          <cell r="I44" t="str">
            <v>1J/MW7/7502026</v>
          </cell>
          <cell r="J44" t="str">
            <v>MP-CRC301-P080004 A/B</v>
          </cell>
          <cell r="K44">
            <v>123611</v>
          </cell>
          <cell r="L44" t="str">
            <v>Chatterji
Da Silva</v>
          </cell>
          <cell r="M44">
            <v>2</v>
          </cell>
          <cell r="N44" t="str">
            <v>LMV322</v>
          </cell>
          <cell r="O44">
            <v>393120</v>
          </cell>
          <cell r="Q44" t="str">
            <v>MCPX</v>
          </cell>
          <cell r="R44" t="str">
            <v>PD</v>
          </cell>
          <cell r="S44" t="str">
            <v>Y</v>
          </cell>
          <cell r="T44" t="str">
            <v>N</v>
          </cell>
          <cell r="U44">
            <v>41638</v>
          </cell>
          <cell r="V44">
            <v>41638</v>
          </cell>
          <cell r="W44">
            <v>41899</v>
          </cell>
          <cell r="X44">
            <v>41899</v>
          </cell>
          <cell r="Y44">
            <v>41635</v>
          </cell>
          <cell r="Z44">
            <v>41645</v>
          </cell>
          <cell r="AA44">
            <v>41645</v>
          </cell>
          <cell r="AB44">
            <v>41645</v>
          </cell>
          <cell r="AC44">
            <v>41787</v>
          </cell>
          <cell r="AD44">
            <v>41801</v>
          </cell>
          <cell r="AE44">
            <v>41814</v>
          </cell>
          <cell r="AF44">
            <v>41818</v>
          </cell>
          <cell r="AH44">
            <v>41869</v>
          </cell>
          <cell r="AI44" t="str">
            <v>-</v>
          </cell>
          <cell r="AJ44">
            <v>130</v>
          </cell>
          <cell r="AK44">
            <v>37.285714285714285</v>
          </cell>
          <cell r="AL44">
            <v>41638</v>
          </cell>
          <cell r="AZ44" t="str">
            <v/>
          </cell>
        </row>
        <row r="45">
          <cell r="B45" t="str">
            <v>A2369701-05-06</v>
          </cell>
          <cell r="C45" t="str">
            <v>Reliance/Jamnagar Complex</v>
          </cell>
          <cell r="D45" t="str">
            <v>Parks</v>
          </cell>
          <cell r="G45" t="str">
            <v>Kampman</v>
          </cell>
          <cell r="H45" t="str">
            <v>Norma</v>
          </cell>
          <cell r="I45" t="str">
            <v>1J/MW7/7502026</v>
          </cell>
          <cell r="J45" t="str">
            <v>MP-CRC301-P040001 A/B</v>
          </cell>
          <cell r="K45">
            <v>123611</v>
          </cell>
          <cell r="L45" t="str">
            <v>Chatterji
Da Silva</v>
          </cell>
          <cell r="M45">
            <v>2</v>
          </cell>
          <cell r="N45" t="str">
            <v>LMV311</v>
          </cell>
          <cell r="O45">
            <v>558217</v>
          </cell>
          <cell r="Q45" t="str">
            <v>MCPX</v>
          </cell>
          <cell r="R45" t="str">
            <v>PD</v>
          </cell>
          <cell r="S45" t="str">
            <v>Y</v>
          </cell>
          <cell r="T45" t="str">
            <v>N</v>
          </cell>
          <cell r="U45">
            <v>41638</v>
          </cell>
          <cell r="V45">
            <v>41638</v>
          </cell>
          <cell r="W45">
            <v>41899</v>
          </cell>
          <cell r="X45">
            <v>41899</v>
          </cell>
          <cell r="Y45">
            <v>41635</v>
          </cell>
          <cell r="Z45">
            <v>41645</v>
          </cell>
          <cell r="AA45">
            <v>41645</v>
          </cell>
          <cell r="AB45">
            <v>41645</v>
          </cell>
          <cell r="AC45">
            <v>41787</v>
          </cell>
          <cell r="AD45">
            <v>41801</v>
          </cell>
          <cell r="AE45">
            <v>41814</v>
          </cell>
          <cell r="AF45">
            <v>41818</v>
          </cell>
          <cell r="AH45">
            <v>41869</v>
          </cell>
          <cell r="AI45" t="str">
            <v>-</v>
          </cell>
          <cell r="AJ45">
            <v>130</v>
          </cell>
          <cell r="AK45">
            <v>37.285714285714285</v>
          </cell>
          <cell r="AL45">
            <v>41638</v>
          </cell>
          <cell r="AZ45" t="str">
            <v/>
          </cell>
        </row>
        <row r="46">
          <cell r="B46" t="str">
            <v>A2432871-01-03</v>
          </cell>
          <cell r="C46" t="str">
            <v>Sunair, Co./ Ashland Inc.</v>
          </cell>
          <cell r="D46" t="str">
            <v>FLT</v>
          </cell>
          <cell r="E46" t="str">
            <v>Kruger</v>
          </cell>
          <cell r="F46" t="str">
            <v>Miller</v>
          </cell>
          <cell r="G46" t="str">
            <v>-</v>
          </cell>
          <cell r="H46" t="str">
            <v>FLT</v>
          </cell>
          <cell r="I46" t="str">
            <v>029662 Rev2</v>
          </cell>
          <cell r="J46" t="str">
            <v>Boiler Feed</v>
          </cell>
          <cell r="K46" t="str">
            <v>124387-3</v>
          </cell>
          <cell r="M46">
            <v>3</v>
          </cell>
          <cell r="N46" t="str">
            <v>LMV806</v>
          </cell>
          <cell r="O46">
            <v>56445</v>
          </cell>
          <cell r="P46" t="str">
            <v>-</v>
          </cell>
          <cell r="Q46" t="str">
            <v>FLT</v>
          </cell>
          <cell r="R46" t="str">
            <v>PA</v>
          </cell>
          <cell r="S46" t="str">
            <v>N</v>
          </cell>
          <cell r="T46" t="str">
            <v>N</v>
          </cell>
          <cell r="U46">
            <v>41795</v>
          </cell>
          <cell r="V46">
            <v>41796</v>
          </cell>
          <cell r="W46">
            <v>41865</v>
          </cell>
          <cell r="X46">
            <v>41865</v>
          </cell>
          <cell r="Y46">
            <v>41795</v>
          </cell>
          <cell r="Z46">
            <v>41803</v>
          </cell>
          <cell r="AA46" t="str">
            <v>-</v>
          </cell>
          <cell r="AB46">
            <v>41803</v>
          </cell>
          <cell r="AC46">
            <v>41753</v>
          </cell>
          <cell r="AD46">
            <v>41767</v>
          </cell>
          <cell r="AE46">
            <v>41817</v>
          </cell>
          <cell r="AF46">
            <v>41820</v>
          </cell>
          <cell r="AH46">
            <v>41835</v>
          </cell>
          <cell r="AI46" t="str">
            <v>-</v>
          </cell>
          <cell r="AJ46">
            <v>17</v>
          </cell>
          <cell r="AK46">
            <v>9.8571428571428577</v>
          </cell>
          <cell r="AL46">
            <v>41795</v>
          </cell>
          <cell r="AN46" t="str">
            <v>-</v>
          </cell>
          <cell r="AZ46" t="str">
            <v/>
          </cell>
        </row>
        <row r="47">
          <cell r="B47" t="str">
            <v>A2432871-04-05</v>
          </cell>
          <cell r="C47" t="str">
            <v>Sunair, Co./ Ashland Inc.</v>
          </cell>
          <cell r="D47" t="str">
            <v>FLT</v>
          </cell>
          <cell r="E47" t="str">
            <v>Kruger</v>
          </cell>
          <cell r="F47" t="str">
            <v>Miller</v>
          </cell>
          <cell r="G47" t="str">
            <v>-</v>
          </cell>
          <cell r="H47" t="str">
            <v>FLT</v>
          </cell>
          <cell r="I47" t="str">
            <v>029662 Rev2</v>
          </cell>
          <cell r="J47" t="str">
            <v>DA Transfer</v>
          </cell>
          <cell r="K47" t="str">
            <v>124387-3</v>
          </cell>
          <cell r="M47">
            <v>2</v>
          </cell>
          <cell r="N47" t="str">
            <v>LMV806</v>
          </cell>
          <cell r="O47">
            <v>31948</v>
          </cell>
          <cell r="P47" t="str">
            <v>-</v>
          </cell>
          <cell r="Q47" t="str">
            <v>FLT</v>
          </cell>
          <cell r="R47" t="str">
            <v>PA</v>
          </cell>
          <cell r="S47" t="str">
            <v>N</v>
          </cell>
          <cell r="T47" t="str">
            <v>N</v>
          </cell>
          <cell r="U47">
            <v>41795</v>
          </cell>
          <cell r="V47">
            <v>41796</v>
          </cell>
          <cell r="W47">
            <v>41865</v>
          </cell>
          <cell r="X47">
            <v>41865</v>
          </cell>
          <cell r="Y47">
            <v>41795</v>
          </cell>
          <cell r="Z47">
            <v>41803</v>
          </cell>
          <cell r="AA47" t="str">
            <v>-</v>
          </cell>
          <cell r="AB47">
            <v>41803</v>
          </cell>
          <cell r="AC47">
            <v>41753</v>
          </cell>
          <cell r="AD47">
            <v>41767</v>
          </cell>
          <cell r="AE47">
            <v>41817</v>
          </cell>
          <cell r="AF47">
            <v>41820</v>
          </cell>
          <cell r="AH47">
            <v>41835</v>
          </cell>
          <cell r="AI47" t="str">
            <v>-</v>
          </cell>
          <cell r="AJ47">
            <v>17</v>
          </cell>
          <cell r="AK47">
            <v>9.8571428571428577</v>
          </cell>
          <cell r="AL47">
            <v>41795</v>
          </cell>
          <cell r="AN47" t="str">
            <v>-</v>
          </cell>
          <cell r="AZ47" t="str">
            <v/>
          </cell>
        </row>
        <row r="48">
          <cell r="B48" t="str">
            <v>A2428769-01-02</v>
          </cell>
          <cell r="C48" t="str">
            <v>Tesoro Refining and Marketing Co</v>
          </cell>
          <cell r="D48" t="str">
            <v>FLT</v>
          </cell>
          <cell r="E48" t="str">
            <v>Morse</v>
          </cell>
          <cell r="F48" t="str">
            <v>Miller</v>
          </cell>
          <cell r="G48" t="str">
            <v>-</v>
          </cell>
          <cell r="H48" t="str">
            <v>FLT</v>
          </cell>
          <cell r="I48" t="str">
            <v>4502065390</v>
          </cell>
          <cell r="K48" t="str">
            <v>124165-7</v>
          </cell>
          <cell r="M48">
            <v>2</v>
          </cell>
          <cell r="N48" t="str">
            <v>LMV311</v>
          </cell>
          <cell r="O48">
            <v>129854</v>
          </cell>
          <cell r="P48" t="str">
            <v>-</v>
          </cell>
          <cell r="Q48" t="str">
            <v>FLT</v>
          </cell>
          <cell r="R48" t="str">
            <v>PA</v>
          </cell>
          <cell r="S48" t="str">
            <v>N</v>
          </cell>
          <cell r="T48" t="str">
            <v>N</v>
          </cell>
          <cell r="U48">
            <v>41786</v>
          </cell>
          <cell r="V48">
            <v>41786</v>
          </cell>
          <cell r="W48">
            <v>41866</v>
          </cell>
          <cell r="X48">
            <v>41866</v>
          </cell>
          <cell r="Y48">
            <v>41786</v>
          </cell>
          <cell r="Z48">
            <v>41793</v>
          </cell>
          <cell r="AA48" t="str">
            <v>-</v>
          </cell>
          <cell r="AB48">
            <v>41793</v>
          </cell>
          <cell r="AC48">
            <v>41754</v>
          </cell>
          <cell r="AD48">
            <v>41768</v>
          </cell>
          <cell r="AE48">
            <v>41818</v>
          </cell>
          <cell r="AF48">
            <v>41821</v>
          </cell>
          <cell r="AH48">
            <v>41836</v>
          </cell>
          <cell r="AI48" t="str">
            <v>-</v>
          </cell>
          <cell r="AJ48">
            <v>26</v>
          </cell>
          <cell r="AK48">
            <v>11.428571428571429</v>
          </cell>
          <cell r="AL48">
            <v>41786</v>
          </cell>
          <cell r="AN48" t="str">
            <v>-</v>
          </cell>
          <cell r="AZ48" t="str">
            <v/>
          </cell>
        </row>
        <row r="49">
          <cell r="B49" t="str">
            <v>A2426202-01</v>
          </cell>
          <cell r="C49" t="str">
            <v>AFH Tech Flow</v>
          </cell>
          <cell r="D49" t="str">
            <v>FLT</v>
          </cell>
          <cell r="E49" t="str">
            <v>Ogden</v>
          </cell>
          <cell r="F49" t="str">
            <v>Miller</v>
          </cell>
          <cell r="G49" t="str">
            <v>-</v>
          </cell>
          <cell r="H49" t="str">
            <v>FLT</v>
          </cell>
          <cell r="I49" t="str">
            <v>14107</v>
          </cell>
          <cell r="J49" t="str">
            <v>15146-01-1</v>
          </cell>
          <cell r="K49" t="str">
            <v>126162-2</v>
          </cell>
          <cell r="M49">
            <v>1</v>
          </cell>
          <cell r="N49" t="str">
            <v>LMV806</v>
          </cell>
          <cell r="O49">
            <v>24830</v>
          </cell>
          <cell r="P49" t="str">
            <v>-</v>
          </cell>
          <cell r="Q49" t="str">
            <v>FLT</v>
          </cell>
          <cell r="R49" t="str">
            <v>PA</v>
          </cell>
          <cell r="S49" t="str">
            <v>Y</v>
          </cell>
          <cell r="T49" t="str">
            <v>N</v>
          </cell>
          <cell r="U49">
            <v>41779</v>
          </cell>
          <cell r="V49">
            <v>41779</v>
          </cell>
          <cell r="W49">
            <v>41876</v>
          </cell>
          <cell r="X49">
            <v>41876</v>
          </cell>
          <cell r="Y49">
            <v>41871</v>
          </cell>
          <cell r="Z49" t="str">
            <v>-</v>
          </cell>
          <cell r="AA49" t="str">
            <v>-</v>
          </cell>
          <cell r="AB49">
            <v>41786</v>
          </cell>
          <cell r="AC49">
            <v>41764</v>
          </cell>
          <cell r="AD49">
            <v>41778</v>
          </cell>
          <cell r="AE49">
            <v>41820</v>
          </cell>
          <cell r="AF49">
            <v>41823</v>
          </cell>
          <cell r="AH49">
            <v>41846</v>
          </cell>
          <cell r="AI49" t="str">
            <v>-</v>
          </cell>
          <cell r="AJ49">
            <v>33</v>
          </cell>
          <cell r="AK49">
            <v>13.857142857142858</v>
          </cell>
          <cell r="AL49">
            <v>41779</v>
          </cell>
          <cell r="AM49" t="str">
            <v>-</v>
          </cell>
          <cell r="AN49" t="str">
            <v>-</v>
          </cell>
          <cell r="AZ49" t="str">
            <v/>
          </cell>
        </row>
        <row r="50">
          <cell r="B50" t="str">
            <v>C2431543-01</v>
          </cell>
          <cell r="C50" t="str">
            <v>UOP Russell</v>
          </cell>
          <cell r="D50" t="str">
            <v>Boening</v>
          </cell>
          <cell r="E50" t="str">
            <v>Rich</v>
          </cell>
          <cell r="F50" t="str">
            <v>Miller</v>
          </cell>
          <cell r="G50" t="str">
            <v>-</v>
          </cell>
          <cell r="H50" t="str">
            <v>FLT</v>
          </cell>
          <cell r="I50" t="str">
            <v>J367-12</v>
          </cell>
          <cell r="J50" t="str">
            <v>C-141</v>
          </cell>
          <cell r="K50" t="str">
            <v>SC14185</v>
          </cell>
          <cell r="M50">
            <v>1</v>
          </cell>
          <cell r="N50" t="str">
            <v>LMC311P</v>
          </cell>
          <cell r="O50">
            <v>132777</v>
          </cell>
          <cell r="P50" t="str">
            <v>-</v>
          </cell>
          <cell r="Q50" t="str">
            <v>FLT</v>
          </cell>
          <cell r="R50" t="str">
            <v>CA</v>
          </cell>
          <cell r="S50" t="str">
            <v>N</v>
          </cell>
          <cell r="T50" t="str">
            <v>N</v>
          </cell>
          <cell r="U50">
            <v>41793</v>
          </cell>
          <cell r="V50">
            <v>41793</v>
          </cell>
          <cell r="W50">
            <v>41890</v>
          </cell>
          <cell r="X50">
            <v>41890</v>
          </cell>
          <cell r="Y50">
            <v>41793</v>
          </cell>
          <cell r="Z50">
            <v>41800</v>
          </cell>
          <cell r="AA50" t="str">
            <v>-</v>
          </cell>
          <cell r="AB50">
            <v>41807</v>
          </cell>
          <cell r="AC50">
            <v>41778</v>
          </cell>
          <cell r="AD50">
            <v>41792</v>
          </cell>
          <cell r="AE50">
            <v>41826</v>
          </cell>
          <cell r="AF50">
            <v>41830</v>
          </cell>
          <cell r="AH50">
            <v>41860</v>
          </cell>
          <cell r="AI50" t="str">
            <v>-</v>
          </cell>
          <cell r="AJ50">
            <v>28</v>
          </cell>
          <cell r="AK50">
            <v>13.857142857142858</v>
          </cell>
          <cell r="AL50">
            <v>41793</v>
          </cell>
          <cell r="AN50" t="str">
            <v>-</v>
          </cell>
          <cell r="AZ50" t="str">
            <v/>
          </cell>
        </row>
        <row r="51">
          <cell r="B51" t="str">
            <v>C2409855-01</v>
          </cell>
          <cell r="C51" t="str">
            <v>SISA/ YAMAL LNG</v>
          </cell>
          <cell r="D51" t="str">
            <v>Weed</v>
          </cell>
          <cell r="G51" t="str">
            <v>Cornelius</v>
          </cell>
          <cell r="H51" t="str">
            <v>Christina</v>
          </cell>
          <cell r="I51" t="str">
            <v>PO68072</v>
          </cell>
          <cell r="J51" t="str">
            <v>112-K-211</v>
          </cell>
          <cell r="K51" t="str">
            <v>SISA C13111</v>
          </cell>
          <cell r="M51">
            <v>1</v>
          </cell>
          <cell r="N51" t="str">
            <v>LF2230CG</v>
          </cell>
          <cell r="O51">
            <v>769994</v>
          </cell>
          <cell r="P51" t="str">
            <v>-</v>
          </cell>
          <cell r="Q51" t="str">
            <v>CPX</v>
          </cell>
          <cell r="R51" t="str">
            <v>Pinn/API</v>
          </cell>
          <cell r="S51" t="str">
            <v>Y</v>
          </cell>
          <cell r="T51" t="str">
            <v>N</v>
          </cell>
          <cell r="U51">
            <v>41733</v>
          </cell>
          <cell r="V51">
            <v>41737</v>
          </cell>
          <cell r="W51">
            <v>41992</v>
          </cell>
          <cell r="X51">
            <v>41992</v>
          </cell>
          <cell r="Y51">
            <v>41736</v>
          </cell>
          <cell r="Z51" t="str">
            <v>-</v>
          </cell>
          <cell r="AA51" t="str">
            <v>-</v>
          </cell>
          <cell r="AB51">
            <v>41751</v>
          </cell>
          <cell r="AC51">
            <v>41712</v>
          </cell>
          <cell r="AD51">
            <v>41740</v>
          </cell>
          <cell r="AE51">
            <v>41817</v>
          </cell>
          <cell r="AF51">
            <v>41831</v>
          </cell>
          <cell r="AH51">
            <v>41962</v>
          </cell>
          <cell r="AI51">
            <v>41838</v>
          </cell>
          <cell r="AJ51">
            <v>69</v>
          </cell>
          <cell r="AK51">
            <v>36.428571428571431</v>
          </cell>
          <cell r="AL51">
            <v>41736</v>
          </cell>
          <cell r="AM51" t="str">
            <v>-</v>
          </cell>
          <cell r="AN51" t="str">
            <v>-</v>
          </cell>
          <cell r="AZ51" t="str">
            <v/>
          </cell>
        </row>
        <row r="52">
          <cell r="B52" t="str">
            <v>A2430247-01</v>
          </cell>
          <cell r="C52" t="str">
            <v>Ohio Transmission Corp/ Phillips 66</v>
          </cell>
          <cell r="D52" t="str">
            <v>FLT</v>
          </cell>
          <cell r="E52" t="str">
            <v>Rangel</v>
          </cell>
          <cell r="F52" t="str">
            <v>Miller</v>
          </cell>
          <cell r="G52" t="str">
            <v>-</v>
          </cell>
          <cell r="H52" t="str">
            <v>FLT</v>
          </cell>
          <cell r="I52" t="str">
            <v>5301813-00</v>
          </cell>
          <cell r="J52" t="str">
            <v>P92050</v>
          </cell>
          <cell r="K52" t="str">
            <v>127232-1</v>
          </cell>
          <cell r="M52">
            <v>1</v>
          </cell>
          <cell r="N52" t="str">
            <v>LMV801</v>
          </cell>
          <cell r="O52">
            <v>19368</v>
          </cell>
          <cell r="P52" t="str">
            <v>-</v>
          </cell>
          <cell r="Q52" t="str">
            <v>FLT</v>
          </cell>
          <cell r="R52" t="str">
            <v>PB</v>
          </cell>
          <cell r="S52" t="str">
            <v>N</v>
          </cell>
          <cell r="T52" t="str">
            <v>N</v>
          </cell>
          <cell r="U52">
            <v>41789</v>
          </cell>
          <cell r="V52">
            <v>41789</v>
          </cell>
          <cell r="W52">
            <v>41887</v>
          </cell>
          <cell r="X52">
            <v>41887</v>
          </cell>
          <cell r="Y52">
            <v>41789</v>
          </cell>
          <cell r="Z52">
            <v>41796</v>
          </cell>
          <cell r="AA52" t="str">
            <v>-</v>
          </cell>
          <cell r="AB52">
            <v>41796</v>
          </cell>
          <cell r="AC52">
            <v>41775</v>
          </cell>
          <cell r="AD52">
            <v>41789</v>
          </cell>
          <cell r="AE52">
            <v>41832</v>
          </cell>
          <cell r="AF52">
            <v>41835</v>
          </cell>
          <cell r="AH52">
            <v>41857</v>
          </cell>
          <cell r="AI52" t="str">
            <v>-</v>
          </cell>
          <cell r="AJ52">
            <v>33</v>
          </cell>
          <cell r="AK52">
            <v>14</v>
          </cell>
          <cell r="AL52">
            <v>41789</v>
          </cell>
          <cell r="AN52" t="str">
            <v>-</v>
          </cell>
          <cell r="AZ52" t="str">
            <v/>
          </cell>
        </row>
        <row r="53">
          <cell r="B53" t="str">
            <v>A2430247-02</v>
          </cell>
          <cell r="C53" t="str">
            <v>Ohio Transmission Corp/ Phillips 66</v>
          </cell>
          <cell r="D53" t="str">
            <v>FLT</v>
          </cell>
          <cell r="E53" t="str">
            <v>Rangel</v>
          </cell>
          <cell r="F53" t="str">
            <v>Miller</v>
          </cell>
          <cell r="G53" t="str">
            <v>-</v>
          </cell>
          <cell r="H53" t="str">
            <v>FLT</v>
          </cell>
          <cell r="I53" t="str">
            <v>5301813-00</v>
          </cell>
          <cell r="J53" t="str">
            <v>P40099</v>
          </cell>
          <cell r="K53" t="str">
            <v>128097-2</v>
          </cell>
          <cell r="M53">
            <v>1</v>
          </cell>
          <cell r="N53" t="str">
            <v>LMV802</v>
          </cell>
          <cell r="O53">
            <v>15165</v>
          </cell>
          <cell r="P53" t="str">
            <v>-</v>
          </cell>
          <cell r="Q53" t="str">
            <v>FLT</v>
          </cell>
          <cell r="R53" t="str">
            <v>PB</v>
          </cell>
          <cell r="S53" t="str">
            <v>N</v>
          </cell>
          <cell r="T53" t="str">
            <v>N</v>
          </cell>
          <cell r="U53">
            <v>41789</v>
          </cell>
          <cell r="V53">
            <v>41789</v>
          </cell>
          <cell r="W53">
            <v>41887</v>
          </cell>
          <cell r="X53">
            <v>41887</v>
          </cell>
          <cell r="Y53">
            <v>41789</v>
          </cell>
          <cell r="Z53">
            <v>41796</v>
          </cell>
          <cell r="AA53" t="str">
            <v>-</v>
          </cell>
          <cell r="AB53">
            <v>41796</v>
          </cell>
          <cell r="AC53">
            <v>41775</v>
          </cell>
          <cell r="AD53">
            <v>41789</v>
          </cell>
          <cell r="AE53">
            <v>41832</v>
          </cell>
          <cell r="AF53">
            <v>41835</v>
          </cell>
          <cell r="AH53">
            <v>41857</v>
          </cell>
          <cell r="AI53" t="str">
            <v>-</v>
          </cell>
          <cell r="AJ53">
            <v>33</v>
          </cell>
          <cell r="AK53">
            <v>14</v>
          </cell>
          <cell r="AL53">
            <v>41789</v>
          </cell>
          <cell r="AN53" t="str">
            <v>-</v>
          </cell>
          <cell r="AZ53" t="str">
            <v/>
          </cell>
        </row>
        <row r="54">
          <cell r="B54" t="str">
            <v>2429327(A2166448-01-CONV2014)</v>
          </cell>
          <cell r="C54" t="str">
            <v xml:space="preserve">Delta Process Equipment/ Citgo </v>
          </cell>
          <cell r="D54" t="str">
            <v xml:space="preserve">FLT </v>
          </cell>
          <cell r="E54" t="str">
            <v>Tippet</v>
          </cell>
          <cell r="F54" t="str">
            <v>-</v>
          </cell>
          <cell r="G54" t="str">
            <v>-</v>
          </cell>
          <cell r="H54" t="str">
            <v>FLT</v>
          </cell>
          <cell r="I54" t="str">
            <v>092267</v>
          </cell>
          <cell r="J54" t="str">
            <v>JP-509A</v>
          </cell>
          <cell r="K54" t="str">
            <v>SQ#1246451-CV</v>
          </cell>
          <cell r="M54">
            <v>1</v>
          </cell>
          <cell r="N54" t="str">
            <v>CONV PARTS</v>
          </cell>
          <cell r="O54">
            <v>13527.75</v>
          </cell>
          <cell r="P54" t="str">
            <v>-</v>
          </cell>
          <cell r="Q54" t="str">
            <v>FLT</v>
          </cell>
          <cell r="R54" t="str">
            <v>CONV PARTS</v>
          </cell>
          <cell r="S54" t="str">
            <v>N</v>
          </cell>
          <cell r="T54" t="str">
            <v>N</v>
          </cell>
          <cell r="U54">
            <v>41787</v>
          </cell>
          <cell r="V54">
            <v>41787</v>
          </cell>
          <cell r="W54">
            <v>41871</v>
          </cell>
          <cell r="X54">
            <v>41871</v>
          </cell>
          <cell r="Y54">
            <v>41787</v>
          </cell>
          <cell r="Z54">
            <v>41794</v>
          </cell>
          <cell r="AA54" t="str">
            <v>-</v>
          </cell>
          <cell r="AB54" t="str">
            <v>-</v>
          </cell>
          <cell r="AC54" t="str">
            <v>-</v>
          </cell>
          <cell r="AD54" t="str">
            <v>-</v>
          </cell>
          <cell r="AE54" t="str">
            <v>-</v>
          </cell>
          <cell r="AF54">
            <v>41836</v>
          </cell>
          <cell r="AH54">
            <v>41841</v>
          </cell>
          <cell r="AI54" t="str">
            <v>-</v>
          </cell>
          <cell r="AJ54">
            <v>36</v>
          </cell>
          <cell r="AK54">
            <v>12</v>
          </cell>
          <cell r="AL54">
            <v>41787</v>
          </cell>
          <cell r="AN54" t="str">
            <v>-</v>
          </cell>
          <cell r="AO54" t="str">
            <v>-</v>
          </cell>
          <cell r="AP54" t="str">
            <v>-</v>
          </cell>
          <cell r="AR54" t="str">
            <v>-</v>
          </cell>
          <cell r="AS54" t="str">
            <v>-</v>
          </cell>
          <cell r="AT54" t="str">
            <v>-</v>
          </cell>
          <cell r="AU54" t="str">
            <v>-</v>
          </cell>
          <cell r="AW54" t="str">
            <v>-</v>
          </cell>
          <cell r="AZ54" t="str">
            <v/>
          </cell>
        </row>
        <row r="55">
          <cell r="B55" t="str">
            <v>A2431422-01</v>
          </cell>
          <cell r="C55" t="str">
            <v>OEC/ Arkema, Inc.</v>
          </cell>
          <cell r="D55" t="str">
            <v>FLT</v>
          </cell>
          <cell r="E55" t="str">
            <v>Ogden</v>
          </cell>
          <cell r="F55" t="str">
            <v>Miller</v>
          </cell>
          <cell r="G55" t="str">
            <v>-</v>
          </cell>
          <cell r="H55" t="str">
            <v>FLT</v>
          </cell>
          <cell r="I55" t="str">
            <v>6019325</v>
          </cell>
          <cell r="K55" t="str">
            <v>127509-3</v>
          </cell>
          <cell r="M55">
            <v>1</v>
          </cell>
          <cell r="N55" t="str">
            <v>LMV311</v>
          </cell>
          <cell r="O55">
            <v>66740.81</v>
          </cell>
          <cell r="P55" t="str">
            <v>-</v>
          </cell>
          <cell r="Q55" t="str">
            <v>FLT</v>
          </cell>
          <cell r="R55" t="str">
            <v>PB</v>
          </cell>
          <cell r="S55" t="str">
            <v>N</v>
          </cell>
          <cell r="T55" t="str">
            <v>N</v>
          </cell>
          <cell r="U55">
            <v>41793</v>
          </cell>
          <cell r="V55">
            <v>41793</v>
          </cell>
          <cell r="W55">
            <v>41890</v>
          </cell>
          <cell r="X55">
            <v>41890</v>
          </cell>
          <cell r="Y55">
            <v>41792</v>
          </cell>
          <cell r="Z55" t="str">
            <v>-</v>
          </cell>
          <cell r="AA55" t="str">
            <v>-</v>
          </cell>
          <cell r="AB55">
            <v>41800</v>
          </cell>
          <cell r="AC55">
            <v>41778</v>
          </cell>
          <cell r="AD55">
            <v>41792</v>
          </cell>
          <cell r="AE55">
            <v>41835</v>
          </cell>
          <cell r="AF55">
            <v>41838</v>
          </cell>
          <cell r="AH55">
            <v>41860</v>
          </cell>
          <cell r="AI55" t="str">
            <v>-</v>
          </cell>
          <cell r="AJ55">
            <v>34</v>
          </cell>
          <cell r="AK55">
            <v>13.857142857142858</v>
          </cell>
          <cell r="AL55">
            <v>41793</v>
          </cell>
          <cell r="AM55" t="str">
            <v>-</v>
          </cell>
          <cell r="AN55" t="str">
            <v>-</v>
          </cell>
          <cell r="AZ55" t="str">
            <v/>
          </cell>
        </row>
        <row r="56">
          <cell r="B56" t="str">
            <v>A2418684-01-02</v>
          </cell>
          <cell r="C56" t="str">
            <v>Taikkiso Co,. LTD/ Kraton Fromosa Polymers Corp</v>
          </cell>
          <cell r="D56" t="str">
            <v>Sideri</v>
          </cell>
          <cell r="G56" t="str">
            <v>Kanous</v>
          </cell>
          <cell r="H56" t="str">
            <v>Michelle</v>
          </cell>
          <cell r="I56" t="str">
            <v>TKK2014S-22</v>
          </cell>
          <cell r="J56" t="str">
            <v>P4160-1/2</v>
          </cell>
          <cell r="K56">
            <v>106286</v>
          </cell>
          <cell r="M56">
            <v>2</v>
          </cell>
          <cell r="N56" t="str">
            <v>BMP331</v>
          </cell>
          <cell r="O56">
            <v>405693</v>
          </cell>
          <cell r="P56" t="str">
            <v>PP</v>
          </cell>
          <cell r="Q56" t="str">
            <v>MCPX</v>
          </cell>
          <cell r="R56" t="str">
            <v>PF</v>
          </cell>
          <cell r="S56" t="str">
            <v>N</v>
          </cell>
          <cell r="T56" t="str">
            <v>N</v>
          </cell>
          <cell r="U56">
            <v>41759</v>
          </cell>
          <cell r="V56">
            <v>41759</v>
          </cell>
          <cell r="W56">
            <v>41925</v>
          </cell>
          <cell r="X56">
            <v>41925</v>
          </cell>
          <cell r="Y56">
            <v>41758</v>
          </cell>
          <cell r="Z56" t="str">
            <v>-</v>
          </cell>
          <cell r="AA56" t="str">
            <v>-</v>
          </cell>
          <cell r="AB56">
            <v>41766</v>
          </cell>
          <cell r="AC56">
            <v>41799</v>
          </cell>
          <cell r="AD56">
            <v>41813</v>
          </cell>
          <cell r="AE56">
            <v>41834</v>
          </cell>
          <cell r="AF56">
            <v>41841</v>
          </cell>
          <cell r="AH56">
            <v>41895</v>
          </cell>
          <cell r="AI56" t="str">
            <v>-</v>
          </cell>
          <cell r="AJ56">
            <v>59</v>
          </cell>
          <cell r="AK56">
            <v>23.714285714285715</v>
          </cell>
          <cell r="AL56">
            <v>41758</v>
          </cell>
          <cell r="AM56" t="str">
            <v>-</v>
          </cell>
          <cell r="AN56" t="str">
            <v>-</v>
          </cell>
          <cell r="AZ56" t="str">
            <v/>
          </cell>
        </row>
        <row r="57">
          <cell r="B57" t="str">
            <v>A2418684-03</v>
          </cell>
          <cell r="C57" t="str">
            <v>Taikkiso Co,. LTD/ Kraton Fromosa Polymers Corp</v>
          </cell>
          <cell r="D57" t="str">
            <v>Sideri</v>
          </cell>
          <cell r="G57" t="str">
            <v>Kanous</v>
          </cell>
          <cell r="H57" t="str">
            <v>Michelle</v>
          </cell>
          <cell r="I57" t="str">
            <v>TKK2014S-22</v>
          </cell>
          <cell r="J57" t="str">
            <v>P4160 SPARE</v>
          </cell>
          <cell r="K57">
            <v>106286</v>
          </cell>
          <cell r="M57">
            <v>1</v>
          </cell>
          <cell r="N57" t="str">
            <v>BMP331</v>
          </cell>
          <cell r="O57">
            <v>171982</v>
          </cell>
          <cell r="P57" t="str">
            <v>PP</v>
          </cell>
          <cell r="Q57" t="str">
            <v>MCPX</v>
          </cell>
          <cell r="R57" t="str">
            <v>PF</v>
          </cell>
          <cell r="S57" t="str">
            <v>N</v>
          </cell>
          <cell r="T57" t="str">
            <v>N</v>
          </cell>
          <cell r="U57">
            <v>41759</v>
          </cell>
          <cell r="V57">
            <v>41759</v>
          </cell>
          <cell r="W57">
            <v>41925</v>
          </cell>
          <cell r="X57">
            <v>41925</v>
          </cell>
          <cell r="Y57">
            <v>41758</v>
          </cell>
          <cell r="Z57" t="str">
            <v>-</v>
          </cell>
          <cell r="AA57" t="str">
            <v>-</v>
          </cell>
          <cell r="AB57">
            <v>41766</v>
          </cell>
          <cell r="AC57">
            <v>41799</v>
          </cell>
          <cell r="AD57">
            <v>41813</v>
          </cell>
          <cell r="AE57">
            <v>41834</v>
          </cell>
          <cell r="AF57">
            <v>41841</v>
          </cell>
          <cell r="AH57">
            <v>41895</v>
          </cell>
          <cell r="AI57" t="str">
            <v>-</v>
          </cell>
          <cell r="AJ57">
            <v>59</v>
          </cell>
          <cell r="AK57">
            <v>23.714285714285715</v>
          </cell>
          <cell r="AL57">
            <v>41758</v>
          </cell>
          <cell r="AM57" t="str">
            <v>-</v>
          </cell>
          <cell r="AN57" t="str">
            <v>-</v>
          </cell>
          <cell r="AZ57" t="str">
            <v/>
          </cell>
        </row>
        <row r="58">
          <cell r="B58" t="str">
            <v>A2418684-04</v>
          </cell>
          <cell r="C58" t="str">
            <v>Taikkiso Co,. LTD/ Kraton Fromosa Polymers Corp</v>
          </cell>
          <cell r="D58" t="str">
            <v>Sideri</v>
          </cell>
          <cell r="G58" t="str">
            <v>Kanous</v>
          </cell>
          <cell r="H58" t="str">
            <v>Michelle</v>
          </cell>
          <cell r="I58" t="str">
            <v>TKK2014S-22</v>
          </cell>
          <cell r="J58" t="str">
            <v>P8811</v>
          </cell>
          <cell r="K58">
            <v>106286</v>
          </cell>
          <cell r="M58">
            <v>1</v>
          </cell>
          <cell r="N58" t="str">
            <v>LMV322</v>
          </cell>
          <cell r="O58">
            <v>102081</v>
          </cell>
          <cell r="P58" t="str">
            <v>PP</v>
          </cell>
          <cell r="Q58" t="str">
            <v>MCPX</v>
          </cell>
          <cell r="R58" t="str">
            <v>PF</v>
          </cell>
          <cell r="S58" t="str">
            <v>N</v>
          </cell>
          <cell r="T58" t="str">
            <v>N</v>
          </cell>
          <cell r="U58">
            <v>41759</v>
          </cell>
          <cell r="V58">
            <v>41759</v>
          </cell>
          <cell r="W58">
            <v>41925</v>
          </cell>
          <cell r="X58">
            <v>41925</v>
          </cell>
          <cell r="Y58">
            <v>41758</v>
          </cell>
          <cell r="Z58" t="str">
            <v>-</v>
          </cell>
          <cell r="AA58" t="str">
            <v>-</v>
          </cell>
          <cell r="AB58">
            <v>41766</v>
          </cell>
          <cell r="AC58">
            <v>41799</v>
          </cell>
          <cell r="AD58">
            <v>41813</v>
          </cell>
          <cell r="AE58">
            <v>41834</v>
          </cell>
          <cell r="AF58">
            <v>41841</v>
          </cell>
          <cell r="AH58">
            <v>41895</v>
          </cell>
          <cell r="AI58" t="str">
            <v>-</v>
          </cell>
          <cell r="AJ58">
            <v>59</v>
          </cell>
          <cell r="AK58">
            <v>23.714285714285715</v>
          </cell>
          <cell r="AL58">
            <v>41758</v>
          </cell>
          <cell r="AM58" t="str">
            <v>-</v>
          </cell>
          <cell r="AN58" t="str">
            <v>-</v>
          </cell>
          <cell r="AZ58" t="str">
            <v/>
          </cell>
        </row>
        <row r="59">
          <cell r="B59" t="str">
            <v>A2418684-05</v>
          </cell>
          <cell r="C59" t="str">
            <v>Taikkiso Co,. LTD/ Kraton Fromosa Polymers Corp</v>
          </cell>
          <cell r="D59" t="str">
            <v>Sideri</v>
          </cell>
          <cell r="G59" t="str">
            <v>Kanous</v>
          </cell>
          <cell r="H59" t="str">
            <v>Michelle</v>
          </cell>
          <cell r="I59" t="str">
            <v>TKK2014S-22</v>
          </cell>
          <cell r="J59" t="str">
            <v>P8811 SPARE</v>
          </cell>
          <cell r="K59">
            <v>106286</v>
          </cell>
          <cell r="M59">
            <v>1</v>
          </cell>
          <cell r="N59" t="str">
            <v>LMV322</v>
          </cell>
          <cell r="O59">
            <v>79724</v>
          </cell>
          <cell r="P59" t="str">
            <v>PP</v>
          </cell>
          <cell r="Q59" t="str">
            <v>MCPX</v>
          </cell>
          <cell r="R59" t="str">
            <v>PF</v>
          </cell>
          <cell r="S59" t="str">
            <v>N</v>
          </cell>
          <cell r="T59" t="str">
            <v>N</v>
          </cell>
          <cell r="U59">
            <v>41759</v>
          </cell>
          <cell r="V59">
            <v>41759</v>
          </cell>
          <cell r="W59">
            <v>41925</v>
          </cell>
          <cell r="X59">
            <v>41925</v>
          </cell>
          <cell r="Y59">
            <v>41758</v>
          </cell>
          <cell r="Z59" t="str">
            <v>-</v>
          </cell>
          <cell r="AA59" t="str">
            <v>-</v>
          </cell>
          <cell r="AB59">
            <v>41766</v>
          </cell>
          <cell r="AC59">
            <v>41799</v>
          </cell>
          <cell r="AD59">
            <v>41813</v>
          </cell>
          <cell r="AE59">
            <v>41834</v>
          </cell>
          <cell r="AF59">
            <v>41841</v>
          </cell>
          <cell r="AH59">
            <v>41895</v>
          </cell>
          <cell r="AI59" t="str">
            <v>-</v>
          </cell>
          <cell r="AJ59">
            <v>59</v>
          </cell>
          <cell r="AK59">
            <v>23.714285714285715</v>
          </cell>
          <cell r="AL59">
            <v>41758</v>
          </cell>
          <cell r="AM59" t="str">
            <v>-</v>
          </cell>
          <cell r="AN59" t="str">
            <v>-</v>
          </cell>
          <cell r="AZ59" t="str">
            <v/>
          </cell>
        </row>
        <row r="60">
          <cell r="B60" t="str">
            <v>A2431726-01</v>
          </cell>
          <cell r="C60" t="str">
            <v>OEC/ Marathon Petroleum</v>
          </cell>
          <cell r="D60" t="str">
            <v>FLT</v>
          </cell>
          <cell r="E60" t="str">
            <v>Ogden</v>
          </cell>
          <cell r="F60" t="str">
            <v>Miller</v>
          </cell>
          <cell r="G60" t="str">
            <v>-</v>
          </cell>
          <cell r="H60" t="str">
            <v>FLT</v>
          </cell>
          <cell r="I60" t="str">
            <v>6019328</v>
          </cell>
          <cell r="K60" t="str">
            <v>126292-1</v>
          </cell>
          <cell r="M60">
            <v>1</v>
          </cell>
          <cell r="N60" t="str">
            <v>LMV802</v>
          </cell>
          <cell r="O60">
            <v>14961.83</v>
          </cell>
          <cell r="P60" t="str">
            <v>-</v>
          </cell>
          <cell r="Q60" t="str">
            <v>FLT</v>
          </cell>
          <cell r="R60" t="str">
            <v>PB</v>
          </cell>
          <cell r="S60" t="str">
            <v>N</v>
          </cell>
          <cell r="T60" t="str">
            <v>N</v>
          </cell>
          <cell r="U60">
            <v>41793</v>
          </cell>
          <cell r="V60">
            <v>41794</v>
          </cell>
          <cell r="W60">
            <v>41894</v>
          </cell>
          <cell r="X60">
            <v>41894</v>
          </cell>
          <cell r="Y60">
            <v>41793</v>
          </cell>
          <cell r="Z60">
            <v>41801</v>
          </cell>
          <cell r="AA60" t="str">
            <v>-</v>
          </cell>
          <cell r="AB60">
            <v>41801</v>
          </cell>
          <cell r="AC60">
            <v>41782</v>
          </cell>
          <cell r="AD60">
            <v>41796</v>
          </cell>
          <cell r="AE60">
            <v>41839</v>
          </cell>
          <cell r="AF60">
            <v>41842</v>
          </cell>
          <cell r="AH60">
            <v>41864</v>
          </cell>
          <cell r="AI60" t="str">
            <v>-</v>
          </cell>
          <cell r="AJ60">
            <v>35</v>
          </cell>
          <cell r="AK60">
            <v>14.285714285714286</v>
          </cell>
          <cell r="AL60">
            <v>41793</v>
          </cell>
          <cell r="AN60" t="str">
            <v>-</v>
          </cell>
          <cell r="AZ60" t="str">
            <v/>
          </cell>
        </row>
        <row r="61">
          <cell r="B61" t="str">
            <v>A2428965-01</v>
          </cell>
          <cell r="C61" t="str">
            <v>Air Products &amp; Chemicals, Inc</v>
          </cell>
          <cell r="D61" t="str">
            <v>Kennedy</v>
          </cell>
          <cell r="E61" t="str">
            <v>Tippet</v>
          </cell>
          <cell r="F61" t="str">
            <v>Miller</v>
          </cell>
          <cell r="G61" t="str">
            <v>-</v>
          </cell>
          <cell r="H61" t="str">
            <v>FLT</v>
          </cell>
          <cell r="I61" t="str">
            <v>4503079947/01</v>
          </cell>
          <cell r="K61">
            <v>128108</v>
          </cell>
          <cell r="M61">
            <v>1</v>
          </cell>
          <cell r="N61" t="str">
            <v>LMV333</v>
          </cell>
          <cell r="O61">
            <v>75187</v>
          </cell>
          <cell r="P61" t="str">
            <v>-</v>
          </cell>
          <cell r="Q61" t="str">
            <v>STD</v>
          </cell>
          <cell r="R61" t="str">
            <v>PA</v>
          </cell>
          <cell r="S61" t="str">
            <v>N</v>
          </cell>
          <cell r="T61" t="str">
            <v>N</v>
          </cell>
          <cell r="U61">
            <v>41782</v>
          </cell>
          <cell r="V61">
            <v>41787</v>
          </cell>
          <cell r="W61">
            <v>41894</v>
          </cell>
          <cell r="X61">
            <v>41894</v>
          </cell>
          <cell r="Y61">
            <v>41782</v>
          </cell>
          <cell r="Z61" t="str">
            <v>-</v>
          </cell>
          <cell r="AA61" t="str">
            <v>-</v>
          </cell>
          <cell r="AB61">
            <v>41794</v>
          </cell>
          <cell r="AC61">
            <v>41782</v>
          </cell>
          <cell r="AD61">
            <v>41796</v>
          </cell>
          <cell r="AE61">
            <v>41839</v>
          </cell>
          <cell r="AF61">
            <v>41842</v>
          </cell>
          <cell r="AH61">
            <v>41864</v>
          </cell>
          <cell r="AI61" t="str">
            <v>-</v>
          </cell>
          <cell r="AJ61">
            <v>40</v>
          </cell>
          <cell r="AK61">
            <v>15.285714285714286</v>
          </cell>
          <cell r="AL61">
            <v>41782</v>
          </cell>
          <cell r="AM61" t="str">
            <v>-</v>
          </cell>
          <cell r="AN61" t="str">
            <v>-</v>
          </cell>
          <cell r="AZ61" t="str">
            <v/>
          </cell>
        </row>
        <row r="62">
          <cell r="B62" t="str">
            <v>C2413612-01</v>
          </cell>
          <cell r="C62" t="str">
            <v>Shanghai Xuanpei Fluid Machinery</v>
          </cell>
          <cell r="D62" t="str">
            <v>Sideri</v>
          </cell>
          <cell r="G62" t="str">
            <v>Thompson</v>
          </cell>
          <cell r="H62" t="str">
            <v>Michelle</v>
          </cell>
          <cell r="I62" t="str">
            <v>2014-0331</v>
          </cell>
          <cell r="J62" t="str">
            <v>C-9308</v>
          </cell>
          <cell r="K62" t="str">
            <v>SC13005</v>
          </cell>
          <cell r="M62">
            <v>1</v>
          </cell>
          <cell r="N62" t="str">
            <v>LMC311P</v>
          </cell>
          <cell r="O62">
            <v>257908</v>
          </cell>
          <cell r="P62" t="str">
            <v>PP</v>
          </cell>
          <cell r="Q62" t="str">
            <v>MCPX</v>
          </cell>
          <cell r="R62" t="str">
            <v>CC</v>
          </cell>
          <cell r="S62" t="str">
            <v>N</v>
          </cell>
          <cell r="T62" t="str">
            <v>N</v>
          </cell>
          <cell r="U62">
            <v>41745</v>
          </cell>
          <cell r="V62">
            <v>41746</v>
          </cell>
          <cell r="W62">
            <v>41937</v>
          </cell>
          <cell r="X62">
            <v>41937</v>
          </cell>
          <cell r="Y62">
            <v>41745</v>
          </cell>
          <cell r="Z62" t="str">
            <v>-</v>
          </cell>
          <cell r="AA62" t="str">
            <v>-</v>
          </cell>
          <cell r="AB62">
            <v>41760</v>
          </cell>
          <cell r="AC62">
            <v>41825</v>
          </cell>
          <cell r="AD62">
            <v>41839</v>
          </cell>
          <cell r="AE62">
            <v>41838</v>
          </cell>
          <cell r="AF62">
            <v>41842</v>
          </cell>
          <cell r="AH62">
            <v>41907</v>
          </cell>
          <cell r="AI62" t="str">
            <v>-</v>
          </cell>
          <cell r="AJ62">
            <v>69</v>
          </cell>
          <cell r="AK62">
            <v>27.285714285714285</v>
          </cell>
          <cell r="AL62">
            <v>41745</v>
          </cell>
          <cell r="AM62" t="str">
            <v>-</v>
          </cell>
          <cell r="AN62" t="str">
            <v>-</v>
          </cell>
          <cell r="AZ62" t="str">
            <v/>
          </cell>
        </row>
        <row r="63">
          <cell r="B63" t="str">
            <v>A2428984-01</v>
          </cell>
          <cell r="C63" t="str">
            <v>ExxonMobil</v>
          </cell>
          <cell r="D63" t="str">
            <v>Kennedy</v>
          </cell>
          <cell r="E63" t="str">
            <v>Tippet</v>
          </cell>
          <cell r="F63" t="str">
            <v>Miller</v>
          </cell>
          <cell r="G63" t="str">
            <v>-</v>
          </cell>
          <cell r="H63" t="str">
            <v>FLT</v>
          </cell>
          <cell r="I63" t="str">
            <v>4551137217</v>
          </cell>
          <cell r="K63" t="str">
            <v>117319-3 Field Quote</v>
          </cell>
          <cell r="M63">
            <v>1</v>
          </cell>
          <cell r="N63" t="str">
            <v>LMV311</v>
          </cell>
          <cell r="O63">
            <v>96940</v>
          </cell>
          <cell r="P63" t="str">
            <v>PP</v>
          </cell>
          <cell r="Q63" t="str">
            <v>FLT</v>
          </cell>
          <cell r="R63" t="str">
            <v>PB</v>
          </cell>
          <cell r="S63" t="str">
            <v>N</v>
          </cell>
          <cell r="T63" t="str">
            <v>N</v>
          </cell>
          <cell r="U63">
            <v>41786</v>
          </cell>
          <cell r="V63">
            <v>41787</v>
          </cell>
          <cell r="W63">
            <v>41897</v>
          </cell>
          <cell r="X63">
            <v>41897</v>
          </cell>
          <cell r="Y63">
            <v>41786</v>
          </cell>
          <cell r="Z63" t="str">
            <v>-</v>
          </cell>
          <cell r="AA63" t="str">
            <v>-</v>
          </cell>
          <cell r="AB63">
            <v>41794</v>
          </cell>
          <cell r="AC63">
            <v>41785</v>
          </cell>
          <cell r="AD63">
            <v>41799</v>
          </cell>
          <cell r="AE63">
            <v>41842</v>
          </cell>
          <cell r="AF63">
            <v>41845</v>
          </cell>
          <cell r="AH63">
            <v>41867</v>
          </cell>
          <cell r="AI63" t="str">
            <v>-</v>
          </cell>
          <cell r="AJ63">
            <v>43</v>
          </cell>
          <cell r="AK63">
            <v>15.714285714285714</v>
          </cell>
          <cell r="AL63">
            <v>41786</v>
          </cell>
          <cell r="AM63" t="str">
            <v>-</v>
          </cell>
          <cell r="AN63" t="str">
            <v>-</v>
          </cell>
          <cell r="AZ63" t="str">
            <v/>
          </cell>
        </row>
        <row r="64">
          <cell r="B64" t="str">
            <v>C2425778-01</v>
          </cell>
          <cell r="C64" t="str">
            <v>UOP/ NSRP CCR</v>
          </cell>
          <cell r="D64" t="str">
            <v>Boening</v>
          </cell>
          <cell r="E64" t="str">
            <v>Makuh</v>
          </cell>
          <cell r="F64" t="str">
            <v>Miller</v>
          </cell>
          <cell r="G64" t="str">
            <v>-</v>
          </cell>
          <cell r="H64" t="str">
            <v>FLT</v>
          </cell>
          <cell r="I64" t="str">
            <v>4500574036</v>
          </cell>
          <cell r="J64" t="str">
            <v>043-K-101</v>
          </cell>
          <cell r="K64" t="str">
            <v>SC10095</v>
          </cell>
          <cell r="M64">
            <v>1</v>
          </cell>
          <cell r="N64" t="str">
            <v>LMC311P</v>
          </cell>
          <cell r="O64">
            <v>179622.64</v>
          </cell>
          <cell r="P64" t="str">
            <v>PP</v>
          </cell>
          <cell r="Q64" t="str">
            <v>MCPX</v>
          </cell>
          <cell r="R64" t="str">
            <v>CA</v>
          </cell>
          <cell r="S64" t="str">
            <v>Y</v>
          </cell>
          <cell r="T64" t="str">
            <v>N</v>
          </cell>
          <cell r="U64">
            <v>41778</v>
          </cell>
          <cell r="V64">
            <v>41779</v>
          </cell>
          <cell r="W64">
            <v>41919</v>
          </cell>
          <cell r="X64">
            <v>41919</v>
          </cell>
          <cell r="Y64">
            <v>41778</v>
          </cell>
          <cell r="Z64">
            <v>41786</v>
          </cell>
          <cell r="AA64">
            <v>41786</v>
          </cell>
          <cell r="AB64">
            <v>41793</v>
          </cell>
          <cell r="AC64">
            <v>41807</v>
          </cell>
          <cell r="AD64">
            <v>41821</v>
          </cell>
          <cell r="AE64">
            <v>41841</v>
          </cell>
          <cell r="AF64">
            <v>41845</v>
          </cell>
          <cell r="AH64">
            <v>41889</v>
          </cell>
          <cell r="AI64" t="str">
            <v>-</v>
          </cell>
          <cell r="AJ64">
            <v>49</v>
          </cell>
          <cell r="AK64">
            <v>20</v>
          </cell>
          <cell r="AL64">
            <v>41778</v>
          </cell>
          <cell r="AZ64" t="str">
            <v/>
          </cell>
        </row>
        <row r="65">
          <cell r="B65" t="str">
            <v>C2425778-02</v>
          </cell>
          <cell r="C65" t="str">
            <v>UOP/ NSRP CCR</v>
          </cell>
          <cell r="D65" t="str">
            <v>Boening</v>
          </cell>
          <cell r="E65" t="str">
            <v>Makuh</v>
          </cell>
          <cell r="F65" t="str">
            <v>Miller</v>
          </cell>
          <cell r="G65" t="str">
            <v>-</v>
          </cell>
          <cell r="H65" t="str">
            <v>FLT</v>
          </cell>
          <cell r="I65" t="str">
            <v>4500574036</v>
          </cell>
          <cell r="J65" t="str">
            <v>043-K-105</v>
          </cell>
          <cell r="K65" t="str">
            <v>SC10095</v>
          </cell>
          <cell r="M65">
            <v>1</v>
          </cell>
          <cell r="N65" t="str">
            <v>LMC311P</v>
          </cell>
          <cell r="O65">
            <v>179622.64</v>
          </cell>
          <cell r="P65" t="str">
            <v>PP</v>
          </cell>
          <cell r="Q65" t="str">
            <v>MCPX</v>
          </cell>
          <cell r="R65" t="str">
            <v>CA</v>
          </cell>
          <cell r="S65" t="str">
            <v>Y</v>
          </cell>
          <cell r="T65" t="str">
            <v>N</v>
          </cell>
          <cell r="U65">
            <v>41778</v>
          </cell>
          <cell r="V65">
            <v>41779</v>
          </cell>
          <cell r="W65">
            <v>41919</v>
          </cell>
          <cell r="X65">
            <v>41919</v>
          </cell>
          <cell r="Y65">
            <v>41778</v>
          </cell>
          <cell r="Z65">
            <v>41786</v>
          </cell>
          <cell r="AA65">
            <v>41786</v>
          </cell>
          <cell r="AB65">
            <v>41793</v>
          </cell>
          <cell r="AC65">
            <v>41807</v>
          </cell>
          <cell r="AD65">
            <v>41821</v>
          </cell>
          <cell r="AE65">
            <v>41841</v>
          </cell>
          <cell r="AF65">
            <v>41845</v>
          </cell>
          <cell r="AH65">
            <v>41889</v>
          </cell>
          <cell r="AI65" t="str">
            <v>-</v>
          </cell>
          <cell r="AJ65">
            <v>49</v>
          </cell>
          <cell r="AK65">
            <v>20</v>
          </cell>
          <cell r="AL65">
            <v>41778</v>
          </cell>
          <cell r="AZ65" t="str">
            <v/>
          </cell>
        </row>
        <row r="66">
          <cell r="B66" t="str">
            <v>A2369756-01-02</v>
          </cell>
          <cell r="C66" t="str">
            <v>Bharat Petroleum/ Kochi Refinery</v>
          </cell>
          <cell r="D66" t="str">
            <v>Parks</v>
          </cell>
          <cell r="F66" t="str">
            <v>Reichert</v>
          </cell>
          <cell r="H66" t="str">
            <v>Shara</v>
          </cell>
          <cell r="I66" t="str">
            <v>10/PJ/A307/5408/1107/0478</v>
          </cell>
          <cell r="J66" t="str">
            <v>IV-P-303 A/B</v>
          </cell>
          <cell r="K66">
            <v>120379</v>
          </cell>
          <cell r="L66" t="str">
            <v>Chatterji</v>
          </cell>
          <cell r="M66">
            <v>2</v>
          </cell>
          <cell r="N66" t="str">
            <v>LMV322Z</v>
          </cell>
          <cell r="O66">
            <v>393946</v>
          </cell>
          <cell r="P66" t="str">
            <v>LC</v>
          </cell>
          <cell r="Q66" t="str">
            <v>MCPX</v>
          </cell>
          <cell r="R66" t="str">
            <v>PD</v>
          </cell>
          <cell r="S66" t="str">
            <v>Y</v>
          </cell>
          <cell r="T66" t="str">
            <v>N</v>
          </cell>
          <cell r="U66">
            <v>41638</v>
          </cell>
          <cell r="V66">
            <v>41638</v>
          </cell>
          <cell r="W66">
            <v>41927</v>
          </cell>
          <cell r="X66">
            <v>41927</v>
          </cell>
          <cell r="Y66">
            <v>41674</v>
          </cell>
          <cell r="Z66">
            <v>41645</v>
          </cell>
          <cell r="AA66">
            <v>41645</v>
          </cell>
          <cell r="AB66">
            <v>41645</v>
          </cell>
          <cell r="AC66">
            <v>41815</v>
          </cell>
          <cell r="AD66">
            <v>41829</v>
          </cell>
          <cell r="AE66">
            <v>41841</v>
          </cell>
          <cell r="AF66">
            <v>41845</v>
          </cell>
          <cell r="AH66">
            <v>41897</v>
          </cell>
          <cell r="AI66" t="str">
            <v>-</v>
          </cell>
          <cell r="AJ66">
            <v>150</v>
          </cell>
          <cell r="AK66">
            <v>41.285714285714285</v>
          </cell>
          <cell r="AL66">
            <v>41674</v>
          </cell>
          <cell r="AZ66" t="str">
            <v/>
          </cell>
        </row>
        <row r="67">
          <cell r="B67" t="str">
            <v>A2369756-03-04</v>
          </cell>
          <cell r="C67" t="str">
            <v>Bharat Petroleum/ Kochi Refinery</v>
          </cell>
          <cell r="D67" t="str">
            <v>Parks</v>
          </cell>
          <cell r="F67" t="str">
            <v>Reichert</v>
          </cell>
          <cell r="H67" t="str">
            <v>Shara</v>
          </cell>
          <cell r="I67" t="str">
            <v>10/PJ/A307/5408/1107/0478</v>
          </cell>
          <cell r="J67" t="str">
            <v>IV-P-211 A/B</v>
          </cell>
          <cell r="K67">
            <v>120379</v>
          </cell>
          <cell r="L67" t="str">
            <v>Chatterji</v>
          </cell>
          <cell r="M67">
            <v>2</v>
          </cell>
          <cell r="N67" t="str">
            <v>LMV322Z</v>
          </cell>
          <cell r="O67">
            <v>388932</v>
          </cell>
          <cell r="P67" t="str">
            <v>LC</v>
          </cell>
          <cell r="Q67" t="str">
            <v>MCPX</v>
          </cell>
          <cell r="R67" t="str">
            <v>PD</v>
          </cell>
          <cell r="S67" t="str">
            <v>Y</v>
          </cell>
          <cell r="T67" t="str">
            <v>N</v>
          </cell>
          <cell r="U67">
            <v>41638</v>
          </cell>
          <cell r="V67">
            <v>41638</v>
          </cell>
          <cell r="W67">
            <v>41927</v>
          </cell>
          <cell r="X67">
            <v>41927</v>
          </cell>
          <cell r="Y67">
            <v>41674</v>
          </cell>
          <cell r="Z67">
            <v>41645</v>
          </cell>
          <cell r="AA67">
            <v>41645</v>
          </cell>
          <cell r="AB67">
            <v>41645</v>
          </cell>
          <cell r="AC67">
            <v>41815</v>
          </cell>
          <cell r="AD67">
            <v>41829</v>
          </cell>
          <cell r="AE67">
            <v>41841</v>
          </cell>
          <cell r="AF67">
            <v>41845</v>
          </cell>
          <cell r="AH67">
            <v>41897</v>
          </cell>
          <cell r="AI67" t="str">
            <v>-</v>
          </cell>
          <cell r="AJ67">
            <v>150</v>
          </cell>
          <cell r="AK67">
            <v>41.285714285714285</v>
          </cell>
          <cell r="AL67">
            <v>41674</v>
          </cell>
          <cell r="AZ67" t="str">
            <v/>
          </cell>
        </row>
        <row r="68">
          <cell r="B68" t="str">
            <v>A2369756-05-06</v>
          </cell>
          <cell r="C68" t="str">
            <v>Bharat Petroleum/ Kochi Refinery</v>
          </cell>
          <cell r="D68" t="str">
            <v>Parks</v>
          </cell>
          <cell r="F68" t="str">
            <v>Joyce</v>
          </cell>
          <cell r="H68" t="str">
            <v>Shara</v>
          </cell>
          <cell r="I68" t="str">
            <v>10/PJ/A307/5408/1107/0478</v>
          </cell>
          <cell r="J68" t="str">
            <v>IG-P-117 A/B</v>
          </cell>
          <cell r="K68">
            <v>120379</v>
          </cell>
          <cell r="L68" t="str">
            <v>Chatterji</v>
          </cell>
          <cell r="M68">
            <v>2</v>
          </cell>
          <cell r="N68" t="str">
            <v>LMV311Z</v>
          </cell>
          <cell r="O68">
            <v>729736</v>
          </cell>
          <cell r="P68" t="str">
            <v>LC</v>
          </cell>
          <cell r="Q68" t="str">
            <v>MCPX</v>
          </cell>
          <cell r="R68" t="str">
            <v>PD</v>
          </cell>
          <cell r="S68" t="str">
            <v>Y</v>
          </cell>
          <cell r="T68" t="str">
            <v>N</v>
          </cell>
          <cell r="U68">
            <v>41638</v>
          </cell>
          <cell r="V68">
            <v>41638</v>
          </cell>
          <cell r="W68">
            <v>41927</v>
          </cell>
          <cell r="X68">
            <v>41927</v>
          </cell>
          <cell r="Y68">
            <v>41674</v>
          </cell>
          <cell r="Z68">
            <v>41645</v>
          </cell>
          <cell r="AA68">
            <v>41645</v>
          </cell>
          <cell r="AB68">
            <v>41645</v>
          </cell>
          <cell r="AC68">
            <v>41815</v>
          </cell>
          <cell r="AD68">
            <v>41829</v>
          </cell>
          <cell r="AE68">
            <v>41841</v>
          </cell>
          <cell r="AF68">
            <v>41845</v>
          </cell>
          <cell r="AH68">
            <v>41897</v>
          </cell>
          <cell r="AI68" t="str">
            <v>-</v>
          </cell>
          <cell r="AJ68">
            <v>150</v>
          </cell>
          <cell r="AK68">
            <v>41.285714285714285</v>
          </cell>
          <cell r="AL68">
            <v>41674</v>
          </cell>
          <cell r="AZ68" t="str">
            <v/>
          </cell>
        </row>
        <row r="69">
          <cell r="B69" t="str">
            <v>A2369756-07-08</v>
          </cell>
          <cell r="C69" t="str">
            <v>Bharat Petroleum/ Kochi Refinery</v>
          </cell>
          <cell r="D69" t="str">
            <v>Parks</v>
          </cell>
          <cell r="F69" t="str">
            <v>Joyce</v>
          </cell>
          <cell r="H69" t="str">
            <v>Shara</v>
          </cell>
          <cell r="I69" t="str">
            <v>10/PJ/A307/5408/1107/0478</v>
          </cell>
          <cell r="J69" t="str">
            <v>ID-P-141 A/B</v>
          </cell>
          <cell r="K69">
            <v>120379</v>
          </cell>
          <cell r="L69" t="str">
            <v>Chatterji</v>
          </cell>
          <cell r="M69">
            <v>2</v>
          </cell>
          <cell r="N69" t="str">
            <v>LMV311Z</v>
          </cell>
          <cell r="O69">
            <v>479656</v>
          </cell>
          <cell r="P69" t="str">
            <v>LC</v>
          </cell>
          <cell r="Q69" t="str">
            <v>MCPX</v>
          </cell>
          <cell r="R69" t="str">
            <v>PD</v>
          </cell>
          <cell r="S69" t="str">
            <v>Y</v>
          </cell>
          <cell r="T69" t="str">
            <v>N</v>
          </cell>
          <cell r="U69">
            <v>41638</v>
          </cell>
          <cell r="V69">
            <v>41638</v>
          </cell>
          <cell r="W69">
            <v>41927</v>
          </cell>
          <cell r="X69">
            <v>41927</v>
          </cell>
          <cell r="Y69">
            <v>41674</v>
          </cell>
          <cell r="Z69">
            <v>41645</v>
          </cell>
          <cell r="AA69">
            <v>41645</v>
          </cell>
          <cell r="AB69">
            <v>41645</v>
          </cell>
          <cell r="AC69">
            <v>41815</v>
          </cell>
          <cell r="AD69">
            <v>41829</v>
          </cell>
          <cell r="AE69">
            <v>41841</v>
          </cell>
          <cell r="AF69">
            <v>41845</v>
          </cell>
          <cell r="AH69">
            <v>41897</v>
          </cell>
          <cell r="AI69" t="str">
            <v>-</v>
          </cell>
          <cell r="AJ69">
            <v>150</v>
          </cell>
          <cell r="AK69">
            <v>41.285714285714285</v>
          </cell>
          <cell r="AL69">
            <v>41674</v>
          </cell>
          <cell r="AZ69" t="str">
            <v/>
          </cell>
        </row>
        <row r="70">
          <cell r="B70" t="str">
            <v>A2369756-09-10</v>
          </cell>
          <cell r="C70" t="str">
            <v>Bharat Petroleum/ Kochi Refinery</v>
          </cell>
          <cell r="D70" t="str">
            <v>Parks</v>
          </cell>
          <cell r="F70" t="str">
            <v>Joyce</v>
          </cell>
          <cell r="H70" t="str">
            <v>Shara</v>
          </cell>
          <cell r="I70" t="str">
            <v>10/PJ/A307/5408/1107/0478</v>
          </cell>
          <cell r="J70" t="str">
            <v>ID-P-139 A/B</v>
          </cell>
          <cell r="K70">
            <v>120379</v>
          </cell>
          <cell r="L70" t="str">
            <v>Chatterji</v>
          </cell>
          <cell r="M70">
            <v>2</v>
          </cell>
          <cell r="N70" t="str">
            <v>LMV311Z</v>
          </cell>
          <cell r="O70">
            <v>482886</v>
          </cell>
          <cell r="P70" t="str">
            <v>LC</v>
          </cell>
          <cell r="Q70" t="str">
            <v>MCPX</v>
          </cell>
          <cell r="R70" t="str">
            <v>PD</v>
          </cell>
          <cell r="S70" t="str">
            <v>Y</v>
          </cell>
          <cell r="T70" t="str">
            <v>N</v>
          </cell>
          <cell r="U70">
            <v>41638</v>
          </cell>
          <cell r="V70">
            <v>41638</v>
          </cell>
          <cell r="W70">
            <v>41927</v>
          </cell>
          <cell r="X70">
            <v>41927</v>
          </cell>
          <cell r="Y70">
            <v>41674</v>
          </cell>
          <cell r="Z70">
            <v>41645</v>
          </cell>
          <cell r="AA70">
            <v>41645</v>
          </cell>
          <cell r="AB70">
            <v>41645</v>
          </cell>
          <cell r="AC70">
            <v>41815</v>
          </cell>
          <cell r="AD70">
            <v>41829</v>
          </cell>
          <cell r="AE70">
            <v>41841</v>
          </cell>
          <cell r="AF70">
            <v>41845</v>
          </cell>
          <cell r="AH70">
            <v>41897</v>
          </cell>
          <cell r="AI70" t="str">
            <v>-</v>
          </cell>
          <cell r="AJ70">
            <v>150</v>
          </cell>
          <cell r="AK70">
            <v>41.285714285714285</v>
          </cell>
          <cell r="AL70">
            <v>41674</v>
          </cell>
          <cell r="AZ70" t="str">
            <v/>
          </cell>
        </row>
        <row r="71">
          <cell r="B71" t="str">
            <v>A2369756-11-12</v>
          </cell>
          <cell r="C71" t="str">
            <v>Bharat Petroleum/ Kochi Refinery</v>
          </cell>
          <cell r="D71" t="str">
            <v>Parks</v>
          </cell>
          <cell r="F71" t="str">
            <v>Joyce</v>
          </cell>
          <cell r="H71" t="str">
            <v>Shara</v>
          </cell>
          <cell r="I71" t="str">
            <v>10/PJ/A307/5408/1107/0478</v>
          </cell>
          <cell r="J71" t="str">
            <v>ID-P-148 A/B</v>
          </cell>
          <cell r="K71">
            <v>120379</v>
          </cell>
          <cell r="L71" t="str">
            <v>Chatterji</v>
          </cell>
          <cell r="M71">
            <v>2</v>
          </cell>
          <cell r="N71" t="str">
            <v>LMV311Z</v>
          </cell>
          <cell r="O71">
            <v>483540</v>
          </cell>
          <cell r="P71" t="str">
            <v>LC</v>
          </cell>
          <cell r="Q71" t="str">
            <v>MCPX</v>
          </cell>
          <cell r="R71" t="str">
            <v>PD</v>
          </cell>
          <cell r="S71" t="str">
            <v>Y</v>
          </cell>
          <cell r="T71" t="str">
            <v>N</v>
          </cell>
          <cell r="U71">
            <v>41638</v>
          </cell>
          <cell r="V71">
            <v>41638</v>
          </cell>
          <cell r="W71">
            <v>41927</v>
          </cell>
          <cell r="X71">
            <v>41927</v>
          </cell>
          <cell r="Y71">
            <v>41674</v>
          </cell>
          <cell r="Z71">
            <v>41645</v>
          </cell>
          <cell r="AA71">
            <v>41645</v>
          </cell>
          <cell r="AB71">
            <v>41645</v>
          </cell>
          <cell r="AC71">
            <v>41815</v>
          </cell>
          <cell r="AD71">
            <v>41829</v>
          </cell>
          <cell r="AE71">
            <v>41841</v>
          </cell>
          <cell r="AF71">
            <v>41845</v>
          </cell>
          <cell r="AH71">
            <v>41897</v>
          </cell>
          <cell r="AI71" t="str">
            <v>-</v>
          </cell>
          <cell r="AJ71">
            <v>150</v>
          </cell>
          <cell r="AK71">
            <v>41.285714285714285</v>
          </cell>
          <cell r="AL71">
            <v>41674</v>
          </cell>
          <cell r="AZ71" t="str">
            <v/>
          </cell>
        </row>
        <row r="72">
          <cell r="B72" t="str">
            <v>A2398196-01-04</v>
          </cell>
          <cell r="C72" t="str">
            <v>Linde/ Oneok Rockies Midstream LLC</v>
          </cell>
          <cell r="D72" t="str">
            <v>Boening</v>
          </cell>
          <cell r="F72" t="str">
            <v>Miller</v>
          </cell>
          <cell r="G72" t="str">
            <v>-</v>
          </cell>
          <cell r="I72" t="str">
            <v>005 2PA1060</v>
          </cell>
          <cell r="J72" t="str">
            <v>1-PM-10A/B/C/D</v>
          </cell>
          <cell r="K72" t="str">
            <v>126705-1</v>
          </cell>
          <cell r="M72">
            <v>4</v>
          </cell>
          <cell r="N72" t="str">
            <v>LMV311</v>
          </cell>
          <cell r="O72">
            <v>495868</v>
          </cell>
          <cell r="P72" t="str">
            <v>PP &amp; LD</v>
          </cell>
          <cell r="Q72" t="str">
            <v>STD</v>
          </cell>
          <cell r="R72" t="str">
            <v>PC</v>
          </cell>
          <cell r="S72" t="str">
            <v>Y</v>
          </cell>
          <cell r="T72" t="str">
            <v>N</v>
          </cell>
          <cell r="U72">
            <v>41708</v>
          </cell>
          <cell r="V72">
            <v>41709</v>
          </cell>
          <cell r="W72">
            <v>41922</v>
          </cell>
          <cell r="X72">
            <v>41922</v>
          </cell>
          <cell r="Y72">
            <v>41709</v>
          </cell>
          <cell r="Z72">
            <v>41716</v>
          </cell>
          <cell r="AA72">
            <v>41716</v>
          </cell>
          <cell r="AB72">
            <v>41716</v>
          </cell>
          <cell r="AC72">
            <v>41810</v>
          </cell>
          <cell r="AD72">
            <v>41824</v>
          </cell>
          <cell r="AE72">
            <v>41846</v>
          </cell>
          <cell r="AF72">
            <v>41849</v>
          </cell>
          <cell r="AH72">
            <v>41892</v>
          </cell>
          <cell r="AI72" t="str">
            <v>-</v>
          </cell>
          <cell r="AJ72">
            <v>101</v>
          </cell>
          <cell r="AK72">
            <v>30.428571428571427</v>
          </cell>
          <cell r="AL72">
            <v>41709</v>
          </cell>
          <cell r="AZ72" t="str">
            <v/>
          </cell>
        </row>
        <row r="73">
          <cell r="B73" t="str">
            <v>A2418412-01-02</v>
          </cell>
          <cell r="C73" t="str">
            <v>BASF - YPC CO LTD</v>
          </cell>
          <cell r="D73" t="str">
            <v>Kennedy</v>
          </cell>
          <cell r="E73" t="str">
            <v>Ogden</v>
          </cell>
          <cell r="F73" t="str">
            <v>Miller</v>
          </cell>
          <cell r="G73" t="str">
            <v>-</v>
          </cell>
          <cell r="H73" t="str">
            <v>FLT</v>
          </cell>
          <cell r="I73" t="str">
            <v>LOI N0: 12121-40-req-0013_1</v>
          </cell>
          <cell r="K73" t="str">
            <v>120364-9</v>
          </cell>
          <cell r="M73">
            <v>2</v>
          </cell>
          <cell r="N73" t="str">
            <v>LMV311</v>
          </cell>
          <cell r="O73">
            <v>630913.69999999995</v>
          </cell>
          <cell r="P73" t="str">
            <v>PP</v>
          </cell>
          <cell r="Q73" t="str">
            <v>STD*</v>
          </cell>
          <cell r="R73" t="str">
            <v>PD</v>
          </cell>
          <cell r="S73" t="str">
            <v>Y</v>
          </cell>
          <cell r="T73" t="str">
            <v>N</v>
          </cell>
          <cell r="U73">
            <v>41758</v>
          </cell>
          <cell r="V73">
            <v>41759</v>
          </cell>
          <cell r="W73">
            <v>41936</v>
          </cell>
          <cell r="X73">
            <v>41936</v>
          </cell>
          <cell r="Y73">
            <v>370448</v>
          </cell>
          <cell r="Z73">
            <v>41766</v>
          </cell>
          <cell r="AA73">
            <v>41766</v>
          </cell>
          <cell r="AB73">
            <v>41766</v>
          </cell>
          <cell r="AC73">
            <v>41824</v>
          </cell>
          <cell r="AD73">
            <v>41838</v>
          </cell>
          <cell r="AE73">
            <v>41851</v>
          </cell>
          <cell r="AF73">
            <v>41855</v>
          </cell>
          <cell r="AH73">
            <v>41906</v>
          </cell>
          <cell r="AI73" t="str">
            <v>-</v>
          </cell>
          <cell r="AJ73">
            <v>69</v>
          </cell>
          <cell r="AK73">
            <v>25.285714285714285</v>
          </cell>
          <cell r="AL73">
            <v>41758</v>
          </cell>
          <cell r="AZ73" t="str">
            <v/>
          </cell>
        </row>
        <row r="74">
          <cell r="B74" t="str">
            <v>C2369187-01-02</v>
          </cell>
          <cell r="C74" t="str">
            <v>Linde Process Plants/ Oneok Rockies Midstream</v>
          </cell>
          <cell r="D74" t="str">
            <v>Boening</v>
          </cell>
          <cell r="F74" t="str">
            <v>Joyce</v>
          </cell>
          <cell r="H74" t="str">
            <v>Kursten</v>
          </cell>
          <cell r="I74" t="str">
            <v>1234  LOI</v>
          </cell>
          <cell r="J74" t="str">
            <v>1-CM-620</v>
          </cell>
          <cell r="K74" t="str">
            <v>SC13425r1</v>
          </cell>
          <cell r="M74">
            <v>2</v>
          </cell>
          <cell r="N74" t="str">
            <v>BMC347EF</v>
          </cell>
          <cell r="O74">
            <v>868872</v>
          </cell>
          <cell r="P74" t="str">
            <v>PP</v>
          </cell>
          <cell r="Q74" t="str">
            <v>STD</v>
          </cell>
          <cell r="R74" t="str">
            <v>CG</v>
          </cell>
          <cell r="S74" t="str">
            <v>Y</v>
          </cell>
          <cell r="T74" t="str">
            <v>N</v>
          </cell>
          <cell r="U74">
            <v>41631</v>
          </cell>
          <cell r="V74">
            <v>41631</v>
          </cell>
          <cell r="W74">
            <v>41970</v>
          </cell>
          <cell r="X74">
            <v>41970</v>
          </cell>
          <cell r="Y74">
            <v>41631</v>
          </cell>
          <cell r="Z74">
            <v>41638</v>
          </cell>
          <cell r="AA74">
            <v>41638</v>
          </cell>
          <cell r="AB74">
            <v>41645</v>
          </cell>
          <cell r="AC74">
            <v>41844</v>
          </cell>
          <cell r="AD74">
            <v>41858</v>
          </cell>
          <cell r="AE74">
            <v>41851</v>
          </cell>
          <cell r="AF74">
            <v>41858</v>
          </cell>
          <cell r="AH74">
            <v>41940</v>
          </cell>
          <cell r="AI74" t="str">
            <v>-</v>
          </cell>
          <cell r="AJ74">
            <v>164</v>
          </cell>
          <cell r="AK74">
            <v>48.428571428571431</v>
          </cell>
          <cell r="AL74">
            <v>41631</v>
          </cell>
          <cell r="AZ74" t="str">
            <v/>
          </cell>
        </row>
        <row r="75">
          <cell r="B75" t="str">
            <v>A2415731-01-02</v>
          </cell>
          <cell r="C75" t="str">
            <v>Thai Plastic &amp; Chemical Co., LTD</v>
          </cell>
          <cell r="D75" t="str">
            <v>Setelin</v>
          </cell>
          <cell r="E75" t="str">
            <v>Kruger</v>
          </cell>
          <cell r="G75" t="str">
            <v>Setelin</v>
          </cell>
          <cell r="H75" t="str">
            <v>Michelle</v>
          </cell>
          <cell r="I75" t="str">
            <v>6508000210</v>
          </cell>
          <cell r="J75" t="str">
            <v>M-GA401 A/B</v>
          </cell>
          <cell r="K75">
            <v>119474</v>
          </cell>
          <cell r="M75">
            <v>2</v>
          </cell>
          <cell r="N75" t="str">
            <v>LMV331</v>
          </cell>
          <cell r="O75">
            <v>558232</v>
          </cell>
          <cell r="P75" t="str">
            <v>PP</v>
          </cell>
          <cell r="Q75" t="str">
            <v>MCPX</v>
          </cell>
          <cell r="R75" t="str">
            <v>PD</v>
          </cell>
          <cell r="S75" t="str">
            <v>Y</v>
          </cell>
          <cell r="T75" t="str">
            <v>N</v>
          </cell>
          <cell r="U75">
            <v>41751</v>
          </cell>
          <cell r="V75">
            <v>41752</v>
          </cell>
          <cell r="W75">
            <v>41943</v>
          </cell>
          <cell r="X75">
            <v>41943</v>
          </cell>
          <cell r="Y75">
            <v>41751</v>
          </cell>
          <cell r="Z75">
            <v>41759</v>
          </cell>
          <cell r="AA75">
            <v>41759</v>
          </cell>
          <cell r="AB75">
            <v>41759</v>
          </cell>
          <cell r="AC75">
            <v>41831</v>
          </cell>
          <cell r="AD75">
            <v>41845</v>
          </cell>
          <cell r="AE75">
            <v>41858</v>
          </cell>
          <cell r="AF75">
            <v>41862</v>
          </cell>
          <cell r="AH75">
            <v>41913</v>
          </cell>
          <cell r="AI75" t="str">
            <v>-</v>
          </cell>
          <cell r="AJ75">
            <v>79</v>
          </cell>
          <cell r="AK75">
            <v>27.285714285714285</v>
          </cell>
          <cell r="AL75">
            <v>41751</v>
          </cell>
          <cell r="AZ75" t="str">
            <v/>
          </cell>
        </row>
        <row r="76">
          <cell r="B76" t="str">
            <v>A2431132-01</v>
          </cell>
          <cell r="C76" t="str">
            <v>NPE/ MEGlobal Canada</v>
          </cell>
          <cell r="D76" t="str">
            <v>FLT</v>
          </cell>
          <cell r="E76" t="str">
            <v>Ogden</v>
          </cell>
          <cell r="F76" t="str">
            <v>Miller</v>
          </cell>
          <cell r="G76" t="str">
            <v>-</v>
          </cell>
          <cell r="H76" t="str">
            <v>FLT</v>
          </cell>
          <cell r="I76" t="str">
            <v>PUR630043</v>
          </cell>
          <cell r="J76" t="str">
            <v>G-903</v>
          </cell>
          <cell r="K76" t="str">
            <v>PUR630043</v>
          </cell>
          <cell r="M76">
            <v>1</v>
          </cell>
          <cell r="N76" t="str">
            <v>LMV311</v>
          </cell>
          <cell r="O76">
            <v>69984</v>
          </cell>
          <cell r="P76" t="str">
            <v>-</v>
          </cell>
          <cell r="Q76" t="str">
            <v>FLT</v>
          </cell>
          <cell r="R76" t="str">
            <v>PB</v>
          </cell>
          <cell r="S76" t="str">
            <v>N</v>
          </cell>
          <cell r="T76" t="str">
            <v>N</v>
          </cell>
          <cell r="U76">
            <v>41792</v>
          </cell>
          <cell r="V76">
            <v>41793</v>
          </cell>
          <cell r="W76">
            <v>41921</v>
          </cell>
          <cell r="X76">
            <v>41921</v>
          </cell>
          <cell r="Y76">
            <v>41792</v>
          </cell>
          <cell r="Z76" t="str">
            <v>-</v>
          </cell>
          <cell r="AA76" t="str">
            <v>-</v>
          </cell>
          <cell r="AB76">
            <v>41800</v>
          </cell>
          <cell r="AC76">
            <v>41809</v>
          </cell>
          <cell r="AD76">
            <v>41823</v>
          </cell>
          <cell r="AE76">
            <v>41866</v>
          </cell>
          <cell r="AF76">
            <v>41869</v>
          </cell>
          <cell r="AH76">
            <v>41891</v>
          </cell>
          <cell r="AI76" t="str">
            <v>-</v>
          </cell>
          <cell r="AJ76">
            <v>55</v>
          </cell>
          <cell r="AK76">
            <v>18.285714285714285</v>
          </cell>
          <cell r="AL76">
            <v>41792</v>
          </cell>
          <cell r="AM76" t="str">
            <v>-</v>
          </cell>
          <cell r="AN76" t="str">
            <v>-</v>
          </cell>
          <cell r="AZ76" t="str">
            <v/>
          </cell>
        </row>
        <row r="77">
          <cell r="B77" t="str">
            <v>A2347214-06-07</v>
          </cell>
          <cell r="C77" t="str">
            <v>CCJV/ Laffan Refinery Co Limited 2</v>
          </cell>
          <cell r="D77" t="str">
            <v>Setelin</v>
          </cell>
          <cell r="F77" t="str">
            <v>Boles</v>
          </cell>
          <cell r="G77" t="str">
            <v>Nelson</v>
          </cell>
          <cell r="H77" t="str">
            <v>Heidi</v>
          </cell>
          <cell r="I77" t="str">
            <v>13P1336A-F0047-001</v>
          </cell>
          <cell r="J77" t="str">
            <v>82-P1702A/B</v>
          </cell>
          <cell r="K77" t="str">
            <v>119267-5</v>
          </cell>
          <cell r="M77">
            <v>2</v>
          </cell>
          <cell r="N77" t="str">
            <v>LMV311Z</v>
          </cell>
          <cell r="O77">
            <v>797065.86</v>
          </cell>
          <cell r="P77" t="str">
            <v>PP</v>
          </cell>
          <cell r="Q77" t="str">
            <v>MCPX</v>
          </cell>
          <cell r="R77" t="str">
            <v>PD</v>
          </cell>
          <cell r="S77" t="str">
            <v>Y</v>
          </cell>
          <cell r="T77" t="str">
            <v>N</v>
          </cell>
          <cell r="U77">
            <v>41696</v>
          </cell>
          <cell r="V77">
            <v>41696</v>
          </cell>
          <cell r="W77">
            <v>41950</v>
          </cell>
          <cell r="X77">
            <v>41950</v>
          </cell>
          <cell r="Y77">
            <v>41696</v>
          </cell>
          <cell r="Z77">
            <v>41703</v>
          </cell>
          <cell r="AA77">
            <v>41703</v>
          </cell>
          <cell r="AB77">
            <v>41703</v>
          </cell>
          <cell r="AC77">
            <v>41838</v>
          </cell>
          <cell r="AD77">
            <v>41852</v>
          </cell>
          <cell r="AE77">
            <v>41865</v>
          </cell>
          <cell r="AF77">
            <v>41869</v>
          </cell>
          <cell r="AH77">
            <v>41920</v>
          </cell>
          <cell r="AI77" t="str">
            <v>-</v>
          </cell>
          <cell r="AJ77">
            <v>124</v>
          </cell>
          <cell r="AK77">
            <v>36.285714285714285</v>
          </cell>
          <cell r="AL77">
            <v>41696</v>
          </cell>
          <cell r="AZ77" t="str">
            <v/>
          </cell>
        </row>
        <row r="78">
          <cell r="B78" t="str">
            <v>A2431808-01-02</v>
          </cell>
          <cell r="C78" t="str">
            <v>Linde Process Plants/ Oneok Rockies Midstream</v>
          </cell>
          <cell r="D78" t="str">
            <v>Boening</v>
          </cell>
          <cell r="F78" t="str">
            <v>Miller</v>
          </cell>
          <cell r="G78" t="str">
            <v>-</v>
          </cell>
          <cell r="H78" t="str">
            <v>FLT</v>
          </cell>
          <cell r="I78" t="str">
            <v>005 2PA1200</v>
          </cell>
          <cell r="J78" t="str">
            <v>1-PM-75 A/B</v>
          </cell>
          <cell r="K78" t="str">
            <v>SQ#128745 (FQ)</v>
          </cell>
          <cell r="M78">
            <v>2</v>
          </cell>
          <cell r="N78" t="str">
            <v>LMV806</v>
          </cell>
          <cell r="O78">
            <v>79252</v>
          </cell>
          <cell r="P78" t="str">
            <v>PP</v>
          </cell>
          <cell r="Q78" t="str">
            <v>STD</v>
          </cell>
          <cell r="R78" t="str">
            <v>PC</v>
          </cell>
          <cell r="S78" t="str">
            <v>N</v>
          </cell>
          <cell r="T78" t="str">
            <v>N</v>
          </cell>
          <cell r="U78">
            <v>41793</v>
          </cell>
          <cell r="V78">
            <v>41793</v>
          </cell>
          <cell r="W78">
            <v>41929</v>
          </cell>
          <cell r="X78">
            <v>41929</v>
          </cell>
          <cell r="Y78">
            <v>41793</v>
          </cell>
          <cell r="Z78">
            <v>41800</v>
          </cell>
          <cell r="AA78">
            <v>41800</v>
          </cell>
          <cell r="AB78">
            <v>41800</v>
          </cell>
          <cell r="AC78">
            <v>41817</v>
          </cell>
          <cell r="AD78">
            <v>41831</v>
          </cell>
          <cell r="AE78">
            <v>41867</v>
          </cell>
          <cell r="AF78">
            <v>41870</v>
          </cell>
          <cell r="AH78">
            <v>41899</v>
          </cell>
          <cell r="AI78" t="str">
            <v>-</v>
          </cell>
          <cell r="AJ78">
            <v>56</v>
          </cell>
          <cell r="AK78">
            <v>19.428571428571427</v>
          </cell>
          <cell r="AL78">
            <v>41793</v>
          </cell>
          <cell r="AZ78" t="str">
            <v/>
          </cell>
        </row>
        <row r="79">
          <cell r="B79" t="str">
            <v>A2431808-03-04</v>
          </cell>
          <cell r="C79" t="str">
            <v>Linde Process Plants/ Oneok Rockies Midstream</v>
          </cell>
          <cell r="D79" t="str">
            <v>Boening</v>
          </cell>
          <cell r="F79" t="str">
            <v>Miller</v>
          </cell>
          <cell r="G79" t="str">
            <v>-</v>
          </cell>
          <cell r="H79" t="str">
            <v>FLT</v>
          </cell>
          <cell r="I79" t="str">
            <v>005 2PA1200</v>
          </cell>
          <cell r="J79" t="str">
            <v>1-PM-194 A/B</v>
          </cell>
          <cell r="K79" t="str">
            <v>SQ#128745 (FQ)</v>
          </cell>
          <cell r="M79">
            <v>2</v>
          </cell>
          <cell r="N79" t="str">
            <v>LMV806</v>
          </cell>
          <cell r="O79">
            <v>81646</v>
          </cell>
          <cell r="P79" t="str">
            <v>PP</v>
          </cell>
          <cell r="Q79" t="str">
            <v>STD</v>
          </cell>
          <cell r="R79" t="str">
            <v>PC</v>
          </cell>
          <cell r="S79" t="str">
            <v>N</v>
          </cell>
          <cell r="T79" t="str">
            <v>N</v>
          </cell>
          <cell r="U79">
            <v>41793</v>
          </cell>
          <cell r="V79">
            <v>41793</v>
          </cell>
          <cell r="W79">
            <v>41929</v>
          </cell>
          <cell r="X79">
            <v>41929</v>
          </cell>
          <cell r="Y79">
            <v>41793</v>
          </cell>
          <cell r="Z79">
            <v>41800</v>
          </cell>
          <cell r="AA79">
            <v>41800</v>
          </cell>
          <cell r="AB79">
            <v>41800</v>
          </cell>
          <cell r="AC79">
            <v>41817</v>
          </cell>
          <cell r="AD79">
            <v>41831</v>
          </cell>
          <cell r="AE79">
            <v>41867</v>
          </cell>
          <cell r="AF79">
            <v>41870</v>
          </cell>
          <cell r="AH79">
            <v>41899</v>
          </cell>
          <cell r="AI79" t="str">
            <v>-</v>
          </cell>
          <cell r="AJ79">
            <v>56</v>
          </cell>
          <cell r="AK79">
            <v>19.428571428571427</v>
          </cell>
          <cell r="AL79">
            <v>41793</v>
          </cell>
          <cell r="AZ79" t="str">
            <v/>
          </cell>
        </row>
        <row r="80">
          <cell r="B80" t="str">
            <v>A2431808-05-06</v>
          </cell>
          <cell r="C80" t="str">
            <v>Linde Process Plants/ Oneok Rockies Midstream</v>
          </cell>
          <cell r="D80" t="str">
            <v>Boening</v>
          </cell>
          <cell r="F80" t="str">
            <v>Miller</v>
          </cell>
          <cell r="G80" t="str">
            <v>-</v>
          </cell>
          <cell r="H80" t="str">
            <v>FLT</v>
          </cell>
          <cell r="I80" t="str">
            <v>005 2PA1200</v>
          </cell>
          <cell r="J80" t="str">
            <v>1-PM-294 A/B</v>
          </cell>
          <cell r="K80" t="str">
            <v>SQ#128745 (FQ)</v>
          </cell>
          <cell r="M80">
            <v>2</v>
          </cell>
          <cell r="N80" t="str">
            <v>LMV806</v>
          </cell>
          <cell r="O80">
            <v>81646</v>
          </cell>
          <cell r="P80" t="str">
            <v>PP</v>
          </cell>
          <cell r="Q80" t="str">
            <v>STD</v>
          </cell>
          <cell r="R80" t="str">
            <v>PC</v>
          </cell>
          <cell r="S80" t="str">
            <v>N</v>
          </cell>
          <cell r="T80" t="str">
            <v>N</v>
          </cell>
          <cell r="U80">
            <v>41793</v>
          </cell>
          <cell r="V80">
            <v>41793</v>
          </cell>
          <cell r="W80">
            <v>41929</v>
          </cell>
          <cell r="X80">
            <v>41929</v>
          </cell>
          <cell r="Y80">
            <v>41793</v>
          </cell>
          <cell r="Z80">
            <v>41800</v>
          </cell>
          <cell r="AA80">
            <v>41800</v>
          </cell>
          <cell r="AB80">
            <v>41800</v>
          </cell>
          <cell r="AC80">
            <v>41817</v>
          </cell>
          <cell r="AD80">
            <v>41831</v>
          </cell>
          <cell r="AE80">
            <v>41867</v>
          </cell>
          <cell r="AF80">
            <v>41870</v>
          </cell>
          <cell r="AH80">
            <v>41899</v>
          </cell>
          <cell r="AI80" t="str">
            <v>-</v>
          </cell>
          <cell r="AJ80">
            <v>56</v>
          </cell>
          <cell r="AK80">
            <v>19.428571428571427</v>
          </cell>
          <cell r="AL80">
            <v>41793</v>
          </cell>
          <cell r="AZ80" t="str">
            <v/>
          </cell>
        </row>
        <row r="81">
          <cell r="B81" t="str">
            <v>C2427210-01</v>
          </cell>
          <cell r="C81" t="str">
            <v>Breitburn Operating LP</v>
          </cell>
          <cell r="D81" t="str">
            <v>FLT</v>
          </cell>
          <cell r="E81" t="str">
            <v>Kruger</v>
          </cell>
          <cell r="F81" t="str">
            <v>Miller</v>
          </cell>
          <cell r="G81" t="str">
            <v>-</v>
          </cell>
          <cell r="H81" t="str">
            <v>FLT</v>
          </cell>
          <cell r="I81" t="str">
            <v>15993648</v>
          </cell>
          <cell r="K81" t="str">
            <v>SD1420J</v>
          </cell>
          <cell r="M81">
            <v>1</v>
          </cell>
          <cell r="N81" t="str">
            <v>LMC347</v>
          </cell>
          <cell r="O81">
            <v>227755</v>
          </cell>
          <cell r="P81" t="str">
            <v>-</v>
          </cell>
          <cell r="Q81" t="str">
            <v>FLT</v>
          </cell>
          <cell r="R81" t="str">
            <v>CA</v>
          </cell>
          <cell r="S81" t="str">
            <v>N</v>
          </cell>
          <cell r="T81" t="str">
            <v>N</v>
          </cell>
          <cell r="U81">
            <v>41754</v>
          </cell>
          <cell r="V81">
            <v>41780</v>
          </cell>
          <cell r="W81">
            <v>41936</v>
          </cell>
          <cell r="X81">
            <v>41936</v>
          </cell>
          <cell r="Y81">
            <v>41754</v>
          </cell>
          <cell r="Z81">
            <v>41787</v>
          </cell>
          <cell r="AA81" t="str">
            <v>-</v>
          </cell>
          <cell r="AB81">
            <v>41794</v>
          </cell>
          <cell r="AC81">
            <v>41824</v>
          </cell>
          <cell r="AD81">
            <v>41838</v>
          </cell>
          <cell r="AE81">
            <v>41872</v>
          </cell>
          <cell r="AF81">
            <v>41876</v>
          </cell>
          <cell r="AH81">
            <v>41906</v>
          </cell>
          <cell r="AI81" t="str">
            <v>-</v>
          </cell>
          <cell r="AJ81">
            <v>69</v>
          </cell>
          <cell r="AK81">
            <v>22.285714285714285</v>
          </cell>
          <cell r="AL81">
            <v>41754</v>
          </cell>
          <cell r="AZ81" t="str">
            <v/>
          </cell>
        </row>
        <row r="82">
          <cell r="B82" t="str">
            <v>A2415167-01-02</v>
          </cell>
          <cell r="C82" t="str">
            <v>LG CHEM, LTD</v>
          </cell>
          <cell r="D82" t="str">
            <v>Sideri</v>
          </cell>
          <cell r="E82" t="str">
            <v>Rangel</v>
          </cell>
          <cell r="G82" t="str">
            <v>Conlin</v>
          </cell>
          <cell r="H82" t="str">
            <v>Heidi</v>
          </cell>
          <cell r="I82" t="str">
            <v>LOI 4506514452</v>
          </cell>
          <cell r="J82" t="str">
            <v>42-670-JA/B</v>
          </cell>
          <cell r="K82" t="str">
            <v>126599-2</v>
          </cell>
          <cell r="M82">
            <v>2</v>
          </cell>
          <cell r="N82" t="str">
            <v>LMV311</v>
          </cell>
          <cell r="O82">
            <v>410000</v>
          </cell>
          <cell r="P82" t="str">
            <v>PP</v>
          </cell>
          <cell r="Q82" t="str">
            <v>MCPX</v>
          </cell>
          <cell r="R82" t="str">
            <v>PD</v>
          </cell>
          <cell r="S82" t="str">
            <v>N</v>
          </cell>
          <cell r="T82" t="str">
            <v>N</v>
          </cell>
          <cell r="U82">
            <v>41750</v>
          </cell>
          <cell r="V82">
            <v>41751</v>
          </cell>
          <cell r="W82">
            <v>41946</v>
          </cell>
          <cell r="X82">
            <v>41946</v>
          </cell>
          <cell r="Y82">
            <v>41750</v>
          </cell>
          <cell r="Z82">
            <v>41758</v>
          </cell>
          <cell r="AA82">
            <v>41758</v>
          </cell>
          <cell r="AB82">
            <v>41758</v>
          </cell>
          <cell r="AC82">
            <v>41834</v>
          </cell>
          <cell r="AD82">
            <v>41848</v>
          </cell>
          <cell r="AE82">
            <v>41875</v>
          </cell>
          <cell r="AF82">
            <v>41879</v>
          </cell>
          <cell r="AH82">
            <v>41916</v>
          </cell>
          <cell r="AI82" t="str">
            <v>-</v>
          </cell>
          <cell r="AJ82">
            <v>93</v>
          </cell>
          <cell r="AK82">
            <v>27.857142857142858</v>
          </cell>
          <cell r="AL82">
            <v>41750</v>
          </cell>
          <cell r="AZ82" t="str">
            <v/>
          </cell>
        </row>
        <row r="83">
          <cell r="B83" t="str">
            <v>C2422525-01</v>
          </cell>
          <cell r="C83" t="str">
            <v>Taikkiso Co Ltd/ Kraton Formosa Polymers Corp</v>
          </cell>
          <cell r="D83" t="str">
            <v>Sideri</v>
          </cell>
          <cell r="E83" t="str">
            <v>Rich</v>
          </cell>
          <cell r="G83" t="str">
            <v>Kanous</v>
          </cell>
          <cell r="H83" t="str">
            <v>Michelle</v>
          </cell>
          <cell r="I83" t="str">
            <v>TKK2014S-23</v>
          </cell>
          <cell r="J83" t="str">
            <v>K-1010</v>
          </cell>
          <cell r="K83" t="str">
            <v>SC11243</v>
          </cell>
          <cell r="M83">
            <v>1</v>
          </cell>
          <cell r="N83" t="str">
            <v>LMC317</v>
          </cell>
          <cell r="O83">
            <v>230329</v>
          </cell>
          <cell r="P83" t="str">
            <v>PP</v>
          </cell>
          <cell r="Q83" t="str">
            <v>MCPX</v>
          </cell>
          <cell r="R83" t="str">
            <v>CC</v>
          </cell>
          <cell r="S83" t="str">
            <v>N</v>
          </cell>
          <cell r="T83" t="str">
            <v>N</v>
          </cell>
          <cell r="U83">
            <v>41766</v>
          </cell>
          <cell r="V83">
            <v>41768</v>
          </cell>
          <cell r="W83">
            <v>41983</v>
          </cell>
          <cell r="X83">
            <v>41983</v>
          </cell>
          <cell r="Y83">
            <v>41766</v>
          </cell>
          <cell r="Z83" t="str">
            <v>-</v>
          </cell>
          <cell r="AA83" t="str">
            <v>-</v>
          </cell>
          <cell r="AB83">
            <v>41782</v>
          </cell>
          <cell r="AC83">
            <v>41871</v>
          </cell>
          <cell r="AD83">
            <v>41885</v>
          </cell>
          <cell r="AE83">
            <v>41883</v>
          </cell>
          <cell r="AF83">
            <v>41887</v>
          </cell>
          <cell r="AH83">
            <v>41953</v>
          </cell>
          <cell r="AI83" t="str">
            <v>-</v>
          </cell>
          <cell r="AJ83">
            <v>86</v>
          </cell>
          <cell r="AK83">
            <v>30.714285714285715</v>
          </cell>
          <cell r="AL83">
            <v>41766</v>
          </cell>
          <cell r="AM83" t="str">
            <v>-</v>
          </cell>
          <cell r="AN83" t="str">
            <v>-</v>
          </cell>
          <cell r="AZ83" t="str">
            <v/>
          </cell>
        </row>
        <row r="84">
          <cell r="B84" t="str">
            <v>C2422525-02</v>
          </cell>
          <cell r="C84" t="str">
            <v>Taikkiso Co Ltd/ Kraton Formosa Polymers Corp</v>
          </cell>
          <cell r="D84" t="str">
            <v>Sideri</v>
          </cell>
          <cell r="E84" t="str">
            <v>Rich</v>
          </cell>
          <cell r="G84" t="str">
            <v>Kanous</v>
          </cell>
          <cell r="H84" t="str">
            <v>Michelle</v>
          </cell>
          <cell r="I84" t="str">
            <v>TKK2014S-23</v>
          </cell>
          <cell r="J84" t="str">
            <v>K-1010</v>
          </cell>
          <cell r="K84" t="str">
            <v>SC11243</v>
          </cell>
          <cell r="M84">
            <v>1</v>
          </cell>
          <cell r="N84" t="str">
            <v>LMC317</v>
          </cell>
          <cell r="O84">
            <v>123931</v>
          </cell>
          <cell r="P84" t="str">
            <v>PP</v>
          </cell>
          <cell r="Q84" t="str">
            <v>MCPX</v>
          </cell>
          <cell r="R84" t="str">
            <v>CC</v>
          </cell>
          <cell r="S84" t="str">
            <v>N</v>
          </cell>
          <cell r="T84" t="str">
            <v>N</v>
          </cell>
          <cell r="U84">
            <v>41766</v>
          </cell>
          <cell r="V84">
            <v>41768</v>
          </cell>
          <cell r="W84">
            <v>41983</v>
          </cell>
          <cell r="X84">
            <v>41983</v>
          </cell>
          <cell r="Y84">
            <v>41766</v>
          </cell>
          <cell r="Z84" t="str">
            <v>-</v>
          </cell>
          <cell r="AA84" t="str">
            <v>-</v>
          </cell>
          <cell r="AB84">
            <v>41782</v>
          </cell>
          <cell r="AC84">
            <v>41871</v>
          </cell>
          <cell r="AD84">
            <v>41885</v>
          </cell>
          <cell r="AE84">
            <v>41883</v>
          </cell>
          <cell r="AF84">
            <v>41887</v>
          </cell>
          <cell r="AH84">
            <v>41953</v>
          </cell>
          <cell r="AI84" t="str">
            <v>-</v>
          </cell>
          <cell r="AJ84">
            <v>86</v>
          </cell>
          <cell r="AK84">
            <v>30.714285714285715</v>
          </cell>
          <cell r="AL84">
            <v>41766</v>
          </cell>
          <cell r="AM84" t="str">
            <v>-</v>
          </cell>
          <cell r="AN84" t="str">
            <v>-</v>
          </cell>
          <cell r="AZ84" t="str">
            <v/>
          </cell>
        </row>
        <row r="85">
          <cell r="B85" t="str">
            <v>C2359934-01-02</v>
          </cell>
          <cell r="C85" t="str">
            <v>Sinopec USA/ Zhongtianhechuang Energy Co</v>
          </cell>
          <cell r="D85" t="str">
            <v>Lothe</v>
          </cell>
          <cell r="F85" t="str">
            <v>Rossmiller</v>
          </cell>
          <cell r="G85" t="str">
            <v>Radoani</v>
          </cell>
          <cell r="H85" t="str">
            <v>Christina</v>
          </cell>
          <cell r="I85" t="str">
            <v>LOI</v>
          </cell>
          <cell r="J85" t="str">
            <v>201 A/B</v>
          </cell>
          <cell r="L85" t="str">
            <v>McKechnie</v>
          </cell>
          <cell r="M85">
            <v>2</v>
          </cell>
          <cell r="N85" t="str">
            <v>LMC347</v>
          </cell>
          <cell r="O85">
            <v>2451042.5</v>
          </cell>
          <cell r="P85" t="str">
            <v>PP</v>
          </cell>
          <cell r="Q85" t="str">
            <v>MCPX</v>
          </cell>
          <cell r="R85" t="str">
            <v>CF</v>
          </cell>
          <cell r="S85" t="str">
            <v>Y</v>
          </cell>
          <cell r="T85" t="str">
            <v>N</v>
          </cell>
          <cell r="U85">
            <v>41605</v>
          </cell>
          <cell r="V85">
            <v>41605</v>
          </cell>
          <cell r="W85">
            <v>42027</v>
          </cell>
          <cell r="X85">
            <v>42027</v>
          </cell>
          <cell r="Y85">
            <v>41605</v>
          </cell>
          <cell r="Z85">
            <v>41612</v>
          </cell>
          <cell r="AA85">
            <v>41612</v>
          </cell>
          <cell r="AB85">
            <v>41619</v>
          </cell>
          <cell r="AC85">
            <v>41775</v>
          </cell>
          <cell r="AD85">
            <v>41811</v>
          </cell>
          <cell r="AE85">
            <v>41890</v>
          </cell>
          <cell r="AF85">
            <v>41897</v>
          </cell>
          <cell r="AH85">
            <v>41997</v>
          </cell>
          <cell r="AI85" t="str">
            <v>-</v>
          </cell>
          <cell r="AJ85">
            <v>209</v>
          </cell>
          <cell r="AK85">
            <v>60.285714285714285</v>
          </cell>
          <cell r="AL85">
            <v>41605</v>
          </cell>
          <cell r="AZ85" t="str">
            <v/>
          </cell>
        </row>
        <row r="86">
          <cell r="B86" t="str">
            <v>C2359934-03-04</v>
          </cell>
          <cell r="C86" t="str">
            <v>Sinopec USA/ Zhongtianhechuang Energy Co</v>
          </cell>
          <cell r="D86" t="str">
            <v>Lothe</v>
          </cell>
          <cell r="F86" t="str">
            <v>Rossmiller</v>
          </cell>
          <cell r="G86" t="str">
            <v>Radoani</v>
          </cell>
          <cell r="H86" t="str">
            <v>Christina</v>
          </cell>
          <cell r="I86" t="str">
            <v>LOI</v>
          </cell>
          <cell r="J86" t="str">
            <v>251 A/B</v>
          </cell>
          <cell r="L86" t="str">
            <v>McKechnie</v>
          </cell>
          <cell r="M86">
            <v>2</v>
          </cell>
          <cell r="N86" t="str">
            <v>LMC347</v>
          </cell>
          <cell r="O86">
            <v>2449457.5</v>
          </cell>
          <cell r="P86" t="str">
            <v>PP</v>
          </cell>
          <cell r="Q86" t="str">
            <v>MCPX</v>
          </cell>
          <cell r="R86" t="str">
            <v>CF</v>
          </cell>
          <cell r="S86" t="str">
            <v>Y</v>
          </cell>
          <cell r="T86" t="str">
            <v>N</v>
          </cell>
          <cell r="U86">
            <v>41605</v>
          </cell>
          <cell r="V86">
            <v>41605</v>
          </cell>
          <cell r="W86">
            <v>42027</v>
          </cell>
          <cell r="X86">
            <v>42027</v>
          </cell>
          <cell r="Y86">
            <v>41605</v>
          </cell>
          <cell r="Z86">
            <v>41612</v>
          </cell>
          <cell r="AA86">
            <v>41612</v>
          </cell>
          <cell r="AB86">
            <v>41619</v>
          </cell>
          <cell r="AC86">
            <v>41775</v>
          </cell>
          <cell r="AD86">
            <v>41811</v>
          </cell>
          <cell r="AE86">
            <v>41890</v>
          </cell>
          <cell r="AF86">
            <v>41897</v>
          </cell>
          <cell r="AH86">
            <v>41997</v>
          </cell>
          <cell r="AI86" t="str">
            <v>-</v>
          </cell>
          <cell r="AJ86">
            <v>209</v>
          </cell>
          <cell r="AK86">
            <v>60.285714285714285</v>
          </cell>
          <cell r="AL86">
            <v>41605</v>
          </cell>
          <cell r="AZ86" t="str">
            <v/>
          </cell>
        </row>
        <row r="87">
          <cell r="B87" t="str">
            <v>A2360049-01-06</v>
          </cell>
          <cell r="C87" t="str">
            <v xml:space="preserve">Hyundai/ SARB </v>
          </cell>
          <cell r="D87" t="str">
            <v>Elkins</v>
          </cell>
          <cell r="G87" t="str">
            <v>Nelson</v>
          </cell>
          <cell r="H87" t="str">
            <v>Michelle</v>
          </cell>
          <cell r="I87" t="str">
            <v>AD204-600-G-09340-46000</v>
          </cell>
          <cell r="J87" t="str">
            <v>605-P-1101,2101,3101 A/B</v>
          </cell>
          <cell r="K87">
            <v>121668</v>
          </cell>
          <cell r="M87">
            <v>6</v>
          </cell>
          <cell r="N87" t="str">
            <v>LMV311Z</v>
          </cell>
          <cell r="O87">
            <v>1594891.6</v>
          </cell>
          <cell r="P87" t="str">
            <v>PP</v>
          </cell>
          <cell r="Q87" t="str">
            <v>MCPX</v>
          </cell>
          <cell r="R87" t="str">
            <v>PD</v>
          </cell>
          <cell r="S87" t="str">
            <v>Y</v>
          </cell>
          <cell r="T87" t="str">
            <v>N</v>
          </cell>
          <cell r="U87">
            <v>41605</v>
          </cell>
          <cell r="V87">
            <v>41605</v>
          </cell>
          <cell r="W87">
            <v>42027</v>
          </cell>
          <cell r="X87">
            <v>41981</v>
          </cell>
          <cell r="Y87">
            <v>41605</v>
          </cell>
          <cell r="Z87">
            <v>41612</v>
          </cell>
          <cell r="AA87">
            <v>41612</v>
          </cell>
          <cell r="AB87">
            <v>41612</v>
          </cell>
          <cell r="AC87">
            <v>41869</v>
          </cell>
          <cell r="AD87">
            <v>41883</v>
          </cell>
          <cell r="AE87">
            <v>41896</v>
          </cell>
          <cell r="AF87">
            <v>41900</v>
          </cell>
          <cell r="AH87">
            <v>41951</v>
          </cell>
          <cell r="AI87" t="str">
            <v>-</v>
          </cell>
          <cell r="AJ87">
            <v>212</v>
          </cell>
          <cell r="AK87">
            <v>53.714285714285715</v>
          </cell>
          <cell r="AZ87" t="str">
            <v/>
          </cell>
        </row>
        <row r="88">
          <cell r="B88" t="str">
            <v>A2360049-07-12</v>
          </cell>
          <cell r="C88" t="str">
            <v xml:space="preserve">Hyundai/ SARB </v>
          </cell>
          <cell r="D88" t="str">
            <v>Elkins</v>
          </cell>
          <cell r="G88" t="str">
            <v>Nelson</v>
          </cell>
          <cell r="H88" t="str">
            <v>Michelle</v>
          </cell>
          <cell r="I88" t="str">
            <v>AD204-600-G-09340-46000</v>
          </cell>
          <cell r="J88" t="str">
            <v>605-P-1105-2105,3105 A/B</v>
          </cell>
          <cell r="K88">
            <v>121668</v>
          </cell>
          <cell r="M88">
            <v>6</v>
          </cell>
          <cell r="N88" t="str">
            <v>LMV311</v>
          </cell>
          <cell r="O88">
            <v>1572305.4</v>
          </cell>
          <cell r="P88" t="str">
            <v>PP</v>
          </cell>
          <cell r="Q88" t="str">
            <v>MCPX</v>
          </cell>
          <cell r="R88" t="str">
            <v>PD</v>
          </cell>
          <cell r="S88" t="str">
            <v>Y</v>
          </cell>
          <cell r="T88" t="str">
            <v>N</v>
          </cell>
          <cell r="U88">
            <v>41605</v>
          </cell>
          <cell r="V88">
            <v>41605</v>
          </cell>
          <cell r="W88">
            <v>42027</v>
          </cell>
          <cell r="X88">
            <v>41981</v>
          </cell>
          <cell r="Y88">
            <v>41605</v>
          </cell>
          <cell r="Z88">
            <v>41612</v>
          </cell>
          <cell r="AA88">
            <v>41612</v>
          </cell>
          <cell r="AB88">
            <v>41612</v>
          </cell>
          <cell r="AC88">
            <v>41869</v>
          </cell>
          <cell r="AD88">
            <v>41883</v>
          </cell>
          <cell r="AE88">
            <v>41896</v>
          </cell>
          <cell r="AF88">
            <v>41900</v>
          </cell>
          <cell r="AH88">
            <v>41951</v>
          </cell>
          <cell r="AI88" t="str">
            <v>-</v>
          </cell>
          <cell r="AJ88">
            <v>212</v>
          </cell>
          <cell r="AK88">
            <v>53.714285714285715</v>
          </cell>
          <cell r="AZ88" t="str">
            <v/>
          </cell>
        </row>
        <row r="89">
          <cell r="B89" t="str">
            <v>A2360049-13-18</v>
          </cell>
          <cell r="C89" t="str">
            <v xml:space="preserve">Hyundai/ SARB </v>
          </cell>
          <cell r="D89" t="str">
            <v>Elkins</v>
          </cell>
          <cell r="G89" t="str">
            <v>Nelson</v>
          </cell>
          <cell r="H89" t="str">
            <v>Michelle</v>
          </cell>
          <cell r="I89" t="str">
            <v>AD204-600-G-09340-46000</v>
          </cell>
          <cell r="J89" t="str">
            <v>605-P-1104, 2104,3104 A/B</v>
          </cell>
          <cell r="K89">
            <v>121668</v>
          </cell>
          <cell r="M89">
            <v>6</v>
          </cell>
          <cell r="N89" t="str">
            <v>LMV322Z</v>
          </cell>
          <cell r="O89">
            <v>1252317.3999999999</v>
          </cell>
          <cell r="P89" t="str">
            <v>PP</v>
          </cell>
          <cell r="Q89" t="str">
            <v>MCPX</v>
          </cell>
          <cell r="R89" t="str">
            <v>PD</v>
          </cell>
          <cell r="S89" t="str">
            <v>Y</v>
          </cell>
          <cell r="T89" t="str">
            <v>N</v>
          </cell>
          <cell r="U89">
            <v>41605</v>
          </cell>
          <cell r="V89">
            <v>41605</v>
          </cell>
          <cell r="W89">
            <v>42027</v>
          </cell>
          <cell r="X89">
            <v>41981</v>
          </cell>
          <cell r="Y89">
            <v>41605</v>
          </cell>
          <cell r="Z89">
            <v>41612</v>
          </cell>
          <cell r="AA89">
            <v>41612</v>
          </cell>
          <cell r="AB89">
            <v>41612</v>
          </cell>
          <cell r="AC89">
            <v>41869</v>
          </cell>
          <cell r="AD89">
            <v>41883</v>
          </cell>
          <cell r="AE89">
            <v>41896</v>
          </cell>
          <cell r="AF89">
            <v>41900</v>
          </cell>
          <cell r="AH89">
            <v>41951</v>
          </cell>
          <cell r="AI89" t="str">
            <v>-</v>
          </cell>
          <cell r="AJ89">
            <v>212</v>
          </cell>
          <cell r="AK89">
            <v>53.714285714285715</v>
          </cell>
          <cell r="AZ89" t="str">
            <v/>
          </cell>
        </row>
        <row r="90">
          <cell r="B90" t="str">
            <v>A2360049-19-22</v>
          </cell>
          <cell r="C90" t="str">
            <v xml:space="preserve">Hyundai/ SARB </v>
          </cell>
          <cell r="D90" t="str">
            <v>Elkins</v>
          </cell>
          <cell r="G90" t="str">
            <v>Nelson</v>
          </cell>
          <cell r="H90" t="str">
            <v>Michelle</v>
          </cell>
          <cell r="I90" t="str">
            <v>AD204-600-G-09340-46000</v>
          </cell>
          <cell r="J90" t="str">
            <v>665-P-5102 A/B &amp; 685-P-5102</v>
          </cell>
          <cell r="K90">
            <v>121668</v>
          </cell>
          <cell r="M90">
            <v>4</v>
          </cell>
          <cell r="N90" t="str">
            <v>LMV311Z</v>
          </cell>
          <cell r="O90">
            <v>1070485.6000000001</v>
          </cell>
          <cell r="P90" t="str">
            <v>PP</v>
          </cell>
          <cell r="Q90" t="str">
            <v>MCPX</v>
          </cell>
          <cell r="R90" t="str">
            <v>PD</v>
          </cell>
          <cell r="S90" t="str">
            <v>Y</v>
          </cell>
          <cell r="T90" t="str">
            <v>N</v>
          </cell>
          <cell r="U90">
            <v>41605</v>
          </cell>
          <cell r="V90">
            <v>41605</v>
          </cell>
          <cell r="W90">
            <v>42027</v>
          </cell>
          <cell r="X90">
            <v>41981</v>
          </cell>
          <cell r="Y90">
            <v>41605</v>
          </cell>
          <cell r="Z90">
            <v>41612</v>
          </cell>
          <cell r="AA90">
            <v>41612</v>
          </cell>
          <cell r="AB90">
            <v>41612</v>
          </cell>
          <cell r="AC90">
            <v>41869</v>
          </cell>
          <cell r="AD90">
            <v>41883</v>
          </cell>
          <cell r="AE90">
            <v>41896</v>
          </cell>
          <cell r="AF90">
            <v>41900</v>
          </cell>
          <cell r="AH90">
            <v>41951</v>
          </cell>
          <cell r="AI90" t="str">
            <v>-</v>
          </cell>
          <cell r="AJ90">
            <v>212</v>
          </cell>
          <cell r="AK90">
            <v>53.714285714285715</v>
          </cell>
          <cell r="AZ90" t="str">
            <v/>
          </cell>
        </row>
        <row r="91">
          <cell r="B91" t="str">
            <v>A2406556-01-02</v>
          </cell>
          <cell r="C91" t="str">
            <v>Larsen Toubro Arabia/ Saudi Aramco</v>
          </cell>
          <cell r="D91" t="str">
            <v>Setelin</v>
          </cell>
          <cell r="G91" t="str">
            <v>Kanous</v>
          </cell>
          <cell r="H91" t="str">
            <v>Norma</v>
          </cell>
          <cell r="I91" t="str">
            <v>LTA Refinery/ 78000-05916/KPS</v>
          </cell>
          <cell r="J91" t="str">
            <v>RPMX89-G-0006A/B</v>
          </cell>
          <cell r="K91" t="str">
            <v>124760-8</v>
          </cell>
          <cell r="M91">
            <v>2</v>
          </cell>
          <cell r="N91" t="str">
            <v>LMV346</v>
          </cell>
          <cell r="O91">
            <v>1628922</v>
          </cell>
          <cell r="P91" t="str">
            <v>PP</v>
          </cell>
          <cell r="Q91" t="str">
            <v>MCPX</v>
          </cell>
          <cell r="R91" t="str">
            <v>PE</v>
          </cell>
          <cell r="S91" t="str">
            <v>Y</v>
          </cell>
          <cell r="T91" t="str">
            <v>N</v>
          </cell>
          <cell r="U91">
            <v>41729</v>
          </cell>
          <cell r="V91">
            <v>41729</v>
          </cell>
          <cell r="W91">
            <v>41995</v>
          </cell>
          <cell r="X91">
            <v>41995</v>
          </cell>
          <cell r="Y91">
            <v>41729</v>
          </cell>
          <cell r="Z91">
            <v>41736</v>
          </cell>
          <cell r="AA91">
            <v>41736</v>
          </cell>
          <cell r="AB91">
            <v>41736</v>
          </cell>
          <cell r="AC91">
            <v>41869</v>
          </cell>
          <cell r="AD91">
            <v>41883</v>
          </cell>
          <cell r="AE91">
            <v>41901</v>
          </cell>
          <cell r="AF91">
            <v>41906</v>
          </cell>
          <cell r="AH91">
            <v>41965</v>
          </cell>
          <cell r="AI91" t="str">
            <v>-</v>
          </cell>
          <cell r="AJ91">
            <v>128</v>
          </cell>
          <cell r="AK91">
            <v>38</v>
          </cell>
          <cell r="AL91">
            <v>41729</v>
          </cell>
          <cell r="AZ91" t="str">
            <v/>
          </cell>
        </row>
        <row r="92">
          <cell r="B92" t="str">
            <v>A2406556-03</v>
          </cell>
          <cell r="C92" t="str">
            <v>Larsen Toubro Arabia/ Saudi Aramco</v>
          </cell>
          <cell r="D92" t="str">
            <v>Setelin</v>
          </cell>
          <cell r="G92" t="str">
            <v>Kanous</v>
          </cell>
          <cell r="H92" t="str">
            <v>Norma</v>
          </cell>
          <cell r="I92" t="str">
            <v>LTA Refinery/ 78000-05916/KPS</v>
          </cell>
          <cell r="K92" t="str">
            <v>124760-8</v>
          </cell>
          <cell r="M92">
            <v>1</v>
          </cell>
          <cell r="N92" t="str">
            <v>LMV346</v>
          </cell>
          <cell r="O92">
            <v>225000</v>
          </cell>
          <cell r="P92" t="str">
            <v>PP</v>
          </cell>
          <cell r="Q92" t="str">
            <v>MCPX</v>
          </cell>
          <cell r="R92" t="str">
            <v>PE</v>
          </cell>
          <cell r="S92" t="str">
            <v>Y</v>
          </cell>
          <cell r="T92" t="str">
            <v>N</v>
          </cell>
          <cell r="U92">
            <v>41729</v>
          </cell>
          <cell r="V92">
            <v>41729</v>
          </cell>
          <cell r="W92">
            <v>41995</v>
          </cell>
          <cell r="X92">
            <v>41995</v>
          </cell>
          <cell r="Y92">
            <v>41729</v>
          </cell>
          <cell r="Z92">
            <v>41736</v>
          </cell>
          <cell r="AA92">
            <v>41736</v>
          </cell>
          <cell r="AB92">
            <v>41736</v>
          </cell>
          <cell r="AC92">
            <v>41869</v>
          </cell>
          <cell r="AD92">
            <v>41883</v>
          </cell>
          <cell r="AE92">
            <v>41901</v>
          </cell>
          <cell r="AF92">
            <v>41906</v>
          </cell>
          <cell r="AH92">
            <v>41965</v>
          </cell>
          <cell r="AI92" t="str">
            <v>-</v>
          </cell>
          <cell r="AJ92">
            <v>128</v>
          </cell>
          <cell r="AK92">
            <v>38</v>
          </cell>
          <cell r="AL92">
            <v>41729</v>
          </cell>
          <cell r="AZ92" t="str">
            <v/>
          </cell>
        </row>
        <row r="93">
          <cell r="B93" t="str">
            <v>A2365214-01-02</v>
          </cell>
          <cell r="C93" t="str">
            <v>KBR/ Dyno Nobel Louisiana</v>
          </cell>
          <cell r="D93" t="str">
            <v>Setelin</v>
          </cell>
          <cell r="H93" t="str">
            <v>Norma</v>
          </cell>
          <cell r="I93" t="str">
            <v>DYNO-F441-PMJ312</v>
          </cell>
          <cell r="J93">
            <v>0</v>
          </cell>
          <cell r="K93" t="str">
            <v>121523-3</v>
          </cell>
          <cell r="L93" t="str">
            <v>Mallet</v>
          </cell>
          <cell r="M93">
            <v>2</v>
          </cell>
          <cell r="N93" t="str">
            <v>LMV311</v>
          </cell>
          <cell r="O93">
            <v>253053.2</v>
          </cell>
          <cell r="P93" t="str">
            <v>PP</v>
          </cell>
          <cell r="Q93" t="str">
            <v>MCPX</v>
          </cell>
          <cell r="R93" t="str">
            <v>PD</v>
          </cell>
          <cell r="S93" t="str">
            <v>Y</v>
          </cell>
          <cell r="T93" t="str">
            <v>N</v>
          </cell>
          <cell r="U93">
            <v>41618</v>
          </cell>
          <cell r="V93">
            <v>41620</v>
          </cell>
          <cell r="W93">
            <v>41988</v>
          </cell>
          <cell r="X93">
            <v>41988</v>
          </cell>
          <cell r="Y93">
            <v>41618</v>
          </cell>
          <cell r="Z93">
            <v>41627</v>
          </cell>
          <cell r="AA93" t="str">
            <v>-</v>
          </cell>
          <cell r="AB93">
            <v>41627</v>
          </cell>
          <cell r="AC93">
            <v>41876</v>
          </cell>
          <cell r="AD93">
            <v>41890</v>
          </cell>
          <cell r="AE93">
            <v>41903</v>
          </cell>
          <cell r="AF93">
            <v>41907</v>
          </cell>
          <cell r="AH93">
            <v>41958</v>
          </cell>
          <cell r="AI93" t="str">
            <v>-</v>
          </cell>
          <cell r="AJ93">
            <v>206</v>
          </cell>
          <cell r="AK93">
            <v>52.571428571428569</v>
          </cell>
          <cell r="AL93">
            <v>41618</v>
          </cell>
          <cell r="AN93" t="str">
            <v>-</v>
          </cell>
          <cell r="AZ93" t="str">
            <v/>
          </cell>
        </row>
        <row r="94">
          <cell r="B94" t="str">
            <v>A2406505-01-02</v>
          </cell>
          <cell r="C94" t="str">
            <v>SK Eng/ PTT Global Chemical Public CO</v>
          </cell>
          <cell r="D94" t="str">
            <v>Mckechnie</v>
          </cell>
          <cell r="F94" t="str">
            <v>Reichert</v>
          </cell>
          <cell r="G94" t="str">
            <v>Thompson</v>
          </cell>
          <cell r="H94" t="str">
            <v>Norma</v>
          </cell>
          <cell r="I94" t="str">
            <v>29513-SKEC-PO-ME-MF270-01</v>
          </cell>
          <cell r="J94" t="str">
            <v>2200-P4A/B</v>
          </cell>
          <cell r="K94" t="str">
            <v>118362-4</v>
          </cell>
          <cell r="M94">
            <v>2</v>
          </cell>
          <cell r="N94" t="str">
            <v>LMV322</v>
          </cell>
          <cell r="O94">
            <v>383800.66</v>
          </cell>
          <cell r="P94" t="str">
            <v>PP</v>
          </cell>
          <cell r="Q94" t="str">
            <v>MCPX</v>
          </cell>
          <cell r="R94" t="str">
            <v>PD</v>
          </cell>
          <cell r="S94" t="str">
            <v>Y</v>
          </cell>
          <cell r="T94" t="str">
            <v>N</v>
          </cell>
          <cell r="U94">
            <v>41729</v>
          </cell>
          <cell r="V94">
            <v>41729</v>
          </cell>
          <cell r="W94">
            <v>42012</v>
          </cell>
          <cell r="X94">
            <v>41995</v>
          </cell>
          <cell r="Y94">
            <v>41729</v>
          </cell>
          <cell r="Z94">
            <v>41736</v>
          </cell>
          <cell r="AA94">
            <v>41736</v>
          </cell>
          <cell r="AB94">
            <v>41736</v>
          </cell>
          <cell r="AC94">
            <v>41883</v>
          </cell>
          <cell r="AD94">
            <v>41897</v>
          </cell>
          <cell r="AE94">
            <v>41910</v>
          </cell>
          <cell r="AF94">
            <v>41914</v>
          </cell>
          <cell r="AH94">
            <v>41965</v>
          </cell>
          <cell r="AI94" t="str">
            <v>-</v>
          </cell>
          <cell r="AJ94">
            <v>134</v>
          </cell>
          <cell r="AK94">
            <v>38</v>
          </cell>
          <cell r="AL94">
            <v>41729</v>
          </cell>
          <cell r="AZ94" t="str">
            <v/>
          </cell>
        </row>
        <row r="95">
          <cell r="B95" t="str">
            <v>A2406505-03-04</v>
          </cell>
          <cell r="C95" t="str">
            <v>SK Eng/ PTT Global Chemical Public CO</v>
          </cell>
          <cell r="D95" t="str">
            <v>Mckechnie</v>
          </cell>
          <cell r="F95" t="str">
            <v>Reichert</v>
          </cell>
          <cell r="G95" t="str">
            <v>Thompson</v>
          </cell>
          <cell r="H95" t="str">
            <v>Norma</v>
          </cell>
          <cell r="I95" t="str">
            <v>29513-SKEC-PO-ME-MF270-01</v>
          </cell>
          <cell r="J95" t="str">
            <v>2540-P11A/B</v>
          </cell>
          <cell r="K95" t="str">
            <v>118362-4</v>
          </cell>
          <cell r="M95">
            <v>2</v>
          </cell>
          <cell r="N95" t="str">
            <v>LMV311</v>
          </cell>
          <cell r="O95">
            <v>339060.66</v>
          </cell>
          <cell r="P95" t="str">
            <v>PP</v>
          </cell>
          <cell r="Q95" t="str">
            <v>MCPX</v>
          </cell>
          <cell r="R95" t="str">
            <v>PD</v>
          </cell>
          <cell r="S95" t="str">
            <v>Y</v>
          </cell>
          <cell r="T95" t="str">
            <v>N</v>
          </cell>
          <cell r="U95">
            <v>41729</v>
          </cell>
          <cell r="V95">
            <v>41729</v>
          </cell>
          <cell r="W95">
            <v>42012</v>
          </cell>
          <cell r="X95">
            <v>41995</v>
          </cell>
          <cell r="Y95">
            <v>41729</v>
          </cell>
          <cell r="Z95">
            <v>41736</v>
          </cell>
          <cell r="AA95">
            <v>41736</v>
          </cell>
          <cell r="AB95">
            <v>41736</v>
          </cell>
          <cell r="AC95">
            <v>41883</v>
          </cell>
          <cell r="AD95">
            <v>41897</v>
          </cell>
          <cell r="AE95">
            <v>41910</v>
          </cell>
          <cell r="AF95">
            <v>41914</v>
          </cell>
          <cell r="AH95">
            <v>41965</v>
          </cell>
          <cell r="AI95" t="str">
            <v>-</v>
          </cell>
          <cell r="AJ95">
            <v>134</v>
          </cell>
          <cell r="AK95">
            <v>38</v>
          </cell>
          <cell r="AL95">
            <v>41729</v>
          </cell>
          <cell r="AZ95" t="str">
            <v/>
          </cell>
        </row>
        <row r="96">
          <cell r="B96" t="str">
            <v>A2406505-05-06</v>
          </cell>
          <cell r="C96" t="str">
            <v>SK Eng/ PTT Global Chemical Public CO</v>
          </cell>
          <cell r="D96" t="str">
            <v>Mckechnie</v>
          </cell>
          <cell r="F96" t="str">
            <v>Reichert</v>
          </cell>
          <cell r="G96" t="str">
            <v>Thompson</v>
          </cell>
          <cell r="H96" t="str">
            <v>Norma</v>
          </cell>
          <cell r="I96" t="str">
            <v>29513-SKEC-PO-ME-MF270-01</v>
          </cell>
          <cell r="J96" t="str">
            <v>2440-P20A/B</v>
          </cell>
          <cell r="K96" t="str">
            <v>118362-4</v>
          </cell>
          <cell r="M96">
            <v>2</v>
          </cell>
          <cell r="N96" t="str">
            <v>LMV322</v>
          </cell>
          <cell r="O96">
            <v>446886.66</v>
          </cell>
          <cell r="P96" t="str">
            <v>PP</v>
          </cell>
          <cell r="Q96" t="str">
            <v>MCPX</v>
          </cell>
          <cell r="R96" t="str">
            <v>PD</v>
          </cell>
          <cell r="S96" t="str">
            <v>Y</v>
          </cell>
          <cell r="T96" t="str">
            <v>N</v>
          </cell>
          <cell r="U96">
            <v>41729</v>
          </cell>
          <cell r="V96">
            <v>41729</v>
          </cell>
          <cell r="W96">
            <v>42012</v>
          </cell>
          <cell r="X96">
            <v>41995</v>
          </cell>
          <cell r="Y96">
            <v>41729</v>
          </cell>
          <cell r="Z96">
            <v>41736</v>
          </cell>
          <cell r="AA96">
            <v>41736</v>
          </cell>
          <cell r="AB96">
            <v>41736</v>
          </cell>
          <cell r="AC96">
            <v>41883</v>
          </cell>
          <cell r="AD96">
            <v>41897</v>
          </cell>
          <cell r="AE96">
            <v>41910</v>
          </cell>
          <cell r="AF96">
            <v>41914</v>
          </cell>
          <cell r="AH96">
            <v>41965</v>
          </cell>
          <cell r="AI96" t="str">
            <v>-</v>
          </cell>
          <cell r="AJ96">
            <v>134</v>
          </cell>
          <cell r="AK96">
            <v>38</v>
          </cell>
          <cell r="AL96">
            <v>41729</v>
          </cell>
          <cell r="AZ96" t="str">
            <v/>
          </cell>
        </row>
        <row r="97">
          <cell r="B97" t="str">
            <v>A2398148-01-02</v>
          </cell>
          <cell r="C97" t="str">
            <v>EIL/ Chennai Petroleum Corp LTD</v>
          </cell>
          <cell r="D97" t="str">
            <v>Elkins</v>
          </cell>
          <cell r="G97" t="str">
            <v>Kanous</v>
          </cell>
          <cell r="H97" t="str">
            <v>Shara</v>
          </cell>
          <cell r="I97" t="str">
            <v>A133/5055/1006/PO-1003</v>
          </cell>
          <cell r="J97" t="str">
            <v>86-G-15 A/B</v>
          </cell>
          <cell r="K97">
            <v>122536</v>
          </cell>
          <cell r="M97">
            <v>2</v>
          </cell>
          <cell r="N97" t="str">
            <v>LMV322</v>
          </cell>
          <cell r="O97">
            <v>421161.15</v>
          </cell>
          <cell r="P97" t="str">
            <v>PP</v>
          </cell>
          <cell r="Q97" t="str">
            <v>MCPX</v>
          </cell>
          <cell r="R97" t="str">
            <v>PD</v>
          </cell>
          <cell r="S97" t="str">
            <v>Y</v>
          </cell>
          <cell r="T97" t="str">
            <v>N</v>
          </cell>
          <cell r="U97">
            <v>41708</v>
          </cell>
          <cell r="V97">
            <v>41709</v>
          </cell>
          <cell r="W97">
            <v>41995</v>
          </cell>
          <cell r="X97">
            <v>41995</v>
          </cell>
          <cell r="Y97">
            <v>41708</v>
          </cell>
          <cell r="Z97">
            <v>41716</v>
          </cell>
          <cell r="AA97">
            <v>41716</v>
          </cell>
          <cell r="AB97">
            <v>41716</v>
          </cell>
          <cell r="AC97">
            <v>41883</v>
          </cell>
          <cell r="AD97">
            <v>41897</v>
          </cell>
          <cell r="AE97">
            <v>41910</v>
          </cell>
          <cell r="AF97">
            <v>41914</v>
          </cell>
          <cell r="AH97">
            <v>41965</v>
          </cell>
          <cell r="AI97" t="str">
            <v>-</v>
          </cell>
          <cell r="AJ97">
            <v>148</v>
          </cell>
          <cell r="AK97">
            <v>40.857142857142854</v>
          </cell>
          <cell r="AL97">
            <v>41708</v>
          </cell>
          <cell r="AZ97" t="str">
            <v/>
          </cell>
        </row>
        <row r="98">
          <cell r="B98" t="str">
            <v>A2398148-03-04</v>
          </cell>
          <cell r="C98" t="str">
            <v>EIL/ Chennai Petroleum Corp LTD</v>
          </cell>
          <cell r="D98" t="str">
            <v>Elkins</v>
          </cell>
          <cell r="G98" t="str">
            <v>Kanous</v>
          </cell>
          <cell r="H98" t="str">
            <v>Shara</v>
          </cell>
          <cell r="I98" t="str">
            <v>A133/5055/1006/PO-1003</v>
          </cell>
          <cell r="J98" t="str">
            <v>87-G-04 A/B</v>
          </cell>
          <cell r="K98">
            <v>122536</v>
          </cell>
          <cell r="M98">
            <v>2</v>
          </cell>
          <cell r="N98" t="str">
            <v>LMV322</v>
          </cell>
          <cell r="O98">
            <v>296457.89</v>
          </cell>
          <cell r="P98" t="str">
            <v>PP</v>
          </cell>
          <cell r="Q98" t="str">
            <v>MCPX</v>
          </cell>
          <cell r="R98" t="str">
            <v>PD</v>
          </cell>
          <cell r="S98" t="str">
            <v>Y</v>
          </cell>
          <cell r="T98" t="str">
            <v>N</v>
          </cell>
          <cell r="U98">
            <v>41708</v>
          </cell>
          <cell r="V98">
            <v>41709</v>
          </cell>
          <cell r="W98">
            <v>41995</v>
          </cell>
          <cell r="X98">
            <v>41995</v>
          </cell>
          <cell r="Y98">
            <v>41708</v>
          </cell>
          <cell r="Z98">
            <v>41716</v>
          </cell>
          <cell r="AA98">
            <v>41716</v>
          </cell>
          <cell r="AB98">
            <v>41716</v>
          </cell>
          <cell r="AC98">
            <v>41883</v>
          </cell>
          <cell r="AD98">
            <v>41897</v>
          </cell>
          <cell r="AE98">
            <v>41910</v>
          </cell>
          <cell r="AF98">
            <v>41914</v>
          </cell>
          <cell r="AH98">
            <v>41965</v>
          </cell>
          <cell r="AI98" t="str">
            <v>-</v>
          </cell>
          <cell r="AJ98">
            <v>148</v>
          </cell>
          <cell r="AK98">
            <v>40.857142857142854</v>
          </cell>
          <cell r="AL98">
            <v>41708</v>
          </cell>
          <cell r="AN98" t="str">
            <v>-</v>
          </cell>
          <cell r="AZ98" t="str">
            <v/>
          </cell>
        </row>
        <row r="99">
          <cell r="B99" t="str">
            <v>A2421185-01-02</v>
          </cell>
          <cell r="C99" t="str">
            <v>Dealim Ind Co., LTD</v>
          </cell>
          <cell r="D99" t="str">
            <v>Elkins</v>
          </cell>
          <cell r="G99" t="str">
            <v>Gibson</v>
          </cell>
          <cell r="H99" t="str">
            <v>Heidi</v>
          </cell>
          <cell r="I99" t="str">
            <v>LOI:130457-15-106-001-A00</v>
          </cell>
          <cell r="J99" t="str">
            <v>P-GA9101A/B</v>
          </cell>
          <cell r="K99" t="str">
            <v>126386-3</v>
          </cell>
          <cell r="M99">
            <v>2</v>
          </cell>
          <cell r="N99" t="str">
            <v>LMV322</v>
          </cell>
          <cell r="O99">
            <v>345000</v>
          </cell>
          <cell r="P99" t="str">
            <v>PP/LD's</v>
          </cell>
          <cell r="Q99" t="str">
            <v>MCPX</v>
          </cell>
          <cell r="R99" t="str">
            <v>PC</v>
          </cell>
          <cell r="S99" t="str">
            <v>N</v>
          </cell>
          <cell r="T99" t="str">
            <v>N</v>
          </cell>
          <cell r="U99">
            <v>41765</v>
          </cell>
          <cell r="V99">
            <v>41766</v>
          </cell>
          <cell r="W99">
            <v>41981</v>
          </cell>
          <cell r="X99">
            <v>41981</v>
          </cell>
          <cell r="Y99">
            <v>41765</v>
          </cell>
          <cell r="Z99">
            <v>41773</v>
          </cell>
          <cell r="AA99">
            <v>41773</v>
          </cell>
          <cell r="AB99">
            <v>41773</v>
          </cell>
          <cell r="AC99">
            <v>41869</v>
          </cell>
          <cell r="AD99">
            <v>41883</v>
          </cell>
          <cell r="AE99">
            <v>41919</v>
          </cell>
          <cell r="AF99">
            <v>41922</v>
          </cell>
          <cell r="AH99">
            <v>41951</v>
          </cell>
          <cell r="AI99" t="str">
            <v>-</v>
          </cell>
          <cell r="AJ99">
            <v>113</v>
          </cell>
          <cell r="AK99">
            <v>30.714285714285715</v>
          </cell>
          <cell r="AL99">
            <v>41765</v>
          </cell>
          <cell r="AZ99" t="str">
            <v/>
          </cell>
        </row>
        <row r="100">
          <cell r="B100" t="str">
            <v>A2381898-01-02</v>
          </cell>
          <cell r="C100" t="str">
            <v>Jacobs Eng/ Exxon Mobil</v>
          </cell>
          <cell r="D100" t="str">
            <v>Sideri</v>
          </cell>
          <cell r="F100" t="str">
            <v>Reichert</v>
          </cell>
          <cell r="G100" t="str">
            <v>Nelson</v>
          </cell>
          <cell r="H100" t="str">
            <v>Heidi</v>
          </cell>
          <cell r="I100" t="str">
            <v>58NY1461-HH090435</v>
          </cell>
          <cell r="J100" t="str">
            <v>P-01344A/B</v>
          </cell>
          <cell r="K100" t="str">
            <v>122303-5</v>
          </cell>
          <cell r="L100" t="str">
            <v>Gonzales</v>
          </cell>
          <cell r="M100">
            <v>2</v>
          </cell>
          <cell r="N100" t="str">
            <v>LMV311</v>
          </cell>
          <cell r="O100">
            <v>377564</v>
          </cell>
          <cell r="P100" t="str">
            <v>PP</v>
          </cell>
          <cell r="Q100" t="str">
            <v>MCPX</v>
          </cell>
          <cell r="R100" t="str">
            <v>PD</v>
          </cell>
          <cell r="S100" t="str">
            <v>N</v>
          </cell>
          <cell r="T100" t="str">
            <v>N</v>
          </cell>
          <cell r="U100">
            <v>41668</v>
          </cell>
          <cell r="V100">
            <v>41669</v>
          </cell>
          <cell r="W100">
            <v>41992</v>
          </cell>
          <cell r="X100">
            <v>41992</v>
          </cell>
          <cell r="Y100">
            <v>41668</v>
          </cell>
          <cell r="Z100">
            <v>41676</v>
          </cell>
          <cell r="AA100">
            <v>41676</v>
          </cell>
          <cell r="AB100">
            <v>41676</v>
          </cell>
          <cell r="AC100">
            <v>41880</v>
          </cell>
          <cell r="AD100">
            <v>41894</v>
          </cell>
          <cell r="AE100">
            <v>41921</v>
          </cell>
          <cell r="AF100">
            <v>41925</v>
          </cell>
          <cell r="AH100">
            <v>41962</v>
          </cell>
          <cell r="AI100" t="str">
            <v>-</v>
          </cell>
          <cell r="AJ100">
            <v>183</v>
          </cell>
          <cell r="AK100">
            <v>46.142857142857146</v>
          </cell>
          <cell r="AL100">
            <v>41667</v>
          </cell>
          <cell r="AZ100" t="str">
            <v/>
          </cell>
        </row>
        <row r="101">
          <cell r="B101" t="str">
            <v>C2141511-03   UNIT</v>
          </cell>
          <cell r="C101" t="str">
            <v>Bechtel / Chevron / WheatStone  UNIT</v>
          </cell>
          <cell r="D101" t="str">
            <v>Weed</v>
          </cell>
          <cell r="F101" t="str">
            <v>Allbritten</v>
          </cell>
          <cell r="G101" t="str">
            <v>Luna</v>
          </cell>
          <cell r="H101" t="str">
            <v>Melissa</v>
          </cell>
          <cell r="I101" t="str">
            <v>25657-140-POA-MCCS-00002</v>
          </cell>
          <cell r="J101" t="str">
            <v>1C-6351</v>
          </cell>
          <cell r="L101" t="str">
            <v>Fronz</v>
          </cell>
          <cell r="M101">
            <v>1</v>
          </cell>
          <cell r="N101" t="str">
            <v>BMC347EF</v>
          </cell>
          <cell r="O101">
            <v>2699366.38</v>
          </cell>
          <cell r="Q101" t="str">
            <v>CPX</v>
          </cell>
          <cell r="R101" t="str">
            <v>Pinn/API</v>
          </cell>
          <cell r="S101" t="str">
            <v>Y</v>
          </cell>
          <cell r="T101" t="str">
            <v>N</v>
          </cell>
          <cell r="V101">
            <v>41047</v>
          </cell>
          <cell r="W101">
            <v>42045</v>
          </cell>
          <cell r="X101">
            <v>42045</v>
          </cell>
          <cell r="Z101">
            <v>41054</v>
          </cell>
          <cell r="AA101">
            <v>41054</v>
          </cell>
          <cell r="AB101">
            <v>41061</v>
          </cell>
          <cell r="AC101">
            <v>41765</v>
          </cell>
          <cell r="AD101">
            <v>41793</v>
          </cell>
          <cell r="AE101" t="str">
            <v>-</v>
          </cell>
          <cell r="AF101">
            <v>41943</v>
          </cell>
          <cell r="AH101">
            <v>42015</v>
          </cell>
          <cell r="AI101">
            <v>41891</v>
          </cell>
          <cell r="AJ101">
            <v>641</v>
          </cell>
          <cell r="AK101">
            <v>142.57142857142858</v>
          </cell>
          <cell r="AZ101" t="str">
            <v/>
          </cell>
        </row>
        <row r="102">
          <cell r="B102" t="str">
            <v>C2141511-03  KIT</v>
          </cell>
          <cell r="C102" t="str">
            <v>Bechtel / Chevron / WheatStone KIT</v>
          </cell>
          <cell r="D102" t="str">
            <v>Weed</v>
          </cell>
          <cell r="F102" t="str">
            <v>Rutherford</v>
          </cell>
          <cell r="G102" t="str">
            <v>Luna</v>
          </cell>
          <cell r="H102" t="str">
            <v>Melissa</v>
          </cell>
          <cell r="I102" t="str">
            <v>25657-140-POA-MCCS-00002</v>
          </cell>
          <cell r="J102" t="str">
            <v>1C-6351</v>
          </cell>
          <cell r="L102" t="str">
            <v>Fronz</v>
          </cell>
          <cell r="M102">
            <v>0</v>
          </cell>
          <cell r="N102" t="str">
            <v>BMC347EF</v>
          </cell>
          <cell r="O102">
            <v>0</v>
          </cell>
          <cell r="Q102" t="str">
            <v>CPX</v>
          </cell>
          <cell r="R102" t="str">
            <v>Pinn/API</v>
          </cell>
          <cell r="S102" t="str">
            <v>Y</v>
          </cell>
          <cell r="T102" t="str">
            <v>N</v>
          </cell>
          <cell r="V102">
            <v>41047</v>
          </cell>
          <cell r="W102">
            <v>42045</v>
          </cell>
          <cell r="X102">
            <v>42045</v>
          </cell>
          <cell r="Z102">
            <v>41054</v>
          </cell>
          <cell r="AA102">
            <v>41054</v>
          </cell>
          <cell r="AB102">
            <v>41061</v>
          </cell>
          <cell r="AC102">
            <v>41765</v>
          </cell>
          <cell r="AD102">
            <v>41793</v>
          </cell>
          <cell r="AE102" t="str">
            <v>-</v>
          </cell>
          <cell r="AF102">
            <v>41943</v>
          </cell>
          <cell r="AH102">
            <v>42015</v>
          </cell>
          <cell r="AI102">
            <v>41891</v>
          </cell>
          <cell r="AJ102">
            <v>641</v>
          </cell>
          <cell r="AK102">
            <v>142.57142857142858</v>
          </cell>
          <cell r="AX102" t="str">
            <v>-</v>
          </cell>
          <cell r="AZ102" t="str">
            <v/>
          </cell>
        </row>
        <row r="103">
          <cell r="B103" t="str">
            <v>A2347214-01-02</v>
          </cell>
          <cell r="C103" t="str">
            <v>CCJV/ Laffan Refinery Co Limited 2</v>
          </cell>
          <cell r="D103" t="str">
            <v>Setelin</v>
          </cell>
          <cell r="F103" t="str">
            <v>Boles</v>
          </cell>
          <cell r="G103" t="str">
            <v>Nelson</v>
          </cell>
          <cell r="H103" t="str">
            <v>Heidi</v>
          </cell>
          <cell r="I103" t="str">
            <v>13P1336A-F0047-001</v>
          </cell>
          <cell r="J103" t="str">
            <v>82-P1501A/B</v>
          </cell>
          <cell r="K103" t="str">
            <v>119267-5</v>
          </cell>
          <cell r="L103" t="str">
            <v>Whitfield</v>
          </cell>
          <cell r="M103">
            <v>2</v>
          </cell>
          <cell r="N103" t="str">
            <v>LMV311Z</v>
          </cell>
          <cell r="O103">
            <v>632394.86</v>
          </cell>
          <cell r="P103" t="str">
            <v>PP</v>
          </cell>
          <cell r="Q103" t="str">
            <v>MCPX</v>
          </cell>
          <cell r="R103" t="str">
            <v>PD</v>
          </cell>
          <cell r="S103" t="str">
            <v>Y</v>
          </cell>
          <cell r="T103" t="str">
            <v>N</v>
          </cell>
          <cell r="U103">
            <v>41570</v>
          </cell>
          <cell r="V103">
            <v>41571</v>
          </cell>
          <cell r="W103">
            <v>42058</v>
          </cell>
          <cell r="X103">
            <v>42058</v>
          </cell>
          <cell r="Y103">
            <v>41570</v>
          </cell>
          <cell r="Z103">
            <v>41578</v>
          </cell>
          <cell r="AA103">
            <v>41578</v>
          </cell>
          <cell r="AB103">
            <v>41578</v>
          </cell>
          <cell r="AC103">
            <v>41946</v>
          </cell>
          <cell r="AD103">
            <v>41960</v>
          </cell>
          <cell r="AE103">
            <v>41968</v>
          </cell>
          <cell r="AF103">
            <v>41972</v>
          </cell>
          <cell r="AH103">
            <v>42028</v>
          </cell>
          <cell r="AI103" t="str">
            <v>-</v>
          </cell>
          <cell r="AJ103">
            <v>287</v>
          </cell>
          <cell r="AK103">
            <v>69.571428571428569</v>
          </cell>
          <cell r="AL103">
            <v>41570</v>
          </cell>
          <cell r="AZ103" t="str">
            <v/>
          </cell>
        </row>
        <row r="104">
          <cell r="B104" t="str">
            <v>A2347214-05</v>
          </cell>
          <cell r="C104" t="str">
            <v>CCJV/ Laffan Refinery Co Limited 2</v>
          </cell>
          <cell r="D104" t="str">
            <v>Setelin</v>
          </cell>
          <cell r="F104" t="str">
            <v>Boles</v>
          </cell>
          <cell r="G104" t="str">
            <v>Nelson</v>
          </cell>
          <cell r="H104" t="str">
            <v>Heidi</v>
          </cell>
          <cell r="I104" t="str">
            <v>13P1336A-F0047-001</v>
          </cell>
          <cell r="J104" t="str">
            <v>90-P201A</v>
          </cell>
          <cell r="K104" t="str">
            <v>119267-5</v>
          </cell>
          <cell r="L104" t="str">
            <v>Whitfield</v>
          </cell>
          <cell r="M104">
            <v>2</v>
          </cell>
          <cell r="N104" t="str">
            <v>LMV311Z</v>
          </cell>
          <cell r="O104">
            <v>332752.44</v>
          </cell>
          <cell r="P104" t="str">
            <v>PP</v>
          </cell>
          <cell r="Q104" t="str">
            <v>MCPX</v>
          </cell>
          <cell r="R104" t="str">
            <v>PD</v>
          </cell>
          <cell r="S104" t="str">
            <v>Y</v>
          </cell>
          <cell r="T104" t="str">
            <v>N</v>
          </cell>
          <cell r="U104">
            <v>41570</v>
          </cell>
          <cell r="V104">
            <v>41571</v>
          </cell>
          <cell r="W104">
            <v>42058</v>
          </cell>
          <cell r="X104">
            <v>42058</v>
          </cell>
          <cell r="Y104">
            <v>41570</v>
          </cell>
          <cell r="Z104">
            <v>41578</v>
          </cell>
          <cell r="AA104">
            <v>41578</v>
          </cell>
          <cell r="AB104">
            <v>41578</v>
          </cell>
          <cell r="AC104">
            <v>41946</v>
          </cell>
          <cell r="AD104">
            <v>41960</v>
          </cell>
          <cell r="AE104">
            <v>41968</v>
          </cell>
          <cell r="AF104">
            <v>41972</v>
          </cell>
          <cell r="AH104">
            <v>42028</v>
          </cell>
          <cell r="AI104" t="str">
            <v>-</v>
          </cell>
          <cell r="AJ104">
            <v>287</v>
          </cell>
          <cell r="AK104">
            <v>69.571428571428569</v>
          </cell>
          <cell r="AL104">
            <v>41570</v>
          </cell>
          <cell r="AZ104" t="str">
            <v/>
          </cell>
        </row>
        <row r="105">
          <cell r="B105" t="str">
            <v>A2347214-03-04</v>
          </cell>
          <cell r="C105" t="str">
            <v>CCJV/ Laffan Refinery Co Limited 2</v>
          </cell>
          <cell r="D105" t="str">
            <v>Setelin</v>
          </cell>
          <cell r="F105" t="str">
            <v>Boles</v>
          </cell>
          <cell r="G105" t="str">
            <v>Nelson</v>
          </cell>
          <cell r="H105" t="str">
            <v>Heidi</v>
          </cell>
          <cell r="I105" t="str">
            <v>13P1336A-F0047-001</v>
          </cell>
          <cell r="J105" t="str">
            <v>90-P201B/C</v>
          </cell>
          <cell r="K105" t="str">
            <v>119267-5</v>
          </cell>
          <cell r="L105" t="str">
            <v>Whitfield</v>
          </cell>
          <cell r="M105">
            <v>2</v>
          </cell>
          <cell r="N105" t="str">
            <v>LMV311Z</v>
          </cell>
          <cell r="O105">
            <v>1135709.8400000001</v>
          </cell>
          <cell r="P105" t="str">
            <v>PP</v>
          </cell>
          <cell r="Q105" t="str">
            <v>MCPX</v>
          </cell>
          <cell r="R105" t="str">
            <v>PD</v>
          </cell>
          <cell r="S105" t="str">
            <v>Y</v>
          </cell>
          <cell r="T105" t="str">
            <v>N</v>
          </cell>
          <cell r="U105">
            <v>41570</v>
          </cell>
          <cell r="V105">
            <v>41570</v>
          </cell>
          <cell r="W105">
            <v>42058</v>
          </cell>
          <cell r="X105">
            <v>42058</v>
          </cell>
          <cell r="Y105">
            <v>41570</v>
          </cell>
          <cell r="Z105">
            <v>41577</v>
          </cell>
          <cell r="AA105">
            <v>41577</v>
          </cell>
          <cell r="AB105">
            <v>41577</v>
          </cell>
          <cell r="AC105">
            <v>41946</v>
          </cell>
          <cell r="AD105">
            <v>41960</v>
          </cell>
          <cell r="AE105">
            <v>41968</v>
          </cell>
          <cell r="AF105">
            <v>41972</v>
          </cell>
          <cell r="AH105">
            <v>42028</v>
          </cell>
          <cell r="AI105" t="str">
            <v>-</v>
          </cell>
          <cell r="AJ105">
            <v>288</v>
          </cell>
          <cell r="AK105">
            <v>69.714285714285708</v>
          </cell>
          <cell r="AL105">
            <v>41570</v>
          </cell>
          <cell r="AZ105" t="str">
            <v/>
          </cell>
        </row>
        <row r="106">
          <cell r="B106" t="str">
            <v>C2409855-02</v>
          </cell>
          <cell r="C106" t="str">
            <v>SISA/ YAMAL LNG</v>
          </cell>
          <cell r="D106" t="str">
            <v>Weed</v>
          </cell>
          <cell r="F106" t="str">
            <v>Igoe</v>
          </cell>
          <cell r="G106" t="str">
            <v>Cornelius</v>
          </cell>
          <cell r="H106" t="str">
            <v>Christina</v>
          </cell>
          <cell r="I106" t="str">
            <v>PO68072</v>
          </cell>
          <cell r="J106" t="str">
            <v>212-K-211</v>
          </cell>
          <cell r="K106" t="str">
            <v>SISA C13111</v>
          </cell>
          <cell r="M106">
            <v>1</v>
          </cell>
          <cell r="N106" t="str">
            <v>LF2230CG</v>
          </cell>
          <cell r="O106">
            <v>602261</v>
          </cell>
          <cell r="P106" t="str">
            <v>-</v>
          </cell>
          <cell r="Q106" t="str">
            <v>CPX</v>
          </cell>
          <cell r="R106" t="str">
            <v>Pinn/API</v>
          </cell>
          <cell r="S106" t="str">
            <v>Y</v>
          </cell>
          <cell r="T106" t="str">
            <v>N</v>
          </cell>
          <cell r="U106">
            <v>41733</v>
          </cell>
          <cell r="V106">
            <v>41737</v>
          </cell>
          <cell r="W106">
            <v>42237</v>
          </cell>
          <cell r="X106">
            <v>42237</v>
          </cell>
          <cell r="Y106">
            <v>41736</v>
          </cell>
          <cell r="Z106" t="str">
            <v>-</v>
          </cell>
          <cell r="AA106" t="str">
            <v>-</v>
          </cell>
          <cell r="AB106">
            <v>41751</v>
          </cell>
          <cell r="AC106">
            <v>41957</v>
          </cell>
          <cell r="AD106">
            <v>41985</v>
          </cell>
          <cell r="AE106">
            <v>42069</v>
          </cell>
          <cell r="AF106">
            <v>42083</v>
          </cell>
          <cell r="AH106">
            <v>42207</v>
          </cell>
          <cell r="AI106">
            <v>42083</v>
          </cell>
          <cell r="AJ106">
            <v>249</v>
          </cell>
          <cell r="AK106">
            <v>71.428571428571431</v>
          </cell>
          <cell r="AL106">
            <v>41736</v>
          </cell>
          <cell r="AM106" t="str">
            <v>-</v>
          </cell>
          <cell r="AN106" t="str">
            <v>-</v>
          </cell>
          <cell r="AZ106" t="str">
            <v/>
          </cell>
        </row>
        <row r="107">
          <cell r="B107" t="str">
            <v>C2409855-03</v>
          </cell>
          <cell r="C107" t="str">
            <v>SISA/ YAMAL LNG</v>
          </cell>
          <cell r="D107" t="str">
            <v>Weed</v>
          </cell>
          <cell r="F107" t="str">
            <v>Igoe</v>
          </cell>
          <cell r="G107" t="str">
            <v>Cornelius</v>
          </cell>
          <cell r="H107" t="str">
            <v>Christina</v>
          </cell>
          <cell r="I107" t="str">
            <v>PO68072</v>
          </cell>
          <cell r="J107" t="str">
            <v>312-K-211</v>
          </cell>
          <cell r="K107" t="str">
            <v>SISA C13111</v>
          </cell>
          <cell r="M107">
            <v>1</v>
          </cell>
          <cell r="N107" t="str">
            <v>LF2230CG</v>
          </cell>
          <cell r="O107">
            <v>602261</v>
          </cell>
          <cell r="P107" t="str">
            <v>-</v>
          </cell>
          <cell r="Q107" t="str">
            <v>CPX</v>
          </cell>
          <cell r="R107" t="str">
            <v>Pinn/API</v>
          </cell>
          <cell r="S107" t="str">
            <v>Y</v>
          </cell>
          <cell r="T107" t="str">
            <v>N</v>
          </cell>
          <cell r="U107">
            <v>41733</v>
          </cell>
          <cell r="V107">
            <v>41737</v>
          </cell>
          <cell r="W107">
            <v>42370</v>
          </cell>
          <cell r="X107">
            <v>42359</v>
          </cell>
          <cell r="Y107">
            <v>41736</v>
          </cell>
          <cell r="Z107" t="str">
            <v>-</v>
          </cell>
          <cell r="AA107" t="str">
            <v>-</v>
          </cell>
          <cell r="AB107">
            <v>41751</v>
          </cell>
          <cell r="AC107">
            <v>42079</v>
          </cell>
          <cell r="AD107">
            <v>42107</v>
          </cell>
          <cell r="AE107">
            <v>42198</v>
          </cell>
          <cell r="AF107">
            <v>42212</v>
          </cell>
          <cell r="AH107">
            <v>42329</v>
          </cell>
          <cell r="AI107">
            <v>42205</v>
          </cell>
          <cell r="AJ107">
            <v>340</v>
          </cell>
          <cell r="AK107">
            <v>88.857142857142861</v>
          </cell>
          <cell r="AL107">
            <v>41736</v>
          </cell>
          <cell r="AM107" t="str">
            <v>-</v>
          </cell>
          <cell r="AN107" t="str">
            <v>-</v>
          </cell>
          <cell r="AZ107" t="str">
            <v/>
          </cell>
        </row>
        <row r="108">
          <cell r="B108" t="str">
            <v>P2421397-01-03</v>
          </cell>
          <cell r="C108" t="str">
            <v>Milton Roy /PPI (M192)</v>
          </cell>
          <cell r="D108" t="str">
            <v>Ahlberg</v>
          </cell>
          <cell r="G108" t="str">
            <v>Ahlberg</v>
          </cell>
          <cell r="I108" t="str">
            <v>1907516</v>
          </cell>
          <cell r="M108">
            <v>3</v>
          </cell>
          <cell r="N108" t="str">
            <v>9H-370-370</v>
          </cell>
          <cell r="O108">
            <v>84780</v>
          </cell>
          <cell r="U108">
            <v>41766</v>
          </cell>
          <cell r="V108">
            <v>41766</v>
          </cell>
          <cell r="W108">
            <v>41907</v>
          </cell>
          <cell r="X108">
            <v>41907</v>
          </cell>
          <cell r="Z108">
            <v>41773</v>
          </cell>
          <cell r="AA108">
            <v>41773</v>
          </cell>
          <cell r="AB108" t="e">
            <v>#N/A</v>
          </cell>
          <cell r="AC108" t="e">
            <v>#N/A</v>
          </cell>
          <cell r="AD108" t="e">
            <v>#N/A</v>
          </cell>
          <cell r="AE108" t="e">
            <v>#N/A</v>
          </cell>
          <cell r="AF108" t="e">
            <v>#N/A</v>
          </cell>
          <cell r="AH108">
            <v>41877</v>
          </cell>
          <cell r="AI108" t="str">
            <v>-</v>
          </cell>
          <cell r="AJ108" t="e">
            <v>#N/A</v>
          </cell>
          <cell r="AK108">
            <v>20.142857142857142</v>
          </cell>
          <cell r="AZ108" t="str">
            <v/>
          </cell>
        </row>
        <row r="109">
          <cell r="B109" t="str">
            <v>P2409302-01</v>
          </cell>
          <cell r="C109" t="str">
            <v>Milton Roy/BP Amoco/ PPI Order (M191)</v>
          </cell>
          <cell r="D109" t="str">
            <v>Ahlberg</v>
          </cell>
          <cell r="G109" t="str">
            <v>Ahlberg</v>
          </cell>
          <cell r="I109" t="str">
            <v>1896192</v>
          </cell>
          <cell r="K109" t="str">
            <v>QUOTE 13-099-CP R3</v>
          </cell>
          <cell r="M109">
            <v>1</v>
          </cell>
          <cell r="N109">
            <v>4132</v>
          </cell>
          <cell r="O109">
            <v>0</v>
          </cell>
          <cell r="P109" t="str">
            <v>-</v>
          </cell>
          <cell r="Q109" t="str">
            <v>PPI</v>
          </cell>
          <cell r="U109">
            <v>41736</v>
          </cell>
          <cell r="V109">
            <v>41736</v>
          </cell>
          <cell r="W109">
            <v>41803</v>
          </cell>
          <cell r="X109">
            <v>41866</v>
          </cell>
          <cell r="AH109">
            <v>41836</v>
          </cell>
          <cell r="AI109" t="str">
            <v>-</v>
          </cell>
          <cell r="AJ109">
            <v>-29811</v>
          </cell>
          <cell r="AK109">
            <v>18.571428571428573</v>
          </cell>
          <cell r="AZ109" t="str">
            <v/>
          </cell>
        </row>
        <row r="110">
          <cell r="B110" t="str">
            <v>P2388594-01-02</v>
          </cell>
          <cell r="C110" t="str">
            <v>Technip India/ JBF Petrochemical/ PPI Order (M194)</v>
          </cell>
          <cell r="D110" t="str">
            <v>Ahlberg</v>
          </cell>
          <cell r="G110" t="str">
            <v>Ahlberg</v>
          </cell>
          <cell r="I110" t="str">
            <v>2450-0000-PO-1021-01-00-055</v>
          </cell>
          <cell r="J110" t="str">
            <v>CC-450A/B</v>
          </cell>
          <cell r="K110" t="str">
            <v>PPI Quote</v>
          </cell>
          <cell r="M110">
            <v>2</v>
          </cell>
          <cell r="N110" t="str">
            <v>9H275225</v>
          </cell>
          <cell r="O110">
            <v>1198600</v>
          </cell>
          <cell r="P110" t="str">
            <v>PP</v>
          </cell>
          <cell r="Q110" t="str">
            <v>PPI</v>
          </cell>
          <cell r="U110">
            <v>41684</v>
          </cell>
          <cell r="V110">
            <v>41684</v>
          </cell>
          <cell r="W110">
            <v>41949</v>
          </cell>
          <cell r="X110">
            <v>41949</v>
          </cell>
          <cell r="AH110">
            <v>41919</v>
          </cell>
          <cell r="AI110" t="str">
            <v>-</v>
          </cell>
          <cell r="AJ110">
            <v>-29775</v>
          </cell>
          <cell r="AK110">
            <v>37.857142857142854</v>
          </cell>
          <cell r="AZ110" t="str">
            <v/>
          </cell>
        </row>
        <row r="111">
          <cell r="B111" t="str">
            <v>A2296083-01-02</v>
          </cell>
          <cell r="C111" t="str">
            <v>Hyundai Engineering / Thai Oil</v>
          </cell>
          <cell r="D111" t="str">
            <v>Nelson</v>
          </cell>
          <cell r="F111" t="str">
            <v>Burks</v>
          </cell>
          <cell r="G111" t="str">
            <v>Gibson</v>
          </cell>
          <cell r="H111" t="str">
            <v>Heidi</v>
          </cell>
          <cell r="I111" t="str">
            <v>LOI-HEC-SUNDYNE-001</v>
          </cell>
          <cell r="J111" t="str">
            <v>P-8501A/B</v>
          </cell>
          <cell r="K111" t="str">
            <v>111969-8</v>
          </cell>
          <cell r="M111">
            <v>2</v>
          </cell>
          <cell r="N111" t="str">
            <v>LMV311</v>
          </cell>
          <cell r="O111">
            <v>624153.77</v>
          </cell>
          <cell r="P111" t="str">
            <v>PP</v>
          </cell>
          <cell r="Q111" t="str">
            <v>MCPX</v>
          </cell>
          <cell r="R111" t="str">
            <v>PG</v>
          </cell>
          <cell r="S111" t="str">
            <v>Y</v>
          </cell>
          <cell r="T111" t="str">
            <v>N</v>
          </cell>
          <cell r="U111">
            <v>41444</v>
          </cell>
          <cell r="V111">
            <v>41445</v>
          </cell>
          <cell r="W111">
            <v>41829</v>
          </cell>
          <cell r="X111">
            <v>41894</v>
          </cell>
          <cell r="Y111">
            <v>41445</v>
          </cell>
          <cell r="Z111">
            <v>41508</v>
          </cell>
          <cell r="AA111">
            <v>41508</v>
          </cell>
          <cell r="AB111">
            <v>41452</v>
          </cell>
          <cell r="AC111">
            <v>41445</v>
          </cell>
          <cell r="AD111">
            <v>41614</v>
          </cell>
          <cell r="AE111">
            <v>41645</v>
          </cell>
          <cell r="AF111">
            <v>41724</v>
          </cell>
          <cell r="AH111">
            <v>41864</v>
          </cell>
          <cell r="AI111" t="str">
            <v>-</v>
          </cell>
          <cell r="AJ111">
            <v>200</v>
          </cell>
          <cell r="AK111">
            <v>64.142857142857139</v>
          </cell>
          <cell r="AL111">
            <v>41445</v>
          </cell>
          <cell r="AV111">
            <v>41793</v>
          </cell>
        </row>
        <row r="112">
          <cell r="B112" t="str">
            <v>A2296083-03-04</v>
          </cell>
          <cell r="C112" t="str">
            <v>Hyundai Engineering / Thai Oil</v>
          </cell>
          <cell r="D112" t="str">
            <v>Nelson</v>
          </cell>
          <cell r="F112" t="str">
            <v>Burks</v>
          </cell>
          <cell r="G112" t="str">
            <v>Gibson</v>
          </cell>
          <cell r="H112" t="str">
            <v>Heidi</v>
          </cell>
          <cell r="I112" t="str">
            <v>LOI-HEC-SUNDYNE-001</v>
          </cell>
          <cell r="J112" t="str">
            <v>P-8502A/B</v>
          </cell>
          <cell r="K112" t="str">
            <v>111969-8</v>
          </cell>
          <cell r="M112">
            <v>2</v>
          </cell>
          <cell r="N112" t="str">
            <v>LMV311</v>
          </cell>
          <cell r="O112">
            <v>608337.77</v>
          </cell>
          <cell r="P112" t="str">
            <v>PP</v>
          </cell>
          <cell r="Q112" t="str">
            <v>MCPX</v>
          </cell>
          <cell r="R112" t="str">
            <v>PG</v>
          </cell>
          <cell r="S112" t="str">
            <v>Y</v>
          </cell>
          <cell r="T112" t="str">
            <v>N</v>
          </cell>
          <cell r="U112">
            <v>41444</v>
          </cell>
          <cell r="V112">
            <v>41445</v>
          </cell>
          <cell r="W112">
            <v>41829</v>
          </cell>
          <cell r="X112">
            <v>41894</v>
          </cell>
          <cell r="Y112">
            <v>41445</v>
          </cell>
          <cell r="Z112">
            <v>41508</v>
          </cell>
          <cell r="AA112">
            <v>41508</v>
          </cell>
          <cell r="AB112">
            <v>41452</v>
          </cell>
          <cell r="AC112">
            <v>41445</v>
          </cell>
          <cell r="AD112">
            <v>41614</v>
          </cell>
          <cell r="AE112">
            <v>41645</v>
          </cell>
          <cell r="AF112">
            <v>41724</v>
          </cell>
          <cell r="AH112">
            <v>41864</v>
          </cell>
          <cell r="AI112" t="str">
            <v>-</v>
          </cell>
          <cell r="AJ112">
            <v>200</v>
          </cell>
          <cell r="AK112">
            <v>64.142857142857139</v>
          </cell>
          <cell r="AL112">
            <v>41445</v>
          </cell>
          <cell r="AV112">
            <v>41793</v>
          </cell>
        </row>
        <row r="113">
          <cell r="B113" t="str">
            <v>A2296083-05-06</v>
          </cell>
          <cell r="C113" t="str">
            <v>Hyundai Engineering / Thai Oil</v>
          </cell>
          <cell r="D113" t="str">
            <v>Nelson</v>
          </cell>
          <cell r="F113" t="str">
            <v>Burks</v>
          </cell>
          <cell r="G113" t="str">
            <v>Gibson</v>
          </cell>
          <cell r="H113" t="str">
            <v>Heidi</v>
          </cell>
          <cell r="I113" t="str">
            <v>LOI-HEC-SUNDYNE-001</v>
          </cell>
          <cell r="J113" t="str">
            <v>P-8403A/B</v>
          </cell>
          <cell r="K113" t="str">
            <v>111969-8</v>
          </cell>
          <cell r="M113">
            <v>2</v>
          </cell>
          <cell r="N113" t="str">
            <v>LMV311</v>
          </cell>
          <cell r="O113">
            <v>608337.75</v>
          </cell>
          <cell r="P113" t="str">
            <v>PP</v>
          </cell>
          <cell r="Q113" t="str">
            <v>MCPX</v>
          </cell>
          <cell r="R113" t="str">
            <v>PG</v>
          </cell>
          <cell r="S113" t="str">
            <v>Y</v>
          </cell>
          <cell r="T113" t="str">
            <v>N</v>
          </cell>
          <cell r="U113">
            <v>41444</v>
          </cell>
          <cell r="V113">
            <v>41445</v>
          </cell>
          <cell r="W113">
            <v>41829</v>
          </cell>
          <cell r="X113">
            <v>41894</v>
          </cell>
          <cell r="Y113">
            <v>41445</v>
          </cell>
          <cell r="Z113">
            <v>41508</v>
          </cell>
          <cell r="AA113">
            <v>41508</v>
          </cell>
          <cell r="AB113">
            <v>41452</v>
          </cell>
          <cell r="AC113">
            <v>41445</v>
          </cell>
          <cell r="AD113">
            <v>41614</v>
          </cell>
          <cell r="AE113">
            <v>41645</v>
          </cell>
          <cell r="AF113">
            <v>41724</v>
          </cell>
          <cell r="AH113">
            <v>41864</v>
          </cell>
          <cell r="AI113" t="str">
            <v>-</v>
          </cell>
          <cell r="AJ113">
            <v>200</v>
          </cell>
          <cell r="AK113">
            <v>64.142857142857139</v>
          </cell>
          <cell r="AL113">
            <v>41445</v>
          </cell>
          <cell r="AV113">
            <v>41793</v>
          </cell>
        </row>
        <row r="114">
          <cell r="B114" t="str">
            <v>A2296083-07-08</v>
          </cell>
          <cell r="C114" t="str">
            <v>Hyundai Engineering / Thai Oil</v>
          </cell>
          <cell r="D114" t="str">
            <v>Nelson</v>
          </cell>
          <cell r="F114" t="str">
            <v>Burks</v>
          </cell>
          <cell r="G114" t="str">
            <v>Gibson</v>
          </cell>
          <cell r="H114" t="str">
            <v>Heidi</v>
          </cell>
          <cell r="I114" t="str">
            <v>LOI-HEC-SUNDYNE-001</v>
          </cell>
          <cell r="J114" t="str">
            <v>P-8509A/B</v>
          </cell>
          <cell r="K114" t="str">
            <v>111969-8</v>
          </cell>
          <cell r="M114">
            <v>2</v>
          </cell>
          <cell r="N114" t="str">
            <v>LMV322</v>
          </cell>
          <cell r="O114">
            <v>621397.75</v>
          </cell>
          <cell r="P114" t="str">
            <v>PP</v>
          </cell>
          <cell r="Q114" t="str">
            <v>MCPX</v>
          </cell>
          <cell r="R114" t="str">
            <v>PG</v>
          </cell>
          <cell r="S114" t="str">
            <v>Y</v>
          </cell>
          <cell r="T114" t="str">
            <v>N</v>
          </cell>
          <cell r="U114">
            <v>41444</v>
          </cell>
          <cell r="V114">
            <v>41445</v>
          </cell>
          <cell r="W114">
            <v>41829</v>
          </cell>
          <cell r="X114">
            <v>41894</v>
          </cell>
          <cell r="Y114">
            <v>41445</v>
          </cell>
          <cell r="Z114">
            <v>41508</v>
          </cell>
          <cell r="AA114">
            <v>41508</v>
          </cell>
          <cell r="AB114">
            <v>41452</v>
          </cell>
          <cell r="AC114">
            <v>41445</v>
          </cell>
          <cell r="AD114">
            <v>41614</v>
          </cell>
          <cell r="AE114">
            <v>41645</v>
          </cell>
          <cell r="AF114">
            <v>41724</v>
          </cell>
          <cell r="AH114">
            <v>41864</v>
          </cell>
          <cell r="AI114" t="str">
            <v>-</v>
          </cell>
          <cell r="AJ114">
            <v>200</v>
          </cell>
          <cell r="AK114">
            <v>64.142857142857139</v>
          </cell>
          <cell r="AL114">
            <v>41445</v>
          </cell>
          <cell r="AV114">
            <v>41793</v>
          </cell>
        </row>
        <row r="115">
          <cell r="B115" t="str">
            <v>A2296083-09-10</v>
          </cell>
          <cell r="C115" t="str">
            <v>Hyundai Engineering / Thai Oil</v>
          </cell>
          <cell r="D115" t="str">
            <v>Nelson</v>
          </cell>
          <cell r="F115" t="str">
            <v>Burks</v>
          </cell>
          <cell r="G115" t="str">
            <v>Gibson</v>
          </cell>
          <cell r="H115" t="str">
            <v>Heidi</v>
          </cell>
          <cell r="I115" t="str">
            <v>LOI-HEC-SUNDYNE-001</v>
          </cell>
          <cell r="J115" t="str">
            <v>P-8201A/B</v>
          </cell>
          <cell r="K115" t="str">
            <v>111969-8</v>
          </cell>
          <cell r="M115">
            <v>2</v>
          </cell>
          <cell r="N115" t="str">
            <v>LMV311</v>
          </cell>
          <cell r="O115">
            <v>564093.74</v>
          </cell>
          <cell r="P115" t="str">
            <v>PP</v>
          </cell>
          <cell r="Q115" t="str">
            <v>MCPX</v>
          </cell>
          <cell r="R115" t="str">
            <v>PG</v>
          </cell>
          <cell r="S115" t="str">
            <v>Y</v>
          </cell>
          <cell r="T115" t="str">
            <v>N</v>
          </cell>
          <cell r="U115">
            <v>41444</v>
          </cell>
          <cell r="V115">
            <v>41445</v>
          </cell>
          <cell r="W115">
            <v>41829</v>
          </cell>
          <cell r="X115">
            <v>41894</v>
          </cell>
          <cell r="Y115">
            <v>41445</v>
          </cell>
          <cell r="Z115">
            <v>41508</v>
          </cell>
          <cell r="AA115">
            <v>41508</v>
          </cell>
          <cell r="AB115">
            <v>41452</v>
          </cell>
          <cell r="AC115">
            <v>41445</v>
          </cell>
          <cell r="AD115">
            <v>41614</v>
          </cell>
          <cell r="AE115">
            <v>41645</v>
          </cell>
          <cell r="AF115">
            <v>41724</v>
          </cell>
          <cell r="AH115">
            <v>41864</v>
          </cell>
          <cell r="AI115" t="str">
            <v>-</v>
          </cell>
          <cell r="AJ115">
            <v>200</v>
          </cell>
          <cell r="AK115">
            <v>64.142857142857139</v>
          </cell>
          <cell r="AL115">
            <v>41445</v>
          </cell>
          <cell r="AV115">
            <v>41793</v>
          </cell>
        </row>
        <row r="116">
          <cell r="B116" t="str">
            <v>A2296083-11-12</v>
          </cell>
          <cell r="C116" t="str">
            <v>Hyundai Engineering / Thai Oil</v>
          </cell>
          <cell r="D116" t="str">
            <v>Nelson</v>
          </cell>
          <cell r="F116" t="str">
            <v>Burks</v>
          </cell>
          <cell r="G116" t="str">
            <v>Gibson</v>
          </cell>
          <cell r="H116" t="str">
            <v>Heidi</v>
          </cell>
          <cell r="I116" t="str">
            <v>LOI-HEC-SUNDYNE-001</v>
          </cell>
          <cell r="J116" t="str">
            <v>P-8209A/B</v>
          </cell>
          <cell r="K116" t="str">
            <v>111969-8</v>
          </cell>
          <cell r="M116">
            <v>2</v>
          </cell>
          <cell r="N116" t="str">
            <v>LMV311</v>
          </cell>
          <cell r="O116">
            <v>550119.74</v>
          </cell>
          <cell r="P116" t="str">
            <v>PP</v>
          </cell>
          <cell r="Q116" t="str">
            <v>MCPX</v>
          </cell>
          <cell r="R116" t="str">
            <v>PG</v>
          </cell>
          <cell r="S116" t="str">
            <v>Y</v>
          </cell>
          <cell r="T116" t="str">
            <v>N</v>
          </cell>
          <cell r="U116">
            <v>41444</v>
          </cell>
          <cell r="V116">
            <v>41445</v>
          </cell>
          <cell r="W116">
            <v>41829</v>
          </cell>
          <cell r="X116">
            <v>41894</v>
          </cell>
          <cell r="Y116">
            <v>41445</v>
          </cell>
          <cell r="Z116">
            <v>41508</v>
          </cell>
          <cell r="AA116">
            <v>41508</v>
          </cell>
          <cell r="AB116">
            <v>41452</v>
          </cell>
          <cell r="AC116">
            <v>41445</v>
          </cell>
          <cell r="AD116">
            <v>41614</v>
          </cell>
          <cell r="AE116">
            <v>41645</v>
          </cell>
          <cell r="AF116">
            <v>41724</v>
          </cell>
          <cell r="AH116">
            <v>41864</v>
          </cell>
          <cell r="AI116" t="str">
            <v>-</v>
          </cell>
          <cell r="AJ116">
            <v>200</v>
          </cell>
          <cell r="AK116">
            <v>64.142857142857139</v>
          </cell>
          <cell r="AL116">
            <v>41445</v>
          </cell>
          <cell r="AV116">
            <v>41793</v>
          </cell>
        </row>
        <row r="117">
          <cell r="B117" t="str">
            <v>A2296083-13-14</v>
          </cell>
          <cell r="C117" t="str">
            <v>Hyundai Engineering / Thai Oil</v>
          </cell>
          <cell r="D117" t="str">
            <v>Nelson</v>
          </cell>
          <cell r="F117" t="str">
            <v>Burks</v>
          </cell>
          <cell r="G117" t="str">
            <v>Gibson</v>
          </cell>
          <cell r="H117" t="str">
            <v>Heidi</v>
          </cell>
          <cell r="I117" t="str">
            <v>LOI-HEC-SUNDYNE-001</v>
          </cell>
          <cell r="J117" t="str">
            <v>P-8210A/B</v>
          </cell>
          <cell r="K117" t="str">
            <v>111969-8</v>
          </cell>
          <cell r="M117">
            <v>2</v>
          </cell>
          <cell r="N117" t="str">
            <v>LMV311</v>
          </cell>
          <cell r="O117">
            <v>566337.74</v>
          </cell>
          <cell r="P117" t="str">
            <v>PP</v>
          </cell>
          <cell r="Q117" t="str">
            <v>MCPX</v>
          </cell>
          <cell r="R117" t="str">
            <v>PG</v>
          </cell>
          <cell r="S117" t="str">
            <v>Y</v>
          </cell>
          <cell r="T117" t="str">
            <v>N</v>
          </cell>
          <cell r="U117">
            <v>41444</v>
          </cell>
          <cell r="V117">
            <v>41445</v>
          </cell>
          <cell r="W117">
            <v>41829</v>
          </cell>
          <cell r="X117">
            <v>41894</v>
          </cell>
          <cell r="Y117">
            <v>41445</v>
          </cell>
          <cell r="Z117">
            <v>41508</v>
          </cell>
          <cell r="AA117">
            <v>41508</v>
          </cell>
          <cell r="AB117">
            <v>41452</v>
          </cell>
          <cell r="AC117">
            <v>41445</v>
          </cell>
          <cell r="AD117">
            <v>41614</v>
          </cell>
          <cell r="AE117">
            <v>41645</v>
          </cell>
          <cell r="AF117">
            <v>41724</v>
          </cell>
          <cell r="AH117">
            <v>41864</v>
          </cell>
          <cell r="AI117" t="str">
            <v>-</v>
          </cell>
          <cell r="AJ117">
            <v>200</v>
          </cell>
          <cell r="AK117">
            <v>64.142857142857139</v>
          </cell>
          <cell r="AL117">
            <v>41445</v>
          </cell>
          <cell r="AV117">
            <v>41793</v>
          </cell>
        </row>
        <row r="118">
          <cell r="B118" t="str">
            <v>A2296083-15-16</v>
          </cell>
          <cell r="C118" t="str">
            <v>Hyundai Engineering / Thai Oil</v>
          </cell>
          <cell r="D118" t="str">
            <v>Nelson</v>
          </cell>
          <cell r="F118" t="str">
            <v>Burks</v>
          </cell>
          <cell r="G118" t="str">
            <v>Gibson</v>
          </cell>
          <cell r="H118" t="str">
            <v>Heidi</v>
          </cell>
          <cell r="I118" t="str">
            <v>LOI-HEC-SUNDYNE-001</v>
          </cell>
          <cell r="J118" t="str">
            <v>P-8401A/B</v>
          </cell>
          <cell r="K118" t="str">
            <v>111969-8</v>
          </cell>
          <cell r="M118">
            <v>2</v>
          </cell>
          <cell r="N118" t="str">
            <v>LMV311</v>
          </cell>
          <cell r="O118">
            <v>608337.74</v>
          </cell>
          <cell r="P118" t="str">
            <v>PP</v>
          </cell>
          <cell r="Q118" t="str">
            <v>MCPX</v>
          </cell>
          <cell r="R118" t="str">
            <v>PG</v>
          </cell>
          <cell r="S118" t="str">
            <v>Y</v>
          </cell>
          <cell r="T118" t="str">
            <v>N</v>
          </cell>
          <cell r="U118">
            <v>41444</v>
          </cell>
          <cell r="V118">
            <v>41445</v>
          </cell>
          <cell r="W118">
            <v>41829</v>
          </cell>
          <cell r="X118">
            <v>41894</v>
          </cell>
          <cell r="Y118">
            <v>41445</v>
          </cell>
          <cell r="Z118">
            <v>41508</v>
          </cell>
          <cell r="AA118">
            <v>41508</v>
          </cell>
          <cell r="AB118">
            <v>41452</v>
          </cell>
          <cell r="AC118">
            <v>41445</v>
          </cell>
          <cell r="AD118">
            <v>41614</v>
          </cell>
          <cell r="AE118">
            <v>41645</v>
          </cell>
          <cell r="AF118">
            <v>41724</v>
          </cell>
          <cell r="AH118">
            <v>41864</v>
          </cell>
          <cell r="AI118" t="str">
            <v>-</v>
          </cell>
          <cell r="AJ118">
            <v>200</v>
          </cell>
          <cell r="AK118">
            <v>64.142857142857139</v>
          </cell>
          <cell r="AL118">
            <v>41445</v>
          </cell>
          <cell r="AV118">
            <v>41793</v>
          </cell>
        </row>
        <row r="119">
          <cell r="B119" t="str">
            <v>H2359779-01   UNIT</v>
          </cell>
          <cell r="C119" t="str">
            <v>China Petrochemical Int'l Co Ltd./ Nanjing Jinling Huntsman UNIT</v>
          </cell>
          <cell r="D119" t="str">
            <v>Broeckx</v>
          </cell>
          <cell r="F119" t="str">
            <v>Voymas</v>
          </cell>
          <cell r="H119" t="str">
            <v>Nancy</v>
          </cell>
          <cell r="I119" t="str">
            <v>7501000002</v>
          </cell>
          <cell r="J119" t="str">
            <v>01P0216-A</v>
          </cell>
          <cell r="M119">
            <v>1</v>
          </cell>
          <cell r="N119" t="str">
            <v>HMP3000</v>
          </cell>
          <cell r="O119">
            <v>1318768.79</v>
          </cell>
          <cell r="P119" t="str">
            <v>PP</v>
          </cell>
          <cell r="Q119" t="str">
            <v>CPX</v>
          </cell>
          <cell r="R119" t="str">
            <v>HMP</v>
          </cell>
          <cell r="S119" t="str">
            <v>Y</v>
          </cell>
          <cell r="T119" t="str">
            <v>N</v>
          </cell>
          <cell r="U119">
            <v>41604</v>
          </cell>
          <cell r="V119">
            <v>41605</v>
          </cell>
          <cell r="W119">
            <v>41946</v>
          </cell>
          <cell r="X119">
            <v>41946</v>
          </cell>
          <cell r="Y119">
            <v>41604</v>
          </cell>
          <cell r="Z119">
            <v>41612</v>
          </cell>
          <cell r="AA119">
            <v>41612</v>
          </cell>
          <cell r="AB119">
            <v>41612</v>
          </cell>
          <cell r="AC119">
            <v>41666</v>
          </cell>
          <cell r="AD119">
            <v>41694</v>
          </cell>
          <cell r="AE119">
            <v>41715</v>
          </cell>
          <cell r="AF119">
            <v>41729</v>
          </cell>
          <cell r="AH119">
            <v>41916</v>
          </cell>
          <cell r="AI119">
            <v>41792</v>
          </cell>
          <cell r="AJ119">
            <v>89</v>
          </cell>
          <cell r="AK119">
            <v>48.714285714285715</v>
          </cell>
          <cell r="AL119">
            <v>41604</v>
          </cell>
          <cell r="AV119">
            <v>41781</v>
          </cell>
          <cell r="AZ119" t="str">
            <v/>
          </cell>
        </row>
        <row r="120">
          <cell r="B120" t="str">
            <v>H2359779-02   UNIT</v>
          </cell>
          <cell r="C120" t="str">
            <v>China Petrochemical Int'l Co Ltd./ Nanjing Jinling Huntsman UNIT</v>
          </cell>
          <cell r="D120" t="str">
            <v>Broeckx</v>
          </cell>
          <cell r="F120" t="str">
            <v>Voymas</v>
          </cell>
          <cell r="H120" t="str">
            <v>Nancy</v>
          </cell>
          <cell r="I120" t="str">
            <v>7501000002</v>
          </cell>
          <cell r="J120" t="str">
            <v>01P0216-B</v>
          </cell>
          <cell r="M120">
            <v>1</v>
          </cell>
          <cell r="N120" t="str">
            <v>HMP3000</v>
          </cell>
          <cell r="O120">
            <v>1171808.79</v>
          </cell>
          <cell r="P120" t="str">
            <v>PP</v>
          </cell>
          <cell r="Q120" t="str">
            <v>CPX</v>
          </cell>
          <cell r="R120" t="str">
            <v>HMP</v>
          </cell>
          <cell r="S120" t="str">
            <v>Y</v>
          </cell>
          <cell r="T120" t="str">
            <v>N</v>
          </cell>
          <cell r="U120">
            <v>41604</v>
          </cell>
          <cell r="V120">
            <v>41605</v>
          </cell>
          <cell r="W120">
            <v>41946</v>
          </cell>
          <cell r="X120">
            <v>41946</v>
          </cell>
          <cell r="Y120">
            <v>41604</v>
          </cell>
          <cell r="Z120">
            <v>41612</v>
          </cell>
          <cell r="AA120">
            <v>41612</v>
          </cell>
          <cell r="AB120">
            <v>41612</v>
          </cell>
          <cell r="AC120">
            <v>41666</v>
          </cell>
          <cell r="AD120">
            <v>41694</v>
          </cell>
          <cell r="AE120">
            <v>41715</v>
          </cell>
          <cell r="AF120">
            <v>41729</v>
          </cell>
          <cell r="AH120">
            <v>41916</v>
          </cell>
          <cell r="AI120">
            <v>41792</v>
          </cell>
          <cell r="AJ120">
            <v>89</v>
          </cell>
          <cell r="AK120">
            <v>48.714285714285715</v>
          </cell>
          <cell r="AL120">
            <v>41604</v>
          </cell>
          <cell r="AV120">
            <v>41781</v>
          </cell>
          <cell r="AZ120" t="str">
            <v/>
          </cell>
        </row>
        <row r="121">
          <cell r="B121" t="str">
            <v>H2359779-03   UNIT</v>
          </cell>
          <cell r="C121" t="str">
            <v>China Petrochemical Int'l Co Ltd./ Nanjing Jinling Huntsman UNIT</v>
          </cell>
          <cell r="D121" t="str">
            <v>Broeckx</v>
          </cell>
          <cell r="F121" t="str">
            <v>Voymas</v>
          </cell>
          <cell r="H121" t="str">
            <v>Nancy</v>
          </cell>
          <cell r="I121" t="str">
            <v>7501000002</v>
          </cell>
          <cell r="J121" t="str">
            <v>01P0216-C</v>
          </cell>
          <cell r="M121">
            <v>1</v>
          </cell>
          <cell r="N121" t="str">
            <v>HMP3000</v>
          </cell>
          <cell r="O121">
            <v>1224494.42</v>
          </cell>
          <cell r="P121" t="str">
            <v>PP</v>
          </cell>
          <cell r="Q121" t="str">
            <v>CPX</v>
          </cell>
          <cell r="R121" t="str">
            <v>HMP</v>
          </cell>
          <cell r="S121" t="str">
            <v>Y</v>
          </cell>
          <cell r="T121" t="str">
            <v>N</v>
          </cell>
          <cell r="U121">
            <v>41604</v>
          </cell>
          <cell r="V121">
            <v>41605</v>
          </cell>
          <cell r="W121">
            <v>41946</v>
          </cell>
          <cell r="X121">
            <v>41946</v>
          </cell>
          <cell r="Y121">
            <v>41604</v>
          </cell>
          <cell r="Z121">
            <v>41612</v>
          </cell>
          <cell r="AA121">
            <v>41612</v>
          </cell>
          <cell r="AB121">
            <v>41612</v>
          </cell>
          <cell r="AC121">
            <v>41666</v>
          </cell>
          <cell r="AD121">
            <v>41694</v>
          </cell>
          <cell r="AE121">
            <v>41715</v>
          </cell>
          <cell r="AF121">
            <v>41729</v>
          </cell>
          <cell r="AH121">
            <v>41916</v>
          </cell>
          <cell r="AI121">
            <v>41792</v>
          </cell>
          <cell r="AJ121">
            <v>89</v>
          </cell>
          <cell r="AK121">
            <v>48.714285714285715</v>
          </cell>
          <cell r="AL121">
            <v>41604</v>
          </cell>
          <cell r="AV121">
            <v>41781</v>
          </cell>
          <cell r="AZ121" t="str">
            <v/>
          </cell>
        </row>
        <row r="122">
          <cell r="B122" t="str">
            <v>C2402178-01</v>
          </cell>
          <cell r="C122" t="str">
            <v>Linde Eng North America/ Attock Refinery</v>
          </cell>
          <cell r="D122" t="str">
            <v>Boening</v>
          </cell>
          <cell r="G122" t="str">
            <v>-</v>
          </cell>
          <cell r="H122" t="str">
            <v>FLT</v>
          </cell>
          <cell r="I122" t="str">
            <v>004 2KA2020</v>
          </cell>
          <cell r="J122" t="str">
            <v>HYU-C-109</v>
          </cell>
          <cell r="K122" t="str">
            <v>SC13474</v>
          </cell>
          <cell r="M122">
            <v>1</v>
          </cell>
          <cell r="N122" t="str">
            <v>LMC331F</v>
          </cell>
          <cell r="O122">
            <v>225849.05</v>
          </cell>
          <cell r="P122" t="str">
            <v>PP</v>
          </cell>
          <cell r="Q122" t="str">
            <v>STD</v>
          </cell>
          <cell r="R122" t="str">
            <v>CC</v>
          </cell>
          <cell r="S122" t="str">
            <v>N</v>
          </cell>
          <cell r="T122" t="str">
            <v>N</v>
          </cell>
          <cell r="U122">
            <v>41717</v>
          </cell>
          <cell r="V122">
            <v>41718</v>
          </cell>
          <cell r="W122">
            <v>41883</v>
          </cell>
          <cell r="X122">
            <v>41904</v>
          </cell>
          <cell r="Y122">
            <v>41717</v>
          </cell>
          <cell r="Z122">
            <v>41725</v>
          </cell>
          <cell r="AA122" t="str">
            <v>-</v>
          </cell>
          <cell r="AB122">
            <v>41732</v>
          </cell>
          <cell r="AC122">
            <v>41792</v>
          </cell>
          <cell r="AD122">
            <v>41806</v>
          </cell>
          <cell r="AE122">
            <v>41784</v>
          </cell>
          <cell r="AF122">
            <v>41788</v>
          </cell>
          <cell r="AH122">
            <v>41874</v>
          </cell>
          <cell r="AI122" t="str">
            <v>-</v>
          </cell>
          <cell r="AJ122">
            <v>51</v>
          </cell>
          <cell r="AK122">
            <v>26.571428571428573</v>
          </cell>
          <cell r="AL122">
            <v>41717</v>
          </cell>
          <cell r="AN122" t="str">
            <v>-</v>
          </cell>
          <cell r="AV122">
            <v>41795</v>
          </cell>
          <cell r="AZ122" t="str">
            <v/>
          </cell>
        </row>
        <row r="123">
          <cell r="B123" t="str">
            <v>C2348672-01</v>
          </cell>
          <cell r="C123" t="str">
            <v>Ventech Fabrication Services/ SC Condensates</v>
          </cell>
          <cell r="D123" t="str">
            <v>Weed</v>
          </cell>
          <cell r="F123" t="str">
            <v>Rutherford</v>
          </cell>
          <cell r="G123" t="str">
            <v>Radoani/ Baker</v>
          </cell>
          <cell r="H123" t="str">
            <v>Suzy</v>
          </cell>
          <cell r="I123" t="str">
            <v>4771002-13-02081</v>
          </cell>
          <cell r="J123" t="str">
            <v>K-2203</v>
          </cell>
          <cell r="K123" t="str">
            <v>SC12406</v>
          </cell>
          <cell r="M123">
            <v>1</v>
          </cell>
          <cell r="N123" t="str">
            <v>BMC341P</v>
          </cell>
          <cell r="O123">
            <v>1715865</v>
          </cell>
          <cell r="P123" t="str">
            <v>PP</v>
          </cell>
          <cell r="Q123" t="str">
            <v>CPX</v>
          </cell>
          <cell r="R123" t="str">
            <v>CG</v>
          </cell>
          <cell r="S123" t="str">
            <v>Y</v>
          </cell>
          <cell r="T123" t="str">
            <v>N</v>
          </cell>
          <cell r="U123">
            <v>41575</v>
          </cell>
          <cell r="V123">
            <v>41575</v>
          </cell>
          <cell r="W123">
            <v>41929</v>
          </cell>
          <cell r="X123">
            <v>41904</v>
          </cell>
          <cell r="Y123">
            <v>41575</v>
          </cell>
          <cell r="Z123">
            <v>41582</v>
          </cell>
          <cell r="AA123">
            <v>41582</v>
          </cell>
          <cell r="AB123">
            <v>41589</v>
          </cell>
          <cell r="AC123">
            <v>41624</v>
          </cell>
          <cell r="AD123">
            <v>41652</v>
          </cell>
          <cell r="AE123">
            <v>41781</v>
          </cell>
          <cell r="AF123">
            <v>41788</v>
          </cell>
          <cell r="AH123">
            <v>41874</v>
          </cell>
          <cell r="AI123" t="str">
            <v>-</v>
          </cell>
          <cell r="AJ123">
            <v>154</v>
          </cell>
          <cell r="AK123">
            <v>47</v>
          </cell>
          <cell r="AL123">
            <v>41575</v>
          </cell>
          <cell r="AR123" t="str">
            <v>-</v>
          </cell>
          <cell r="AS123" t="str">
            <v>-</v>
          </cell>
          <cell r="AT123" t="str">
            <v>-</v>
          </cell>
          <cell r="AU123" t="str">
            <v>-</v>
          </cell>
          <cell r="AV123">
            <v>41775</v>
          </cell>
          <cell r="AW123" t="str">
            <v>-</v>
          </cell>
          <cell r="AZ123" t="str">
            <v/>
          </cell>
        </row>
        <row r="124">
          <cell r="B124" t="str">
            <v>C2422650-01</v>
          </cell>
          <cell r="C124" t="str">
            <v>Kinder Morgan</v>
          </cell>
          <cell r="D124" t="str">
            <v>Wareham</v>
          </cell>
          <cell r="E124" t="str">
            <v>Kruger</v>
          </cell>
          <cell r="F124" t="str">
            <v>Miller</v>
          </cell>
          <cell r="G124" t="str">
            <v>-</v>
          </cell>
          <cell r="H124" t="str">
            <v>FLT</v>
          </cell>
          <cell r="I124" t="str">
            <v>6507478-0-STAT</v>
          </cell>
          <cell r="J124" t="str">
            <v>CM-11.004</v>
          </cell>
          <cell r="K124" t="str">
            <v>SC14045</v>
          </cell>
          <cell r="M124">
            <v>1</v>
          </cell>
          <cell r="N124" t="str">
            <v>LMC311P</v>
          </cell>
          <cell r="O124">
            <v>145835</v>
          </cell>
          <cell r="P124" t="str">
            <v>-</v>
          </cell>
          <cell r="Q124" t="str">
            <v>FLT</v>
          </cell>
          <cell r="R124" t="str">
            <v>CA</v>
          </cell>
          <cell r="S124" t="str">
            <v>N</v>
          </cell>
          <cell r="T124" t="str">
            <v>N</v>
          </cell>
          <cell r="U124">
            <v>41768</v>
          </cell>
          <cell r="V124">
            <v>41771</v>
          </cell>
          <cell r="W124">
            <v>41852</v>
          </cell>
          <cell r="X124">
            <v>41852</v>
          </cell>
          <cell r="Y124">
            <v>41768</v>
          </cell>
          <cell r="Z124">
            <v>41778</v>
          </cell>
          <cell r="AA124" t="str">
            <v>-</v>
          </cell>
          <cell r="AB124">
            <v>41785</v>
          </cell>
          <cell r="AC124">
            <v>41740</v>
          </cell>
          <cell r="AD124">
            <v>41754</v>
          </cell>
          <cell r="AE124">
            <v>41788</v>
          </cell>
          <cell r="AF124">
            <v>41792</v>
          </cell>
          <cell r="AH124">
            <v>41822</v>
          </cell>
          <cell r="AI124" t="str">
            <v>-</v>
          </cell>
          <cell r="AJ124">
            <v>16</v>
          </cell>
          <cell r="AK124">
            <v>11.571428571428571</v>
          </cell>
          <cell r="AL124">
            <v>41768</v>
          </cell>
          <cell r="AN124" t="str">
            <v>-</v>
          </cell>
          <cell r="AV124">
            <v>41794</v>
          </cell>
          <cell r="AZ124" t="str">
            <v/>
          </cell>
        </row>
        <row r="125">
          <cell r="B125" t="str">
            <v>A2412561-01-02</v>
          </cell>
          <cell r="C125" t="str">
            <v>Placid Refining Co., LLC</v>
          </cell>
          <cell r="D125" t="str">
            <v>Kennedy</v>
          </cell>
          <cell r="F125" t="str">
            <v>Miller</v>
          </cell>
          <cell r="G125" t="str">
            <v>-</v>
          </cell>
          <cell r="H125" t="str">
            <v>FLT</v>
          </cell>
          <cell r="I125" t="str">
            <v>67804</v>
          </cell>
          <cell r="J125" t="str">
            <v>P-1722 A-B</v>
          </cell>
          <cell r="K125" t="str">
            <v>127046 (Field Quote)</v>
          </cell>
          <cell r="M125">
            <v>2</v>
          </cell>
          <cell r="N125" t="str">
            <v>LMV322Z</v>
          </cell>
          <cell r="O125">
            <v>85686</v>
          </cell>
          <cell r="P125" t="str">
            <v>-</v>
          </cell>
          <cell r="Q125" t="str">
            <v>FLT</v>
          </cell>
          <cell r="R125" t="str">
            <v>PC</v>
          </cell>
          <cell r="S125" t="str">
            <v>N</v>
          </cell>
          <cell r="T125" t="str">
            <v>N</v>
          </cell>
          <cell r="U125">
            <v>41744</v>
          </cell>
          <cell r="V125">
            <v>41744</v>
          </cell>
          <cell r="W125">
            <v>41852</v>
          </cell>
          <cell r="X125">
            <v>41852</v>
          </cell>
          <cell r="Y125">
            <v>41744</v>
          </cell>
          <cell r="Z125">
            <v>41751</v>
          </cell>
          <cell r="AA125" t="str">
            <v>-</v>
          </cell>
          <cell r="AB125">
            <v>41751</v>
          </cell>
          <cell r="AC125">
            <v>41740</v>
          </cell>
          <cell r="AD125">
            <v>41754</v>
          </cell>
          <cell r="AE125">
            <v>41790</v>
          </cell>
          <cell r="AF125">
            <v>41793</v>
          </cell>
          <cell r="AH125">
            <v>41822</v>
          </cell>
          <cell r="AI125" t="str">
            <v>-</v>
          </cell>
          <cell r="AJ125">
            <v>36</v>
          </cell>
          <cell r="AK125">
            <v>15.428571428571429</v>
          </cell>
          <cell r="AL125">
            <v>41744</v>
          </cell>
          <cell r="AM125">
            <v>41752</v>
          </cell>
          <cell r="AN125" t="str">
            <v>-</v>
          </cell>
          <cell r="AO125">
            <v>41754</v>
          </cell>
          <cell r="AP125">
            <v>41753</v>
          </cell>
          <cell r="AQ125">
            <v>41772</v>
          </cell>
          <cell r="AR125">
            <v>41772</v>
          </cell>
          <cell r="AS125">
            <v>41782</v>
          </cell>
          <cell r="AT125" t="str">
            <v>Wareham</v>
          </cell>
          <cell r="AU125" t="str">
            <v>Wareham</v>
          </cell>
          <cell r="AV125">
            <v>41782</v>
          </cell>
          <cell r="AZ125" t="str">
            <v/>
          </cell>
        </row>
        <row r="126">
          <cell r="B126" t="str">
            <v>A2412546-01-02</v>
          </cell>
          <cell r="C126" t="str">
            <v>Placid Refining Co., LLC</v>
          </cell>
          <cell r="D126" t="str">
            <v>Kennedy</v>
          </cell>
          <cell r="F126" t="str">
            <v>Miller</v>
          </cell>
          <cell r="G126" t="str">
            <v>-</v>
          </cell>
          <cell r="H126" t="str">
            <v>FLT</v>
          </cell>
          <cell r="I126" t="str">
            <v>67824</v>
          </cell>
          <cell r="J126" t="str">
            <v>P-1711 A-B</v>
          </cell>
          <cell r="K126" t="str">
            <v>127046 (Field Quote)</v>
          </cell>
          <cell r="M126">
            <v>2</v>
          </cell>
          <cell r="N126" t="str">
            <v>LMV801</v>
          </cell>
          <cell r="O126">
            <v>56608</v>
          </cell>
          <cell r="P126" t="str">
            <v>-</v>
          </cell>
          <cell r="Q126" t="str">
            <v>FLT</v>
          </cell>
          <cell r="R126" t="str">
            <v>PC</v>
          </cell>
          <cell r="S126" t="str">
            <v>N</v>
          </cell>
          <cell r="T126" t="str">
            <v>N</v>
          </cell>
          <cell r="U126">
            <v>41744</v>
          </cell>
          <cell r="V126">
            <v>41744</v>
          </cell>
          <cell r="W126">
            <v>41852</v>
          </cell>
          <cell r="X126">
            <v>41852</v>
          </cell>
          <cell r="Y126">
            <v>41744</v>
          </cell>
          <cell r="Z126">
            <v>41751</v>
          </cell>
          <cell r="AA126" t="str">
            <v>-</v>
          </cell>
          <cell r="AB126">
            <v>41751</v>
          </cell>
          <cell r="AC126">
            <v>41740</v>
          </cell>
          <cell r="AD126">
            <v>41754</v>
          </cell>
          <cell r="AE126">
            <v>41790</v>
          </cell>
          <cell r="AF126">
            <v>41793</v>
          </cell>
          <cell r="AH126">
            <v>41822</v>
          </cell>
          <cell r="AI126" t="str">
            <v>-</v>
          </cell>
          <cell r="AJ126">
            <v>36</v>
          </cell>
          <cell r="AK126">
            <v>15.428571428571429</v>
          </cell>
          <cell r="AL126">
            <v>41744</v>
          </cell>
          <cell r="AM126">
            <v>41752</v>
          </cell>
          <cell r="AN126" t="str">
            <v>-</v>
          </cell>
          <cell r="AO126">
            <v>41753</v>
          </cell>
          <cell r="AP126">
            <v>41753</v>
          </cell>
          <cell r="AQ126">
            <v>41753</v>
          </cell>
          <cell r="AR126">
            <v>41775</v>
          </cell>
          <cell r="AS126">
            <v>41781</v>
          </cell>
          <cell r="AT126" t="str">
            <v>Wareham</v>
          </cell>
          <cell r="AU126" t="str">
            <v>Wareham</v>
          </cell>
          <cell r="AV126">
            <v>41786</v>
          </cell>
          <cell r="AZ126" t="str">
            <v/>
          </cell>
        </row>
        <row r="127">
          <cell r="B127" t="str">
            <v>C2427884-01</v>
          </cell>
          <cell r="C127" t="str">
            <v>Fluidos Tecnicos, S.A. DE C.V.</v>
          </cell>
          <cell r="D127" t="str">
            <v>Wareham</v>
          </cell>
          <cell r="E127" t="str">
            <v>Rich</v>
          </cell>
          <cell r="F127" t="str">
            <v>Miller</v>
          </cell>
          <cell r="G127" t="str">
            <v>-</v>
          </cell>
          <cell r="H127" t="str">
            <v>FLT</v>
          </cell>
          <cell r="I127" t="str">
            <v>PSY/MTY-1-021/14E REV2</v>
          </cell>
          <cell r="J127" t="str">
            <v>C-1111/2111</v>
          </cell>
          <cell r="K127" t="str">
            <v>SC13232</v>
          </cell>
          <cell r="M127">
            <v>1</v>
          </cell>
          <cell r="N127" t="str">
            <v>LMC311P</v>
          </cell>
          <cell r="O127">
            <v>93716.75</v>
          </cell>
          <cell r="P127" t="str">
            <v>-</v>
          </cell>
          <cell r="Q127" t="str">
            <v>FLT</v>
          </cell>
          <cell r="R127" t="str">
            <v>CA</v>
          </cell>
          <cell r="S127" t="str">
            <v>N</v>
          </cell>
          <cell r="T127" t="str">
            <v>N</v>
          </cell>
          <cell r="U127">
            <v>41781</v>
          </cell>
          <cell r="V127">
            <v>41782</v>
          </cell>
          <cell r="W127">
            <v>41862</v>
          </cell>
          <cell r="X127">
            <v>41862</v>
          </cell>
          <cell r="Y127">
            <v>41781</v>
          </cell>
          <cell r="Z127" t="str">
            <v>-</v>
          </cell>
          <cell r="AA127" t="str">
            <v>-</v>
          </cell>
          <cell r="AB127">
            <v>41796</v>
          </cell>
          <cell r="AC127">
            <v>41750</v>
          </cell>
          <cell r="AD127">
            <v>41764</v>
          </cell>
          <cell r="AE127">
            <v>41798</v>
          </cell>
          <cell r="AF127">
            <v>41802</v>
          </cell>
          <cell r="AH127">
            <v>41832</v>
          </cell>
          <cell r="AI127" t="str">
            <v>-</v>
          </cell>
          <cell r="AJ127">
            <v>15</v>
          </cell>
          <cell r="AK127">
            <v>11.428571428571429</v>
          </cell>
          <cell r="AL127">
            <v>41781</v>
          </cell>
          <cell r="AM127" t="str">
            <v>-</v>
          </cell>
          <cell r="AN127" t="str">
            <v>-</v>
          </cell>
          <cell r="AV127">
            <v>41794</v>
          </cell>
          <cell r="AX127">
            <v>41796</v>
          </cell>
          <cell r="AZ127" t="str">
            <v/>
          </cell>
        </row>
        <row r="128">
          <cell r="B128" t="str">
            <v>A2420661-01</v>
          </cell>
          <cell r="C128" t="str">
            <v>Chevron</v>
          </cell>
          <cell r="D128" t="str">
            <v>Wareham</v>
          </cell>
          <cell r="E128" t="str">
            <v>Morse</v>
          </cell>
          <cell r="F128" t="str">
            <v>Miller</v>
          </cell>
          <cell r="G128" t="str">
            <v>-</v>
          </cell>
          <cell r="H128" t="str">
            <v>FLT</v>
          </cell>
          <cell r="I128" t="str">
            <v>0010258174</v>
          </cell>
          <cell r="J128" t="str">
            <v>P212/412SP</v>
          </cell>
          <cell r="K128">
            <v>124785</v>
          </cell>
          <cell r="M128">
            <v>1</v>
          </cell>
          <cell r="N128" t="str">
            <v>LMV311</v>
          </cell>
          <cell r="O128">
            <v>50577</v>
          </cell>
          <cell r="P128" t="str">
            <v>-</v>
          </cell>
          <cell r="Q128" t="str">
            <v>FLT</v>
          </cell>
          <cell r="R128" t="str">
            <v>PA</v>
          </cell>
          <cell r="S128" t="str">
            <v>N</v>
          </cell>
          <cell r="T128" t="str">
            <v>N</v>
          </cell>
          <cell r="U128">
            <v>41765</v>
          </cell>
          <cell r="V128">
            <v>41765</v>
          </cell>
          <cell r="W128">
            <v>41849</v>
          </cell>
          <cell r="X128">
            <v>41849</v>
          </cell>
          <cell r="Y128">
            <v>41765</v>
          </cell>
          <cell r="Z128">
            <v>41772</v>
          </cell>
          <cell r="AA128" t="str">
            <v>-</v>
          </cell>
          <cell r="AB128">
            <v>41772</v>
          </cell>
          <cell r="AC128">
            <v>41737</v>
          </cell>
          <cell r="AD128">
            <v>41751</v>
          </cell>
          <cell r="AE128">
            <v>41800</v>
          </cell>
          <cell r="AF128">
            <v>41803</v>
          </cell>
          <cell r="AH128">
            <v>41819</v>
          </cell>
          <cell r="AI128" t="str">
            <v>-</v>
          </cell>
          <cell r="AJ128">
            <v>29</v>
          </cell>
          <cell r="AK128">
            <v>12</v>
          </cell>
          <cell r="AL128">
            <v>41765</v>
          </cell>
          <cell r="AN128" t="str">
            <v>-</v>
          </cell>
          <cell r="AV128">
            <v>41795</v>
          </cell>
          <cell r="AZ128" t="str">
            <v/>
          </cell>
        </row>
        <row r="129">
          <cell r="B129" t="str">
            <v>C2402837-01</v>
          </cell>
          <cell r="C129" t="str">
            <v>Williams</v>
          </cell>
          <cell r="D129" t="str">
            <v>Le</v>
          </cell>
          <cell r="F129" t="str">
            <v>Rutherford</v>
          </cell>
          <cell r="G129" t="str">
            <v>-</v>
          </cell>
          <cell r="H129" t="str">
            <v>FLT</v>
          </cell>
          <cell r="I129" t="str">
            <v>219147</v>
          </cell>
          <cell r="J129" t="str">
            <v>Duplicate C2239906</v>
          </cell>
          <cell r="K129" t="str">
            <v>SC14081</v>
          </cell>
          <cell r="M129">
            <v>1</v>
          </cell>
          <cell r="N129" t="str">
            <v>LMC311P</v>
          </cell>
          <cell r="O129">
            <v>146096</v>
          </cell>
          <cell r="P129" t="str">
            <v>PP</v>
          </cell>
          <cell r="Q129" t="str">
            <v>FLT</v>
          </cell>
          <cell r="R129" t="str">
            <v>CA</v>
          </cell>
          <cell r="S129" t="str">
            <v>N</v>
          </cell>
          <cell r="T129" t="str">
            <v>N</v>
          </cell>
          <cell r="U129">
            <v>41719</v>
          </cell>
          <cell r="V129">
            <v>41719</v>
          </cell>
          <cell r="W129">
            <v>41869</v>
          </cell>
          <cell r="X129">
            <v>41869</v>
          </cell>
          <cell r="Y129">
            <v>41719</v>
          </cell>
          <cell r="Z129">
            <v>41726</v>
          </cell>
          <cell r="AA129" t="str">
            <v>-</v>
          </cell>
          <cell r="AB129">
            <v>41733</v>
          </cell>
          <cell r="AC129">
            <v>41757</v>
          </cell>
          <cell r="AD129">
            <v>41771</v>
          </cell>
          <cell r="AE129">
            <v>41805</v>
          </cell>
          <cell r="AF129">
            <v>41809</v>
          </cell>
          <cell r="AH129">
            <v>41839</v>
          </cell>
          <cell r="AI129" t="str">
            <v>-</v>
          </cell>
          <cell r="AJ129">
            <v>65</v>
          </cell>
          <cell r="AK129">
            <v>21.428571428571427</v>
          </cell>
          <cell r="AL129">
            <v>41719</v>
          </cell>
          <cell r="AM129">
            <v>41729</v>
          </cell>
          <cell r="AN129" t="str">
            <v>-</v>
          </cell>
          <cell r="AO129" t="str">
            <v>-</v>
          </cell>
          <cell r="AP129">
            <v>41752</v>
          </cell>
          <cell r="AQ129">
            <v>41752</v>
          </cell>
          <cell r="AR129">
            <v>41788</v>
          </cell>
          <cell r="AS129">
            <v>41793</v>
          </cell>
          <cell r="AT129" t="str">
            <v>Wareham</v>
          </cell>
          <cell r="AU129" t="str">
            <v>Wareham</v>
          </cell>
          <cell r="AV129">
            <v>41793</v>
          </cell>
          <cell r="AZ129" t="str">
            <v/>
          </cell>
        </row>
        <row r="130">
          <cell r="B130" t="str">
            <v>A2367390-01-02</v>
          </cell>
          <cell r="C130" t="str">
            <v>NPE/ North West Redwater</v>
          </cell>
          <cell r="D130" t="str">
            <v>Kennedy</v>
          </cell>
          <cell r="F130" t="str">
            <v>Miller</v>
          </cell>
          <cell r="H130" t="str">
            <v>Kursten</v>
          </cell>
          <cell r="I130" t="str">
            <v>PUR537634</v>
          </cell>
          <cell r="J130">
            <v>0</v>
          </cell>
          <cell r="K130" t="str">
            <v>120656-1</v>
          </cell>
          <cell r="M130">
            <v>2</v>
          </cell>
          <cell r="N130" t="str">
            <v>LMV322</v>
          </cell>
          <cell r="O130">
            <v>120622.22</v>
          </cell>
          <cell r="P130" t="str">
            <v>-</v>
          </cell>
          <cell r="Q130" t="str">
            <v>STD</v>
          </cell>
          <cell r="R130" t="str">
            <v>PC</v>
          </cell>
          <cell r="S130" t="str">
            <v>N</v>
          </cell>
          <cell r="T130" t="str">
            <v>N</v>
          </cell>
          <cell r="U130">
            <v>41625</v>
          </cell>
          <cell r="V130">
            <v>41626</v>
          </cell>
          <cell r="W130">
            <v>41886</v>
          </cell>
          <cell r="X130">
            <v>41886</v>
          </cell>
          <cell r="Y130">
            <v>41625</v>
          </cell>
          <cell r="Z130">
            <v>41633</v>
          </cell>
          <cell r="AA130" t="str">
            <v>-</v>
          </cell>
          <cell r="AB130">
            <v>41633</v>
          </cell>
          <cell r="AC130">
            <v>41774</v>
          </cell>
          <cell r="AD130">
            <v>41788</v>
          </cell>
          <cell r="AE130">
            <v>41817</v>
          </cell>
          <cell r="AF130">
            <v>41820</v>
          </cell>
          <cell r="AH130">
            <v>41856</v>
          </cell>
          <cell r="AI130" t="str">
            <v>-</v>
          </cell>
          <cell r="AJ130">
            <v>139</v>
          </cell>
          <cell r="AK130">
            <v>37.142857142857146</v>
          </cell>
          <cell r="AL130">
            <v>41625</v>
          </cell>
          <cell r="AM130">
            <v>41991</v>
          </cell>
          <cell r="AN130" t="str">
            <v>-</v>
          </cell>
          <cell r="AO130">
            <v>41663</v>
          </cell>
          <cell r="AP130">
            <v>41660</v>
          </cell>
          <cell r="AR130">
            <v>41725</v>
          </cell>
          <cell r="AS130">
            <v>41780</v>
          </cell>
          <cell r="AT130" t="str">
            <v>Kampman</v>
          </cell>
          <cell r="AV130">
            <v>41786</v>
          </cell>
          <cell r="AZ130" t="str">
            <v/>
          </cell>
        </row>
        <row r="131">
          <cell r="B131" t="str">
            <v>C2335464-07</v>
          </cell>
          <cell r="C131" t="str">
            <v xml:space="preserve">Shell Oil Co/ Elba Liquefaction Project </v>
          </cell>
          <cell r="D131" t="str">
            <v>Mckechnie</v>
          </cell>
          <cell r="F131" t="str">
            <v>Rossmiller</v>
          </cell>
          <cell r="G131" t="str">
            <v>Mckechnie</v>
          </cell>
          <cell r="H131" t="str">
            <v>Norma</v>
          </cell>
          <cell r="I131" t="str">
            <v>4511867744</v>
          </cell>
          <cell r="J131" t="str">
            <v>K-0301</v>
          </cell>
          <cell r="K131" t="str">
            <v>SC13107</v>
          </cell>
          <cell r="M131">
            <v>1</v>
          </cell>
          <cell r="N131" t="str">
            <v>BMC311P</v>
          </cell>
          <cell r="O131">
            <v>341135.84</v>
          </cell>
          <cell r="P131" t="str">
            <v>PP</v>
          </cell>
          <cell r="Q131" t="str">
            <v>MCPX</v>
          </cell>
          <cell r="R131" t="str">
            <v>CG</v>
          </cell>
          <cell r="S131" t="str">
            <v>Y</v>
          </cell>
          <cell r="T131" t="str">
            <v>N</v>
          </cell>
          <cell r="U131">
            <v>41702</v>
          </cell>
          <cell r="V131">
            <v>41702</v>
          </cell>
          <cell r="W131">
            <v>42131</v>
          </cell>
          <cell r="X131">
            <v>42131</v>
          </cell>
          <cell r="Y131">
            <v>41702</v>
          </cell>
          <cell r="Z131">
            <v>41549</v>
          </cell>
          <cell r="AA131">
            <v>41549</v>
          </cell>
          <cell r="AB131">
            <v>41716</v>
          </cell>
          <cell r="AC131">
            <v>42019</v>
          </cell>
          <cell r="AD131">
            <v>42033</v>
          </cell>
          <cell r="AE131">
            <v>41633</v>
          </cell>
          <cell r="AF131">
            <v>42019</v>
          </cell>
          <cell r="AH131">
            <v>42101</v>
          </cell>
          <cell r="AI131" t="str">
            <v>-</v>
          </cell>
          <cell r="AJ131">
            <v>228</v>
          </cell>
          <cell r="AK131">
            <v>61.285714285714285</v>
          </cell>
          <cell r="AL131">
            <v>41701</v>
          </cell>
          <cell r="AV131">
            <v>41732</v>
          </cell>
          <cell r="AZ131" t="str">
            <v/>
          </cell>
        </row>
        <row r="132">
          <cell r="B132" t="str">
            <v>C2335464-08</v>
          </cell>
          <cell r="C132" t="str">
            <v xml:space="preserve">Shell Oil Co/ Elba Liquefaction Project </v>
          </cell>
          <cell r="D132" t="str">
            <v>Mckechnie</v>
          </cell>
          <cell r="F132" t="str">
            <v>Rossmiller</v>
          </cell>
          <cell r="G132" t="str">
            <v>Mckechnie</v>
          </cell>
          <cell r="H132" t="str">
            <v>Norma</v>
          </cell>
          <cell r="I132" t="str">
            <v>4511867744</v>
          </cell>
          <cell r="J132" t="str">
            <v>K-0301</v>
          </cell>
          <cell r="K132" t="str">
            <v>SC13107</v>
          </cell>
          <cell r="M132">
            <v>1</v>
          </cell>
          <cell r="N132" t="str">
            <v>BMC311P</v>
          </cell>
          <cell r="O132">
            <v>341135.83</v>
          </cell>
          <cell r="P132" t="str">
            <v>PP</v>
          </cell>
          <cell r="Q132" t="str">
            <v>MCPX</v>
          </cell>
          <cell r="R132" t="str">
            <v>CG</v>
          </cell>
          <cell r="S132" t="str">
            <v>Y</v>
          </cell>
          <cell r="T132" t="str">
            <v>N</v>
          </cell>
          <cell r="U132">
            <v>41702</v>
          </cell>
          <cell r="V132">
            <v>41702</v>
          </cell>
          <cell r="W132">
            <v>42193</v>
          </cell>
          <cell r="X132">
            <v>42193</v>
          </cell>
          <cell r="Y132">
            <v>41702</v>
          </cell>
          <cell r="Z132">
            <v>41549</v>
          </cell>
          <cell r="AA132">
            <v>41549</v>
          </cell>
          <cell r="AB132">
            <v>41716</v>
          </cell>
          <cell r="AC132">
            <v>42081</v>
          </cell>
          <cell r="AD132">
            <v>42095</v>
          </cell>
          <cell r="AE132">
            <v>41633</v>
          </cell>
          <cell r="AF132">
            <v>42081</v>
          </cell>
          <cell r="AH132">
            <v>42163</v>
          </cell>
          <cell r="AI132" t="str">
            <v>-</v>
          </cell>
          <cell r="AJ132">
            <v>272</v>
          </cell>
          <cell r="AK132">
            <v>70.142857142857139</v>
          </cell>
          <cell r="AL132">
            <v>41701</v>
          </cell>
          <cell r="AV132">
            <v>41732</v>
          </cell>
          <cell r="AZ132" t="str">
            <v/>
          </cell>
        </row>
        <row r="133">
          <cell r="B133" t="str">
            <v>C2335464-09</v>
          </cell>
          <cell r="C133" t="str">
            <v xml:space="preserve">Shell Oil Co/ Elba Liquefaction Project </v>
          </cell>
          <cell r="D133" t="str">
            <v>Mckechnie</v>
          </cell>
          <cell r="F133" t="str">
            <v>Rossmiller</v>
          </cell>
          <cell r="G133" t="str">
            <v>Mckechnie</v>
          </cell>
          <cell r="H133" t="str">
            <v>Norma</v>
          </cell>
          <cell r="I133" t="str">
            <v>4511867744</v>
          </cell>
          <cell r="J133" t="str">
            <v>K-0301</v>
          </cell>
          <cell r="K133" t="str">
            <v>SC13107</v>
          </cell>
          <cell r="M133">
            <v>1</v>
          </cell>
          <cell r="N133" t="str">
            <v>BMC311P</v>
          </cell>
          <cell r="O133">
            <v>341136.5</v>
          </cell>
          <cell r="P133" t="str">
            <v>PP</v>
          </cell>
          <cell r="Q133" t="str">
            <v>MCPX</v>
          </cell>
          <cell r="R133" t="str">
            <v>CG</v>
          </cell>
          <cell r="S133" t="str">
            <v>Y</v>
          </cell>
          <cell r="T133" t="str">
            <v>N</v>
          </cell>
          <cell r="U133">
            <v>41702</v>
          </cell>
          <cell r="V133">
            <v>41702</v>
          </cell>
          <cell r="W133">
            <v>42256</v>
          </cell>
          <cell r="X133">
            <v>42256</v>
          </cell>
          <cell r="Y133">
            <v>41702</v>
          </cell>
          <cell r="Z133">
            <v>41549</v>
          </cell>
          <cell r="AA133">
            <v>41549</v>
          </cell>
          <cell r="AB133">
            <v>41716</v>
          </cell>
          <cell r="AC133">
            <v>42144</v>
          </cell>
          <cell r="AD133">
            <v>42158</v>
          </cell>
          <cell r="AE133">
            <v>41633</v>
          </cell>
          <cell r="AF133">
            <v>42144</v>
          </cell>
          <cell r="AH133">
            <v>42226</v>
          </cell>
          <cell r="AI133" t="str">
            <v>-</v>
          </cell>
          <cell r="AJ133">
            <v>317</v>
          </cell>
          <cell r="AK133">
            <v>79.142857142857139</v>
          </cell>
          <cell r="AL133">
            <v>41701</v>
          </cell>
          <cell r="AV133">
            <v>41732</v>
          </cell>
          <cell r="AZ133" t="str">
            <v/>
          </cell>
        </row>
        <row r="134">
          <cell r="B134" t="str">
            <v>C2335464-10</v>
          </cell>
          <cell r="C134" t="str">
            <v>Shell Oil Co/ Elba Liquefaction Project</v>
          </cell>
          <cell r="D134" t="str">
            <v>Mckechnie</v>
          </cell>
          <cell r="F134" t="str">
            <v>Rossmiller</v>
          </cell>
          <cell r="G134" t="str">
            <v>Mckechnie</v>
          </cell>
          <cell r="H134" t="str">
            <v>Norma</v>
          </cell>
          <cell r="I134" t="str">
            <v>4511867744</v>
          </cell>
          <cell r="J134" t="str">
            <v>K-0301</v>
          </cell>
          <cell r="K134" t="str">
            <v>SC13107</v>
          </cell>
          <cell r="M134">
            <v>1</v>
          </cell>
          <cell r="N134" t="str">
            <v>BMC311P</v>
          </cell>
          <cell r="O134">
            <v>341135.83</v>
          </cell>
          <cell r="P134" t="str">
            <v>PP</v>
          </cell>
          <cell r="Q134" t="str">
            <v>MCPX</v>
          </cell>
          <cell r="R134" t="str">
            <v>CG</v>
          </cell>
          <cell r="S134" t="str">
            <v>Y</v>
          </cell>
          <cell r="T134" t="str">
            <v>N</v>
          </cell>
          <cell r="U134">
            <v>41702</v>
          </cell>
          <cell r="V134">
            <v>41702</v>
          </cell>
          <cell r="W134">
            <v>42318</v>
          </cell>
          <cell r="X134">
            <v>42318</v>
          </cell>
          <cell r="Y134">
            <v>41702</v>
          </cell>
          <cell r="Z134">
            <v>41549</v>
          </cell>
          <cell r="AA134">
            <v>41549</v>
          </cell>
          <cell r="AB134">
            <v>41716</v>
          </cell>
          <cell r="AC134">
            <v>42206</v>
          </cell>
          <cell r="AD134">
            <v>42220</v>
          </cell>
          <cell r="AE134">
            <v>41633</v>
          </cell>
          <cell r="AF134">
            <v>42206</v>
          </cell>
          <cell r="AH134">
            <v>42288</v>
          </cell>
          <cell r="AI134" t="str">
            <v>-</v>
          </cell>
          <cell r="AJ134">
            <v>361</v>
          </cell>
          <cell r="AK134">
            <v>88</v>
          </cell>
          <cell r="AL134">
            <v>41701</v>
          </cell>
          <cell r="AV134">
            <v>41732</v>
          </cell>
          <cell r="AZ134" t="str">
            <v/>
          </cell>
        </row>
        <row r="135">
          <cell r="B135" t="str">
            <v>C2236412-01</v>
          </cell>
          <cell r="C135" t="str">
            <v>SISA / Canadian Resources ltd.</v>
          </cell>
          <cell r="D135" t="str">
            <v>Broeckx</v>
          </cell>
          <cell r="F135" t="str">
            <v>Igoe</v>
          </cell>
          <cell r="H135" t="str">
            <v>Suzy</v>
          </cell>
          <cell r="I135" t="str">
            <v>P62860</v>
          </cell>
          <cell r="J135" t="str">
            <v>32-K-1</v>
          </cell>
          <cell r="M135">
            <v>1</v>
          </cell>
          <cell r="N135" t="str">
            <v>LF2230CG</v>
          </cell>
          <cell r="O135">
            <v>984294</v>
          </cell>
          <cell r="P135" t="str">
            <v>PP</v>
          </cell>
          <cell r="Q135" t="str">
            <v>CPX</v>
          </cell>
          <cell r="R135" t="str">
            <v>Pinn/API</v>
          </cell>
          <cell r="S135" t="str">
            <v>Y</v>
          </cell>
          <cell r="T135" t="str">
            <v>N</v>
          </cell>
          <cell r="U135">
            <v>41282</v>
          </cell>
          <cell r="V135">
            <v>41292</v>
          </cell>
          <cell r="W135">
            <v>41631</v>
          </cell>
          <cell r="X135">
            <v>41782</v>
          </cell>
          <cell r="Y135">
            <v>41283</v>
          </cell>
          <cell r="Z135">
            <v>41299</v>
          </cell>
          <cell r="AA135">
            <v>41299</v>
          </cell>
          <cell r="AB135">
            <v>41306</v>
          </cell>
          <cell r="AC135">
            <v>41502</v>
          </cell>
          <cell r="AD135">
            <v>41530</v>
          </cell>
          <cell r="AE135" t="str">
            <v>-</v>
          </cell>
          <cell r="AF135">
            <v>41393</v>
          </cell>
          <cell r="AH135">
            <v>41752</v>
          </cell>
          <cell r="AI135">
            <v>41628</v>
          </cell>
          <cell r="AJ135">
            <v>72</v>
          </cell>
          <cell r="AK135">
            <v>70</v>
          </cell>
          <cell r="AL135" t="str">
            <v>-</v>
          </cell>
          <cell r="AM135" t="str">
            <v>-</v>
          </cell>
          <cell r="AN135" t="str">
            <v>-</v>
          </cell>
          <cell r="AO135" t="str">
            <v>-</v>
          </cell>
          <cell r="AP135" t="str">
            <v>-</v>
          </cell>
          <cell r="AR135" t="str">
            <v>-</v>
          </cell>
          <cell r="AS135" t="str">
            <v>-</v>
          </cell>
          <cell r="AT135" t="str">
            <v>-</v>
          </cell>
          <cell r="AU135" t="str">
            <v>-</v>
          </cell>
          <cell r="AV135">
            <v>41535</v>
          </cell>
          <cell r="AW135" t="str">
            <v>-</v>
          </cell>
          <cell r="AX135">
            <v>41543</v>
          </cell>
          <cell r="AZ135" t="str">
            <v/>
          </cell>
        </row>
        <row r="136">
          <cell r="B136" t="str">
            <v>C2249120-01</v>
          </cell>
          <cell r="C136" t="str">
            <v>SISA / PFLNG</v>
          </cell>
          <cell r="D136" t="str">
            <v>Lothe</v>
          </cell>
          <cell r="F136" t="str">
            <v>Igoe</v>
          </cell>
          <cell r="G136" t="str">
            <v>Davis</v>
          </cell>
          <cell r="H136" t="str">
            <v>Melissa</v>
          </cell>
          <cell r="I136" t="str">
            <v>PO63364</v>
          </cell>
          <cell r="J136" t="str">
            <v>K-30-101</v>
          </cell>
          <cell r="M136">
            <v>1</v>
          </cell>
          <cell r="N136" t="str">
            <v>LF2440CG</v>
          </cell>
          <cell r="O136">
            <v>1912897</v>
          </cell>
          <cell r="P136" t="str">
            <v>-</v>
          </cell>
          <cell r="Q136" t="str">
            <v>CPX</v>
          </cell>
          <cell r="R136" t="str">
            <v>PINN/API</v>
          </cell>
          <cell r="S136" t="str">
            <v>Y</v>
          </cell>
          <cell r="T136" t="str">
            <v>N</v>
          </cell>
          <cell r="U136">
            <v>41324</v>
          </cell>
          <cell r="V136">
            <v>41327</v>
          </cell>
          <cell r="W136">
            <v>41577</v>
          </cell>
          <cell r="X136">
            <v>41810</v>
          </cell>
          <cell r="Y136">
            <v>41325</v>
          </cell>
          <cell r="Z136" t="str">
            <v>-</v>
          </cell>
          <cell r="AA136">
            <v>41334</v>
          </cell>
          <cell r="AB136">
            <v>41341</v>
          </cell>
          <cell r="AC136">
            <v>41530</v>
          </cell>
          <cell r="AD136">
            <v>41558</v>
          </cell>
          <cell r="AE136" t="str">
            <v>-</v>
          </cell>
          <cell r="AF136">
            <v>41460</v>
          </cell>
          <cell r="AH136">
            <v>41780</v>
          </cell>
          <cell r="AI136">
            <v>41656</v>
          </cell>
          <cell r="AJ136">
            <v>96</v>
          </cell>
          <cell r="AK136">
            <v>69</v>
          </cell>
          <cell r="AL136">
            <v>41325</v>
          </cell>
          <cell r="AM136" t="str">
            <v>-</v>
          </cell>
          <cell r="AN136" t="str">
            <v>-</v>
          </cell>
          <cell r="AO136" t="str">
            <v>-</v>
          </cell>
          <cell r="AP136" t="str">
            <v>X</v>
          </cell>
          <cell r="AR136" t="str">
            <v>-</v>
          </cell>
          <cell r="AS136" t="str">
            <v>-</v>
          </cell>
          <cell r="AT136" t="str">
            <v>-</v>
          </cell>
          <cell r="AU136" t="str">
            <v>-</v>
          </cell>
          <cell r="AV136">
            <v>41509</v>
          </cell>
          <cell r="AW136" t="str">
            <v>-</v>
          </cell>
          <cell r="AX136">
            <v>41541</v>
          </cell>
          <cell r="AZ136" t="str">
            <v/>
          </cell>
        </row>
        <row r="137">
          <cell r="B137" t="str">
            <v>C2321616-01  UNIT</v>
          </cell>
          <cell r="C137" t="str">
            <v>Tecnimont SpA/ Iowa Fertilizers UNIT</v>
          </cell>
          <cell r="D137" t="str">
            <v>Weed</v>
          </cell>
          <cell r="F137" t="str">
            <v>Igoe</v>
          </cell>
          <cell r="G137" t="str">
            <v>Cornelius</v>
          </cell>
          <cell r="H137" t="str">
            <v>Melissa</v>
          </cell>
          <cell r="I137" t="str">
            <v>7500040984</v>
          </cell>
          <cell r="J137" t="str">
            <v>173-J</v>
          </cell>
          <cell r="K137" t="str">
            <v>SISA C13072</v>
          </cell>
          <cell r="M137">
            <v>1</v>
          </cell>
          <cell r="N137" t="str">
            <v>LF2140</v>
          </cell>
          <cell r="O137">
            <v>1804500</v>
          </cell>
          <cell r="P137" t="str">
            <v>PP</v>
          </cell>
          <cell r="Q137" t="str">
            <v>CPX</v>
          </cell>
          <cell r="R137" t="str">
            <v>Pinn/API</v>
          </cell>
          <cell r="S137" t="str">
            <v>Y</v>
          </cell>
          <cell r="T137" t="str">
            <v>N</v>
          </cell>
          <cell r="U137">
            <v>41507</v>
          </cell>
          <cell r="V137">
            <v>41509</v>
          </cell>
          <cell r="W137">
            <v>41830</v>
          </cell>
          <cell r="X137">
            <v>41838</v>
          </cell>
          <cell r="Y137">
            <v>41507</v>
          </cell>
          <cell r="Z137">
            <v>41516</v>
          </cell>
          <cell r="AA137">
            <v>41516</v>
          </cell>
          <cell r="AB137">
            <v>41523</v>
          </cell>
          <cell r="AC137">
            <v>41558</v>
          </cell>
          <cell r="AD137">
            <v>41586</v>
          </cell>
          <cell r="AE137" t="str">
            <v>-</v>
          </cell>
          <cell r="AF137">
            <v>41613</v>
          </cell>
          <cell r="AH137">
            <v>41808</v>
          </cell>
          <cell r="AI137">
            <v>41684</v>
          </cell>
          <cell r="AJ137">
            <v>75</v>
          </cell>
          <cell r="AK137">
            <v>47</v>
          </cell>
          <cell r="AL137">
            <v>41507</v>
          </cell>
          <cell r="AV137">
            <v>41656</v>
          </cell>
          <cell r="AW137" t="str">
            <v>-</v>
          </cell>
          <cell r="AX137">
            <v>41681</v>
          </cell>
          <cell r="AZ137" t="str">
            <v/>
          </cell>
        </row>
        <row r="138">
          <cell r="B138" t="str">
            <v>C2312261-01-04</v>
          </cell>
          <cell r="C138" t="str">
            <v>Shenhua Logistics Group Corp/China Shenhua Coal to Liquid</v>
          </cell>
          <cell r="D138" t="str">
            <v>Pastore</v>
          </cell>
          <cell r="F138" t="str">
            <v>Parsell</v>
          </cell>
          <cell r="G138" t="str">
            <v>Kanous</v>
          </cell>
          <cell r="H138" t="str">
            <v>Christina</v>
          </cell>
          <cell r="I138" t="str">
            <v>SHWZGWDL13112</v>
          </cell>
          <cell r="J138" t="str">
            <v>2710-C-201A/B and 2710-C-251A/B</v>
          </cell>
          <cell r="K138" t="str">
            <v>SC12380</v>
          </cell>
          <cell r="M138">
            <v>4</v>
          </cell>
          <cell r="N138" t="str">
            <v>LMC347</v>
          </cell>
          <cell r="O138">
            <v>3989680</v>
          </cell>
          <cell r="P138" t="str">
            <v>-</v>
          </cell>
          <cell r="Q138" t="str">
            <v>MCPX</v>
          </cell>
          <cell r="R138" t="str">
            <v>CF</v>
          </cell>
          <cell r="S138" t="str">
            <v>Y</v>
          </cell>
          <cell r="T138" t="str">
            <v>N</v>
          </cell>
          <cell r="U138">
            <v>41484</v>
          </cell>
          <cell r="V138">
            <v>41486</v>
          </cell>
          <cell r="W138">
            <v>41757</v>
          </cell>
          <cell r="X138">
            <v>41813</v>
          </cell>
          <cell r="Y138">
            <v>41484</v>
          </cell>
          <cell r="Z138">
            <v>41493</v>
          </cell>
          <cell r="AA138">
            <v>41493</v>
          </cell>
          <cell r="AB138">
            <v>41500</v>
          </cell>
          <cell r="AC138">
            <v>41939</v>
          </cell>
          <cell r="AD138">
            <v>41925</v>
          </cell>
          <cell r="AE138">
            <v>41636</v>
          </cell>
          <cell r="AF138">
            <v>41627</v>
          </cell>
          <cell r="AH138">
            <v>41783</v>
          </cell>
          <cell r="AI138" t="str">
            <v>-</v>
          </cell>
          <cell r="AJ138">
            <v>102</v>
          </cell>
          <cell r="AK138">
            <v>46.714285714285715</v>
          </cell>
          <cell r="AL138">
            <v>41480</v>
          </cell>
          <cell r="AR138">
            <v>41704</v>
          </cell>
          <cell r="AS138">
            <v>41710</v>
          </cell>
          <cell r="AT138" t="str">
            <v>Peters</v>
          </cell>
          <cell r="AU138" t="str">
            <v>Rossmiller</v>
          </cell>
          <cell r="AV138">
            <v>41715</v>
          </cell>
          <cell r="AX138">
            <v>41730</v>
          </cell>
          <cell r="AZ138" t="str">
            <v/>
          </cell>
        </row>
        <row r="139">
          <cell r="B139" t="str">
            <v>C2292917-01   UNIT</v>
          </cell>
          <cell r="C139" t="str">
            <v>Bechtel - Sabine Pass Train 3 UNIT</v>
          </cell>
          <cell r="D139" t="str">
            <v>Lothe</v>
          </cell>
          <cell r="F139" t="str">
            <v>Lindeman</v>
          </cell>
          <cell r="G139" t="str">
            <v>Baker</v>
          </cell>
          <cell r="H139" t="str">
            <v>Melissa</v>
          </cell>
          <cell r="I139" t="str">
            <v>25815-140-POA-MCCS-00002</v>
          </cell>
          <cell r="M139">
            <v>1</v>
          </cell>
          <cell r="N139" t="str">
            <v>LF2230</v>
          </cell>
          <cell r="O139">
            <v>2383735</v>
          </cell>
          <cell r="P139" t="str">
            <v>PP</v>
          </cell>
          <cell r="Q139" t="str">
            <v>CPX</v>
          </cell>
          <cell r="R139" t="str">
            <v>Pinn/API</v>
          </cell>
          <cell r="S139" t="str">
            <v>Y</v>
          </cell>
          <cell r="T139" t="str">
            <v>N</v>
          </cell>
          <cell r="U139">
            <v>41437</v>
          </cell>
          <cell r="V139">
            <v>41438</v>
          </cell>
          <cell r="W139">
            <v>41807</v>
          </cell>
          <cell r="X139">
            <v>41807</v>
          </cell>
          <cell r="Y139" t="str">
            <v>-</v>
          </cell>
          <cell r="Z139" t="str">
            <v>-</v>
          </cell>
          <cell r="AA139" t="str">
            <v>-</v>
          </cell>
          <cell r="AB139">
            <v>41452</v>
          </cell>
          <cell r="AC139">
            <v>41527</v>
          </cell>
          <cell r="AD139">
            <v>41555</v>
          </cell>
          <cell r="AE139" t="str">
            <v>-</v>
          </cell>
          <cell r="AF139">
            <v>41628</v>
          </cell>
          <cell r="AG139">
            <v>41649</v>
          </cell>
          <cell r="AH139">
            <v>41777</v>
          </cell>
          <cell r="AI139">
            <v>41653</v>
          </cell>
          <cell r="AJ139">
            <v>137</v>
          </cell>
          <cell r="AK139">
            <v>52.714285714285715</v>
          </cell>
          <cell r="AL139">
            <v>41437</v>
          </cell>
          <cell r="AV139">
            <v>41663</v>
          </cell>
          <cell r="AW139" t="str">
            <v>-</v>
          </cell>
          <cell r="AX139">
            <v>41681</v>
          </cell>
        </row>
        <row r="140">
          <cell r="B140" t="str">
            <v>C2321616-01  KIT</v>
          </cell>
          <cell r="C140" t="str">
            <v>Tecnimont SpA/ Iowa Fertilizers KIT</v>
          </cell>
          <cell r="D140" t="str">
            <v>Weed</v>
          </cell>
          <cell r="F140" t="str">
            <v>Lindeman</v>
          </cell>
          <cell r="G140" t="str">
            <v>Turner</v>
          </cell>
          <cell r="H140" t="str">
            <v>Melissa</v>
          </cell>
          <cell r="I140" t="str">
            <v>7500040984</v>
          </cell>
          <cell r="J140" t="str">
            <v>173-J</v>
          </cell>
          <cell r="K140" t="str">
            <v>SISA C13072</v>
          </cell>
          <cell r="M140">
            <v>0</v>
          </cell>
          <cell r="N140" t="str">
            <v>LF2140</v>
          </cell>
          <cell r="O140">
            <v>0</v>
          </cell>
          <cell r="P140" t="str">
            <v>PP</v>
          </cell>
          <cell r="Q140" t="str">
            <v>CPX</v>
          </cell>
          <cell r="R140" t="str">
            <v>Pinn/API</v>
          </cell>
          <cell r="S140" t="str">
            <v>Y</v>
          </cell>
          <cell r="T140" t="str">
            <v>N</v>
          </cell>
          <cell r="U140">
            <v>41507</v>
          </cell>
          <cell r="V140">
            <v>41509</v>
          </cell>
          <cell r="W140">
            <v>41830</v>
          </cell>
          <cell r="X140">
            <v>41838</v>
          </cell>
          <cell r="Y140">
            <v>41507</v>
          </cell>
          <cell r="Z140">
            <v>41516</v>
          </cell>
          <cell r="AA140">
            <v>41837</v>
          </cell>
          <cell r="AB140">
            <v>41523</v>
          </cell>
          <cell r="AC140">
            <v>41558</v>
          </cell>
          <cell r="AD140">
            <v>41586</v>
          </cell>
          <cell r="AE140" t="str">
            <v>-</v>
          </cell>
          <cell r="AF140">
            <v>41628</v>
          </cell>
          <cell r="AH140">
            <v>41808</v>
          </cell>
          <cell r="AI140">
            <v>41684</v>
          </cell>
          <cell r="AJ140">
            <v>86</v>
          </cell>
          <cell r="AK140">
            <v>47</v>
          </cell>
          <cell r="AL140">
            <v>41507</v>
          </cell>
          <cell r="AM140">
            <v>41542</v>
          </cell>
          <cell r="AW140">
            <v>41698</v>
          </cell>
          <cell r="AX140" t="str">
            <v>-</v>
          </cell>
          <cell r="AZ140" t="str">
            <v/>
          </cell>
        </row>
        <row r="141">
          <cell r="B141" t="str">
            <v>H2315177-01-03  UNIT</v>
          </cell>
          <cell r="C141" t="str">
            <v>TECHNIP INDIA/JBF PETROCHEMICALS (Unit)</v>
          </cell>
          <cell r="D141" t="str">
            <v>Broeckx</v>
          </cell>
          <cell r="F141" t="str">
            <v>Carlon</v>
          </cell>
          <cell r="H141" t="str">
            <v>Nancy</v>
          </cell>
          <cell r="I141" t="str">
            <v>2450-0000-PO-0910-01-00-001</v>
          </cell>
          <cell r="J141" t="str">
            <v>CG-411 A/B/C</v>
          </cell>
          <cell r="K141" t="str">
            <v>108823-4</v>
          </cell>
          <cell r="L141" t="str">
            <v>Glynn</v>
          </cell>
          <cell r="M141">
            <v>3</v>
          </cell>
          <cell r="N141" t="str">
            <v>HMP7000</v>
          </cell>
          <cell r="O141">
            <v>5063757</v>
          </cell>
          <cell r="P141" t="str">
            <v>PP</v>
          </cell>
          <cell r="Q141" t="str">
            <v>CPX</v>
          </cell>
          <cell r="R141" t="str">
            <v>HMP</v>
          </cell>
          <cell r="S141" t="str">
            <v>Y</v>
          </cell>
          <cell r="T141" t="str">
            <v>N</v>
          </cell>
          <cell r="U141">
            <v>41492</v>
          </cell>
          <cell r="V141">
            <v>41493</v>
          </cell>
          <cell r="W141">
            <v>41864</v>
          </cell>
          <cell r="X141">
            <v>41864</v>
          </cell>
          <cell r="Y141">
            <v>41492</v>
          </cell>
          <cell r="Z141">
            <v>41500</v>
          </cell>
          <cell r="AA141">
            <v>41500</v>
          </cell>
          <cell r="AB141">
            <v>41500</v>
          </cell>
          <cell r="AC141">
            <v>41584</v>
          </cell>
          <cell r="AD141">
            <v>41612</v>
          </cell>
          <cell r="AE141" t="str">
            <v>-</v>
          </cell>
          <cell r="AF141">
            <v>41654</v>
          </cell>
          <cell r="AG141">
            <v>41690</v>
          </cell>
          <cell r="AH141">
            <v>41834</v>
          </cell>
          <cell r="AI141">
            <v>41710</v>
          </cell>
          <cell r="AJ141">
            <v>116</v>
          </cell>
          <cell r="AK141">
            <v>53</v>
          </cell>
          <cell r="AL141">
            <v>41492</v>
          </cell>
          <cell r="AV141">
            <v>41704</v>
          </cell>
          <cell r="AX141">
            <v>41727</v>
          </cell>
          <cell r="AZ141" t="str">
            <v/>
          </cell>
        </row>
        <row r="142">
          <cell r="B142" t="str">
            <v>C2330022-01-03</v>
          </cell>
          <cell r="C142" t="str">
            <v>Williams Energy Canada ULC</v>
          </cell>
          <cell r="D142" t="str">
            <v>Weed</v>
          </cell>
          <cell r="F142" t="str">
            <v>Reichert</v>
          </cell>
          <cell r="G142" t="str">
            <v>J. Thompson</v>
          </cell>
          <cell r="H142" t="str">
            <v>Christina</v>
          </cell>
          <cell r="I142" t="str">
            <v>5870, Rv.1</v>
          </cell>
          <cell r="J142" t="str">
            <v>04k-201A/B/C</v>
          </cell>
          <cell r="K142" t="str">
            <v>SC13127</v>
          </cell>
          <cell r="L142" t="str">
            <v>Mallet</v>
          </cell>
          <cell r="M142">
            <v>3</v>
          </cell>
          <cell r="N142" t="str">
            <v>LMC347</v>
          </cell>
          <cell r="O142">
            <v>2968457</v>
          </cell>
          <cell r="P142" t="str">
            <v>PP</v>
          </cell>
          <cell r="Q142" t="str">
            <v>MCPX</v>
          </cell>
          <cell r="R142" t="str">
            <v>CF</v>
          </cell>
          <cell r="S142" t="str">
            <v>Y</v>
          </cell>
          <cell r="T142" t="str">
            <v>N</v>
          </cell>
          <cell r="U142">
            <v>41528</v>
          </cell>
          <cell r="V142">
            <v>41529</v>
          </cell>
          <cell r="W142">
            <v>41768</v>
          </cell>
          <cell r="X142">
            <v>41810</v>
          </cell>
          <cell r="Y142">
            <v>41528</v>
          </cell>
          <cell r="Z142">
            <v>41535</v>
          </cell>
          <cell r="AA142">
            <v>41535</v>
          </cell>
          <cell r="AB142">
            <v>41543</v>
          </cell>
          <cell r="AC142">
            <v>41658</v>
          </cell>
          <cell r="AD142">
            <v>41673</v>
          </cell>
          <cell r="AE142">
            <v>41652</v>
          </cell>
          <cell r="AF142">
            <v>41656</v>
          </cell>
          <cell r="AG142">
            <v>41697</v>
          </cell>
          <cell r="AH142">
            <v>41780</v>
          </cell>
          <cell r="AI142" t="str">
            <v>-</v>
          </cell>
          <cell r="AJ142">
            <v>92</v>
          </cell>
          <cell r="AK142">
            <v>40.142857142857146</v>
          </cell>
          <cell r="AL142">
            <v>41528</v>
          </cell>
          <cell r="AR142">
            <v>41705</v>
          </cell>
          <cell r="AV142">
            <v>41722</v>
          </cell>
          <cell r="AX142">
            <v>41732</v>
          </cell>
          <cell r="AZ142" t="str">
            <v/>
          </cell>
        </row>
        <row r="143">
          <cell r="B143" t="str">
            <v>C2292917-01  KIT</v>
          </cell>
          <cell r="C143" t="str">
            <v>Bechtel - Sabine Pass Train 3 KIT</v>
          </cell>
          <cell r="D143" t="str">
            <v>Lothe</v>
          </cell>
          <cell r="F143" t="str">
            <v>Lindeman</v>
          </cell>
          <cell r="G143" t="str">
            <v>Baker</v>
          </cell>
          <cell r="H143" t="str">
            <v>Melissa</v>
          </cell>
          <cell r="I143" t="str">
            <v>25815-140-POA-MCCS-00002</v>
          </cell>
          <cell r="M143">
            <v>0</v>
          </cell>
          <cell r="N143" t="str">
            <v>LF2230</v>
          </cell>
          <cell r="O143">
            <v>0</v>
          </cell>
          <cell r="P143" t="str">
            <v>PP</v>
          </cell>
          <cell r="Q143" t="str">
            <v>CPX</v>
          </cell>
          <cell r="R143" t="str">
            <v>Pinn/API</v>
          </cell>
          <cell r="S143" t="str">
            <v>Y</v>
          </cell>
          <cell r="T143" t="str">
            <v>N</v>
          </cell>
          <cell r="U143">
            <v>41437</v>
          </cell>
          <cell r="V143">
            <v>41438</v>
          </cell>
          <cell r="W143">
            <v>41807</v>
          </cell>
          <cell r="X143">
            <v>41807</v>
          </cell>
          <cell r="Y143" t="str">
            <v>-</v>
          </cell>
          <cell r="Z143" t="str">
            <v>-</v>
          </cell>
          <cell r="AA143" t="str">
            <v>-</v>
          </cell>
          <cell r="AB143">
            <v>41452</v>
          </cell>
          <cell r="AC143">
            <v>41527</v>
          </cell>
          <cell r="AD143">
            <v>41555</v>
          </cell>
          <cell r="AE143" t="str">
            <v>-</v>
          </cell>
          <cell r="AF143">
            <v>41659</v>
          </cell>
          <cell r="AH143">
            <v>41777</v>
          </cell>
          <cell r="AI143">
            <v>41653</v>
          </cell>
          <cell r="AJ143">
            <v>158</v>
          </cell>
          <cell r="AK143">
            <v>52.714285714285715</v>
          </cell>
          <cell r="AL143">
            <v>41437</v>
          </cell>
          <cell r="AV143">
            <v>41663</v>
          </cell>
          <cell r="AW143">
            <v>41681</v>
          </cell>
          <cell r="AX143" t="str">
            <v>-</v>
          </cell>
        </row>
        <row r="144">
          <cell r="B144" t="str">
            <v>C2292917-02   KIT</v>
          </cell>
          <cell r="C144" t="str">
            <v>Bechtel - Sabine Pass Train 4 KIT</v>
          </cell>
          <cell r="D144" t="str">
            <v>Lothe</v>
          </cell>
          <cell r="F144" t="str">
            <v>Lindeman</v>
          </cell>
          <cell r="G144" t="str">
            <v>Baker</v>
          </cell>
          <cell r="H144" t="str">
            <v>Melissa</v>
          </cell>
          <cell r="I144" t="str">
            <v>25815-140-POA-MCCS-00002</v>
          </cell>
          <cell r="M144">
            <v>0</v>
          </cell>
          <cell r="N144" t="str">
            <v>LF2230</v>
          </cell>
          <cell r="O144">
            <v>0</v>
          </cell>
          <cell r="P144" t="str">
            <v>PP</v>
          </cell>
          <cell r="Q144" t="str">
            <v>CPX</v>
          </cell>
          <cell r="R144" t="str">
            <v>Pinn/API</v>
          </cell>
          <cell r="S144" t="str">
            <v>Y</v>
          </cell>
          <cell r="T144" t="str">
            <v>N</v>
          </cell>
          <cell r="U144">
            <v>41437</v>
          </cell>
          <cell r="V144">
            <v>41438</v>
          </cell>
          <cell r="W144">
            <v>41807</v>
          </cell>
          <cell r="X144">
            <v>41807</v>
          </cell>
          <cell r="Y144" t="str">
            <v>-</v>
          </cell>
          <cell r="Z144" t="str">
            <v>-</v>
          </cell>
          <cell r="AA144" t="str">
            <v>-</v>
          </cell>
          <cell r="AB144">
            <v>41452</v>
          </cell>
          <cell r="AC144">
            <v>41527</v>
          </cell>
          <cell r="AD144">
            <v>41555</v>
          </cell>
          <cell r="AE144" t="str">
            <v>-</v>
          </cell>
          <cell r="AF144">
            <v>41659</v>
          </cell>
          <cell r="AH144">
            <v>41777</v>
          </cell>
          <cell r="AI144">
            <v>41653</v>
          </cell>
          <cell r="AJ144">
            <v>158</v>
          </cell>
          <cell r="AK144">
            <v>52.714285714285715</v>
          </cell>
          <cell r="AL144">
            <v>41437</v>
          </cell>
          <cell r="AV144">
            <v>41663</v>
          </cell>
          <cell r="AW144">
            <v>41681</v>
          </cell>
          <cell r="AX144" t="str">
            <v>-</v>
          </cell>
        </row>
        <row r="145">
          <cell r="B145" t="str">
            <v>C2141511-01   KIT</v>
          </cell>
          <cell r="C145" t="str">
            <v>Bechtel / Chevron / WheatStone KIT</v>
          </cell>
          <cell r="D145" t="str">
            <v>Weed</v>
          </cell>
          <cell r="F145" t="str">
            <v>Allbritten</v>
          </cell>
          <cell r="G145" t="str">
            <v>Luna</v>
          </cell>
          <cell r="H145" t="str">
            <v>Melissa</v>
          </cell>
          <cell r="I145" t="str">
            <v>25657-140-POA-MCCS-00002</v>
          </cell>
          <cell r="J145" t="str">
            <v>1C-1301</v>
          </cell>
          <cell r="L145" t="str">
            <v>Fronz</v>
          </cell>
          <cell r="M145">
            <v>0</v>
          </cell>
          <cell r="N145" t="str">
            <v>LF2230</v>
          </cell>
          <cell r="O145">
            <v>0</v>
          </cell>
          <cell r="P145" t="str">
            <v>PP</v>
          </cell>
          <cell r="Q145" t="str">
            <v>CPX</v>
          </cell>
          <cell r="R145" t="str">
            <v>Pinn/API</v>
          </cell>
          <cell r="S145" t="str">
            <v>Y</v>
          </cell>
          <cell r="T145" t="str">
            <v>N</v>
          </cell>
          <cell r="U145">
            <v>41047</v>
          </cell>
          <cell r="V145">
            <v>41047</v>
          </cell>
          <cell r="W145">
            <v>41803</v>
          </cell>
          <cell r="X145">
            <v>41880</v>
          </cell>
          <cell r="Z145">
            <v>41054</v>
          </cell>
          <cell r="AA145">
            <v>41054</v>
          </cell>
          <cell r="AB145">
            <v>41061</v>
          </cell>
          <cell r="AC145">
            <v>41600</v>
          </cell>
          <cell r="AD145">
            <v>41628</v>
          </cell>
          <cell r="AE145" t="str">
            <v>-</v>
          </cell>
          <cell r="AF145">
            <v>41670</v>
          </cell>
          <cell r="AH145">
            <v>41850</v>
          </cell>
          <cell r="AI145">
            <v>41726</v>
          </cell>
          <cell r="AJ145">
            <v>446</v>
          </cell>
          <cell r="AK145">
            <v>119</v>
          </cell>
          <cell r="AV145">
            <v>41759</v>
          </cell>
          <cell r="AW145">
            <v>41794</v>
          </cell>
          <cell r="AX145" t="str">
            <v>-</v>
          </cell>
          <cell r="AZ145" t="str">
            <v/>
          </cell>
        </row>
        <row r="146">
          <cell r="B146" t="str">
            <v>C2141511-02   KIT</v>
          </cell>
          <cell r="C146" t="str">
            <v>Bechtel / Chevron / WheatStone KIT</v>
          </cell>
          <cell r="D146" t="str">
            <v>Weed</v>
          </cell>
          <cell r="F146" t="str">
            <v>Allbritten</v>
          </cell>
          <cell r="G146" t="str">
            <v>Luna</v>
          </cell>
          <cell r="H146" t="str">
            <v>Melissa</v>
          </cell>
          <cell r="I146" t="str">
            <v>25657-140-POA-MCCS-00002</v>
          </cell>
          <cell r="J146" t="str">
            <v>2C-1301</v>
          </cell>
          <cell r="L146" t="str">
            <v>Fronz</v>
          </cell>
          <cell r="M146">
            <v>0</v>
          </cell>
          <cell r="N146" t="str">
            <v>LF2230</v>
          </cell>
          <cell r="O146">
            <v>0</v>
          </cell>
          <cell r="P146" t="str">
            <v>PP</v>
          </cell>
          <cell r="Q146" t="str">
            <v>CPX</v>
          </cell>
          <cell r="R146" t="str">
            <v>Pinn/API</v>
          </cell>
          <cell r="S146" t="str">
            <v>Y</v>
          </cell>
          <cell r="T146" t="str">
            <v>N</v>
          </cell>
          <cell r="U146">
            <v>41047</v>
          </cell>
          <cell r="V146">
            <v>41047</v>
          </cell>
          <cell r="W146">
            <v>41897</v>
          </cell>
          <cell r="X146">
            <v>41908</v>
          </cell>
          <cell r="Y146">
            <v>41047</v>
          </cell>
          <cell r="Z146">
            <v>41054</v>
          </cell>
          <cell r="AA146">
            <v>41054</v>
          </cell>
          <cell r="AB146">
            <v>41061</v>
          </cell>
          <cell r="AC146">
            <v>41628</v>
          </cell>
          <cell r="AD146">
            <v>41656</v>
          </cell>
          <cell r="AE146" t="str">
            <v>-</v>
          </cell>
          <cell r="AF146">
            <v>41670</v>
          </cell>
          <cell r="AH146">
            <v>41878</v>
          </cell>
          <cell r="AI146">
            <v>41754</v>
          </cell>
          <cell r="AJ146">
            <v>446</v>
          </cell>
          <cell r="AK146">
            <v>123</v>
          </cell>
          <cell r="AV146">
            <v>41759</v>
          </cell>
          <cell r="AW146">
            <v>41794</v>
          </cell>
          <cell r="AZ146" t="str">
            <v/>
          </cell>
        </row>
        <row r="147">
          <cell r="B147" t="str">
            <v>C2320900-01</v>
          </cell>
          <cell r="C147" t="str">
            <v>Red Mtn Energy/ Irkutsk Oil Co</v>
          </cell>
          <cell r="D147" t="str">
            <v>da Silva</v>
          </cell>
          <cell r="F147" t="str">
            <v>Reichert</v>
          </cell>
          <cell r="G147" t="str">
            <v>Marcikonis</v>
          </cell>
          <cell r="H147" t="str">
            <v>Michelle</v>
          </cell>
          <cell r="I147" t="str">
            <v>INK-YAR-02</v>
          </cell>
          <cell r="J147" t="str">
            <v>C-330</v>
          </cell>
          <cell r="K147" t="str">
            <v>SC12203</v>
          </cell>
          <cell r="M147">
            <v>1</v>
          </cell>
          <cell r="N147" t="str">
            <v>LMC341P</v>
          </cell>
          <cell r="O147">
            <v>465873</v>
          </cell>
          <cell r="P147" t="str">
            <v>PP</v>
          </cell>
          <cell r="Q147" t="str">
            <v>MCPX</v>
          </cell>
          <cell r="R147" t="str">
            <v>CC</v>
          </cell>
          <cell r="S147" t="str">
            <v>Y</v>
          </cell>
          <cell r="T147" t="str">
            <v>N</v>
          </cell>
          <cell r="U147">
            <v>41502</v>
          </cell>
          <cell r="V147">
            <v>41507</v>
          </cell>
          <cell r="W147">
            <v>41768</v>
          </cell>
          <cell r="X147">
            <v>41820</v>
          </cell>
          <cell r="Y147">
            <v>41502</v>
          </cell>
          <cell r="Z147">
            <v>41509</v>
          </cell>
          <cell r="AA147">
            <v>41509</v>
          </cell>
          <cell r="AB147">
            <v>41521</v>
          </cell>
          <cell r="AC147">
            <v>41607</v>
          </cell>
          <cell r="AD147">
            <v>41621</v>
          </cell>
          <cell r="AE147">
            <v>41604</v>
          </cell>
          <cell r="AF147">
            <v>41673</v>
          </cell>
          <cell r="AH147">
            <v>41790</v>
          </cell>
          <cell r="AI147" t="str">
            <v>-</v>
          </cell>
          <cell r="AJ147">
            <v>119</v>
          </cell>
          <cell r="AK147">
            <v>44.714285714285715</v>
          </cell>
          <cell r="AL147">
            <v>41502</v>
          </cell>
          <cell r="AR147">
            <v>41716</v>
          </cell>
          <cell r="AT147" t="str">
            <v>Peters</v>
          </cell>
          <cell r="AV147">
            <v>41724</v>
          </cell>
          <cell r="AX147">
            <v>41744</v>
          </cell>
          <cell r="AZ147" t="str">
            <v/>
          </cell>
        </row>
        <row r="148">
          <cell r="B148" t="str">
            <v>C2023338-05 UNIT</v>
          </cell>
          <cell r="C148" t="str">
            <v>Bechtel APLNG UNIT</v>
          </cell>
          <cell r="D148" t="str">
            <v>Broeckx</v>
          </cell>
          <cell r="G148" t="str">
            <v>Davis/ Boles</v>
          </cell>
          <cell r="H148" t="str">
            <v>Melissa</v>
          </cell>
          <cell r="I148" t="str">
            <v>25605-140-POA-MCCS-00002</v>
          </cell>
          <cell r="M148">
            <v>1</v>
          </cell>
          <cell r="N148" t="str">
            <v>LF2230</v>
          </cell>
          <cell r="O148">
            <v>2931784</v>
          </cell>
          <cell r="P148" t="str">
            <v>PP</v>
          </cell>
          <cell r="Q148" t="str">
            <v>CPX</v>
          </cell>
          <cell r="R148" t="str">
            <v>Pinn/API</v>
          </cell>
          <cell r="S148" t="str">
            <v>Y</v>
          </cell>
          <cell r="T148" t="str">
            <v>N</v>
          </cell>
          <cell r="U148">
            <v>41682</v>
          </cell>
          <cell r="V148">
            <v>41682</v>
          </cell>
          <cell r="W148">
            <v>41967</v>
          </cell>
          <cell r="X148">
            <v>41897</v>
          </cell>
          <cell r="Y148">
            <v>41682</v>
          </cell>
          <cell r="Z148">
            <v>41689</v>
          </cell>
          <cell r="AA148">
            <v>41689</v>
          </cell>
          <cell r="AB148">
            <v>41696</v>
          </cell>
          <cell r="AC148">
            <v>41617</v>
          </cell>
          <cell r="AD148">
            <v>41645</v>
          </cell>
          <cell r="AE148" t="str">
            <v>-</v>
          </cell>
          <cell r="AF148">
            <v>41680</v>
          </cell>
          <cell r="AH148">
            <v>41867</v>
          </cell>
          <cell r="AI148">
            <v>41743</v>
          </cell>
          <cell r="AJ148">
            <v>-3</v>
          </cell>
          <cell r="AK148">
            <v>30.714285714285715</v>
          </cell>
          <cell r="AL148">
            <v>41682</v>
          </cell>
          <cell r="AV148">
            <v>41743</v>
          </cell>
          <cell r="AX148">
            <v>41757</v>
          </cell>
          <cell r="AZ148" t="str">
            <v/>
          </cell>
        </row>
        <row r="149">
          <cell r="B149" t="str">
            <v>C2023338-05 KIT</v>
          </cell>
          <cell r="C149" t="str">
            <v>Bechtel APLNG KIT</v>
          </cell>
          <cell r="D149" t="str">
            <v>Broeckx</v>
          </cell>
          <cell r="G149" t="str">
            <v>Davis/ Boles</v>
          </cell>
          <cell r="H149" t="str">
            <v>Melissa</v>
          </cell>
          <cell r="I149" t="str">
            <v>25605-140-POA-MCCS-00002</v>
          </cell>
          <cell r="M149">
            <v>0</v>
          </cell>
          <cell r="N149" t="str">
            <v>LF2230</v>
          </cell>
          <cell r="O149">
            <v>2931784</v>
          </cell>
          <cell r="P149" t="str">
            <v>PP</v>
          </cell>
          <cell r="Q149" t="str">
            <v>CPX</v>
          </cell>
          <cell r="R149" t="str">
            <v>Pinn/API</v>
          </cell>
          <cell r="S149" t="str">
            <v>Y</v>
          </cell>
          <cell r="T149" t="str">
            <v>N</v>
          </cell>
          <cell r="U149">
            <v>41682</v>
          </cell>
          <cell r="V149">
            <v>41682</v>
          </cell>
          <cell r="W149">
            <v>41967</v>
          </cell>
          <cell r="X149">
            <v>41897</v>
          </cell>
          <cell r="Y149">
            <v>41682</v>
          </cell>
          <cell r="Z149">
            <v>41689</v>
          </cell>
          <cell r="AA149">
            <v>41689</v>
          </cell>
          <cell r="AB149">
            <v>41696</v>
          </cell>
          <cell r="AC149">
            <v>41617</v>
          </cell>
          <cell r="AD149">
            <v>41645</v>
          </cell>
          <cell r="AE149" t="str">
            <v>-</v>
          </cell>
          <cell r="AF149">
            <v>41680</v>
          </cell>
          <cell r="AH149">
            <v>41867</v>
          </cell>
          <cell r="AI149">
            <v>41743</v>
          </cell>
          <cell r="AJ149">
            <v>-3</v>
          </cell>
          <cell r="AK149">
            <v>30.714285714285715</v>
          </cell>
          <cell r="AL149">
            <v>41682</v>
          </cell>
          <cell r="AV149">
            <v>41718</v>
          </cell>
          <cell r="AX149">
            <v>38463</v>
          </cell>
          <cell r="AZ149" t="str">
            <v/>
          </cell>
        </row>
        <row r="150">
          <cell r="B150" t="str">
            <v>C2141511-01  UNIT</v>
          </cell>
          <cell r="C150" t="str">
            <v>Bechtel / Chevron / WheatStone UNIT</v>
          </cell>
          <cell r="D150" t="str">
            <v>Weed</v>
          </cell>
          <cell r="F150" t="str">
            <v>Allbritten</v>
          </cell>
          <cell r="G150" t="str">
            <v>Luna</v>
          </cell>
          <cell r="H150" t="str">
            <v>Melissa</v>
          </cell>
          <cell r="I150" t="str">
            <v>25657-140-POA-MCCS-00002</v>
          </cell>
          <cell r="J150" t="str">
            <v>1C-1301</v>
          </cell>
          <cell r="L150" t="str">
            <v>Fronz</v>
          </cell>
          <cell r="M150">
            <v>1</v>
          </cell>
          <cell r="N150" t="str">
            <v>LF2230</v>
          </cell>
          <cell r="O150">
            <v>4045679.37</v>
          </cell>
          <cell r="P150" t="str">
            <v>PP</v>
          </cell>
          <cell r="Q150" t="str">
            <v>CPX</v>
          </cell>
          <cell r="R150" t="str">
            <v>Pinn/API</v>
          </cell>
          <cell r="S150" t="str">
            <v>Y</v>
          </cell>
          <cell r="T150" t="str">
            <v>N</v>
          </cell>
          <cell r="V150">
            <v>41047</v>
          </cell>
          <cell r="W150">
            <v>41803</v>
          </cell>
          <cell r="X150">
            <v>41880</v>
          </cell>
          <cell r="Z150">
            <v>41054</v>
          </cell>
          <cell r="AA150">
            <v>41810</v>
          </cell>
          <cell r="AB150">
            <v>41061</v>
          </cell>
          <cell r="AC150">
            <v>41600</v>
          </cell>
          <cell r="AD150">
            <v>41628</v>
          </cell>
          <cell r="AE150" t="str">
            <v>-</v>
          </cell>
          <cell r="AF150">
            <v>41683</v>
          </cell>
          <cell r="AH150">
            <v>41850</v>
          </cell>
          <cell r="AI150">
            <v>41726</v>
          </cell>
          <cell r="AJ150">
            <v>455</v>
          </cell>
          <cell r="AK150">
            <v>119</v>
          </cell>
          <cell r="AV150">
            <v>41652</v>
          </cell>
          <cell r="AX150">
            <v>41674</v>
          </cell>
          <cell r="AZ150" t="str">
            <v/>
          </cell>
        </row>
        <row r="151">
          <cell r="B151" t="str">
            <v>H2315177-01-03  KIT</v>
          </cell>
          <cell r="C151" t="str">
            <v>TECHNIP INDIA/JBF PETROCHEMICALS (Kit)</v>
          </cell>
          <cell r="D151" t="str">
            <v>Broeckx</v>
          </cell>
          <cell r="F151" t="str">
            <v>Carlon</v>
          </cell>
          <cell r="H151" t="str">
            <v>Nancy</v>
          </cell>
          <cell r="I151" t="str">
            <v>2450-0000-PO-0910-01-00-001</v>
          </cell>
          <cell r="J151" t="str">
            <v>CG-411 A/B/C</v>
          </cell>
          <cell r="K151" t="str">
            <v>108823-4</v>
          </cell>
          <cell r="L151" t="str">
            <v>Glynn</v>
          </cell>
          <cell r="M151">
            <v>0</v>
          </cell>
          <cell r="N151" t="str">
            <v>HMP7000</v>
          </cell>
          <cell r="O151">
            <v>0</v>
          </cell>
          <cell r="P151" t="str">
            <v>PP</v>
          </cell>
          <cell r="Q151" t="str">
            <v>CPX</v>
          </cell>
          <cell r="R151" t="str">
            <v>HMP</v>
          </cell>
          <cell r="S151" t="str">
            <v>Y</v>
          </cell>
          <cell r="T151" t="str">
            <v>N</v>
          </cell>
          <cell r="U151">
            <v>41492</v>
          </cell>
          <cell r="V151">
            <v>41493</v>
          </cell>
          <cell r="W151">
            <v>41864</v>
          </cell>
          <cell r="X151">
            <v>41864</v>
          </cell>
          <cell r="Y151">
            <v>41492</v>
          </cell>
          <cell r="Z151">
            <v>41500</v>
          </cell>
          <cell r="AA151">
            <v>41500</v>
          </cell>
          <cell r="AB151">
            <v>41500</v>
          </cell>
          <cell r="AC151">
            <v>41584</v>
          </cell>
          <cell r="AD151">
            <v>41612</v>
          </cell>
          <cell r="AE151" t="str">
            <v>-</v>
          </cell>
          <cell r="AF151">
            <v>41684</v>
          </cell>
          <cell r="AH151">
            <v>41834</v>
          </cell>
          <cell r="AI151">
            <v>41710</v>
          </cell>
          <cell r="AJ151">
            <v>138</v>
          </cell>
          <cell r="AK151">
            <v>53</v>
          </cell>
          <cell r="AL151">
            <v>41492</v>
          </cell>
          <cell r="AX151">
            <v>41732</v>
          </cell>
          <cell r="AZ151" t="str">
            <v/>
          </cell>
        </row>
        <row r="152">
          <cell r="B152" t="str">
            <v>H2312503-01 Kit</v>
          </cell>
          <cell r="C152" t="str">
            <v>Shanghai Machinery Intl/CNOOC Ningbo Daxie (KIT)</v>
          </cell>
          <cell r="D152" t="str">
            <v>Lothe</v>
          </cell>
          <cell r="F152" t="str">
            <v>Collins-Lane</v>
          </cell>
          <cell r="H152" t="str">
            <v>Suzy</v>
          </cell>
          <cell r="I152" t="str">
            <v>LFY DX HT 0096</v>
          </cell>
          <cell r="J152" t="str">
            <v>0203-1-P-103A/B</v>
          </cell>
          <cell r="K152">
            <v>116572</v>
          </cell>
          <cell r="M152">
            <v>0</v>
          </cell>
          <cell r="N152" t="str">
            <v>HMP3000</v>
          </cell>
          <cell r="O152">
            <v>0</v>
          </cell>
          <cell r="P152" t="str">
            <v>PP</v>
          </cell>
          <cell r="Q152" t="str">
            <v>CPX</v>
          </cell>
          <cell r="R152" t="str">
            <v>HMP</v>
          </cell>
          <cell r="S152" t="str">
            <v>Y</v>
          </cell>
          <cell r="T152" t="str">
            <v>N</v>
          </cell>
          <cell r="U152">
            <v>41485</v>
          </cell>
          <cell r="V152">
            <v>41486</v>
          </cell>
          <cell r="W152">
            <v>41849</v>
          </cell>
          <cell r="X152">
            <v>41897</v>
          </cell>
          <cell r="Y152">
            <v>41485</v>
          </cell>
          <cell r="Z152">
            <v>41493</v>
          </cell>
          <cell r="AA152">
            <v>41493</v>
          </cell>
          <cell r="AB152">
            <v>41493</v>
          </cell>
          <cell r="AC152">
            <v>41617</v>
          </cell>
          <cell r="AD152">
            <v>41645</v>
          </cell>
          <cell r="AE152" t="str">
            <v>-</v>
          </cell>
          <cell r="AF152">
            <v>41684</v>
          </cell>
          <cell r="AH152">
            <v>41867</v>
          </cell>
          <cell r="AI152">
            <v>41743</v>
          </cell>
          <cell r="AJ152">
            <v>143</v>
          </cell>
          <cell r="AK152">
            <v>58.714285714285715</v>
          </cell>
          <cell r="AV152">
            <v>41687</v>
          </cell>
          <cell r="AW152">
            <v>41687</v>
          </cell>
          <cell r="AX152">
            <v>41696</v>
          </cell>
          <cell r="AZ152" t="str">
            <v/>
          </cell>
        </row>
        <row r="153">
          <cell r="B153" t="str">
            <v>H2312503-01  UNIT</v>
          </cell>
          <cell r="C153" t="str">
            <v>Shanghai Machinery Intl/CNOOC Ningbo Daxie (UNIT)</v>
          </cell>
          <cell r="D153" t="str">
            <v>Lothe</v>
          </cell>
          <cell r="F153" t="str">
            <v>Collins-Lane</v>
          </cell>
          <cell r="G153" t="str">
            <v>Voymas</v>
          </cell>
          <cell r="H153" t="str">
            <v>Suzy</v>
          </cell>
          <cell r="I153" t="str">
            <v>LFY DX HT 0096</v>
          </cell>
          <cell r="J153" t="str">
            <v>0203-1-P-103A/B</v>
          </cell>
          <cell r="K153">
            <v>116572</v>
          </cell>
          <cell r="M153">
            <v>1</v>
          </cell>
          <cell r="N153" t="str">
            <v>HMP3000</v>
          </cell>
          <cell r="O153">
            <v>591336</v>
          </cell>
          <cell r="P153" t="str">
            <v>PP</v>
          </cell>
          <cell r="Q153" t="str">
            <v>CPX</v>
          </cell>
          <cell r="R153" t="str">
            <v>HMP</v>
          </cell>
          <cell r="S153" t="str">
            <v>Y</v>
          </cell>
          <cell r="T153" t="str">
            <v>N</v>
          </cell>
          <cell r="U153">
            <v>41485</v>
          </cell>
          <cell r="V153">
            <v>41486</v>
          </cell>
          <cell r="W153">
            <v>41897</v>
          </cell>
          <cell r="X153">
            <v>41880</v>
          </cell>
          <cell r="Y153">
            <v>41485</v>
          </cell>
          <cell r="Z153">
            <v>41493</v>
          </cell>
          <cell r="AA153">
            <v>41493</v>
          </cell>
          <cell r="AB153">
            <v>41493</v>
          </cell>
          <cell r="AC153">
            <v>41600</v>
          </cell>
          <cell r="AD153">
            <v>41628</v>
          </cell>
          <cell r="AE153" t="str">
            <v>-</v>
          </cell>
          <cell r="AF153">
            <v>41698</v>
          </cell>
          <cell r="AH153">
            <v>41850</v>
          </cell>
          <cell r="AI153">
            <v>41726</v>
          </cell>
          <cell r="AJ153">
            <v>153</v>
          </cell>
          <cell r="AK153">
            <v>56.285714285714285</v>
          </cell>
          <cell r="AV153">
            <v>41652</v>
          </cell>
          <cell r="AW153" t="str">
            <v>-</v>
          </cell>
          <cell r="AX153">
            <v>41676</v>
          </cell>
          <cell r="AZ153" t="str">
            <v/>
          </cell>
        </row>
        <row r="154">
          <cell r="B154" t="str">
            <v>A2336469-01-02</v>
          </cell>
          <cell r="C154" t="str">
            <v>Hyundai Eng/ Attock Refinery Limited</v>
          </cell>
          <cell r="D154" t="str">
            <v>Elkins</v>
          </cell>
          <cell r="F154" t="str">
            <v>Reichert</v>
          </cell>
          <cell r="H154" t="str">
            <v>Heidi</v>
          </cell>
          <cell r="I154" t="str">
            <v>ARU-PO-MR-005-01</v>
          </cell>
          <cell r="J154" t="str">
            <v>LHT-P-006A/B</v>
          </cell>
          <cell r="K154">
            <v>122646</v>
          </cell>
          <cell r="M154">
            <v>2</v>
          </cell>
          <cell r="N154" t="str">
            <v>LMV311</v>
          </cell>
          <cell r="O154">
            <v>469012.5</v>
          </cell>
          <cell r="P154" t="str">
            <v>PP</v>
          </cell>
          <cell r="Q154" t="str">
            <v>MCPX</v>
          </cell>
          <cell r="R154" t="str">
            <v>PD</v>
          </cell>
          <cell r="S154" t="str">
            <v>Y</v>
          </cell>
          <cell r="T154" t="str">
            <v>N</v>
          </cell>
          <cell r="U154">
            <v>41544</v>
          </cell>
          <cell r="V154">
            <v>41544</v>
          </cell>
          <cell r="W154">
            <v>41782</v>
          </cell>
          <cell r="X154">
            <v>41796</v>
          </cell>
          <cell r="Y154">
            <v>41544</v>
          </cell>
          <cell r="Z154">
            <v>41551</v>
          </cell>
          <cell r="AA154">
            <v>41551</v>
          </cell>
          <cell r="AB154">
            <v>41551</v>
          </cell>
          <cell r="AC154">
            <v>41667</v>
          </cell>
          <cell r="AD154">
            <v>41682</v>
          </cell>
          <cell r="AE154">
            <v>41691</v>
          </cell>
          <cell r="AF154">
            <v>41701</v>
          </cell>
          <cell r="AH154">
            <v>41766</v>
          </cell>
          <cell r="AI154" t="str">
            <v>-</v>
          </cell>
          <cell r="AJ154">
            <v>112</v>
          </cell>
          <cell r="AK154">
            <v>36</v>
          </cell>
          <cell r="AL154">
            <v>41544</v>
          </cell>
          <cell r="AM154">
            <v>41576</v>
          </cell>
          <cell r="AN154">
            <v>41562</v>
          </cell>
          <cell r="AO154">
            <v>41556</v>
          </cell>
          <cell r="AP154">
            <v>41562</v>
          </cell>
          <cell r="AQ154">
            <v>41687</v>
          </cell>
          <cell r="AR154">
            <v>41702</v>
          </cell>
          <cell r="AS154">
            <v>41710</v>
          </cell>
          <cell r="AT154" t="str">
            <v>Nelson</v>
          </cell>
          <cell r="AU154" t="str">
            <v>Miller</v>
          </cell>
          <cell r="AV154">
            <v>41718</v>
          </cell>
          <cell r="AX154">
            <v>41736</v>
          </cell>
          <cell r="AZ154" t="str">
            <v/>
          </cell>
        </row>
        <row r="155">
          <cell r="B155" t="str">
            <v>A2336469-03-04</v>
          </cell>
          <cell r="C155" t="str">
            <v>Hyundai Eng/ Attock Refinery Limited</v>
          </cell>
          <cell r="D155" t="str">
            <v>Elkins</v>
          </cell>
          <cell r="F155" t="str">
            <v>Reichert</v>
          </cell>
          <cell r="H155" t="str">
            <v>Heidi</v>
          </cell>
          <cell r="I155" t="str">
            <v>ARU-PO-MR-005-01</v>
          </cell>
          <cell r="J155" t="str">
            <v>HDS-P-002A/B</v>
          </cell>
          <cell r="K155">
            <v>122646</v>
          </cell>
          <cell r="M155">
            <v>2</v>
          </cell>
          <cell r="N155" t="str">
            <v>LMV322</v>
          </cell>
          <cell r="O155">
            <v>420987.5</v>
          </cell>
          <cell r="P155" t="str">
            <v>PP</v>
          </cell>
          <cell r="Q155" t="str">
            <v>MCPX</v>
          </cell>
          <cell r="R155" t="str">
            <v>PD</v>
          </cell>
          <cell r="S155" t="str">
            <v>Y</v>
          </cell>
          <cell r="T155" t="str">
            <v>N</v>
          </cell>
          <cell r="U155">
            <v>41544</v>
          </cell>
          <cell r="V155">
            <v>41544</v>
          </cell>
          <cell r="W155">
            <v>41782</v>
          </cell>
          <cell r="X155">
            <v>41796</v>
          </cell>
          <cell r="Y155">
            <v>41544</v>
          </cell>
          <cell r="Z155">
            <v>41551</v>
          </cell>
          <cell r="AA155">
            <v>41551</v>
          </cell>
          <cell r="AB155">
            <v>41551</v>
          </cell>
          <cell r="AC155">
            <v>41667</v>
          </cell>
          <cell r="AD155">
            <v>41682</v>
          </cell>
          <cell r="AE155">
            <v>41691</v>
          </cell>
          <cell r="AF155">
            <v>41701</v>
          </cell>
          <cell r="AH155">
            <v>41766</v>
          </cell>
          <cell r="AI155" t="str">
            <v>-</v>
          </cell>
          <cell r="AJ155">
            <v>112</v>
          </cell>
          <cell r="AK155">
            <v>36</v>
          </cell>
          <cell r="AL155">
            <v>41544</v>
          </cell>
          <cell r="AM155">
            <v>41576</v>
          </cell>
          <cell r="AN155">
            <v>41562</v>
          </cell>
          <cell r="AO155">
            <v>41556</v>
          </cell>
          <cell r="AP155">
            <v>41562</v>
          </cell>
          <cell r="AQ155">
            <v>41687</v>
          </cell>
          <cell r="AR155">
            <v>41702</v>
          </cell>
          <cell r="AS155">
            <v>41710</v>
          </cell>
          <cell r="AT155" t="str">
            <v>Nelson</v>
          </cell>
          <cell r="AU155" t="str">
            <v>Miller</v>
          </cell>
          <cell r="AV155">
            <v>41718</v>
          </cell>
          <cell r="AX155">
            <v>41740</v>
          </cell>
          <cell r="AZ155" t="str">
            <v/>
          </cell>
        </row>
        <row r="156">
          <cell r="B156" t="str">
            <v>C2335755-01-02</v>
          </cell>
          <cell r="C156" t="str">
            <v>Estaleiros Do Brasil LTDA KIT</v>
          </cell>
          <cell r="D156" t="str">
            <v>da Silva</v>
          </cell>
          <cell r="F156" t="str">
            <v>Lindeman</v>
          </cell>
          <cell r="G156" t="str">
            <v>Peters</v>
          </cell>
          <cell r="H156" t="str">
            <v>Michelle</v>
          </cell>
          <cell r="I156" t="str">
            <v>18391</v>
          </cell>
          <cell r="J156" t="str">
            <v>UC1233001A/B</v>
          </cell>
          <cell r="K156" t="str">
            <v>SC11495</v>
          </cell>
          <cell r="L156" t="str">
            <v>Setelin</v>
          </cell>
          <cell r="M156">
            <v>2</v>
          </cell>
          <cell r="N156" t="str">
            <v>BMC343EF</v>
          </cell>
          <cell r="O156">
            <v>2575000</v>
          </cell>
          <cell r="P156" t="str">
            <v>LC/PP</v>
          </cell>
          <cell r="Q156" t="str">
            <v>MCPX</v>
          </cell>
          <cell r="R156" t="str">
            <v>CG</v>
          </cell>
          <cell r="S156" t="str">
            <v>Y</v>
          </cell>
          <cell r="T156" t="str">
            <v>N</v>
          </cell>
          <cell r="U156">
            <v>41541</v>
          </cell>
          <cell r="V156">
            <v>41542</v>
          </cell>
          <cell r="W156">
            <v>41850</v>
          </cell>
          <cell r="X156">
            <v>41820</v>
          </cell>
          <cell r="Y156">
            <v>41541</v>
          </cell>
          <cell r="Z156">
            <v>41548</v>
          </cell>
          <cell r="AA156">
            <v>41548</v>
          </cell>
          <cell r="AB156">
            <v>41556</v>
          </cell>
          <cell r="AC156">
            <v>41694</v>
          </cell>
          <cell r="AD156">
            <v>41708</v>
          </cell>
          <cell r="AE156">
            <v>41691</v>
          </cell>
          <cell r="AF156">
            <v>41701</v>
          </cell>
          <cell r="AH156">
            <v>41790</v>
          </cell>
          <cell r="AI156" t="str">
            <v>-</v>
          </cell>
          <cell r="AJ156">
            <v>114</v>
          </cell>
          <cell r="AK156">
            <v>39.714285714285715</v>
          </cell>
          <cell r="AL156">
            <v>41541</v>
          </cell>
          <cell r="AT156" t="str">
            <v>Marcikonis</v>
          </cell>
          <cell r="AV156">
            <v>41764</v>
          </cell>
          <cell r="AW156">
            <v>41778</v>
          </cell>
          <cell r="AX156">
            <v>41778</v>
          </cell>
          <cell r="AZ156" t="str">
            <v/>
          </cell>
        </row>
        <row r="157">
          <cell r="B157" t="str">
            <v>C2335755-01-02 UNIT</v>
          </cell>
          <cell r="C157" t="str">
            <v>Estaleiros Do Brasil LTDA UNIT</v>
          </cell>
          <cell r="D157" t="str">
            <v>da Silva</v>
          </cell>
          <cell r="F157" t="str">
            <v>Lindeman</v>
          </cell>
          <cell r="G157" t="str">
            <v>Peters</v>
          </cell>
          <cell r="H157" t="str">
            <v>Michelle</v>
          </cell>
          <cell r="I157" t="str">
            <v>18391</v>
          </cell>
          <cell r="J157" t="str">
            <v>UC1233001A/B</v>
          </cell>
          <cell r="K157" t="str">
            <v>SC11495</v>
          </cell>
          <cell r="L157" t="str">
            <v>Setelin</v>
          </cell>
          <cell r="M157">
            <v>2</v>
          </cell>
          <cell r="N157" t="str">
            <v>BMC343EF</v>
          </cell>
          <cell r="O157">
            <v>2575000</v>
          </cell>
          <cell r="P157" t="str">
            <v>LC/PP</v>
          </cell>
          <cell r="Q157" t="str">
            <v>MCPX</v>
          </cell>
          <cell r="R157" t="str">
            <v>CG</v>
          </cell>
          <cell r="S157" t="str">
            <v>Y</v>
          </cell>
          <cell r="T157" t="str">
            <v>N</v>
          </cell>
          <cell r="U157">
            <v>41541</v>
          </cell>
          <cell r="V157">
            <v>41542</v>
          </cell>
          <cell r="W157">
            <v>41850</v>
          </cell>
          <cell r="X157">
            <v>41820</v>
          </cell>
          <cell r="Y157">
            <v>41541</v>
          </cell>
          <cell r="Z157">
            <v>41548</v>
          </cell>
          <cell r="AA157">
            <v>41548</v>
          </cell>
          <cell r="AB157">
            <v>41556</v>
          </cell>
          <cell r="AC157">
            <v>41694</v>
          </cell>
          <cell r="AD157">
            <v>41708</v>
          </cell>
          <cell r="AE157">
            <v>41691</v>
          </cell>
          <cell r="AF157">
            <v>41701</v>
          </cell>
          <cell r="AH157">
            <v>41790</v>
          </cell>
          <cell r="AI157" t="str">
            <v>-</v>
          </cell>
          <cell r="AJ157">
            <v>114</v>
          </cell>
          <cell r="AK157">
            <v>39.714285714285715</v>
          </cell>
          <cell r="AL157">
            <v>41541</v>
          </cell>
          <cell r="AT157" t="str">
            <v>Marcikonis</v>
          </cell>
          <cell r="AV157">
            <v>41712</v>
          </cell>
          <cell r="AX157">
            <v>41725</v>
          </cell>
          <cell r="AZ157" t="str">
            <v/>
          </cell>
        </row>
        <row r="158">
          <cell r="B158" t="str">
            <v>A2358780-01-04</v>
          </cell>
          <cell r="C158" t="str">
            <v>Bechtel - Sabine Pass Stage 2</v>
          </cell>
          <cell r="D158" t="str">
            <v>da Silva</v>
          </cell>
          <cell r="F158" t="str">
            <v>Reichert</v>
          </cell>
          <cell r="G158" t="str">
            <v>Nelson</v>
          </cell>
          <cell r="H158" t="str">
            <v>Shara</v>
          </cell>
          <cell r="I158" t="str">
            <v>2815-140-POA-MPCH-00001</v>
          </cell>
          <cell r="J158" t="str">
            <v>11P/12P-1703A/B</v>
          </cell>
          <cell r="K158" t="str">
            <v>122558-1</v>
          </cell>
          <cell r="M158">
            <v>4</v>
          </cell>
          <cell r="N158" t="str">
            <v>LMV311</v>
          </cell>
          <cell r="O158">
            <v>806087.8</v>
          </cell>
          <cell r="P158" t="str">
            <v>PP</v>
          </cell>
          <cell r="Q158" t="str">
            <v>MCPX</v>
          </cell>
          <cell r="R158" t="str">
            <v>PD</v>
          </cell>
          <cell r="S158" t="str">
            <v>Y</v>
          </cell>
          <cell r="T158" t="str">
            <v>N</v>
          </cell>
          <cell r="U158">
            <v>41599</v>
          </cell>
          <cell r="V158">
            <v>41600</v>
          </cell>
          <cell r="W158">
            <v>41787</v>
          </cell>
          <cell r="X158">
            <v>41787</v>
          </cell>
          <cell r="Y158">
            <v>41599</v>
          </cell>
          <cell r="Z158">
            <v>41607</v>
          </cell>
          <cell r="AA158">
            <v>41607</v>
          </cell>
          <cell r="AB158">
            <v>41607</v>
          </cell>
          <cell r="AC158">
            <v>41675</v>
          </cell>
          <cell r="AD158">
            <v>41689</v>
          </cell>
          <cell r="AE158">
            <v>41701</v>
          </cell>
          <cell r="AF158">
            <v>41705</v>
          </cell>
          <cell r="AH158">
            <v>41757</v>
          </cell>
          <cell r="AI158" t="str">
            <v>-</v>
          </cell>
          <cell r="AJ158">
            <v>76</v>
          </cell>
          <cell r="AK158">
            <v>26.714285714285715</v>
          </cell>
          <cell r="AL158">
            <v>41599</v>
          </cell>
          <cell r="AV158">
            <v>41702</v>
          </cell>
          <cell r="AX158">
            <v>41719</v>
          </cell>
          <cell r="AZ158" t="str">
            <v/>
          </cell>
        </row>
        <row r="159">
          <cell r="B159" t="str">
            <v>A2358780-05-08</v>
          </cell>
          <cell r="C159" t="str">
            <v>Bechtel - Sabine Pass Stage 2</v>
          </cell>
          <cell r="D159" t="str">
            <v>da Silva</v>
          </cell>
          <cell r="F159" t="str">
            <v>Reichert</v>
          </cell>
          <cell r="G159" t="str">
            <v>Nelson</v>
          </cell>
          <cell r="H159" t="str">
            <v>Shara</v>
          </cell>
          <cell r="I159" t="str">
            <v>2815-140-POA-MPCH-00002</v>
          </cell>
          <cell r="J159" t="str">
            <v>11P/12P-1803A/B</v>
          </cell>
          <cell r="K159" t="str">
            <v>122558-1</v>
          </cell>
          <cell r="M159">
            <v>4</v>
          </cell>
          <cell r="N159" t="str">
            <v>LMV311</v>
          </cell>
          <cell r="O159">
            <v>752025.8</v>
          </cell>
          <cell r="P159" t="str">
            <v>PP</v>
          </cell>
          <cell r="Q159" t="str">
            <v>MCPX</v>
          </cell>
          <cell r="R159" t="str">
            <v>PD</v>
          </cell>
          <cell r="S159" t="str">
            <v>Y</v>
          </cell>
          <cell r="T159" t="str">
            <v>N</v>
          </cell>
          <cell r="U159">
            <v>41599</v>
          </cell>
          <cell r="V159">
            <v>41600</v>
          </cell>
          <cell r="W159">
            <v>41787</v>
          </cell>
          <cell r="X159">
            <v>41787</v>
          </cell>
          <cell r="Y159">
            <v>41599</v>
          </cell>
          <cell r="Z159">
            <v>41607</v>
          </cell>
          <cell r="AA159">
            <v>41607</v>
          </cell>
          <cell r="AB159">
            <v>41607</v>
          </cell>
          <cell r="AC159">
            <v>41675</v>
          </cell>
          <cell r="AD159">
            <v>41689</v>
          </cell>
          <cell r="AE159">
            <v>41701</v>
          </cell>
          <cell r="AF159">
            <v>41705</v>
          </cell>
          <cell r="AH159">
            <v>41757</v>
          </cell>
          <cell r="AI159" t="str">
            <v>-</v>
          </cell>
          <cell r="AJ159">
            <v>76</v>
          </cell>
          <cell r="AK159">
            <v>26.714285714285715</v>
          </cell>
          <cell r="AL159">
            <v>41599</v>
          </cell>
          <cell r="AV159">
            <v>41702</v>
          </cell>
          <cell r="AX159">
            <v>41722</v>
          </cell>
          <cell r="AZ159" t="str">
            <v/>
          </cell>
        </row>
        <row r="160">
          <cell r="B160" t="str">
            <v>A2362418-01-03</v>
          </cell>
          <cell r="C160" t="str">
            <v>HMD Sealles Pumps/ TATF Refinery</v>
          </cell>
          <cell r="D160" t="str">
            <v>da Silva</v>
          </cell>
          <cell r="G160" t="str">
            <v>Nelson</v>
          </cell>
          <cell r="H160" t="str">
            <v>Norma</v>
          </cell>
          <cell r="I160" t="str">
            <v>1853413 OP</v>
          </cell>
          <cell r="J160" t="str">
            <v>H-462 A/B/C</v>
          </cell>
          <cell r="K160">
            <v>123484</v>
          </cell>
          <cell r="M160">
            <v>3</v>
          </cell>
          <cell r="N160" t="str">
            <v>LMV311</v>
          </cell>
          <cell r="O160">
            <v>399369</v>
          </cell>
          <cell r="P160" t="str">
            <v>-</v>
          </cell>
          <cell r="Q160" t="str">
            <v>MCPX</v>
          </cell>
          <cell r="R160" t="str">
            <v>PD</v>
          </cell>
          <cell r="S160" t="str">
            <v>N</v>
          </cell>
          <cell r="T160" t="str">
            <v>N</v>
          </cell>
          <cell r="U160">
            <v>41612</v>
          </cell>
          <cell r="V160">
            <v>41613</v>
          </cell>
          <cell r="W160">
            <v>41775</v>
          </cell>
          <cell r="X160">
            <v>41775</v>
          </cell>
          <cell r="Y160">
            <v>41612</v>
          </cell>
          <cell r="Z160" t="str">
            <v>-</v>
          </cell>
          <cell r="AA160" t="str">
            <v>-</v>
          </cell>
          <cell r="AB160">
            <v>41620</v>
          </cell>
          <cell r="AC160">
            <v>41663</v>
          </cell>
          <cell r="AD160">
            <v>41677</v>
          </cell>
          <cell r="AE160">
            <v>41704</v>
          </cell>
          <cell r="AF160">
            <v>41708</v>
          </cell>
          <cell r="AH160">
            <v>41745</v>
          </cell>
          <cell r="AI160" t="str">
            <v>-</v>
          </cell>
          <cell r="AJ160">
            <v>68</v>
          </cell>
          <cell r="AK160">
            <v>23.142857142857142</v>
          </cell>
          <cell r="AM160" t="str">
            <v>-</v>
          </cell>
          <cell r="AN160" t="str">
            <v>-</v>
          </cell>
          <cell r="AV160">
            <v>41697</v>
          </cell>
          <cell r="AX160">
            <v>41704</v>
          </cell>
          <cell r="AZ160" t="str">
            <v/>
          </cell>
        </row>
        <row r="161">
          <cell r="B161" t="str">
            <v>C2141511-02  UNIT</v>
          </cell>
          <cell r="C161" t="str">
            <v>Bechtel / Chevron / WheatStone UNIT</v>
          </cell>
          <cell r="D161" t="str">
            <v>Weed</v>
          </cell>
          <cell r="F161" t="str">
            <v>Allbritten</v>
          </cell>
          <cell r="G161" t="str">
            <v>Luna</v>
          </cell>
          <cell r="H161" t="str">
            <v>Melissa</v>
          </cell>
          <cell r="I161" t="str">
            <v>25657-140-POA-MCCS-00002</v>
          </cell>
          <cell r="J161" t="str">
            <v>2C-1301</v>
          </cell>
          <cell r="L161" t="str">
            <v>Fronz</v>
          </cell>
          <cell r="M161">
            <v>1</v>
          </cell>
          <cell r="N161" t="str">
            <v>LF2230</v>
          </cell>
          <cell r="O161">
            <v>3480140.94</v>
          </cell>
          <cell r="Q161" t="str">
            <v>CPX</v>
          </cell>
          <cell r="R161" t="str">
            <v>Pinn/API</v>
          </cell>
          <cell r="S161" t="str">
            <v>Y</v>
          </cell>
          <cell r="T161" t="str">
            <v>N</v>
          </cell>
          <cell r="V161">
            <v>41047</v>
          </cell>
          <cell r="W161">
            <v>41897</v>
          </cell>
          <cell r="X161">
            <v>41908</v>
          </cell>
          <cell r="Z161">
            <v>41054</v>
          </cell>
          <cell r="AA161">
            <v>41054</v>
          </cell>
          <cell r="AB161">
            <v>41061</v>
          </cell>
          <cell r="AC161">
            <v>41628</v>
          </cell>
          <cell r="AD161">
            <v>41656</v>
          </cell>
          <cell r="AE161" t="str">
            <v>-</v>
          </cell>
          <cell r="AF161">
            <v>41711</v>
          </cell>
          <cell r="AH161">
            <v>41878</v>
          </cell>
          <cell r="AI161">
            <v>41754</v>
          </cell>
          <cell r="AJ161">
            <v>475</v>
          </cell>
          <cell r="AK161">
            <v>123</v>
          </cell>
          <cell r="AV161">
            <v>41663</v>
          </cell>
          <cell r="AX161">
            <v>41674</v>
          </cell>
          <cell r="AZ161" t="str">
            <v/>
          </cell>
        </row>
        <row r="162">
          <cell r="B162" t="str">
            <v>A2355682-01-02</v>
          </cell>
          <cell r="C162" t="str">
            <v>CB&amp;I/ Sunoco Logistics</v>
          </cell>
          <cell r="D162" t="str">
            <v>Setelin</v>
          </cell>
          <cell r="F162" t="str">
            <v>Burks</v>
          </cell>
          <cell r="G162" t="str">
            <v>-</v>
          </cell>
          <cell r="H162" t="str">
            <v>Shara</v>
          </cell>
          <cell r="I162" t="str">
            <v>40182927-PO-0110-2A</v>
          </cell>
          <cell r="J162" t="str">
            <v>20-P-201A/B</v>
          </cell>
          <cell r="K162" t="str">
            <v>121588 Field Quote</v>
          </cell>
          <cell r="M162">
            <v>2</v>
          </cell>
          <cell r="N162" t="str">
            <v>LMV311</v>
          </cell>
          <cell r="O162">
            <v>256716</v>
          </cell>
          <cell r="P162" t="str">
            <v>PP</v>
          </cell>
          <cell r="Q162" t="str">
            <v>MCPX</v>
          </cell>
          <cell r="R162" t="str">
            <v>PC</v>
          </cell>
          <cell r="S162" t="str">
            <v>N</v>
          </cell>
          <cell r="T162" t="str">
            <v>N</v>
          </cell>
          <cell r="U162">
            <v>41590</v>
          </cell>
          <cell r="V162">
            <v>41592</v>
          </cell>
          <cell r="W162">
            <v>41753</v>
          </cell>
          <cell r="X162">
            <v>41775</v>
          </cell>
          <cell r="Y162">
            <v>41591</v>
          </cell>
          <cell r="Z162">
            <v>41599</v>
          </cell>
          <cell r="AA162">
            <v>41599</v>
          </cell>
          <cell r="AB162">
            <v>41599</v>
          </cell>
          <cell r="AC162">
            <v>41663</v>
          </cell>
          <cell r="AD162">
            <v>41677</v>
          </cell>
          <cell r="AE162">
            <v>41713</v>
          </cell>
          <cell r="AF162">
            <v>41716</v>
          </cell>
          <cell r="AH162">
            <v>41745</v>
          </cell>
          <cell r="AI162" t="str">
            <v>-</v>
          </cell>
          <cell r="AJ162">
            <v>89</v>
          </cell>
          <cell r="AK162">
            <v>26.142857142857142</v>
          </cell>
          <cell r="AL162">
            <v>41591</v>
          </cell>
          <cell r="AM162">
            <v>41647</v>
          </cell>
          <cell r="AN162">
            <v>41647</v>
          </cell>
          <cell r="AO162">
            <v>41652</v>
          </cell>
          <cell r="AP162">
            <v>41701</v>
          </cell>
          <cell r="AQ162">
            <v>41701</v>
          </cell>
          <cell r="AR162">
            <v>41703</v>
          </cell>
          <cell r="AT162" t="str">
            <v>Tippet</v>
          </cell>
          <cell r="AV162">
            <v>41710</v>
          </cell>
          <cell r="AX162">
            <v>41723</v>
          </cell>
          <cell r="AZ162" t="str">
            <v/>
          </cell>
        </row>
        <row r="163">
          <cell r="B163" t="str">
            <v>A2369329-01-02</v>
          </cell>
          <cell r="C163" t="str">
            <v>Jacobs Eng/ Methanex</v>
          </cell>
          <cell r="D163" t="str">
            <v>Wareham</v>
          </cell>
          <cell r="F163" t="str">
            <v>Miller</v>
          </cell>
          <cell r="H163" t="str">
            <v>Kursten</v>
          </cell>
          <cell r="I163" t="str">
            <v>07OT7060-BB089650</v>
          </cell>
          <cell r="J163" t="str">
            <v>G2-P-405A/B</v>
          </cell>
          <cell r="K163" t="str">
            <v>SQ#123205</v>
          </cell>
          <cell r="M163">
            <v>2</v>
          </cell>
          <cell r="N163" t="str">
            <v>LMV311</v>
          </cell>
          <cell r="O163">
            <v>151478</v>
          </cell>
          <cell r="P163" t="str">
            <v>-</v>
          </cell>
          <cell r="Q163" t="str">
            <v>STD</v>
          </cell>
          <cell r="R163" t="str">
            <v>PB</v>
          </cell>
          <cell r="S163" t="str">
            <v>Y</v>
          </cell>
          <cell r="T163" t="str">
            <v>N</v>
          </cell>
          <cell r="U163">
            <v>41631</v>
          </cell>
          <cell r="V163">
            <v>41631</v>
          </cell>
          <cell r="W163">
            <v>41777</v>
          </cell>
          <cell r="X163">
            <v>41777</v>
          </cell>
          <cell r="Y163">
            <v>41631</v>
          </cell>
          <cell r="Z163">
            <v>41638</v>
          </cell>
          <cell r="AA163">
            <v>41638</v>
          </cell>
          <cell r="AB163">
            <v>41638</v>
          </cell>
          <cell r="AC163">
            <v>41665</v>
          </cell>
          <cell r="AD163">
            <v>41679</v>
          </cell>
          <cell r="AE163">
            <v>41715</v>
          </cell>
          <cell r="AF163">
            <v>41718</v>
          </cell>
          <cell r="AH163">
            <v>41747</v>
          </cell>
          <cell r="AI163" t="str">
            <v>-</v>
          </cell>
          <cell r="AJ163">
            <v>64</v>
          </cell>
          <cell r="AK163">
            <v>20.857142857142858</v>
          </cell>
          <cell r="AL163">
            <v>41631</v>
          </cell>
          <cell r="AM163">
            <v>41659</v>
          </cell>
          <cell r="AN163" t="str">
            <v>-</v>
          </cell>
          <cell r="AO163">
            <v>41662</v>
          </cell>
          <cell r="AP163">
            <v>41675</v>
          </cell>
          <cell r="AQ163">
            <v>41684</v>
          </cell>
          <cell r="AR163">
            <v>41687</v>
          </cell>
          <cell r="AS163">
            <v>41715</v>
          </cell>
          <cell r="AT163" t="str">
            <v>Kennedy</v>
          </cell>
          <cell r="AU163" t="str">
            <v>Kennedy</v>
          </cell>
          <cell r="AV163">
            <v>41717</v>
          </cell>
          <cell r="AX163">
            <v>41732</v>
          </cell>
          <cell r="AZ163" t="str">
            <v/>
          </cell>
        </row>
        <row r="164">
          <cell r="B164" t="str">
            <v>A2368694-01</v>
          </cell>
          <cell r="C164" t="str">
            <v>UOP LLC/ PRL PENEX</v>
          </cell>
          <cell r="D164" t="str">
            <v>Setelin</v>
          </cell>
          <cell r="F164" t="str">
            <v>Boles</v>
          </cell>
          <cell r="H164" t="str">
            <v>Shara</v>
          </cell>
          <cell r="I164" t="str">
            <v>4500546791</v>
          </cell>
          <cell r="J164" t="str">
            <v>702-JA</v>
          </cell>
          <cell r="K164" t="str">
            <v>124111-3</v>
          </cell>
          <cell r="M164">
            <v>1</v>
          </cell>
          <cell r="N164" t="str">
            <v>BMP311</v>
          </cell>
          <cell r="O164">
            <v>211828.24</v>
          </cell>
          <cell r="P164" t="str">
            <v>PP</v>
          </cell>
          <cell r="Q164" t="str">
            <v>MCPX</v>
          </cell>
          <cell r="R164" t="str">
            <v>PF</v>
          </cell>
          <cell r="S164" t="str">
            <v>Y</v>
          </cell>
          <cell r="T164" t="str">
            <v>N</v>
          </cell>
          <cell r="U164">
            <v>41626</v>
          </cell>
          <cell r="V164">
            <v>41628</v>
          </cell>
          <cell r="W164">
            <v>41815</v>
          </cell>
          <cell r="X164">
            <v>41820</v>
          </cell>
          <cell r="Y164">
            <v>41626</v>
          </cell>
          <cell r="Z164">
            <v>41635</v>
          </cell>
          <cell r="AA164">
            <v>41635</v>
          </cell>
          <cell r="AB164">
            <v>41635</v>
          </cell>
          <cell r="AC164">
            <v>41694</v>
          </cell>
          <cell r="AD164">
            <v>41708</v>
          </cell>
          <cell r="AE164">
            <v>41715</v>
          </cell>
          <cell r="AF164">
            <v>41722</v>
          </cell>
          <cell r="AH164">
            <v>41790</v>
          </cell>
          <cell r="AI164" t="str">
            <v>-</v>
          </cell>
          <cell r="AJ164">
            <v>67</v>
          </cell>
          <cell r="AK164">
            <v>27.428571428571427</v>
          </cell>
          <cell r="AL164">
            <v>41626</v>
          </cell>
          <cell r="AM164">
            <v>41647</v>
          </cell>
          <cell r="AN164">
            <v>41647</v>
          </cell>
          <cell r="AO164">
            <v>41655</v>
          </cell>
          <cell r="AP164">
            <v>41739</v>
          </cell>
          <cell r="AQ164">
            <v>41744</v>
          </cell>
          <cell r="AR164">
            <v>41744</v>
          </cell>
          <cell r="AT164" t="str">
            <v>Parks</v>
          </cell>
          <cell r="AX164">
            <v>41778</v>
          </cell>
          <cell r="AZ164" t="str">
            <v/>
          </cell>
        </row>
        <row r="165">
          <cell r="B165" t="str">
            <v>A2353024-01-02</v>
          </cell>
          <cell r="C165" t="str">
            <v>Ventech Eng/ SC Condensate</v>
          </cell>
          <cell r="D165" t="str">
            <v>Elkins</v>
          </cell>
          <cell r="G165" t="str">
            <v>Gibson</v>
          </cell>
          <cell r="H165" t="str">
            <v>Heidi</v>
          </cell>
          <cell r="I165" t="str">
            <v>4771002-13-02202</v>
          </cell>
          <cell r="J165" t="str">
            <v>P-2205A/B</v>
          </cell>
          <cell r="K165" t="str">
            <v>120505-3</v>
          </cell>
          <cell r="M165">
            <v>2</v>
          </cell>
          <cell r="N165" t="str">
            <v>LMV311</v>
          </cell>
          <cell r="O165">
            <v>279332</v>
          </cell>
          <cell r="P165" t="str">
            <v>PP</v>
          </cell>
          <cell r="Q165" t="str">
            <v>MCPX</v>
          </cell>
          <cell r="R165" t="str">
            <v>PC</v>
          </cell>
          <cell r="S165" t="str">
            <v>Y</v>
          </cell>
          <cell r="T165" t="str">
            <v>N</v>
          </cell>
          <cell r="U165">
            <v>41584</v>
          </cell>
          <cell r="V165">
            <v>41585</v>
          </cell>
          <cell r="W165">
            <v>41794</v>
          </cell>
          <cell r="X165">
            <v>41801</v>
          </cell>
          <cell r="Y165">
            <v>41584</v>
          </cell>
          <cell r="Z165">
            <v>41592</v>
          </cell>
          <cell r="AA165">
            <v>41592</v>
          </cell>
          <cell r="AB165">
            <v>41592</v>
          </cell>
          <cell r="AC165">
            <v>41689</v>
          </cell>
          <cell r="AD165">
            <v>41703</v>
          </cell>
          <cell r="AE165">
            <v>41726</v>
          </cell>
          <cell r="AF165">
            <v>41729</v>
          </cell>
          <cell r="AH165">
            <v>41771</v>
          </cell>
          <cell r="AI165" t="str">
            <v>-</v>
          </cell>
          <cell r="AJ165">
            <v>103</v>
          </cell>
          <cell r="AK165">
            <v>30.857142857142858</v>
          </cell>
          <cell r="AL165">
            <v>41584</v>
          </cell>
          <cell r="AM165">
            <v>41625</v>
          </cell>
          <cell r="AR165">
            <v>41731</v>
          </cell>
          <cell r="AT165" t="str">
            <v>Parks</v>
          </cell>
          <cell r="AV165">
            <v>41740</v>
          </cell>
          <cell r="AX165">
            <v>41751</v>
          </cell>
          <cell r="AZ165" t="str">
            <v/>
          </cell>
        </row>
        <row r="166">
          <cell r="B166" t="str">
            <v>A2309729-05-06</v>
          </cell>
          <cell r="C166" t="str">
            <v>Bharat Bhavan / EIL</v>
          </cell>
          <cell r="D166" t="str">
            <v>Mckechnie</v>
          </cell>
          <cell r="F166" t="str">
            <v>Reichert</v>
          </cell>
          <cell r="H166" t="str">
            <v>Norma</v>
          </cell>
          <cell r="I166" t="str">
            <v>450421918</v>
          </cell>
          <cell r="J166" t="str">
            <v>144-P-122 A/B</v>
          </cell>
          <cell r="K166">
            <v>111614</v>
          </cell>
          <cell r="L166" t="str">
            <v>Chatterji</v>
          </cell>
          <cell r="M166">
            <v>2</v>
          </cell>
          <cell r="N166" t="str">
            <v>LMV322</v>
          </cell>
          <cell r="O166">
            <v>358080</v>
          </cell>
          <cell r="P166" t="str">
            <v>LD</v>
          </cell>
          <cell r="Q166" t="str">
            <v>MCPX</v>
          </cell>
          <cell r="R166" t="str">
            <v>PD</v>
          </cell>
          <cell r="S166" t="str">
            <v>Y</v>
          </cell>
          <cell r="T166" t="str">
            <v>N</v>
          </cell>
          <cell r="U166">
            <v>41478</v>
          </cell>
          <cell r="V166">
            <v>41479</v>
          </cell>
          <cell r="W166">
            <v>41831</v>
          </cell>
          <cell r="X166">
            <v>41813</v>
          </cell>
          <cell r="Y166">
            <v>41478</v>
          </cell>
          <cell r="Z166">
            <v>41486</v>
          </cell>
          <cell r="AA166">
            <v>41486</v>
          </cell>
          <cell r="AB166">
            <v>41486</v>
          </cell>
          <cell r="AC166">
            <v>41701</v>
          </cell>
          <cell r="AD166">
            <v>41715</v>
          </cell>
          <cell r="AE166">
            <v>41725</v>
          </cell>
          <cell r="AF166">
            <v>41729</v>
          </cell>
          <cell r="AH166">
            <v>41783</v>
          </cell>
          <cell r="AI166" t="str">
            <v>-</v>
          </cell>
          <cell r="AJ166">
            <v>179</v>
          </cell>
          <cell r="AK166">
            <v>47.714285714285715</v>
          </cell>
          <cell r="AL166">
            <v>41478</v>
          </cell>
          <cell r="AO166">
            <v>41486</v>
          </cell>
          <cell r="AP166">
            <v>41523</v>
          </cell>
          <cell r="AQ166">
            <v>41547</v>
          </cell>
          <cell r="AR166">
            <v>41704</v>
          </cell>
          <cell r="AT166" t="str">
            <v>Kampman</v>
          </cell>
          <cell r="AV166">
            <v>41731</v>
          </cell>
          <cell r="AX166">
            <v>41752</v>
          </cell>
          <cell r="AZ166" t="str">
            <v/>
          </cell>
        </row>
        <row r="167">
          <cell r="B167" t="str">
            <v>C2371874-01</v>
          </cell>
          <cell r="C167" t="str">
            <v>Tenawa Haven Processing</v>
          </cell>
          <cell r="D167" t="str">
            <v>Boening</v>
          </cell>
          <cell r="G167" t="str">
            <v>-</v>
          </cell>
          <cell r="H167" t="str">
            <v>STD</v>
          </cell>
          <cell r="I167" t="str">
            <v>HAV-121813-003</v>
          </cell>
          <cell r="J167" t="str">
            <v>C4</v>
          </cell>
          <cell r="K167" t="str">
            <v>SC11404</v>
          </cell>
          <cell r="M167">
            <v>1</v>
          </cell>
          <cell r="N167" t="str">
            <v>LMC313</v>
          </cell>
          <cell r="O167">
            <v>222241</v>
          </cell>
          <cell r="P167" t="str">
            <v>PP</v>
          </cell>
          <cell r="Q167" t="str">
            <v>STD</v>
          </cell>
          <cell r="R167" t="str">
            <v>CA</v>
          </cell>
          <cell r="S167" t="str">
            <v>N</v>
          </cell>
          <cell r="T167" t="str">
            <v>N</v>
          </cell>
          <cell r="U167">
            <v>41646</v>
          </cell>
          <cell r="V167">
            <v>41647</v>
          </cell>
          <cell r="W167">
            <v>41792</v>
          </cell>
          <cell r="X167">
            <v>41792</v>
          </cell>
          <cell r="Y167">
            <v>41646</v>
          </cell>
          <cell r="Z167">
            <v>41654</v>
          </cell>
          <cell r="AA167">
            <v>41654</v>
          </cell>
          <cell r="AB167">
            <v>41661</v>
          </cell>
          <cell r="AC167">
            <v>41680</v>
          </cell>
          <cell r="AD167">
            <v>41694</v>
          </cell>
          <cell r="AE167">
            <v>41728</v>
          </cell>
          <cell r="AF167">
            <v>41732</v>
          </cell>
          <cell r="AH167">
            <v>41762</v>
          </cell>
          <cell r="AI167" t="str">
            <v>-</v>
          </cell>
          <cell r="AJ167">
            <v>62</v>
          </cell>
          <cell r="AK167">
            <v>20.714285714285715</v>
          </cell>
          <cell r="AL167">
            <v>41646</v>
          </cell>
          <cell r="AV167">
            <v>41732</v>
          </cell>
          <cell r="AX167">
            <v>41737</v>
          </cell>
          <cell r="AZ167" t="str">
            <v/>
          </cell>
        </row>
        <row r="168">
          <cell r="B168" t="str">
            <v>A2366456-01</v>
          </cell>
          <cell r="C168" t="str">
            <v>Equistar Chemicals/ Bayport Chemicals</v>
          </cell>
          <cell r="D168" t="str">
            <v>Setelin</v>
          </cell>
          <cell r="F168" t="str">
            <v>Reichert</v>
          </cell>
          <cell r="G168" t="str">
            <v>Kampman</v>
          </cell>
          <cell r="H168" t="str">
            <v>Shara</v>
          </cell>
          <cell r="I168" t="str">
            <v>4401988960</v>
          </cell>
          <cell r="K168">
            <v>117410</v>
          </cell>
          <cell r="L168" t="str">
            <v>Da Silva</v>
          </cell>
          <cell r="M168">
            <v>1</v>
          </cell>
          <cell r="N168" t="str">
            <v>LMV343</v>
          </cell>
          <cell r="O168">
            <v>248417</v>
          </cell>
          <cell r="P168" t="str">
            <v>PP</v>
          </cell>
          <cell r="Q168" t="str">
            <v>MCPX</v>
          </cell>
          <cell r="R168" t="str">
            <v>PE</v>
          </cell>
          <cell r="S168" t="str">
            <v>Y</v>
          </cell>
          <cell r="T168" t="str">
            <v>N</v>
          </cell>
          <cell r="U168">
            <v>41624</v>
          </cell>
          <cell r="V168">
            <v>41625</v>
          </cell>
          <cell r="W168">
            <v>41807</v>
          </cell>
          <cell r="X168">
            <v>41820</v>
          </cell>
          <cell r="Y168">
            <v>41624</v>
          </cell>
          <cell r="Z168">
            <v>41632</v>
          </cell>
          <cell r="AA168">
            <v>41632</v>
          </cell>
          <cell r="AB168">
            <v>41632</v>
          </cell>
          <cell r="AC168">
            <v>41694</v>
          </cell>
          <cell r="AD168">
            <v>41708</v>
          </cell>
          <cell r="AE168">
            <v>41730</v>
          </cell>
          <cell r="AF168">
            <v>41735</v>
          </cell>
          <cell r="AH168">
            <v>41790</v>
          </cell>
          <cell r="AI168" t="str">
            <v>-</v>
          </cell>
          <cell r="AJ168">
            <v>79</v>
          </cell>
          <cell r="AK168">
            <v>27.857142857142858</v>
          </cell>
          <cell r="AL168">
            <v>41624</v>
          </cell>
          <cell r="AM168">
            <v>41667</v>
          </cell>
          <cell r="AN168" t="str">
            <v>-</v>
          </cell>
          <cell r="AO168">
            <v>41667</v>
          </cell>
          <cell r="AP168">
            <v>41718</v>
          </cell>
          <cell r="AQ168">
            <v>41733</v>
          </cell>
          <cell r="AR168">
            <v>41746</v>
          </cell>
          <cell r="AT168" t="str">
            <v>Tippet</v>
          </cell>
          <cell r="AX168">
            <v>41773</v>
          </cell>
          <cell r="AZ168" t="str">
            <v/>
          </cell>
        </row>
        <row r="169">
          <cell r="B169" t="str">
            <v>A2395201-01</v>
          </cell>
          <cell r="C169" t="str">
            <v>Chevron</v>
          </cell>
          <cell r="D169" t="str">
            <v>Kennedy</v>
          </cell>
          <cell r="F169" t="str">
            <v>Miller</v>
          </cell>
          <cell r="G169" t="str">
            <v>-</v>
          </cell>
          <cell r="H169" t="str">
            <v>Madeleine</v>
          </cell>
          <cell r="I169" t="str">
            <v>0010247704</v>
          </cell>
          <cell r="J169" t="str">
            <v>P70042, MP70042</v>
          </cell>
          <cell r="K169">
            <v>124738</v>
          </cell>
          <cell r="M169">
            <v>1</v>
          </cell>
          <cell r="N169" t="str">
            <v>LMV801</v>
          </cell>
          <cell r="O169">
            <v>72707</v>
          </cell>
          <cell r="P169" t="str">
            <v>-</v>
          </cell>
          <cell r="Q169" t="str">
            <v>STD*</v>
          </cell>
          <cell r="R169" t="str">
            <v>PD</v>
          </cell>
          <cell r="S169" t="str">
            <v>Y</v>
          </cell>
          <cell r="T169" t="str">
            <v>N</v>
          </cell>
          <cell r="U169">
            <v>41701</v>
          </cell>
          <cell r="V169">
            <v>41702</v>
          </cell>
          <cell r="W169">
            <v>41817</v>
          </cell>
          <cell r="X169">
            <v>41817</v>
          </cell>
          <cell r="Y169">
            <v>41701</v>
          </cell>
          <cell r="Z169">
            <v>41709</v>
          </cell>
          <cell r="AA169">
            <v>41709</v>
          </cell>
          <cell r="AB169">
            <v>41709</v>
          </cell>
          <cell r="AC169">
            <v>41705</v>
          </cell>
          <cell r="AD169">
            <v>41719</v>
          </cell>
          <cell r="AE169">
            <v>41732</v>
          </cell>
          <cell r="AF169">
            <v>41736</v>
          </cell>
          <cell r="AH169">
            <v>41787</v>
          </cell>
          <cell r="AI169" t="str">
            <v>-</v>
          </cell>
          <cell r="AJ169">
            <v>25</v>
          </cell>
          <cell r="AK169">
            <v>16.428571428571427</v>
          </cell>
          <cell r="AL169">
            <v>41701</v>
          </cell>
          <cell r="AM169">
            <v>41716</v>
          </cell>
          <cell r="AN169">
            <v>41711</v>
          </cell>
          <cell r="AO169">
            <v>41718</v>
          </cell>
          <cell r="AP169">
            <v>41718</v>
          </cell>
          <cell r="AQ169">
            <v>41725</v>
          </cell>
          <cell r="AR169">
            <v>41732</v>
          </cell>
          <cell r="AS169">
            <v>41736</v>
          </cell>
          <cell r="AT169" t="str">
            <v>Wareham</v>
          </cell>
          <cell r="AU169" t="str">
            <v>Wareham</v>
          </cell>
          <cell r="AV169">
            <v>41736</v>
          </cell>
          <cell r="AX169">
            <v>41740</v>
          </cell>
          <cell r="AZ169" t="str">
            <v/>
          </cell>
        </row>
        <row r="170">
          <cell r="B170" t="str">
            <v>A2376733-01</v>
          </cell>
          <cell r="C170" t="str">
            <v>SAJ/ Indian Oil Corp Limited</v>
          </cell>
          <cell r="D170" t="str">
            <v>Kennedy</v>
          </cell>
          <cell r="F170" t="str">
            <v>Reichert</v>
          </cell>
          <cell r="G170" t="str">
            <v>Nelson</v>
          </cell>
          <cell r="H170" t="str">
            <v>FLT</v>
          </cell>
          <cell r="I170" t="str">
            <v>13Z-009A</v>
          </cell>
          <cell r="J170" t="str">
            <v>2091-P-02A/B Spare</v>
          </cell>
          <cell r="K170">
            <v>119172</v>
          </cell>
          <cell r="L170" t="str">
            <v>Mallet</v>
          </cell>
          <cell r="M170">
            <v>1</v>
          </cell>
          <cell r="N170" t="str">
            <v>LMV341</v>
          </cell>
          <cell r="O170">
            <v>86054</v>
          </cell>
          <cell r="P170" t="str">
            <v>-</v>
          </cell>
          <cell r="Q170" t="str">
            <v>STD</v>
          </cell>
          <cell r="R170" t="str">
            <v>PD</v>
          </cell>
          <cell r="S170" t="str">
            <v>N</v>
          </cell>
          <cell r="T170" t="str">
            <v>N</v>
          </cell>
          <cell r="U170">
            <v>41654</v>
          </cell>
          <cell r="V170">
            <v>41656</v>
          </cell>
          <cell r="W170">
            <v>41806</v>
          </cell>
          <cell r="X170">
            <v>41806</v>
          </cell>
          <cell r="Y170">
            <v>41653</v>
          </cell>
          <cell r="Z170" t="str">
            <v>-</v>
          </cell>
          <cell r="AA170" t="str">
            <v>-</v>
          </cell>
          <cell r="AB170">
            <v>41663</v>
          </cell>
          <cell r="AC170">
            <v>41694</v>
          </cell>
          <cell r="AD170">
            <v>41708</v>
          </cell>
          <cell r="AE170">
            <v>41735</v>
          </cell>
          <cell r="AF170">
            <v>41739</v>
          </cell>
          <cell r="AH170">
            <v>41776</v>
          </cell>
          <cell r="AI170" t="str">
            <v>-</v>
          </cell>
          <cell r="AJ170">
            <v>60</v>
          </cell>
          <cell r="AK170">
            <v>21.428571428571427</v>
          </cell>
          <cell r="AL170">
            <v>41654</v>
          </cell>
          <cell r="AM170" t="str">
            <v>-</v>
          </cell>
          <cell r="AN170" t="str">
            <v>-</v>
          </cell>
          <cell r="AO170">
            <v>41676</v>
          </cell>
          <cell r="AP170">
            <v>41677</v>
          </cell>
          <cell r="AQ170">
            <v>41682</v>
          </cell>
          <cell r="AR170">
            <v>41687</v>
          </cell>
          <cell r="AT170" t="str">
            <v>Parks</v>
          </cell>
          <cell r="AV170">
            <v>41691</v>
          </cell>
          <cell r="AX170">
            <v>41696</v>
          </cell>
          <cell r="AZ170" t="str">
            <v/>
          </cell>
        </row>
        <row r="171">
          <cell r="B171" t="str">
            <v>C2335464-03-04</v>
          </cell>
          <cell r="C171" t="str">
            <v>Shell Oil Co/ Elba Liquefaction Project</v>
          </cell>
          <cell r="D171" t="str">
            <v>Mckechnie</v>
          </cell>
          <cell r="F171" t="str">
            <v>Rossmiller</v>
          </cell>
          <cell r="G171" t="str">
            <v>Mckechnie</v>
          </cell>
          <cell r="H171" t="str">
            <v>Norma</v>
          </cell>
          <cell r="I171" t="str">
            <v>4511867744</v>
          </cell>
          <cell r="J171" t="str">
            <v>K-0301</v>
          </cell>
          <cell r="K171" t="str">
            <v>SC13107</v>
          </cell>
          <cell r="M171">
            <v>2</v>
          </cell>
          <cell r="N171" t="str">
            <v>BMC311P</v>
          </cell>
          <cell r="O171">
            <v>682271.66</v>
          </cell>
          <cell r="P171" t="str">
            <v>PP</v>
          </cell>
          <cell r="Q171" t="str">
            <v>MCPX</v>
          </cell>
          <cell r="R171" t="str">
            <v>CG</v>
          </cell>
          <cell r="S171" t="str">
            <v>Y</v>
          </cell>
          <cell r="T171" t="str">
            <v>N</v>
          </cell>
          <cell r="U171">
            <v>41542</v>
          </cell>
          <cell r="V171">
            <v>41543</v>
          </cell>
          <cell r="W171">
            <v>41883</v>
          </cell>
          <cell r="X171">
            <v>41852</v>
          </cell>
          <cell r="Y171">
            <v>41542</v>
          </cell>
          <cell r="Z171">
            <v>41549</v>
          </cell>
          <cell r="AA171">
            <v>41549</v>
          </cell>
          <cell r="AB171">
            <v>41557</v>
          </cell>
          <cell r="AC171">
            <v>41740</v>
          </cell>
          <cell r="AD171">
            <v>41754</v>
          </cell>
          <cell r="AE171">
            <v>41633</v>
          </cell>
          <cell r="AF171">
            <v>41740</v>
          </cell>
          <cell r="AH171">
            <v>41822</v>
          </cell>
          <cell r="AI171" t="str">
            <v>-</v>
          </cell>
          <cell r="AJ171">
            <v>142</v>
          </cell>
          <cell r="AK171">
            <v>44.142857142857146</v>
          </cell>
          <cell r="AL171">
            <v>41542</v>
          </cell>
          <cell r="AM171">
            <v>41549</v>
          </cell>
          <cell r="AN171">
            <v>41549</v>
          </cell>
          <cell r="AV171">
            <v>41732</v>
          </cell>
          <cell r="AX171">
            <v>41751</v>
          </cell>
          <cell r="AZ171" t="str">
            <v/>
          </cell>
        </row>
        <row r="172">
          <cell r="B172" t="str">
            <v>A2349650-09-10</v>
          </cell>
          <cell r="C172" t="str">
            <v>Flycol Fluid Control/ Jutai Energy</v>
          </cell>
          <cell r="D172" t="str">
            <v>Kennedy</v>
          </cell>
          <cell r="F172" t="str">
            <v>Boles</v>
          </cell>
          <cell r="G172" t="str">
            <v>Gibson</v>
          </cell>
          <cell r="H172" t="str">
            <v>Christina</v>
          </cell>
          <cell r="I172" t="str">
            <v>FK20131029</v>
          </cell>
          <cell r="J172" t="str">
            <v>G5215/5216</v>
          </cell>
          <cell r="K172" t="str">
            <v>120368-3</v>
          </cell>
          <cell r="L172" t="str">
            <v>Gonzales</v>
          </cell>
          <cell r="M172">
            <v>2</v>
          </cell>
          <cell r="N172" t="str">
            <v>LMV322</v>
          </cell>
          <cell r="O172">
            <v>341999.14</v>
          </cell>
          <cell r="P172" t="str">
            <v>PP</v>
          </cell>
          <cell r="Q172" t="str">
            <v>STD*</v>
          </cell>
          <cell r="R172" t="str">
            <v>PD</v>
          </cell>
          <cell r="S172" t="str">
            <v>N</v>
          </cell>
          <cell r="T172" t="str">
            <v>N</v>
          </cell>
          <cell r="U172">
            <v>41577</v>
          </cell>
          <cell r="V172">
            <v>41577</v>
          </cell>
          <cell r="W172">
            <v>41835</v>
          </cell>
          <cell r="X172">
            <v>41810</v>
          </cell>
          <cell r="Y172">
            <v>41577</v>
          </cell>
          <cell r="Z172">
            <v>41584</v>
          </cell>
          <cell r="AA172">
            <v>41584</v>
          </cell>
          <cell r="AB172">
            <v>41584</v>
          </cell>
          <cell r="AC172">
            <v>41691</v>
          </cell>
          <cell r="AD172">
            <v>41705</v>
          </cell>
          <cell r="AE172">
            <v>41732</v>
          </cell>
          <cell r="AF172">
            <v>41743</v>
          </cell>
          <cell r="AH172">
            <v>41773</v>
          </cell>
          <cell r="AI172" t="str">
            <v>-</v>
          </cell>
          <cell r="AJ172">
            <v>119</v>
          </cell>
          <cell r="AK172">
            <v>32.285714285714285</v>
          </cell>
          <cell r="AL172">
            <v>41578</v>
          </cell>
          <cell r="AM172">
            <v>41589</v>
          </cell>
          <cell r="AN172">
            <v>41589</v>
          </cell>
          <cell r="AO172">
            <v>41617</v>
          </cell>
          <cell r="AP172">
            <v>41627</v>
          </cell>
          <cell r="AQ172">
            <v>41366</v>
          </cell>
          <cell r="AR172">
            <v>41740</v>
          </cell>
          <cell r="AT172" t="str">
            <v>Nelson</v>
          </cell>
          <cell r="AV172">
            <v>41760</v>
          </cell>
          <cell r="AX172">
            <v>41774</v>
          </cell>
          <cell r="AZ172" t="str">
            <v/>
          </cell>
        </row>
        <row r="173">
          <cell r="B173" t="str">
            <v>A2349650-11-12</v>
          </cell>
          <cell r="C173" t="str">
            <v>Flycol Fluid Control/ Jutai Energy</v>
          </cell>
          <cell r="D173" t="str">
            <v>Kennedy</v>
          </cell>
          <cell r="F173" t="str">
            <v>Boles</v>
          </cell>
          <cell r="G173" t="str">
            <v>Gibson</v>
          </cell>
          <cell r="H173" t="str">
            <v>Christina</v>
          </cell>
          <cell r="I173" t="str">
            <v>FK20131029</v>
          </cell>
          <cell r="J173" t="str">
            <v>G5225/5228</v>
          </cell>
          <cell r="K173" t="str">
            <v>120368-3</v>
          </cell>
          <cell r="L173" t="str">
            <v>Gonzales</v>
          </cell>
          <cell r="M173">
            <v>2</v>
          </cell>
          <cell r="N173" t="str">
            <v>LMV322</v>
          </cell>
          <cell r="O173">
            <v>381548.7</v>
          </cell>
          <cell r="P173" t="str">
            <v>PP</v>
          </cell>
          <cell r="Q173" t="str">
            <v>STD*</v>
          </cell>
          <cell r="R173" t="str">
            <v>PD</v>
          </cell>
          <cell r="S173" t="str">
            <v>N</v>
          </cell>
          <cell r="T173" t="str">
            <v>N</v>
          </cell>
          <cell r="U173">
            <v>41577</v>
          </cell>
          <cell r="V173">
            <v>41577</v>
          </cell>
          <cell r="W173">
            <v>41835</v>
          </cell>
          <cell r="X173">
            <v>41810</v>
          </cell>
          <cell r="Y173">
            <v>41577</v>
          </cell>
          <cell r="Z173">
            <v>41584</v>
          </cell>
          <cell r="AA173">
            <v>41584</v>
          </cell>
          <cell r="AB173">
            <v>41584</v>
          </cell>
          <cell r="AC173">
            <v>41691</v>
          </cell>
          <cell r="AD173">
            <v>41705</v>
          </cell>
          <cell r="AE173">
            <v>41732</v>
          </cell>
          <cell r="AF173">
            <v>41743</v>
          </cell>
          <cell r="AH173">
            <v>41773</v>
          </cell>
          <cell r="AI173" t="str">
            <v>-</v>
          </cell>
          <cell r="AJ173">
            <v>119</v>
          </cell>
          <cell r="AK173">
            <v>32.285714285714285</v>
          </cell>
          <cell r="AL173">
            <v>41578</v>
          </cell>
          <cell r="AM173">
            <v>41589</v>
          </cell>
          <cell r="AN173">
            <v>41589</v>
          </cell>
          <cell r="AO173">
            <v>41617</v>
          </cell>
          <cell r="AP173">
            <v>41627</v>
          </cell>
          <cell r="AQ173">
            <v>41366</v>
          </cell>
          <cell r="AR173">
            <v>41740</v>
          </cell>
          <cell r="AT173" t="str">
            <v>Nelson</v>
          </cell>
          <cell r="AV173">
            <v>41760</v>
          </cell>
          <cell r="AX173">
            <v>41771</v>
          </cell>
          <cell r="AZ173" t="str">
            <v/>
          </cell>
        </row>
        <row r="174">
          <cell r="B174" t="str">
            <v>A2349650-01-02</v>
          </cell>
          <cell r="C174" t="str">
            <v>Flycol Fluid Control/ Jutai Energy</v>
          </cell>
          <cell r="D174" t="str">
            <v>Kennedy</v>
          </cell>
          <cell r="F174" t="str">
            <v>Boles</v>
          </cell>
          <cell r="G174" t="str">
            <v>Gibson</v>
          </cell>
          <cell r="H174" t="str">
            <v>Christina</v>
          </cell>
          <cell r="I174" t="str">
            <v>FK20131029</v>
          </cell>
          <cell r="J174" t="str">
            <v>G2012/2013</v>
          </cell>
          <cell r="K174" t="str">
            <v>120368-3</v>
          </cell>
          <cell r="L174" t="str">
            <v>Gonzales</v>
          </cell>
          <cell r="M174">
            <v>2</v>
          </cell>
          <cell r="N174" t="str">
            <v>LMV313</v>
          </cell>
          <cell r="O174">
            <v>518834.7</v>
          </cell>
          <cell r="P174" t="str">
            <v>PP</v>
          </cell>
          <cell r="Q174" t="str">
            <v>STD*</v>
          </cell>
          <cell r="R174" t="str">
            <v>PD</v>
          </cell>
          <cell r="S174" t="str">
            <v>N</v>
          </cell>
          <cell r="T174" t="str">
            <v>N</v>
          </cell>
          <cell r="U174">
            <v>41577</v>
          </cell>
          <cell r="V174">
            <v>41577</v>
          </cell>
          <cell r="W174">
            <v>41835</v>
          </cell>
          <cell r="X174">
            <v>41810</v>
          </cell>
          <cell r="Y174">
            <v>41577</v>
          </cell>
          <cell r="Z174">
            <v>41584</v>
          </cell>
          <cell r="AA174">
            <v>41584</v>
          </cell>
          <cell r="AB174">
            <v>41584</v>
          </cell>
          <cell r="AC174">
            <v>41691</v>
          </cell>
          <cell r="AD174">
            <v>41705</v>
          </cell>
          <cell r="AE174">
            <v>41732</v>
          </cell>
          <cell r="AF174">
            <v>41743</v>
          </cell>
          <cell r="AH174">
            <v>41773</v>
          </cell>
          <cell r="AI174" t="str">
            <v>-</v>
          </cell>
          <cell r="AJ174">
            <v>119</v>
          </cell>
          <cell r="AK174">
            <v>32.285714285714285</v>
          </cell>
          <cell r="AL174">
            <v>41578</v>
          </cell>
          <cell r="AM174">
            <v>41589</v>
          </cell>
          <cell r="AN174">
            <v>41589</v>
          </cell>
          <cell r="AO174">
            <v>41617</v>
          </cell>
          <cell r="AP174">
            <v>41627</v>
          </cell>
          <cell r="AQ174">
            <v>41366</v>
          </cell>
          <cell r="AR174">
            <v>41740</v>
          </cell>
          <cell r="AT174" t="str">
            <v>Nelson</v>
          </cell>
          <cell r="AV174">
            <v>41758</v>
          </cell>
          <cell r="AX174">
            <v>41773</v>
          </cell>
          <cell r="AZ174" t="str">
            <v/>
          </cell>
        </row>
        <row r="175">
          <cell r="B175" t="str">
            <v>A2349650-05-06</v>
          </cell>
          <cell r="C175" t="str">
            <v>Flycol Fluid Control/ Jutai Energy</v>
          </cell>
          <cell r="D175" t="str">
            <v>Kennedy</v>
          </cell>
          <cell r="F175" t="str">
            <v>Boles</v>
          </cell>
          <cell r="G175" t="str">
            <v>Gibson</v>
          </cell>
          <cell r="H175" t="str">
            <v>Christina</v>
          </cell>
          <cell r="I175" t="str">
            <v>FK20131029</v>
          </cell>
          <cell r="J175" t="str">
            <v>G1002/1003</v>
          </cell>
          <cell r="K175" t="str">
            <v>120368-3</v>
          </cell>
          <cell r="L175" t="str">
            <v>Gonzales</v>
          </cell>
          <cell r="M175">
            <v>2</v>
          </cell>
          <cell r="N175" t="str">
            <v>LMV322</v>
          </cell>
          <cell r="O175">
            <v>333420.92</v>
          </cell>
          <cell r="P175" t="str">
            <v>PP</v>
          </cell>
          <cell r="Q175" t="str">
            <v>STD*</v>
          </cell>
          <cell r="R175" t="str">
            <v>PD</v>
          </cell>
          <cell r="S175" t="str">
            <v>N</v>
          </cell>
          <cell r="T175" t="str">
            <v>N</v>
          </cell>
          <cell r="U175">
            <v>41577</v>
          </cell>
          <cell r="V175">
            <v>41577</v>
          </cell>
          <cell r="W175">
            <v>41835</v>
          </cell>
          <cell r="X175">
            <v>41810</v>
          </cell>
          <cell r="Y175">
            <v>41577</v>
          </cell>
          <cell r="Z175">
            <v>41584</v>
          </cell>
          <cell r="AA175">
            <v>41584</v>
          </cell>
          <cell r="AB175">
            <v>41584</v>
          </cell>
          <cell r="AC175">
            <v>41691</v>
          </cell>
          <cell r="AD175">
            <v>41705</v>
          </cell>
          <cell r="AE175">
            <v>41732</v>
          </cell>
          <cell r="AF175">
            <v>41743</v>
          </cell>
          <cell r="AH175">
            <v>41773</v>
          </cell>
          <cell r="AI175" t="str">
            <v>-</v>
          </cell>
          <cell r="AJ175">
            <v>119</v>
          </cell>
          <cell r="AK175">
            <v>32.285714285714285</v>
          </cell>
          <cell r="AL175">
            <v>41578</v>
          </cell>
          <cell r="AM175">
            <v>41589</v>
          </cell>
          <cell r="AN175">
            <v>41589</v>
          </cell>
          <cell r="AO175">
            <v>41617</v>
          </cell>
          <cell r="AP175">
            <v>41627</v>
          </cell>
          <cell r="AQ175">
            <v>41366</v>
          </cell>
          <cell r="AR175">
            <v>41740</v>
          </cell>
          <cell r="AT175" t="str">
            <v>Nelson</v>
          </cell>
          <cell r="AV175">
            <v>41759</v>
          </cell>
          <cell r="AX175">
            <v>41768</v>
          </cell>
          <cell r="AZ175" t="str">
            <v/>
          </cell>
        </row>
        <row r="176">
          <cell r="B176" t="str">
            <v>A2349650-07-08</v>
          </cell>
          <cell r="C176" t="str">
            <v>Flycol Fluid Control/ Jutai Energy</v>
          </cell>
          <cell r="D176" t="str">
            <v>Kennedy</v>
          </cell>
          <cell r="F176" t="str">
            <v>Boles</v>
          </cell>
          <cell r="G176" t="str">
            <v>Gibson</v>
          </cell>
          <cell r="H176" t="str">
            <v>Christina</v>
          </cell>
          <cell r="I176" t="str">
            <v>FK20131029</v>
          </cell>
          <cell r="J176" t="str">
            <v>G1412/1413</v>
          </cell>
          <cell r="K176" t="str">
            <v>120368-3</v>
          </cell>
          <cell r="L176" t="str">
            <v>Gonzales</v>
          </cell>
          <cell r="M176">
            <v>2</v>
          </cell>
          <cell r="N176" t="str">
            <v>LMV322</v>
          </cell>
          <cell r="O176">
            <v>329228.21999999997</v>
          </cell>
          <cell r="P176" t="str">
            <v>PP</v>
          </cell>
          <cell r="Q176" t="str">
            <v>STD*</v>
          </cell>
          <cell r="R176" t="str">
            <v>PD</v>
          </cell>
          <cell r="S176" t="str">
            <v>N</v>
          </cell>
          <cell r="T176" t="str">
            <v>N</v>
          </cell>
          <cell r="U176">
            <v>41577</v>
          </cell>
          <cell r="V176">
            <v>41577</v>
          </cell>
          <cell r="W176">
            <v>41835</v>
          </cell>
          <cell r="X176">
            <v>41810</v>
          </cell>
          <cell r="Y176">
            <v>41577</v>
          </cell>
          <cell r="Z176">
            <v>41584</v>
          </cell>
          <cell r="AA176">
            <v>41584</v>
          </cell>
          <cell r="AB176">
            <v>41584</v>
          </cell>
          <cell r="AC176">
            <v>41691</v>
          </cell>
          <cell r="AD176">
            <v>41705</v>
          </cell>
          <cell r="AE176">
            <v>41732</v>
          </cell>
          <cell r="AF176">
            <v>41743</v>
          </cell>
          <cell r="AH176">
            <v>41773</v>
          </cell>
          <cell r="AI176" t="str">
            <v>-</v>
          </cell>
          <cell r="AJ176">
            <v>119</v>
          </cell>
          <cell r="AK176">
            <v>32.285714285714285</v>
          </cell>
          <cell r="AL176">
            <v>41578</v>
          </cell>
          <cell r="AM176">
            <v>41589</v>
          </cell>
          <cell r="AN176">
            <v>41589</v>
          </cell>
          <cell r="AO176">
            <v>41617</v>
          </cell>
          <cell r="AP176">
            <v>41627</v>
          </cell>
          <cell r="AQ176">
            <v>41366</v>
          </cell>
          <cell r="AR176">
            <v>41740</v>
          </cell>
          <cell r="AT176" t="str">
            <v>Nelson</v>
          </cell>
          <cell r="AV176">
            <v>41759</v>
          </cell>
          <cell r="AX176">
            <v>41768</v>
          </cell>
          <cell r="AZ176" t="str">
            <v/>
          </cell>
        </row>
        <row r="177">
          <cell r="B177" t="str">
            <v>A2349650-03-04</v>
          </cell>
          <cell r="C177" t="str">
            <v>Flycol Fluid Control/ Jutai Energy</v>
          </cell>
          <cell r="D177" t="str">
            <v>Kennedy</v>
          </cell>
          <cell r="F177" t="str">
            <v>Boles</v>
          </cell>
          <cell r="G177" t="str">
            <v>Gibson</v>
          </cell>
          <cell r="H177" t="str">
            <v>Christina</v>
          </cell>
          <cell r="I177" t="str">
            <v>FK20131029</v>
          </cell>
          <cell r="J177" t="str">
            <v>G5269/5270</v>
          </cell>
          <cell r="K177" t="str">
            <v>120368-3</v>
          </cell>
          <cell r="L177" t="str">
            <v>Gonzales</v>
          </cell>
          <cell r="M177">
            <v>2</v>
          </cell>
          <cell r="N177" t="str">
            <v>LMV311</v>
          </cell>
          <cell r="O177">
            <v>439968.32</v>
          </cell>
          <cell r="P177" t="str">
            <v>PP</v>
          </cell>
          <cell r="Q177" t="str">
            <v>STD*</v>
          </cell>
          <cell r="R177" t="str">
            <v>PD</v>
          </cell>
          <cell r="S177" t="str">
            <v>N</v>
          </cell>
          <cell r="T177" t="str">
            <v>N</v>
          </cell>
          <cell r="U177">
            <v>41577</v>
          </cell>
          <cell r="V177">
            <v>41577</v>
          </cell>
          <cell r="W177">
            <v>41835</v>
          </cell>
          <cell r="X177">
            <v>41810</v>
          </cell>
          <cell r="Y177">
            <v>41577</v>
          </cell>
          <cell r="Z177">
            <v>41584</v>
          </cell>
          <cell r="AA177">
            <v>41584</v>
          </cell>
          <cell r="AB177">
            <v>41584</v>
          </cell>
          <cell r="AC177">
            <v>41691</v>
          </cell>
          <cell r="AD177">
            <v>41705</v>
          </cell>
          <cell r="AE177">
            <v>41732</v>
          </cell>
          <cell r="AF177">
            <v>41743</v>
          </cell>
          <cell r="AH177">
            <v>41773</v>
          </cell>
          <cell r="AI177" t="str">
            <v>-</v>
          </cell>
          <cell r="AJ177">
            <v>119</v>
          </cell>
          <cell r="AK177">
            <v>32.285714285714285</v>
          </cell>
          <cell r="AL177">
            <v>41578</v>
          </cell>
          <cell r="AM177">
            <v>41589</v>
          </cell>
          <cell r="AN177">
            <v>41589</v>
          </cell>
          <cell r="AO177">
            <v>41617</v>
          </cell>
          <cell r="AP177">
            <v>41627</v>
          </cell>
          <cell r="AQ177">
            <v>41366</v>
          </cell>
          <cell r="AR177">
            <v>41740</v>
          </cell>
          <cell r="AT177" t="str">
            <v>Nelson</v>
          </cell>
          <cell r="AV177">
            <v>41759</v>
          </cell>
          <cell r="AX177">
            <v>41766</v>
          </cell>
          <cell r="AZ177" t="str">
            <v/>
          </cell>
        </row>
        <row r="178">
          <cell r="B178" t="str">
            <v>A2309729-03-04</v>
          </cell>
          <cell r="C178" t="str">
            <v>Bharat Bhavan / EIL</v>
          </cell>
          <cell r="D178" t="str">
            <v>Mckechnie</v>
          </cell>
          <cell r="F178" t="str">
            <v>Reichert</v>
          </cell>
          <cell r="H178" t="str">
            <v>Norma</v>
          </cell>
          <cell r="I178" t="str">
            <v>450421918</v>
          </cell>
          <cell r="J178" t="str">
            <v>144-P-141 A/B</v>
          </cell>
          <cell r="K178">
            <v>111614</v>
          </cell>
          <cell r="L178" t="str">
            <v>Chatterji</v>
          </cell>
          <cell r="M178">
            <v>2</v>
          </cell>
          <cell r="N178" t="str">
            <v>LMV322</v>
          </cell>
          <cell r="O178">
            <v>342962</v>
          </cell>
          <cell r="P178" t="str">
            <v>LD</v>
          </cell>
          <cell r="Q178" t="str">
            <v>MCPX</v>
          </cell>
          <cell r="R178" t="str">
            <v>PD</v>
          </cell>
          <cell r="S178" t="str">
            <v>Y</v>
          </cell>
          <cell r="T178" t="str">
            <v>N</v>
          </cell>
          <cell r="U178">
            <v>41478</v>
          </cell>
          <cell r="V178">
            <v>41479</v>
          </cell>
          <cell r="W178">
            <v>41831</v>
          </cell>
          <cell r="X178">
            <v>41813</v>
          </cell>
          <cell r="Y178">
            <v>41478</v>
          </cell>
          <cell r="Z178">
            <v>41486</v>
          </cell>
          <cell r="AA178">
            <v>41486</v>
          </cell>
          <cell r="AB178">
            <v>41486</v>
          </cell>
          <cell r="AC178">
            <v>41701</v>
          </cell>
          <cell r="AD178">
            <v>41715</v>
          </cell>
          <cell r="AE178">
            <v>41739</v>
          </cell>
          <cell r="AF178">
            <v>41743</v>
          </cell>
          <cell r="AH178">
            <v>41783</v>
          </cell>
          <cell r="AI178" t="str">
            <v>-</v>
          </cell>
          <cell r="AJ178">
            <v>189</v>
          </cell>
          <cell r="AK178">
            <v>47.714285714285715</v>
          </cell>
          <cell r="AL178">
            <v>41478</v>
          </cell>
          <cell r="AO178">
            <v>41486</v>
          </cell>
          <cell r="AP178">
            <v>41523</v>
          </cell>
          <cell r="AQ178">
            <v>41547</v>
          </cell>
          <cell r="AR178">
            <v>41704</v>
          </cell>
          <cell r="AT178" t="str">
            <v>Kampman</v>
          </cell>
          <cell r="AV178">
            <v>41724</v>
          </cell>
          <cell r="AX178">
            <v>41744</v>
          </cell>
          <cell r="AZ178" t="str">
            <v/>
          </cell>
        </row>
        <row r="179">
          <cell r="B179" t="str">
            <v>A2309729-01-02</v>
          </cell>
          <cell r="C179" t="str">
            <v>Bharat Bhavan / EIL</v>
          </cell>
          <cell r="D179" t="str">
            <v>Mckechnie</v>
          </cell>
          <cell r="F179" t="str">
            <v>Reichert</v>
          </cell>
          <cell r="H179" t="str">
            <v>Norma</v>
          </cell>
          <cell r="I179" t="str">
            <v>450421918</v>
          </cell>
          <cell r="J179" t="str">
            <v>146-P-102 A/B</v>
          </cell>
          <cell r="K179">
            <v>111614</v>
          </cell>
          <cell r="L179" t="str">
            <v>Chatterji</v>
          </cell>
          <cell r="M179">
            <v>2</v>
          </cell>
          <cell r="N179" t="str">
            <v>LMV322</v>
          </cell>
          <cell r="O179">
            <v>264508</v>
          </cell>
          <cell r="P179" t="str">
            <v>LD</v>
          </cell>
          <cell r="Q179" t="str">
            <v>MCPX</v>
          </cell>
          <cell r="R179" t="str">
            <v>PD</v>
          </cell>
          <cell r="S179" t="str">
            <v>Y</v>
          </cell>
          <cell r="T179" t="str">
            <v>N</v>
          </cell>
          <cell r="U179">
            <v>41478</v>
          </cell>
          <cell r="V179">
            <v>41479</v>
          </cell>
          <cell r="W179">
            <v>41831</v>
          </cell>
          <cell r="X179">
            <v>41813</v>
          </cell>
          <cell r="Y179">
            <v>41478</v>
          </cell>
          <cell r="Z179">
            <v>41486</v>
          </cell>
          <cell r="AA179">
            <v>41486</v>
          </cell>
          <cell r="AB179">
            <v>41486</v>
          </cell>
          <cell r="AC179">
            <v>41701</v>
          </cell>
          <cell r="AD179">
            <v>41715</v>
          </cell>
          <cell r="AE179">
            <v>41739</v>
          </cell>
          <cell r="AF179">
            <v>41743</v>
          </cell>
          <cell r="AH179">
            <v>41783</v>
          </cell>
          <cell r="AI179" t="str">
            <v>-</v>
          </cell>
          <cell r="AJ179">
            <v>189</v>
          </cell>
          <cell r="AK179">
            <v>47.714285714285715</v>
          </cell>
          <cell r="AL179">
            <v>41478</v>
          </cell>
          <cell r="AO179">
            <v>41486</v>
          </cell>
          <cell r="AP179">
            <v>41523</v>
          </cell>
          <cell r="AQ179">
            <v>41547</v>
          </cell>
          <cell r="AR179">
            <v>41704</v>
          </cell>
          <cell r="AT179" t="str">
            <v>Kampman</v>
          </cell>
          <cell r="AV179">
            <v>41718</v>
          </cell>
          <cell r="AX179">
            <v>41751</v>
          </cell>
          <cell r="AZ179" t="str">
            <v/>
          </cell>
        </row>
        <row r="180">
          <cell r="B180" t="str">
            <v>A2396620-01</v>
          </cell>
          <cell r="C180" t="str">
            <v>Sunair Co</v>
          </cell>
          <cell r="D180" t="str">
            <v>Boening</v>
          </cell>
          <cell r="F180" t="str">
            <v>Miller</v>
          </cell>
          <cell r="G180" t="str">
            <v>-</v>
          </cell>
          <cell r="H180" t="str">
            <v>FLT</v>
          </cell>
          <cell r="I180" t="str">
            <v>029178</v>
          </cell>
          <cell r="J180" t="str">
            <v>14SUND66680</v>
          </cell>
          <cell r="K180">
            <v>125232.2</v>
          </cell>
          <cell r="M180">
            <v>1</v>
          </cell>
          <cell r="N180" t="str">
            <v>LMV801</v>
          </cell>
          <cell r="O180">
            <v>19870</v>
          </cell>
          <cell r="P180" t="str">
            <v>-</v>
          </cell>
          <cell r="Q180" t="str">
            <v>FLT</v>
          </cell>
          <cell r="R180" t="str">
            <v>PB</v>
          </cell>
          <cell r="S180" t="str">
            <v>N</v>
          </cell>
          <cell r="T180" t="str">
            <v>N</v>
          </cell>
          <cell r="U180">
            <v>41704</v>
          </cell>
          <cell r="V180">
            <v>41705</v>
          </cell>
          <cell r="W180">
            <v>41801</v>
          </cell>
          <cell r="X180">
            <v>41801</v>
          </cell>
          <cell r="Y180">
            <v>41704</v>
          </cell>
          <cell r="Z180">
            <v>41712</v>
          </cell>
          <cell r="AA180" t="str">
            <v>-</v>
          </cell>
          <cell r="AB180">
            <v>41712</v>
          </cell>
          <cell r="AC180">
            <v>41689</v>
          </cell>
          <cell r="AD180">
            <v>41703</v>
          </cell>
          <cell r="AE180">
            <v>41747</v>
          </cell>
          <cell r="AF180">
            <v>41750</v>
          </cell>
          <cell r="AH180">
            <v>41771</v>
          </cell>
          <cell r="AI180" t="str">
            <v>-</v>
          </cell>
          <cell r="AJ180">
            <v>32</v>
          </cell>
          <cell r="AK180">
            <v>13.714285714285714</v>
          </cell>
          <cell r="AL180">
            <v>41704</v>
          </cell>
          <cell r="AM180">
            <v>41709</v>
          </cell>
          <cell r="AN180" t="str">
            <v>-</v>
          </cell>
          <cell r="AO180">
            <v>41718</v>
          </cell>
          <cell r="AP180">
            <v>41705</v>
          </cell>
          <cell r="AQ180">
            <v>41740</v>
          </cell>
          <cell r="AR180">
            <v>41743</v>
          </cell>
          <cell r="AS180">
            <v>41744</v>
          </cell>
          <cell r="AT180" t="str">
            <v>Wareham</v>
          </cell>
          <cell r="AU180" t="str">
            <v>Wareham</v>
          </cell>
          <cell r="AV180">
            <v>41744</v>
          </cell>
          <cell r="AX180">
            <v>41746</v>
          </cell>
          <cell r="AZ180" t="str">
            <v/>
          </cell>
        </row>
        <row r="181">
          <cell r="B181" t="str">
            <v>C2362424-01</v>
          </cell>
          <cell r="C181" t="str">
            <v>Cameron</v>
          </cell>
          <cell r="D181" t="str">
            <v>Wareham</v>
          </cell>
          <cell r="F181" t="str">
            <v>Miller</v>
          </cell>
          <cell r="H181" t="str">
            <v>Kursten</v>
          </cell>
          <cell r="I181" t="str">
            <v>4400003508</v>
          </cell>
          <cell r="J181" t="str">
            <v>-</v>
          </cell>
          <cell r="K181" t="str">
            <v>SC13394</v>
          </cell>
          <cell r="M181">
            <v>1</v>
          </cell>
          <cell r="N181" t="str">
            <v>LMC341P</v>
          </cell>
          <cell r="O181">
            <v>213376</v>
          </cell>
          <cell r="P181" t="str">
            <v>PP</v>
          </cell>
          <cell r="Q181" t="str">
            <v>STD</v>
          </cell>
          <cell r="R181" t="str">
            <v>CA</v>
          </cell>
          <cell r="S181" t="str">
            <v>N</v>
          </cell>
          <cell r="T181" t="str">
            <v>N</v>
          </cell>
          <cell r="U181">
            <v>41612</v>
          </cell>
          <cell r="V181">
            <v>41613</v>
          </cell>
          <cell r="W181">
            <v>41810</v>
          </cell>
          <cell r="X181">
            <v>41810</v>
          </cell>
          <cell r="Y181">
            <v>41612</v>
          </cell>
          <cell r="Z181">
            <v>41620</v>
          </cell>
          <cell r="AA181" t="str">
            <v>-</v>
          </cell>
          <cell r="AB181">
            <v>41627</v>
          </cell>
          <cell r="AC181">
            <v>41698</v>
          </cell>
          <cell r="AD181">
            <v>41712</v>
          </cell>
          <cell r="AE181">
            <v>41747</v>
          </cell>
          <cell r="AF181">
            <v>41751</v>
          </cell>
          <cell r="AH181">
            <v>41780</v>
          </cell>
          <cell r="AI181" t="str">
            <v>-</v>
          </cell>
          <cell r="AJ181">
            <v>99</v>
          </cell>
          <cell r="AK181">
            <v>28.142857142857142</v>
          </cell>
          <cell r="AL181">
            <v>41612</v>
          </cell>
          <cell r="AM181">
            <v>41653</v>
          </cell>
          <cell r="AN181" t="str">
            <v>-</v>
          </cell>
          <cell r="AO181">
            <v>41659</v>
          </cell>
          <cell r="AP181">
            <v>41673</v>
          </cell>
          <cell r="AQ181">
            <v>41675</v>
          </cell>
          <cell r="AR181">
            <v>41676</v>
          </cell>
          <cell r="AT181" t="str">
            <v>Peters</v>
          </cell>
          <cell r="AV181">
            <v>41704</v>
          </cell>
          <cell r="AX181">
            <v>41709</v>
          </cell>
          <cell r="AZ181" t="str">
            <v/>
          </cell>
        </row>
        <row r="182">
          <cell r="B182" t="str">
            <v>2411590-01(93414558-CONV2014)</v>
          </cell>
          <cell r="C182" t="str">
            <v>Unit Process CO/ Conoco Phillips</v>
          </cell>
          <cell r="D182" t="str">
            <v>Williams</v>
          </cell>
          <cell r="I182" t="str">
            <v>609991</v>
          </cell>
          <cell r="J182" t="str">
            <v>P-GC04/ P-GC05</v>
          </cell>
          <cell r="K182">
            <v>124317</v>
          </cell>
          <cell r="M182">
            <v>1</v>
          </cell>
          <cell r="N182" t="str">
            <v>CONV PARTS LMV311</v>
          </cell>
          <cell r="O182">
            <v>43277.75</v>
          </cell>
          <cell r="P182" t="str">
            <v>-</v>
          </cell>
          <cell r="Q182" t="str">
            <v>MCPX</v>
          </cell>
          <cell r="R182" t="str">
            <v>CONV PARTS</v>
          </cell>
          <cell r="S182" t="str">
            <v>Y</v>
          </cell>
          <cell r="T182" t="str">
            <v>N</v>
          </cell>
          <cell r="U182">
            <v>41740</v>
          </cell>
          <cell r="V182">
            <v>41740</v>
          </cell>
          <cell r="W182">
            <v>41833</v>
          </cell>
          <cell r="X182">
            <v>41817</v>
          </cell>
          <cell r="Y182">
            <v>41740</v>
          </cell>
          <cell r="Z182" t="str">
            <v>-</v>
          </cell>
          <cell r="AA182" t="str">
            <v>-</v>
          </cell>
          <cell r="AB182" t="str">
            <v>-</v>
          </cell>
          <cell r="AC182" t="str">
            <v>-</v>
          </cell>
          <cell r="AD182" t="str">
            <v>-</v>
          </cell>
          <cell r="AE182" t="str">
            <v>-</v>
          </cell>
          <cell r="AF182">
            <v>41754</v>
          </cell>
          <cell r="AH182">
            <v>41787</v>
          </cell>
          <cell r="AI182" t="str">
            <v>-</v>
          </cell>
          <cell r="AJ182">
            <v>11</v>
          </cell>
          <cell r="AK182">
            <v>11</v>
          </cell>
          <cell r="AL182">
            <v>41740</v>
          </cell>
          <cell r="AM182" t="str">
            <v>-</v>
          </cell>
          <cell r="AN182" t="str">
            <v>-</v>
          </cell>
          <cell r="AO182" t="str">
            <v>-</v>
          </cell>
          <cell r="AP182" t="str">
            <v>-</v>
          </cell>
          <cell r="AR182" t="str">
            <v>-</v>
          </cell>
          <cell r="AS182" t="str">
            <v>-</v>
          </cell>
          <cell r="AT182" t="str">
            <v>-</v>
          </cell>
          <cell r="AU182" t="str">
            <v>-</v>
          </cell>
          <cell r="AV182">
            <v>41754</v>
          </cell>
          <cell r="AX182">
            <v>41754</v>
          </cell>
          <cell r="AZ182" t="str">
            <v/>
          </cell>
        </row>
        <row r="183">
          <cell r="B183" t="str">
            <v>2411590-02(93400008-CONV2014)</v>
          </cell>
          <cell r="C183" t="str">
            <v>Unit Process CO/ Conoco Phillips</v>
          </cell>
          <cell r="D183" t="str">
            <v>Williams</v>
          </cell>
          <cell r="I183" t="str">
            <v>609991</v>
          </cell>
          <cell r="J183" t="str">
            <v>P-GC04/ P-GC05</v>
          </cell>
          <cell r="K183">
            <v>124317</v>
          </cell>
          <cell r="M183">
            <v>1</v>
          </cell>
          <cell r="N183" t="str">
            <v>CONV PARTS HMP5000</v>
          </cell>
          <cell r="O183">
            <v>118443.05</v>
          </cell>
          <cell r="P183" t="str">
            <v>-</v>
          </cell>
          <cell r="Q183" t="str">
            <v>MCPX</v>
          </cell>
          <cell r="R183" t="str">
            <v>CONV PARTS</v>
          </cell>
          <cell r="S183" t="str">
            <v>Y</v>
          </cell>
          <cell r="T183" t="str">
            <v>N</v>
          </cell>
          <cell r="U183">
            <v>41740</v>
          </cell>
          <cell r="V183">
            <v>41740</v>
          </cell>
          <cell r="W183">
            <v>41833</v>
          </cell>
          <cell r="X183">
            <v>41817</v>
          </cell>
          <cell r="Y183">
            <v>41740</v>
          </cell>
          <cell r="Z183" t="str">
            <v>-</v>
          </cell>
          <cell r="AA183" t="str">
            <v>-</v>
          </cell>
          <cell r="AB183" t="str">
            <v>-</v>
          </cell>
          <cell r="AC183" t="str">
            <v>-</v>
          </cell>
          <cell r="AD183" t="str">
            <v>-</v>
          </cell>
          <cell r="AE183" t="str">
            <v>-</v>
          </cell>
          <cell r="AF183">
            <v>41754</v>
          </cell>
          <cell r="AH183">
            <v>41787</v>
          </cell>
          <cell r="AI183" t="str">
            <v>-</v>
          </cell>
          <cell r="AJ183">
            <v>11</v>
          </cell>
          <cell r="AK183">
            <v>11</v>
          </cell>
          <cell r="AL183">
            <v>41740</v>
          </cell>
          <cell r="AM183" t="str">
            <v>-</v>
          </cell>
          <cell r="AN183" t="str">
            <v>-</v>
          </cell>
          <cell r="AO183" t="str">
            <v>-</v>
          </cell>
          <cell r="AP183" t="str">
            <v>-</v>
          </cell>
          <cell r="AR183" t="str">
            <v>-</v>
          </cell>
          <cell r="AS183" t="str">
            <v>-</v>
          </cell>
          <cell r="AT183" t="str">
            <v>-</v>
          </cell>
          <cell r="AU183" t="str">
            <v>-</v>
          </cell>
          <cell r="AV183">
            <v>41754</v>
          </cell>
          <cell r="AX183">
            <v>41754</v>
          </cell>
          <cell r="AZ183" t="str">
            <v/>
          </cell>
        </row>
        <row r="184">
          <cell r="B184" t="str">
            <v>A2397305-01-02</v>
          </cell>
          <cell r="C184" t="str">
            <v>OCI Beaumont LLC</v>
          </cell>
          <cell r="D184" t="str">
            <v>Wareham</v>
          </cell>
          <cell r="F184" t="str">
            <v>Miller</v>
          </cell>
          <cell r="G184" t="str">
            <v>-</v>
          </cell>
          <cell r="H184" t="str">
            <v>FLT</v>
          </cell>
          <cell r="I184" t="str">
            <v>4810</v>
          </cell>
          <cell r="K184" t="str">
            <v>125818-2</v>
          </cell>
          <cell r="M184">
            <v>2</v>
          </cell>
          <cell r="N184" t="str">
            <v>LMV311</v>
          </cell>
          <cell r="O184">
            <v>138958</v>
          </cell>
          <cell r="P184" t="str">
            <v>-</v>
          </cell>
          <cell r="Q184" t="str">
            <v>FLT</v>
          </cell>
          <cell r="R184" t="str">
            <v>PA</v>
          </cell>
          <cell r="S184" t="str">
            <v>N</v>
          </cell>
          <cell r="T184" t="str">
            <v>N</v>
          </cell>
          <cell r="U184">
            <v>41703</v>
          </cell>
          <cell r="V184">
            <v>41708</v>
          </cell>
          <cell r="W184">
            <v>41800</v>
          </cell>
          <cell r="X184">
            <v>41800</v>
          </cell>
          <cell r="Y184">
            <v>41703</v>
          </cell>
          <cell r="Z184">
            <v>41715</v>
          </cell>
          <cell r="AA184" t="str">
            <v>-</v>
          </cell>
          <cell r="AB184">
            <v>41715</v>
          </cell>
          <cell r="AC184">
            <v>41688</v>
          </cell>
          <cell r="AD184">
            <v>41702</v>
          </cell>
          <cell r="AE184">
            <v>41751</v>
          </cell>
          <cell r="AF184">
            <v>41754</v>
          </cell>
          <cell r="AH184">
            <v>41770</v>
          </cell>
          <cell r="AI184" t="str">
            <v>-</v>
          </cell>
          <cell r="AJ184">
            <v>35</v>
          </cell>
          <cell r="AK184">
            <v>13.142857142857142</v>
          </cell>
          <cell r="AL184">
            <v>41703</v>
          </cell>
          <cell r="AM184">
            <v>41709</v>
          </cell>
          <cell r="AN184" t="str">
            <v>-</v>
          </cell>
          <cell r="AO184">
            <v>41722</v>
          </cell>
          <cell r="AP184">
            <v>41708</v>
          </cell>
          <cell r="AR184">
            <v>41732</v>
          </cell>
          <cell r="AS184">
            <v>41744</v>
          </cell>
          <cell r="AT184" t="str">
            <v>Boening</v>
          </cell>
          <cell r="AU184" t="str">
            <v>Boening</v>
          </cell>
          <cell r="AV184">
            <v>41745</v>
          </cell>
          <cell r="AX184">
            <v>41751</v>
          </cell>
          <cell r="AZ184" t="str">
            <v/>
          </cell>
        </row>
        <row r="185">
          <cell r="B185" t="str">
            <v>A2394840-01</v>
          </cell>
          <cell r="C185" t="str">
            <v>Milton Roy Ind/ Laiwu Steel Group</v>
          </cell>
          <cell r="D185" t="str">
            <v>Kennedy</v>
          </cell>
          <cell r="F185" t="str">
            <v>Miller</v>
          </cell>
          <cell r="G185" t="str">
            <v>-</v>
          </cell>
          <cell r="H185" t="str">
            <v>FLT</v>
          </cell>
          <cell r="I185" t="str">
            <v>S81140201</v>
          </cell>
          <cell r="J185" t="str">
            <v>P-1104A/B</v>
          </cell>
          <cell r="K185" t="str">
            <v>125945-4</v>
          </cell>
          <cell r="M185">
            <v>1</v>
          </cell>
          <cell r="N185" t="str">
            <v>LMV311</v>
          </cell>
          <cell r="O185">
            <v>18938</v>
          </cell>
          <cell r="P185" t="str">
            <v>-</v>
          </cell>
          <cell r="Q185" t="str">
            <v>FLT</v>
          </cell>
          <cell r="R185" t="str">
            <v>PB</v>
          </cell>
          <cell r="S185" t="str">
            <v>N</v>
          </cell>
          <cell r="T185" t="str">
            <v>N</v>
          </cell>
          <cell r="U185">
            <v>41701</v>
          </cell>
          <cell r="V185">
            <v>41701</v>
          </cell>
          <cell r="W185">
            <v>41806</v>
          </cell>
          <cell r="X185">
            <v>41806</v>
          </cell>
          <cell r="Y185">
            <v>41701</v>
          </cell>
          <cell r="Z185" t="str">
            <v>-</v>
          </cell>
          <cell r="AA185" t="str">
            <v>-</v>
          </cell>
          <cell r="AB185">
            <v>41708</v>
          </cell>
          <cell r="AC185">
            <v>41694</v>
          </cell>
          <cell r="AD185">
            <v>41708</v>
          </cell>
          <cell r="AE185">
            <v>41751</v>
          </cell>
          <cell r="AF185">
            <v>41754</v>
          </cell>
          <cell r="AH185">
            <v>41776</v>
          </cell>
          <cell r="AI185" t="str">
            <v>-</v>
          </cell>
          <cell r="AJ185">
            <v>40</v>
          </cell>
          <cell r="AK185">
            <v>15</v>
          </cell>
          <cell r="AL185">
            <v>41701</v>
          </cell>
          <cell r="AM185" t="str">
            <v>-</v>
          </cell>
          <cell r="AN185" t="str">
            <v>-</v>
          </cell>
          <cell r="AO185">
            <v>41726</v>
          </cell>
          <cell r="AP185">
            <v>41725</v>
          </cell>
          <cell r="AQ185">
            <v>41726</v>
          </cell>
          <cell r="AR185">
            <v>41738</v>
          </cell>
          <cell r="AS185">
            <v>41738</v>
          </cell>
          <cell r="AT185" t="str">
            <v>Wareham</v>
          </cell>
          <cell r="AU185" t="str">
            <v>Wareham</v>
          </cell>
          <cell r="AV185">
            <v>41739</v>
          </cell>
          <cell r="AX185">
            <v>41753</v>
          </cell>
          <cell r="AZ185" t="str">
            <v/>
          </cell>
        </row>
        <row r="186">
          <cell r="B186" t="str">
            <v>A2396421-01</v>
          </cell>
          <cell r="C186" t="str">
            <v>KU Brown Generating Station</v>
          </cell>
          <cell r="D186" t="str">
            <v>Boening</v>
          </cell>
          <cell r="F186" t="str">
            <v>Miller</v>
          </cell>
          <cell r="G186" t="str">
            <v>-</v>
          </cell>
          <cell r="I186" t="str">
            <v>560473</v>
          </cell>
          <cell r="J186" t="str">
            <v>93414187-88</v>
          </cell>
          <cell r="K186" t="str">
            <v>113064-3</v>
          </cell>
          <cell r="M186">
            <v>1</v>
          </cell>
          <cell r="N186" t="str">
            <v>LMV333</v>
          </cell>
          <cell r="O186">
            <v>84224</v>
          </cell>
          <cell r="P186" t="str">
            <v>-</v>
          </cell>
          <cell r="Q186" t="str">
            <v>STD</v>
          </cell>
          <cell r="R186" t="str">
            <v>PA</v>
          </cell>
          <cell r="S186" t="str">
            <v>N</v>
          </cell>
          <cell r="T186" t="str">
            <v>N</v>
          </cell>
          <cell r="U186">
            <v>41702</v>
          </cell>
          <cell r="V186">
            <v>41704</v>
          </cell>
          <cell r="W186">
            <v>41809</v>
          </cell>
          <cell r="X186">
            <v>41809</v>
          </cell>
          <cell r="Y186">
            <v>41702</v>
          </cell>
          <cell r="Z186" t="str">
            <v>-</v>
          </cell>
          <cell r="AA186" t="str">
            <v>-</v>
          </cell>
          <cell r="AB186">
            <v>41711</v>
          </cell>
          <cell r="AC186">
            <v>41697</v>
          </cell>
          <cell r="AD186">
            <v>41711</v>
          </cell>
          <cell r="AE186">
            <v>41754</v>
          </cell>
          <cell r="AF186">
            <v>41757</v>
          </cell>
          <cell r="AH186">
            <v>41779</v>
          </cell>
          <cell r="AI186" t="str">
            <v>-</v>
          </cell>
          <cell r="AJ186">
            <v>38</v>
          </cell>
          <cell r="AK186">
            <v>15</v>
          </cell>
          <cell r="AL186">
            <v>41702</v>
          </cell>
          <cell r="AM186" t="str">
            <v>-</v>
          </cell>
          <cell r="AN186" t="str">
            <v>-</v>
          </cell>
          <cell r="AV186">
            <v>41751</v>
          </cell>
          <cell r="AX186">
            <v>41761</v>
          </cell>
          <cell r="AZ186" t="str">
            <v/>
          </cell>
        </row>
        <row r="187">
          <cell r="B187" t="str">
            <v>A2389689-01-04</v>
          </cell>
          <cell r="C187" t="str">
            <v>Enerflex Energy Solutions</v>
          </cell>
          <cell r="D187" t="str">
            <v>Kennedy</v>
          </cell>
          <cell r="F187" t="str">
            <v>Miller</v>
          </cell>
          <cell r="G187" t="str">
            <v>-</v>
          </cell>
          <cell r="H187" t="str">
            <v>FLT</v>
          </cell>
          <cell r="I187" t="str">
            <v>4500103936</v>
          </cell>
          <cell r="J187">
            <v>0</v>
          </cell>
          <cell r="K187" t="str">
            <v>125718-2</v>
          </cell>
          <cell r="M187">
            <v>4</v>
          </cell>
          <cell r="N187" t="str">
            <v>LMV322</v>
          </cell>
          <cell r="O187">
            <v>267568</v>
          </cell>
          <cell r="P187" t="str">
            <v>PP</v>
          </cell>
          <cell r="Q187" t="str">
            <v>FLT</v>
          </cell>
          <cell r="R187" t="str">
            <v>PC</v>
          </cell>
          <cell r="S187" t="str">
            <v>N</v>
          </cell>
          <cell r="T187" t="str">
            <v>N</v>
          </cell>
          <cell r="U187">
            <v>41688</v>
          </cell>
          <cell r="V187">
            <v>41689</v>
          </cell>
          <cell r="W187">
            <v>41816</v>
          </cell>
          <cell r="X187">
            <v>41816</v>
          </cell>
          <cell r="Y187">
            <v>41688</v>
          </cell>
          <cell r="Z187">
            <v>41696</v>
          </cell>
          <cell r="AA187">
            <v>41696</v>
          </cell>
          <cell r="AB187">
            <v>41696</v>
          </cell>
          <cell r="AC187">
            <v>41704</v>
          </cell>
          <cell r="AD187">
            <v>41718</v>
          </cell>
          <cell r="AE187">
            <v>41754</v>
          </cell>
          <cell r="AF187">
            <v>41757</v>
          </cell>
          <cell r="AH187">
            <v>41786</v>
          </cell>
          <cell r="AI187" t="str">
            <v>-</v>
          </cell>
          <cell r="AJ187">
            <v>49</v>
          </cell>
          <cell r="AK187">
            <v>18.142857142857142</v>
          </cell>
          <cell r="AL187">
            <v>41688</v>
          </cell>
          <cell r="AM187">
            <v>41698</v>
          </cell>
          <cell r="AN187">
            <v>41698</v>
          </cell>
          <cell r="AO187">
            <v>41701</v>
          </cell>
          <cell r="AP187">
            <v>41698</v>
          </cell>
          <cell r="AQ187">
            <v>41710</v>
          </cell>
          <cell r="AR187">
            <v>41710</v>
          </cell>
          <cell r="AV187">
            <v>41715</v>
          </cell>
          <cell r="AX187">
            <v>41729</v>
          </cell>
          <cell r="AZ187" t="str">
            <v/>
          </cell>
        </row>
        <row r="188">
          <cell r="B188" t="str">
            <v>A2403079-01</v>
          </cell>
          <cell r="C188" t="str">
            <v>Taikkiso Co/ Oriental Union Chemical</v>
          </cell>
          <cell r="D188" t="str">
            <v>Wareham</v>
          </cell>
          <cell r="F188" t="str">
            <v>Miller</v>
          </cell>
          <cell r="G188" t="str">
            <v>-</v>
          </cell>
          <cell r="H188" t="str">
            <v>FLT</v>
          </cell>
          <cell r="I188" t="str">
            <v>TKK2014S-17</v>
          </cell>
          <cell r="J188" t="str">
            <v>PP1301</v>
          </cell>
          <cell r="K188">
            <v>126022</v>
          </cell>
          <cell r="M188">
            <v>1</v>
          </cell>
          <cell r="N188" t="str">
            <v>LMV311</v>
          </cell>
          <cell r="O188">
            <v>48000</v>
          </cell>
          <cell r="P188" t="str">
            <v>-</v>
          </cell>
          <cell r="Q188" t="str">
            <v>FLT</v>
          </cell>
          <cell r="R188" t="str">
            <v>PA</v>
          </cell>
          <cell r="S188" t="str">
            <v>N</v>
          </cell>
          <cell r="T188" t="str">
            <v>N</v>
          </cell>
          <cell r="U188">
            <v>41719</v>
          </cell>
          <cell r="V188">
            <v>41722</v>
          </cell>
          <cell r="W188">
            <v>41803</v>
          </cell>
          <cell r="X188">
            <v>41803</v>
          </cell>
          <cell r="Y188">
            <v>41719</v>
          </cell>
          <cell r="Z188" t="str">
            <v>-</v>
          </cell>
          <cell r="AA188" t="str">
            <v>-</v>
          </cell>
          <cell r="AB188">
            <v>41729</v>
          </cell>
          <cell r="AC188">
            <v>41691</v>
          </cell>
          <cell r="AD188">
            <v>41705</v>
          </cell>
          <cell r="AE188">
            <v>41755</v>
          </cell>
          <cell r="AF188">
            <v>41758</v>
          </cell>
          <cell r="AH188">
            <v>41773</v>
          </cell>
          <cell r="AI188" t="str">
            <v>-</v>
          </cell>
          <cell r="AJ188">
            <v>27</v>
          </cell>
          <cell r="AK188">
            <v>11.571428571428571</v>
          </cell>
          <cell r="AL188">
            <v>41719</v>
          </cell>
          <cell r="AM188" t="str">
            <v>-</v>
          </cell>
          <cell r="AN188" t="str">
            <v>-</v>
          </cell>
          <cell r="AO188">
            <v>41752</v>
          </cell>
          <cell r="AP188">
            <v>41753</v>
          </cell>
          <cell r="AQ188">
            <v>41754</v>
          </cell>
          <cell r="AR188">
            <v>41757</v>
          </cell>
          <cell r="AS188">
            <v>41759</v>
          </cell>
          <cell r="AT188" t="str">
            <v>Boening</v>
          </cell>
          <cell r="AU188" t="str">
            <v>Boening</v>
          </cell>
          <cell r="AV188">
            <v>41759</v>
          </cell>
          <cell r="AX188">
            <v>41764</v>
          </cell>
          <cell r="AZ188" t="str">
            <v/>
          </cell>
        </row>
        <row r="189">
          <cell r="B189" t="str">
            <v>A2352951-04-05</v>
          </cell>
          <cell r="C189" t="str">
            <v>Ventech Eng/ SC Condensate</v>
          </cell>
          <cell r="D189" t="str">
            <v>Elkins</v>
          </cell>
          <cell r="F189" t="str">
            <v>Reichert</v>
          </cell>
          <cell r="G189" t="str">
            <v>Gibson</v>
          </cell>
          <cell r="H189" t="str">
            <v>Heidi</v>
          </cell>
          <cell r="I189" t="str">
            <v>4771002-13-02163</v>
          </cell>
          <cell r="J189" t="str">
            <v>P-2007 A/B</v>
          </cell>
          <cell r="K189" t="str">
            <v>118504-5</v>
          </cell>
          <cell r="M189">
            <v>2</v>
          </cell>
          <cell r="N189" t="str">
            <v>LMV311</v>
          </cell>
          <cell r="O189">
            <v>249802</v>
          </cell>
          <cell r="P189" t="str">
            <v>PP</v>
          </cell>
          <cell r="Q189" t="str">
            <v>MCPX</v>
          </cell>
          <cell r="R189" t="str">
            <v>PC</v>
          </cell>
          <cell r="S189" t="str">
            <v>Y</v>
          </cell>
          <cell r="T189" t="str">
            <v>N</v>
          </cell>
          <cell r="U189">
            <v>41584</v>
          </cell>
          <cell r="V189">
            <v>41585</v>
          </cell>
          <cell r="W189">
            <v>41815</v>
          </cell>
          <cell r="X189">
            <v>41820</v>
          </cell>
          <cell r="Y189">
            <v>41584</v>
          </cell>
          <cell r="Z189">
            <v>41592</v>
          </cell>
          <cell r="AA189">
            <v>41592</v>
          </cell>
          <cell r="AB189">
            <v>41592</v>
          </cell>
          <cell r="AC189">
            <v>41708</v>
          </cell>
          <cell r="AD189">
            <v>41722</v>
          </cell>
          <cell r="AE189">
            <v>41758</v>
          </cell>
          <cell r="AF189">
            <v>41761</v>
          </cell>
          <cell r="AH189">
            <v>41790</v>
          </cell>
          <cell r="AI189" t="str">
            <v>-</v>
          </cell>
          <cell r="AJ189">
            <v>127</v>
          </cell>
          <cell r="AK189">
            <v>33.571428571428569</v>
          </cell>
          <cell r="AL189">
            <v>41584</v>
          </cell>
          <cell r="AM189">
            <v>41625</v>
          </cell>
          <cell r="AN189">
            <v>41652</v>
          </cell>
          <cell r="AO189">
            <v>41649</v>
          </cell>
          <cell r="AP189">
            <v>41750</v>
          </cell>
          <cell r="AQ189">
            <v>41765</v>
          </cell>
          <cell r="AR189">
            <v>41765</v>
          </cell>
          <cell r="AT189" t="str">
            <v>Kampman</v>
          </cell>
          <cell r="AV189">
            <v>41772</v>
          </cell>
          <cell r="AX189">
            <v>41781</v>
          </cell>
          <cell r="AZ189" t="str">
            <v/>
          </cell>
        </row>
        <row r="190">
          <cell r="B190" t="str">
            <v>A2352951-03</v>
          </cell>
          <cell r="C190" t="str">
            <v>Ventech Eng/ SC Condensate</v>
          </cell>
          <cell r="D190" t="str">
            <v>Elkins</v>
          </cell>
          <cell r="F190" t="str">
            <v>Reichert</v>
          </cell>
          <cell r="G190" t="str">
            <v>Gibson</v>
          </cell>
          <cell r="H190" t="str">
            <v>Heidi</v>
          </cell>
          <cell r="I190" t="str">
            <v>4771002-13-02163</v>
          </cell>
          <cell r="J190" t="str">
            <v>P-2002</v>
          </cell>
          <cell r="K190" t="str">
            <v>118504-5</v>
          </cell>
          <cell r="M190">
            <v>1</v>
          </cell>
          <cell r="N190" t="str">
            <v>LMV322</v>
          </cell>
          <cell r="O190">
            <v>88306</v>
          </cell>
          <cell r="P190" t="str">
            <v>PP</v>
          </cell>
          <cell r="Q190" t="str">
            <v>MCPX</v>
          </cell>
          <cell r="R190" t="str">
            <v>PC</v>
          </cell>
          <cell r="S190" t="str">
            <v>Y</v>
          </cell>
          <cell r="T190" t="str">
            <v>N</v>
          </cell>
          <cell r="U190">
            <v>41584</v>
          </cell>
          <cell r="V190">
            <v>41585</v>
          </cell>
          <cell r="W190">
            <v>41815</v>
          </cell>
          <cell r="X190">
            <v>41820</v>
          </cell>
          <cell r="Y190">
            <v>41584</v>
          </cell>
          <cell r="Z190">
            <v>41592</v>
          </cell>
          <cell r="AA190">
            <v>41592</v>
          </cell>
          <cell r="AB190">
            <v>41592</v>
          </cell>
          <cell r="AC190">
            <v>41708</v>
          </cell>
          <cell r="AD190">
            <v>41722</v>
          </cell>
          <cell r="AE190">
            <v>41758</v>
          </cell>
          <cell r="AF190">
            <v>41761</v>
          </cell>
          <cell r="AH190">
            <v>41790</v>
          </cell>
          <cell r="AI190" t="str">
            <v>-</v>
          </cell>
          <cell r="AJ190">
            <v>127</v>
          </cell>
          <cell r="AK190">
            <v>33.571428571428569</v>
          </cell>
          <cell r="AL190">
            <v>41584</v>
          </cell>
          <cell r="AM190">
            <v>41625</v>
          </cell>
          <cell r="AN190">
            <v>41652</v>
          </cell>
          <cell r="AO190">
            <v>41649</v>
          </cell>
          <cell r="AP190">
            <v>41750</v>
          </cell>
          <cell r="AQ190">
            <v>41759</v>
          </cell>
          <cell r="AR190">
            <v>41765</v>
          </cell>
          <cell r="AT190" t="str">
            <v>Kampman</v>
          </cell>
          <cell r="AV190">
            <v>41772</v>
          </cell>
          <cell r="AX190">
            <v>41780</v>
          </cell>
          <cell r="AZ190" t="str">
            <v/>
          </cell>
        </row>
        <row r="191">
          <cell r="B191" t="str">
            <v>A2352951-01-02</v>
          </cell>
          <cell r="C191" t="str">
            <v>Ventech Eng/ SC Condensate</v>
          </cell>
          <cell r="D191" t="str">
            <v>Elkins</v>
          </cell>
          <cell r="F191" t="str">
            <v>Reichert</v>
          </cell>
          <cell r="G191" t="str">
            <v>Gibson</v>
          </cell>
          <cell r="H191" t="str">
            <v>Heidi</v>
          </cell>
          <cell r="I191" t="str">
            <v>4771002-13-02163</v>
          </cell>
          <cell r="J191" t="str">
            <v>P-2001 A/B</v>
          </cell>
          <cell r="K191" t="str">
            <v>118504-5</v>
          </cell>
          <cell r="M191">
            <v>2</v>
          </cell>
          <cell r="N191" t="str">
            <v>LMV311</v>
          </cell>
          <cell r="O191">
            <v>267114</v>
          </cell>
          <cell r="P191" t="str">
            <v>PP</v>
          </cell>
          <cell r="Q191" t="str">
            <v>MCPX</v>
          </cell>
          <cell r="R191" t="str">
            <v>PC</v>
          </cell>
          <cell r="S191" t="str">
            <v>Y</v>
          </cell>
          <cell r="T191" t="str">
            <v>N</v>
          </cell>
          <cell r="U191">
            <v>41584</v>
          </cell>
          <cell r="V191">
            <v>41585</v>
          </cell>
          <cell r="W191">
            <v>41815</v>
          </cell>
          <cell r="X191">
            <v>41820</v>
          </cell>
          <cell r="Y191">
            <v>41584</v>
          </cell>
          <cell r="Z191">
            <v>41592</v>
          </cell>
          <cell r="AA191">
            <v>41592</v>
          </cell>
          <cell r="AB191">
            <v>41592</v>
          </cell>
          <cell r="AC191">
            <v>41708</v>
          </cell>
          <cell r="AD191">
            <v>41722</v>
          </cell>
          <cell r="AE191">
            <v>41758</v>
          </cell>
          <cell r="AF191">
            <v>41761</v>
          </cell>
          <cell r="AH191">
            <v>41790</v>
          </cell>
          <cell r="AI191" t="str">
            <v>-</v>
          </cell>
          <cell r="AJ191">
            <v>127</v>
          </cell>
          <cell r="AK191">
            <v>33.571428571428569</v>
          </cell>
          <cell r="AL191">
            <v>41584</v>
          </cell>
          <cell r="AM191">
            <v>41625</v>
          </cell>
          <cell r="AN191">
            <v>41652</v>
          </cell>
          <cell r="AO191">
            <v>41649</v>
          </cell>
          <cell r="AP191">
            <v>41750</v>
          </cell>
          <cell r="AQ191">
            <v>41765</v>
          </cell>
          <cell r="AR191">
            <v>41765</v>
          </cell>
          <cell r="AT191" t="str">
            <v>Kampman</v>
          </cell>
          <cell r="AX191">
            <v>41775</v>
          </cell>
          <cell r="AZ191" t="str">
            <v/>
          </cell>
        </row>
        <row r="192">
          <cell r="B192" t="str">
            <v>A2364479-01-02</v>
          </cell>
          <cell r="C192" t="str">
            <v>LG-Toyo Eng Co Ltd/ Lotte Chemical</v>
          </cell>
          <cell r="D192" t="str">
            <v>Sideri</v>
          </cell>
          <cell r="H192" t="str">
            <v>Heidi</v>
          </cell>
          <cell r="I192" t="str">
            <v>PO-W1319-31-003</v>
          </cell>
          <cell r="J192" t="str">
            <v>P-604A/B</v>
          </cell>
          <cell r="K192">
            <v>121762</v>
          </cell>
          <cell r="L192" t="str">
            <v>Gonzales</v>
          </cell>
          <cell r="M192">
            <v>2</v>
          </cell>
          <cell r="N192" t="str">
            <v>LMV322</v>
          </cell>
          <cell r="O192">
            <v>245000</v>
          </cell>
          <cell r="P192" t="str">
            <v>PP</v>
          </cell>
          <cell r="Q192" t="str">
            <v>MCPX</v>
          </cell>
          <cell r="R192" t="str">
            <v>PD</v>
          </cell>
          <cell r="S192" t="str">
            <v>N</v>
          </cell>
          <cell r="T192" t="str">
            <v>N</v>
          </cell>
          <cell r="U192">
            <v>41618</v>
          </cell>
          <cell r="V192">
            <v>41618</v>
          </cell>
          <cell r="W192">
            <v>41828</v>
          </cell>
          <cell r="X192">
            <v>41828</v>
          </cell>
          <cell r="Y192">
            <v>41618</v>
          </cell>
          <cell r="Z192">
            <v>41625</v>
          </cell>
          <cell r="AA192">
            <v>41625</v>
          </cell>
          <cell r="AB192">
            <v>41625</v>
          </cell>
          <cell r="AC192">
            <v>41716</v>
          </cell>
          <cell r="AD192">
            <v>41730</v>
          </cell>
          <cell r="AE192">
            <v>41757</v>
          </cell>
          <cell r="AF192">
            <v>41761</v>
          </cell>
          <cell r="AH192">
            <v>41798</v>
          </cell>
          <cell r="AI192" t="str">
            <v>-</v>
          </cell>
          <cell r="AJ192">
            <v>104</v>
          </cell>
          <cell r="AK192">
            <v>30</v>
          </cell>
          <cell r="AL192">
            <v>41618</v>
          </cell>
          <cell r="AM192">
            <v>41637</v>
          </cell>
          <cell r="AN192">
            <v>41637</v>
          </cell>
          <cell r="AO192">
            <v>41660</v>
          </cell>
          <cell r="AP192">
            <v>41648</v>
          </cell>
          <cell r="AQ192">
            <v>41738</v>
          </cell>
          <cell r="AR192">
            <v>41738</v>
          </cell>
          <cell r="AT192" t="str">
            <v>Parks</v>
          </cell>
          <cell r="AV192">
            <v>41751</v>
          </cell>
          <cell r="AX192">
            <v>41760</v>
          </cell>
          <cell r="AZ192" t="str">
            <v/>
          </cell>
        </row>
        <row r="193">
          <cell r="B193" t="str">
            <v>A2409071-01</v>
          </cell>
          <cell r="C193" t="str">
            <v>NATPRO/ Energie Valero</v>
          </cell>
          <cell r="D193" t="str">
            <v>Kennedy</v>
          </cell>
          <cell r="F193" t="str">
            <v>Miller</v>
          </cell>
          <cell r="G193" t="str">
            <v>-</v>
          </cell>
          <cell r="H193" t="str">
            <v>FLT</v>
          </cell>
          <cell r="I193" t="str">
            <v>PUR502972</v>
          </cell>
          <cell r="J193" t="str">
            <v>P-2408-26</v>
          </cell>
          <cell r="K193" t="str">
            <v>120578-1</v>
          </cell>
          <cell r="M193">
            <v>1</v>
          </cell>
          <cell r="N193" t="str">
            <v>LMV806</v>
          </cell>
          <cell r="O193">
            <v>9328.92</v>
          </cell>
          <cell r="P193" t="str">
            <v>-</v>
          </cell>
          <cell r="Q193" t="str">
            <v>FLT</v>
          </cell>
          <cell r="R193" t="str">
            <v>PA</v>
          </cell>
          <cell r="S193" t="str">
            <v>N</v>
          </cell>
          <cell r="T193" t="str">
            <v>N</v>
          </cell>
          <cell r="U193">
            <v>41733</v>
          </cell>
          <cell r="V193">
            <v>41736</v>
          </cell>
          <cell r="W193">
            <v>41810</v>
          </cell>
          <cell r="X193">
            <v>41810</v>
          </cell>
          <cell r="Y193">
            <v>41736</v>
          </cell>
          <cell r="Z193">
            <v>41743</v>
          </cell>
          <cell r="AA193" t="str">
            <v>-</v>
          </cell>
          <cell r="AB193">
            <v>41743</v>
          </cell>
          <cell r="AC193">
            <v>41698</v>
          </cell>
          <cell r="AD193">
            <v>41712</v>
          </cell>
          <cell r="AE193">
            <v>41762</v>
          </cell>
          <cell r="AF193">
            <v>41765</v>
          </cell>
          <cell r="AH193">
            <v>41780</v>
          </cell>
          <cell r="AI193" t="str">
            <v>-</v>
          </cell>
          <cell r="AJ193">
            <v>22</v>
          </cell>
          <cell r="AK193">
            <v>10.571428571428571</v>
          </cell>
          <cell r="AL193">
            <v>41736</v>
          </cell>
          <cell r="AM193">
            <v>41738</v>
          </cell>
          <cell r="AN193" t="str">
            <v>-</v>
          </cell>
          <cell r="AO193">
            <v>41752</v>
          </cell>
          <cell r="AP193">
            <v>41751</v>
          </cell>
          <cell r="AR193">
            <v>41760</v>
          </cell>
          <cell r="AS193">
            <v>41765</v>
          </cell>
          <cell r="AT193" t="str">
            <v>Wareham</v>
          </cell>
          <cell r="AU193" t="str">
            <v>Wareham</v>
          </cell>
          <cell r="AV193">
            <v>41765</v>
          </cell>
          <cell r="AX193">
            <v>41772</v>
          </cell>
          <cell r="AZ193" t="str">
            <v/>
          </cell>
        </row>
        <row r="194">
          <cell r="B194" t="str">
            <v>A2401267-01</v>
          </cell>
          <cell r="C194" t="str">
            <v>Mexichem Flour, Inc</v>
          </cell>
          <cell r="D194" t="str">
            <v>Kennedy</v>
          </cell>
          <cell r="F194" t="str">
            <v>Miller</v>
          </cell>
          <cell r="G194" t="str">
            <v>-</v>
          </cell>
          <cell r="H194" t="str">
            <v>FLT</v>
          </cell>
          <cell r="I194" t="str">
            <v>5000435818</v>
          </cell>
          <cell r="J194" t="str">
            <v>P-939 A/B</v>
          </cell>
          <cell r="K194" t="str">
            <v>125494-1</v>
          </cell>
          <cell r="M194">
            <v>1</v>
          </cell>
          <cell r="N194" t="str">
            <v>LMV806</v>
          </cell>
          <cell r="O194">
            <v>30671</v>
          </cell>
          <cell r="P194" t="str">
            <v>-</v>
          </cell>
          <cell r="Q194" t="str">
            <v>FLT</v>
          </cell>
          <cell r="R194" t="str">
            <v>PA</v>
          </cell>
          <cell r="S194" t="str">
            <v>N</v>
          </cell>
          <cell r="T194" t="str">
            <v>N</v>
          </cell>
          <cell r="U194">
            <v>41716</v>
          </cell>
          <cell r="V194">
            <v>41717</v>
          </cell>
          <cell r="W194">
            <v>41816</v>
          </cell>
          <cell r="X194">
            <v>41816</v>
          </cell>
          <cell r="Y194">
            <v>41716</v>
          </cell>
          <cell r="Z194" t="str">
            <v>-</v>
          </cell>
          <cell r="AA194" t="str">
            <v>-</v>
          </cell>
          <cell r="AB194">
            <v>41724</v>
          </cell>
          <cell r="AC194">
            <v>41704</v>
          </cell>
          <cell r="AD194">
            <v>41718</v>
          </cell>
          <cell r="AE194">
            <v>41768</v>
          </cell>
          <cell r="AF194">
            <v>41771</v>
          </cell>
          <cell r="AH194">
            <v>41786</v>
          </cell>
          <cell r="AI194" t="str">
            <v>-</v>
          </cell>
          <cell r="AJ194">
            <v>39</v>
          </cell>
          <cell r="AK194">
            <v>14.142857142857142</v>
          </cell>
          <cell r="AL194">
            <v>41716</v>
          </cell>
          <cell r="AM194" t="str">
            <v>-</v>
          </cell>
          <cell r="AN194" t="str">
            <v>-</v>
          </cell>
          <cell r="AO194">
            <v>41730</v>
          </cell>
          <cell r="AP194">
            <v>41729</v>
          </cell>
          <cell r="AQ194">
            <v>41743</v>
          </cell>
          <cell r="AR194">
            <v>41751</v>
          </cell>
          <cell r="AS194">
            <v>41759</v>
          </cell>
          <cell r="AT194" t="str">
            <v>Wareham</v>
          </cell>
          <cell r="AU194" t="str">
            <v>Wareham</v>
          </cell>
          <cell r="AV194">
            <v>41760</v>
          </cell>
          <cell r="AX194">
            <v>41772</v>
          </cell>
          <cell r="AZ194" t="str">
            <v/>
          </cell>
        </row>
        <row r="195">
          <cell r="B195" t="str">
            <v>A2408173-01</v>
          </cell>
          <cell r="C195" t="str">
            <v>Phillips 66 - Lake Charles Refinery</v>
          </cell>
          <cell r="D195" t="str">
            <v>Wareham</v>
          </cell>
          <cell r="F195" t="str">
            <v>Miller</v>
          </cell>
          <cell r="G195" t="str">
            <v>-</v>
          </cell>
          <cell r="H195" t="str">
            <v>FLT</v>
          </cell>
          <cell r="I195" t="str">
            <v>4519536920</v>
          </cell>
          <cell r="J195" t="str">
            <v>P-4004</v>
          </cell>
          <cell r="K195">
            <v>116808</v>
          </cell>
          <cell r="M195">
            <v>1</v>
          </cell>
          <cell r="N195" t="str">
            <v>LMV311</v>
          </cell>
          <cell r="O195">
            <v>45048</v>
          </cell>
          <cell r="P195" t="str">
            <v>-</v>
          </cell>
          <cell r="Q195" t="str">
            <v>FLT</v>
          </cell>
          <cell r="R195" t="str">
            <v>PB</v>
          </cell>
          <cell r="S195" t="str">
            <v>N</v>
          </cell>
          <cell r="T195" t="str">
            <v>N</v>
          </cell>
          <cell r="U195">
            <v>41732</v>
          </cell>
          <cell r="V195">
            <v>41732</v>
          </cell>
          <cell r="W195">
            <v>41823</v>
          </cell>
          <cell r="X195">
            <v>41823</v>
          </cell>
          <cell r="Y195">
            <v>41732</v>
          </cell>
          <cell r="Z195">
            <v>41739</v>
          </cell>
          <cell r="AA195" t="str">
            <v>-</v>
          </cell>
          <cell r="AB195">
            <v>41739</v>
          </cell>
          <cell r="AC195">
            <v>41711</v>
          </cell>
          <cell r="AD195">
            <v>41725</v>
          </cell>
          <cell r="AE195">
            <v>41768</v>
          </cell>
          <cell r="AF195">
            <v>41771</v>
          </cell>
          <cell r="AH195">
            <v>41793</v>
          </cell>
          <cell r="AI195" t="str">
            <v>-</v>
          </cell>
          <cell r="AJ195">
            <v>28</v>
          </cell>
          <cell r="AK195">
            <v>13</v>
          </cell>
          <cell r="AL195">
            <v>41732</v>
          </cell>
          <cell r="AV195">
            <v>41751</v>
          </cell>
          <cell r="AX195">
            <v>41758</v>
          </cell>
          <cell r="AZ195" t="str">
            <v/>
          </cell>
        </row>
        <row r="196">
          <cell r="B196" t="str">
            <v>C2409210-01</v>
          </cell>
          <cell r="C196" t="str">
            <v>UOP Russell/ PennTex Midstream</v>
          </cell>
          <cell r="D196" t="str">
            <v>Boening</v>
          </cell>
          <cell r="F196" t="str">
            <v>Miller</v>
          </cell>
          <cell r="G196" t="str">
            <v>-</v>
          </cell>
          <cell r="H196" t="str">
            <v>FLT</v>
          </cell>
          <cell r="I196" t="str">
            <v>J362-12</v>
          </cell>
          <cell r="J196" t="str">
            <v>C-141</v>
          </cell>
          <cell r="K196" t="str">
            <v>SC14123</v>
          </cell>
          <cell r="M196">
            <v>1</v>
          </cell>
          <cell r="N196" t="str">
            <v>LMC311P</v>
          </cell>
          <cell r="O196">
            <v>132777</v>
          </cell>
          <cell r="P196" t="str">
            <v>-</v>
          </cell>
          <cell r="Q196" t="str">
            <v>FLT</v>
          </cell>
          <cell r="R196" t="str">
            <v>CA</v>
          </cell>
          <cell r="S196" t="str">
            <v>N</v>
          </cell>
          <cell r="T196" t="str">
            <v>N</v>
          </cell>
          <cell r="U196">
            <v>41736</v>
          </cell>
          <cell r="V196">
            <v>41736</v>
          </cell>
          <cell r="W196">
            <v>41831</v>
          </cell>
          <cell r="X196">
            <v>41831</v>
          </cell>
          <cell r="Y196">
            <v>41736</v>
          </cell>
          <cell r="Z196">
            <v>41743</v>
          </cell>
          <cell r="AA196" t="str">
            <v>-</v>
          </cell>
          <cell r="AB196">
            <v>41750</v>
          </cell>
          <cell r="AC196">
            <v>41719</v>
          </cell>
          <cell r="AD196">
            <v>41733</v>
          </cell>
          <cell r="AE196">
            <v>41767</v>
          </cell>
          <cell r="AF196">
            <v>41771</v>
          </cell>
          <cell r="AH196">
            <v>41801</v>
          </cell>
          <cell r="AI196" t="str">
            <v>-</v>
          </cell>
          <cell r="AJ196">
            <v>26</v>
          </cell>
          <cell r="AK196">
            <v>13.571428571428571</v>
          </cell>
          <cell r="AL196">
            <v>41736</v>
          </cell>
          <cell r="AV196">
            <v>41746</v>
          </cell>
          <cell r="AX196">
            <v>41760</v>
          </cell>
          <cell r="AZ196" t="str">
            <v/>
          </cell>
        </row>
        <row r="197">
          <cell r="B197" t="str">
            <v>2403795 (D870675-10-CONV2014)</v>
          </cell>
          <cell r="C197" t="str">
            <v>SISA/ Qatar Chemical Co.</v>
          </cell>
          <cell r="D197" t="str">
            <v>Weed</v>
          </cell>
          <cell r="G197" t="str">
            <v>Collins-Lane</v>
          </cell>
          <cell r="H197" t="str">
            <v>Christina</v>
          </cell>
          <cell r="I197" t="str">
            <v>67904</v>
          </cell>
          <cell r="K197">
            <v>119101</v>
          </cell>
          <cell r="M197">
            <v>1</v>
          </cell>
          <cell r="N197" t="str">
            <v>HMP GBX</v>
          </cell>
          <cell r="O197">
            <v>94202</v>
          </cell>
          <cell r="P197" t="str">
            <v>-</v>
          </cell>
          <cell r="Q197" t="str">
            <v>CPX</v>
          </cell>
          <cell r="R197" t="str">
            <v>GBX</v>
          </cell>
          <cell r="S197" t="str">
            <v>N</v>
          </cell>
          <cell r="T197" t="str">
            <v>N</v>
          </cell>
          <cell r="U197">
            <v>41722</v>
          </cell>
          <cell r="V197">
            <v>41722</v>
          </cell>
          <cell r="W197">
            <v>41899</v>
          </cell>
          <cell r="X197">
            <v>41899</v>
          </cell>
          <cell r="Y197">
            <v>41722</v>
          </cell>
          <cell r="Z197" t="str">
            <v>-</v>
          </cell>
          <cell r="AA197" t="str">
            <v>-</v>
          </cell>
          <cell r="AB197" t="str">
            <v>-</v>
          </cell>
          <cell r="AC197" t="str">
            <v>-</v>
          </cell>
          <cell r="AD197" t="str">
            <v>-</v>
          </cell>
          <cell r="AE197" t="str">
            <v>-</v>
          </cell>
          <cell r="AF197">
            <v>41774</v>
          </cell>
          <cell r="AH197">
            <v>41869</v>
          </cell>
          <cell r="AI197" t="str">
            <v>-</v>
          </cell>
          <cell r="AJ197">
            <v>39</v>
          </cell>
          <cell r="AK197">
            <v>25.285714285714285</v>
          </cell>
          <cell r="AL197">
            <v>41722</v>
          </cell>
          <cell r="AM197" t="str">
            <v>-</v>
          </cell>
          <cell r="AN197" t="str">
            <v>-</v>
          </cell>
          <cell r="AO197" t="str">
            <v>-</v>
          </cell>
          <cell r="AP197" t="str">
            <v>-</v>
          </cell>
          <cell r="AQ197" t="str">
            <v>-</v>
          </cell>
          <cell r="AR197" t="str">
            <v>-</v>
          </cell>
          <cell r="AS197" t="str">
            <v>-</v>
          </cell>
          <cell r="AT197" t="str">
            <v>-</v>
          </cell>
          <cell r="AU197" t="str">
            <v>-</v>
          </cell>
          <cell r="AV197">
            <v>41786</v>
          </cell>
          <cell r="AX197">
            <v>41789</v>
          </cell>
          <cell r="AZ197" t="str">
            <v/>
          </cell>
        </row>
        <row r="198">
          <cell r="B198" t="str">
            <v>A2408512-01</v>
          </cell>
          <cell r="C198" t="str">
            <v>Phillips 66 Co - Billings Refinery</v>
          </cell>
          <cell r="D198" t="str">
            <v>Wareham</v>
          </cell>
          <cell r="F198" t="str">
            <v>Miller</v>
          </cell>
          <cell r="G198" t="str">
            <v>-</v>
          </cell>
          <cell r="H198" t="str">
            <v>FLT</v>
          </cell>
          <cell r="I198" t="str">
            <v>4519545673</v>
          </cell>
          <cell r="J198" t="str">
            <v>P-3701</v>
          </cell>
          <cell r="K198">
            <v>122390</v>
          </cell>
          <cell r="M198">
            <v>1</v>
          </cell>
          <cell r="N198" t="str">
            <v>LMV311</v>
          </cell>
          <cell r="O198">
            <v>54205</v>
          </cell>
          <cell r="P198" t="str">
            <v>-</v>
          </cell>
          <cell r="Q198" t="str">
            <v>FLT</v>
          </cell>
          <cell r="R198" t="str">
            <v>PA</v>
          </cell>
          <cell r="S198" t="str">
            <v>N</v>
          </cell>
          <cell r="T198" t="str">
            <v>N</v>
          </cell>
          <cell r="U198">
            <v>41732</v>
          </cell>
          <cell r="V198">
            <v>41733</v>
          </cell>
          <cell r="W198">
            <v>41823</v>
          </cell>
          <cell r="X198">
            <v>41823</v>
          </cell>
          <cell r="Y198">
            <v>41733</v>
          </cell>
          <cell r="Z198" t="str">
            <v>-</v>
          </cell>
          <cell r="AA198" t="str">
            <v>-</v>
          </cell>
          <cell r="AB198">
            <v>41740</v>
          </cell>
          <cell r="AC198">
            <v>41711</v>
          </cell>
          <cell r="AD198">
            <v>41725</v>
          </cell>
          <cell r="AE198">
            <v>41775</v>
          </cell>
          <cell r="AF198">
            <v>41778</v>
          </cell>
          <cell r="AH198">
            <v>41793</v>
          </cell>
          <cell r="AI198" t="str">
            <v>-</v>
          </cell>
          <cell r="AJ198">
            <v>32</v>
          </cell>
          <cell r="AK198">
            <v>12.857142857142858</v>
          </cell>
          <cell r="AL198">
            <v>41733</v>
          </cell>
          <cell r="AV198">
            <v>41751</v>
          </cell>
          <cell r="AX198">
            <v>41760</v>
          </cell>
          <cell r="AZ198" t="str">
            <v/>
          </cell>
        </row>
        <row r="199">
          <cell r="B199" t="str">
            <v>C2397803-01</v>
          </cell>
          <cell r="C199" t="str">
            <v>Dickson Process Systems/ Stablis Energy</v>
          </cell>
          <cell r="D199" t="str">
            <v>Wareham</v>
          </cell>
          <cell r="F199" t="str">
            <v>Miller</v>
          </cell>
          <cell r="G199" t="str">
            <v>-</v>
          </cell>
          <cell r="H199" t="str">
            <v>FLT</v>
          </cell>
          <cell r="I199" t="str">
            <v>1447-009SC</v>
          </cell>
          <cell r="J199" t="str">
            <v>KC-104306</v>
          </cell>
          <cell r="K199" t="str">
            <v>SC13443</v>
          </cell>
          <cell r="M199">
            <v>1</v>
          </cell>
          <cell r="N199" t="str">
            <v>LMC311P</v>
          </cell>
          <cell r="O199">
            <v>151238</v>
          </cell>
          <cell r="P199" t="str">
            <v>-</v>
          </cell>
          <cell r="Q199" t="str">
            <v>STD</v>
          </cell>
          <cell r="R199" t="str">
            <v>CA</v>
          </cell>
          <cell r="S199" t="str">
            <v>N</v>
          </cell>
          <cell r="T199" t="str">
            <v>N</v>
          </cell>
          <cell r="U199">
            <v>41708</v>
          </cell>
          <cell r="V199">
            <v>41708</v>
          </cell>
          <cell r="W199">
            <v>41841</v>
          </cell>
          <cell r="X199">
            <v>41841</v>
          </cell>
          <cell r="Y199">
            <v>41708</v>
          </cell>
          <cell r="Z199">
            <v>41715</v>
          </cell>
          <cell r="AA199" t="str">
            <v>-</v>
          </cell>
          <cell r="AB199">
            <v>41722</v>
          </cell>
          <cell r="AC199">
            <v>41729</v>
          </cell>
          <cell r="AD199">
            <v>41743</v>
          </cell>
          <cell r="AE199">
            <v>41777</v>
          </cell>
          <cell r="AF199">
            <v>41781</v>
          </cell>
          <cell r="AH199">
            <v>41811</v>
          </cell>
          <cell r="AI199" t="str">
            <v>-</v>
          </cell>
          <cell r="AJ199">
            <v>54</v>
          </cell>
          <cell r="AK199">
            <v>19</v>
          </cell>
          <cell r="AL199">
            <v>41708</v>
          </cell>
          <cell r="AM199">
            <v>41717</v>
          </cell>
          <cell r="AN199" t="str">
            <v>-</v>
          </cell>
          <cell r="AO199">
            <v>41729</v>
          </cell>
          <cell r="AP199">
            <v>41730</v>
          </cell>
          <cell r="AQ199">
            <v>41739</v>
          </cell>
          <cell r="AR199">
            <v>41739</v>
          </cell>
          <cell r="AS199">
            <v>41744</v>
          </cell>
          <cell r="AT199" t="str">
            <v>Boening</v>
          </cell>
          <cell r="AU199" t="str">
            <v>Boening</v>
          </cell>
          <cell r="AV199">
            <v>41746</v>
          </cell>
          <cell r="AX199">
            <v>41759</v>
          </cell>
          <cell r="AZ199" t="str">
            <v/>
          </cell>
        </row>
        <row r="200">
          <cell r="B200" t="str">
            <v>A2417726-01</v>
          </cell>
          <cell r="C200" t="str">
            <v>Chevron</v>
          </cell>
          <cell r="D200" t="str">
            <v>Wareham</v>
          </cell>
          <cell r="E200" t="str">
            <v>Tippet</v>
          </cell>
          <cell r="F200" t="str">
            <v>Miller</v>
          </cell>
          <cell r="G200" t="str">
            <v>-</v>
          </cell>
          <cell r="H200" t="str">
            <v>FLT</v>
          </cell>
          <cell r="I200" t="str">
            <v>0010256168</v>
          </cell>
          <cell r="J200" t="str">
            <v>P-205A</v>
          </cell>
          <cell r="K200">
            <v>127150</v>
          </cell>
          <cell r="M200">
            <v>1</v>
          </cell>
          <cell r="N200" t="str">
            <v>LMV801</v>
          </cell>
          <cell r="O200">
            <v>15768</v>
          </cell>
          <cell r="P200" t="str">
            <v>-</v>
          </cell>
          <cell r="Q200" t="str">
            <v>FLT</v>
          </cell>
          <cell r="R200" t="str">
            <v>PA</v>
          </cell>
          <cell r="S200" t="str">
            <v>N</v>
          </cell>
          <cell r="T200" t="str">
            <v>N</v>
          </cell>
          <cell r="U200">
            <v>41757</v>
          </cell>
          <cell r="V200">
            <v>41758</v>
          </cell>
          <cell r="W200">
            <v>41827</v>
          </cell>
          <cell r="X200">
            <v>41827</v>
          </cell>
          <cell r="Y200">
            <v>41757</v>
          </cell>
          <cell r="Z200" t="str">
            <v>-</v>
          </cell>
          <cell r="AA200" t="str">
            <v>-</v>
          </cell>
          <cell r="AB200">
            <v>41765</v>
          </cell>
          <cell r="AC200">
            <v>41715</v>
          </cell>
          <cell r="AD200">
            <v>41729</v>
          </cell>
          <cell r="AE200">
            <v>41779</v>
          </cell>
          <cell r="AF200">
            <v>41782</v>
          </cell>
          <cell r="AH200">
            <v>41797</v>
          </cell>
          <cell r="AI200" t="str">
            <v>-</v>
          </cell>
          <cell r="AJ200">
            <v>19</v>
          </cell>
          <cell r="AK200">
            <v>9.8571428571428577</v>
          </cell>
          <cell r="AL200">
            <v>41757</v>
          </cell>
          <cell r="AV200">
            <v>41780</v>
          </cell>
          <cell r="AX200">
            <v>41794</v>
          </cell>
          <cell r="AZ200" t="str">
            <v/>
          </cell>
        </row>
        <row r="201">
          <cell r="B201" t="str">
            <v>A2416476-01</v>
          </cell>
          <cell r="C201" t="str">
            <v>Rotodyne SND BHD</v>
          </cell>
          <cell r="D201" t="str">
            <v>Wareham</v>
          </cell>
          <cell r="E201" t="str">
            <v>Morse</v>
          </cell>
          <cell r="F201" t="str">
            <v>Miller</v>
          </cell>
          <cell r="G201" t="str">
            <v>-</v>
          </cell>
          <cell r="H201" t="str">
            <v>FLT</v>
          </cell>
          <cell r="I201" t="str">
            <v>0622-14</v>
          </cell>
          <cell r="J201" t="str">
            <v>P-665 duplicate</v>
          </cell>
          <cell r="K201" t="str">
            <v>127281-2</v>
          </cell>
          <cell r="M201">
            <v>1</v>
          </cell>
          <cell r="N201" t="str">
            <v>LMV801</v>
          </cell>
          <cell r="O201">
            <v>21842</v>
          </cell>
          <cell r="P201" t="str">
            <v>-</v>
          </cell>
          <cell r="Q201" t="str">
            <v>FLT</v>
          </cell>
          <cell r="R201" t="str">
            <v>PB</v>
          </cell>
          <cell r="S201" t="str">
            <v>Y</v>
          </cell>
          <cell r="T201" t="str">
            <v>N</v>
          </cell>
          <cell r="U201">
            <v>41753</v>
          </cell>
          <cell r="V201">
            <v>41754</v>
          </cell>
          <cell r="W201">
            <v>41849</v>
          </cell>
          <cell r="X201">
            <v>41849</v>
          </cell>
          <cell r="Y201">
            <v>41753</v>
          </cell>
          <cell r="Z201">
            <v>41761</v>
          </cell>
          <cell r="AA201" t="str">
            <v>-</v>
          </cell>
          <cell r="AB201">
            <v>41761</v>
          </cell>
          <cell r="AC201">
            <v>41737</v>
          </cell>
          <cell r="AD201">
            <v>41751</v>
          </cell>
          <cell r="AE201">
            <v>41786</v>
          </cell>
          <cell r="AF201">
            <v>41789</v>
          </cell>
          <cell r="AH201">
            <v>41819</v>
          </cell>
          <cell r="AI201" t="str">
            <v>-</v>
          </cell>
          <cell r="AJ201">
            <v>26</v>
          </cell>
          <cell r="AK201">
            <v>13.571428571428571</v>
          </cell>
          <cell r="AL201">
            <v>41753</v>
          </cell>
          <cell r="AV201">
            <v>41786</v>
          </cell>
          <cell r="AX201">
            <v>41796</v>
          </cell>
          <cell r="AZ201" t="str">
            <v/>
          </cell>
        </row>
        <row r="202">
          <cell r="B202" t="str">
            <v>A2415250-01</v>
          </cell>
          <cell r="C202" t="str">
            <v>Ergon-West Virginia, Inc.</v>
          </cell>
          <cell r="D202" t="str">
            <v>Wareham</v>
          </cell>
          <cell r="E202" t="str">
            <v>Ogden</v>
          </cell>
          <cell r="F202" t="str">
            <v>Miller</v>
          </cell>
          <cell r="G202" t="str">
            <v>-</v>
          </cell>
          <cell r="H202" t="str">
            <v>FLT</v>
          </cell>
          <cell r="I202" t="str">
            <v>4500378910</v>
          </cell>
          <cell r="J202" t="str">
            <v>P-4090</v>
          </cell>
          <cell r="K202" t="str">
            <v>123411-8</v>
          </cell>
          <cell r="M202">
            <v>1</v>
          </cell>
          <cell r="N202" t="str">
            <v>LMV806</v>
          </cell>
          <cell r="O202">
            <v>30489</v>
          </cell>
          <cell r="P202" t="str">
            <v>-</v>
          </cell>
          <cell r="Q202" t="str">
            <v>FLT</v>
          </cell>
          <cell r="R202" t="str">
            <v>PC</v>
          </cell>
          <cell r="S202" t="str">
            <v>N</v>
          </cell>
          <cell r="T202" t="str">
            <v>N</v>
          </cell>
          <cell r="U202">
            <v>41751</v>
          </cell>
          <cell r="V202">
            <v>41752</v>
          </cell>
          <cell r="W202">
            <v>41848</v>
          </cell>
          <cell r="X202">
            <v>41848</v>
          </cell>
          <cell r="Y202">
            <v>41751</v>
          </cell>
          <cell r="Z202">
            <v>41759</v>
          </cell>
          <cell r="AA202">
            <v>41759</v>
          </cell>
          <cell r="AB202">
            <v>41759</v>
          </cell>
          <cell r="AC202">
            <v>41736</v>
          </cell>
          <cell r="AD202">
            <v>41750</v>
          </cell>
          <cell r="AE202">
            <v>41786</v>
          </cell>
          <cell r="AF202">
            <v>41789</v>
          </cell>
          <cell r="AH202">
            <v>41818</v>
          </cell>
          <cell r="AI202" t="str">
            <v>-</v>
          </cell>
          <cell r="AJ202">
            <v>28</v>
          </cell>
          <cell r="AK202">
            <v>13.714285714285714</v>
          </cell>
          <cell r="AL202">
            <v>41751</v>
          </cell>
          <cell r="AV202">
            <v>41774</v>
          </cell>
          <cell r="AX202">
            <v>41778</v>
          </cell>
          <cell r="AZ202" t="str">
            <v/>
          </cell>
        </row>
        <row r="203">
          <cell r="B203" t="str">
            <v>A2416443-01</v>
          </cell>
          <cell r="C203" t="str">
            <v>Delaware City Refining</v>
          </cell>
          <cell r="D203" t="str">
            <v>Wareham</v>
          </cell>
          <cell r="E203" t="str">
            <v>Kruger</v>
          </cell>
          <cell r="F203" t="str">
            <v>Miller</v>
          </cell>
          <cell r="G203" t="str">
            <v>-</v>
          </cell>
          <cell r="H203" t="str">
            <v>FLT</v>
          </cell>
          <cell r="I203" t="str">
            <v>4502343280</v>
          </cell>
          <cell r="J203" t="str">
            <v>43-P-304</v>
          </cell>
          <cell r="K203">
            <v>123840</v>
          </cell>
          <cell r="M203">
            <v>1</v>
          </cell>
          <cell r="N203" t="str">
            <v>LMV806</v>
          </cell>
          <cell r="O203">
            <v>24971</v>
          </cell>
          <cell r="P203" t="str">
            <v>-</v>
          </cell>
          <cell r="Q203" t="str">
            <v>FLT</v>
          </cell>
          <cell r="R203" t="str">
            <v>PB</v>
          </cell>
          <cell r="S203" t="str">
            <v>N</v>
          </cell>
          <cell r="T203" t="str">
            <v>N</v>
          </cell>
          <cell r="U203">
            <v>41753</v>
          </cell>
          <cell r="V203">
            <v>41754</v>
          </cell>
          <cell r="W203">
            <v>41848</v>
          </cell>
          <cell r="X203">
            <v>41848</v>
          </cell>
          <cell r="Y203">
            <v>41753</v>
          </cell>
          <cell r="Z203">
            <v>41761</v>
          </cell>
          <cell r="AA203" t="str">
            <v>-</v>
          </cell>
          <cell r="AB203">
            <v>41761</v>
          </cell>
          <cell r="AC203">
            <v>41736</v>
          </cell>
          <cell r="AD203">
            <v>41750</v>
          </cell>
          <cell r="AE203">
            <v>41793</v>
          </cell>
          <cell r="AF203">
            <v>41796</v>
          </cell>
          <cell r="AH203">
            <v>41818</v>
          </cell>
          <cell r="AI203" t="str">
            <v>-</v>
          </cell>
          <cell r="AJ203">
            <v>31</v>
          </cell>
          <cell r="AK203">
            <v>13.428571428571429</v>
          </cell>
          <cell r="AL203">
            <v>41753</v>
          </cell>
          <cell r="AV203">
            <v>41778</v>
          </cell>
          <cell r="AX203">
            <v>41789</v>
          </cell>
          <cell r="AZ203" t="str">
            <v/>
          </cell>
        </row>
        <row r="204">
          <cell r="B204" t="str">
            <v>2424483 (91412760-61-CONV214)</v>
          </cell>
          <cell r="C204" t="str">
            <v>NPE/ Irving Oil</v>
          </cell>
          <cell r="D204" t="str">
            <v>Wareham</v>
          </cell>
          <cell r="F204" t="str">
            <v>Miller</v>
          </cell>
          <cell r="H204" t="str">
            <v>FLT</v>
          </cell>
          <cell r="I204" t="str">
            <v>PUR503163</v>
          </cell>
          <cell r="K204" t="str">
            <v>120500-1</v>
          </cell>
          <cell r="M204">
            <v>1</v>
          </cell>
          <cell r="N204" t="str">
            <v>CONV</v>
          </cell>
          <cell r="O204">
            <v>17789.7</v>
          </cell>
          <cell r="P204" t="str">
            <v>-</v>
          </cell>
          <cell r="Q204" t="str">
            <v>FLT</v>
          </cell>
          <cell r="R204" t="str">
            <v>CONV</v>
          </cell>
          <cell r="S204" t="str">
            <v>N</v>
          </cell>
          <cell r="T204" t="str">
            <v>N</v>
          </cell>
          <cell r="U204">
            <v>41772</v>
          </cell>
          <cell r="V204">
            <v>41774</v>
          </cell>
          <cell r="W204">
            <v>41827</v>
          </cell>
          <cell r="X204">
            <v>41827</v>
          </cell>
          <cell r="Y204">
            <v>41774</v>
          </cell>
          <cell r="Z204">
            <v>41781</v>
          </cell>
          <cell r="AA204" t="str">
            <v>-</v>
          </cell>
          <cell r="AB204" t="str">
            <v>-</v>
          </cell>
          <cell r="AC204" t="str">
            <v>-</v>
          </cell>
          <cell r="AD204" t="str">
            <v>-</v>
          </cell>
          <cell r="AE204" t="str">
            <v>-</v>
          </cell>
          <cell r="AF204">
            <v>41796</v>
          </cell>
          <cell r="AH204">
            <v>41797</v>
          </cell>
          <cell r="AI204" t="str">
            <v>-</v>
          </cell>
          <cell r="AJ204">
            <v>17</v>
          </cell>
          <cell r="AK204">
            <v>7.5714285714285712</v>
          </cell>
          <cell r="AL204">
            <v>41774</v>
          </cell>
          <cell r="AN204" t="str">
            <v>-</v>
          </cell>
          <cell r="AO204" t="str">
            <v>-</v>
          </cell>
          <cell r="AP204" t="str">
            <v>-</v>
          </cell>
          <cell r="AR204" t="str">
            <v>-</v>
          </cell>
          <cell r="AS204" t="str">
            <v>-</v>
          </cell>
          <cell r="AT204" t="str">
            <v>-</v>
          </cell>
          <cell r="AU204" t="str">
            <v>-</v>
          </cell>
          <cell r="AV204">
            <v>41787</v>
          </cell>
          <cell r="AW204" t="str">
            <v>-</v>
          </cell>
          <cell r="AX204">
            <v>41787</v>
          </cell>
          <cell r="AZ204" t="str">
            <v/>
          </cell>
        </row>
        <row r="205">
          <cell r="B205" t="str">
            <v>C2335464-05-06</v>
          </cell>
          <cell r="C205" t="str">
            <v>Shell Oil Co/ Elba Liquefaction Project</v>
          </cell>
          <cell r="D205" t="str">
            <v>Mckechnie</v>
          </cell>
          <cell r="F205" t="str">
            <v>Rossmiller</v>
          </cell>
          <cell r="G205" t="str">
            <v>Mckechnie</v>
          </cell>
          <cell r="H205" t="str">
            <v>Norma</v>
          </cell>
          <cell r="I205" t="str">
            <v>4511867744</v>
          </cell>
          <cell r="J205" t="str">
            <v>K-0301</v>
          </cell>
          <cell r="K205" t="str">
            <v>SC13107</v>
          </cell>
          <cell r="M205">
            <v>2</v>
          </cell>
          <cell r="N205" t="str">
            <v>BMC311P</v>
          </cell>
          <cell r="O205">
            <v>682271.66</v>
          </cell>
          <cell r="P205" t="str">
            <v>PP</v>
          </cell>
          <cell r="Q205" t="str">
            <v>MCPX</v>
          </cell>
          <cell r="R205" t="str">
            <v>CG</v>
          </cell>
          <cell r="S205" t="str">
            <v>Y</v>
          </cell>
          <cell r="T205" t="str">
            <v>N</v>
          </cell>
          <cell r="U205">
            <v>41542</v>
          </cell>
          <cell r="V205">
            <v>41543</v>
          </cell>
          <cell r="W205">
            <v>41958</v>
          </cell>
          <cell r="X205">
            <v>41958</v>
          </cell>
          <cell r="Y205">
            <v>41542</v>
          </cell>
          <cell r="Z205">
            <v>41549</v>
          </cell>
          <cell r="AA205">
            <v>41549</v>
          </cell>
          <cell r="AB205">
            <v>41557</v>
          </cell>
          <cell r="AC205">
            <v>41846</v>
          </cell>
          <cell r="AD205">
            <v>41860</v>
          </cell>
          <cell r="AE205">
            <v>41745</v>
          </cell>
          <cell r="AF205">
            <v>41846</v>
          </cell>
          <cell r="AH205">
            <v>41928</v>
          </cell>
          <cell r="AI205" t="str">
            <v>-</v>
          </cell>
          <cell r="AJ205">
            <v>217</v>
          </cell>
          <cell r="AK205">
            <v>59.285714285714285</v>
          </cell>
          <cell r="AL205">
            <v>41542</v>
          </cell>
          <cell r="AM205">
            <v>41549</v>
          </cell>
          <cell r="AN205">
            <v>41549</v>
          </cell>
          <cell r="AV205">
            <v>41732</v>
          </cell>
          <cell r="AX205">
            <v>41751</v>
          </cell>
          <cell r="AZ205" t="str">
            <v/>
          </cell>
        </row>
        <row r="206">
          <cell r="B206" t="str">
            <v>A2346362-05-12</v>
          </cell>
          <cell r="C206" t="str">
            <v>Alstom Power Inc/ NV Energy</v>
          </cell>
          <cell r="D206" t="str">
            <v>Boening</v>
          </cell>
          <cell r="F206" t="str">
            <v>Miller</v>
          </cell>
          <cell r="G206" t="str">
            <v>-</v>
          </cell>
          <cell r="H206" t="str">
            <v>FLT</v>
          </cell>
          <cell r="I206" t="str">
            <v>4100462886/1</v>
          </cell>
          <cell r="J206">
            <v>0</v>
          </cell>
          <cell r="K206" t="str">
            <v>166837-6</v>
          </cell>
          <cell r="M206">
            <v>8</v>
          </cell>
          <cell r="N206" t="str">
            <v>GBX NEW</v>
          </cell>
          <cell r="O206">
            <v>334488</v>
          </cell>
          <cell r="P206" t="str">
            <v>-</v>
          </cell>
          <cell r="Q206" t="str">
            <v>FLT</v>
          </cell>
          <cell r="R206" t="str">
            <v>PA</v>
          </cell>
          <cell r="S206" t="str">
            <v>N</v>
          </cell>
          <cell r="T206" t="str">
            <v>N</v>
          </cell>
          <cell r="U206">
            <v>41568</v>
          </cell>
          <cell r="V206">
            <v>41570</v>
          </cell>
          <cell r="W206">
            <v>41908</v>
          </cell>
          <cell r="X206">
            <v>41908</v>
          </cell>
          <cell r="Y206">
            <v>41568</v>
          </cell>
          <cell r="Z206" t="str">
            <v>-</v>
          </cell>
          <cell r="AA206" t="str">
            <v>-</v>
          </cell>
          <cell r="AB206">
            <v>41577</v>
          </cell>
          <cell r="AC206">
            <v>41796</v>
          </cell>
          <cell r="AD206" t="str">
            <v>-</v>
          </cell>
          <cell r="AE206">
            <v>41859</v>
          </cell>
          <cell r="AF206">
            <v>41862</v>
          </cell>
          <cell r="AH206">
            <v>41878</v>
          </cell>
          <cell r="AI206" t="str">
            <v>-</v>
          </cell>
          <cell r="AJ206">
            <v>209</v>
          </cell>
          <cell r="AK206">
            <v>48.285714285714285</v>
          </cell>
          <cell r="AL206">
            <v>41568</v>
          </cell>
          <cell r="AM206" t="str">
            <v>-</v>
          </cell>
          <cell r="AN206" t="str">
            <v>-</v>
          </cell>
          <cell r="AR206">
            <v>41592</v>
          </cell>
          <cell r="AT206" t="str">
            <v>Parks</v>
          </cell>
          <cell r="AU206" t="str">
            <v>Parks</v>
          </cell>
          <cell r="AW206" t="str">
            <v>-</v>
          </cell>
          <cell r="AX206">
            <v>41597</v>
          </cell>
          <cell r="AZ206" t="str">
            <v/>
          </cell>
        </row>
        <row r="207">
          <cell r="B207" t="str">
            <v>C2292917-02 UNIT</v>
          </cell>
          <cell r="C207" t="str">
            <v>Bechtel - Sabine Pass Train 4 UNIT</v>
          </cell>
          <cell r="D207" t="str">
            <v>Lothe</v>
          </cell>
          <cell r="F207" t="str">
            <v>Lindeman</v>
          </cell>
          <cell r="G207" t="str">
            <v>Baker</v>
          </cell>
          <cell r="H207" t="str">
            <v>Melissa</v>
          </cell>
          <cell r="I207" t="str">
            <v>25815-140-POA-MCCS-00002</v>
          </cell>
          <cell r="M207">
            <v>1</v>
          </cell>
          <cell r="N207" t="str">
            <v>LF2230</v>
          </cell>
          <cell r="O207">
            <v>2383735</v>
          </cell>
          <cell r="P207" t="str">
            <v>PP</v>
          </cell>
          <cell r="Q207" t="str">
            <v>CPX</v>
          </cell>
          <cell r="R207" t="str">
            <v>Pinn/API</v>
          </cell>
          <cell r="S207" t="str">
            <v>Y</v>
          </cell>
          <cell r="T207" t="str">
            <v>N</v>
          </cell>
          <cell r="U207">
            <v>41437</v>
          </cell>
          <cell r="V207">
            <v>41438</v>
          </cell>
          <cell r="W207">
            <v>41807</v>
          </cell>
          <cell r="X207">
            <v>41807</v>
          </cell>
          <cell r="Y207" t="str">
            <v>-</v>
          </cell>
          <cell r="Z207" t="str">
            <v>-</v>
          </cell>
          <cell r="AA207" t="str">
            <v>-</v>
          </cell>
          <cell r="AB207">
            <v>41452</v>
          </cell>
          <cell r="AC207">
            <v>41527</v>
          </cell>
          <cell r="AD207">
            <v>41555</v>
          </cell>
          <cell r="AE207" t="str">
            <v>-</v>
          </cell>
          <cell r="AF207">
            <v>41993</v>
          </cell>
          <cell r="AH207">
            <v>41777</v>
          </cell>
          <cell r="AI207">
            <v>41653</v>
          </cell>
          <cell r="AJ207">
            <v>397</v>
          </cell>
          <cell r="AK207">
            <v>52.714285714285715</v>
          </cell>
          <cell r="AL207">
            <v>41437</v>
          </cell>
          <cell r="AV207">
            <v>41663</v>
          </cell>
          <cell r="AW207" t="str">
            <v>-</v>
          </cell>
          <cell r="AX207">
            <v>41681</v>
          </cell>
        </row>
        <row r="208">
          <cell r="B208" t="str">
            <v>C1963927</v>
          </cell>
          <cell r="C208" t="str">
            <v>EAGLE ROCK ENERGY</v>
          </cell>
          <cell r="D208" t="str">
            <v>Horner</v>
          </cell>
          <cell r="H208" t="str">
            <v>Margaret</v>
          </cell>
          <cell r="I208" t="str">
            <v>2008E019</v>
          </cell>
          <cell r="M208">
            <v>1</v>
          </cell>
          <cell r="N208" t="str">
            <v>CONV</v>
          </cell>
          <cell r="O208">
            <v>36500</v>
          </cell>
          <cell r="Q208" t="str">
            <v>STD</v>
          </cell>
          <cell r="R208" t="str">
            <v>CA</v>
          </cell>
          <cell r="S208" t="str">
            <v>N</v>
          </cell>
          <cell r="T208" t="str">
            <v>no</v>
          </cell>
          <cell r="V208">
            <v>39540</v>
          </cell>
          <cell r="W208">
            <v>39703</v>
          </cell>
          <cell r="X208">
            <v>40632</v>
          </cell>
          <cell r="Z208">
            <v>39547</v>
          </cell>
          <cell r="AA208">
            <v>39547</v>
          </cell>
          <cell r="AB208">
            <v>39554</v>
          </cell>
          <cell r="AC208">
            <v>40520</v>
          </cell>
          <cell r="AD208">
            <v>40534</v>
          </cell>
          <cell r="AE208">
            <v>39639</v>
          </cell>
          <cell r="AF208">
            <v>39643</v>
          </cell>
          <cell r="AH208">
            <v>40602</v>
          </cell>
          <cell r="AI208" t="str">
            <v>-</v>
          </cell>
          <cell r="AJ208">
            <v>74</v>
          </cell>
          <cell r="AK208">
            <v>156</v>
          </cell>
          <cell r="AV208">
            <v>40606</v>
          </cell>
          <cell r="AX208">
            <v>40609</v>
          </cell>
          <cell r="AY208">
            <v>40627</v>
          </cell>
          <cell r="AZ208">
            <v>1087</v>
          </cell>
        </row>
        <row r="209">
          <cell r="B209" t="str">
            <v>A1991667-01-02</v>
          </cell>
          <cell r="C209" t="str">
            <v>Benham Constructors</v>
          </cell>
          <cell r="D209" t="str">
            <v>Kennedy</v>
          </cell>
          <cell r="H209" t="str">
            <v>Christina</v>
          </cell>
          <cell r="I209" t="str">
            <v>P101870-206</v>
          </cell>
          <cell r="M209">
            <v>2</v>
          </cell>
          <cell r="N209" t="str">
            <v>LMV-311</v>
          </cell>
          <cell r="O209">
            <v>166544</v>
          </cell>
          <cell r="Q209" t="str">
            <v>STD</v>
          </cell>
          <cell r="R209" t="str">
            <v>PC</v>
          </cell>
          <cell r="S209" t="str">
            <v>N</v>
          </cell>
          <cell r="T209" t="str">
            <v>no</v>
          </cell>
          <cell r="V209">
            <v>40673</v>
          </cell>
          <cell r="W209">
            <v>40563</v>
          </cell>
          <cell r="X209">
            <v>40899</v>
          </cell>
          <cell r="Z209">
            <v>40680</v>
          </cell>
          <cell r="AA209">
            <v>40680</v>
          </cell>
          <cell r="AB209">
            <v>40680</v>
          </cell>
          <cell r="AC209">
            <v>40787</v>
          </cell>
          <cell r="AD209">
            <v>40801</v>
          </cell>
          <cell r="AE209">
            <v>40501</v>
          </cell>
          <cell r="AF209">
            <v>40504</v>
          </cell>
          <cell r="AH209">
            <v>40869</v>
          </cell>
          <cell r="AI209" t="str">
            <v>-</v>
          </cell>
          <cell r="AJ209">
            <v>-122</v>
          </cell>
          <cell r="AK209">
            <v>32.285714285714285</v>
          </cell>
          <cell r="AP209">
            <v>40829</v>
          </cell>
          <cell r="AQ209">
            <v>40833</v>
          </cell>
          <cell r="AV209">
            <v>40850</v>
          </cell>
          <cell r="AX209">
            <v>40865</v>
          </cell>
          <cell r="AY209">
            <v>40907</v>
          </cell>
          <cell r="AZ209">
            <v>234</v>
          </cell>
        </row>
        <row r="210">
          <cell r="B210" t="str">
            <v>A1926491-01</v>
          </cell>
          <cell r="C210" t="str">
            <v>BP Products</v>
          </cell>
          <cell r="D210" t="str">
            <v>Knapp</v>
          </cell>
          <cell r="M210">
            <v>1</v>
          </cell>
          <cell r="N210" t="str">
            <v>LMV-322</v>
          </cell>
          <cell r="O210">
            <v>26774</v>
          </cell>
          <cell r="Q210" t="str">
            <v>STD</v>
          </cell>
          <cell r="R210" t="str">
            <v>PA</v>
          </cell>
          <cell r="W210">
            <v>40578</v>
          </cell>
          <cell r="X210">
            <v>40588</v>
          </cell>
          <cell r="Z210">
            <v>7</v>
          </cell>
          <cell r="AA210">
            <v>7</v>
          </cell>
          <cell r="AB210">
            <v>7</v>
          </cell>
          <cell r="AC210">
            <v>40476</v>
          </cell>
          <cell r="AD210">
            <v>40490</v>
          </cell>
          <cell r="AE210">
            <v>40530</v>
          </cell>
          <cell r="AF210">
            <v>40533</v>
          </cell>
          <cell r="AH210">
            <v>40558</v>
          </cell>
          <cell r="AI210" t="str">
            <v>-</v>
          </cell>
          <cell r="AJ210">
            <v>28952</v>
          </cell>
          <cell r="AK210">
            <v>5798.2857142857147</v>
          </cell>
          <cell r="AV210">
            <v>40551</v>
          </cell>
          <cell r="AX210">
            <v>40555</v>
          </cell>
          <cell r="AY210">
            <v>40591</v>
          </cell>
          <cell r="AZ210">
            <v>40591</v>
          </cell>
        </row>
        <row r="211">
          <cell r="B211" t="str">
            <v>A1921208-02</v>
          </cell>
          <cell r="C211" t="str">
            <v>John Zink</v>
          </cell>
          <cell r="D211" t="str">
            <v>Buell</v>
          </cell>
          <cell r="M211">
            <v>1</v>
          </cell>
          <cell r="N211" t="str">
            <v>LMV-801</v>
          </cell>
          <cell r="O211">
            <v>20399</v>
          </cell>
          <cell r="Q211" t="str">
            <v>STD</v>
          </cell>
          <cell r="R211" t="str">
            <v>PA</v>
          </cell>
          <cell r="S211" t="str">
            <v>N</v>
          </cell>
          <cell r="W211">
            <v>40588</v>
          </cell>
          <cell r="X211">
            <v>40588</v>
          </cell>
          <cell r="Z211">
            <v>7</v>
          </cell>
          <cell r="AA211">
            <v>7</v>
          </cell>
          <cell r="AB211">
            <v>7</v>
          </cell>
          <cell r="AC211">
            <v>40476</v>
          </cell>
          <cell r="AD211">
            <v>40490</v>
          </cell>
          <cell r="AE211">
            <v>40540</v>
          </cell>
          <cell r="AF211">
            <v>40543</v>
          </cell>
          <cell r="AH211">
            <v>40558</v>
          </cell>
          <cell r="AI211" t="str">
            <v>-</v>
          </cell>
          <cell r="AJ211">
            <v>28960</v>
          </cell>
          <cell r="AK211">
            <v>5798.2857142857147</v>
          </cell>
          <cell r="AV211">
            <v>40548</v>
          </cell>
          <cell r="AX211">
            <v>40556</v>
          </cell>
          <cell r="AY211">
            <v>40591</v>
          </cell>
          <cell r="AZ211">
            <v>40591</v>
          </cell>
        </row>
        <row r="212">
          <cell r="B212" t="str">
            <v>A1921208-01</v>
          </cell>
          <cell r="C212" t="str">
            <v>John Zink</v>
          </cell>
          <cell r="D212" t="str">
            <v>Buell</v>
          </cell>
          <cell r="M212">
            <v>1</v>
          </cell>
          <cell r="N212" t="str">
            <v>LMV-801</v>
          </cell>
          <cell r="O212">
            <v>40299</v>
          </cell>
          <cell r="Q212" t="str">
            <v>STD</v>
          </cell>
          <cell r="R212" t="str">
            <v>PA</v>
          </cell>
          <cell r="S212" t="str">
            <v>N</v>
          </cell>
          <cell r="W212">
            <v>40588</v>
          </cell>
          <cell r="X212">
            <v>40739</v>
          </cell>
          <cell r="Z212">
            <v>7</v>
          </cell>
          <cell r="AA212">
            <v>7</v>
          </cell>
          <cell r="AB212">
            <v>7</v>
          </cell>
          <cell r="AC212">
            <v>40627</v>
          </cell>
          <cell r="AD212">
            <v>40641</v>
          </cell>
          <cell r="AE212">
            <v>40540</v>
          </cell>
          <cell r="AF212">
            <v>40543</v>
          </cell>
          <cell r="AH212">
            <v>40709</v>
          </cell>
          <cell r="AI212" t="str">
            <v>-</v>
          </cell>
          <cell r="AJ212">
            <v>28960</v>
          </cell>
          <cell r="AK212">
            <v>5819.8571428571431</v>
          </cell>
          <cell r="AV212">
            <v>40529</v>
          </cell>
          <cell r="AX212">
            <v>40550</v>
          </cell>
          <cell r="AY212">
            <v>40724</v>
          </cell>
          <cell r="AZ212">
            <v>40724</v>
          </cell>
        </row>
        <row r="213">
          <cell r="B213" t="str">
            <v>A1931986-01</v>
          </cell>
          <cell r="C213" t="str">
            <v>Midland Cogeneration Venture</v>
          </cell>
          <cell r="D213" t="str">
            <v>Kampman</v>
          </cell>
          <cell r="M213">
            <v>1</v>
          </cell>
          <cell r="N213" t="str">
            <v>LMV806</v>
          </cell>
          <cell r="O213">
            <v>28576</v>
          </cell>
          <cell r="Q213" t="str">
            <v>STD</v>
          </cell>
          <cell r="R213" t="str">
            <v>PA</v>
          </cell>
          <cell r="S213" t="str">
            <v>Y</v>
          </cell>
          <cell r="W213">
            <v>40596</v>
          </cell>
          <cell r="X213">
            <v>40597</v>
          </cell>
          <cell r="Z213">
            <v>7</v>
          </cell>
          <cell r="AA213">
            <v>7</v>
          </cell>
          <cell r="AB213">
            <v>7</v>
          </cell>
          <cell r="AC213">
            <v>40485</v>
          </cell>
          <cell r="AD213">
            <v>40499</v>
          </cell>
          <cell r="AE213">
            <v>40548</v>
          </cell>
          <cell r="AF213">
            <v>40551</v>
          </cell>
          <cell r="AH213">
            <v>40567</v>
          </cell>
          <cell r="AI213" t="str">
            <v>-</v>
          </cell>
          <cell r="AJ213">
            <v>28965</v>
          </cell>
          <cell r="AK213">
            <v>5799.5714285714284</v>
          </cell>
          <cell r="AV213">
            <v>40556</v>
          </cell>
          <cell r="AX213">
            <v>40557</v>
          </cell>
          <cell r="AY213">
            <v>40597</v>
          </cell>
          <cell r="AZ213">
            <v>40597</v>
          </cell>
        </row>
        <row r="214">
          <cell r="B214" t="str">
            <v>A1936216-01</v>
          </cell>
          <cell r="C214" t="str">
            <v>Enbridge Pipeline East Texas</v>
          </cell>
          <cell r="D214" t="str">
            <v>Jazmines</v>
          </cell>
          <cell r="M214">
            <v>1</v>
          </cell>
          <cell r="N214" t="str">
            <v>LMV-806</v>
          </cell>
          <cell r="O214">
            <v>13296.56</v>
          </cell>
          <cell r="Q214" t="str">
            <v>STD</v>
          </cell>
          <cell r="R214" t="str">
            <v>PA</v>
          </cell>
          <cell r="W214">
            <v>40597</v>
          </cell>
          <cell r="X214">
            <v>40598</v>
          </cell>
          <cell r="Z214">
            <v>7</v>
          </cell>
          <cell r="AA214">
            <v>7</v>
          </cell>
          <cell r="AB214">
            <v>7</v>
          </cell>
          <cell r="AC214">
            <v>40486</v>
          </cell>
          <cell r="AD214">
            <v>40500</v>
          </cell>
          <cell r="AE214">
            <v>40549</v>
          </cell>
          <cell r="AF214">
            <v>40552</v>
          </cell>
          <cell r="AH214">
            <v>40568</v>
          </cell>
          <cell r="AI214" t="str">
            <v>-</v>
          </cell>
          <cell r="AJ214">
            <v>28965</v>
          </cell>
          <cell r="AK214">
            <v>5799.7142857142853</v>
          </cell>
          <cell r="AV214">
            <v>40533</v>
          </cell>
          <cell r="AX214">
            <v>40535</v>
          </cell>
          <cell r="AY214">
            <v>40598</v>
          </cell>
          <cell r="AZ214">
            <v>40598</v>
          </cell>
        </row>
        <row r="215">
          <cell r="B215" t="str">
            <v>A1931582-01</v>
          </cell>
          <cell r="C215" t="str">
            <v>Sabic Innovative</v>
          </cell>
          <cell r="D215" t="str">
            <v>Kampman</v>
          </cell>
          <cell r="M215">
            <v>1</v>
          </cell>
          <cell r="N215" t="str">
            <v>LMV311</v>
          </cell>
          <cell r="O215">
            <v>33732</v>
          </cell>
          <cell r="Q215" t="str">
            <v>STD</v>
          </cell>
          <cell r="R215" t="str">
            <v>PA</v>
          </cell>
          <cell r="S215" t="str">
            <v>Y</v>
          </cell>
          <cell r="W215">
            <v>40598</v>
          </cell>
          <cell r="X215">
            <v>40599</v>
          </cell>
          <cell r="Z215">
            <v>7</v>
          </cell>
          <cell r="AA215">
            <v>7</v>
          </cell>
          <cell r="AB215">
            <v>7</v>
          </cell>
          <cell r="AC215">
            <v>40487</v>
          </cell>
          <cell r="AD215">
            <v>40501</v>
          </cell>
          <cell r="AE215">
            <v>40550</v>
          </cell>
          <cell r="AF215">
            <v>40553</v>
          </cell>
          <cell r="AH215">
            <v>40569</v>
          </cell>
          <cell r="AI215" t="str">
            <v>-</v>
          </cell>
          <cell r="AJ215">
            <v>28966</v>
          </cell>
          <cell r="AK215">
            <v>5799.8571428571431</v>
          </cell>
          <cell r="AX215" t="str">
            <v>NA</v>
          </cell>
          <cell r="AY215">
            <v>40598</v>
          </cell>
          <cell r="AZ215">
            <v>40598</v>
          </cell>
        </row>
        <row r="216">
          <cell r="B216" t="str">
            <v>A1931668-01-02</v>
          </cell>
          <cell r="C216" t="str">
            <v>Jacobs / Braskem</v>
          </cell>
          <cell r="D216" t="str">
            <v>Knapp</v>
          </cell>
          <cell r="M216">
            <v>2</v>
          </cell>
          <cell r="N216" t="str">
            <v>LMV-311</v>
          </cell>
          <cell r="O216">
            <v>230939</v>
          </cell>
          <cell r="Q216" t="str">
            <v>STD</v>
          </cell>
          <cell r="R216" t="str">
            <v>PB</v>
          </cell>
          <cell r="W216">
            <v>40609</v>
          </cell>
          <cell r="X216">
            <v>40633</v>
          </cell>
          <cell r="Z216">
            <v>7</v>
          </cell>
          <cell r="AA216">
            <v>7</v>
          </cell>
          <cell r="AB216">
            <v>7</v>
          </cell>
          <cell r="AC216">
            <v>40521</v>
          </cell>
          <cell r="AD216">
            <v>40535</v>
          </cell>
          <cell r="AE216">
            <v>40554</v>
          </cell>
          <cell r="AF216">
            <v>40557</v>
          </cell>
          <cell r="AH216">
            <v>40603</v>
          </cell>
          <cell r="AI216" t="str">
            <v>-</v>
          </cell>
          <cell r="AJ216">
            <v>28970</v>
          </cell>
          <cell r="AK216">
            <v>5804.7142857142853</v>
          </cell>
          <cell r="AV216">
            <v>40588</v>
          </cell>
          <cell r="AX216">
            <v>40589</v>
          </cell>
          <cell r="AY216">
            <v>40632</v>
          </cell>
          <cell r="AZ216">
            <v>40632</v>
          </cell>
        </row>
        <row r="217">
          <cell r="B217" t="str">
            <v>H1940279-02</v>
          </cell>
          <cell r="C217" t="str">
            <v>SISA / JSC Acron</v>
          </cell>
          <cell r="D217" t="str">
            <v>Grimes</v>
          </cell>
          <cell r="H217" t="str">
            <v>Mary</v>
          </cell>
          <cell r="L217" t="str">
            <v>Knapp</v>
          </cell>
          <cell r="M217">
            <v>1</v>
          </cell>
          <cell r="N217" t="str">
            <v>HMP-5000</v>
          </cell>
          <cell r="O217">
            <v>478567</v>
          </cell>
          <cell r="Q217" t="str">
            <v>CPX</v>
          </cell>
          <cell r="R217" t="str">
            <v>HMP</v>
          </cell>
          <cell r="S217" t="str">
            <v>N</v>
          </cell>
          <cell r="T217" t="str">
            <v>no</v>
          </cell>
          <cell r="V217">
            <v>40548</v>
          </cell>
          <cell r="W217">
            <v>40753</v>
          </cell>
          <cell r="X217">
            <v>40767</v>
          </cell>
          <cell r="Z217">
            <v>40555</v>
          </cell>
          <cell r="AA217">
            <v>40555</v>
          </cell>
          <cell r="AB217">
            <v>40555</v>
          </cell>
          <cell r="AC217">
            <v>40487</v>
          </cell>
          <cell r="AD217">
            <v>40515</v>
          </cell>
          <cell r="AE217">
            <v>40543</v>
          </cell>
          <cell r="AF217">
            <v>40557</v>
          </cell>
          <cell r="AH217">
            <v>40737</v>
          </cell>
          <cell r="AI217">
            <v>40613</v>
          </cell>
          <cell r="AJ217">
            <v>8</v>
          </cell>
          <cell r="AK217">
            <v>31.285714285714285</v>
          </cell>
          <cell r="AV217">
            <v>40406</v>
          </cell>
          <cell r="AX217">
            <v>40430</v>
          </cell>
          <cell r="AY217">
            <v>40785</v>
          </cell>
          <cell r="AZ217">
            <v>237</v>
          </cell>
        </row>
        <row r="218">
          <cell r="B218" t="str">
            <v>A1930874-01</v>
          </cell>
          <cell r="C218" t="str">
            <v>IPEG</v>
          </cell>
          <cell r="D218" t="str">
            <v>Jazmines</v>
          </cell>
          <cell r="M218">
            <v>1</v>
          </cell>
          <cell r="N218" t="str">
            <v>LMV-801</v>
          </cell>
          <cell r="O218">
            <v>11690.58</v>
          </cell>
          <cell r="Q218" t="str">
            <v>STD</v>
          </cell>
          <cell r="R218" t="str">
            <v>PA</v>
          </cell>
          <cell r="W218">
            <v>40605</v>
          </cell>
          <cell r="X218">
            <v>40605</v>
          </cell>
          <cell r="Z218">
            <v>7</v>
          </cell>
          <cell r="AA218">
            <v>7</v>
          </cell>
          <cell r="AB218">
            <v>7</v>
          </cell>
          <cell r="AC218">
            <v>40493</v>
          </cell>
          <cell r="AD218">
            <v>40507</v>
          </cell>
          <cell r="AE218">
            <v>40557</v>
          </cell>
          <cell r="AF218">
            <v>40560</v>
          </cell>
          <cell r="AH218">
            <v>40575</v>
          </cell>
          <cell r="AI218" t="str">
            <v>-</v>
          </cell>
          <cell r="AJ218">
            <v>28971</v>
          </cell>
          <cell r="AK218">
            <v>5800.7142857142853</v>
          </cell>
          <cell r="AV218">
            <v>40561</v>
          </cell>
          <cell r="AX218">
            <v>40561</v>
          </cell>
          <cell r="AY218">
            <v>40602</v>
          </cell>
          <cell r="AZ218">
            <v>40602</v>
          </cell>
        </row>
        <row r="219">
          <cell r="B219" t="str">
            <v>A1930874-02</v>
          </cell>
          <cell r="C219" t="str">
            <v>IPEG</v>
          </cell>
          <cell r="D219" t="str">
            <v>Jazmines</v>
          </cell>
          <cell r="M219">
            <v>1</v>
          </cell>
          <cell r="N219" t="str">
            <v>LMV-801</v>
          </cell>
          <cell r="O219">
            <v>11989.88</v>
          </cell>
          <cell r="Q219" t="str">
            <v>STD</v>
          </cell>
          <cell r="R219" t="str">
            <v>PA</v>
          </cell>
          <cell r="W219">
            <v>40605</v>
          </cell>
          <cell r="X219">
            <v>40630</v>
          </cell>
          <cell r="Z219">
            <v>7</v>
          </cell>
          <cell r="AA219">
            <v>7</v>
          </cell>
          <cell r="AB219">
            <v>7</v>
          </cell>
          <cell r="AC219">
            <v>40518</v>
          </cell>
          <cell r="AD219">
            <v>40532</v>
          </cell>
          <cell r="AE219">
            <v>40557</v>
          </cell>
          <cell r="AF219">
            <v>40560</v>
          </cell>
          <cell r="AH219">
            <v>40600</v>
          </cell>
          <cell r="AI219" t="str">
            <v>-</v>
          </cell>
          <cell r="AJ219">
            <v>28971</v>
          </cell>
          <cell r="AK219">
            <v>5804.2857142857147</v>
          </cell>
          <cell r="AV219">
            <v>40501</v>
          </cell>
          <cell r="AX219">
            <v>40511</v>
          </cell>
          <cell r="AY219">
            <v>40630</v>
          </cell>
          <cell r="AZ219">
            <v>40630</v>
          </cell>
        </row>
        <row r="220">
          <cell r="B220" t="str">
            <v>A1863971-01-02</v>
          </cell>
          <cell r="C220" t="str">
            <v>Sundyne Asia Japan / Ningxia</v>
          </cell>
          <cell r="D220" t="str">
            <v>Knapp</v>
          </cell>
          <cell r="M220">
            <v>2</v>
          </cell>
          <cell r="N220" t="str">
            <v>LMV-311</v>
          </cell>
          <cell r="O220">
            <v>391837.06</v>
          </cell>
          <cell r="Q220" t="str">
            <v>CPX</v>
          </cell>
          <cell r="R220" t="str">
            <v>PD</v>
          </cell>
          <cell r="W220">
            <v>40630</v>
          </cell>
          <cell r="X220">
            <v>40760</v>
          </cell>
          <cell r="Z220">
            <v>7</v>
          </cell>
          <cell r="AA220">
            <v>7</v>
          </cell>
          <cell r="AB220">
            <v>7</v>
          </cell>
          <cell r="AC220">
            <v>40648</v>
          </cell>
          <cell r="AD220">
            <v>40662</v>
          </cell>
          <cell r="AE220">
            <v>40559</v>
          </cell>
          <cell r="AF220">
            <v>40563</v>
          </cell>
          <cell r="AH220">
            <v>40730</v>
          </cell>
          <cell r="AI220" t="str">
            <v>-</v>
          </cell>
          <cell r="AJ220">
            <v>28974</v>
          </cell>
          <cell r="AK220">
            <v>5822.8571428571431</v>
          </cell>
          <cell r="AV220">
            <v>40564</v>
          </cell>
          <cell r="AX220">
            <v>40764</v>
          </cell>
          <cell r="AY220">
            <v>40760</v>
          </cell>
          <cell r="AZ220">
            <v>40760</v>
          </cell>
        </row>
        <row r="221">
          <cell r="B221" t="str">
            <v>C1913613-01</v>
          </cell>
          <cell r="C221" t="str">
            <v>THOMAS RUSSELL</v>
          </cell>
          <cell r="D221" t="str">
            <v>Rea</v>
          </cell>
          <cell r="M221">
            <v>1</v>
          </cell>
          <cell r="N221" t="str">
            <v>LMC311P</v>
          </cell>
          <cell r="O221">
            <v>123078.2</v>
          </cell>
          <cell r="R221" t="str">
            <v>CA</v>
          </cell>
          <cell r="W221">
            <v>40624</v>
          </cell>
          <cell r="X221">
            <v>40609</v>
          </cell>
          <cell r="Z221">
            <v>7</v>
          </cell>
          <cell r="AA221">
            <v>7</v>
          </cell>
          <cell r="AB221">
            <v>14</v>
          </cell>
          <cell r="AC221">
            <v>40497</v>
          </cell>
          <cell r="AD221">
            <v>40511</v>
          </cell>
          <cell r="AE221">
            <v>40560</v>
          </cell>
          <cell r="AF221">
            <v>40564</v>
          </cell>
          <cell r="AH221">
            <v>40579</v>
          </cell>
          <cell r="AI221" t="str">
            <v>-</v>
          </cell>
          <cell r="AJ221">
            <v>28975</v>
          </cell>
          <cell r="AK221">
            <v>5801.2857142857147</v>
          </cell>
          <cell r="AY221">
            <v>40605</v>
          </cell>
          <cell r="AZ221">
            <v>40605</v>
          </cell>
        </row>
        <row r="222">
          <cell r="B222" t="str">
            <v>A1934861-01</v>
          </cell>
          <cell r="C222" t="str">
            <v>Sundyne Asia Japan / KOREA PETROCHEMICAL</v>
          </cell>
          <cell r="D222" t="str">
            <v>Buell</v>
          </cell>
          <cell r="M222">
            <v>1</v>
          </cell>
          <cell r="N222" t="str">
            <v>LMV-311</v>
          </cell>
          <cell r="O222">
            <v>63039</v>
          </cell>
          <cell r="Q222" t="str">
            <v>STD</v>
          </cell>
          <cell r="R222" t="str">
            <v>PD</v>
          </cell>
          <cell r="S222" t="str">
            <v>N</v>
          </cell>
          <cell r="W222">
            <v>40632</v>
          </cell>
          <cell r="X222">
            <v>40617</v>
          </cell>
          <cell r="Z222">
            <v>7</v>
          </cell>
          <cell r="AA222">
            <v>7</v>
          </cell>
          <cell r="AB222">
            <v>7</v>
          </cell>
          <cell r="AC222">
            <v>40505</v>
          </cell>
          <cell r="AD222">
            <v>40519</v>
          </cell>
          <cell r="AE222">
            <v>40561</v>
          </cell>
          <cell r="AF222">
            <v>40565</v>
          </cell>
          <cell r="AH222">
            <v>40587</v>
          </cell>
          <cell r="AI222" t="str">
            <v>-</v>
          </cell>
          <cell r="AJ222">
            <v>28975</v>
          </cell>
          <cell r="AK222">
            <v>5802.4285714285716</v>
          </cell>
          <cell r="AV222">
            <v>40557</v>
          </cell>
          <cell r="AX222">
            <v>40561</v>
          </cell>
          <cell r="AY222">
            <v>40596</v>
          </cell>
          <cell r="AZ222">
            <v>40596</v>
          </cell>
        </row>
        <row r="223">
          <cell r="B223" t="str">
            <v>A1876845-03-04</v>
          </cell>
          <cell r="C223" t="str">
            <v>China Petroleum</v>
          </cell>
          <cell r="D223" t="str">
            <v>Buell</v>
          </cell>
          <cell r="M223">
            <v>2</v>
          </cell>
          <cell r="N223" t="str">
            <v>LMV-322</v>
          </cell>
          <cell r="O223">
            <v>167246</v>
          </cell>
          <cell r="Q223" t="str">
            <v>CPX</v>
          </cell>
          <cell r="R223" t="str">
            <v>PC</v>
          </cell>
          <cell r="S223" t="str">
            <v>N</v>
          </cell>
          <cell r="W223">
            <v>40625</v>
          </cell>
          <cell r="X223">
            <v>40625</v>
          </cell>
          <cell r="Z223">
            <v>7</v>
          </cell>
          <cell r="AA223">
            <v>7</v>
          </cell>
          <cell r="AB223">
            <v>7</v>
          </cell>
          <cell r="AC223">
            <v>40513</v>
          </cell>
          <cell r="AD223">
            <v>40527</v>
          </cell>
          <cell r="AE223">
            <v>40563</v>
          </cell>
          <cell r="AF223">
            <v>40566</v>
          </cell>
          <cell r="AH223">
            <v>40595</v>
          </cell>
          <cell r="AI223" t="str">
            <v>-</v>
          </cell>
          <cell r="AJ223">
            <v>28975</v>
          </cell>
          <cell r="AK223">
            <v>5803.5714285714284</v>
          </cell>
          <cell r="AV223">
            <v>40571</v>
          </cell>
          <cell r="AX223">
            <v>40576</v>
          </cell>
          <cell r="AY223">
            <v>40625</v>
          </cell>
          <cell r="AZ223">
            <v>40625</v>
          </cell>
        </row>
        <row r="224">
          <cell r="B224" t="str">
            <v>A1876845-01-02</v>
          </cell>
          <cell r="C224" t="str">
            <v>China Petroleum</v>
          </cell>
          <cell r="D224" t="str">
            <v>Buell</v>
          </cell>
          <cell r="M224">
            <v>2</v>
          </cell>
          <cell r="N224" t="str">
            <v>LMV-322</v>
          </cell>
          <cell r="O224">
            <v>169976</v>
          </cell>
          <cell r="Q224" t="str">
            <v>CPX</v>
          </cell>
          <cell r="R224" t="str">
            <v>PC</v>
          </cell>
          <cell r="S224" t="str">
            <v>N</v>
          </cell>
          <cell r="W224">
            <v>40625</v>
          </cell>
          <cell r="X224">
            <v>40625</v>
          </cell>
          <cell r="Z224">
            <v>7</v>
          </cell>
          <cell r="AA224">
            <v>7</v>
          </cell>
          <cell r="AB224">
            <v>7</v>
          </cell>
          <cell r="AC224">
            <v>40513</v>
          </cell>
          <cell r="AD224">
            <v>40527</v>
          </cell>
          <cell r="AE224">
            <v>40563</v>
          </cell>
          <cell r="AF224">
            <v>40566</v>
          </cell>
          <cell r="AH224">
            <v>40595</v>
          </cell>
          <cell r="AI224" t="str">
            <v>-</v>
          </cell>
          <cell r="AJ224">
            <v>28975</v>
          </cell>
          <cell r="AK224">
            <v>5803.5714285714284</v>
          </cell>
          <cell r="AV224">
            <v>40571</v>
          </cell>
          <cell r="AX224">
            <v>40578</v>
          </cell>
          <cell r="AY224">
            <v>40625</v>
          </cell>
          <cell r="AZ224">
            <v>40625</v>
          </cell>
        </row>
        <row r="225">
          <cell r="B225" t="str">
            <v>A1876845-07-08</v>
          </cell>
          <cell r="C225" t="str">
            <v>China Petroleum</v>
          </cell>
          <cell r="D225" t="str">
            <v>Buell</v>
          </cell>
          <cell r="M225">
            <v>2</v>
          </cell>
          <cell r="N225" t="str">
            <v>LMV-322</v>
          </cell>
          <cell r="O225">
            <v>158730</v>
          </cell>
          <cell r="Q225" t="str">
            <v>CPX</v>
          </cell>
          <cell r="R225" t="str">
            <v>PC</v>
          </cell>
          <cell r="S225" t="str">
            <v>N</v>
          </cell>
          <cell r="W225">
            <v>40625</v>
          </cell>
          <cell r="X225">
            <v>40625</v>
          </cell>
          <cell r="Z225">
            <v>7</v>
          </cell>
          <cell r="AA225">
            <v>7</v>
          </cell>
          <cell r="AB225">
            <v>7</v>
          </cell>
          <cell r="AC225">
            <v>40513</v>
          </cell>
          <cell r="AD225">
            <v>40527</v>
          </cell>
          <cell r="AE225">
            <v>40563</v>
          </cell>
          <cell r="AF225">
            <v>40566</v>
          </cell>
          <cell r="AH225">
            <v>40595</v>
          </cell>
          <cell r="AI225" t="str">
            <v>-</v>
          </cell>
          <cell r="AJ225">
            <v>28975</v>
          </cell>
          <cell r="AK225">
            <v>5803.5714285714284</v>
          </cell>
          <cell r="AV225">
            <v>40571</v>
          </cell>
          <cell r="AX225">
            <v>40578</v>
          </cell>
          <cell r="AY225">
            <v>40625</v>
          </cell>
          <cell r="AZ225">
            <v>40625</v>
          </cell>
        </row>
        <row r="226">
          <cell r="B226" t="str">
            <v>A1876845-05-06</v>
          </cell>
          <cell r="C226" t="str">
            <v>China Petroleum</v>
          </cell>
          <cell r="D226" t="str">
            <v>Buell</v>
          </cell>
          <cell r="M226">
            <v>2</v>
          </cell>
          <cell r="N226" t="str">
            <v>LMV-801</v>
          </cell>
          <cell r="O226">
            <v>119794</v>
          </cell>
          <cell r="Q226" t="str">
            <v>CPX</v>
          </cell>
          <cell r="R226" t="str">
            <v>PC</v>
          </cell>
          <cell r="S226" t="str">
            <v>N</v>
          </cell>
          <cell r="W226">
            <v>40625</v>
          </cell>
          <cell r="X226">
            <v>40625</v>
          </cell>
          <cell r="Z226">
            <v>7</v>
          </cell>
          <cell r="AA226">
            <v>7</v>
          </cell>
          <cell r="AB226">
            <v>7</v>
          </cell>
          <cell r="AC226">
            <v>40513</v>
          </cell>
          <cell r="AD226">
            <v>40527</v>
          </cell>
          <cell r="AE226">
            <v>40563</v>
          </cell>
          <cell r="AF226">
            <v>40566</v>
          </cell>
          <cell r="AH226">
            <v>40595</v>
          </cell>
          <cell r="AI226" t="str">
            <v>-</v>
          </cell>
          <cell r="AJ226">
            <v>28975</v>
          </cell>
          <cell r="AK226">
            <v>5803.5714285714284</v>
          </cell>
          <cell r="AV226">
            <v>40571</v>
          </cell>
          <cell r="AX226">
            <v>40582</v>
          </cell>
          <cell r="AY226">
            <v>40625</v>
          </cell>
          <cell r="AZ226">
            <v>40625</v>
          </cell>
        </row>
        <row r="227">
          <cell r="B227" t="str">
            <v>A1876845-09-10</v>
          </cell>
          <cell r="C227" t="str">
            <v>China Petroleum</v>
          </cell>
          <cell r="D227" t="str">
            <v>Buell</v>
          </cell>
          <cell r="M227">
            <v>2</v>
          </cell>
          <cell r="N227" t="str">
            <v>LMV-322</v>
          </cell>
          <cell r="O227">
            <v>174034</v>
          </cell>
          <cell r="Q227" t="str">
            <v>CPX</v>
          </cell>
          <cell r="R227" t="str">
            <v>PC</v>
          </cell>
          <cell r="S227" t="str">
            <v>N</v>
          </cell>
          <cell r="W227">
            <v>40625</v>
          </cell>
          <cell r="X227">
            <v>40627</v>
          </cell>
          <cell r="Z227">
            <v>7</v>
          </cell>
          <cell r="AA227">
            <v>7</v>
          </cell>
          <cell r="AB227">
            <v>7</v>
          </cell>
          <cell r="AC227">
            <v>40515</v>
          </cell>
          <cell r="AD227">
            <v>40529</v>
          </cell>
          <cell r="AE227">
            <v>40563</v>
          </cell>
          <cell r="AF227">
            <v>40566</v>
          </cell>
          <cell r="AH227">
            <v>40597</v>
          </cell>
          <cell r="AI227" t="str">
            <v>-</v>
          </cell>
          <cell r="AJ227">
            <v>28975</v>
          </cell>
          <cell r="AK227">
            <v>5803.8571428571431</v>
          </cell>
          <cell r="AV227">
            <v>40576</v>
          </cell>
          <cell r="AX227">
            <v>40578</v>
          </cell>
          <cell r="AY227">
            <v>40627</v>
          </cell>
          <cell r="AZ227">
            <v>40627</v>
          </cell>
        </row>
        <row r="228">
          <cell r="B228" t="str">
            <v>C1946046-01</v>
          </cell>
          <cell r="C228" t="str">
            <v>Rexnord Industries</v>
          </cell>
          <cell r="D228" t="str">
            <v>Marcikonis</v>
          </cell>
          <cell r="H228" t="str">
            <v>Margaret</v>
          </cell>
          <cell r="I228">
            <v>220618</v>
          </cell>
          <cell r="M228">
            <v>1</v>
          </cell>
          <cell r="N228" t="str">
            <v>CPR GRBX NEW</v>
          </cell>
          <cell r="O228">
            <v>37278</v>
          </cell>
          <cell r="Q228" t="str">
            <v>STD</v>
          </cell>
          <cell r="R228" t="str">
            <v>CA</v>
          </cell>
          <cell r="S228" t="str">
            <v>N</v>
          </cell>
          <cell r="T228" t="str">
            <v>no</v>
          </cell>
          <cell r="V228">
            <v>40562</v>
          </cell>
          <cell r="W228">
            <v>40627</v>
          </cell>
          <cell r="X228">
            <v>40619</v>
          </cell>
          <cell r="Z228">
            <v>40569</v>
          </cell>
          <cell r="AA228">
            <v>40569</v>
          </cell>
          <cell r="AB228">
            <v>40576</v>
          </cell>
          <cell r="AC228">
            <v>40507</v>
          </cell>
          <cell r="AD228">
            <v>40521</v>
          </cell>
          <cell r="AE228">
            <v>40563</v>
          </cell>
          <cell r="AF228">
            <v>40567</v>
          </cell>
          <cell r="AH228">
            <v>40589</v>
          </cell>
          <cell r="AI228" t="str">
            <v>-</v>
          </cell>
          <cell r="AJ228">
            <v>4</v>
          </cell>
          <cell r="AK228">
            <v>8.1428571428571423</v>
          </cell>
          <cell r="AY228">
            <v>40613</v>
          </cell>
          <cell r="AZ228">
            <v>51</v>
          </cell>
        </row>
        <row r="229">
          <cell r="B229" t="str">
            <v>A1934725-01-02</v>
          </cell>
          <cell r="C229" t="str">
            <v>BESALCO MD MONTAJES S.A.</v>
          </cell>
          <cell r="D229" t="str">
            <v>Buell</v>
          </cell>
          <cell r="M229">
            <v>2</v>
          </cell>
          <cell r="N229" t="str">
            <v>LMV-322</v>
          </cell>
          <cell r="O229">
            <v>105489</v>
          </cell>
          <cell r="Q229" t="str">
            <v>STD</v>
          </cell>
          <cell r="R229" t="str">
            <v>PB</v>
          </cell>
          <cell r="S229" t="str">
            <v>N</v>
          </cell>
          <cell r="W229">
            <v>40619</v>
          </cell>
          <cell r="X229">
            <v>40623</v>
          </cell>
          <cell r="Z229">
            <v>7</v>
          </cell>
          <cell r="AA229">
            <v>7</v>
          </cell>
          <cell r="AB229">
            <v>7</v>
          </cell>
          <cell r="AC229">
            <v>40511</v>
          </cell>
          <cell r="AD229">
            <v>40525</v>
          </cell>
          <cell r="AE229">
            <v>40564</v>
          </cell>
          <cell r="AF229">
            <v>40567</v>
          </cell>
          <cell r="AH229">
            <v>40593</v>
          </cell>
          <cell r="AI229" t="str">
            <v>-</v>
          </cell>
          <cell r="AJ229">
            <v>28976</v>
          </cell>
          <cell r="AK229">
            <v>5803.2857142857147</v>
          </cell>
          <cell r="AV229">
            <v>40571</v>
          </cell>
          <cell r="AX229">
            <v>40582</v>
          </cell>
          <cell r="AY229">
            <v>40631</v>
          </cell>
          <cell r="AZ229">
            <v>40631</v>
          </cell>
        </row>
        <row r="230">
          <cell r="B230" t="str">
            <v>C1934225-01</v>
          </cell>
          <cell r="C230" t="str">
            <v>BCCK Engineering</v>
          </cell>
          <cell r="D230" t="str">
            <v>Rea</v>
          </cell>
          <cell r="M230">
            <v>1</v>
          </cell>
          <cell r="N230" t="str">
            <v>LMC-311P</v>
          </cell>
          <cell r="O230">
            <v>143881</v>
          </cell>
          <cell r="R230" t="str">
            <v>CA</v>
          </cell>
          <cell r="W230">
            <v>40641</v>
          </cell>
          <cell r="X230">
            <v>40597</v>
          </cell>
          <cell r="Z230">
            <v>7</v>
          </cell>
          <cell r="AA230">
            <v>7</v>
          </cell>
          <cell r="AB230">
            <v>14</v>
          </cell>
          <cell r="AC230">
            <v>40485</v>
          </cell>
          <cell r="AD230">
            <v>40499</v>
          </cell>
          <cell r="AE230">
            <v>40577</v>
          </cell>
          <cell r="AF230">
            <v>40581</v>
          </cell>
          <cell r="AH230">
            <v>40567</v>
          </cell>
          <cell r="AI230" t="str">
            <v>-</v>
          </cell>
          <cell r="AJ230">
            <v>28986</v>
          </cell>
          <cell r="AK230">
            <v>5799.5714285714284</v>
          </cell>
          <cell r="AV230">
            <v>40582</v>
          </cell>
          <cell r="AX230">
            <v>40582</v>
          </cell>
          <cell r="AY230">
            <v>40597</v>
          </cell>
          <cell r="AZ230">
            <v>40597</v>
          </cell>
        </row>
        <row r="231">
          <cell r="B231" t="str">
            <v>C1936690-01</v>
          </cell>
          <cell r="C231" t="str">
            <v>Thomas Russell / Wilson Midstream Services</v>
          </cell>
          <cell r="D231" t="str">
            <v>Horner</v>
          </cell>
          <cell r="M231">
            <v>1</v>
          </cell>
          <cell r="N231" t="str">
            <v>LMC-311P</v>
          </cell>
          <cell r="O231">
            <v>125095</v>
          </cell>
          <cell r="Q231" t="str">
            <v>STD</v>
          </cell>
          <cell r="R231" t="str">
            <v>CA</v>
          </cell>
          <cell r="W231">
            <v>40645</v>
          </cell>
          <cell r="X231">
            <v>40633</v>
          </cell>
          <cell r="Z231">
            <v>7</v>
          </cell>
          <cell r="AA231">
            <v>7</v>
          </cell>
          <cell r="AB231">
            <v>14</v>
          </cell>
          <cell r="AC231">
            <v>40521</v>
          </cell>
          <cell r="AD231">
            <v>40535</v>
          </cell>
          <cell r="AE231">
            <v>40581</v>
          </cell>
          <cell r="AF231">
            <v>40585</v>
          </cell>
          <cell r="AH231">
            <v>40603</v>
          </cell>
          <cell r="AI231" t="str">
            <v>-</v>
          </cell>
          <cell r="AJ231">
            <v>28990</v>
          </cell>
          <cell r="AK231">
            <v>5804.7142857142853</v>
          </cell>
          <cell r="AV231">
            <v>40583</v>
          </cell>
          <cell r="AX231">
            <v>40590</v>
          </cell>
          <cell r="AY231">
            <v>40631</v>
          </cell>
          <cell r="AZ231">
            <v>40631</v>
          </cell>
        </row>
        <row r="232">
          <cell r="B232" t="str">
            <v>C1919869-01</v>
          </cell>
          <cell r="C232" t="str">
            <v>SISA/OJSC Taneco</v>
          </cell>
          <cell r="D232" t="str">
            <v>Strunc</v>
          </cell>
          <cell r="H232" t="str">
            <v>Melissa</v>
          </cell>
          <cell r="I232" t="str">
            <v>PO50830</v>
          </cell>
          <cell r="L232" t="str">
            <v>Van de werken</v>
          </cell>
          <cell r="M232">
            <v>1</v>
          </cell>
          <cell r="N232" t="str">
            <v>LF-2130</v>
          </cell>
          <cell r="O232">
            <v>757252</v>
          </cell>
          <cell r="Q232" t="str">
            <v>CPX</v>
          </cell>
          <cell r="R232" t="str">
            <v>Pinn/API</v>
          </cell>
          <cell r="S232" t="str">
            <v>Y</v>
          </cell>
          <cell r="T232" t="str">
            <v>yes</v>
          </cell>
          <cell r="V232">
            <v>40493</v>
          </cell>
          <cell r="W232">
            <v>40786</v>
          </cell>
          <cell r="X232">
            <v>40786</v>
          </cell>
          <cell r="Z232">
            <v>40500</v>
          </cell>
          <cell r="AA232">
            <v>40500</v>
          </cell>
          <cell r="AB232">
            <v>40507</v>
          </cell>
          <cell r="AC232">
            <v>40506</v>
          </cell>
          <cell r="AD232">
            <v>40534</v>
          </cell>
          <cell r="AE232">
            <v>40576</v>
          </cell>
          <cell r="AF232">
            <v>40590</v>
          </cell>
          <cell r="AH232">
            <v>40756</v>
          </cell>
          <cell r="AI232">
            <v>40632</v>
          </cell>
          <cell r="AJ232">
            <v>70</v>
          </cell>
          <cell r="AK232">
            <v>41.857142857142854</v>
          </cell>
          <cell r="AV232">
            <v>40560</v>
          </cell>
          <cell r="AX232">
            <v>40600</v>
          </cell>
          <cell r="AY232">
            <v>40784</v>
          </cell>
          <cell r="AZ232">
            <v>291</v>
          </cell>
        </row>
        <row r="233">
          <cell r="B233" t="str">
            <v>C1909274-01</v>
          </cell>
          <cell r="C233" t="str">
            <v>UOP LLC/REPSOL</v>
          </cell>
          <cell r="D233" t="str">
            <v>Horner</v>
          </cell>
          <cell r="M233">
            <v>1</v>
          </cell>
          <cell r="N233" t="str">
            <v>LMC-311P</v>
          </cell>
          <cell r="O233">
            <v>177936.8</v>
          </cell>
          <cell r="Q233" t="str">
            <v>STD</v>
          </cell>
          <cell r="R233" t="str">
            <v>CA</v>
          </cell>
          <cell r="W233">
            <v>40651</v>
          </cell>
          <cell r="X233">
            <v>40637</v>
          </cell>
          <cell r="Z233">
            <v>7</v>
          </cell>
          <cell r="AA233">
            <v>7</v>
          </cell>
          <cell r="AB233">
            <v>14</v>
          </cell>
          <cell r="AC233">
            <v>40525</v>
          </cell>
          <cell r="AD233">
            <v>40539</v>
          </cell>
          <cell r="AE233">
            <v>40587</v>
          </cell>
          <cell r="AF233">
            <v>40591</v>
          </cell>
          <cell r="AH233">
            <v>40607</v>
          </cell>
          <cell r="AI233" t="str">
            <v>-</v>
          </cell>
          <cell r="AJ233">
            <v>28994</v>
          </cell>
          <cell r="AK233">
            <v>5805.2857142857147</v>
          </cell>
          <cell r="AV233">
            <v>40624</v>
          </cell>
          <cell r="AX233">
            <v>40625</v>
          </cell>
          <cell r="AY233">
            <v>40638</v>
          </cell>
          <cell r="AZ233">
            <v>40638</v>
          </cell>
        </row>
        <row r="234">
          <cell r="B234" t="str">
            <v>H1906600-01-03</v>
          </cell>
          <cell r="C234" t="str">
            <v>SAJ/ Jiaxing ("J" Job)</v>
          </cell>
          <cell r="D234" t="str">
            <v>Rea</v>
          </cell>
          <cell r="H234" t="str">
            <v>Christina</v>
          </cell>
          <cell r="I234" t="str">
            <v>SNT37H-1036</v>
          </cell>
          <cell r="L234" t="str">
            <v>Knapp</v>
          </cell>
          <cell r="M234">
            <v>3</v>
          </cell>
          <cell r="N234" t="str">
            <v>HMP7000</v>
          </cell>
          <cell r="O234">
            <v>3606799</v>
          </cell>
          <cell r="Q234" t="str">
            <v>CPX</v>
          </cell>
          <cell r="R234" t="str">
            <v>HMP</v>
          </cell>
          <cell r="S234" t="str">
            <v>Y</v>
          </cell>
          <cell r="T234" t="str">
            <v>no</v>
          </cell>
          <cell r="V234">
            <v>40458</v>
          </cell>
          <cell r="W234">
            <v>40788</v>
          </cell>
          <cell r="X234">
            <v>40741</v>
          </cell>
          <cell r="Z234">
            <v>40465</v>
          </cell>
          <cell r="AA234">
            <v>40465</v>
          </cell>
          <cell r="AB234">
            <v>40465</v>
          </cell>
          <cell r="AC234">
            <v>40461</v>
          </cell>
          <cell r="AD234">
            <v>40489</v>
          </cell>
          <cell r="AE234">
            <v>40578</v>
          </cell>
          <cell r="AF234">
            <v>40592</v>
          </cell>
          <cell r="AH234">
            <v>40711</v>
          </cell>
          <cell r="AI234">
            <v>40587</v>
          </cell>
          <cell r="AJ234">
            <v>97</v>
          </cell>
          <cell r="AK234">
            <v>40.428571428571431</v>
          </cell>
          <cell r="AQ234">
            <v>40659</v>
          </cell>
          <cell r="AV234">
            <v>40676</v>
          </cell>
          <cell r="AX234">
            <v>40696</v>
          </cell>
          <cell r="AY234">
            <v>40751</v>
          </cell>
          <cell r="AZ234">
            <v>293</v>
          </cell>
        </row>
        <row r="235">
          <cell r="B235" t="str">
            <v>A1929530-01-02</v>
          </cell>
          <cell r="C235" t="str">
            <v>LECRON, INC.</v>
          </cell>
          <cell r="D235" t="str">
            <v>Jazmines</v>
          </cell>
          <cell r="M235">
            <v>2</v>
          </cell>
          <cell r="N235" t="str">
            <v>LMV-311</v>
          </cell>
          <cell r="O235">
            <v>161325.64000000001</v>
          </cell>
          <cell r="Q235" t="str">
            <v>STD</v>
          </cell>
          <cell r="R235" t="str">
            <v>PA</v>
          </cell>
          <cell r="W235">
            <v>40638</v>
          </cell>
          <cell r="X235">
            <v>41070</v>
          </cell>
          <cell r="Z235">
            <v>7</v>
          </cell>
          <cell r="AA235">
            <v>7</v>
          </cell>
          <cell r="AB235">
            <v>7</v>
          </cell>
          <cell r="AC235">
            <v>40958</v>
          </cell>
          <cell r="AD235">
            <v>40972</v>
          </cell>
          <cell r="AE235">
            <v>40590</v>
          </cell>
          <cell r="AF235">
            <v>40593</v>
          </cell>
          <cell r="AH235">
            <v>41040</v>
          </cell>
          <cell r="AI235" t="str">
            <v>-</v>
          </cell>
          <cell r="AJ235">
            <v>28995</v>
          </cell>
          <cell r="AK235">
            <v>5867.1428571428569</v>
          </cell>
          <cell r="AV235">
            <v>40589</v>
          </cell>
          <cell r="AX235">
            <v>40625</v>
          </cell>
          <cell r="AY235">
            <v>41054</v>
          </cell>
          <cell r="AZ235">
            <v>41054</v>
          </cell>
        </row>
        <row r="236">
          <cell r="B236" t="str">
            <v>C1571731-01</v>
          </cell>
          <cell r="C236" t="str">
            <v>COFFEYVILLE RESOURCES</v>
          </cell>
          <cell r="D236" t="str">
            <v>Strunc</v>
          </cell>
          <cell r="M236">
            <v>1</v>
          </cell>
          <cell r="N236" t="str">
            <v>BMC-347EF</v>
          </cell>
          <cell r="O236">
            <v>673022</v>
          </cell>
          <cell r="R236" t="str">
            <v>CF</v>
          </cell>
          <cell r="W236">
            <v>40694</v>
          </cell>
          <cell r="X236">
            <v>40674</v>
          </cell>
          <cell r="Z236">
            <v>7</v>
          </cell>
          <cell r="AA236">
            <v>7</v>
          </cell>
          <cell r="AB236">
            <v>14</v>
          </cell>
          <cell r="AC236">
            <v>40548</v>
          </cell>
          <cell r="AD236">
            <v>40562</v>
          </cell>
          <cell r="AE236">
            <v>40589</v>
          </cell>
          <cell r="AF236">
            <v>40596</v>
          </cell>
          <cell r="AH236">
            <v>40644</v>
          </cell>
          <cell r="AI236" t="str">
            <v>-</v>
          </cell>
          <cell r="AJ236">
            <v>28997</v>
          </cell>
          <cell r="AK236">
            <v>5810.5714285714284</v>
          </cell>
          <cell r="AV236">
            <v>40648</v>
          </cell>
          <cell r="AX236">
            <v>40651</v>
          </cell>
          <cell r="AY236">
            <v>40673</v>
          </cell>
          <cell r="AZ236">
            <v>40673</v>
          </cell>
        </row>
        <row r="237">
          <cell r="B237" t="str">
            <v>C1943276-01</v>
          </cell>
          <cell r="C237" t="str">
            <v>Exterran</v>
          </cell>
          <cell r="D237" t="str">
            <v>Boening</v>
          </cell>
          <cell r="H237" t="str">
            <v>Margaret</v>
          </cell>
          <cell r="I237">
            <v>5067483</v>
          </cell>
          <cell r="M237">
            <v>1</v>
          </cell>
          <cell r="N237" t="str">
            <v>LMC-311P</v>
          </cell>
          <cell r="O237">
            <v>124766</v>
          </cell>
          <cell r="Q237" t="str">
            <v>STD</v>
          </cell>
          <cell r="R237" t="str">
            <v>CA</v>
          </cell>
          <cell r="S237" t="str">
            <v>Y</v>
          </cell>
          <cell r="T237" t="str">
            <v>no</v>
          </cell>
          <cell r="V237">
            <v>40555</v>
          </cell>
          <cell r="W237">
            <v>40661</v>
          </cell>
          <cell r="X237">
            <v>40651</v>
          </cell>
          <cell r="Z237">
            <v>40562</v>
          </cell>
          <cell r="AA237">
            <v>40562</v>
          </cell>
          <cell r="AB237">
            <v>40569</v>
          </cell>
          <cell r="AC237">
            <v>40539</v>
          </cell>
          <cell r="AD237">
            <v>40553</v>
          </cell>
          <cell r="AE237">
            <v>40597</v>
          </cell>
          <cell r="AF237">
            <v>40601</v>
          </cell>
          <cell r="AH237">
            <v>40621</v>
          </cell>
          <cell r="AI237" t="str">
            <v>-</v>
          </cell>
          <cell r="AJ237">
            <v>33</v>
          </cell>
          <cell r="AK237">
            <v>13.714285714285714</v>
          </cell>
          <cell r="AV237">
            <v>40596</v>
          </cell>
          <cell r="AX237">
            <v>40598</v>
          </cell>
          <cell r="AY237">
            <v>40618</v>
          </cell>
          <cell r="AZ237">
            <v>63</v>
          </cell>
        </row>
        <row r="238">
          <cell r="B238" t="str">
            <v>C1947445-01</v>
          </cell>
          <cell r="C238" t="str">
            <v>Thomas Russell Co.</v>
          </cell>
          <cell r="D238" t="str">
            <v>Rea</v>
          </cell>
          <cell r="H238" t="str">
            <v>Margaret</v>
          </cell>
          <cell r="I238" t="str">
            <v>247-13</v>
          </cell>
          <cell r="M238">
            <v>1</v>
          </cell>
          <cell r="N238" t="str">
            <v>LMC-311P</v>
          </cell>
          <cell r="O238">
            <v>125095</v>
          </cell>
          <cell r="Q238" t="str">
            <v>STD</v>
          </cell>
          <cell r="R238" t="str">
            <v>CA</v>
          </cell>
          <cell r="S238" t="str">
            <v>Y</v>
          </cell>
          <cell r="T238" t="str">
            <v>no</v>
          </cell>
          <cell r="V238">
            <v>40564</v>
          </cell>
          <cell r="W238">
            <v>40673</v>
          </cell>
          <cell r="X238">
            <v>40659</v>
          </cell>
          <cell r="Z238">
            <v>40571</v>
          </cell>
          <cell r="AA238">
            <v>40571</v>
          </cell>
          <cell r="AB238">
            <v>40578</v>
          </cell>
          <cell r="AC238">
            <v>40547</v>
          </cell>
          <cell r="AD238">
            <v>40561</v>
          </cell>
          <cell r="AE238">
            <v>40609</v>
          </cell>
          <cell r="AF238">
            <v>40613</v>
          </cell>
          <cell r="AH238">
            <v>40629</v>
          </cell>
          <cell r="AI238" t="str">
            <v>-</v>
          </cell>
          <cell r="AJ238">
            <v>36</v>
          </cell>
          <cell r="AK238">
            <v>13.571428571428571</v>
          </cell>
          <cell r="AV238">
            <v>40647</v>
          </cell>
          <cell r="AX238">
            <v>40648</v>
          </cell>
          <cell r="AY238">
            <v>40696</v>
          </cell>
          <cell r="AZ238">
            <v>132</v>
          </cell>
        </row>
        <row r="239">
          <cell r="B239" t="str">
            <v>A1935845-01-02</v>
          </cell>
          <cell r="C239" t="str">
            <v>Valero McKee Refinery</v>
          </cell>
          <cell r="D239" t="str">
            <v>Boening</v>
          </cell>
          <cell r="M239">
            <v>2</v>
          </cell>
          <cell r="N239" t="str">
            <v>LMV-801</v>
          </cell>
          <cell r="O239">
            <v>72618</v>
          </cell>
          <cell r="Q239" t="str">
            <v>STD</v>
          </cell>
          <cell r="R239" t="str">
            <v>PA</v>
          </cell>
          <cell r="S239" t="str">
            <v>Y</v>
          </cell>
          <cell r="W239">
            <v>40659</v>
          </cell>
          <cell r="X239">
            <v>40661</v>
          </cell>
          <cell r="Z239">
            <v>7</v>
          </cell>
          <cell r="AA239">
            <v>7</v>
          </cell>
          <cell r="AB239">
            <v>7</v>
          </cell>
          <cell r="AC239">
            <v>40549</v>
          </cell>
          <cell r="AD239">
            <v>40563</v>
          </cell>
          <cell r="AE239">
            <v>40611</v>
          </cell>
          <cell r="AF239">
            <v>40614</v>
          </cell>
          <cell r="AH239">
            <v>40631</v>
          </cell>
          <cell r="AI239" t="str">
            <v>-</v>
          </cell>
          <cell r="AJ239">
            <v>29010</v>
          </cell>
          <cell r="AK239">
            <v>5808.7142857142853</v>
          </cell>
          <cell r="AV239">
            <v>40617</v>
          </cell>
          <cell r="AX239">
            <v>40618</v>
          </cell>
          <cell r="AY239">
            <v>40662</v>
          </cell>
          <cell r="AZ239">
            <v>40662</v>
          </cell>
        </row>
        <row r="240">
          <cell r="B240" t="str">
            <v>C1939296-01</v>
          </cell>
          <cell r="C240" t="str">
            <v>Thomas Russell Co</v>
          </cell>
          <cell r="D240" t="str">
            <v>Rea</v>
          </cell>
          <cell r="H240" t="str">
            <v>Margaret</v>
          </cell>
          <cell r="I240" t="str">
            <v>248-12</v>
          </cell>
          <cell r="M240">
            <v>1</v>
          </cell>
          <cell r="N240" t="str">
            <v>LMC-311P</v>
          </cell>
          <cell r="O240">
            <v>123078</v>
          </cell>
          <cell r="Q240" t="str">
            <v>STD</v>
          </cell>
          <cell r="R240" t="str">
            <v>CA</v>
          </cell>
          <cell r="S240" t="str">
            <v>Y</v>
          </cell>
          <cell r="T240" t="str">
            <v>no</v>
          </cell>
          <cell r="V240">
            <v>40547</v>
          </cell>
          <cell r="W240">
            <v>40679</v>
          </cell>
          <cell r="X240">
            <v>40816</v>
          </cell>
          <cell r="Z240">
            <v>40554</v>
          </cell>
          <cell r="AA240">
            <v>40554</v>
          </cell>
          <cell r="AB240">
            <v>40561</v>
          </cell>
          <cell r="AC240">
            <v>40704</v>
          </cell>
          <cell r="AD240">
            <v>40718</v>
          </cell>
          <cell r="AE240">
            <v>40615</v>
          </cell>
          <cell r="AF240">
            <v>40619</v>
          </cell>
          <cell r="AH240">
            <v>40786</v>
          </cell>
          <cell r="AI240" t="str">
            <v>-</v>
          </cell>
          <cell r="AJ240">
            <v>53</v>
          </cell>
          <cell r="AK240">
            <v>38.428571428571431</v>
          </cell>
          <cell r="AQ240">
            <v>40648</v>
          </cell>
          <cell r="AV240">
            <v>40659</v>
          </cell>
          <cell r="AX240">
            <v>40745</v>
          </cell>
          <cell r="AY240">
            <v>40816</v>
          </cell>
          <cell r="AZ240">
            <v>269</v>
          </cell>
        </row>
        <row r="241">
          <cell r="B241" t="str">
            <v>C1947275-01</v>
          </cell>
          <cell r="C241" t="str">
            <v>SISA/AKER/Johnson Matthey</v>
          </cell>
          <cell r="D241" t="str">
            <v>Strunc</v>
          </cell>
          <cell r="H241" t="str">
            <v>Suzy</v>
          </cell>
          <cell r="I241" t="str">
            <v>PO54312</v>
          </cell>
          <cell r="M241">
            <v>1</v>
          </cell>
          <cell r="N241" t="str">
            <v>LF-2240</v>
          </cell>
          <cell r="O241">
            <v>765806</v>
          </cell>
          <cell r="Q241" t="str">
            <v>CPX</v>
          </cell>
          <cell r="R241" t="str">
            <v>Pinn/API</v>
          </cell>
          <cell r="S241" t="str">
            <v>N</v>
          </cell>
          <cell r="T241" t="str">
            <v>no</v>
          </cell>
          <cell r="V241">
            <v>40564</v>
          </cell>
          <cell r="W241">
            <v>40816</v>
          </cell>
          <cell r="X241">
            <v>40669</v>
          </cell>
          <cell r="Z241">
            <v>40571</v>
          </cell>
          <cell r="AA241">
            <v>40571</v>
          </cell>
          <cell r="AB241">
            <v>40578</v>
          </cell>
          <cell r="AC241">
            <v>40389</v>
          </cell>
          <cell r="AD241">
            <v>40417</v>
          </cell>
          <cell r="AE241">
            <v>40606</v>
          </cell>
          <cell r="AF241">
            <v>40620</v>
          </cell>
          <cell r="AH241">
            <v>40639</v>
          </cell>
          <cell r="AI241">
            <v>40515</v>
          </cell>
          <cell r="AJ241">
            <v>41</v>
          </cell>
          <cell r="AK241">
            <v>15</v>
          </cell>
          <cell r="AY241">
            <v>40669</v>
          </cell>
          <cell r="AZ241">
            <v>105</v>
          </cell>
        </row>
        <row r="242">
          <cell r="B242" t="str">
            <v>C1946573-01-04</v>
          </cell>
          <cell r="C242" t="str">
            <v>Opitimized Process Designs</v>
          </cell>
          <cell r="D242" t="str">
            <v>Horner</v>
          </cell>
          <cell r="H242" t="str">
            <v>Margaret</v>
          </cell>
          <cell r="I242" t="str">
            <v>5-1004-4030-BJB</v>
          </cell>
          <cell r="M242">
            <v>4</v>
          </cell>
          <cell r="N242" t="str">
            <v>LMC-331F</v>
          </cell>
          <cell r="O242">
            <v>1179486</v>
          </cell>
          <cell r="Q242" t="str">
            <v>STD</v>
          </cell>
          <cell r="R242" t="str">
            <v>CC</v>
          </cell>
          <cell r="S242" t="str">
            <v>Y</v>
          </cell>
          <cell r="T242" t="str">
            <v>no</v>
          </cell>
          <cell r="V242">
            <v>40563</v>
          </cell>
          <cell r="W242">
            <v>40718</v>
          </cell>
          <cell r="X242">
            <v>40682</v>
          </cell>
          <cell r="Z242">
            <v>40570</v>
          </cell>
          <cell r="AA242">
            <v>40570</v>
          </cell>
          <cell r="AB242">
            <v>40577</v>
          </cell>
          <cell r="AC242">
            <v>40570</v>
          </cell>
          <cell r="AD242">
            <v>40584</v>
          </cell>
          <cell r="AE242">
            <v>40619</v>
          </cell>
          <cell r="AF242">
            <v>40623</v>
          </cell>
          <cell r="AH242">
            <v>40652</v>
          </cell>
          <cell r="AI242" t="str">
            <v>-</v>
          </cell>
          <cell r="AJ242">
            <v>43</v>
          </cell>
          <cell r="AK242">
            <v>17</v>
          </cell>
          <cell r="AV242">
            <v>40584</v>
          </cell>
          <cell r="AX242">
            <v>40592</v>
          </cell>
          <cell r="AY242">
            <v>40660</v>
          </cell>
          <cell r="AZ242">
            <v>97</v>
          </cell>
        </row>
        <row r="243">
          <cell r="B243" t="str">
            <v>A1905995-01-02</v>
          </cell>
          <cell r="C243" t="str">
            <v>Vibropac</v>
          </cell>
          <cell r="D243" t="str">
            <v>Nelson</v>
          </cell>
          <cell r="M243">
            <v>2</v>
          </cell>
          <cell r="N243" t="str">
            <v>LMV-311</v>
          </cell>
          <cell r="O243">
            <v>266284</v>
          </cell>
          <cell r="R243" t="str">
            <v>PC</v>
          </cell>
          <cell r="V243">
            <v>40457</v>
          </cell>
          <cell r="W243">
            <v>40682</v>
          </cell>
          <cell r="X243">
            <v>40725</v>
          </cell>
          <cell r="Z243">
            <v>40464</v>
          </cell>
          <cell r="AA243">
            <v>40464</v>
          </cell>
          <cell r="AB243">
            <v>40464</v>
          </cell>
          <cell r="AC243">
            <v>40613</v>
          </cell>
          <cell r="AD243">
            <v>40627</v>
          </cell>
          <cell r="AE243">
            <v>40620</v>
          </cell>
          <cell r="AF243">
            <v>40623</v>
          </cell>
          <cell r="AH243">
            <v>40695</v>
          </cell>
          <cell r="AI243" t="str">
            <v>-</v>
          </cell>
          <cell r="AJ243">
            <v>119</v>
          </cell>
          <cell r="AK243">
            <v>38.285714285714285</v>
          </cell>
          <cell r="AV243">
            <v>40626</v>
          </cell>
          <cell r="AX243">
            <v>40634</v>
          </cell>
          <cell r="AY243">
            <v>40753</v>
          </cell>
          <cell r="AZ243">
            <v>296</v>
          </cell>
        </row>
        <row r="244">
          <cell r="B244" t="str">
            <v>C1943561-01</v>
          </cell>
          <cell r="C244" t="str">
            <v>SAJ/Luoyang Petrochemcial Engineering</v>
          </cell>
          <cell r="D244" t="str">
            <v>Horner</v>
          </cell>
          <cell r="H244" t="str">
            <v>Margaret</v>
          </cell>
          <cell r="I244" t="str">
            <v>SNT38F1003 R01</v>
          </cell>
          <cell r="M244">
            <v>1</v>
          </cell>
          <cell r="N244" t="str">
            <v>LMC-311P</v>
          </cell>
          <cell r="O244">
            <v>196497.2</v>
          </cell>
          <cell r="Q244" t="str">
            <v>STD</v>
          </cell>
          <cell r="R244" t="str">
            <v>CC</v>
          </cell>
          <cell r="S244" t="str">
            <v>Y</v>
          </cell>
          <cell r="T244" t="str">
            <v>no</v>
          </cell>
          <cell r="V244">
            <v>40556</v>
          </cell>
          <cell r="W244">
            <v>40725</v>
          </cell>
          <cell r="X244">
            <v>40675</v>
          </cell>
          <cell r="Z244">
            <v>40563</v>
          </cell>
          <cell r="AA244">
            <v>40563</v>
          </cell>
          <cell r="AB244">
            <v>40570</v>
          </cell>
          <cell r="AC244">
            <v>40563</v>
          </cell>
          <cell r="AD244">
            <v>40577</v>
          </cell>
          <cell r="AE244">
            <v>40626</v>
          </cell>
          <cell r="AF244">
            <v>40630</v>
          </cell>
          <cell r="AH244">
            <v>40645</v>
          </cell>
          <cell r="AI244" t="str">
            <v>-</v>
          </cell>
          <cell r="AJ244">
            <v>53</v>
          </cell>
          <cell r="AK244">
            <v>17</v>
          </cell>
          <cell r="AV244">
            <v>40625</v>
          </cell>
          <cell r="AX244">
            <v>40627</v>
          </cell>
          <cell r="AY244">
            <v>40669</v>
          </cell>
          <cell r="AZ244">
            <v>113</v>
          </cell>
        </row>
        <row r="245">
          <cell r="B245" t="str">
            <v>A1898536-03-04</v>
          </cell>
          <cell r="C245" t="str">
            <v>KOBELCO</v>
          </cell>
          <cell r="D245" t="str">
            <v>Kampman</v>
          </cell>
          <cell r="M245">
            <v>2</v>
          </cell>
          <cell r="N245" t="str">
            <v>LMV-322</v>
          </cell>
          <cell r="O245">
            <v>120936</v>
          </cell>
          <cell r="Q245" t="str">
            <v>MCPX</v>
          </cell>
          <cell r="R245" t="str">
            <v>PA</v>
          </cell>
          <cell r="S245" t="str">
            <v>Y</v>
          </cell>
          <cell r="W245">
            <v>40676</v>
          </cell>
          <cell r="X245">
            <v>40676</v>
          </cell>
          <cell r="Z245">
            <v>7</v>
          </cell>
          <cell r="AA245">
            <v>7</v>
          </cell>
          <cell r="AB245">
            <v>7</v>
          </cell>
          <cell r="AC245">
            <v>40564</v>
          </cell>
          <cell r="AD245">
            <v>40578</v>
          </cell>
          <cell r="AE245">
            <v>40628</v>
          </cell>
          <cell r="AF245">
            <v>40631</v>
          </cell>
          <cell r="AH245">
            <v>40646</v>
          </cell>
          <cell r="AI245" t="str">
            <v>-</v>
          </cell>
          <cell r="AJ245">
            <v>29022</v>
          </cell>
          <cell r="AK245">
            <v>5810.8571428571431</v>
          </cell>
          <cell r="AV245">
            <v>40598</v>
          </cell>
          <cell r="AX245">
            <v>40613</v>
          </cell>
          <cell r="AY245">
            <v>40673</v>
          </cell>
          <cell r="AZ245">
            <v>40673</v>
          </cell>
        </row>
        <row r="246">
          <cell r="B246" t="str">
            <v>A1898536-01-02</v>
          </cell>
          <cell r="C246" t="str">
            <v>KOBELCO</v>
          </cell>
          <cell r="D246" t="str">
            <v>Kampman</v>
          </cell>
          <cell r="M246">
            <v>2</v>
          </cell>
          <cell r="N246" t="str">
            <v>LMV-322</v>
          </cell>
          <cell r="O246">
            <v>118376</v>
          </cell>
          <cell r="Q246" t="str">
            <v>MCPX</v>
          </cell>
          <cell r="R246" t="str">
            <v>PA</v>
          </cell>
          <cell r="S246" t="str">
            <v>Y</v>
          </cell>
          <cell r="W246">
            <v>40676</v>
          </cell>
          <cell r="X246">
            <v>40679</v>
          </cell>
          <cell r="Z246">
            <v>7</v>
          </cell>
          <cell r="AA246">
            <v>7</v>
          </cell>
          <cell r="AB246">
            <v>7</v>
          </cell>
          <cell r="AC246">
            <v>40567</v>
          </cell>
          <cell r="AD246">
            <v>40581</v>
          </cell>
          <cell r="AE246">
            <v>40628</v>
          </cell>
          <cell r="AF246">
            <v>40631</v>
          </cell>
          <cell r="AH246">
            <v>40649</v>
          </cell>
          <cell r="AI246" t="str">
            <v>-</v>
          </cell>
          <cell r="AJ246">
            <v>29022</v>
          </cell>
          <cell r="AK246">
            <v>5811.2857142857147</v>
          </cell>
          <cell r="AY246">
            <v>40674</v>
          </cell>
          <cell r="AZ246">
            <v>40674</v>
          </cell>
        </row>
        <row r="247">
          <cell r="B247" t="str">
            <v>C1872745-01-02</v>
          </cell>
          <cell r="C247" t="str">
            <v>Bechtel/Queensland</v>
          </cell>
          <cell r="D247" t="str">
            <v>Van de werken</v>
          </cell>
          <cell r="H247" t="str">
            <v>Melissa</v>
          </cell>
          <cell r="I247" t="str">
            <v>25566-140-POA-MCCS-00001</v>
          </cell>
          <cell r="M247">
            <v>2</v>
          </cell>
          <cell r="N247" t="str">
            <v>LF-2230</v>
          </cell>
          <cell r="O247">
            <v>5822658</v>
          </cell>
          <cell r="Q247" t="str">
            <v>CPX</v>
          </cell>
          <cell r="R247" t="str">
            <v>Pinn/API</v>
          </cell>
          <cell r="S247" t="str">
            <v>Y</v>
          </cell>
          <cell r="T247" t="str">
            <v>yes</v>
          </cell>
          <cell r="V247">
            <v>40374</v>
          </cell>
          <cell r="W247">
            <v>40830</v>
          </cell>
          <cell r="X247">
            <v>40745</v>
          </cell>
          <cell r="Z247">
            <v>40381</v>
          </cell>
          <cell r="AA247">
            <v>40381</v>
          </cell>
          <cell r="AB247">
            <v>40388</v>
          </cell>
          <cell r="AC247">
            <v>40465</v>
          </cell>
          <cell r="AD247">
            <v>40493</v>
          </cell>
          <cell r="AE247">
            <v>40620</v>
          </cell>
          <cell r="AF247">
            <v>40634</v>
          </cell>
          <cell r="AH247">
            <v>40715</v>
          </cell>
          <cell r="AI247">
            <v>40591</v>
          </cell>
          <cell r="AJ247">
            <v>187</v>
          </cell>
          <cell r="AK247">
            <v>53</v>
          </cell>
          <cell r="AV247">
            <v>40700</v>
          </cell>
          <cell r="AX247">
            <v>40701</v>
          </cell>
          <cell r="AY247">
            <v>40738</v>
          </cell>
          <cell r="AZ247">
            <v>364</v>
          </cell>
        </row>
        <row r="248">
          <cell r="B248" t="str">
            <v>C1943377-01-02</v>
          </cell>
          <cell r="C248" t="str">
            <v>LINDE PROCESS PLANTS</v>
          </cell>
          <cell r="D248" t="str">
            <v>Boening</v>
          </cell>
          <cell r="H248" t="str">
            <v>Margaret</v>
          </cell>
          <cell r="I248" t="str">
            <v>0052KA0130</v>
          </cell>
          <cell r="M248">
            <v>2</v>
          </cell>
          <cell r="N248" t="str">
            <v>LMC-311P</v>
          </cell>
          <cell r="O248">
            <v>340936</v>
          </cell>
          <cell r="Q248" t="str">
            <v>STD</v>
          </cell>
          <cell r="R248" t="str">
            <v>CB</v>
          </cell>
          <cell r="S248" t="str">
            <v>Y</v>
          </cell>
          <cell r="T248" t="str">
            <v>no</v>
          </cell>
          <cell r="V248">
            <v>40556</v>
          </cell>
          <cell r="W248">
            <v>40704</v>
          </cell>
          <cell r="X248">
            <v>40683</v>
          </cell>
          <cell r="Z248">
            <v>40563</v>
          </cell>
          <cell r="AA248">
            <v>40563</v>
          </cell>
          <cell r="AB248">
            <v>40570</v>
          </cell>
          <cell r="AC248">
            <v>40571</v>
          </cell>
          <cell r="AD248">
            <v>40585</v>
          </cell>
          <cell r="AE248">
            <v>40633</v>
          </cell>
          <cell r="AF248">
            <v>40637</v>
          </cell>
          <cell r="AH248">
            <v>40653</v>
          </cell>
          <cell r="AI248" t="str">
            <v>-</v>
          </cell>
          <cell r="AJ248">
            <v>58</v>
          </cell>
          <cell r="AK248">
            <v>18.142857142857142</v>
          </cell>
          <cell r="AV248">
            <v>40616</v>
          </cell>
          <cell r="AX248">
            <v>40623</v>
          </cell>
          <cell r="AY248">
            <v>40679</v>
          </cell>
          <cell r="AZ248">
            <v>123</v>
          </cell>
        </row>
        <row r="249">
          <cell r="B249" t="str">
            <v>C1958568-01</v>
          </cell>
          <cell r="C249" t="str">
            <v>EXTERRAN ENERGY SOLUTIONS L.P.</v>
          </cell>
          <cell r="D249" t="str">
            <v>Chapman</v>
          </cell>
          <cell r="H249" t="str">
            <v>Margaret</v>
          </cell>
          <cell r="I249">
            <v>5086927</v>
          </cell>
          <cell r="M249">
            <v>1</v>
          </cell>
          <cell r="N249" t="str">
            <v>LMC-311P</v>
          </cell>
          <cell r="O249">
            <v>113403</v>
          </cell>
          <cell r="Q249" t="str">
            <v>STD</v>
          </cell>
          <cell r="R249" t="str">
            <v>CA</v>
          </cell>
          <cell r="S249" t="str">
            <v>Y</v>
          </cell>
          <cell r="T249" t="str">
            <v>no</v>
          </cell>
          <cell r="V249">
            <v>40591</v>
          </cell>
          <cell r="W249">
            <v>40704</v>
          </cell>
          <cell r="X249">
            <v>40719</v>
          </cell>
          <cell r="Z249">
            <v>40598</v>
          </cell>
          <cell r="AA249">
            <v>40598</v>
          </cell>
          <cell r="AB249">
            <v>40605</v>
          </cell>
          <cell r="AC249">
            <v>40607</v>
          </cell>
          <cell r="AD249">
            <v>40621</v>
          </cell>
          <cell r="AE249">
            <v>40640</v>
          </cell>
          <cell r="AF249">
            <v>40644</v>
          </cell>
          <cell r="AH249">
            <v>40689</v>
          </cell>
          <cell r="AI249" t="str">
            <v>-</v>
          </cell>
          <cell r="AJ249">
            <v>38</v>
          </cell>
          <cell r="AK249">
            <v>18.285714285714285</v>
          </cell>
          <cell r="AV249">
            <v>40636</v>
          </cell>
          <cell r="AX249">
            <v>40645</v>
          </cell>
          <cell r="AY249">
            <v>40753</v>
          </cell>
          <cell r="AZ249">
            <v>162</v>
          </cell>
        </row>
        <row r="250">
          <cell r="B250" t="str">
            <v>C1939514-01</v>
          </cell>
          <cell r="C250" t="str">
            <v>Thomas Russell Co</v>
          </cell>
          <cell r="D250" t="str">
            <v>Rea</v>
          </cell>
          <cell r="H250" t="str">
            <v>Margaret</v>
          </cell>
          <cell r="I250" t="str">
            <v>249-12</v>
          </cell>
          <cell r="M250">
            <v>1</v>
          </cell>
          <cell r="N250" t="str">
            <v>LMC-311P</v>
          </cell>
          <cell r="O250">
            <v>123078.2</v>
          </cell>
          <cell r="Q250" t="str">
            <v>STD</v>
          </cell>
          <cell r="R250" t="str">
            <v>CA</v>
          </cell>
          <cell r="S250" t="str">
            <v>Y</v>
          </cell>
          <cell r="T250" t="str">
            <v>no</v>
          </cell>
          <cell r="V250">
            <v>40547</v>
          </cell>
          <cell r="W250">
            <v>40707</v>
          </cell>
          <cell r="X250">
            <v>40687</v>
          </cell>
          <cell r="Z250">
            <v>40554</v>
          </cell>
          <cell r="AA250">
            <v>40554</v>
          </cell>
          <cell r="AB250">
            <v>40561</v>
          </cell>
          <cell r="AC250">
            <v>40575</v>
          </cell>
          <cell r="AD250">
            <v>40589</v>
          </cell>
          <cell r="AE250">
            <v>40643</v>
          </cell>
          <cell r="AF250">
            <v>40647</v>
          </cell>
          <cell r="AH250">
            <v>40657</v>
          </cell>
          <cell r="AI250" t="str">
            <v>-</v>
          </cell>
          <cell r="AJ250">
            <v>73</v>
          </cell>
          <cell r="AK250">
            <v>20</v>
          </cell>
          <cell r="AV250">
            <v>40638</v>
          </cell>
          <cell r="AX250">
            <v>40641</v>
          </cell>
          <cell r="AY250">
            <v>40688</v>
          </cell>
          <cell r="AZ250">
            <v>141</v>
          </cell>
        </row>
        <row r="251">
          <cell r="B251" t="str">
            <v>C1922379-01</v>
          </cell>
          <cell r="C251" t="str">
            <v xml:space="preserve">AUDUBON ENGINEERING  </v>
          </cell>
          <cell r="D251" t="str">
            <v>Horner</v>
          </cell>
          <cell r="M251">
            <v>1</v>
          </cell>
          <cell r="N251" t="str">
            <v>BMC-311F</v>
          </cell>
          <cell r="O251">
            <v>279352</v>
          </cell>
          <cell r="Q251" t="str">
            <v>STD</v>
          </cell>
          <cell r="R251" t="str">
            <v>CA</v>
          </cell>
          <cell r="W251">
            <v>40710</v>
          </cell>
          <cell r="X251">
            <v>40697</v>
          </cell>
          <cell r="Z251">
            <v>7</v>
          </cell>
          <cell r="AA251">
            <v>7</v>
          </cell>
          <cell r="AB251">
            <v>14</v>
          </cell>
          <cell r="AC251">
            <v>40585</v>
          </cell>
          <cell r="AD251">
            <v>40599</v>
          </cell>
          <cell r="AE251">
            <v>40646</v>
          </cell>
          <cell r="AF251">
            <v>40650</v>
          </cell>
          <cell r="AH251">
            <v>40667</v>
          </cell>
          <cell r="AI251" t="str">
            <v>-</v>
          </cell>
          <cell r="AJ251">
            <v>29035</v>
          </cell>
          <cell r="AK251">
            <v>5813.8571428571431</v>
          </cell>
          <cell r="AV251">
            <v>40653</v>
          </cell>
          <cell r="AX251">
            <v>40663</v>
          </cell>
          <cell r="AY251">
            <v>40697</v>
          </cell>
          <cell r="AZ251">
            <v>40697</v>
          </cell>
        </row>
        <row r="252">
          <cell r="B252" t="str">
            <v>C1950407-01</v>
          </cell>
          <cell r="C252" t="str">
            <v>SAJ/Sinopec Anging Co.</v>
          </cell>
          <cell r="D252" t="str">
            <v>Strunc</v>
          </cell>
          <cell r="H252" t="str">
            <v>Margaret</v>
          </cell>
          <cell r="I252" t="str">
            <v>SNT38F-1013</v>
          </cell>
          <cell r="M252">
            <v>1</v>
          </cell>
          <cell r="N252" t="str">
            <v>LMC-311P</v>
          </cell>
          <cell r="O252">
            <v>209069.71</v>
          </cell>
          <cell r="Q252" t="str">
            <v>STD</v>
          </cell>
          <cell r="R252" t="str">
            <v>CA</v>
          </cell>
          <cell r="S252" t="str">
            <v>N</v>
          </cell>
          <cell r="T252" t="str">
            <v>no</v>
          </cell>
          <cell r="V252">
            <v>40571</v>
          </cell>
          <cell r="W252">
            <v>40725</v>
          </cell>
          <cell r="X252">
            <v>40939</v>
          </cell>
          <cell r="Z252">
            <v>40578</v>
          </cell>
          <cell r="AA252">
            <v>40578</v>
          </cell>
          <cell r="AB252">
            <v>40585</v>
          </cell>
          <cell r="AC252">
            <v>40827</v>
          </cell>
          <cell r="AD252">
            <v>40841</v>
          </cell>
          <cell r="AE252">
            <v>40661</v>
          </cell>
          <cell r="AF252">
            <v>40665</v>
          </cell>
          <cell r="AH252">
            <v>40909</v>
          </cell>
          <cell r="AI252" t="str">
            <v>-</v>
          </cell>
          <cell r="AJ252">
            <v>67</v>
          </cell>
          <cell r="AK252">
            <v>52.571428571428569</v>
          </cell>
          <cell r="AQ252">
            <v>40667</v>
          </cell>
          <cell r="AV252">
            <v>40710</v>
          </cell>
          <cell r="AX252">
            <v>40766</v>
          </cell>
          <cell r="AY252">
            <v>40939</v>
          </cell>
          <cell r="AZ252">
            <v>368</v>
          </cell>
        </row>
        <row r="253">
          <cell r="B253" t="str">
            <v>A1934909-01-02</v>
          </cell>
          <cell r="C253" t="str">
            <v>SAJ/Sinopec / Wuhan Refinery</v>
          </cell>
          <cell r="D253" t="str">
            <v>Rea</v>
          </cell>
          <cell r="H253" t="str">
            <v>Christina</v>
          </cell>
          <cell r="I253" t="str">
            <v>SNT37E-1047</v>
          </cell>
          <cell r="M253">
            <v>2</v>
          </cell>
          <cell r="N253" t="str">
            <v>LMV-346</v>
          </cell>
          <cell r="O253">
            <v>599516</v>
          </cell>
          <cell r="Q253" t="str">
            <v>CPX</v>
          </cell>
          <cell r="R253" t="str">
            <v>PE</v>
          </cell>
          <cell r="S253" t="str">
            <v>Y</v>
          </cell>
          <cell r="T253" t="str">
            <v>no</v>
          </cell>
          <cell r="V253">
            <v>40528</v>
          </cell>
          <cell r="W253">
            <v>40744</v>
          </cell>
          <cell r="X253">
            <v>40819</v>
          </cell>
          <cell r="Z253">
            <v>40535</v>
          </cell>
          <cell r="AA253">
            <v>40535</v>
          </cell>
          <cell r="AB253">
            <v>40535</v>
          </cell>
          <cell r="AC253">
            <v>40693</v>
          </cell>
          <cell r="AD253">
            <v>40707</v>
          </cell>
          <cell r="AE253">
            <v>40664</v>
          </cell>
          <cell r="AF253">
            <v>40669</v>
          </cell>
          <cell r="AH253">
            <v>40789</v>
          </cell>
          <cell r="AI253" t="str">
            <v>-</v>
          </cell>
          <cell r="AJ253">
            <v>102</v>
          </cell>
          <cell r="AK253">
            <v>41.571428571428569</v>
          </cell>
          <cell r="AV253">
            <v>40777</v>
          </cell>
          <cell r="AX253">
            <v>40778</v>
          </cell>
          <cell r="AY253">
            <v>40816</v>
          </cell>
          <cell r="AZ253">
            <v>288</v>
          </cell>
        </row>
        <row r="254">
          <cell r="B254" t="str">
            <v>H1952579-01</v>
          </cell>
          <cell r="C254" t="str">
            <v xml:space="preserve">Sisa/Safco </v>
          </cell>
          <cell r="D254" t="str">
            <v>Hepler</v>
          </cell>
          <cell r="H254" t="str">
            <v>Nancy</v>
          </cell>
          <cell r="I254">
            <v>51383</v>
          </cell>
          <cell r="M254">
            <v>1</v>
          </cell>
          <cell r="N254" t="str">
            <v>HMP5000</v>
          </cell>
          <cell r="O254">
            <v>478280</v>
          </cell>
          <cell r="Q254" t="str">
            <v>CPX</v>
          </cell>
          <cell r="R254" t="str">
            <v>HMP</v>
          </cell>
          <cell r="S254" t="str">
            <v>Y</v>
          </cell>
          <cell r="T254" t="str">
            <v>no</v>
          </cell>
          <cell r="V254">
            <v>40533</v>
          </cell>
          <cell r="W254">
            <v>40872</v>
          </cell>
          <cell r="X254">
            <v>40802</v>
          </cell>
          <cell r="Z254">
            <v>40540</v>
          </cell>
          <cell r="AA254">
            <v>40540</v>
          </cell>
          <cell r="AB254">
            <v>40540</v>
          </cell>
          <cell r="AC254">
            <v>40522</v>
          </cell>
          <cell r="AD254">
            <v>40550</v>
          </cell>
          <cell r="AE254">
            <v>40662</v>
          </cell>
          <cell r="AF254">
            <v>40676</v>
          </cell>
          <cell r="AH254">
            <v>40772</v>
          </cell>
          <cell r="AI254">
            <v>40648</v>
          </cell>
          <cell r="AJ254">
            <v>104</v>
          </cell>
          <cell r="AK254">
            <v>38.428571428571431</v>
          </cell>
          <cell r="AQ254">
            <v>40654</v>
          </cell>
          <cell r="AV254">
            <v>40709</v>
          </cell>
          <cell r="AX254">
            <v>40718</v>
          </cell>
          <cell r="AY254">
            <v>40798</v>
          </cell>
          <cell r="AZ254">
            <v>265</v>
          </cell>
        </row>
        <row r="255">
          <cell r="B255" t="str">
            <v>C1952744-01</v>
          </cell>
          <cell r="C255" t="str">
            <v>Thomas Russell Co.</v>
          </cell>
          <cell r="D255" t="str">
            <v>Horner</v>
          </cell>
          <cell r="H255" t="str">
            <v>Margaret</v>
          </cell>
          <cell r="I255" t="str">
            <v>253-3</v>
          </cell>
          <cell r="M255">
            <v>1</v>
          </cell>
          <cell r="N255" t="str">
            <v>LMC-311P</v>
          </cell>
          <cell r="O255">
            <v>119712</v>
          </cell>
          <cell r="Q255" t="str">
            <v>STD</v>
          </cell>
          <cell r="R255" t="str">
            <v>CA</v>
          </cell>
          <cell r="S255" t="str">
            <v>N</v>
          </cell>
          <cell r="T255" t="str">
            <v>no</v>
          </cell>
          <cell r="V255">
            <v>40578</v>
          </cell>
          <cell r="W255">
            <v>40737</v>
          </cell>
          <cell r="X255">
            <v>40722</v>
          </cell>
          <cell r="Z255">
            <v>40585</v>
          </cell>
          <cell r="AA255">
            <v>40585</v>
          </cell>
          <cell r="AB255">
            <v>40592</v>
          </cell>
          <cell r="AC255">
            <v>40610</v>
          </cell>
          <cell r="AD255">
            <v>40624</v>
          </cell>
          <cell r="AE255">
            <v>40673</v>
          </cell>
          <cell r="AF255">
            <v>40677</v>
          </cell>
          <cell r="AH255">
            <v>40692</v>
          </cell>
          <cell r="AI255" t="str">
            <v>-</v>
          </cell>
          <cell r="AJ255">
            <v>71</v>
          </cell>
          <cell r="AK255">
            <v>20.571428571428573</v>
          </cell>
          <cell r="AV255">
            <v>40585</v>
          </cell>
          <cell r="AX255">
            <v>40588</v>
          </cell>
          <cell r="AY255">
            <v>40722</v>
          </cell>
          <cell r="AZ255">
            <v>144</v>
          </cell>
        </row>
        <row r="256">
          <cell r="B256" t="str">
            <v>C1954853-01</v>
          </cell>
          <cell r="C256" t="str">
            <v>Thomas Russell Co</v>
          </cell>
          <cell r="D256" t="str">
            <v>Rea</v>
          </cell>
          <cell r="H256" t="str">
            <v>Margaret</v>
          </cell>
          <cell r="I256" t="str">
            <v>250-12</v>
          </cell>
          <cell r="M256">
            <v>1</v>
          </cell>
          <cell r="N256" t="str">
            <v>LMC-311P</v>
          </cell>
          <cell r="O256">
            <v>125590</v>
          </cell>
          <cell r="Q256" t="str">
            <v>STD</v>
          </cell>
          <cell r="R256" t="str">
            <v>CA</v>
          </cell>
          <cell r="S256" t="str">
            <v>N</v>
          </cell>
          <cell r="T256" t="str">
            <v>no</v>
          </cell>
          <cell r="V256">
            <v>40583</v>
          </cell>
          <cell r="W256">
            <v>40741</v>
          </cell>
          <cell r="X256">
            <v>40771</v>
          </cell>
          <cell r="Z256">
            <v>40590</v>
          </cell>
          <cell r="AA256">
            <v>40590</v>
          </cell>
          <cell r="AB256">
            <v>40597</v>
          </cell>
          <cell r="AC256">
            <v>40659</v>
          </cell>
          <cell r="AD256">
            <v>40673</v>
          </cell>
          <cell r="AE256">
            <v>40677</v>
          </cell>
          <cell r="AF256">
            <v>40681</v>
          </cell>
          <cell r="AH256">
            <v>40741</v>
          </cell>
          <cell r="AI256" t="str">
            <v>-</v>
          </cell>
          <cell r="AJ256">
            <v>71</v>
          </cell>
          <cell r="AK256">
            <v>26.857142857142858</v>
          </cell>
          <cell r="AQ256">
            <v>40714</v>
          </cell>
          <cell r="AV256">
            <v>40729</v>
          </cell>
          <cell r="AX256">
            <v>40736</v>
          </cell>
          <cell r="AY256">
            <v>40784</v>
          </cell>
          <cell r="AZ256">
            <v>201</v>
          </cell>
        </row>
        <row r="257">
          <cell r="B257" t="str">
            <v>C1975887-01</v>
          </cell>
          <cell r="C257" t="str">
            <v>Audubon Engineering</v>
          </cell>
          <cell r="D257" t="str">
            <v>Boening</v>
          </cell>
          <cell r="H257" t="str">
            <v>Margaret</v>
          </cell>
          <cell r="I257" t="str">
            <v>006567-PO-G011-0</v>
          </cell>
          <cell r="M257">
            <v>1</v>
          </cell>
          <cell r="N257" t="str">
            <v>LMC-311P</v>
          </cell>
          <cell r="O257">
            <v>236411.64</v>
          </cell>
          <cell r="Q257" t="str">
            <v>STD</v>
          </cell>
          <cell r="R257" t="str">
            <v>CC</v>
          </cell>
          <cell r="S257" t="str">
            <v>N</v>
          </cell>
          <cell r="T257" t="str">
            <v>no</v>
          </cell>
          <cell r="V257">
            <v>40633</v>
          </cell>
          <cell r="W257">
            <v>40779</v>
          </cell>
          <cell r="X257">
            <v>40763</v>
          </cell>
          <cell r="Z257">
            <v>40640</v>
          </cell>
          <cell r="AA257">
            <v>40640</v>
          </cell>
          <cell r="AB257">
            <v>40647</v>
          </cell>
          <cell r="AC257">
            <v>40651</v>
          </cell>
          <cell r="AD257">
            <v>40665</v>
          </cell>
          <cell r="AE257">
            <v>40680</v>
          </cell>
          <cell r="AF257">
            <v>40684</v>
          </cell>
          <cell r="AH257">
            <v>40733</v>
          </cell>
          <cell r="AI257" t="str">
            <v>-</v>
          </cell>
          <cell r="AJ257">
            <v>37</v>
          </cell>
          <cell r="AK257">
            <v>18.571428571428573</v>
          </cell>
          <cell r="AQ257">
            <v>40715</v>
          </cell>
          <cell r="AV257">
            <v>40718</v>
          </cell>
          <cell r="AX257">
            <v>40724</v>
          </cell>
          <cell r="AY257">
            <v>40786</v>
          </cell>
          <cell r="AZ257">
            <v>153</v>
          </cell>
        </row>
        <row r="258">
          <cell r="B258" t="str">
            <v>A1962753-01-02</v>
          </cell>
          <cell r="C258" t="str">
            <v>SAJ/Sinopec Wuhan Branch</v>
          </cell>
          <cell r="D258" t="str">
            <v>Nelson</v>
          </cell>
          <cell r="H258" t="str">
            <v>Nancy</v>
          </cell>
          <cell r="I258" t="str">
            <v>SNT38E-1005</v>
          </cell>
          <cell r="M258">
            <v>2</v>
          </cell>
          <cell r="N258" t="str">
            <v>LMV-343</v>
          </cell>
          <cell r="O258">
            <v>608021</v>
          </cell>
          <cell r="Q258" t="str">
            <v>CPX</v>
          </cell>
          <cell r="R258" t="str">
            <v>PF</v>
          </cell>
          <cell r="S258" t="str">
            <v>N</v>
          </cell>
          <cell r="T258" t="str">
            <v>no</v>
          </cell>
          <cell r="V258">
            <v>40603</v>
          </cell>
          <cell r="W258">
            <v>40770</v>
          </cell>
          <cell r="X258">
            <v>40907</v>
          </cell>
          <cell r="Z258">
            <v>40610</v>
          </cell>
          <cell r="AA258">
            <v>40610</v>
          </cell>
          <cell r="AB258">
            <v>40610</v>
          </cell>
          <cell r="AC258">
            <v>40781</v>
          </cell>
          <cell r="AD258">
            <v>40795</v>
          </cell>
          <cell r="AE258">
            <v>40679</v>
          </cell>
          <cell r="AF258">
            <v>40686</v>
          </cell>
          <cell r="AH258">
            <v>40877</v>
          </cell>
          <cell r="AI258" t="str">
            <v>-</v>
          </cell>
          <cell r="AJ258">
            <v>60</v>
          </cell>
          <cell r="AK258">
            <v>43.428571428571431</v>
          </cell>
          <cell r="AQ258">
            <v>40814</v>
          </cell>
          <cell r="AV258">
            <v>40815</v>
          </cell>
          <cell r="AX258">
            <v>40829</v>
          </cell>
          <cell r="AY258">
            <v>40925</v>
          </cell>
          <cell r="AZ258">
            <v>322</v>
          </cell>
        </row>
        <row r="259">
          <cell r="B259" t="str">
            <v>C1978037-01-02</v>
          </cell>
          <cell r="C259" t="str">
            <v>Valerus Compression Services</v>
          </cell>
          <cell r="D259" t="str">
            <v>Horner</v>
          </cell>
          <cell r="H259" t="str">
            <v>Margaret</v>
          </cell>
          <cell r="I259" t="str">
            <v>HOU0005874</v>
          </cell>
          <cell r="M259">
            <v>2</v>
          </cell>
          <cell r="N259" t="str">
            <v>LMC-311F</v>
          </cell>
          <cell r="O259">
            <v>866334</v>
          </cell>
          <cell r="Q259" t="str">
            <v>STD</v>
          </cell>
          <cell r="R259" t="str">
            <v>CC</v>
          </cell>
          <cell r="S259" t="str">
            <v>N</v>
          </cell>
          <cell r="T259" t="str">
            <v>no</v>
          </cell>
          <cell r="V259">
            <v>40639</v>
          </cell>
          <cell r="W259">
            <v>40788</v>
          </cell>
          <cell r="X259">
            <v>40998</v>
          </cell>
          <cell r="Z259">
            <v>40646</v>
          </cell>
          <cell r="AA259">
            <v>40646</v>
          </cell>
          <cell r="AB259">
            <v>40653</v>
          </cell>
          <cell r="AC259">
            <v>40886</v>
          </cell>
          <cell r="AD259">
            <v>40900</v>
          </cell>
          <cell r="AE259">
            <v>40689</v>
          </cell>
          <cell r="AF259">
            <v>40693</v>
          </cell>
          <cell r="AH259">
            <v>40968</v>
          </cell>
          <cell r="AI259" t="str">
            <v>-</v>
          </cell>
          <cell r="AJ259">
            <v>39</v>
          </cell>
          <cell r="AK259">
            <v>51.285714285714285</v>
          </cell>
          <cell r="AP259">
            <v>40847</v>
          </cell>
          <cell r="AV259">
            <v>40906</v>
          </cell>
          <cell r="AX259">
            <v>40924</v>
          </cell>
          <cell r="AY259">
            <v>40996</v>
          </cell>
          <cell r="AZ259">
            <v>357</v>
          </cell>
        </row>
        <row r="260">
          <cell r="B260" t="str">
            <v>A1981434-01-02</v>
          </cell>
          <cell r="C260" t="str">
            <v>ConocoPhillips/Ponca City Refinery</v>
          </cell>
          <cell r="D260" t="str">
            <v>Kennedy</v>
          </cell>
          <cell r="M260">
            <v>2</v>
          </cell>
          <cell r="N260" t="str">
            <v>LMV-806</v>
          </cell>
          <cell r="O260">
            <v>78612</v>
          </cell>
          <cell r="Q260" t="str">
            <v>STD</v>
          </cell>
          <cell r="R260" t="str">
            <v>PA</v>
          </cell>
          <cell r="S260" t="str">
            <v>N</v>
          </cell>
          <cell r="T260" t="str">
            <v>N</v>
          </cell>
          <cell r="V260">
            <v>40647</v>
          </cell>
          <cell r="W260">
            <v>40744</v>
          </cell>
          <cell r="X260">
            <v>40877</v>
          </cell>
          <cell r="Z260">
            <v>40654</v>
          </cell>
          <cell r="AA260">
            <v>40654</v>
          </cell>
          <cell r="AB260">
            <v>40654</v>
          </cell>
          <cell r="AC260">
            <v>40765</v>
          </cell>
          <cell r="AD260">
            <v>40779</v>
          </cell>
          <cell r="AE260">
            <v>40696</v>
          </cell>
          <cell r="AF260">
            <v>40699</v>
          </cell>
          <cell r="AH260">
            <v>40847</v>
          </cell>
          <cell r="AI260" t="str">
            <v>-</v>
          </cell>
          <cell r="AJ260">
            <v>37</v>
          </cell>
          <cell r="AK260">
            <v>32.857142857142854</v>
          </cell>
          <cell r="AV260">
            <v>40683</v>
          </cell>
          <cell r="AX260">
            <v>40709</v>
          </cell>
          <cell r="AY260">
            <v>40877</v>
          </cell>
          <cell r="AZ260">
            <v>230</v>
          </cell>
        </row>
        <row r="261">
          <cell r="B261" t="str">
            <v>C1961150-01-02</v>
          </cell>
          <cell r="C261" t="str">
            <v>LINDE PROCESS PLANTS</v>
          </cell>
          <cell r="D261" t="str">
            <v>Boening</v>
          </cell>
          <cell r="H261" t="str">
            <v>Margaret</v>
          </cell>
          <cell r="I261" t="str">
            <v>0052KA0190</v>
          </cell>
          <cell r="M261">
            <v>2</v>
          </cell>
          <cell r="N261" t="str">
            <v>LMC-311P</v>
          </cell>
          <cell r="O261">
            <v>340936</v>
          </cell>
          <cell r="Q261" t="str">
            <v>STD</v>
          </cell>
          <cell r="R261" t="str">
            <v>CB</v>
          </cell>
          <cell r="S261" t="str">
            <v>N</v>
          </cell>
          <cell r="T261" t="str">
            <v>no</v>
          </cell>
          <cell r="V261">
            <v>40598</v>
          </cell>
          <cell r="W261">
            <v>40767</v>
          </cell>
          <cell r="X261">
            <v>40749</v>
          </cell>
          <cell r="Z261">
            <v>40605</v>
          </cell>
          <cell r="AA261">
            <v>40605</v>
          </cell>
          <cell r="AB261">
            <v>40612</v>
          </cell>
          <cell r="AC261">
            <v>40637</v>
          </cell>
          <cell r="AD261">
            <v>40651</v>
          </cell>
          <cell r="AE261">
            <v>40696</v>
          </cell>
          <cell r="AF261">
            <v>40700</v>
          </cell>
          <cell r="AH261">
            <v>40719</v>
          </cell>
          <cell r="AI261" t="str">
            <v>-</v>
          </cell>
          <cell r="AJ261">
            <v>73</v>
          </cell>
          <cell r="AK261">
            <v>21.571428571428573</v>
          </cell>
          <cell r="AV261">
            <v>40701</v>
          </cell>
          <cell r="AX261">
            <v>40714</v>
          </cell>
          <cell r="AY261">
            <v>40749</v>
          </cell>
          <cell r="AZ261">
            <v>151</v>
          </cell>
        </row>
        <row r="262">
          <cell r="B262" t="str">
            <v>C1977749-01</v>
          </cell>
          <cell r="C262" t="str">
            <v>Exterran Energy Solutions</v>
          </cell>
          <cell r="D262" t="str">
            <v>Boening</v>
          </cell>
          <cell r="H262" t="str">
            <v>Margaret</v>
          </cell>
          <cell r="I262">
            <v>5109128</v>
          </cell>
          <cell r="M262">
            <v>1</v>
          </cell>
          <cell r="N262" t="str">
            <v>BMC-347EF</v>
          </cell>
          <cell r="O262">
            <v>289637</v>
          </cell>
          <cell r="Q262" t="str">
            <v>STD</v>
          </cell>
          <cell r="R262" t="str">
            <v>CC</v>
          </cell>
          <cell r="S262" t="str">
            <v>N</v>
          </cell>
          <cell r="T262" t="str">
            <v>no</v>
          </cell>
          <cell r="V262">
            <v>40639</v>
          </cell>
          <cell r="W262">
            <v>40800</v>
          </cell>
          <cell r="X262">
            <v>40828</v>
          </cell>
          <cell r="Z262">
            <v>40646</v>
          </cell>
          <cell r="AA262">
            <v>40646</v>
          </cell>
          <cell r="AB262">
            <v>40653</v>
          </cell>
          <cell r="AC262">
            <v>40716</v>
          </cell>
          <cell r="AD262">
            <v>40730</v>
          </cell>
          <cell r="AE262">
            <v>40701</v>
          </cell>
          <cell r="AF262">
            <v>40705</v>
          </cell>
          <cell r="AH262">
            <v>40798</v>
          </cell>
          <cell r="AI262" t="str">
            <v>-</v>
          </cell>
          <cell r="AJ262">
            <v>48</v>
          </cell>
          <cell r="AK262">
            <v>27</v>
          </cell>
          <cell r="AQ262">
            <v>40721</v>
          </cell>
          <cell r="AV262">
            <v>40770</v>
          </cell>
          <cell r="AX262">
            <v>40772</v>
          </cell>
          <cell r="AY262">
            <v>40815</v>
          </cell>
          <cell r="AZ262">
            <v>176</v>
          </cell>
        </row>
        <row r="263">
          <cell r="B263" t="str">
            <v>C2023944-01</v>
          </cell>
          <cell r="C263" t="str">
            <v>Kinder Morgan</v>
          </cell>
          <cell r="D263" t="str">
            <v>Horner</v>
          </cell>
          <cell r="H263" t="str">
            <v>Kursten</v>
          </cell>
          <cell r="I263" t="str">
            <v>644947-0-STAT</v>
          </cell>
          <cell r="M263">
            <v>1</v>
          </cell>
          <cell r="N263" t="str">
            <v>LMC-311P</v>
          </cell>
          <cell r="O263">
            <v>33786.33</v>
          </cell>
          <cell r="Q263" t="str">
            <v>STD</v>
          </cell>
          <cell r="R263" t="str">
            <v>CA</v>
          </cell>
          <cell r="T263" t="str">
            <v>no</v>
          </cell>
          <cell r="V263">
            <v>40752</v>
          </cell>
          <cell r="W263">
            <v>40767</v>
          </cell>
          <cell r="X263">
            <v>40795</v>
          </cell>
          <cell r="Z263">
            <v>40759</v>
          </cell>
          <cell r="AA263">
            <v>40759</v>
          </cell>
          <cell r="AB263">
            <v>40766</v>
          </cell>
          <cell r="AC263">
            <v>40683</v>
          </cell>
          <cell r="AD263">
            <v>40697</v>
          </cell>
          <cell r="AE263">
            <v>40703</v>
          </cell>
          <cell r="AF263">
            <v>40707</v>
          </cell>
          <cell r="AH263">
            <v>40765</v>
          </cell>
          <cell r="AI263" t="str">
            <v>-</v>
          </cell>
          <cell r="AJ263">
            <v>-34</v>
          </cell>
          <cell r="AK263">
            <v>6.1428571428571432</v>
          </cell>
          <cell r="AV263">
            <v>40620</v>
          </cell>
          <cell r="AX263">
            <v>40668</v>
          </cell>
          <cell r="AY263">
            <v>40806</v>
          </cell>
          <cell r="AZ263">
            <v>54</v>
          </cell>
        </row>
        <row r="264">
          <cell r="B264" t="str">
            <v>A1941542-03-04</v>
          </cell>
          <cell r="C264" t="str">
            <v>SAJ/Jindal Steel</v>
          </cell>
          <cell r="D264" t="str">
            <v>Parks</v>
          </cell>
          <cell r="H264" t="str">
            <v>Mary</v>
          </cell>
          <cell r="I264" t="str">
            <v>SNT38E-1004R1</v>
          </cell>
          <cell r="L264" t="str">
            <v>Knapp</v>
          </cell>
          <cell r="M264">
            <v>2</v>
          </cell>
          <cell r="N264" t="str">
            <v>LMV-322</v>
          </cell>
          <cell r="O264">
            <v>318736.36</v>
          </cell>
          <cell r="Q264" t="str">
            <v>CPX</v>
          </cell>
          <cell r="R264" t="str">
            <v>PC</v>
          </cell>
          <cell r="S264" t="str">
            <v>Y</v>
          </cell>
          <cell r="T264" t="str">
            <v>no</v>
          </cell>
          <cell r="V264">
            <v>40550</v>
          </cell>
          <cell r="W264">
            <v>40767</v>
          </cell>
          <cell r="X264">
            <v>40862</v>
          </cell>
          <cell r="Z264">
            <v>40557</v>
          </cell>
          <cell r="AA264">
            <v>40557</v>
          </cell>
          <cell r="AB264">
            <v>40557</v>
          </cell>
          <cell r="AC264">
            <v>40750</v>
          </cell>
          <cell r="AD264">
            <v>40764</v>
          </cell>
          <cell r="AE264">
            <v>40705</v>
          </cell>
          <cell r="AF264">
            <v>40708</v>
          </cell>
          <cell r="AH264">
            <v>40832</v>
          </cell>
          <cell r="AI264" t="str">
            <v>-</v>
          </cell>
          <cell r="AJ264">
            <v>113</v>
          </cell>
          <cell r="AK264">
            <v>44.571428571428569</v>
          </cell>
          <cell r="AY264">
            <v>40862</v>
          </cell>
          <cell r="AZ264">
            <v>312</v>
          </cell>
        </row>
        <row r="265">
          <cell r="B265" t="str">
            <v>A1941542-01-02</v>
          </cell>
          <cell r="C265" t="str">
            <v>SAJ/Jindal Steel</v>
          </cell>
          <cell r="D265" t="str">
            <v>Parks</v>
          </cell>
          <cell r="H265" t="str">
            <v>Mary</v>
          </cell>
          <cell r="I265" t="str">
            <v>SNT38E-1004R1</v>
          </cell>
          <cell r="L265" t="str">
            <v>Knapp</v>
          </cell>
          <cell r="M265">
            <v>2</v>
          </cell>
          <cell r="N265" t="str">
            <v>LMV-322</v>
          </cell>
          <cell r="O265">
            <v>295660.27</v>
          </cell>
          <cell r="Q265" t="str">
            <v>CPX</v>
          </cell>
          <cell r="R265" t="str">
            <v>PC</v>
          </cell>
          <cell r="S265" t="str">
            <v>Y</v>
          </cell>
          <cell r="T265" t="str">
            <v>no</v>
          </cell>
          <cell r="V265">
            <v>40550</v>
          </cell>
          <cell r="W265">
            <v>40767</v>
          </cell>
          <cell r="X265">
            <v>40886</v>
          </cell>
          <cell r="Z265">
            <v>40557</v>
          </cell>
          <cell r="AA265">
            <v>40557</v>
          </cell>
          <cell r="AB265">
            <v>40557</v>
          </cell>
          <cell r="AC265">
            <v>40774</v>
          </cell>
          <cell r="AD265">
            <v>40788</v>
          </cell>
          <cell r="AE265">
            <v>40705</v>
          </cell>
          <cell r="AF265">
            <v>40708</v>
          </cell>
          <cell r="AH265">
            <v>40856</v>
          </cell>
          <cell r="AI265" t="str">
            <v>-</v>
          </cell>
          <cell r="AJ265">
            <v>113</v>
          </cell>
          <cell r="AK265">
            <v>48</v>
          </cell>
          <cell r="AQ265">
            <v>40736</v>
          </cell>
          <cell r="AV265">
            <v>40787</v>
          </cell>
          <cell r="AX265">
            <v>40800</v>
          </cell>
          <cell r="AY265">
            <v>40928</v>
          </cell>
          <cell r="AZ265">
            <v>378</v>
          </cell>
        </row>
        <row r="266">
          <cell r="B266" t="str">
            <v>C1947526-01</v>
          </cell>
          <cell r="C266" t="str">
            <v>Enterprise Field Service LLC</v>
          </cell>
          <cell r="D266" t="str">
            <v>Rea</v>
          </cell>
          <cell r="H266" t="str">
            <v>Margaret</v>
          </cell>
          <cell r="I266">
            <v>209142</v>
          </cell>
          <cell r="M266">
            <v>1</v>
          </cell>
          <cell r="N266" t="str">
            <v>LMC-333</v>
          </cell>
          <cell r="O266">
            <v>171091</v>
          </cell>
          <cell r="Q266" t="str">
            <v>STD</v>
          </cell>
          <cell r="R266" t="str">
            <v>CA</v>
          </cell>
          <cell r="S266" t="str">
            <v>N</v>
          </cell>
          <cell r="T266" t="str">
            <v>no</v>
          </cell>
          <cell r="V266">
            <v>40564</v>
          </cell>
          <cell r="W266">
            <v>40781</v>
          </cell>
          <cell r="X266">
            <v>40816</v>
          </cell>
          <cell r="Z266">
            <v>40571</v>
          </cell>
          <cell r="AA266">
            <v>40571</v>
          </cell>
          <cell r="AB266">
            <v>40578</v>
          </cell>
          <cell r="AC266">
            <v>40704</v>
          </cell>
          <cell r="AD266">
            <v>40718</v>
          </cell>
          <cell r="AE266">
            <v>40717</v>
          </cell>
          <cell r="AF266">
            <v>40721</v>
          </cell>
          <cell r="AH266">
            <v>40786</v>
          </cell>
          <cell r="AI266" t="str">
            <v>-</v>
          </cell>
          <cell r="AJ266">
            <v>112</v>
          </cell>
          <cell r="AK266">
            <v>36</v>
          </cell>
          <cell r="AQ266">
            <v>40687</v>
          </cell>
          <cell r="AV266">
            <v>40737</v>
          </cell>
          <cell r="AX266">
            <v>40746</v>
          </cell>
          <cell r="AY266">
            <v>40816</v>
          </cell>
          <cell r="AZ266">
            <v>252</v>
          </cell>
        </row>
        <row r="267">
          <cell r="B267" t="str">
            <v>C1998632-01</v>
          </cell>
          <cell r="C267" t="str">
            <v>EPC / MARKWEST</v>
          </cell>
          <cell r="D267" t="str">
            <v>Horner</v>
          </cell>
          <cell r="H267" t="str">
            <v>Margaret</v>
          </cell>
          <cell r="I267">
            <v>3581105335</v>
          </cell>
          <cell r="M267">
            <v>1</v>
          </cell>
          <cell r="N267" t="str">
            <v>LMC311P</v>
          </cell>
          <cell r="O267">
            <v>113508</v>
          </cell>
          <cell r="Q267" t="str">
            <v>STD</v>
          </cell>
          <cell r="R267" t="str">
            <v>CA</v>
          </cell>
          <cell r="S267" t="str">
            <v>N</v>
          </cell>
          <cell r="T267" t="str">
            <v>no</v>
          </cell>
          <cell r="V267">
            <v>40689</v>
          </cell>
          <cell r="W267">
            <v>40784</v>
          </cell>
          <cell r="X267">
            <v>40785</v>
          </cell>
          <cell r="Z267">
            <v>40696</v>
          </cell>
          <cell r="AA267">
            <v>40696</v>
          </cell>
          <cell r="AB267">
            <v>40703</v>
          </cell>
          <cell r="AC267">
            <v>40673</v>
          </cell>
          <cell r="AD267">
            <v>40687</v>
          </cell>
          <cell r="AE267">
            <v>40720</v>
          </cell>
          <cell r="AF267">
            <v>40724</v>
          </cell>
          <cell r="AH267">
            <v>40755</v>
          </cell>
          <cell r="AI267" t="str">
            <v>-</v>
          </cell>
          <cell r="AJ267">
            <v>26</v>
          </cell>
          <cell r="AK267">
            <v>13.714285714285714</v>
          </cell>
          <cell r="AV267">
            <v>40625</v>
          </cell>
          <cell r="AX267">
            <v>40627</v>
          </cell>
          <cell r="AY267">
            <v>40737</v>
          </cell>
          <cell r="AZ267">
            <v>48</v>
          </cell>
        </row>
        <row r="268">
          <cell r="B268" t="str">
            <v>A1922805-01</v>
          </cell>
          <cell r="C268" t="str">
            <v>SAJ/ SK Eng. / Abu Dhabi Refining Co.</v>
          </cell>
          <cell r="D268" t="str">
            <v>Hepler</v>
          </cell>
          <cell r="H268" t="str">
            <v>Nancy</v>
          </cell>
          <cell r="I268" t="str">
            <v>SNT37E-1031</v>
          </cell>
          <cell r="M268">
            <v>1</v>
          </cell>
          <cell r="N268" t="str">
            <v>LMV-322</v>
          </cell>
          <cell r="O268">
            <v>169943.31</v>
          </cell>
          <cell r="Q268" t="str">
            <v>CPX</v>
          </cell>
          <cell r="R268" t="str">
            <v>PC</v>
          </cell>
          <cell r="S268" t="str">
            <v>Y</v>
          </cell>
          <cell r="T268" t="str">
            <v>no</v>
          </cell>
          <cell r="V268">
            <v>40500</v>
          </cell>
          <cell r="W268">
            <v>40786</v>
          </cell>
          <cell r="X268">
            <v>40869</v>
          </cell>
          <cell r="Z268">
            <v>40507</v>
          </cell>
          <cell r="AA268">
            <v>40507</v>
          </cell>
          <cell r="AB268">
            <v>40507</v>
          </cell>
          <cell r="AC268">
            <v>40757</v>
          </cell>
          <cell r="AD268">
            <v>40771</v>
          </cell>
          <cell r="AE268">
            <v>40724</v>
          </cell>
          <cell r="AF268">
            <v>40727</v>
          </cell>
          <cell r="AH268">
            <v>40839</v>
          </cell>
          <cell r="AI268" t="str">
            <v>-</v>
          </cell>
          <cell r="AJ268">
            <v>162</v>
          </cell>
          <cell r="AK268">
            <v>52.714285714285715</v>
          </cell>
          <cell r="AV268">
            <v>40583</v>
          </cell>
          <cell r="AX268">
            <v>40592</v>
          </cell>
          <cell r="AY268">
            <v>40886</v>
          </cell>
          <cell r="AZ268">
            <v>386</v>
          </cell>
        </row>
        <row r="269">
          <cell r="B269" t="str">
            <v>A1922805-02</v>
          </cell>
          <cell r="C269" t="str">
            <v>SAJ/ SK Eng. / Abu Dhabi Refining Co.</v>
          </cell>
          <cell r="D269" t="str">
            <v>Hepler</v>
          </cell>
          <cell r="H269" t="str">
            <v>Nancy</v>
          </cell>
          <cell r="I269" t="str">
            <v>SNT37E-1031</v>
          </cell>
          <cell r="M269">
            <v>1</v>
          </cell>
          <cell r="N269" t="str">
            <v>LMV-322</v>
          </cell>
          <cell r="O269">
            <v>169943.31</v>
          </cell>
          <cell r="Q269" t="str">
            <v>CPX</v>
          </cell>
          <cell r="R269" t="str">
            <v>PC</v>
          </cell>
          <cell r="S269" t="str">
            <v>Y</v>
          </cell>
          <cell r="T269" t="str">
            <v>no</v>
          </cell>
          <cell r="V269">
            <v>40500</v>
          </cell>
          <cell r="W269">
            <v>40786</v>
          </cell>
          <cell r="X269">
            <v>40869</v>
          </cell>
          <cell r="Z269">
            <v>40507</v>
          </cell>
          <cell r="AA269">
            <v>40507</v>
          </cell>
          <cell r="AB269">
            <v>40507</v>
          </cell>
          <cell r="AC269">
            <v>40757</v>
          </cell>
          <cell r="AD269">
            <v>40771</v>
          </cell>
          <cell r="AE269">
            <v>40724</v>
          </cell>
          <cell r="AF269">
            <v>40727</v>
          </cell>
          <cell r="AH269">
            <v>40839</v>
          </cell>
          <cell r="AI269" t="str">
            <v>-</v>
          </cell>
          <cell r="AJ269">
            <v>162</v>
          </cell>
          <cell r="AK269">
            <v>52.714285714285715</v>
          </cell>
          <cell r="AV269">
            <v>40583</v>
          </cell>
          <cell r="AX269">
            <v>40592</v>
          </cell>
          <cell r="AY269">
            <v>40886</v>
          </cell>
          <cell r="AZ269">
            <v>386</v>
          </cell>
        </row>
        <row r="270">
          <cell r="B270" t="str">
            <v>A1922805-03</v>
          </cell>
          <cell r="C270" t="str">
            <v>SAJ/ SK Eng. / Abu Dhabi Refining Co.</v>
          </cell>
          <cell r="D270" t="str">
            <v>Hepler</v>
          </cell>
          <cell r="H270" t="str">
            <v>Nancy</v>
          </cell>
          <cell r="I270" t="str">
            <v>SNT37E-1031</v>
          </cell>
          <cell r="M270">
            <v>1</v>
          </cell>
          <cell r="N270" t="str">
            <v>LMV-322</v>
          </cell>
          <cell r="O270">
            <v>169943.31</v>
          </cell>
          <cell r="Q270" t="str">
            <v>CPX</v>
          </cell>
          <cell r="R270" t="str">
            <v>PC</v>
          </cell>
          <cell r="S270" t="str">
            <v>Y</v>
          </cell>
          <cell r="T270" t="str">
            <v>no</v>
          </cell>
          <cell r="V270">
            <v>40500</v>
          </cell>
          <cell r="W270">
            <v>40786</v>
          </cell>
          <cell r="X270">
            <v>40869</v>
          </cell>
          <cell r="Z270">
            <v>40507</v>
          </cell>
          <cell r="AA270">
            <v>40507</v>
          </cell>
          <cell r="AB270">
            <v>40507</v>
          </cell>
          <cell r="AC270">
            <v>40757</v>
          </cell>
          <cell r="AD270">
            <v>40771</v>
          </cell>
          <cell r="AE270">
            <v>40724</v>
          </cell>
          <cell r="AF270">
            <v>40727</v>
          </cell>
          <cell r="AH270">
            <v>40839</v>
          </cell>
          <cell r="AI270" t="str">
            <v>-</v>
          </cell>
          <cell r="AJ270">
            <v>162</v>
          </cell>
          <cell r="AK270">
            <v>52.714285714285715</v>
          </cell>
          <cell r="AV270">
            <v>40583</v>
          </cell>
          <cell r="AX270">
            <v>40592</v>
          </cell>
          <cell r="AY270">
            <v>40886</v>
          </cell>
          <cell r="AZ270">
            <v>386</v>
          </cell>
        </row>
        <row r="271">
          <cell r="B271" t="str">
            <v>A1922805-04</v>
          </cell>
          <cell r="C271" t="str">
            <v>SAJ/ SK Eng. / Abu Dhabi Refining Co.</v>
          </cell>
          <cell r="D271" t="str">
            <v>Hepler</v>
          </cell>
          <cell r="H271" t="str">
            <v>Nancy</v>
          </cell>
          <cell r="I271" t="str">
            <v>SNT37E-1031</v>
          </cell>
          <cell r="M271">
            <v>1</v>
          </cell>
          <cell r="N271" t="str">
            <v>LMV-322</v>
          </cell>
          <cell r="O271">
            <v>169943.31</v>
          </cell>
          <cell r="Q271" t="str">
            <v>CPX</v>
          </cell>
          <cell r="R271" t="str">
            <v>PC</v>
          </cell>
          <cell r="S271" t="str">
            <v>Y</v>
          </cell>
          <cell r="T271" t="str">
            <v>no</v>
          </cell>
          <cell r="V271">
            <v>40500</v>
          </cell>
          <cell r="W271">
            <v>40786</v>
          </cell>
          <cell r="X271">
            <v>40908</v>
          </cell>
          <cell r="Z271">
            <v>40507</v>
          </cell>
          <cell r="AA271">
            <v>40507</v>
          </cell>
          <cell r="AB271">
            <v>40507</v>
          </cell>
          <cell r="AC271">
            <v>40796</v>
          </cell>
          <cell r="AD271">
            <v>40810</v>
          </cell>
          <cell r="AE271">
            <v>40724</v>
          </cell>
          <cell r="AF271">
            <v>40727</v>
          </cell>
          <cell r="AH271">
            <v>40878</v>
          </cell>
          <cell r="AI271" t="str">
            <v>-</v>
          </cell>
          <cell r="AJ271">
            <v>162</v>
          </cell>
          <cell r="AK271">
            <v>58.285714285714285</v>
          </cell>
          <cell r="AQ271">
            <v>40786</v>
          </cell>
          <cell r="AV271">
            <v>40835</v>
          </cell>
          <cell r="AX271">
            <v>40856</v>
          </cell>
          <cell r="AY271">
            <v>40908</v>
          </cell>
          <cell r="AZ271">
            <v>408</v>
          </cell>
        </row>
        <row r="272">
          <cell r="B272" t="str">
            <v>A1990208-01-03</v>
          </cell>
          <cell r="C272" t="str">
            <v>PL OLEFINS</v>
          </cell>
          <cell r="D272" t="str">
            <v>Nelson</v>
          </cell>
          <cell r="H272" t="str">
            <v>Nancy</v>
          </cell>
          <cell r="I272">
            <v>203027</v>
          </cell>
          <cell r="M272">
            <v>4</v>
          </cell>
          <cell r="N272" t="str">
            <v>LMV336</v>
          </cell>
          <cell r="O272">
            <v>501048</v>
          </cell>
          <cell r="Q272" t="str">
            <v>CPX</v>
          </cell>
          <cell r="R272" t="str">
            <v>PC</v>
          </cell>
          <cell r="S272" t="str">
            <v>N</v>
          </cell>
          <cell r="T272" t="str">
            <v>no</v>
          </cell>
          <cell r="V272">
            <v>40669</v>
          </cell>
          <cell r="W272">
            <v>40787</v>
          </cell>
          <cell r="X272">
            <v>40896</v>
          </cell>
          <cell r="Z272">
            <v>40676</v>
          </cell>
          <cell r="AA272">
            <v>40676</v>
          </cell>
          <cell r="AB272">
            <v>40676</v>
          </cell>
          <cell r="AC272">
            <v>40784</v>
          </cell>
          <cell r="AD272">
            <v>40798</v>
          </cell>
          <cell r="AE272">
            <v>40725</v>
          </cell>
          <cell r="AF272">
            <v>40728</v>
          </cell>
          <cell r="AH272">
            <v>40866</v>
          </cell>
          <cell r="AI272" t="str">
            <v>-</v>
          </cell>
          <cell r="AJ272">
            <v>42</v>
          </cell>
          <cell r="AK272">
            <v>32.428571428571431</v>
          </cell>
          <cell r="AO272">
            <v>40770</v>
          </cell>
          <cell r="AQ272">
            <v>40795</v>
          </cell>
          <cell r="AV272">
            <v>40842</v>
          </cell>
          <cell r="AX272">
            <v>40856</v>
          </cell>
          <cell r="AY272">
            <v>40908</v>
          </cell>
          <cell r="AZ272">
            <v>239</v>
          </cell>
        </row>
        <row r="273">
          <cell r="B273" t="str">
            <v>A1945878-01-02</v>
          </cell>
          <cell r="C273" t="str">
            <v>SAJ/Sinopec / Qingdao Refinery</v>
          </cell>
          <cell r="D273" t="str">
            <v>Nelson</v>
          </cell>
          <cell r="H273" t="str">
            <v>Nancy</v>
          </cell>
          <cell r="I273" t="str">
            <v>SNT38E-1006</v>
          </cell>
          <cell r="M273">
            <v>2</v>
          </cell>
          <cell r="N273" t="str">
            <v>LMV-346</v>
          </cell>
          <cell r="O273">
            <v>561962.29</v>
          </cell>
          <cell r="Q273" t="str">
            <v>CPX</v>
          </cell>
          <cell r="R273" t="str">
            <v>PE</v>
          </cell>
          <cell r="S273" t="str">
            <v>N</v>
          </cell>
          <cell r="T273" t="str">
            <v>no</v>
          </cell>
          <cell r="V273">
            <v>40562</v>
          </cell>
          <cell r="W273">
            <v>40808</v>
          </cell>
          <cell r="X273">
            <v>40840</v>
          </cell>
          <cell r="Z273">
            <v>40569</v>
          </cell>
          <cell r="AA273">
            <v>40569</v>
          </cell>
          <cell r="AB273">
            <v>40569</v>
          </cell>
          <cell r="AC273">
            <v>40714</v>
          </cell>
          <cell r="AD273">
            <v>40728</v>
          </cell>
          <cell r="AE273">
            <v>40728</v>
          </cell>
          <cell r="AF273">
            <v>40733</v>
          </cell>
          <cell r="AH273">
            <v>40810</v>
          </cell>
          <cell r="AI273" t="str">
            <v>-</v>
          </cell>
          <cell r="AJ273">
            <v>123</v>
          </cell>
          <cell r="AK273">
            <v>39.714285714285715</v>
          </cell>
          <cell r="AO273">
            <v>40778</v>
          </cell>
          <cell r="AV273">
            <v>40802</v>
          </cell>
          <cell r="AX273">
            <v>40809</v>
          </cell>
          <cell r="AY273">
            <v>40844</v>
          </cell>
          <cell r="AZ273">
            <v>282</v>
          </cell>
        </row>
        <row r="274">
          <cell r="B274" t="str">
            <v>A1950694-01-02</v>
          </cell>
          <cell r="C274" t="str">
            <v>SAJ/AL KHALIFA</v>
          </cell>
          <cell r="D274" t="str">
            <v>Hepler</v>
          </cell>
          <cell r="H274" t="str">
            <v>Nancy</v>
          </cell>
          <cell r="I274" t="str">
            <v>SNT38E-1011</v>
          </cell>
          <cell r="M274">
            <v>2</v>
          </cell>
          <cell r="N274" t="str">
            <v>LMV-311</v>
          </cell>
          <cell r="O274">
            <v>363913</v>
          </cell>
          <cell r="Q274" t="str">
            <v>CPX</v>
          </cell>
          <cell r="R274" t="str">
            <v>PE</v>
          </cell>
          <cell r="S274" t="str">
            <v>N</v>
          </cell>
          <cell r="T274" t="str">
            <v>no</v>
          </cell>
          <cell r="V274">
            <v>40574</v>
          </cell>
          <cell r="W274">
            <v>40816</v>
          </cell>
          <cell r="X274">
            <v>40801</v>
          </cell>
          <cell r="Z274">
            <v>40581</v>
          </cell>
          <cell r="AA274">
            <v>40581</v>
          </cell>
          <cell r="AB274">
            <v>40581</v>
          </cell>
          <cell r="AC274">
            <v>40675</v>
          </cell>
          <cell r="AD274">
            <v>40689</v>
          </cell>
          <cell r="AE274">
            <v>40736</v>
          </cell>
          <cell r="AF274">
            <v>40741</v>
          </cell>
          <cell r="AH274">
            <v>40771</v>
          </cell>
          <cell r="AI274" t="str">
            <v>-</v>
          </cell>
          <cell r="AJ274">
            <v>120</v>
          </cell>
          <cell r="AK274">
            <v>32.428571428571431</v>
          </cell>
          <cell r="AQ274">
            <v>40709</v>
          </cell>
          <cell r="AV274">
            <v>40780</v>
          </cell>
          <cell r="AX274">
            <v>40784</v>
          </cell>
          <cell r="AY274">
            <v>40815</v>
          </cell>
          <cell r="AZ274">
            <v>241</v>
          </cell>
        </row>
        <row r="275">
          <cell r="B275" t="str">
            <v>C1997222-01</v>
          </cell>
          <cell r="C275" t="str">
            <v>Valerus Compression Services</v>
          </cell>
          <cell r="D275" t="str">
            <v>Rea</v>
          </cell>
          <cell r="H275" t="str">
            <v>Margaret</v>
          </cell>
          <cell r="I275" t="str">
            <v>HOU0007464</v>
          </cell>
          <cell r="M275">
            <v>1</v>
          </cell>
          <cell r="N275" t="str">
            <v>LMC311P</v>
          </cell>
          <cell r="O275">
            <v>122205</v>
          </cell>
          <cell r="Q275" t="str">
            <v>STD</v>
          </cell>
          <cell r="R275" t="str">
            <v>CA</v>
          </cell>
          <cell r="T275" t="str">
            <v>no</v>
          </cell>
          <cell r="V275">
            <v>40687</v>
          </cell>
          <cell r="W275">
            <v>40801</v>
          </cell>
          <cell r="X275">
            <v>40938</v>
          </cell>
          <cell r="Z275">
            <v>40694</v>
          </cell>
          <cell r="AA275">
            <v>40694</v>
          </cell>
          <cell r="AB275">
            <v>40701</v>
          </cell>
          <cell r="AC275">
            <v>40826</v>
          </cell>
          <cell r="AD275">
            <v>40840</v>
          </cell>
          <cell r="AE275">
            <v>40737</v>
          </cell>
          <cell r="AF275">
            <v>40741</v>
          </cell>
          <cell r="AH275">
            <v>40908</v>
          </cell>
          <cell r="AI275" t="str">
            <v>-</v>
          </cell>
          <cell r="AJ275">
            <v>39</v>
          </cell>
          <cell r="AK275">
            <v>35.857142857142854</v>
          </cell>
          <cell r="AV275">
            <v>40774</v>
          </cell>
          <cell r="AX275">
            <v>40808</v>
          </cell>
          <cell r="AY275">
            <v>40934</v>
          </cell>
          <cell r="AZ275">
            <v>247</v>
          </cell>
        </row>
        <row r="276">
          <cell r="B276" t="str">
            <v>C1894447-01</v>
          </cell>
          <cell r="C276" t="str">
            <v>SAIMEXICANA/Pemex-Tula</v>
          </cell>
          <cell r="D276" t="str">
            <v>Strunc</v>
          </cell>
          <cell r="H276" t="str">
            <v>Suzy</v>
          </cell>
          <cell r="I276" t="str">
            <v xml:space="preserve"> 274213-007</v>
          </cell>
          <cell r="M276">
            <v>1</v>
          </cell>
          <cell r="N276" t="str">
            <v>BMC-341P</v>
          </cell>
          <cell r="O276">
            <v>1377815.6</v>
          </cell>
          <cell r="Q276" t="str">
            <v>CPX</v>
          </cell>
          <cell r="R276" t="str">
            <v>Pinn/API</v>
          </cell>
          <cell r="S276" t="str">
            <v>Y</v>
          </cell>
          <cell r="T276" t="str">
            <v>yes</v>
          </cell>
          <cell r="V276">
            <v>40430</v>
          </cell>
          <cell r="W276">
            <v>40939</v>
          </cell>
          <cell r="X276">
            <v>40793</v>
          </cell>
          <cell r="Z276">
            <v>40437</v>
          </cell>
          <cell r="AA276">
            <v>40437</v>
          </cell>
          <cell r="AB276">
            <v>40444</v>
          </cell>
          <cell r="AC276">
            <v>40513</v>
          </cell>
          <cell r="AD276">
            <v>40541</v>
          </cell>
          <cell r="AE276">
            <v>40729</v>
          </cell>
          <cell r="AF276">
            <v>40743</v>
          </cell>
          <cell r="AH276">
            <v>40763</v>
          </cell>
          <cell r="AI276">
            <v>40639</v>
          </cell>
          <cell r="AJ276">
            <v>224</v>
          </cell>
          <cell r="AK276">
            <v>51.857142857142854</v>
          </cell>
          <cell r="AQ276">
            <v>40717</v>
          </cell>
          <cell r="AV276">
            <v>40716</v>
          </cell>
          <cell r="AX276">
            <v>40718</v>
          </cell>
          <cell r="AY276">
            <v>40749</v>
          </cell>
          <cell r="AZ276">
            <v>319</v>
          </cell>
        </row>
        <row r="277">
          <cell r="B277" t="str">
            <v>C1894562-01</v>
          </cell>
          <cell r="C277" t="str">
            <v>SAIMEXICANA/Pemex-Salamanca</v>
          </cell>
          <cell r="D277" t="str">
            <v>Strunc</v>
          </cell>
          <cell r="H277" t="str">
            <v>Suzy</v>
          </cell>
          <cell r="I277" t="str">
            <v>274214-007</v>
          </cell>
          <cell r="M277">
            <v>1</v>
          </cell>
          <cell r="N277" t="str">
            <v>BMC-341P</v>
          </cell>
          <cell r="O277">
            <v>1346895.01</v>
          </cell>
          <cell r="Q277" t="str">
            <v>CPX</v>
          </cell>
          <cell r="R277" t="str">
            <v>Pinn/API</v>
          </cell>
          <cell r="S277" t="str">
            <v>Y</v>
          </cell>
          <cell r="T277" t="str">
            <v>yes</v>
          </cell>
          <cell r="V277">
            <v>40430</v>
          </cell>
          <cell r="W277">
            <v>40939</v>
          </cell>
          <cell r="X277">
            <v>40939</v>
          </cell>
          <cell r="Z277">
            <v>40437</v>
          </cell>
          <cell r="AA277">
            <v>40437</v>
          </cell>
          <cell r="AB277">
            <v>40444</v>
          </cell>
          <cell r="AC277">
            <v>40659</v>
          </cell>
          <cell r="AD277">
            <v>40687</v>
          </cell>
          <cell r="AE277">
            <v>40729</v>
          </cell>
          <cell r="AF277">
            <v>40743</v>
          </cell>
          <cell r="AH277">
            <v>40909</v>
          </cell>
          <cell r="AI277">
            <v>40785</v>
          </cell>
          <cell r="AJ277">
            <v>224</v>
          </cell>
          <cell r="AK277">
            <v>72.714285714285708</v>
          </cell>
          <cell r="AQ277">
            <v>40667</v>
          </cell>
          <cell r="AV277">
            <v>40710</v>
          </cell>
          <cell r="AX277">
            <v>40767</v>
          </cell>
          <cell r="AY277">
            <v>40939</v>
          </cell>
          <cell r="AZ277">
            <v>509</v>
          </cell>
        </row>
        <row r="278">
          <cell r="B278" t="str">
            <v>A1922572-01-02</v>
          </cell>
          <cell r="C278" t="str">
            <v>SAJ/SINOPEC / Luoyang Branch</v>
          </cell>
          <cell r="D278" t="str">
            <v>Boening</v>
          </cell>
          <cell r="H278" t="str">
            <v xml:space="preserve">Madeleine </v>
          </cell>
          <cell r="I278" t="str">
            <v>SNT37E-1039</v>
          </cell>
          <cell r="L278" t="str">
            <v>Kampman</v>
          </cell>
          <cell r="M278">
            <v>1</v>
          </cell>
          <cell r="N278" t="str">
            <v>LMV-333</v>
          </cell>
          <cell r="O278">
            <v>552108.86</v>
          </cell>
          <cell r="Q278" t="str">
            <v>CPX</v>
          </cell>
          <cell r="R278" t="str">
            <v>PE</v>
          </cell>
          <cell r="S278" t="str">
            <v>N</v>
          </cell>
          <cell r="T278" t="str">
            <v>no</v>
          </cell>
          <cell r="V278">
            <v>40500</v>
          </cell>
          <cell r="W278">
            <v>40823</v>
          </cell>
          <cell r="X278">
            <v>40816</v>
          </cell>
          <cell r="Z278">
            <v>40507</v>
          </cell>
          <cell r="AA278">
            <v>40507</v>
          </cell>
          <cell r="AB278">
            <v>40507</v>
          </cell>
          <cell r="AC278">
            <v>40690</v>
          </cell>
          <cell r="AD278">
            <v>40704</v>
          </cell>
          <cell r="AE278">
            <v>40743</v>
          </cell>
          <cell r="AF278">
            <v>40748</v>
          </cell>
          <cell r="AH278">
            <v>40786</v>
          </cell>
          <cell r="AI278" t="str">
            <v>-</v>
          </cell>
          <cell r="AJ278">
            <v>177</v>
          </cell>
          <cell r="AK278">
            <v>45.142857142857146</v>
          </cell>
          <cell r="AV278">
            <v>40689</v>
          </cell>
          <cell r="AX278">
            <v>40711</v>
          </cell>
          <cell r="AY278">
            <v>40777</v>
          </cell>
          <cell r="AZ278">
            <v>277</v>
          </cell>
        </row>
        <row r="279">
          <cell r="B279" t="str">
            <v>C1975211-01</v>
          </cell>
          <cell r="C279" t="str">
            <v>SAJ/Pump Products</v>
          </cell>
          <cell r="D279" t="str">
            <v>Nelson</v>
          </cell>
          <cell r="H279" t="str">
            <v>Christina</v>
          </cell>
          <cell r="I279" t="str">
            <v>SNT38F-1023</v>
          </cell>
          <cell r="M279">
            <v>1</v>
          </cell>
          <cell r="N279" t="str">
            <v>LMC-311F</v>
          </cell>
          <cell r="O279">
            <v>401875</v>
          </cell>
          <cell r="Q279" t="str">
            <v>CPX</v>
          </cell>
          <cell r="R279" t="str">
            <v>CF</v>
          </cell>
          <cell r="S279" t="str">
            <v>N</v>
          </cell>
          <cell r="T279" t="str">
            <v>no</v>
          </cell>
          <cell r="V279">
            <v>40632</v>
          </cell>
          <cell r="W279">
            <v>40847</v>
          </cell>
          <cell r="X279">
            <v>40869</v>
          </cell>
          <cell r="Z279">
            <v>40639</v>
          </cell>
          <cell r="AA279">
            <v>40639</v>
          </cell>
          <cell r="AB279">
            <v>40646</v>
          </cell>
          <cell r="AC279">
            <v>40743</v>
          </cell>
          <cell r="AD279">
            <v>40757</v>
          </cell>
          <cell r="AE279">
            <v>40742</v>
          </cell>
          <cell r="AF279">
            <v>40749</v>
          </cell>
          <cell r="AH279">
            <v>40839</v>
          </cell>
          <cell r="AI279" t="str">
            <v>-</v>
          </cell>
          <cell r="AJ279">
            <v>84</v>
          </cell>
          <cell r="AK279">
            <v>33.857142857142854</v>
          </cell>
          <cell r="AV279">
            <v>40583</v>
          </cell>
          <cell r="AX279">
            <v>40592</v>
          </cell>
          <cell r="AY279">
            <v>40886</v>
          </cell>
          <cell r="AZ279">
            <v>254</v>
          </cell>
        </row>
        <row r="280">
          <cell r="B280" t="str">
            <v>C1997277-01</v>
          </cell>
          <cell r="C280" t="str">
            <v>Thomas Russell Co.</v>
          </cell>
          <cell r="D280" t="str">
            <v>Rea</v>
          </cell>
          <cell r="H280" t="str">
            <v>Kursten</v>
          </cell>
          <cell r="I280" t="str">
            <v>259-12</v>
          </cell>
          <cell r="M280">
            <v>1</v>
          </cell>
          <cell r="N280" t="str">
            <v>LMC311P</v>
          </cell>
          <cell r="O280">
            <v>127497</v>
          </cell>
          <cell r="Q280" t="str">
            <v>STD</v>
          </cell>
          <cell r="R280" t="str">
            <v>CA</v>
          </cell>
          <cell r="S280" t="str">
            <v>N</v>
          </cell>
          <cell r="T280" t="str">
            <v>no</v>
          </cell>
          <cell r="V280">
            <v>40687</v>
          </cell>
          <cell r="W280">
            <v>40816</v>
          </cell>
          <cell r="X280">
            <v>40816</v>
          </cell>
          <cell r="Z280">
            <v>40694</v>
          </cell>
          <cell r="AA280">
            <v>40694</v>
          </cell>
          <cell r="AB280">
            <v>40701</v>
          </cell>
          <cell r="AC280">
            <v>40704</v>
          </cell>
          <cell r="AD280">
            <v>40718</v>
          </cell>
          <cell r="AE280">
            <v>40752</v>
          </cell>
          <cell r="AF280">
            <v>40756</v>
          </cell>
          <cell r="AH280">
            <v>40786</v>
          </cell>
          <cell r="AI280" t="str">
            <v>-</v>
          </cell>
          <cell r="AJ280">
            <v>50</v>
          </cell>
          <cell r="AK280">
            <v>18.428571428571427</v>
          </cell>
          <cell r="AQ280">
            <v>40721</v>
          </cell>
          <cell r="AV280">
            <v>40771</v>
          </cell>
          <cell r="AX280">
            <v>40771</v>
          </cell>
          <cell r="AY280">
            <v>40816</v>
          </cell>
          <cell r="AZ280">
            <v>129</v>
          </cell>
        </row>
        <row r="281">
          <cell r="B281" t="str">
            <v>A1981388-01</v>
          </cell>
          <cell r="C281" t="str">
            <v>SAJ/ExxonMobil/ TurboMech</v>
          </cell>
          <cell r="D281" t="str">
            <v>Rea</v>
          </cell>
          <cell r="H281" t="str">
            <v>Christina</v>
          </cell>
          <cell r="I281" t="str">
            <v>SNT38E-1010</v>
          </cell>
          <cell r="M281">
            <v>1</v>
          </cell>
          <cell r="N281" t="str">
            <v>LMV-311z</v>
          </cell>
          <cell r="O281">
            <v>55327</v>
          </cell>
          <cell r="Q281" t="str">
            <v>STD</v>
          </cell>
          <cell r="R281" t="str">
            <v>PA</v>
          </cell>
          <cell r="S281" t="str">
            <v>N</v>
          </cell>
          <cell r="T281" t="str">
            <v>no</v>
          </cell>
          <cell r="V281">
            <v>40647</v>
          </cell>
          <cell r="W281">
            <v>40802</v>
          </cell>
          <cell r="X281">
            <v>40830</v>
          </cell>
          <cell r="Z281">
            <v>40654</v>
          </cell>
          <cell r="AA281">
            <v>40654</v>
          </cell>
          <cell r="AB281">
            <v>40654</v>
          </cell>
          <cell r="AC281">
            <v>40718</v>
          </cell>
          <cell r="AD281">
            <v>40732</v>
          </cell>
          <cell r="AE281">
            <v>40754</v>
          </cell>
          <cell r="AF281">
            <v>40757</v>
          </cell>
          <cell r="AH281">
            <v>40800</v>
          </cell>
          <cell r="AI281" t="str">
            <v>-</v>
          </cell>
          <cell r="AJ281">
            <v>79</v>
          </cell>
          <cell r="AK281">
            <v>26.142857142857142</v>
          </cell>
          <cell r="AV281">
            <v>40751</v>
          </cell>
          <cell r="AX281">
            <v>40756</v>
          </cell>
          <cell r="AY281">
            <v>40837</v>
          </cell>
          <cell r="AZ281">
            <v>190</v>
          </cell>
        </row>
        <row r="282">
          <cell r="B282" t="str">
            <v>A1971205-01-02</v>
          </cell>
          <cell r="C282" t="str">
            <v>SAJ/Ruwais</v>
          </cell>
          <cell r="D282" t="str">
            <v>Rea</v>
          </cell>
          <cell r="H282" t="str">
            <v>Christina</v>
          </cell>
          <cell r="I282" t="str">
            <v>SNT38E-1021</v>
          </cell>
          <cell r="M282">
            <v>2</v>
          </cell>
          <cell r="N282" t="str">
            <v>LMV-311</v>
          </cell>
          <cell r="O282">
            <v>272142</v>
          </cell>
          <cell r="Q282" t="str">
            <v>MCPX</v>
          </cell>
          <cell r="R282" t="str">
            <v>PC</v>
          </cell>
          <cell r="S282" t="str">
            <v>Y</v>
          </cell>
          <cell r="T282" t="str">
            <v>no</v>
          </cell>
          <cell r="V282">
            <v>40623</v>
          </cell>
          <cell r="W282">
            <v>40816</v>
          </cell>
          <cell r="X282">
            <v>40886</v>
          </cell>
          <cell r="Z282">
            <v>40630</v>
          </cell>
          <cell r="AA282">
            <v>40630</v>
          </cell>
          <cell r="AB282">
            <v>40630</v>
          </cell>
          <cell r="AC282">
            <v>40774</v>
          </cell>
          <cell r="AD282">
            <v>40788</v>
          </cell>
          <cell r="AE282">
            <v>40754</v>
          </cell>
          <cell r="AF282">
            <v>40757</v>
          </cell>
          <cell r="AH282">
            <v>40856</v>
          </cell>
          <cell r="AI282" t="str">
            <v>-</v>
          </cell>
          <cell r="AJ282">
            <v>97</v>
          </cell>
          <cell r="AK282">
            <v>37.571428571428569</v>
          </cell>
          <cell r="AQ282">
            <v>40736</v>
          </cell>
          <cell r="AV282">
            <v>40787</v>
          </cell>
          <cell r="AX282">
            <v>40799</v>
          </cell>
          <cell r="AY282">
            <v>40928</v>
          </cell>
          <cell r="AZ282">
            <v>305</v>
          </cell>
        </row>
        <row r="283">
          <cell r="B283" t="str">
            <v>C1965520-01</v>
          </cell>
          <cell r="C283" t="str">
            <v>Thomas Russell Co</v>
          </cell>
          <cell r="D283" t="str">
            <v>Rea</v>
          </cell>
          <cell r="H283" t="str">
            <v>Margaret</v>
          </cell>
          <cell r="I283" t="str">
            <v>251-12</v>
          </cell>
          <cell r="M283">
            <v>1</v>
          </cell>
          <cell r="N283" t="str">
            <v>LMC-311P</v>
          </cell>
          <cell r="O283">
            <v>127497</v>
          </cell>
          <cell r="Q283" t="str">
            <v>STD</v>
          </cell>
          <cell r="R283" t="str">
            <v>CA</v>
          </cell>
          <cell r="S283" t="str">
            <v>N</v>
          </cell>
          <cell r="T283" t="str">
            <v>no</v>
          </cell>
          <cell r="V283">
            <v>40609</v>
          </cell>
          <cell r="W283">
            <v>40822</v>
          </cell>
          <cell r="X283">
            <v>40808</v>
          </cell>
          <cell r="Z283">
            <v>40616</v>
          </cell>
          <cell r="AA283">
            <v>40616</v>
          </cell>
          <cell r="AB283">
            <v>40623</v>
          </cell>
          <cell r="AC283">
            <v>40696</v>
          </cell>
          <cell r="AD283">
            <v>40710</v>
          </cell>
          <cell r="AE283">
            <v>40758</v>
          </cell>
          <cell r="AF283">
            <v>40762</v>
          </cell>
          <cell r="AH283">
            <v>40778</v>
          </cell>
          <cell r="AI283" t="str">
            <v>-</v>
          </cell>
          <cell r="AJ283">
            <v>110</v>
          </cell>
          <cell r="AK283">
            <v>28.428571428571427</v>
          </cell>
          <cell r="AQ283">
            <v>40704</v>
          </cell>
          <cell r="AV283">
            <v>40758</v>
          </cell>
          <cell r="AX283">
            <v>40760</v>
          </cell>
          <cell r="AY283">
            <v>40816</v>
          </cell>
          <cell r="AZ283">
            <v>207</v>
          </cell>
        </row>
        <row r="284">
          <cell r="B284" t="str">
            <v>A2007873-01</v>
          </cell>
          <cell r="C284" t="str">
            <v>National Cooperative Refinery Association</v>
          </cell>
          <cell r="D284" t="str">
            <v>DeRoo</v>
          </cell>
          <cell r="H284" t="str">
            <v>Mary</v>
          </cell>
          <cell r="I284" t="str">
            <v>96079-0</v>
          </cell>
          <cell r="M284">
            <v>1</v>
          </cell>
          <cell r="N284" t="str">
            <v>LMV-322</v>
          </cell>
          <cell r="O284">
            <v>30278</v>
          </cell>
          <cell r="Q284" t="str">
            <v>STD</v>
          </cell>
          <cell r="R284" t="str">
            <v>PA</v>
          </cell>
          <cell r="S284" t="str">
            <v>N</v>
          </cell>
          <cell r="T284" t="str">
            <v>no</v>
          </cell>
          <cell r="V284">
            <v>40711</v>
          </cell>
          <cell r="W284">
            <v>40807</v>
          </cell>
          <cell r="X284">
            <v>40842</v>
          </cell>
          <cell r="Z284">
            <v>40718</v>
          </cell>
          <cell r="AA284">
            <v>40718</v>
          </cell>
          <cell r="AB284">
            <v>40718</v>
          </cell>
          <cell r="AC284">
            <v>40730</v>
          </cell>
          <cell r="AD284">
            <v>40744</v>
          </cell>
          <cell r="AE284">
            <v>40759</v>
          </cell>
          <cell r="AF284">
            <v>40762</v>
          </cell>
          <cell r="AH284">
            <v>40812</v>
          </cell>
          <cell r="AI284" t="str">
            <v>-</v>
          </cell>
          <cell r="AJ284">
            <v>36</v>
          </cell>
          <cell r="AK284">
            <v>18.714285714285715</v>
          </cell>
          <cell r="AQ284">
            <v>40770</v>
          </cell>
          <cell r="AV284">
            <v>40795</v>
          </cell>
          <cell r="AX284">
            <v>40800</v>
          </cell>
          <cell r="AY284">
            <v>40847</v>
          </cell>
          <cell r="AZ284">
            <v>136</v>
          </cell>
        </row>
        <row r="285">
          <cell r="B285" t="str">
            <v>A2024484-01</v>
          </cell>
          <cell r="C285" t="str">
            <v>ENAP Refineries Bio Bio</v>
          </cell>
          <cell r="D285" t="str">
            <v>Chapman</v>
          </cell>
          <cell r="H285" t="str">
            <v xml:space="preserve">Madeleine </v>
          </cell>
          <cell r="I285">
            <v>4500120611</v>
          </cell>
          <cell r="M285">
            <v>1</v>
          </cell>
          <cell r="N285" t="str">
            <v>LMV-322z</v>
          </cell>
          <cell r="O285">
            <v>40703.24</v>
          </cell>
          <cell r="Q285" t="str">
            <v>STD</v>
          </cell>
          <cell r="R285" t="str">
            <v>PA</v>
          </cell>
          <cell r="S285" t="str">
            <v>N</v>
          </cell>
          <cell r="T285" t="str">
            <v>no</v>
          </cell>
          <cell r="V285">
            <v>40753</v>
          </cell>
          <cell r="W285">
            <v>40808</v>
          </cell>
          <cell r="X285">
            <v>40830</v>
          </cell>
          <cell r="Z285">
            <v>40760</v>
          </cell>
          <cell r="AA285">
            <v>40760</v>
          </cell>
          <cell r="AB285">
            <v>40760</v>
          </cell>
          <cell r="AC285">
            <v>40718</v>
          </cell>
          <cell r="AD285">
            <v>40732</v>
          </cell>
          <cell r="AE285">
            <v>40760</v>
          </cell>
          <cell r="AF285">
            <v>40763</v>
          </cell>
          <cell r="AH285">
            <v>40800</v>
          </cell>
          <cell r="AI285" t="str">
            <v>-</v>
          </cell>
          <cell r="AJ285">
            <v>7</v>
          </cell>
          <cell r="AK285">
            <v>11</v>
          </cell>
          <cell r="AQ285">
            <v>40708</v>
          </cell>
          <cell r="AV285">
            <v>40759</v>
          </cell>
          <cell r="AX285">
            <v>40763</v>
          </cell>
          <cell r="AY285">
            <v>40837</v>
          </cell>
          <cell r="AZ285">
            <v>84</v>
          </cell>
        </row>
        <row r="286">
          <cell r="B286" t="str">
            <v>C2007862-01</v>
          </cell>
          <cell r="C286" t="str">
            <v>BCCK/Agave Energy</v>
          </cell>
          <cell r="D286" t="str">
            <v>Boening</v>
          </cell>
          <cell r="H286" t="str">
            <v>Margaret</v>
          </cell>
          <cell r="I286" t="str">
            <v>6110-004-1</v>
          </cell>
          <cell r="M286">
            <v>1</v>
          </cell>
          <cell r="N286" t="str">
            <v>LMC311P</v>
          </cell>
          <cell r="O286">
            <v>157956</v>
          </cell>
          <cell r="Q286" t="str">
            <v>STD</v>
          </cell>
          <cell r="R286" t="str">
            <v>CA</v>
          </cell>
          <cell r="S286" t="str">
            <v>N</v>
          </cell>
          <cell r="T286" t="str">
            <v>no</v>
          </cell>
          <cell r="V286">
            <v>40711</v>
          </cell>
          <cell r="W286">
            <v>40823</v>
          </cell>
          <cell r="X286">
            <v>41054</v>
          </cell>
          <cell r="Z286">
            <v>40718</v>
          </cell>
          <cell r="AA286">
            <v>40718</v>
          </cell>
          <cell r="AB286">
            <v>40725</v>
          </cell>
          <cell r="AC286">
            <v>40942</v>
          </cell>
          <cell r="AD286">
            <v>40956</v>
          </cell>
          <cell r="AE286">
            <v>40759</v>
          </cell>
          <cell r="AF286">
            <v>40763</v>
          </cell>
          <cell r="AH286">
            <v>41024</v>
          </cell>
          <cell r="AI286" t="str">
            <v>-</v>
          </cell>
          <cell r="AJ286">
            <v>37</v>
          </cell>
          <cell r="AK286">
            <v>49</v>
          </cell>
          <cell r="AO286">
            <v>40786</v>
          </cell>
          <cell r="AP286">
            <v>40808</v>
          </cell>
          <cell r="AV286">
            <v>40906</v>
          </cell>
          <cell r="AX286">
            <v>40949</v>
          </cell>
          <cell r="AY286">
            <v>41050</v>
          </cell>
          <cell r="AZ286">
            <v>339</v>
          </cell>
        </row>
        <row r="287">
          <cell r="B287" t="str">
            <v>C1976688-01</v>
          </cell>
          <cell r="C287" t="str">
            <v>Thomas Russell Co</v>
          </cell>
          <cell r="D287" t="str">
            <v>Chapman</v>
          </cell>
          <cell r="H287" t="str">
            <v>Margaret</v>
          </cell>
          <cell r="I287" t="str">
            <v>252-12</v>
          </cell>
          <cell r="M287">
            <v>1</v>
          </cell>
          <cell r="N287" t="str">
            <v>LMC-311P</v>
          </cell>
          <cell r="O287">
            <v>127497</v>
          </cell>
          <cell r="Q287" t="str">
            <v>STD</v>
          </cell>
          <cell r="R287" t="str">
            <v>CA</v>
          </cell>
          <cell r="S287" t="str">
            <v>N</v>
          </cell>
          <cell r="T287" t="str">
            <v>no</v>
          </cell>
          <cell r="V287">
            <v>40637</v>
          </cell>
          <cell r="W287">
            <v>40827</v>
          </cell>
          <cell r="X287">
            <v>40811</v>
          </cell>
          <cell r="Z287">
            <v>40644</v>
          </cell>
          <cell r="AA287">
            <v>40644</v>
          </cell>
          <cell r="AB287">
            <v>40651</v>
          </cell>
          <cell r="AC287">
            <v>40699</v>
          </cell>
          <cell r="AD287">
            <v>40713</v>
          </cell>
          <cell r="AE287">
            <v>40763</v>
          </cell>
          <cell r="AF287">
            <v>40767</v>
          </cell>
          <cell r="AH287">
            <v>40781</v>
          </cell>
          <cell r="AI287" t="str">
            <v>-</v>
          </cell>
          <cell r="AJ287">
            <v>95</v>
          </cell>
          <cell r="AK287">
            <v>24.857142857142858</v>
          </cell>
          <cell r="AV287">
            <v>40771</v>
          </cell>
          <cell r="AX287">
            <v>40774</v>
          </cell>
          <cell r="AY287">
            <v>40828</v>
          </cell>
          <cell r="AZ287">
            <v>191</v>
          </cell>
        </row>
        <row r="288">
          <cell r="B288" t="str">
            <v>C1997304-01</v>
          </cell>
          <cell r="C288" t="str">
            <v>Thomas Russell Co.</v>
          </cell>
          <cell r="D288" t="str">
            <v>Rea</v>
          </cell>
          <cell r="H288" t="str">
            <v>Margaret</v>
          </cell>
          <cell r="I288" t="str">
            <v>262-12</v>
          </cell>
          <cell r="M288">
            <v>1</v>
          </cell>
          <cell r="N288" t="str">
            <v>LMC-311P</v>
          </cell>
          <cell r="O288">
            <v>127497</v>
          </cell>
          <cell r="Q288" t="str">
            <v>STD</v>
          </cell>
          <cell r="R288" t="str">
            <v>CA</v>
          </cell>
          <cell r="S288" t="str">
            <v>N</v>
          </cell>
          <cell r="T288" t="str">
            <v>no</v>
          </cell>
          <cell r="V288">
            <v>40687</v>
          </cell>
          <cell r="W288">
            <v>40828</v>
          </cell>
          <cell r="X288">
            <v>40828</v>
          </cell>
          <cell r="Z288">
            <v>40694</v>
          </cell>
          <cell r="AA288">
            <v>40694</v>
          </cell>
          <cell r="AB288">
            <v>40701</v>
          </cell>
          <cell r="AC288">
            <v>40716</v>
          </cell>
          <cell r="AD288">
            <v>40730</v>
          </cell>
          <cell r="AE288">
            <v>40764</v>
          </cell>
          <cell r="AF288">
            <v>40768</v>
          </cell>
          <cell r="AH288">
            <v>40798</v>
          </cell>
          <cell r="AI288" t="str">
            <v>-</v>
          </cell>
          <cell r="AJ288">
            <v>59</v>
          </cell>
          <cell r="AK288">
            <v>20.142857142857142</v>
          </cell>
          <cell r="AV288">
            <v>40764</v>
          </cell>
          <cell r="AX288">
            <v>40771</v>
          </cell>
          <cell r="AY288">
            <v>40815</v>
          </cell>
          <cell r="AZ288">
            <v>128</v>
          </cell>
        </row>
        <row r="289">
          <cell r="B289" t="str">
            <v>C1990015-01</v>
          </cell>
          <cell r="C289" t="str">
            <v>Thomas Russell Co.</v>
          </cell>
          <cell r="D289" t="str">
            <v>Horner</v>
          </cell>
          <cell r="H289" t="str">
            <v>Margaret</v>
          </cell>
          <cell r="I289" t="str">
            <v>257-12</v>
          </cell>
          <cell r="M289">
            <v>1</v>
          </cell>
          <cell r="N289" t="str">
            <v>LMC-311P</v>
          </cell>
          <cell r="O289">
            <v>127497</v>
          </cell>
          <cell r="Q289" t="str">
            <v>STD</v>
          </cell>
          <cell r="R289" t="str">
            <v>CA</v>
          </cell>
          <cell r="S289" t="str">
            <v>N</v>
          </cell>
          <cell r="T289" t="str">
            <v>no</v>
          </cell>
          <cell r="V289">
            <v>40668</v>
          </cell>
          <cell r="W289">
            <v>40828</v>
          </cell>
          <cell r="X289">
            <v>40828</v>
          </cell>
          <cell r="Z289">
            <v>40675</v>
          </cell>
          <cell r="AA289">
            <v>40675</v>
          </cell>
          <cell r="AB289">
            <v>40682</v>
          </cell>
          <cell r="AC289">
            <v>40716</v>
          </cell>
          <cell r="AD289">
            <v>40730</v>
          </cell>
          <cell r="AE289">
            <v>40764</v>
          </cell>
          <cell r="AF289">
            <v>40768</v>
          </cell>
          <cell r="AH289">
            <v>40798</v>
          </cell>
          <cell r="AI289" t="str">
            <v>-</v>
          </cell>
          <cell r="AJ289">
            <v>72</v>
          </cell>
          <cell r="AK289">
            <v>22.857142857142858</v>
          </cell>
          <cell r="AV289">
            <v>40765</v>
          </cell>
          <cell r="AX289">
            <v>40771</v>
          </cell>
          <cell r="AY289">
            <v>40816</v>
          </cell>
          <cell r="AZ289">
            <v>148</v>
          </cell>
        </row>
        <row r="290">
          <cell r="B290" t="str">
            <v>A1951892-01-02</v>
          </cell>
          <cell r="C290" t="str">
            <v>Promon Engenharia</v>
          </cell>
          <cell r="D290" t="str">
            <v>Boening</v>
          </cell>
          <cell r="H290" t="str">
            <v>Madeleine</v>
          </cell>
          <cell r="I290">
            <v>4600004108</v>
          </cell>
          <cell r="L290" t="str">
            <v>Buell</v>
          </cell>
          <cell r="M290">
            <v>2</v>
          </cell>
          <cell r="N290" t="str">
            <v>LMV-311</v>
          </cell>
          <cell r="O290">
            <v>329970.23</v>
          </cell>
          <cell r="Q290" t="str">
            <v>CPX</v>
          </cell>
          <cell r="R290" t="str">
            <v>PD</v>
          </cell>
          <cell r="S290" t="str">
            <v>N</v>
          </cell>
          <cell r="T290" t="str">
            <v>no</v>
          </cell>
          <cell r="V290">
            <v>40576</v>
          </cell>
          <cell r="W290">
            <v>40837</v>
          </cell>
          <cell r="X290">
            <v>40862</v>
          </cell>
          <cell r="Z290">
            <v>40583</v>
          </cell>
          <cell r="AA290">
            <v>40583</v>
          </cell>
          <cell r="AB290">
            <v>40583</v>
          </cell>
          <cell r="AC290">
            <v>40750</v>
          </cell>
          <cell r="AD290">
            <v>40764</v>
          </cell>
          <cell r="AE290">
            <v>40766</v>
          </cell>
          <cell r="AF290">
            <v>40770</v>
          </cell>
          <cell r="AH290">
            <v>40832</v>
          </cell>
          <cell r="AI290" t="str">
            <v>-</v>
          </cell>
          <cell r="AJ290">
            <v>139</v>
          </cell>
          <cell r="AK290">
            <v>40.857142857142854</v>
          </cell>
          <cell r="AV290">
            <v>40823</v>
          </cell>
          <cell r="AX290">
            <v>40830</v>
          </cell>
          <cell r="AY290">
            <v>40907</v>
          </cell>
          <cell r="AZ290">
            <v>331</v>
          </cell>
        </row>
        <row r="291">
          <cell r="B291" t="str">
            <v>A1974492-01-02</v>
          </cell>
          <cell r="C291" t="str">
            <v>SAJ/Takkiso</v>
          </cell>
          <cell r="D291" t="str">
            <v>Nelson</v>
          </cell>
          <cell r="H291" t="str">
            <v>Nancy</v>
          </cell>
          <cell r="I291" t="str">
            <v>SNT38E-1020</v>
          </cell>
          <cell r="M291">
            <v>2</v>
          </cell>
          <cell r="N291" t="str">
            <v>LMV-311</v>
          </cell>
          <cell r="O291">
            <v>177136</v>
          </cell>
          <cell r="Q291" t="str">
            <v>MCPX</v>
          </cell>
          <cell r="R291" t="str">
            <v>PC</v>
          </cell>
          <cell r="S291" t="str">
            <v>N</v>
          </cell>
          <cell r="T291" t="str">
            <v>no</v>
          </cell>
          <cell r="V291">
            <v>40631</v>
          </cell>
          <cell r="W291">
            <v>40831</v>
          </cell>
          <cell r="X291">
            <v>40857</v>
          </cell>
          <cell r="Z291">
            <v>40638</v>
          </cell>
          <cell r="AA291">
            <v>40638</v>
          </cell>
          <cell r="AB291">
            <v>40638</v>
          </cell>
          <cell r="AC291">
            <v>40745</v>
          </cell>
          <cell r="AD291">
            <v>40759</v>
          </cell>
          <cell r="AE291">
            <v>40769</v>
          </cell>
          <cell r="AF291">
            <v>40772</v>
          </cell>
          <cell r="AH291">
            <v>40827</v>
          </cell>
          <cell r="AI291" t="str">
            <v>-</v>
          </cell>
          <cell r="AJ291">
            <v>102</v>
          </cell>
          <cell r="AK291">
            <v>32.285714285714285</v>
          </cell>
          <cell r="AQ291">
            <v>40770</v>
          </cell>
          <cell r="AV291">
            <v>40779</v>
          </cell>
          <cell r="AX291">
            <v>40805</v>
          </cell>
          <cell r="AY291">
            <v>40877</v>
          </cell>
          <cell r="AZ291">
            <v>246</v>
          </cell>
        </row>
        <row r="292">
          <cell r="B292" t="str">
            <v>A1974492-03-04</v>
          </cell>
          <cell r="C292" t="str">
            <v>SAJ/Takkiso</v>
          </cell>
          <cell r="D292" t="str">
            <v>Nelson</v>
          </cell>
          <cell r="H292" t="str">
            <v>Nancy</v>
          </cell>
          <cell r="I292" t="str">
            <v>SNT38E-1020</v>
          </cell>
          <cell r="M292">
            <v>2</v>
          </cell>
          <cell r="N292" t="str">
            <v>LMV-311</v>
          </cell>
          <cell r="O292">
            <v>171047</v>
          </cell>
          <cell r="Q292" t="str">
            <v>MCPX</v>
          </cell>
          <cell r="R292" t="str">
            <v>PC</v>
          </cell>
          <cell r="S292" t="str">
            <v>N</v>
          </cell>
          <cell r="T292" t="str">
            <v>no</v>
          </cell>
          <cell r="V292">
            <v>40631</v>
          </cell>
          <cell r="W292">
            <v>40831</v>
          </cell>
          <cell r="X292">
            <v>40858</v>
          </cell>
          <cell r="Z292">
            <v>40638</v>
          </cell>
          <cell r="AA292">
            <v>40638</v>
          </cell>
          <cell r="AB292">
            <v>40638</v>
          </cell>
          <cell r="AC292">
            <v>40746</v>
          </cell>
          <cell r="AD292">
            <v>40760</v>
          </cell>
          <cell r="AE292">
            <v>40769</v>
          </cell>
          <cell r="AF292">
            <v>40772</v>
          </cell>
          <cell r="AH292">
            <v>40828</v>
          </cell>
          <cell r="AI292" t="str">
            <v>-</v>
          </cell>
          <cell r="AJ292">
            <v>102</v>
          </cell>
          <cell r="AK292">
            <v>32.428571428571431</v>
          </cell>
          <cell r="AQ292">
            <v>40717</v>
          </cell>
          <cell r="AV292">
            <v>40779</v>
          </cell>
          <cell r="AX292">
            <v>40788</v>
          </cell>
          <cell r="AY292">
            <v>40854</v>
          </cell>
          <cell r="AZ292">
            <v>223</v>
          </cell>
        </row>
        <row r="293">
          <cell r="B293" t="str">
            <v>A1999635-01-02</v>
          </cell>
          <cell r="C293" t="str">
            <v>Hong Kong Rising-Sun Int'l Ltd</v>
          </cell>
          <cell r="D293" t="str">
            <v>Jazmines</v>
          </cell>
          <cell r="H293" t="str">
            <v>Audrey</v>
          </cell>
          <cell r="I293" t="str">
            <v>SN-RS-110411</v>
          </cell>
          <cell r="M293">
            <v>2</v>
          </cell>
          <cell r="N293" t="str">
            <v>BMP-348</v>
          </cell>
          <cell r="O293">
            <v>343462</v>
          </cell>
          <cell r="Q293" t="str">
            <v>MCPX</v>
          </cell>
          <cell r="R293" t="str">
            <v>PF</v>
          </cell>
          <cell r="S293" t="str">
            <v>N</v>
          </cell>
          <cell r="T293" t="str">
            <v>no</v>
          </cell>
          <cell r="V293">
            <v>40694</v>
          </cell>
          <cell r="W293">
            <v>40858</v>
          </cell>
          <cell r="X293">
            <v>40899</v>
          </cell>
          <cell r="Z293">
            <v>40701</v>
          </cell>
          <cell r="AA293">
            <v>40701</v>
          </cell>
          <cell r="AB293">
            <v>40701</v>
          </cell>
          <cell r="AC293">
            <v>40773</v>
          </cell>
          <cell r="AD293">
            <v>40787</v>
          </cell>
          <cell r="AE293">
            <v>40767</v>
          </cell>
          <cell r="AF293">
            <v>40774</v>
          </cell>
          <cell r="AH293">
            <v>40869</v>
          </cell>
          <cell r="AI293" t="str">
            <v>-</v>
          </cell>
          <cell r="AJ293">
            <v>59</v>
          </cell>
          <cell r="AK293">
            <v>29.285714285714285</v>
          </cell>
          <cell r="AX293">
            <v>40787</v>
          </cell>
          <cell r="AY293">
            <v>40908</v>
          </cell>
          <cell r="AZ293">
            <v>214</v>
          </cell>
        </row>
        <row r="294">
          <cell r="B294" t="str">
            <v>C2000979-01</v>
          </cell>
          <cell r="C294" t="str">
            <v>TARGA RESOURCES INC.</v>
          </cell>
          <cell r="D294" t="str">
            <v>Fox</v>
          </cell>
          <cell r="H294" t="str">
            <v>Margaret</v>
          </cell>
          <cell r="I294" t="str">
            <v>30241-0000022139</v>
          </cell>
          <cell r="L294" t="str">
            <v>Chapman</v>
          </cell>
          <cell r="M294">
            <v>1</v>
          </cell>
          <cell r="N294" t="str">
            <v>LMC311P</v>
          </cell>
          <cell r="O294">
            <v>188245</v>
          </cell>
          <cell r="Q294" t="str">
            <v>STD</v>
          </cell>
          <cell r="R294" t="str">
            <v>CA</v>
          </cell>
          <cell r="T294" t="str">
            <v>no</v>
          </cell>
          <cell r="V294">
            <v>40696</v>
          </cell>
          <cell r="W294">
            <v>40835</v>
          </cell>
          <cell r="X294">
            <v>40808</v>
          </cell>
          <cell r="Z294">
            <v>40703</v>
          </cell>
          <cell r="AA294">
            <v>40703</v>
          </cell>
          <cell r="AB294">
            <v>40710</v>
          </cell>
          <cell r="AC294">
            <v>40696</v>
          </cell>
          <cell r="AD294">
            <v>40710</v>
          </cell>
          <cell r="AE294">
            <v>40771</v>
          </cell>
          <cell r="AF294">
            <v>40775</v>
          </cell>
          <cell r="AH294">
            <v>40778</v>
          </cell>
          <cell r="AI294" t="str">
            <v>-</v>
          </cell>
          <cell r="AJ294">
            <v>57</v>
          </cell>
          <cell r="AK294">
            <v>16</v>
          </cell>
          <cell r="AO294">
            <v>40780</v>
          </cell>
          <cell r="AQ294">
            <v>40780</v>
          </cell>
          <cell r="AV294">
            <v>40784</v>
          </cell>
          <cell r="AY294">
            <v>40816</v>
          </cell>
          <cell r="AZ294">
            <v>120</v>
          </cell>
        </row>
        <row r="295">
          <cell r="B295" t="str">
            <v>C2017875-01</v>
          </cell>
          <cell r="C295" t="str">
            <v>Exterran</v>
          </cell>
          <cell r="D295" t="str">
            <v>Lothe</v>
          </cell>
          <cell r="H295" t="str">
            <v>Margaret</v>
          </cell>
          <cell r="I295">
            <v>5154596</v>
          </cell>
          <cell r="M295">
            <v>1</v>
          </cell>
          <cell r="N295" t="str">
            <v>LMC-311F</v>
          </cell>
          <cell r="O295">
            <v>167883</v>
          </cell>
          <cell r="Q295" t="str">
            <v>STD</v>
          </cell>
          <cell r="R295" t="str">
            <v>CA</v>
          </cell>
          <cell r="S295" t="str">
            <v>N</v>
          </cell>
          <cell r="T295" t="str">
            <v>no</v>
          </cell>
          <cell r="V295">
            <v>40738</v>
          </cell>
          <cell r="W295">
            <v>40837</v>
          </cell>
          <cell r="X295">
            <v>40847</v>
          </cell>
          <cell r="Z295">
            <v>40745</v>
          </cell>
          <cell r="AA295">
            <v>40745</v>
          </cell>
          <cell r="AB295">
            <v>40752</v>
          </cell>
          <cell r="AC295">
            <v>40735</v>
          </cell>
          <cell r="AD295">
            <v>40749</v>
          </cell>
          <cell r="AE295">
            <v>40773</v>
          </cell>
          <cell r="AF295">
            <v>40777</v>
          </cell>
          <cell r="AH295">
            <v>40817</v>
          </cell>
          <cell r="AI295" t="str">
            <v>-</v>
          </cell>
          <cell r="AJ295">
            <v>28</v>
          </cell>
          <cell r="AK295">
            <v>15.571428571428571</v>
          </cell>
          <cell r="AO295">
            <v>40765</v>
          </cell>
          <cell r="AV295">
            <v>40778</v>
          </cell>
          <cell r="AX295">
            <v>40798</v>
          </cell>
          <cell r="AY295">
            <v>40842</v>
          </cell>
          <cell r="AZ295">
            <v>104</v>
          </cell>
        </row>
        <row r="296">
          <cell r="B296" t="str">
            <v>A2023945-01-03</v>
          </cell>
          <cell r="C296" t="str">
            <v>WINN Consulting Services</v>
          </cell>
          <cell r="D296" t="str">
            <v>DeRoo</v>
          </cell>
          <cell r="H296" t="str">
            <v>Mary</v>
          </cell>
          <cell r="I296" t="str">
            <v>CO W-11012-20-004-01</v>
          </cell>
          <cell r="M296">
            <v>3</v>
          </cell>
          <cell r="N296" t="str">
            <v>LMV-806</v>
          </cell>
          <cell r="O296">
            <v>81738</v>
          </cell>
          <cell r="Q296" t="str">
            <v>STD</v>
          </cell>
          <cell r="R296" t="str">
            <v>PA</v>
          </cell>
          <cell r="S296" t="str">
            <v>N</v>
          </cell>
          <cell r="T296" t="str">
            <v>no</v>
          </cell>
          <cell r="V296">
            <v>40752</v>
          </cell>
          <cell r="W296">
            <v>40827</v>
          </cell>
          <cell r="X296">
            <v>40847</v>
          </cell>
          <cell r="Z296">
            <v>40759</v>
          </cell>
          <cell r="AA296">
            <v>40759</v>
          </cell>
          <cell r="AB296">
            <v>40759</v>
          </cell>
          <cell r="AC296">
            <v>40735</v>
          </cell>
          <cell r="AD296">
            <v>40749</v>
          </cell>
          <cell r="AE296">
            <v>40779</v>
          </cell>
          <cell r="AF296">
            <v>40782</v>
          </cell>
          <cell r="AH296">
            <v>40817</v>
          </cell>
          <cell r="AI296" t="str">
            <v>-</v>
          </cell>
          <cell r="AJ296">
            <v>22</v>
          </cell>
          <cell r="AK296">
            <v>13.571428571428571</v>
          </cell>
          <cell r="AQ296">
            <v>40700</v>
          </cell>
          <cell r="AV296">
            <v>40753</v>
          </cell>
          <cell r="AX296">
            <v>40767</v>
          </cell>
          <cell r="AY296">
            <v>40837</v>
          </cell>
          <cell r="AZ296">
            <v>85</v>
          </cell>
        </row>
        <row r="297">
          <cell r="B297" t="str">
            <v>A2016263-01</v>
          </cell>
          <cell r="C297" t="str">
            <v>Piping Specialties</v>
          </cell>
          <cell r="D297" t="str">
            <v>Lothe</v>
          </cell>
          <cell r="H297" t="str">
            <v>Nancy</v>
          </cell>
          <cell r="I297" t="str">
            <v>11-14699</v>
          </cell>
          <cell r="M297">
            <v>1</v>
          </cell>
          <cell r="N297" t="str">
            <v>LMV-311</v>
          </cell>
          <cell r="O297">
            <v>50532</v>
          </cell>
          <cell r="Q297" t="str">
            <v>STD</v>
          </cell>
          <cell r="R297" t="str">
            <v>PA</v>
          </cell>
          <cell r="S297" t="str">
            <v>N</v>
          </cell>
          <cell r="T297" t="str">
            <v>no</v>
          </cell>
          <cell r="V297">
            <v>40736</v>
          </cell>
          <cell r="W297">
            <v>40828</v>
          </cell>
          <cell r="X297">
            <v>40857</v>
          </cell>
          <cell r="Z297">
            <v>40743</v>
          </cell>
          <cell r="AA297">
            <v>40743</v>
          </cell>
          <cell r="AB297">
            <v>40743</v>
          </cell>
          <cell r="AC297">
            <v>40745</v>
          </cell>
          <cell r="AD297">
            <v>40759</v>
          </cell>
          <cell r="AE297">
            <v>40780</v>
          </cell>
          <cell r="AF297">
            <v>40783</v>
          </cell>
          <cell r="AH297">
            <v>40827</v>
          </cell>
          <cell r="AI297" t="str">
            <v>-</v>
          </cell>
          <cell r="AJ297">
            <v>34</v>
          </cell>
          <cell r="AK297">
            <v>17.285714285714285</v>
          </cell>
          <cell r="AQ297">
            <v>40770</v>
          </cell>
          <cell r="AV297">
            <v>40779</v>
          </cell>
          <cell r="AX297">
            <v>40805</v>
          </cell>
          <cell r="AY297">
            <v>40877</v>
          </cell>
          <cell r="AZ297">
            <v>141</v>
          </cell>
        </row>
        <row r="298">
          <cell r="B298" t="str">
            <v>A1892262-01-02</v>
          </cell>
          <cell r="C298" t="str">
            <v>SAJ/Petrofac - GS Joint Venture</v>
          </cell>
          <cell r="D298" t="str">
            <v>Colleary</v>
          </cell>
          <cell r="H298" t="str">
            <v>Christina</v>
          </cell>
          <cell r="I298" t="str">
            <v>SNT37E-1030</v>
          </cell>
          <cell r="L298" t="str">
            <v>Knapp</v>
          </cell>
          <cell r="M298">
            <v>1</v>
          </cell>
          <cell r="N298" t="str">
            <v>LMV-322</v>
          </cell>
          <cell r="O298">
            <v>356640.82</v>
          </cell>
          <cell r="Q298" t="str">
            <v>CPX</v>
          </cell>
          <cell r="R298" t="str">
            <v>PC</v>
          </cell>
          <cell r="S298" t="str">
            <v>Y</v>
          </cell>
          <cell r="T298" t="str">
            <v>no</v>
          </cell>
          <cell r="V298">
            <v>40423</v>
          </cell>
          <cell r="W298">
            <v>40844</v>
          </cell>
          <cell r="X298">
            <v>40819</v>
          </cell>
          <cell r="Z298">
            <v>40430</v>
          </cell>
          <cell r="AA298">
            <v>40430</v>
          </cell>
          <cell r="AB298">
            <v>40430</v>
          </cell>
          <cell r="AC298">
            <v>40707</v>
          </cell>
          <cell r="AD298">
            <v>40721</v>
          </cell>
          <cell r="AE298">
            <v>40782</v>
          </cell>
          <cell r="AF298">
            <v>40785</v>
          </cell>
          <cell r="AH298">
            <v>40789</v>
          </cell>
          <cell r="AI298" t="str">
            <v>-</v>
          </cell>
          <cell r="AJ298">
            <v>259</v>
          </cell>
          <cell r="AK298">
            <v>56.571428571428569</v>
          </cell>
          <cell r="AO298">
            <v>40779</v>
          </cell>
          <cell r="AV298">
            <v>40792</v>
          </cell>
          <cell r="AX298">
            <v>40799</v>
          </cell>
          <cell r="AY298">
            <v>40816</v>
          </cell>
          <cell r="AZ298">
            <v>393</v>
          </cell>
        </row>
        <row r="299">
          <cell r="B299" t="str">
            <v>A1892262-03-04</v>
          </cell>
          <cell r="C299" t="str">
            <v>SAJ/Petrofac - GS Joint Venture</v>
          </cell>
          <cell r="D299" t="str">
            <v>Colleary</v>
          </cell>
          <cell r="H299" t="str">
            <v>Christina</v>
          </cell>
          <cell r="I299" t="str">
            <v>SNT37E-1030</v>
          </cell>
          <cell r="L299" t="str">
            <v>Knapp</v>
          </cell>
          <cell r="M299">
            <v>1</v>
          </cell>
          <cell r="N299" t="str">
            <v>LMV-311</v>
          </cell>
          <cell r="O299">
            <v>567172.64</v>
          </cell>
          <cell r="Q299" t="str">
            <v>CPX</v>
          </cell>
          <cell r="R299" t="str">
            <v>PC</v>
          </cell>
          <cell r="S299" t="str">
            <v>Y</v>
          </cell>
          <cell r="T299" t="str">
            <v>no</v>
          </cell>
          <cell r="V299">
            <v>40423</v>
          </cell>
          <cell r="W299">
            <v>40844</v>
          </cell>
          <cell r="X299">
            <v>40988</v>
          </cell>
          <cell r="Z299">
            <v>40430</v>
          </cell>
          <cell r="AA299">
            <v>40430</v>
          </cell>
          <cell r="AB299">
            <v>40430</v>
          </cell>
          <cell r="AC299">
            <v>40876</v>
          </cell>
          <cell r="AD299">
            <v>40890</v>
          </cell>
          <cell r="AE299">
            <v>40782</v>
          </cell>
          <cell r="AF299">
            <v>40785</v>
          </cell>
          <cell r="AH299">
            <v>40958</v>
          </cell>
          <cell r="AI299" t="str">
            <v>-</v>
          </cell>
          <cell r="AJ299">
            <v>259</v>
          </cell>
          <cell r="AK299">
            <v>80.714285714285708</v>
          </cell>
          <cell r="AQ299">
            <v>40678</v>
          </cell>
          <cell r="AV299">
            <v>40662</v>
          </cell>
          <cell r="AX299">
            <v>40688</v>
          </cell>
          <cell r="AY299">
            <v>41011</v>
          </cell>
          <cell r="AZ299">
            <v>588</v>
          </cell>
        </row>
        <row r="300">
          <cell r="B300" t="str">
            <v>J1963713-01</v>
          </cell>
          <cell r="C300" t="str">
            <v>Aux Sable</v>
          </cell>
          <cell r="D300" t="str">
            <v>Jazmines</v>
          </cell>
          <cell r="H300" t="str">
            <v>Mary</v>
          </cell>
          <cell r="I300" t="str">
            <v>PO-00006104-1</v>
          </cell>
          <cell r="M300">
            <v>1</v>
          </cell>
          <cell r="N300" t="str">
            <v>SMK</v>
          </cell>
          <cell r="O300">
            <v>69763</v>
          </cell>
          <cell r="Q300" t="str">
            <v>STD</v>
          </cell>
          <cell r="R300" t="str">
            <v>PA</v>
          </cell>
          <cell r="S300" t="str">
            <v>N</v>
          </cell>
          <cell r="T300" t="str">
            <v>no</v>
          </cell>
          <cell r="V300">
            <v>40604</v>
          </cell>
          <cell r="W300">
            <v>40830</v>
          </cell>
          <cell r="X300">
            <v>41019</v>
          </cell>
          <cell r="Z300">
            <v>40611</v>
          </cell>
          <cell r="AA300">
            <v>40611</v>
          </cell>
          <cell r="AB300">
            <v>40611</v>
          </cell>
          <cell r="AC300">
            <v>40907</v>
          </cell>
          <cell r="AD300">
            <v>40921</v>
          </cell>
          <cell r="AE300">
            <v>40782</v>
          </cell>
          <cell r="AF300">
            <v>40785</v>
          </cell>
          <cell r="AH300">
            <v>40989</v>
          </cell>
          <cell r="AI300" t="str">
            <v>-</v>
          </cell>
          <cell r="AJ300">
            <v>130</v>
          </cell>
          <cell r="AK300">
            <v>59.285714285714285</v>
          </cell>
          <cell r="AQ300">
            <v>40678</v>
          </cell>
          <cell r="AV300">
            <v>40662</v>
          </cell>
          <cell r="AX300">
            <v>40714</v>
          </cell>
          <cell r="AY300">
            <v>41026</v>
          </cell>
          <cell r="AZ300">
            <v>422</v>
          </cell>
        </row>
        <row r="301">
          <cell r="B301" t="str">
            <v>A2024943-01</v>
          </cell>
          <cell r="C301" t="str">
            <v>Anadarko Petroleum Corp.</v>
          </cell>
          <cell r="D301" t="str">
            <v>Lothe</v>
          </cell>
          <cell r="H301" t="str">
            <v>Nancy</v>
          </cell>
          <cell r="I301">
            <v>4500009786</v>
          </cell>
          <cell r="M301">
            <v>1</v>
          </cell>
          <cell r="N301" t="str">
            <v>LMV-311</v>
          </cell>
          <cell r="O301">
            <v>51975</v>
          </cell>
          <cell r="Q301" t="str">
            <v>STD</v>
          </cell>
          <cell r="R301" t="str">
            <v>PB</v>
          </cell>
          <cell r="S301" t="str">
            <v>N</v>
          </cell>
          <cell r="T301" t="str">
            <v>no</v>
          </cell>
          <cell r="V301">
            <v>40756</v>
          </cell>
          <cell r="W301">
            <v>40840</v>
          </cell>
          <cell r="X301">
            <v>40833</v>
          </cell>
          <cell r="Z301">
            <v>40763</v>
          </cell>
          <cell r="AA301">
            <v>40763</v>
          </cell>
          <cell r="AB301">
            <v>40763</v>
          </cell>
          <cell r="AC301">
            <v>40721</v>
          </cell>
          <cell r="AD301">
            <v>40735</v>
          </cell>
          <cell r="AE301">
            <v>40785</v>
          </cell>
          <cell r="AF301">
            <v>40788</v>
          </cell>
          <cell r="AH301">
            <v>40803</v>
          </cell>
          <cell r="AI301" t="str">
            <v>-</v>
          </cell>
          <cell r="AJ301">
            <v>25</v>
          </cell>
          <cell r="AK301">
            <v>11</v>
          </cell>
          <cell r="AO301">
            <v>40792</v>
          </cell>
          <cell r="AQ301">
            <v>40797</v>
          </cell>
          <cell r="AV301">
            <v>40802</v>
          </cell>
          <cell r="AX301">
            <v>40812</v>
          </cell>
          <cell r="AY301">
            <v>40844</v>
          </cell>
          <cell r="AZ301">
            <v>88</v>
          </cell>
        </row>
        <row r="302">
          <cell r="B302" t="str">
            <v>A2022227-01</v>
          </cell>
          <cell r="C302" t="str">
            <v>Linde / Chevron-Phillips</v>
          </cell>
          <cell r="D302" t="str">
            <v>Boening</v>
          </cell>
          <cell r="H302" t="str">
            <v xml:space="preserve">Madeleine </v>
          </cell>
          <cell r="I302" t="str">
            <v>0052PA0360</v>
          </cell>
          <cell r="M302">
            <v>1</v>
          </cell>
          <cell r="N302" t="str">
            <v>LMV-801</v>
          </cell>
          <cell r="O302">
            <v>29486</v>
          </cell>
          <cell r="Q302" t="str">
            <v>STD</v>
          </cell>
          <cell r="R302" t="str">
            <v>PA</v>
          </cell>
          <cell r="S302" t="str">
            <v>Y</v>
          </cell>
          <cell r="T302" t="str">
            <v>no</v>
          </cell>
          <cell r="V302">
            <v>40750</v>
          </cell>
          <cell r="W302">
            <v>40833</v>
          </cell>
          <cell r="X302">
            <v>40833</v>
          </cell>
          <cell r="Z302">
            <v>40757</v>
          </cell>
          <cell r="AA302">
            <v>40757</v>
          </cell>
          <cell r="AB302">
            <v>40757</v>
          </cell>
          <cell r="AC302">
            <v>40721</v>
          </cell>
          <cell r="AD302">
            <v>40735</v>
          </cell>
          <cell r="AE302">
            <v>40785</v>
          </cell>
          <cell r="AF302">
            <v>40788</v>
          </cell>
          <cell r="AH302">
            <v>40803</v>
          </cell>
          <cell r="AI302" t="str">
            <v>-</v>
          </cell>
          <cell r="AJ302">
            <v>29</v>
          </cell>
          <cell r="AK302">
            <v>11.857142857142858</v>
          </cell>
          <cell r="AO302">
            <v>40792</v>
          </cell>
          <cell r="AQ302">
            <v>40797</v>
          </cell>
          <cell r="AV302">
            <v>40802</v>
          </cell>
          <cell r="AX302">
            <v>40812</v>
          </cell>
          <cell r="AY302">
            <v>40844</v>
          </cell>
          <cell r="AZ302">
            <v>94</v>
          </cell>
        </row>
        <row r="303">
          <cell r="B303" t="str">
            <v>A2022227-02</v>
          </cell>
          <cell r="C303" t="str">
            <v>Linde / Chevron-Phillips</v>
          </cell>
          <cell r="D303" t="str">
            <v>Boening</v>
          </cell>
          <cell r="H303" t="str">
            <v xml:space="preserve">Madeleine </v>
          </cell>
          <cell r="I303" t="str">
            <v>0052PA0360</v>
          </cell>
          <cell r="M303">
            <v>1</v>
          </cell>
          <cell r="N303" t="str">
            <v>LMV-801</v>
          </cell>
          <cell r="O303">
            <v>30592</v>
          </cell>
          <cell r="Q303" t="str">
            <v>STD</v>
          </cell>
          <cell r="R303" t="str">
            <v>PA</v>
          </cell>
          <cell r="S303" t="str">
            <v>Y</v>
          </cell>
          <cell r="T303" t="str">
            <v>no</v>
          </cell>
          <cell r="V303">
            <v>40750</v>
          </cell>
          <cell r="W303">
            <v>40833</v>
          </cell>
          <cell r="X303">
            <v>40869</v>
          </cell>
          <cell r="Z303">
            <v>40757</v>
          </cell>
          <cell r="AA303">
            <v>40757</v>
          </cell>
          <cell r="AB303">
            <v>40757</v>
          </cell>
          <cell r="AC303">
            <v>40757</v>
          </cell>
          <cell r="AD303">
            <v>40771</v>
          </cell>
          <cell r="AE303">
            <v>40785</v>
          </cell>
          <cell r="AF303">
            <v>40788</v>
          </cell>
          <cell r="AH303">
            <v>40839</v>
          </cell>
          <cell r="AI303" t="str">
            <v>-</v>
          </cell>
          <cell r="AJ303">
            <v>29</v>
          </cell>
          <cell r="AK303">
            <v>17</v>
          </cell>
          <cell r="AQ303">
            <v>40715</v>
          </cell>
          <cell r="AV303">
            <v>40766</v>
          </cell>
          <cell r="AX303">
            <v>40779</v>
          </cell>
          <cell r="AY303">
            <v>40890</v>
          </cell>
          <cell r="AZ303">
            <v>140</v>
          </cell>
        </row>
        <row r="304">
          <cell r="B304" t="str">
            <v>C2037166-01-02</v>
          </cell>
          <cell r="C304" t="str">
            <v>NPE/PROVIDENT</v>
          </cell>
          <cell r="D304" t="str">
            <v>Rea</v>
          </cell>
          <cell r="H304" t="str">
            <v>Margaret</v>
          </cell>
          <cell r="I304" t="str">
            <v>PUR477957</v>
          </cell>
          <cell r="M304">
            <v>2</v>
          </cell>
          <cell r="N304" t="str">
            <v>LMC-311P</v>
          </cell>
          <cell r="O304">
            <v>234536</v>
          </cell>
          <cell r="Q304" t="str">
            <v>STD</v>
          </cell>
          <cell r="R304" t="str">
            <v>P7</v>
          </cell>
          <cell r="S304" t="str">
            <v>N</v>
          </cell>
          <cell r="T304" t="str">
            <v>yes</v>
          </cell>
          <cell r="V304">
            <v>40785</v>
          </cell>
          <cell r="W304">
            <v>40830</v>
          </cell>
          <cell r="X304">
            <v>40877</v>
          </cell>
          <cell r="Z304">
            <v>40792</v>
          </cell>
          <cell r="AA304">
            <v>40792</v>
          </cell>
          <cell r="AB304">
            <v>40788.5</v>
          </cell>
          <cell r="AC304">
            <v>40877</v>
          </cell>
          <cell r="AD304">
            <v>40877</v>
          </cell>
          <cell r="AE304">
            <v>40789.75</v>
          </cell>
          <cell r="AF304">
            <v>40791.5</v>
          </cell>
          <cell r="AH304">
            <v>40847</v>
          </cell>
          <cell r="AI304" t="str">
            <v>-</v>
          </cell>
          <cell r="AJ304">
            <v>5</v>
          </cell>
          <cell r="AK304">
            <v>13.142857142857142</v>
          </cell>
          <cell r="AV304">
            <v>40695</v>
          </cell>
          <cell r="AX304">
            <v>40772</v>
          </cell>
          <cell r="AY304">
            <v>40905</v>
          </cell>
          <cell r="AZ304">
            <v>120</v>
          </cell>
        </row>
        <row r="305">
          <cell r="B305" t="str">
            <v>A2013752-01</v>
          </cell>
          <cell r="C305" t="str">
            <v>Global Seal</v>
          </cell>
          <cell r="D305" t="str">
            <v>DeRoo</v>
          </cell>
          <cell r="H305" t="str">
            <v>Mary</v>
          </cell>
          <cell r="I305" t="str">
            <v>GB-PO-01-003-11 R0</v>
          </cell>
          <cell r="M305">
            <v>1</v>
          </cell>
          <cell r="N305" t="str">
            <v>LMV-322</v>
          </cell>
          <cell r="O305">
            <v>53850</v>
          </cell>
          <cell r="Q305" t="str">
            <v>STD</v>
          </cell>
          <cell r="R305" t="str">
            <v>PA</v>
          </cell>
          <cell r="S305" t="str">
            <v>N</v>
          </cell>
          <cell r="T305" t="str">
            <v>no</v>
          </cell>
          <cell r="V305">
            <v>40729</v>
          </cell>
          <cell r="W305">
            <v>40837</v>
          </cell>
          <cell r="X305">
            <v>40877</v>
          </cell>
          <cell r="Z305">
            <v>40736</v>
          </cell>
          <cell r="AA305">
            <v>40736</v>
          </cell>
          <cell r="AB305">
            <v>40736</v>
          </cell>
          <cell r="AC305">
            <v>40765</v>
          </cell>
          <cell r="AD305">
            <v>40779</v>
          </cell>
          <cell r="AE305">
            <v>40789</v>
          </cell>
          <cell r="AF305">
            <v>40792</v>
          </cell>
          <cell r="AH305">
            <v>40847</v>
          </cell>
          <cell r="AI305" t="str">
            <v>-</v>
          </cell>
          <cell r="AJ305">
            <v>46</v>
          </cell>
          <cell r="AK305">
            <v>21.142857142857142</v>
          </cell>
          <cell r="AQ305">
            <v>40801</v>
          </cell>
          <cell r="AV305">
            <v>40805</v>
          </cell>
          <cell r="AX305">
            <v>40820</v>
          </cell>
          <cell r="AY305">
            <v>40899</v>
          </cell>
          <cell r="AZ305">
            <v>170</v>
          </cell>
        </row>
        <row r="306">
          <cell r="B306" t="str">
            <v>A2028701-01</v>
          </cell>
          <cell r="C306" t="str">
            <v>Anadarko Petroleum Corp.</v>
          </cell>
          <cell r="D306" t="str">
            <v>Lothe</v>
          </cell>
          <cell r="H306" t="str">
            <v>Nancy</v>
          </cell>
          <cell r="I306">
            <v>4500009788</v>
          </cell>
          <cell r="M306">
            <v>1</v>
          </cell>
          <cell r="N306" t="str">
            <v>LMV-311</v>
          </cell>
          <cell r="O306">
            <v>51975</v>
          </cell>
          <cell r="Q306" t="str">
            <v>STD</v>
          </cell>
          <cell r="R306" t="str">
            <v>PA</v>
          </cell>
          <cell r="S306" t="str">
            <v>N</v>
          </cell>
          <cell r="T306" t="str">
            <v>no</v>
          </cell>
          <cell r="V306">
            <v>40764</v>
          </cell>
          <cell r="W306">
            <v>40840</v>
          </cell>
          <cell r="X306">
            <v>40841</v>
          </cell>
          <cell r="Z306">
            <v>40771</v>
          </cell>
          <cell r="AA306">
            <v>40771</v>
          </cell>
          <cell r="AB306">
            <v>40771</v>
          </cell>
          <cell r="AC306">
            <v>40729</v>
          </cell>
          <cell r="AD306">
            <v>40743</v>
          </cell>
          <cell r="AE306">
            <v>40792</v>
          </cell>
          <cell r="AF306">
            <v>40795</v>
          </cell>
          <cell r="AH306">
            <v>40811</v>
          </cell>
          <cell r="AI306" t="str">
            <v>-</v>
          </cell>
          <cell r="AJ306">
            <v>24</v>
          </cell>
          <cell r="AK306">
            <v>11</v>
          </cell>
          <cell r="AQ306">
            <v>40814</v>
          </cell>
          <cell r="AV306">
            <v>40743</v>
          </cell>
          <cell r="AX306">
            <v>40815</v>
          </cell>
          <cell r="AY306">
            <v>40842</v>
          </cell>
          <cell r="AZ306">
            <v>78</v>
          </cell>
        </row>
        <row r="307">
          <cell r="B307" t="str">
            <v>A2014039-01-02</v>
          </cell>
          <cell r="C307" t="str">
            <v>Australian Fluid Handling</v>
          </cell>
          <cell r="D307" t="str">
            <v>Kennedy</v>
          </cell>
          <cell r="H307" t="str">
            <v>Christina</v>
          </cell>
          <cell r="I307" t="str">
            <v>P7907</v>
          </cell>
          <cell r="M307">
            <v>2</v>
          </cell>
          <cell r="N307" t="str">
            <v>LMV-311Z</v>
          </cell>
          <cell r="O307">
            <v>116067.85</v>
          </cell>
          <cell r="Q307" t="str">
            <v>MCPX</v>
          </cell>
          <cell r="R307" t="str">
            <v>PC</v>
          </cell>
          <cell r="S307" t="str">
            <v>N</v>
          </cell>
          <cell r="T307" t="str">
            <v>no</v>
          </cell>
          <cell r="V307">
            <v>40729</v>
          </cell>
          <cell r="W307">
            <v>40857</v>
          </cell>
          <cell r="X307">
            <v>40877</v>
          </cell>
          <cell r="Z307">
            <v>40736</v>
          </cell>
          <cell r="AA307">
            <v>40736</v>
          </cell>
          <cell r="AB307">
            <v>40736</v>
          </cell>
          <cell r="AC307">
            <v>40765</v>
          </cell>
          <cell r="AD307">
            <v>40779</v>
          </cell>
          <cell r="AE307">
            <v>40795</v>
          </cell>
          <cell r="AF307">
            <v>40798</v>
          </cell>
          <cell r="AH307">
            <v>40847</v>
          </cell>
          <cell r="AI307" t="str">
            <v>-</v>
          </cell>
          <cell r="AJ307">
            <v>50</v>
          </cell>
          <cell r="AK307">
            <v>21.142857142857142</v>
          </cell>
          <cell r="AQ307">
            <v>40688</v>
          </cell>
          <cell r="AV307">
            <v>40784</v>
          </cell>
          <cell r="AX307">
            <v>40805</v>
          </cell>
          <cell r="AY307">
            <v>40891</v>
          </cell>
          <cell r="AZ307">
            <v>162</v>
          </cell>
        </row>
        <row r="308">
          <cell r="B308" t="str">
            <v>A1954160-01-02</v>
          </cell>
          <cell r="C308" t="str">
            <v>BP West Coast</v>
          </cell>
          <cell r="D308" t="str">
            <v>Jazmines</v>
          </cell>
          <cell r="H308" t="str">
            <v>Mary</v>
          </cell>
          <cell r="I308" t="str">
            <v>58MD936C-HH056233 REV 1</v>
          </cell>
          <cell r="L308" t="str">
            <v>Kampman</v>
          </cell>
          <cell r="M308">
            <v>2</v>
          </cell>
          <cell r="N308" t="str">
            <v>LMV-801</v>
          </cell>
          <cell r="O308">
            <v>112994.17</v>
          </cell>
          <cell r="Q308" t="str">
            <v>MCPX</v>
          </cell>
          <cell r="R308" t="str">
            <v>PC</v>
          </cell>
          <cell r="S308" t="str">
            <v>N</v>
          </cell>
          <cell r="T308" t="str">
            <v>no</v>
          </cell>
          <cell r="V308">
            <v>40582</v>
          </cell>
          <cell r="W308">
            <v>40858</v>
          </cell>
          <cell r="X308">
            <v>40858</v>
          </cell>
          <cell r="Z308">
            <v>40589</v>
          </cell>
          <cell r="AA308">
            <v>40589</v>
          </cell>
          <cell r="AB308">
            <v>40589</v>
          </cell>
          <cell r="AC308">
            <v>40746</v>
          </cell>
          <cell r="AD308">
            <v>40760</v>
          </cell>
          <cell r="AE308">
            <v>40796</v>
          </cell>
          <cell r="AF308">
            <v>40799</v>
          </cell>
          <cell r="AH308">
            <v>40828</v>
          </cell>
          <cell r="AI308" t="str">
            <v>-</v>
          </cell>
          <cell r="AJ308">
            <v>156</v>
          </cell>
          <cell r="AK308">
            <v>39.428571428571431</v>
          </cell>
          <cell r="AQ308">
            <v>40717</v>
          </cell>
          <cell r="AV308">
            <v>40774</v>
          </cell>
          <cell r="AX308">
            <v>40786</v>
          </cell>
          <cell r="AY308">
            <v>40854</v>
          </cell>
          <cell r="AZ308">
            <v>272</v>
          </cell>
        </row>
        <row r="309">
          <cell r="B309" t="str">
            <v>A1954160-03-04</v>
          </cell>
          <cell r="C309" t="str">
            <v>BP West Coast</v>
          </cell>
          <cell r="D309" t="str">
            <v>Jazmines</v>
          </cell>
          <cell r="H309" t="str">
            <v>Mary</v>
          </cell>
          <cell r="I309" t="str">
            <v>58MD936C-HH056233 REV 1</v>
          </cell>
          <cell r="L309" t="str">
            <v>Kampman</v>
          </cell>
          <cell r="M309">
            <v>2</v>
          </cell>
          <cell r="N309" t="str">
            <v>LMV-311</v>
          </cell>
          <cell r="O309">
            <v>223866.81</v>
          </cell>
          <cell r="Q309" t="str">
            <v>MCPX</v>
          </cell>
          <cell r="R309" t="str">
            <v>PC</v>
          </cell>
          <cell r="S309" t="str">
            <v>N</v>
          </cell>
          <cell r="T309" t="str">
            <v>no</v>
          </cell>
          <cell r="V309">
            <v>40582</v>
          </cell>
          <cell r="W309">
            <v>40858</v>
          </cell>
          <cell r="X309">
            <v>40868</v>
          </cell>
          <cell r="Z309">
            <v>40589</v>
          </cell>
          <cell r="AA309">
            <v>40589</v>
          </cell>
          <cell r="AB309">
            <v>40589</v>
          </cell>
          <cell r="AC309">
            <v>40756</v>
          </cell>
          <cell r="AD309">
            <v>40770</v>
          </cell>
          <cell r="AE309">
            <v>40796</v>
          </cell>
          <cell r="AF309">
            <v>40799</v>
          </cell>
          <cell r="AH309">
            <v>40838</v>
          </cell>
          <cell r="AI309" t="str">
            <v>-</v>
          </cell>
          <cell r="AJ309">
            <v>156</v>
          </cell>
          <cell r="AK309">
            <v>40.857142857142854</v>
          </cell>
          <cell r="AQ309">
            <v>40694</v>
          </cell>
          <cell r="AV309">
            <v>40759</v>
          </cell>
          <cell r="AX309">
            <v>40773</v>
          </cell>
          <cell r="AY309">
            <v>40863</v>
          </cell>
          <cell r="AZ309">
            <v>281</v>
          </cell>
        </row>
        <row r="310">
          <cell r="B310" t="str">
            <v>A2033142-01</v>
          </cell>
          <cell r="C310" t="str">
            <v>OEC/BASF</v>
          </cell>
          <cell r="D310" t="str">
            <v>DeRoo</v>
          </cell>
          <cell r="H310" t="str">
            <v>Mary</v>
          </cell>
          <cell r="I310">
            <v>6012886</v>
          </cell>
          <cell r="M310">
            <v>1</v>
          </cell>
          <cell r="N310" t="str">
            <v>LMV322</v>
          </cell>
          <cell r="O310">
            <v>40707</v>
          </cell>
          <cell r="Q310" t="str">
            <v>STD</v>
          </cell>
          <cell r="R310" t="str">
            <v>PA</v>
          </cell>
          <cell r="S310" t="str">
            <v>N</v>
          </cell>
          <cell r="T310" t="str">
            <v>no</v>
          </cell>
          <cell r="V310">
            <v>40774</v>
          </cell>
          <cell r="W310">
            <v>40844</v>
          </cell>
          <cell r="X310">
            <v>40892</v>
          </cell>
          <cell r="Z310">
            <v>40781</v>
          </cell>
          <cell r="AA310">
            <v>40781</v>
          </cell>
          <cell r="AB310">
            <v>40781</v>
          </cell>
          <cell r="AC310">
            <v>40780</v>
          </cell>
          <cell r="AD310">
            <v>40794</v>
          </cell>
          <cell r="AE310">
            <v>40796</v>
          </cell>
          <cell r="AF310">
            <v>40799</v>
          </cell>
          <cell r="AH310">
            <v>40862</v>
          </cell>
          <cell r="AI310" t="str">
            <v>-</v>
          </cell>
          <cell r="AJ310">
            <v>18</v>
          </cell>
          <cell r="AK310">
            <v>16.857142857142858</v>
          </cell>
          <cell r="AV310">
            <v>40766</v>
          </cell>
          <cell r="AX310">
            <v>40772</v>
          </cell>
          <cell r="AY310">
            <v>40900</v>
          </cell>
          <cell r="AZ310">
            <v>126</v>
          </cell>
        </row>
        <row r="311">
          <cell r="B311" t="str">
            <v>A1999635-03-04</v>
          </cell>
          <cell r="C311" t="str">
            <v>Hong Kong Rising-Sun Int'l Ltd</v>
          </cell>
          <cell r="D311" t="str">
            <v>Jazmines</v>
          </cell>
          <cell r="H311" t="str">
            <v>Audrey</v>
          </cell>
          <cell r="I311" t="str">
            <v>SN-RS-110411</v>
          </cell>
          <cell r="M311">
            <v>2</v>
          </cell>
          <cell r="N311" t="str">
            <v>LMV-322</v>
          </cell>
          <cell r="O311">
            <v>120108</v>
          </cell>
          <cell r="Q311" t="str">
            <v>STD</v>
          </cell>
          <cell r="R311" t="str">
            <v>PC</v>
          </cell>
          <cell r="S311" t="str">
            <v>N</v>
          </cell>
          <cell r="T311" t="str">
            <v>no</v>
          </cell>
          <cell r="V311">
            <v>40694</v>
          </cell>
          <cell r="W311">
            <v>40858</v>
          </cell>
          <cell r="X311">
            <v>40938</v>
          </cell>
          <cell r="Z311">
            <v>40701</v>
          </cell>
          <cell r="AA311">
            <v>40701</v>
          </cell>
          <cell r="AB311">
            <v>40701</v>
          </cell>
          <cell r="AC311">
            <v>40826</v>
          </cell>
          <cell r="AD311">
            <v>40840</v>
          </cell>
          <cell r="AE311">
            <v>40796</v>
          </cell>
          <cell r="AF311">
            <v>40799</v>
          </cell>
          <cell r="AH311">
            <v>40908</v>
          </cell>
          <cell r="AI311" t="str">
            <v>-</v>
          </cell>
          <cell r="AJ311">
            <v>76</v>
          </cell>
          <cell r="AK311">
            <v>34.857142857142854</v>
          </cell>
          <cell r="AV311">
            <v>40877</v>
          </cell>
          <cell r="AX311">
            <v>40905</v>
          </cell>
          <cell r="AY311">
            <v>40946</v>
          </cell>
          <cell r="AZ311">
            <v>252</v>
          </cell>
        </row>
        <row r="312">
          <cell r="B312" t="str">
            <v>A1981035-01-02</v>
          </cell>
          <cell r="C312" t="str">
            <v>Chevron/Bechtel</v>
          </cell>
          <cell r="D312" t="str">
            <v>Setelin</v>
          </cell>
          <cell r="H312" t="str">
            <v>Nancy</v>
          </cell>
          <cell r="I312" t="str">
            <v>25288000POAMPCH10002</v>
          </cell>
          <cell r="M312">
            <v>2</v>
          </cell>
          <cell r="N312" t="str">
            <v>LMV-322</v>
          </cell>
          <cell r="O312">
            <v>114072</v>
          </cell>
          <cell r="Q312" t="str">
            <v>MCPX</v>
          </cell>
          <cell r="R312" t="str">
            <v>PA</v>
          </cell>
          <cell r="S312" t="str">
            <v>N</v>
          </cell>
          <cell r="T312" t="str">
            <v>no</v>
          </cell>
          <cell r="V312">
            <v>40646</v>
          </cell>
          <cell r="W312">
            <v>40847</v>
          </cell>
          <cell r="X312">
            <v>40856</v>
          </cell>
          <cell r="Z312">
            <v>40653</v>
          </cell>
          <cell r="AA312">
            <v>40653</v>
          </cell>
          <cell r="AB312">
            <v>40653</v>
          </cell>
          <cell r="AC312">
            <v>40744</v>
          </cell>
          <cell r="AD312">
            <v>40758</v>
          </cell>
          <cell r="AE312">
            <v>40799</v>
          </cell>
          <cell r="AF312">
            <v>40802</v>
          </cell>
          <cell r="AH312">
            <v>40826</v>
          </cell>
          <cell r="AI312" t="str">
            <v>-</v>
          </cell>
          <cell r="AJ312">
            <v>113</v>
          </cell>
          <cell r="AK312">
            <v>30</v>
          </cell>
          <cell r="AV312">
            <v>40808</v>
          </cell>
          <cell r="AX312">
            <v>40815</v>
          </cell>
          <cell r="AY312">
            <v>40855</v>
          </cell>
          <cell r="AZ312">
            <v>209</v>
          </cell>
        </row>
        <row r="313">
          <cell r="B313" t="str">
            <v>C2017958-01</v>
          </cell>
          <cell r="C313" t="str">
            <v>Exterran Energy Solutions</v>
          </cell>
          <cell r="D313" t="str">
            <v>Lothe</v>
          </cell>
          <cell r="H313" t="str">
            <v>Margaret</v>
          </cell>
          <cell r="I313">
            <v>5154197</v>
          </cell>
          <cell r="M313">
            <v>1</v>
          </cell>
          <cell r="N313" t="str">
            <v>LMC-311P</v>
          </cell>
          <cell r="O313">
            <v>140172</v>
          </cell>
          <cell r="Q313" t="str">
            <v>STD</v>
          </cell>
          <cell r="R313" t="str">
            <v>CA</v>
          </cell>
          <cell r="S313" t="str">
            <v>N</v>
          </cell>
          <cell r="T313" t="str">
            <v>no</v>
          </cell>
          <cell r="V313">
            <v>40738</v>
          </cell>
          <cell r="W313">
            <v>40862</v>
          </cell>
          <cell r="X313">
            <v>40861</v>
          </cell>
          <cell r="Z313">
            <v>40745</v>
          </cell>
          <cell r="AA313">
            <v>40745</v>
          </cell>
          <cell r="AB313">
            <v>40752</v>
          </cell>
          <cell r="AC313">
            <v>40749</v>
          </cell>
          <cell r="AD313">
            <v>40763</v>
          </cell>
          <cell r="AE313">
            <v>40798</v>
          </cell>
          <cell r="AF313">
            <v>40802</v>
          </cell>
          <cell r="AH313">
            <v>40831</v>
          </cell>
          <cell r="AI313" t="str">
            <v>-</v>
          </cell>
          <cell r="AJ313">
            <v>47</v>
          </cell>
          <cell r="AK313">
            <v>17.571428571428573</v>
          </cell>
          <cell r="AO313">
            <v>40785</v>
          </cell>
          <cell r="AQ313">
            <v>40767</v>
          </cell>
          <cell r="AV313">
            <v>40809</v>
          </cell>
          <cell r="AX313">
            <v>40815</v>
          </cell>
          <cell r="AY313">
            <v>40858</v>
          </cell>
          <cell r="AZ313">
            <v>120</v>
          </cell>
        </row>
        <row r="314">
          <cell r="B314" t="str">
            <v>C1990142-01</v>
          </cell>
          <cell r="C314" t="str">
            <v>Thomas Russell Co.</v>
          </cell>
          <cell r="D314" t="str">
            <v>Perez</v>
          </cell>
          <cell r="I314" t="str">
            <v>256-7</v>
          </cell>
          <cell r="L314" t="str">
            <v>Rea</v>
          </cell>
          <cell r="M314">
            <v>1</v>
          </cell>
          <cell r="N314" t="str">
            <v>LMC-311P</v>
          </cell>
          <cell r="O314">
            <v>125469</v>
          </cell>
          <cell r="Q314" t="str">
            <v>STD</v>
          </cell>
          <cell r="R314" t="str">
            <v>CA</v>
          </cell>
          <cell r="S314" t="str">
            <v>N</v>
          </cell>
          <cell r="T314" t="str">
            <v>N</v>
          </cell>
          <cell r="V314">
            <v>40668</v>
          </cell>
          <cell r="W314">
            <v>40862</v>
          </cell>
          <cell r="X314">
            <v>40862</v>
          </cell>
          <cell r="Z314">
            <v>40675</v>
          </cell>
          <cell r="AA314">
            <v>40675</v>
          </cell>
          <cell r="AB314">
            <v>40682</v>
          </cell>
          <cell r="AC314">
            <v>40750</v>
          </cell>
          <cell r="AD314">
            <v>40764</v>
          </cell>
          <cell r="AE314">
            <v>40798</v>
          </cell>
          <cell r="AF314">
            <v>40802</v>
          </cell>
          <cell r="AH314">
            <v>40832</v>
          </cell>
          <cell r="AI314" t="str">
            <v>-</v>
          </cell>
          <cell r="AJ314">
            <v>97</v>
          </cell>
          <cell r="AK314">
            <v>27.714285714285715</v>
          </cell>
          <cell r="AQ314">
            <v>40770</v>
          </cell>
          <cell r="AV314">
            <v>40784</v>
          </cell>
          <cell r="AX314">
            <v>40807</v>
          </cell>
          <cell r="AY314">
            <v>40863</v>
          </cell>
          <cell r="AZ314">
            <v>195</v>
          </cell>
        </row>
        <row r="315">
          <cell r="B315" t="str">
            <v>C2018102-01</v>
          </cell>
          <cell r="C315" t="str">
            <v>MarkWest Energy</v>
          </cell>
          <cell r="D315" t="str">
            <v>Perez</v>
          </cell>
          <cell r="I315" t="str">
            <v>COBB110001-001</v>
          </cell>
          <cell r="L315" t="str">
            <v>Chapman</v>
          </cell>
          <cell r="M315">
            <v>1</v>
          </cell>
          <cell r="N315" t="str">
            <v>LMC-311P</v>
          </cell>
          <cell r="O315">
            <v>128840</v>
          </cell>
          <cell r="Q315" t="str">
            <v>STD</v>
          </cell>
          <cell r="R315" t="str">
            <v>CA</v>
          </cell>
          <cell r="T315" t="str">
            <v>N</v>
          </cell>
          <cell r="V315">
            <v>40739</v>
          </cell>
          <cell r="W315">
            <v>40862</v>
          </cell>
          <cell r="X315">
            <v>40877</v>
          </cell>
          <cell r="Z315">
            <v>40746</v>
          </cell>
          <cell r="AA315">
            <v>40746</v>
          </cell>
          <cell r="AB315">
            <v>40753</v>
          </cell>
          <cell r="AC315">
            <v>40765</v>
          </cell>
          <cell r="AD315">
            <v>40779</v>
          </cell>
          <cell r="AE315">
            <v>40798</v>
          </cell>
          <cell r="AF315">
            <v>40802</v>
          </cell>
          <cell r="AH315">
            <v>40847</v>
          </cell>
          <cell r="AI315" t="str">
            <v>-</v>
          </cell>
          <cell r="AJ315">
            <v>46</v>
          </cell>
          <cell r="AK315">
            <v>19.714285714285715</v>
          </cell>
          <cell r="AV315">
            <v>40802</v>
          </cell>
          <cell r="AX315">
            <v>40807</v>
          </cell>
          <cell r="AY315">
            <v>40877</v>
          </cell>
          <cell r="AZ315">
            <v>138</v>
          </cell>
        </row>
        <row r="316">
          <cell r="B316" t="str">
            <v>A1994698-03-04</v>
          </cell>
          <cell r="C316" t="str">
            <v>VIBROPAC</v>
          </cell>
          <cell r="D316" t="str">
            <v>Chapman</v>
          </cell>
          <cell r="H316" t="str">
            <v>Madeleine</v>
          </cell>
          <cell r="I316" t="str">
            <v>8851 REV 1</v>
          </cell>
          <cell r="M316">
            <v>2</v>
          </cell>
          <cell r="N316" t="str">
            <v>LMV-341Z</v>
          </cell>
          <cell r="O316">
            <v>416518.36</v>
          </cell>
          <cell r="Q316" t="str">
            <v>MCPX</v>
          </cell>
          <cell r="R316" t="str">
            <v>PE</v>
          </cell>
          <cell r="S316" t="str">
            <v>N</v>
          </cell>
          <cell r="T316" t="str">
            <v>no</v>
          </cell>
          <cell r="V316">
            <v>40680</v>
          </cell>
          <cell r="W316">
            <v>40877</v>
          </cell>
          <cell r="X316">
            <v>40896</v>
          </cell>
          <cell r="Z316">
            <v>40687</v>
          </cell>
          <cell r="AA316">
            <v>40687</v>
          </cell>
          <cell r="AB316">
            <v>40687</v>
          </cell>
          <cell r="AC316">
            <v>40770</v>
          </cell>
          <cell r="AD316">
            <v>40784</v>
          </cell>
          <cell r="AE316">
            <v>40797</v>
          </cell>
          <cell r="AF316">
            <v>40802</v>
          </cell>
          <cell r="AH316">
            <v>40866</v>
          </cell>
          <cell r="AI316" t="str">
            <v>-</v>
          </cell>
          <cell r="AJ316">
            <v>89</v>
          </cell>
          <cell r="AK316">
            <v>30.857142857142858</v>
          </cell>
          <cell r="AO316">
            <v>40770</v>
          </cell>
          <cell r="AQ316">
            <v>40795</v>
          </cell>
          <cell r="AV316">
            <v>40840</v>
          </cell>
          <cell r="AX316">
            <v>40862</v>
          </cell>
          <cell r="AY316">
            <v>40908</v>
          </cell>
          <cell r="AZ316">
            <v>228</v>
          </cell>
        </row>
        <row r="317">
          <cell r="B317" t="str">
            <v>A2013771-01-02</v>
          </cell>
          <cell r="C317" t="str">
            <v>WRB REFINING</v>
          </cell>
          <cell r="D317" t="str">
            <v>Kennedy</v>
          </cell>
          <cell r="H317" t="str">
            <v>Christina</v>
          </cell>
          <cell r="I317">
            <v>4515486702</v>
          </cell>
          <cell r="M317">
            <v>2</v>
          </cell>
          <cell r="N317" t="str">
            <v>LMV-801</v>
          </cell>
          <cell r="O317">
            <v>72272</v>
          </cell>
          <cell r="Q317" t="str">
            <v>STD</v>
          </cell>
          <cell r="R317" t="str">
            <v>PA</v>
          </cell>
          <cell r="S317" t="str">
            <v>N</v>
          </cell>
          <cell r="T317" t="str">
            <v>no</v>
          </cell>
          <cell r="V317">
            <v>40729</v>
          </cell>
          <cell r="W317">
            <v>40848</v>
          </cell>
          <cell r="X317">
            <v>40963</v>
          </cell>
          <cell r="Z317">
            <v>40736</v>
          </cell>
          <cell r="AA317">
            <v>40736</v>
          </cell>
          <cell r="AB317">
            <v>40736</v>
          </cell>
          <cell r="AC317">
            <v>40851</v>
          </cell>
          <cell r="AD317">
            <v>40865</v>
          </cell>
          <cell r="AE317">
            <v>40800</v>
          </cell>
          <cell r="AF317">
            <v>40803</v>
          </cell>
          <cell r="AH317">
            <v>40933</v>
          </cell>
          <cell r="AI317" t="str">
            <v>-</v>
          </cell>
          <cell r="AJ317">
            <v>54</v>
          </cell>
          <cell r="AK317">
            <v>33.428571428571431</v>
          </cell>
          <cell r="AQ317">
            <v>40843</v>
          </cell>
          <cell r="AV317">
            <v>40850</v>
          </cell>
          <cell r="AX317">
            <v>40862</v>
          </cell>
          <cell r="AY317">
            <v>40987</v>
          </cell>
          <cell r="AZ317">
            <v>258</v>
          </cell>
        </row>
        <row r="318">
          <cell r="B318" t="str">
            <v>A2030217-01</v>
          </cell>
          <cell r="C318" t="str">
            <v>Riese &amp; CIA</v>
          </cell>
          <cell r="D318" t="str">
            <v>Elkins</v>
          </cell>
          <cell r="H318" t="str">
            <v>Madeleine</v>
          </cell>
          <cell r="I318">
            <v>1004338</v>
          </cell>
          <cell r="M318">
            <v>1</v>
          </cell>
          <cell r="N318" t="str">
            <v>LMV322Z</v>
          </cell>
          <cell r="O318">
            <v>30026</v>
          </cell>
          <cell r="Q318" t="str">
            <v>STD</v>
          </cell>
          <cell r="R318" t="str">
            <v>PB</v>
          </cell>
          <cell r="S318" t="str">
            <v>N</v>
          </cell>
          <cell r="T318" t="str">
            <v>no</v>
          </cell>
          <cell r="V318">
            <v>40767</v>
          </cell>
          <cell r="W318">
            <v>40856</v>
          </cell>
          <cell r="X318">
            <v>40837</v>
          </cell>
          <cell r="Z318">
            <v>40774</v>
          </cell>
          <cell r="AA318">
            <v>40774</v>
          </cell>
          <cell r="AB318">
            <v>40774</v>
          </cell>
          <cell r="AC318">
            <v>40725</v>
          </cell>
          <cell r="AD318">
            <v>40739</v>
          </cell>
          <cell r="AE318">
            <v>40801</v>
          </cell>
          <cell r="AF318">
            <v>40804</v>
          </cell>
          <cell r="AH318">
            <v>40807</v>
          </cell>
          <cell r="AI318" t="str">
            <v>-</v>
          </cell>
          <cell r="AJ318">
            <v>26</v>
          </cell>
          <cell r="AK318">
            <v>10</v>
          </cell>
          <cell r="AQ318">
            <v>40805</v>
          </cell>
          <cell r="AV318">
            <v>40808</v>
          </cell>
          <cell r="AX318">
            <v>40809</v>
          </cell>
          <cell r="AY318">
            <v>40837</v>
          </cell>
          <cell r="AZ318">
            <v>70</v>
          </cell>
        </row>
        <row r="319">
          <cell r="B319" t="str">
            <v>A2041660-01</v>
          </cell>
          <cell r="C319" t="str">
            <v>UOP LLC / Honeywell Intl</v>
          </cell>
          <cell r="D319" t="str">
            <v>Boening</v>
          </cell>
          <cell r="H319" t="str">
            <v>Madeleine</v>
          </cell>
          <cell r="I319">
            <v>4500413273</v>
          </cell>
          <cell r="M319">
            <v>1</v>
          </cell>
          <cell r="N319" t="str">
            <v>LMV-801</v>
          </cell>
          <cell r="O319">
            <v>22094</v>
          </cell>
          <cell r="Q319" t="str">
            <v>STD</v>
          </cell>
          <cell r="R319" t="str">
            <v>P6</v>
          </cell>
          <cell r="S319" t="str">
            <v>N</v>
          </cell>
          <cell r="T319" t="str">
            <v>no</v>
          </cell>
          <cell r="V319">
            <v>40799</v>
          </cell>
          <cell r="W319">
            <v>40837</v>
          </cell>
          <cell r="X319">
            <v>40844</v>
          </cell>
          <cell r="Z319">
            <v>40806</v>
          </cell>
          <cell r="AA319">
            <v>40806</v>
          </cell>
          <cell r="AB319">
            <v>40802</v>
          </cell>
          <cell r="AC319">
            <v>40844</v>
          </cell>
          <cell r="AD319">
            <v>40844</v>
          </cell>
          <cell r="AE319">
            <v>40802.5</v>
          </cell>
          <cell r="AF319">
            <v>40804</v>
          </cell>
          <cell r="AH319">
            <v>40814</v>
          </cell>
          <cell r="AI319" t="str">
            <v>-</v>
          </cell>
          <cell r="AJ319">
            <v>4</v>
          </cell>
          <cell r="AK319">
            <v>6.4285714285714288</v>
          </cell>
          <cell r="AQ319">
            <v>40775</v>
          </cell>
          <cell r="AV319">
            <v>40786</v>
          </cell>
          <cell r="AW319">
            <v>40781</v>
          </cell>
          <cell r="AX319">
            <v>40798</v>
          </cell>
          <cell r="AY319">
            <v>40847</v>
          </cell>
          <cell r="AZ319">
            <v>48</v>
          </cell>
        </row>
        <row r="320">
          <cell r="B320" t="str">
            <v>C2030744-01</v>
          </cell>
          <cell r="C320" t="str">
            <v>Gulsby Process Systems / BOLIVA</v>
          </cell>
          <cell r="D320" t="str">
            <v>Horner</v>
          </cell>
          <cell r="H320" t="str">
            <v>Margaret</v>
          </cell>
          <cell r="I320" t="str">
            <v>5835-OE-CM11.-04-RW-01</v>
          </cell>
          <cell r="M320">
            <v>1</v>
          </cell>
          <cell r="N320" t="str">
            <v>LMC-331F</v>
          </cell>
          <cell r="O320">
            <v>66549</v>
          </cell>
          <cell r="Q320" t="str">
            <v>MCPX</v>
          </cell>
          <cell r="R320" t="str">
            <v>P7</v>
          </cell>
          <cell r="T320" t="str">
            <v>yes</v>
          </cell>
          <cell r="V320">
            <v>40770</v>
          </cell>
          <cell r="W320">
            <v>40844</v>
          </cell>
          <cell r="X320">
            <v>40851</v>
          </cell>
          <cell r="Z320">
            <v>40777</v>
          </cell>
          <cell r="AA320">
            <v>40777</v>
          </cell>
          <cell r="AB320">
            <v>40773.5</v>
          </cell>
          <cell r="AC320">
            <v>40851</v>
          </cell>
          <cell r="AD320">
            <v>40851</v>
          </cell>
          <cell r="AE320">
            <v>40803.75</v>
          </cell>
          <cell r="AF320">
            <v>40805.5</v>
          </cell>
          <cell r="AH320">
            <v>40821</v>
          </cell>
          <cell r="AI320" t="str">
            <v>-</v>
          </cell>
          <cell r="AJ320">
            <v>26</v>
          </cell>
          <cell r="AK320">
            <v>11.571428571428571</v>
          </cell>
          <cell r="AQ320">
            <v>40801</v>
          </cell>
          <cell r="AV320">
            <v>40815</v>
          </cell>
          <cell r="AX320">
            <v>40820</v>
          </cell>
          <cell r="AY320">
            <v>40854</v>
          </cell>
          <cell r="AZ320">
            <v>84</v>
          </cell>
        </row>
        <row r="321">
          <cell r="B321" t="str">
            <v>A2033176-01</v>
          </cell>
          <cell r="C321" t="str">
            <v xml:space="preserve">TAIKKISO </v>
          </cell>
          <cell r="D321" t="str">
            <v>Elkins</v>
          </cell>
          <cell r="H321" t="str">
            <v>Madeleine</v>
          </cell>
          <cell r="I321" t="str">
            <v>TKK2011S-01</v>
          </cell>
          <cell r="M321">
            <v>1</v>
          </cell>
          <cell r="N321" t="str">
            <v>LMV322</v>
          </cell>
          <cell r="O321">
            <v>34300</v>
          </cell>
          <cell r="Q321" t="str">
            <v>STD</v>
          </cell>
          <cell r="R321" t="str">
            <v>PA</v>
          </cell>
          <cell r="S321" t="str">
            <v>N</v>
          </cell>
          <cell r="T321" t="str">
            <v>no</v>
          </cell>
          <cell r="V321">
            <v>40774</v>
          </cell>
          <cell r="W321">
            <v>40851</v>
          </cell>
          <cell r="X321">
            <v>40892</v>
          </cell>
          <cell r="Z321">
            <v>40781</v>
          </cell>
          <cell r="AA321">
            <v>40781</v>
          </cell>
          <cell r="AB321">
            <v>40781</v>
          </cell>
          <cell r="AC321">
            <v>40780</v>
          </cell>
          <cell r="AD321">
            <v>40794</v>
          </cell>
          <cell r="AE321">
            <v>40803</v>
          </cell>
          <cell r="AF321">
            <v>40806</v>
          </cell>
          <cell r="AH321">
            <v>40862</v>
          </cell>
          <cell r="AI321" t="str">
            <v>-</v>
          </cell>
          <cell r="AJ321">
            <v>23</v>
          </cell>
          <cell r="AK321">
            <v>16.857142857142858</v>
          </cell>
          <cell r="AQ321">
            <v>40793</v>
          </cell>
          <cell r="AV321">
            <v>40827</v>
          </cell>
          <cell r="AX321">
            <v>40852</v>
          </cell>
          <cell r="AY321">
            <v>40900</v>
          </cell>
          <cell r="AZ321">
            <v>126</v>
          </cell>
        </row>
        <row r="322">
          <cell r="B322" t="str">
            <v>C2027293-01</v>
          </cell>
          <cell r="C322" t="str">
            <v>DEVON GAS</v>
          </cell>
          <cell r="D322" t="str">
            <v>DeRoo</v>
          </cell>
          <cell r="H322" t="str">
            <v>Kursten</v>
          </cell>
          <cell r="I322" t="str">
            <v>JBC110610B-REV2-AFE151256</v>
          </cell>
          <cell r="M322">
            <v>1</v>
          </cell>
          <cell r="N322" t="str">
            <v>LMC-311F</v>
          </cell>
          <cell r="O322">
            <v>154199</v>
          </cell>
          <cell r="Q322" t="str">
            <v>STD</v>
          </cell>
          <cell r="R322" t="str">
            <v>CA</v>
          </cell>
          <cell r="T322" t="str">
            <v>no</v>
          </cell>
          <cell r="V322">
            <v>40760</v>
          </cell>
          <cell r="W322">
            <v>40872</v>
          </cell>
          <cell r="X322">
            <v>40900</v>
          </cell>
          <cell r="Z322">
            <v>40767</v>
          </cell>
          <cell r="AA322">
            <v>40767</v>
          </cell>
          <cell r="AB322">
            <v>40774</v>
          </cell>
          <cell r="AC322">
            <v>40788</v>
          </cell>
          <cell r="AD322">
            <v>40802</v>
          </cell>
          <cell r="AE322">
            <v>40808</v>
          </cell>
          <cell r="AF322">
            <v>40812</v>
          </cell>
          <cell r="AH322">
            <v>40870</v>
          </cell>
          <cell r="AI322" t="str">
            <v>-</v>
          </cell>
          <cell r="AJ322">
            <v>37</v>
          </cell>
          <cell r="AK322">
            <v>20</v>
          </cell>
          <cell r="AQ322">
            <v>40800</v>
          </cell>
          <cell r="AV322">
            <v>40808</v>
          </cell>
          <cell r="AX322">
            <v>40840</v>
          </cell>
          <cell r="AY322">
            <v>40908</v>
          </cell>
          <cell r="AZ322">
            <v>148</v>
          </cell>
        </row>
        <row r="323">
          <cell r="B323" t="str">
            <v>B1999635-05-06</v>
          </cell>
          <cell r="C323" t="str">
            <v>Hong Kong Rising-Sun Int'l Ltd</v>
          </cell>
          <cell r="D323" t="str">
            <v>Jazmines</v>
          </cell>
          <cell r="H323" t="str">
            <v>Mary</v>
          </cell>
          <cell r="I323" t="str">
            <v>SN-RS-110411</v>
          </cell>
          <cell r="L323" t="str">
            <v>Rea</v>
          </cell>
          <cell r="M323">
            <v>2</v>
          </cell>
          <cell r="N323" t="str">
            <v>P-3LKD-50</v>
          </cell>
          <cell r="O323">
            <v>71600</v>
          </cell>
          <cell r="Q323" t="str">
            <v>STD</v>
          </cell>
          <cell r="R323" t="str">
            <v>P8</v>
          </cell>
          <cell r="S323" t="str">
            <v>N</v>
          </cell>
          <cell r="T323" t="str">
            <v>no</v>
          </cell>
          <cell r="V323">
            <v>40694</v>
          </cell>
          <cell r="W323">
            <v>40858</v>
          </cell>
          <cell r="X323">
            <v>41029</v>
          </cell>
          <cell r="Z323">
            <v>40701</v>
          </cell>
          <cell r="AA323">
            <v>40701</v>
          </cell>
          <cell r="AB323">
            <v>40698</v>
          </cell>
          <cell r="AC323">
            <v>41029</v>
          </cell>
          <cell r="AD323">
            <v>41029</v>
          </cell>
          <cell r="AE323">
            <v>40812</v>
          </cell>
          <cell r="AF323">
            <v>40814</v>
          </cell>
          <cell r="AH323">
            <v>40999</v>
          </cell>
          <cell r="AI323" t="str">
            <v>-</v>
          </cell>
          <cell r="AJ323">
            <v>87</v>
          </cell>
          <cell r="AK323">
            <v>47.857142857142854</v>
          </cell>
          <cell r="AP323">
            <v>40841</v>
          </cell>
          <cell r="AV323">
            <v>40970</v>
          </cell>
          <cell r="AX323">
            <v>40977</v>
          </cell>
          <cell r="AY323">
            <v>41029</v>
          </cell>
          <cell r="AZ323">
            <v>335</v>
          </cell>
        </row>
        <row r="324">
          <cell r="B324" t="str">
            <v>A2024600-01</v>
          </cell>
          <cell r="C324" t="str">
            <v>ADM Glycol</v>
          </cell>
          <cell r="D324" t="str">
            <v>DeRoo</v>
          </cell>
          <cell r="H324" t="str">
            <v>Mary</v>
          </cell>
          <cell r="I324" t="str">
            <v>PL4-1759301</v>
          </cell>
          <cell r="M324">
            <v>1</v>
          </cell>
          <cell r="N324" t="str">
            <v>LMV-346</v>
          </cell>
          <cell r="O324">
            <v>143673</v>
          </cell>
          <cell r="Q324" t="str">
            <v>STD</v>
          </cell>
          <cell r="R324" t="str">
            <v>PA</v>
          </cell>
          <cell r="S324" t="str">
            <v>N</v>
          </cell>
          <cell r="T324" t="str">
            <v>no</v>
          </cell>
          <cell r="V324">
            <v>40753</v>
          </cell>
          <cell r="W324">
            <v>40861</v>
          </cell>
          <cell r="X324">
            <v>40868</v>
          </cell>
          <cell r="Z324">
            <v>40760</v>
          </cell>
          <cell r="AA324">
            <v>40760</v>
          </cell>
          <cell r="AB324">
            <v>40760</v>
          </cell>
          <cell r="AC324">
            <v>40756</v>
          </cell>
          <cell r="AD324">
            <v>40770</v>
          </cell>
          <cell r="AE324">
            <v>40813</v>
          </cell>
          <cell r="AF324">
            <v>40816</v>
          </cell>
          <cell r="AH324">
            <v>40838</v>
          </cell>
          <cell r="AI324" t="str">
            <v>-</v>
          </cell>
          <cell r="AJ324">
            <v>46</v>
          </cell>
          <cell r="AK324">
            <v>16.428571428571427</v>
          </cell>
          <cell r="AV324">
            <v>40781</v>
          </cell>
          <cell r="AX324">
            <v>40813</v>
          </cell>
          <cell r="AY324">
            <v>40864</v>
          </cell>
          <cell r="AZ324">
            <v>111</v>
          </cell>
        </row>
        <row r="325">
          <cell r="B325" t="str">
            <v>C2028938-01</v>
          </cell>
          <cell r="C325" t="str">
            <v>Valerus / Insulation Specialists</v>
          </cell>
          <cell r="D325" t="str">
            <v>Boening</v>
          </cell>
          <cell r="H325" t="str">
            <v>Margaret</v>
          </cell>
          <cell r="I325" t="str">
            <v>HOU0051449</v>
          </cell>
          <cell r="M325">
            <v>1</v>
          </cell>
          <cell r="N325" t="str">
            <v>LMC-311P</v>
          </cell>
          <cell r="O325">
            <v>124712</v>
          </cell>
          <cell r="Q325" t="str">
            <v>STD</v>
          </cell>
          <cell r="R325" t="str">
            <v>CA</v>
          </cell>
          <cell r="S325" t="str">
            <v>N</v>
          </cell>
          <cell r="T325" t="str">
            <v>no</v>
          </cell>
          <cell r="V325">
            <v>40765</v>
          </cell>
          <cell r="W325">
            <v>40878</v>
          </cell>
          <cell r="X325">
            <v>40868</v>
          </cell>
          <cell r="Z325">
            <v>40772</v>
          </cell>
          <cell r="AA325">
            <v>40772</v>
          </cell>
          <cell r="AB325">
            <v>40779</v>
          </cell>
          <cell r="AC325">
            <v>40756</v>
          </cell>
          <cell r="AD325">
            <v>40770</v>
          </cell>
          <cell r="AE325">
            <v>40814</v>
          </cell>
          <cell r="AF325">
            <v>40818</v>
          </cell>
          <cell r="AH325">
            <v>40838</v>
          </cell>
          <cell r="AI325" t="str">
            <v>-</v>
          </cell>
          <cell r="AJ325">
            <v>38</v>
          </cell>
          <cell r="AK325">
            <v>14.714285714285714</v>
          </cell>
          <cell r="AQ325">
            <v>40773</v>
          </cell>
          <cell r="AV325">
            <v>40808</v>
          </cell>
          <cell r="AX325">
            <v>40813</v>
          </cell>
          <cell r="AY325">
            <v>40877</v>
          </cell>
          <cell r="AZ325">
            <v>112</v>
          </cell>
        </row>
        <row r="326">
          <cell r="B326" t="str">
            <v>C2037650-01</v>
          </cell>
          <cell r="C326" t="str">
            <v xml:space="preserve">Exterran Energy Solutions, L.P. </v>
          </cell>
          <cell r="D326" t="str">
            <v>Horner</v>
          </cell>
          <cell r="H326" t="str">
            <v>Margaret</v>
          </cell>
          <cell r="I326">
            <v>5182636</v>
          </cell>
          <cell r="M326">
            <v>1</v>
          </cell>
          <cell r="N326" t="str">
            <v>LMC311F</v>
          </cell>
          <cell r="O326">
            <v>163230.6</v>
          </cell>
          <cell r="R326" t="str">
            <v>CA</v>
          </cell>
          <cell r="S326" t="str">
            <v>N</v>
          </cell>
          <cell r="T326" t="str">
            <v>no</v>
          </cell>
          <cell r="V326">
            <v>40786</v>
          </cell>
          <cell r="W326">
            <v>40878</v>
          </cell>
          <cell r="X326">
            <v>40877</v>
          </cell>
          <cell r="Z326">
            <v>40793</v>
          </cell>
          <cell r="AA326">
            <v>40793</v>
          </cell>
          <cell r="AB326">
            <v>40800</v>
          </cell>
          <cell r="AC326">
            <v>40765</v>
          </cell>
          <cell r="AD326">
            <v>40779</v>
          </cell>
          <cell r="AE326">
            <v>40814</v>
          </cell>
          <cell r="AF326">
            <v>40818</v>
          </cell>
          <cell r="AH326">
            <v>40847</v>
          </cell>
          <cell r="AI326" t="str">
            <v>-</v>
          </cell>
          <cell r="AJ326">
            <v>23</v>
          </cell>
          <cell r="AK326">
            <v>13</v>
          </cell>
          <cell r="AV326">
            <v>40787</v>
          </cell>
          <cell r="AX326">
            <v>40809</v>
          </cell>
          <cell r="AY326">
            <v>40868</v>
          </cell>
          <cell r="AZ326">
            <v>82</v>
          </cell>
        </row>
        <row r="327">
          <cell r="B327" t="str">
            <v>H2026438-01-02</v>
          </cell>
          <cell r="C327" t="str">
            <v>Sinopec USA / Yanshan</v>
          </cell>
          <cell r="D327" t="str">
            <v>Hepler</v>
          </cell>
          <cell r="H327" t="str">
            <v>Nancy</v>
          </cell>
          <cell r="I327" t="str">
            <v>11-PEC-EQPJ126W</v>
          </cell>
          <cell r="M327">
            <v>2</v>
          </cell>
          <cell r="N327" t="str">
            <v>HMP-3000</v>
          </cell>
          <cell r="O327">
            <v>1674000</v>
          </cell>
          <cell r="Q327" t="str">
            <v>CPX</v>
          </cell>
          <cell r="R327" t="str">
            <v>HMP</v>
          </cell>
          <cell r="T327" t="str">
            <v>no</v>
          </cell>
          <cell r="V327">
            <v>40758</v>
          </cell>
          <cell r="W327">
            <v>41014</v>
          </cell>
          <cell r="X327">
            <v>40878</v>
          </cell>
          <cell r="Z327">
            <v>40765</v>
          </cell>
          <cell r="AA327">
            <v>40765</v>
          </cell>
          <cell r="AB327">
            <v>40765</v>
          </cell>
          <cell r="AC327">
            <v>40598</v>
          </cell>
          <cell r="AD327">
            <v>40626</v>
          </cell>
          <cell r="AE327">
            <v>40804</v>
          </cell>
          <cell r="AF327">
            <v>40818</v>
          </cell>
          <cell r="AH327">
            <v>40848</v>
          </cell>
          <cell r="AI327">
            <v>40724</v>
          </cell>
          <cell r="AJ327">
            <v>43</v>
          </cell>
          <cell r="AK327">
            <v>17.142857142857142</v>
          </cell>
          <cell r="AQ327">
            <v>40794</v>
          </cell>
          <cell r="AV327">
            <v>40821</v>
          </cell>
          <cell r="AX327">
            <v>40830</v>
          </cell>
          <cell r="AY327">
            <v>40892</v>
          </cell>
          <cell r="AZ327">
            <v>134</v>
          </cell>
        </row>
        <row r="328">
          <cell r="B328" t="str">
            <v>C2072137-01</v>
          </cell>
          <cell r="C328" t="str">
            <v>ConocoPhillips</v>
          </cell>
          <cell r="D328" t="str">
            <v>Horner</v>
          </cell>
          <cell r="H328" t="str">
            <v>Margaret</v>
          </cell>
          <cell r="I328">
            <v>4516071827</v>
          </cell>
          <cell r="M328">
            <v>1</v>
          </cell>
          <cell r="N328" t="str">
            <v>LMC-311F</v>
          </cell>
          <cell r="O328">
            <v>129110</v>
          </cell>
          <cell r="Q328" t="str">
            <v>STD</v>
          </cell>
          <cell r="R328" t="str">
            <v>CC</v>
          </cell>
          <cell r="S328" t="str">
            <v>N</v>
          </cell>
          <cell r="T328" t="str">
            <v>no</v>
          </cell>
          <cell r="V328">
            <v>40875</v>
          </cell>
          <cell r="W328">
            <v>40913</v>
          </cell>
          <cell r="X328">
            <v>41068</v>
          </cell>
          <cell r="Z328">
            <v>40882</v>
          </cell>
          <cell r="AA328">
            <v>40882</v>
          </cell>
          <cell r="AB328">
            <v>40889</v>
          </cell>
          <cell r="AC328">
            <v>40956</v>
          </cell>
          <cell r="AD328">
            <v>40970</v>
          </cell>
          <cell r="AE328">
            <v>40814</v>
          </cell>
          <cell r="AF328">
            <v>40818</v>
          </cell>
          <cell r="AH328">
            <v>41038</v>
          </cell>
          <cell r="AI328" t="str">
            <v>-</v>
          </cell>
          <cell r="AJ328">
            <v>-41</v>
          </cell>
          <cell r="AK328">
            <v>27.571428571428573</v>
          </cell>
          <cell r="AV328">
            <v>40822</v>
          </cell>
          <cell r="AX328">
            <v>40884</v>
          </cell>
          <cell r="AY328">
            <v>41086</v>
          </cell>
          <cell r="AZ328">
            <v>211</v>
          </cell>
        </row>
        <row r="329">
          <cell r="B329" t="str">
            <v>A1995651-01-02</v>
          </cell>
          <cell r="C329" t="str">
            <v>TURBO MECH / SHELL EASTERN</v>
          </cell>
          <cell r="D329" t="str">
            <v>Pastore</v>
          </cell>
          <cell r="H329" t="str">
            <v>Christina</v>
          </cell>
          <cell r="I329" t="str">
            <v>04/8667-REV.1</v>
          </cell>
          <cell r="L329" t="str">
            <v>Rea</v>
          </cell>
          <cell r="M329">
            <v>2</v>
          </cell>
          <cell r="N329" t="str">
            <v>LMV316</v>
          </cell>
          <cell r="O329">
            <v>817095.5</v>
          </cell>
          <cell r="Q329" t="str">
            <v>CPX</v>
          </cell>
          <cell r="R329" t="str">
            <v>PE</v>
          </cell>
          <cell r="S329" t="str">
            <v>N</v>
          </cell>
          <cell r="T329" t="str">
            <v>no</v>
          </cell>
          <cell r="V329">
            <v>40682</v>
          </cell>
          <cell r="W329">
            <v>40897</v>
          </cell>
          <cell r="X329">
            <v>40883</v>
          </cell>
          <cell r="Z329">
            <v>40689</v>
          </cell>
          <cell r="AA329">
            <v>40689</v>
          </cell>
          <cell r="AB329">
            <v>40689</v>
          </cell>
          <cell r="AC329">
            <v>40757</v>
          </cell>
          <cell r="AD329">
            <v>40771</v>
          </cell>
          <cell r="AE329">
            <v>40817</v>
          </cell>
          <cell r="AF329">
            <v>40822</v>
          </cell>
          <cell r="AH329">
            <v>40853</v>
          </cell>
          <cell r="AI329" t="str">
            <v>-</v>
          </cell>
          <cell r="AJ329">
            <v>101</v>
          </cell>
          <cell r="AK329">
            <v>28.714285714285715</v>
          </cell>
          <cell r="AQ329">
            <v>40797</v>
          </cell>
          <cell r="AV329">
            <v>40820</v>
          </cell>
          <cell r="AX329">
            <v>40821</v>
          </cell>
          <cell r="AY329">
            <v>40877</v>
          </cell>
          <cell r="AZ329">
            <v>195</v>
          </cell>
        </row>
        <row r="330">
          <cell r="B330" t="str">
            <v>A1881559-03-04</v>
          </cell>
          <cell r="C330" t="str">
            <v>Consorcio CNCC</v>
          </cell>
          <cell r="D330" t="str">
            <v>Nelson</v>
          </cell>
          <cell r="H330" t="str">
            <v>Nancy</v>
          </cell>
          <cell r="I330" t="str">
            <v>PO5290.00-2212-311-DKF005</v>
          </cell>
          <cell r="L330" t="str">
            <v>Knapp</v>
          </cell>
          <cell r="M330">
            <v>1</v>
          </cell>
          <cell r="N330" t="str">
            <v>LMV-311</v>
          </cell>
          <cell r="O330">
            <v>417394.82</v>
          </cell>
          <cell r="Q330" t="str">
            <v>CPX</v>
          </cell>
          <cell r="R330" t="str">
            <v>PD</v>
          </cell>
          <cell r="S330" t="str">
            <v>N</v>
          </cell>
          <cell r="T330" t="str">
            <v>no</v>
          </cell>
          <cell r="V330">
            <v>40395</v>
          </cell>
          <cell r="W330">
            <v>40892</v>
          </cell>
          <cell r="X330">
            <v>40886</v>
          </cell>
          <cell r="Z330">
            <v>40402</v>
          </cell>
          <cell r="AA330">
            <v>40402</v>
          </cell>
          <cell r="AB330">
            <v>40402</v>
          </cell>
          <cell r="AC330">
            <v>40774</v>
          </cell>
          <cell r="AD330">
            <v>40788</v>
          </cell>
          <cell r="AE330">
            <v>40821</v>
          </cell>
          <cell r="AF330">
            <v>40825</v>
          </cell>
          <cell r="AH330">
            <v>40856</v>
          </cell>
          <cell r="AI330" t="str">
            <v>-</v>
          </cell>
          <cell r="AJ330">
            <v>307</v>
          </cell>
          <cell r="AK330">
            <v>70.142857142857139</v>
          </cell>
          <cell r="AQ330">
            <v>40718</v>
          </cell>
          <cell r="AV330">
            <v>40792</v>
          </cell>
          <cell r="AX330">
            <v>40823</v>
          </cell>
          <cell r="AY330">
            <v>40900</v>
          </cell>
          <cell r="AZ330">
            <v>505</v>
          </cell>
        </row>
        <row r="331">
          <cell r="B331" t="str">
            <v>A1881514-01-02</v>
          </cell>
          <cell r="C331" t="str">
            <v>Consorcio CNCC</v>
          </cell>
          <cell r="D331" t="str">
            <v>Nelson</v>
          </cell>
          <cell r="H331" t="str">
            <v>Nancy</v>
          </cell>
          <cell r="I331" t="str">
            <v>PO5290.00-2212-311-DKF002</v>
          </cell>
          <cell r="L331" t="str">
            <v>Rea</v>
          </cell>
          <cell r="M331">
            <v>1</v>
          </cell>
          <cell r="N331" t="str">
            <v>LMV-311</v>
          </cell>
          <cell r="O331">
            <v>487605.18</v>
          </cell>
          <cell r="Q331" t="str">
            <v>CPX</v>
          </cell>
          <cell r="R331" t="str">
            <v>PD</v>
          </cell>
          <cell r="S331" t="str">
            <v>N</v>
          </cell>
          <cell r="T331" t="str">
            <v>no</v>
          </cell>
          <cell r="V331">
            <v>40395</v>
          </cell>
          <cell r="W331">
            <v>40892</v>
          </cell>
          <cell r="X331">
            <v>40963</v>
          </cell>
          <cell r="Z331">
            <v>40402</v>
          </cell>
          <cell r="AA331">
            <v>40402</v>
          </cell>
          <cell r="AB331">
            <v>40402</v>
          </cell>
          <cell r="AC331">
            <v>40851</v>
          </cell>
          <cell r="AD331">
            <v>40865</v>
          </cell>
          <cell r="AE331">
            <v>40821</v>
          </cell>
          <cell r="AF331">
            <v>40825</v>
          </cell>
          <cell r="AH331">
            <v>40933</v>
          </cell>
          <cell r="AI331" t="str">
            <v>-</v>
          </cell>
          <cell r="AJ331">
            <v>307</v>
          </cell>
          <cell r="AK331">
            <v>81.142857142857139</v>
          </cell>
          <cell r="AQ331">
            <v>40770</v>
          </cell>
          <cell r="AV331">
            <v>40850</v>
          </cell>
          <cell r="AX331">
            <v>40856</v>
          </cell>
          <cell r="AY331">
            <v>40968</v>
          </cell>
          <cell r="AZ331">
            <v>573</v>
          </cell>
        </row>
        <row r="332">
          <cell r="B332" t="str">
            <v>A1881559-01-02</v>
          </cell>
          <cell r="C332" t="str">
            <v>Consorcio CNCC</v>
          </cell>
          <cell r="D332" t="str">
            <v>Nelson</v>
          </cell>
          <cell r="H332" t="str">
            <v>Nancy</v>
          </cell>
          <cell r="I332" t="str">
            <v>PO5290.00-2212-311-DKF004</v>
          </cell>
          <cell r="L332" t="str">
            <v>Knapp</v>
          </cell>
          <cell r="M332">
            <v>1</v>
          </cell>
          <cell r="N332" t="str">
            <v>LMV-311</v>
          </cell>
          <cell r="O332">
            <v>487605.18</v>
          </cell>
          <cell r="Q332" t="str">
            <v>CPX</v>
          </cell>
          <cell r="R332" t="str">
            <v>PD</v>
          </cell>
          <cell r="S332" t="str">
            <v>N</v>
          </cell>
          <cell r="T332" t="str">
            <v>no</v>
          </cell>
          <cell r="V332">
            <v>40395</v>
          </cell>
          <cell r="W332">
            <v>40892</v>
          </cell>
          <cell r="X332">
            <v>40963</v>
          </cell>
          <cell r="Z332">
            <v>40402</v>
          </cell>
          <cell r="AA332">
            <v>40402</v>
          </cell>
          <cell r="AB332">
            <v>40402</v>
          </cell>
          <cell r="AC332">
            <v>40851</v>
          </cell>
          <cell r="AD332">
            <v>40865</v>
          </cell>
          <cell r="AE332">
            <v>40821</v>
          </cell>
          <cell r="AF332">
            <v>40825</v>
          </cell>
          <cell r="AH332">
            <v>40933</v>
          </cell>
          <cell r="AI332" t="str">
            <v>-</v>
          </cell>
          <cell r="AJ332">
            <v>307</v>
          </cell>
          <cell r="AK332">
            <v>81.142857142857139</v>
          </cell>
          <cell r="AQ332">
            <v>40843</v>
          </cell>
          <cell r="AV332">
            <v>40849</v>
          </cell>
          <cell r="AX332">
            <v>40864</v>
          </cell>
          <cell r="AY332">
            <v>40968</v>
          </cell>
          <cell r="AZ332">
            <v>573</v>
          </cell>
        </row>
        <row r="333">
          <cell r="B333" t="str">
            <v>A1881514-03-04</v>
          </cell>
          <cell r="C333" t="str">
            <v>Consorcio CNCC</v>
          </cell>
          <cell r="D333" t="str">
            <v>Nelson</v>
          </cell>
          <cell r="H333" t="str">
            <v>Nancy</v>
          </cell>
          <cell r="I333" t="str">
            <v>PO5290.00-2212-311-DKF003</v>
          </cell>
          <cell r="L333" t="str">
            <v>Knapp</v>
          </cell>
          <cell r="M333">
            <v>1</v>
          </cell>
          <cell r="N333" t="str">
            <v>LMV-311</v>
          </cell>
          <cell r="O333">
            <v>417394.82</v>
          </cell>
          <cell r="Q333" t="str">
            <v>CPX</v>
          </cell>
          <cell r="R333" t="str">
            <v>PD</v>
          </cell>
          <cell r="S333" t="str">
            <v>N</v>
          </cell>
          <cell r="T333" t="str">
            <v>no</v>
          </cell>
          <cell r="V333">
            <v>40395</v>
          </cell>
          <cell r="W333">
            <v>40892</v>
          </cell>
          <cell r="X333">
            <v>41014</v>
          </cell>
          <cell r="Z333">
            <v>40402</v>
          </cell>
          <cell r="AA333">
            <v>40402</v>
          </cell>
          <cell r="AB333">
            <v>40402</v>
          </cell>
          <cell r="AC333">
            <v>40902</v>
          </cell>
          <cell r="AD333">
            <v>40916</v>
          </cell>
          <cell r="AE333">
            <v>40821</v>
          </cell>
          <cell r="AF333">
            <v>40825</v>
          </cell>
          <cell r="AH333">
            <v>40984</v>
          </cell>
          <cell r="AI333" t="str">
            <v>-</v>
          </cell>
          <cell r="AJ333">
            <v>307</v>
          </cell>
          <cell r="AK333">
            <v>88.428571428571431</v>
          </cell>
          <cell r="AV333">
            <v>40900</v>
          </cell>
          <cell r="AX333">
            <v>40940</v>
          </cell>
          <cell r="AY333">
            <v>41015</v>
          </cell>
          <cell r="AZ333">
            <v>620</v>
          </cell>
        </row>
        <row r="334">
          <cell r="B334" t="str">
            <v>A2052869-01</v>
          </cell>
          <cell r="C334" t="str">
            <v>WRB Refining LP</v>
          </cell>
          <cell r="D334" t="str">
            <v>Boening</v>
          </cell>
          <cell r="H334" t="str">
            <v>Madeleine</v>
          </cell>
          <cell r="I334">
            <v>4515987298</v>
          </cell>
          <cell r="M334">
            <v>1</v>
          </cell>
          <cell r="N334" t="str">
            <v>LMV-801</v>
          </cell>
          <cell r="O334">
            <v>12715</v>
          </cell>
          <cell r="Q334" t="str">
            <v>STD</v>
          </cell>
          <cell r="R334" t="str">
            <v>P6</v>
          </cell>
          <cell r="S334" t="str">
            <v>Y</v>
          </cell>
          <cell r="T334" t="str">
            <v>no</v>
          </cell>
          <cell r="V334">
            <v>40823</v>
          </cell>
          <cell r="W334">
            <v>40862</v>
          </cell>
          <cell r="X334">
            <v>40862</v>
          </cell>
          <cell r="Z334">
            <v>40830</v>
          </cell>
          <cell r="AA334">
            <v>40830</v>
          </cell>
          <cell r="AB334">
            <v>40826</v>
          </cell>
          <cell r="AC334">
            <v>40862</v>
          </cell>
          <cell r="AD334">
            <v>40862</v>
          </cell>
          <cell r="AE334">
            <v>40827.5</v>
          </cell>
          <cell r="AF334">
            <v>40829</v>
          </cell>
          <cell r="AH334">
            <v>40832</v>
          </cell>
          <cell r="AI334" t="str">
            <v>-</v>
          </cell>
          <cell r="AJ334">
            <v>5</v>
          </cell>
          <cell r="AK334">
            <v>5.5714285714285712</v>
          </cell>
          <cell r="AY334">
            <v>40862</v>
          </cell>
          <cell r="AZ334">
            <v>39</v>
          </cell>
        </row>
        <row r="335">
          <cell r="B335" t="str">
            <v>A2052869-02</v>
          </cell>
          <cell r="C335" t="str">
            <v>WRB Refining LP</v>
          </cell>
          <cell r="D335" t="str">
            <v>Boening</v>
          </cell>
          <cell r="H335" t="str">
            <v>Madeleine</v>
          </cell>
          <cell r="I335">
            <v>4515987298</v>
          </cell>
          <cell r="M335">
            <v>1</v>
          </cell>
          <cell r="N335" t="str">
            <v>LMV-801</v>
          </cell>
          <cell r="O335">
            <v>12715</v>
          </cell>
          <cell r="Q335" t="str">
            <v>STD</v>
          </cell>
          <cell r="R335" t="str">
            <v>P6</v>
          </cell>
          <cell r="S335" t="str">
            <v>Y</v>
          </cell>
          <cell r="T335" t="str">
            <v>no</v>
          </cell>
          <cell r="V335">
            <v>40823</v>
          </cell>
          <cell r="W335">
            <v>40862</v>
          </cell>
          <cell r="X335">
            <v>40862</v>
          </cell>
          <cell r="Z335">
            <v>40830</v>
          </cell>
          <cell r="AA335">
            <v>40830</v>
          </cell>
          <cell r="AB335">
            <v>40826</v>
          </cell>
          <cell r="AC335">
            <v>40862</v>
          </cell>
          <cell r="AD335">
            <v>40862</v>
          </cell>
          <cell r="AE335">
            <v>40827.5</v>
          </cell>
          <cell r="AF335">
            <v>40829</v>
          </cell>
          <cell r="AH335">
            <v>40832</v>
          </cell>
          <cell r="AI335" t="str">
            <v>-</v>
          </cell>
          <cell r="AJ335">
            <v>5</v>
          </cell>
          <cell r="AK335">
            <v>5.5714285714285712</v>
          </cell>
          <cell r="AY335">
            <v>40854</v>
          </cell>
          <cell r="AZ335">
            <v>31</v>
          </cell>
        </row>
        <row r="336">
          <cell r="B336" t="str">
            <v>A2052568-01</v>
          </cell>
          <cell r="C336" t="str">
            <v>Fischer Process Industries</v>
          </cell>
          <cell r="D336" t="str">
            <v>Boening</v>
          </cell>
          <cell r="H336" t="str">
            <v>Madeleine</v>
          </cell>
          <cell r="I336">
            <v>106073</v>
          </cell>
          <cell r="M336">
            <v>1</v>
          </cell>
          <cell r="N336" t="str">
            <v>CONV</v>
          </cell>
          <cell r="O336">
            <v>2264.4</v>
          </cell>
          <cell r="Q336" t="str">
            <v>STD</v>
          </cell>
          <cell r="R336" t="str">
            <v>P6</v>
          </cell>
          <cell r="S336" t="str">
            <v>Y</v>
          </cell>
          <cell r="T336" t="str">
            <v>no</v>
          </cell>
          <cell r="V336">
            <v>40822</v>
          </cell>
          <cell r="W336">
            <v>40862</v>
          </cell>
          <cell r="X336">
            <v>40889</v>
          </cell>
          <cell r="Z336">
            <v>40829</v>
          </cell>
          <cell r="AA336">
            <v>40829</v>
          </cell>
          <cell r="AB336">
            <v>40825</v>
          </cell>
          <cell r="AC336">
            <v>40889</v>
          </cell>
          <cell r="AD336">
            <v>40889</v>
          </cell>
          <cell r="AE336">
            <v>40827.5</v>
          </cell>
          <cell r="AF336">
            <v>40829</v>
          </cell>
          <cell r="AH336">
            <v>40859</v>
          </cell>
          <cell r="AI336" t="str">
            <v>-</v>
          </cell>
          <cell r="AJ336">
            <v>6</v>
          </cell>
          <cell r="AK336">
            <v>9.5714285714285712</v>
          </cell>
          <cell r="AQ336">
            <v>40800</v>
          </cell>
          <cell r="AV336">
            <v>40807</v>
          </cell>
          <cell r="AX336">
            <v>40820</v>
          </cell>
          <cell r="AY336">
            <v>40898</v>
          </cell>
          <cell r="AZ336">
            <v>76</v>
          </cell>
        </row>
        <row r="337">
          <cell r="B337" t="str">
            <v>J1974677-01-02</v>
          </cell>
          <cell r="C337" t="str">
            <v>Mayekawa</v>
          </cell>
          <cell r="D337" t="str">
            <v>Jazmines</v>
          </cell>
          <cell r="H337" t="str">
            <v>Mary</v>
          </cell>
          <cell r="I337">
            <v>61068</v>
          </cell>
          <cell r="M337">
            <v>2</v>
          </cell>
          <cell r="N337" t="str">
            <v>SMK</v>
          </cell>
          <cell r="O337">
            <v>147720</v>
          </cell>
          <cell r="Q337" t="str">
            <v>STD</v>
          </cell>
          <cell r="R337" t="str">
            <v>PA</v>
          </cell>
          <cell r="S337" t="str">
            <v>N</v>
          </cell>
          <cell r="T337" t="str">
            <v>no</v>
          </cell>
          <cell r="V337">
            <v>40632</v>
          </cell>
          <cell r="W337">
            <v>40877</v>
          </cell>
          <cell r="X337">
            <v>40893</v>
          </cell>
          <cell r="Z337">
            <v>40639</v>
          </cell>
          <cell r="AA337">
            <v>40639</v>
          </cell>
          <cell r="AB337">
            <v>40639</v>
          </cell>
          <cell r="AC337">
            <v>40781</v>
          </cell>
          <cell r="AD337">
            <v>40795</v>
          </cell>
          <cell r="AE337">
            <v>40829</v>
          </cell>
          <cell r="AF337">
            <v>40832</v>
          </cell>
          <cell r="AH337">
            <v>40863</v>
          </cell>
          <cell r="AI337" t="str">
            <v>-</v>
          </cell>
          <cell r="AJ337">
            <v>143</v>
          </cell>
          <cell r="AK337">
            <v>37.285714285714285</v>
          </cell>
          <cell r="AV337">
            <v>40835</v>
          </cell>
          <cell r="AX337">
            <v>40837</v>
          </cell>
          <cell r="AY337">
            <v>40893</v>
          </cell>
          <cell r="AZ337">
            <v>261</v>
          </cell>
        </row>
        <row r="338">
          <cell r="B338" t="str">
            <v>A1937822-05-06</v>
          </cell>
          <cell r="C338" t="str">
            <v>SAJ/Mangalore Aromatic</v>
          </cell>
          <cell r="D338" t="str">
            <v>Hepler</v>
          </cell>
          <cell r="H338" t="str">
            <v>Christina</v>
          </cell>
          <cell r="I338" t="str">
            <v>SNT37E-1002</v>
          </cell>
          <cell r="M338">
            <v>1</v>
          </cell>
          <cell r="N338" t="str">
            <v>LMV-322</v>
          </cell>
          <cell r="O338">
            <v>213738</v>
          </cell>
          <cell r="Q338" t="str">
            <v>CPX</v>
          </cell>
          <cell r="R338" t="str">
            <v>PC</v>
          </cell>
          <cell r="S338" t="str">
            <v>N</v>
          </cell>
          <cell r="T338" t="str">
            <v>no</v>
          </cell>
          <cell r="V338">
            <v>40535</v>
          </cell>
          <cell r="W338">
            <v>40892</v>
          </cell>
          <cell r="X338">
            <v>40882</v>
          </cell>
          <cell r="Z338">
            <v>40542</v>
          </cell>
          <cell r="AA338">
            <v>40542</v>
          </cell>
          <cell r="AB338">
            <v>40542</v>
          </cell>
          <cell r="AC338">
            <v>40770</v>
          </cell>
          <cell r="AD338">
            <v>40784</v>
          </cell>
          <cell r="AE338">
            <v>40830</v>
          </cell>
          <cell r="AF338">
            <v>40833</v>
          </cell>
          <cell r="AH338">
            <v>40852</v>
          </cell>
          <cell r="AI338" t="str">
            <v>-</v>
          </cell>
          <cell r="AJ338">
            <v>213</v>
          </cell>
          <cell r="AK338">
            <v>49.571428571428569</v>
          </cell>
          <cell r="AO338">
            <v>40821</v>
          </cell>
          <cell r="AV338">
            <v>40841</v>
          </cell>
          <cell r="AX338">
            <v>40848</v>
          </cell>
          <cell r="AY338">
            <v>40892</v>
          </cell>
          <cell r="AZ338">
            <v>357</v>
          </cell>
        </row>
        <row r="339">
          <cell r="B339" t="str">
            <v>A1863942-09-10</v>
          </cell>
          <cell r="C339" t="str">
            <v>Conest</v>
          </cell>
          <cell r="D339" t="str">
            <v>Hepler</v>
          </cell>
          <cell r="H339" t="str">
            <v>Nancy</v>
          </cell>
          <cell r="I339" t="str">
            <v>HDT-ER-004</v>
          </cell>
          <cell r="M339">
            <v>1</v>
          </cell>
          <cell r="N339" t="str">
            <v>LMV-311</v>
          </cell>
          <cell r="O339">
            <v>351650</v>
          </cell>
          <cell r="Q339" t="str">
            <v>CPX</v>
          </cell>
          <cell r="R339" t="str">
            <v>PD</v>
          </cell>
          <cell r="S339" t="str">
            <v>N</v>
          </cell>
          <cell r="T339" t="str">
            <v>no</v>
          </cell>
          <cell r="V339">
            <v>40352</v>
          </cell>
          <cell r="W339">
            <v>40900</v>
          </cell>
          <cell r="X339">
            <v>40900</v>
          </cell>
          <cell r="Z339">
            <v>40359</v>
          </cell>
          <cell r="AA339">
            <v>40359</v>
          </cell>
          <cell r="AB339">
            <v>40359</v>
          </cell>
          <cell r="AC339">
            <v>40788</v>
          </cell>
          <cell r="AD339">
            <v>40802</v>
          </cell>
          <cell r="AE339">
            <v>40829</v>
          </cell>
          <cell r="AF339">
            <v>40833</v>
          </cell>
          <cell r="AH339">
            <v>40870</v>
          </cell>
          <cell r="AI339" t="str">
            <v>-</v>
          </cell>
          <cell r="AJ339">
            <v>344</v>
          </cell>
          <cell r="AK339">
            <v>78.285714285714292</v>
          </cell>
          <cell r="AQ339">
            <v>40800</v>
          </cell>
          <cell r="AV339">
            <v>40807</v>
          </cell>
          <cell r="AX339">
            <v>40837</v>
          </cell>
          <cell r="AY339">
            <v>40908</v>
          </cell>
          <cell r="AZ339">
            <v>556</v>
          </cell>
        </row>
        <row r="340">
          <cell r="B340" t="str">
            <v>A1863942-11-12</v>
          </cell>
          <cell r="C340" t="str">
            <v>Conest</v>
          </cell>
          <cell r="D340" t="str">
            <v>Hepler</v>
          </cell>
          <cell r="H340" t="str">
            <v>Nancy</v>
          </cell>
          <cell r="I340" t="str">
            <v>HDT-ER-004</v>
          </cell>
          <cell r="M340">
            <v>1</v>
          </cell>
          <cell r="N340" t="str">
            <v>LMV-311</v>
          </cell>
          <cell r="O340">
            <v>351650</v>
          </cell>
          <cell r="Q340" t="str">
            <v>CPX</v>
          </cell>
          <cell r="R340" t="str">
            <v>PD</v>
          </cell>
          <cell r="S340" t="str">
            <v>N</v>
          </cell>
          <cell r="T340" t="str">
            <v>no</v>
          </cell>
          <cell r="V340">
            <v>40352</v>
          </cell>
          <cell r="W340">
            <v>40900</v>
          </cell>
          <cell r="X340">
            <v>40900</v>
          </cell>
          <cell r="Z340">
            <v>40359</v>
          </cell>
          <cell r="AA340">
            <v>40359</v>
          </cell>
          <cell r="AB340">
            <v>40359</v>
          </cell>
          <cell r="AC340">
            <v>40788</v>
          </cell>
          <cell r="AD340">
            <v>40802</v>
          </cell>
          <cell r="AE340">
            <v>40829</v>
          </cell>
          <cell r="AF340">
            <v>40833</v>
          </cell>
          <cell r="AH340">
            <v>40870</v>
          </cell>
          <cell r="AI340" t="str">
            <v>-</v>
          </cell>
          <cell r="AJ340">
            <v>344</v>
          </cell>
          <cell r="AK340">
            <v>78.285714285714292</v>
          </cell>
          <cell r="AQ340">
            <v>40800</v>
          </cell>
          <cell r="AV340">
            <v>40807</v>
          </cell>
          <cell r="AX340">
            <v>40848</v>
          </cell>
          <cell r="AY340">
            <v>40908</v>
          </cell>
          <cell r="AZ340">
            <v>556</v>
          </cell>
        </row>
        <row r="341">
          <cell r="B341" t="str">
            <v>A1863942-13-14</v>
          </cell>
          <cell r="C341" t="str">
            <v>Conest</v>
          </cell>
          <cell r="D341" t="str">
            <v>Hepler</v>
          </cell>
          <cell r="H341" t="str">
            <v>Nancy</v>
          </cell>
          <cell r="I341" t="str">
            <v>HDT-ER-004</v>
          </cell>
          <cell r="M341">
            <v>1</v>
          </cell>
          <cell r="N341" t="str">
            <v>LMV-311</v>
          </cell>
          <cell r="O341">
            <v>464806</v>
          </cell>
          <cell r="Q341" t="str">
            <v>CPX</v>
          </cell>
          <cell r="R341" t="str">
            <v>PD</v>
          </cell>
          <cell r="S341" t="str">
            <v>N</v>
          </cell>
          <cell r="T341" t="str">
            <v>no</v>
          </cell>
          <cell r="V341">
            <v>40352</v>
          </cell>
          <cell r="W341">
            <v>40900</v>
          </cell>
          <cell r="X341">
            <v>40900</v>
          </cell>
          <cell r="Z341">
            <v>40359</v>
          </cell>
          <cell r="AA341">
            <v>40359</v>
          </cell>
          <cell r="AB341">
            <v>40359</v>
          </cell>
          <cell r="AC341">
            <v>40788</v>
          </cell>
          <cell r="AD341">
            <v>40802</v>
          </cell>
          <cell r="AE341">
            <v>40829</v>
          </cell>
          <cell r="AF341">
            <v>40833</v>
          </cell>
          <cell r="AH341">
            <v>40870</v>
          </cell>
          <cell r="AI341" t="str">
            <v>-</v>
          </cell>
          <cell r="AJ341">
            <v>344</v>
          </cell>
          <cell r="AK341">
            <v>78.285714285714292</v>
          </cell>
          <cell r="AQ341">
            <v>40800</v>
          </cell>
          <cell r="AV341">
            <v>40807</v>
          </cell>
          <cell r="AX341">
            <v>40849</v>
          </cell>
          <cell r="AY341">
            <v>40908</v>
          </cell>
          <cell r="AZ341">
            <v>556</v>
          </cell>
        </row>
        <row r="342">
          <cell r="B342" t="str">
            <v>A1863942-17-18</v>
          </cell>
          <cell r="C342" t="str">
            <v>Conest</v>
          </cell>
          <cell r="D342" t="str">
            <v>Hepler</v>
          </cell>
          <cell r="H342" t="str">
            <v>Nancy</v>
          </cell>
          <cell r="I342" t="str">
            <v>HDT-ER-004</v>
          </cell>
          <cell r="M342">
            <v>1</v>
          </cell>
          <cell r="N342" t="str">
            <v>LMV-341</v>
          </cell>
          <cell r="O342">
            <v>653964</v>
          </cell>
          <cell r="Q342" t="str">
            <v>CPX</v>
          </cell>
          <cell r="R342" t="str">
            <v>PD</v>
          </cell>
          <cell r="S342" t="str">
            <v>N</v>
          </cell>
          <cell r="T342" t="str">
            <v>no</v>
          </cell>
          <cell r="V342">
            <v>40352</v>
          </cell>
          <cell r="W342">
            <v>40900</v>
          </cell>
          <cell r="X342">
            <v>40900</v>
          </cell>
          <cell r="Z342">
            <v>40359</v>
          </cell>
          <cell r="AA342">
            <v>40359</v>
          </cell>
          <cell r="AB342">
            <v>40359</v>
          </cell>
          <cell r="AC342">
            <v>40788</v>
          </cell>
          <cell r="AD342">
            <v>40802</v>
          </cell>
          <cell r="AE342">
            <v>40829</v>
          </cell>
          <cell r="AF342">
            <v>40833</v>
          </cell>
          <cell r="AH342">
            <v>40870</v>
          </cell>
          <cell r="AI342" t="str">
            <v>-</v>
          </cell>
          <cell r="AJ342">
            <v>344</v>
          </cell>
          <cell r="AK342">
            <v>78.285714285714292</v>
          </cell>
          <cell r="AQ342">
            <v>40800</v>
          </cell>
          <cell r="AV342">
            <v>40808</v>
          </cell>
          <cell r="AX342">
            <v>40840</v>
          </cell>
          <cell r="AY342">
            <v>40908</v>
          </cell>
          <cell r="AZ342">
            <v>556</v>
          </cell>
        </row>
        <row r="343">
          <cell r="B343" t="str">
            <v>A1863942-19-20</v>
          </cell>
          <cell r="C343" t="str">
            <v>Conest</v>
          </cell>
          <cell r="D343" t="str">
            <v>Hepler</v>
          </cell>
          <cell r="H343" t="str">
            <v>Nancy</v>
          </cell>
          <cell r="I343" t="str">
            <v>HDT-ER-004</v>
          </cell>
          <cell r="M343">
            <v>1</v>
          </cell>
          <cell r="N343" t="str">
            <v>LMV-341</v>
          </cell>
          <cell r="O343">
            <v>653964</v>
          </cell>
          <cell r="Q343" t="str">
            <v>CPX</v>
          </cell>
          <cell r="R343" t="str">
            <v>PD</v>
          </cell>
          <cell r="S343" t="str">
            <v>N</v>
          </cell>
          <cell r="T343" t="str">
            <v>no</v>
          </cell>
          <cell r="V343">
            <v>40352</v>
          </cell>
          <cell r="W343">
            <v>40900</v>
          </cell>
          <cell r="X343">
            <v>40900</v>
          </cell>
          <cell r="Z343">
            <v>40359</v>
          </cell>
          <cell r="AA343">
            <v>40359</v>
          </cell>
          <cell r="AB343">
            <v>40359</v>
          </cell>
          <cell r="AC343">
            <v>40788</v>
          </cell>
          <cell r="AD343">
            <v>40802</v>
          </cell>
          <cell r="AE343">
            <v>40829</v>
          </cell>
          <cell r="AF343">
            <v>40833</v>
          </cell>
          <cell r="AH343">
            <v>40870</v>
          </cell>
          <cell r="AI343" t="str">
            <v>-</v>
          </cell>
          <cell r="AJ343">
            <v>344</v>
          </cell>
          <cell r="AK343">
            <v>78.285714285714292</v>
          </cell>
          <cell r="AQ343">
            <v>40800</v>
          </cell>
          <cell r="AV343">
            <v>40807</v>
          </cell>
          <cell r="AX343">
            <v>40837</v>
          </cell>
          <cell r="AY343">
            <v>40908</v>
          </cell>
          <cell r="AZ343">
            <v>556</v>
          </cell>
        </row>
        <row r="344">
          <cell r="B344" t="str">
            <v>A1937822-01-02</v>
          </cell>
          <cell r="C344" t="str">
            <v>SAJ/Mangalore Aromatic</v>
          </cell>
          <cell r="D344" t="str">
            <v>Hepler</v>
          </cell>
          <cell r="H344" t="str">
            <v>Christina</v>
          </cell>
          <cell r="I344" t="str">
            <v>SNT37E-1002</v>
          </cell>
          <cell r="M344">
            <v>1</v>
          </cell>
          <cell r="N344" t="str">
            <v>LMV-312</v>
          </cell>
          <cell r="O344">
            <v>258166</v>
          </cell>
          <cell r="Q344" t="str">
            <v>CPX</v>
          </cell>
          <cell r="R344" t="str">
            <v>PC</v>
          </cell>
          <cell r="S344" t="str">
            <v>N</v>
          </cell>
          <cell r="T344" t="str">
            <v>no</v>
          </cell>
          <cell r="V344">
            <v>40535</v>
          </cell>
          <cell r="W344">
            <v>40892</v>
          </cell>
          <cell r="X344">
            <v>40983</v>
          </cell>
          <cell r="Z344">
            <v>40542</v>
          </cell>
          <cell r="AA344">
            <v>40542</v>
          </cell>
          <cell r="AB344">
            <v>40542</v>
          </cell>
          <cell r="AC344">
            <v>40871</v>
          </cell>
          <cell r="AD344">
            <v>40885</v>
          </cell>
          <cell r="AE344">
            <v>40830</v>
          </cell>
          <cell r="AF344">
            <v>40833</v>
          </cell>
          <cell r="AH344">
            <v>40953</v>
          </cell>
          <cell r="AI344" t="str">
            <v>-</v>
          </cell>
          <cell r="AJ344">
            <v>213</v>
          </cell>
          <cell r="AK344">
            <v>64</v>
          </cell>
          <cell r="AQ344">
            <v>40701</v>
          </cell>
          <cell r="AV344">
            <v>40758</v>
          </cell>
          <cell r="AX344">
            <v>40786</v>
          </cell>
          <cell r="AY344">
            <v>40998</v>
          </cell>
          <cell r="AZ344">
            <v>463</v>
          </cell>
        </row>
        <row r="345">
          <cell r="B345" t="str">
            <v>A1937822-07-08</v>
          </cell>
          <cell r="C345" t="str">
            <v>SAJ/Mangalore Aromatic</v>
          </cell>
          <cell r="D345" t="str">
            <v>Hepler</v>
          </cell>
          <cell r="H345" t="str">
            <v>Christina</v>
          </cell>
          <cell r="I345" t="str">
            <v>SNT37E-1002</v>
          </cell>
          <cell r="M345">
            <v>1</v>
          </cell>
          <cell r="N345" t="str">
            <v>LMV-312</v>
          </cell>
          <cell r="O345">
            <v>285462</v>
          </cell>
          <cell r="Q345" t="str">
            <v>CPX</v>
          </cell>
          <cell r="R345" t="str">
            <v>PC</v>
          </cell>
          <cell r="S345" t="str">
            <v>N</v>
          </cell>
          <cell r="T345" t="str">
            <v>no</v>
          </cell>
          <cell r="V345">
            <v>40535</v>
          </cell>
          <cell r="W345">
            <v>40892</v>
          </cell>
          <cell r="X345">
            <v>40983</v>
          </cell>
          <cell r="Z345">
            <v>40542</v>
          </cell>
          <cell r="AA345">
            <v>40542</v>
          </cell>
          <cell r="AB345">
            <v>40542</v>
          </cell>
          <cell r="AC345">
            <v>40871</v>
          </cell>
          <cell r="AD345">
            <v>40885</v>
          </cell>
          <cell r="AE345">
            <v>40830</v>
          </cell>
          <cell r="AF345">
            <v>40833</v>
          </cell>
          <cell r="AH345">
            <v>40953</v>
          </cell>
          <cell r="AI345" t="str">
            <v>-</v>
          </cell>
          <cell r="AJ345">
            <v>213</v>
          </cell>
          <cell r="AK345">
            <v>64</v>
          </cell>
          <cell r="AQ345">
            <v>40701</v>
          </cell>
          <cell r="AV345">
            <v>40759</v>
          </cell>
          <cell r="AX345">
            <v>40785</v>
          </cell>
          <cell r="AY345">
            <v>40998</v>
          </cell>
          <cell r="AZ345">
            <v>463</v>
          </cell>
        </row>
        <row r="346">
          <cell r="B346" t="str">
            <v>A1937822-03-04</v>
          </cell>
          <cell r="C346" t="str">
            <v>SAJ/Mangalore Aromatic</v>
          </cell>
          <cell r="D346" t="str">
            <v>Hepler</v>
          </cell>
          <cell r="H346" t="str">
            <v>Christina</v>
          </cell>
          <cell r="I346" t="str">
            <v>SNT37E-1002</v>
          </cell>
          <cell r="M346">
            <v>1</v>
          </cell>
          <cell r="N346" t="str">
            <v>LMV-311</v>
          </cell>
          <cell r="O346">
            <v>317787</v>
          </cell>
          <cell r="Q346" t="str">
            <v>CPX</v>
          </cell>
          <cell r="R346" t="str">
            <v>PC</v>
          </cell>
          <cell r="S346" t="str">
            <v>N</v>
          </cell>
          <cell r="T346" t="str">
            <v>no</v>
          </cell>
          <cell r="V346">
            <v>40535</v>
          </cell>
          <cell r="W346">
            <v>40892</v>
          </cell>
          <cell r="X346">
            <v>41019</v>
          </cell>
          <cell r="Z346">
            <v>40542</v>
          </cell>
          <cell r="AA346">
            <v>40542</v>
          </cell>
          <cell r="AB346">
            <v>40542</v>
          </cell>
          <cell r="AC346">
            <v>40907</v>
          </cell>
          <cell r="AD346">
            <v>40921</v>
          </cell>
          <cell r="AE346">
            <v>40830</v>
          </cell>
          <cell r="AF346">
            <v>40833</v>
          </cell>
          <cell r="AH346">
            <v>40989</v>
          </cell>
          <cell r="AI346" t="str">
            <v>-</v>
          </cell>
          <cell r="AJ346">
            <v>213</v>
          </cell>
          <cell r="AK346">
            <v>69.142857142857139</v>
          </cell>
          <cell r="AQ346">
            <v>40701</v>
          </cell>
          <cell r="AV346">
            <v>40758</v>
          </cell>
          <cell r="AX346">
            <v>40786</v>
          </cell>
          <cell r="AY346">
            <v>41012</v>
          </cell>
          <cell r="AZ346">
            <v>477</v>
          </cell>
        </row>
        <row r="347">
          <cell r="B347" t="str">
            <v>C1893455-01-02</v>
          </cell>
          <cell r="C347" t="str">
            <v>BANTREL/ConocoPhillips</v>
          </cell>
          <cell r="D347" t="str">
            <v>Horner</v>
          </cell>
          <cell r="H347" t="str">
            <v>Suzy</v>
          </cell>
          <cell r="I347" t="str">
            <v>1061-PO-K-001BC</v>
          </cell>
          <cell r="M347">
            <v>2</v>
          </cell>
          <cell r="N347" t="str">
            <v>LF-2140</v>
          </cell>
          <cell r="O347">
            <v>6399928</v>
          </cell>
          <cell r="Q347" t="str">
            <v>CPX</v>
          </cell>
          <cell r="R347" t="str">
            <v>Pinn/API</v>
          </cell>
          <cell r="S347" t="str">
            <v>N</v>
          </cell>
          <cell r="T347" t="str">
            <v>no</v>
          </cell>
          <cell r="V347">
            <v>40429</v>
          </cell>
          <cell r="W347">
            <v>41029</v>
          </cell>
          <cell r="X347">
            <v>41040</v>
          </cell>
          <cell r="Z347">
            <v>40436</v>
          </cell>
          <cell r="AA347">
            <v>40436</v>
          </cell>
          <cell r="AB347">
            <v>40443</v>
          </cell>
          <cell r="AC347">
            <v>40760</v>
          </cell>
          <cell r="AD347">
            <v>40788</v>
          </cell>
          <cell r="AE347">
            <v>40819</v>
          </cell>
          <cell r="AF347">
            <v>40833</v>
          </cell>
          <cell r="AH347">
            <v>41010</v>
          </cell>
          <cell r="AI347">
            <v>40886</v>
          </cell>
          <cell r="AJ347">
            <v>289</v>
          </cell>
          <cell r="AK347">
            <v>87.285714285714292</v>
          </cell>
          <cell r="AQ347">
            <v>40667</v>
          </cell>
          <cell r="AV347">
            <v>40759</v>
          </cell>
          <cell r="AX347">
            <v>40809</v>
          </cell>
          <cell r="AY347">
            <v>41058</v>
          </cell>
          <cell r="AZ347">
            <v>629</v>
          </cell>
        </row>
        <row r="348">
          <cell r="B348" t="str">
            <v>A1863942-15-16</v>
          </cell>
          <cell r="C348" t="str">
            <v>Conest</v>
          </cell>
          <cell r="D348" t="str">
            <v>Hepler</v>
          </cell>
          <cell r="H348" t="str">
            <v>Nancy</v>
          </cell>
          <cell r="I348" t="str">
            <v>HDT-ER-004</v>
          </cell>
          <cell r="M348">
            <v>1</v>
          </cell>
          <cell r="N348" t="str">
            <v>LMV-311</v>
          </cell>
          <cell r="O348">
            <v>464806</v>
          </cell>
          <cell r="Q348" t="str">
            <v>CPX</v>
          </cell>
          <cell r="R348" t="str">
            <v>PD</v>
          </cell>
          <cell r="S348" t="str">
            <v>N</v>
          </cell>
          <cell r="T348" t="str">
            <v>no</v>
          </cell>
          <cell r="V348">
            <v>40352</v>
          </cell>
          <cell r="W348">
            <v>40900</v>
          </cell>
          <cell r="X348">
            <v>41059</v>
          </cell>
          <cell r="Z348">
            <v>40359</v>
          </cell>
          <cell r="AA348">
            <v>40359</v>
          </cell>
          <cell r="AB348">
            <v>40359</v>
          </cell>
          <cell r="AC348">
            <v>40947</v>
          </cell>
          <cell r="AD348">
            <v>40961</v>
          </cell>
          <cell r="AE348">
            <v>40829</v>
          </cell>
          <cell r="AF348">
            <v>40833</v>
          </cell>
          <cell r="AH348">
            <v>41029</v>
          </cell>
          <cell r="AI348" t="str">
            <v>-</v>
          </cell>
          <cell r="AJ348">
            <v>344</v>
          </cell>
          <cell r="AK348">
            <v>101</v>
          </cell>
          <cell r="AO348">
            <v>40299</v>
          </cell>
          <cell r="AV348">
            <v>40767</v>
          </cell>
          <cell r="AW348">
            <v>40925</v>
          </cell>
          <cell r="AX348">
            <v>40844</v>
          </cell>
          <cell r="AY348">
            <v>41090</v>
          </cell>
          <cell r="AZ348">
            <v>738</v>
          </cell>
        </row>
        <row r="349">
          <cell r="B349" t="str">
            <v>A2033261-01-02</v>
          </cell>
          <cell r="C349" t="str">
            <v>FLUIDOS TECNICOS</v>
          </cell>
          <cell r="D349" t="str">
            <v>Lothe</v>
          </cell>
          <cell r="H349" t="str">
            <v>Nancy</v>
          </cell>
          <cell r="I349" t="str">
            <v>PSY/TAM-0085/11E</v>
          </cell>
          <cell r="M349">
            <v>2</v>
          </cell>
          <cell r="N349" t="str">
            <v>LMV801</v>
          </cell>
          <cell r="O349">
            <v>39904</v>
          </cell>
          <cell r="Q349" t="str">
            <v>STD</v>
          </cell>
          <cell r="R349" t="str">
            <v>PA</v>
          </cell>
          <cell r="S349" t="str">
            <v>N</v>
          </cell>
          <cell r="T349" t="str">
            <v>no</v>
          </cell>
          <cell r="V349">
            <v>40777</v>
          </cell>
          <cell r="W349">
            <v>40882</v>
          </cell>
          <cell r="X349">
            <v>40897</v>
          </cell>
          <cell r="Z349">
            <v>40784</v>
          </cell>
          <cell r="AA349">
            <v>40784</v>
          </cell>
          <cell r="AB349">
            <v>40784</v>
          </cell>
          <cell r="AC349">
            <v>40785</v>
          </cell>
          <cell r="AD349">
            <v>40799</v>
          </cell>
          <cell r="AE349">
            <v>40834</v>
          </cell>
          <cell r="AF349">
            <v>40837</v>
          </cell>
          <cell r="AH349">
            <v>40867</v>
          </cell>
          <cell r="AI349" t="str">
            <v>-</v>
          </cell>
          <cell r="AJ349">
            <v>45</v>
          </cell>
          <cell r="AK349">
            <v>17.142857142857142</v>
          </cell>
          <cell r="AQ349">
            <v>40756</v>
          </cell>
          <cell r="AV349">
            <v>40778</v>
          </cell>
          <cell r="AX349">
            <v>40785</v>
          </cell>
          <cell r="AY349">
            <v>40904</v>
          </cell>
          <cell r="AZ349">
            <v>127</v>
          </cell>
        </row>
        <row r="350">
          <cell r="B350" t="str">
            <v>A2014726-01</v>
          </cell>
          <cell r="C350" t="str">
            <v>Odebrecht/Construtoro Norberto/YPF Repsol</v>
          </cell>
          <cell r="D350" t="str">
            <v>Boening</v>
          </cell>
          <cell r="H350" t="str">
            <v>Madeleine</v>
          </cell>
          <cell r="I350" t="str">
            <v>CNO-00-REV-117</v>
          </cell>
          <cell r="M350">
            <v>1</v>
          </cell>
          <cell r="N350" t="str">
            <v>LMV-311Z</v>
          </cell>
          <cell r="O350">
            <v>96746</v>
          </cell>
          <cell r="Q350" t="str">
            <v>STD</v>
          </cell>
          <cell r="R350" t="str">
            <v>PA</v>
          </cell>
          <cell r="S350" t="str">
            <v>Y</v>
          </cell>
          <cell r="T350" t="str">
            <v>no</v>
          </cell>
          <cell r="V350">
            <v>40730</v>
          </cell>
          <cell r="W350">
            <v>40884</v>
          </cell>
          <cell r="X350">
            <v>40884</v>
          </cell>
          <cell r="Z350">
            <v>40737</v>
          </cell>
          <cell r="AA350">
            <v>40737</v>
          </cell>
          <cell r="AB350">
            <v>40737</v>
          </cell>
          <cell r="AC350">
            <v>40772</v>
          </cell>
          <cell r="AD350">
            <v>40786</v>
          </cell>
          <cell r="AE350">
            <v>40836</v>
          </cell>
          <cell r="AF350">
            <v>40839</v>
          </cell>
          <cell r="AH350">
            <v>40854</v>
          </cell>
          <cell r="AI350" t="str">
            <v>-</v>
          </cell>
          <cell r="AJ350">
            <v>78</v>
          </cell>
          <cell r="AK350">
            <v>22</v>
          </cell>
          <cell r="AV350">
            <v>40834</v>
          </cell>
          <cell r="AX350">
            <v>40849</v>
          </cell>
          <cell r="AY350">
            <v>40892</v>
          </cell>
          <cell r="AZ350">
            <v>162</v>
          </cell>
        </row>
        <row r="351">
          <cell r="B351" t="str">
            <v>A2052345-01</v>
          </cell>
          <cell r="C351" t="str">
            <v>Gaisa</v>
          </cell>
          <cell r="D351" t="str">
            <v>Kennedy</v>
          </cell>
          <cell r="H351" t="str">
            <v>Christina</v>
          </cell>
          <cell r="I351" t="str">
            <v>J-2136/S</v>
          </cell>
          <cell r="M351">
            <v>1</v>
          </cell>
          <cell r="N351" t="str">
            <v>LMV322</v>
          </cell>
          <cell r="O351">
            <v>29043</v>
          </cell>
          <cell r="Q351" t="str">
            <v>STD</v>
          </cell>
          <cell r="R351" t="str">
            <v>PA</v>
          </cell>
          <cell r="S351" t="str">
            <v>N</v>
          </cell>
          <cell r="T351" t="str">
            <v>no</v>
          </cell>
          <cell r="V351">
            <v>40822</v>
          </cell>
          <cell r="W351">
            <v>40884</v>
          </cell>
          <cell r="X351">
            <v>40899</v>
          </cell>
          <cell r="Z351">
            <v>40829</v>
          </cell>
          <cell r="AA351">
            <v>40829</v>
          </cell>
          <cell r="AB351">
            <v>40829</v>
          </cell>
          <cell r="AC351">
            <v>40787</v>
          </cell>
          <cell r="AD351">
            <v>40801</v>
          </cell>
          <cell r="AE351">
            <v>40836</v>
          </cell>
          <cell r="AF351">
            <v>40839</v>
          </cell>
          <cell r="AH351">
            <v>40869</v>
          </cell>
          <cell r="AI351" t="str">
            <v>-</v>
          </cell>
          <cell r="AJ351">
            <v>12</v>
          </cell>
          <cell r="AK351">
            <v>11</v>
          </cell>
          <cell r="AQ351">
            <v>40758</v>
          </cell>
          <cell r="AV351">
            <v>40816</v>
          </cell>
          <cell r="AX351">
            <v>40821</v>
          </cell>
          <cell r="AY351">
            <v>40908</v>
          </cell>
          <cell r="AZ351">
            <v>86</v>
          </cell>
        </row>
        <row r="352">
          <cell r="B352" t="str">
            <v>A1863942-07-08</v>
          </cell>
          <cell r="C352" t="str">
            <v>Conest</v>
          </cell>
          <cell r="D352" t="str">
            <v>Hepler</v>
          </cell>
          <cell r="H352" t="str">
            <v>Nancy</v>
          </cell>
          <cell r="I352" t="str">
            <v>HDT-ER-004</v>
          </cell>
          <cell r="M352">
            <v>1</v>
          </cell>
          <cell r="N352" t="str">
            <v>LMV-801</v>
          </cell>
          <cell r="O352">
            <v>153696</v>
          </cell>
          <cell r="Q352" t="str">
            <v>CPX</v>
          </cell>
          <cell r="R352" t="str">
            <v>PC</v>
          </cell>
          <cell r="S352" t="str">
            <v>N</v>
          </cell>
          <cell r="T352" t="str">
            <v>no</v>
          </cell>
          <cell r="V352">
            <v>40352</v>
          </cell>
          <cell r="W352">
            <v>40900</v>
          </cell>
          <cell r="X352">
            <v>40869</v>
          </cell>
          <cell r="Z352">
            <v>40359</v>
          </cell>
          <cell r="AA352">
            <v>40359</v>
          </cell>
          <cell r="AB352">
            <v>40359</v>
          </cell>
          <cell r="AC352">
            <v>40757</v>
          </cell>
          <cell r="AD352">
            <v>40771</v>
          </cell>
          <cell r="AE352">
            <v>40838</v>
          </cell>
          <cell r="AF352">
            <v>40841</v>
          </cell>
          <cell r="AH352">
            <v>40839</v>
          </cell>
          <cell r="AI352" t="str">
            <v>-</v>
          </cell>
          <cell r="AJ352">
            <v>350</v>
          </cell>
          <cell r="AK352">
            <v>73.857142857142861</v>
          </cell>
          <cell r="AQ352">
            <v>40799</v>
          </cell>
          <cell r="AV352">
            <v>40822</v>
          </cell>
          <cell r="AX352">
            <v>40835</v>
          </cell>
          <cell r="AY352">
            <v>40901</v>
          </cell>
          <cell r="AZ352">
            <v>549</v>
          </cell>
        </row>
        <row r="353">
          <cell r="B353" t="str">
            <v>A1863942-01-02</v>
          </cell>
          <cell r="C353" t="str">
            <v>Conest</v>
          </cell>
          <cell r="D353" t="str">
            <v>Hepler</v>
          </cell>
          <cell r="H353" t="str">
            <v>Nancy</v>
          </cell>
          <cell r="I353" t="str">
            <v>HDT-ER-004</v>
          </cell>
          <cell r="M353">
            <v>1</v>
          </cell>
          <cell r="N353" t="str">
            <v>LMV-801</v>
          </cell>
          <cell r="O353">
            <v>182104</v>
          </cell>
          <cell r="Q353" t="str">
            <v>CPX</v>
          </cell>
          <cell r="R353" t="str">
            <v>PC</v>
          </cell>
          <cell r="S353" t="str">
            <v>N</v>
          </cell>
          <cell r="T353" t="str">
            <v>no</v>
          </cell>
          <cell r="V353">
            <v>40352</v>
          </cell>
          <cell r="W353">
            <v>40900</v>
          </cell>
          <cell r="X353">
            <v>40889</v>
          </cell>
          <cell r="Z353">
            <v>40359</v>
          </cell>
          <cell r="AA353">
            <v>40359</v>
          </cell>
          <cell r="AB353">
            <v>40359</v>
          </cell>
          <cell r="AC353">
            <v>40777</v>
          </cell>
          <cell r="AD353">
            <v>40791</v>
          </cell>
          <cell r="AE353">
            <v>40838</v>
          </cell>
          <cell r="AF353">
            <v>40841</v>
          </cell>
          <cell r="AH353">
            <v>40859</v>
          </cell>
          <cell r="AI353" t="str">
            <v>-</v>
          </cell>
          <cell r="AJ353">
            <v>350</v>
          </cell>
          <cell r="AK353">
            <v>76.714285714285708</v>
          </cell>
          <cell r="AQ353">
            <v>40800</v>
          </cell>
          <cell r="AV353">
            <v>40807</v>
          </cell>
          <cell r="AX353">
            <v>40820</v>
          </cell>
          <cell r="AY353">
            <v>40898</v>
          </cell>
          <cell r="AZ353">
            <v>546</v>
          </cell>
        </row>
        <row r="354">
          <cell r="B354" t="str">
            <v>A1863942-03-04</v>
          </cell>
          <cell r="C354" t="str">
            <v>Conest</v>
          </cell>
          <cell r="D354" t="str">
            <v>Hepler</v>
          </cell>
          <cell r="H354" t="str">
            <v>Nancy</v>
          </cell>
          <cell r="I354" t="str">
            <v>HDT-ER-004</v>
          </cell>
          <cell r="M354">
            <v>1</v>
          </cell>
          <cell r="N354" t="str">
            <v>LMV-801</v>
          </cell>
          <cell r="O354">
            <v>182104</v>
          </cell>
          <cell r="Q354" t="str">
            <v>CPX</v>
          </cell>
          <cell r="R354" t="str">
            <v>PC</v>
          </cell>
          <cell r="S354" t="str">
            <v>N</v>
          </cell>
          <cell r="T354" t="str">
            <v>no</v>
          </cell>
          <cell r="V354">
            <v>40352</v>
          </cell>
          <cell r="W354">
            <v>40900</v>
          </cell>
          <cell r="X354">
            <v>40889</v>
          </cell>
          <cell r="Z354">
            <v>40359</v>
          </cell>
          <cell r="AA354">
            <v>40359</v>
          </cell>
          <cell r="AB354">
            <v>40359</v>
          </cell>
          <cell r="AC354">
            <v>40777</v>
          </cell>
          <cell r="AD354">
            <v>40791</v>
          </cell>
          <cell r="AE354">
            <v>40838</v>
          </cell>
          <cell r="AF354">
            <v>40841</v>
          </cell>
          <cell r="AH354">
            <v>40859</v>
          </cell>
          <cell r="AI354" t="str">
            <v>-</v>
          </cell>
          <cell r="AJ354">
            <v>350</v>
          </cell>
          <cell r="AK354">
            <v>76.714285714285708</v>
          </cell>
          <cell r="AQ354">
            <v>40800</v>
          </cell>
          <cell r="AV354">
            <v>40807</v>
          </cell>
          <cell r="AX354">
            <v>40826</v>
          </cell>
          <cell r="AY354">
            <v>40898</v>
          </cell>
          <cell r="AZ354">
            <v>546</v>
          </cell>
        </row>
        <row r="355">
          <cell r="B355" t="str">
            <v>A1863942-05-06</v>
          </cell>
          <cell r="C355" t="str">
            <v>Conest</v>
          </cell>
          <cell r="D355" t="str">
            <v>Hepler</v>
          </cell>
          <cell r="H355" t="str">
            <v>Nancy</v>
          </cell>
          <cell r="I355" t="str">
            <v>HDT-ER-004</v>
          </cell>
          <cell r="M355">
            <v>1</v>
          </cell>
          <cell r="N355" t="str">
            <v>LMV-801</v>
          </cell>
          <cell r="O355">
            <v>153696</v>
          </cell>
          <cell r="Q355" t="str">
            <v>CPX</v>
          </cell>
          <cell r="R355" t="str">
            <v>PC</v>
          </cell>
          <cell r="S355" t="str">
            <v>N</v>
          </cell>
          <cell r="T355" t="str">
            <v>no</v>
          </cell>
          <cell r="V355">
            <v>40352</v>
          </cell>
          <cell r="W355">
            <v>40900</v>
          </cell>
          <cell r="X355">
            <v>40889</v>
          </cell>
          <cell r="Z355">
            <v>40359</v>
          </cell>
          <cell r="AA355">
            <v>40359</v>
          </cell>
          <cell r="AB355">
            <v>40359</v>
          </cell>
          <cell r="AC355">
            <v>40777</v>
          </cell>
          <cell r="AD355">
            <v>40791</v>
          </cell>
          <cell r="AE355">
            <v>40838</v>
          </cell>
          <cell r="AF355">
            <v>40841</v>
          </cell>
          <cell r="AH355">
            <v>40859</v>
          </cell>
          <cell r="AI355" t="str">
            <v>-</v>
          </cell>
          <cell r="AJ355">
            <v>350</v>
          </cell>
          <cell r="AK355">
            <v>76.714285714285708</v>
          </cell>
          <cell r="AQ355">
            <v>40800</v>
          </cell>
          <cell r="AV355">
            <v>40807</v>
          </cell>
          <cell r="AX355">
            <v>40826</v>
          </cell>
          <cell r="AY355">
            <v>40898</v>
          </cell>
          <cell r="AZ355">
            <v>546</v>
          </cell>
        </row>
        <row r="356">
          <cell r="B356" t="str">
            <v>C2018033-01</v>
          </cell>
          <cell r="C356" t="str">
            <v>Optimized Process Designs / Eagle Ford</v>
          </cell>
          <cell r="D356" t="str">
            <v>Horner</v>
          </cell>
          <cell r="H356" t="str">
            <v>Margaret</v>
          </cell>
          <cell r="I356" t="str">
            <v>33-10044-4030-BJB-C/O#1</v>
          </cell>
          <cell r="M356">
            <v>2</v>
          </cell>
          <cell r="N356" t="str">
            <v>LMC-331F</v>
          </cell>
          <cell r="O356">
            <v>645969</v>
          </cell>
          <cell r="Q356" t="str">
            <v>STD</v>
          </cell>
          <cell r="R356" t="str">
            <v>CC</v>
          </cell>
          <cell r="S356" t="str">
            <v>Y</v>
          </cell>
          <cell r="T356" t="str">
            <v>no</v>
          </cell>
          <cell r="V356">
            <v>40739</v>
          </cell>
          <cell r="W356">
            <v>40939</v>
          </cell>
          <cell r="X356">
            <v>40876</v>
          </cell>
          <cell r="Z356">
            <v>40746</v>
          </cell>
          <cell r="AA356">
            <v>40746</v>
          </cell>
          <cell r="AB356">
            <v>40753</v>
          </cell>
          <cell r="AC356">
            <v>40764</v>
          </cell>
          <cell r="AD356">
            <v>40778</v>
          </cell>
          <cell r="AE356">
            <v>40840</v>
          </cell>
          <cell r="AF356">
            <v>40844</v>
          </cell>
          <cell r="AH356">
            <v>40846</v>
          </cell>
          <cell r="AI356" t="str">
            <v>-</v>
          </cell>
          <cell r="AJ356">
            <v>76</v>
          </cell>
          <cell r="AK356">
            <v>19.571428571428573</v>
          </cell>
          <cell r="AQ356">
            <v>40763</v>
          </cell>
          <cell r="AV356">
            <v>40809</v>
          </cell>
          <cell r="AX356">
            <v>40819</v>
          </cell>
          <cell r="AY356">
            <v>40877</v>
          </cell>
          <cell r="AZ356">
            <v>138</v>
          </cell>
        </row>
        <row r="357">
          <cell r="B357" t="str">
            <v>A1950694-03-04</v>
          </cell>
          <cell r="C357" t="str">
            <v>SAJ/AL KHALIFA</v>
          </cell>
          <cell r="D357" t="str">
            <v>Hepler</v>
          </cell>
          <cell r="H357" t="str">
            <v>Nancy</v>
          </cell>
          <cell r="I357" t="str">
            <v>SNT38E-1011</v>
          </cell>
          <cell r="M357">
            <v>2</v>
          </cell>
          <cell r="N357" t="str">
            <v>LMV-322</v>
          </cell>
          <cell r="O357">
            <v>258870</v>
          </cell>
          <cell r="Q357" t="str">
            <v>CPX</v>
          </cell>
          <cell r="R357" t="str">
            <v>PC</v>
          </cell>
          <cell r="S357" t="str">
            <v>N</v>
          </cell>
          <cell r="T357" t="str">
            <v>no</v>
          </cell>
          <cell r="V357">
            <v>40574</v>
          </cell>
          <cell r="W357">
            <v>40905</v>
          </cell>
          <cell r="X357">
            <v>40998</v>
          </cell>
          <cell r="Z357">
            <v>40581</v>
          </cell>
          <cell r="AA357">
            <v>40581</v>
          </cell>
          <cell r="AB357">
            <v>40581</v>
          </cell>
          <cell r="AC357">
            <v>40886</v>
          </cell>
          <cell r="AD357">
            <v>40900</v>
          </cell>
          <cell r="AE357">
            <v>40843</v>
          </cell>
          <cell r="AF357">
            <v>40846</v>
          </cell>
          <cell r="AH357">
            <v>40968</v>
          </cell>
          <cell r="AI357" t="str">
            <v>-</v>
          </cell>
          <cell r="AJ357">
            <v>195</v>
          </cell>
          <cell r="AK357">
            <v>60.571428571428569</v>
          </cell>
          <cell r="AP357">
            <v>40822</v>
          </cell>
          <cell r="AQ357">
            <v>40841</v>
          </cell>
          <cell r="AV357">
            <v>40884</v>
          </cell>
          <cell r="AX357">
            <v>40898</v>
          </cell>
          <cell r="AY357">
            <v>40999</v>
          </cell>
          <cell r="AZ357">
            <v>425</v>
          </cell>
        </row>
        <row r="358">
          <cell r="B358" t="str">
            <v>C2055656-01</v>
          </cell>
          <cell r="C358" t="str">
            <v>QEP FIELD SERVICES</v>
          </cell>
          <cell r="D358" t="str">
            <v>Fox</v>
          </cell>
          <cell r="H358" t="str">
            <v>Margaret</v>
          </cell>
          <cell r="I358" t="str">
            <v>16-7629</v>
          </cell>
          <cell r="M358">
            <v>1</v>
          </cell>
          <cell r="N358" t="str">
            <v>LMC-311P</v>
          </cell>
          <cell r="O358">
            <v>96622</v>
          </cell>
          <cell r="Q358" t="str">
            <v>STD</v>
          </cell>
          <cell r="R358" t="str">
            <v>CA</v>
          </cell>
          <cell r="S358" t="str">
            <v>N</v>
          </cell>
          <cell r="T358" t="str">
            <v>no</v>
          </cell>
          <cell r="V358">
            <v>40829</v>
          </cell>
          <cell r="W358">
            <v>40907</v>
          </cell>
          <cell r="X358">
            <v>40892</v>
          </cell>
          <cell r="Z358">
            <v>40836</v>
          </cell>
          <cell r="AA358">
            <v>40836</v>
          </cell>
          <cell r="AB358">
            <v>40843</v>
          </cell>
          <cell r="AC358">
            <v>40780</v>
          </cell>
          <cell r="AD358">
            <v>40794</v>
          </cell>
          <cell r="AE358">
            <v>40843</v>
          </cell>
          <cell r="AF358">
            <v>40847</v>
          </cell>
          <cell r="AH358">
            <v>40862</v>
          </cell>
          <cell r="AI358" t="str">
            <v>-</v>
          </cell>
          <cell r="AJ358">
            <v>13</v>
          </cell>
          <cell r="AK358">
            <v>9</v>
          </cell>
          <cell r="AO358">
            <v>40784</v>
          </cell>
          <cell r="AQ358">
            <v>40802</v>
          </cell>
          <cell r="AV358">
            <v>40834</v>
          </cell>
          <cell r="AX358">
            <v>40851</v>
          </cell>
          <cell r="AY358">
            <v>40907</v>
          </cell>
          <cell r="AZ358">
            <v>78</v>
          </cell>
        </row>
        <row r="359">
          <cell r="B359" t="str">
            <v>A2038003-01-02</v>
          </cell>
          <cell r="C359" t="str">
            <v>VALERUS COMPRESSION</v>
          </cell>
          <cell r="D359" t="str">
            <v>Boening</v>
          </cell>
          <cell r="H359" t="str">
            <v>Madeleine</v>
          </cell>
          <cell r="I359" t="str">
            <v>HOU0051450</v>
          </cell>
          <cell r="M359">
            <v>2</v>
          </cell>
          <cell r="N359" t="str">
            <v>LMV806</v>
          </cell>
          <cell r="O359">
            <v>59674</v>
          </cell>
          <cell r="Q359" t="str">
            <v>STD</v>
          </cell>
          <cell r="R359" t="str">
            <v>PA</v>
          </cell>
          <cell r="S359" t="str">
            <v>N</v>
          </cell>
          <cell r="T359" t="str">
            <v>no</v>
          </cell>
          <cell r="V359">
            <v>40787</v>
          </cell>
          <cell r="W359">
            <v>40892</v>
          </cell>
          <cell r="X359">
            <v>40892</v>
          </cell>
          <cell r="Z359">
            <v>40794</v>
          </cell>
          <cell r="AA359">
            <v>40794</v>
          </cell>
          <cell r="AB359">
            <v>40794</v>
          </cell>
          <cell r="AC359">
            <v>40780</v>
          </cell>
          <cell r="AD359">
            <v>40794</v>
          </cell>
          <cell r="AE359">
            <v>40844</v>
          </cell>
          <cell r="AF359">
            <v>40847</v>
          </cell>
          <cell r="AH359">
            <v>40862</v>
          </cell>
          <cell r="AI359" t="str">
            <v>-</v>
          </cell>
          <cell r="AJ359">
            <v>43</v>
          </cell>
          <cell r="AK359">
            <v>15</v>
          </cell>
          <cell r="AQ359">
            <v>40793</v>
          </cell>
          <cell r="AV359">
            <v>40827</v>
          </cell>
          <cell r="AX359">
            <v>40851</v>
          </cell>
          <cell r="AY359">
            <v>40900</v>
          </cell>
          <cell r="AZ359">
            <v>113</v>
          </cell>
        </row>
        <row r="360">
          <cell r="B360" t="str">
            <v>A2038003-03-04</v>
          </cell>
          <cell r="C360" t="str">
            <v>VALERUS COMPRESSION</v>
          </cell>
          <cell r="D360" t="str">
            <v>Boening</v>
          </cell>
          <cell r="H360" t="str">
            <v>Madeleine</v>
          </cell>
          <cell r="I360" t="str">
            <v>HOU0051450</v>
          </cell>
          <cell r="M360">
            <v>2</v>
          </cell>
          <cell r="N360" t="str">
            <v>LMV806</v>
          </cell>
          <cell r="O360">
            <v>59674</v>
          </cell>
          <cell r="Q360" t="str">
            <v>STD</v>
          </cell>
          <cell r="R360" t="str">
            <v>PA</v>
          </cell>
          <cell r="S360" t="str">
            <v>N</v>
          </cell>
          <cell r="T360" t="str">
            <v>no</v>
          </cell>
          <cell r="V360">
            <v>40787</v>
          </cell>
          <cell r="W360">
            <v>40892</v>
          </cell>
          <cell r="X360">
            <v>40892</v>
          </cell>
          <cell r="Z360">
            <v>40794</v>
          </cell>
          <cell r="AA360">
            <v>40794</v>
          </cell>
          <cell r="AB360">
            <v>40794</v>
          </cell>
          <cell r="AC360">
            <v>40780</v>
          </cell>
          <cell r="AD360">
            <v>40794</v>
          </cell>
          <cell r="AE360">
            <v>40844</v>
          </cell>
          <cell r="AF360">
            <v>40847</v>
          </cell>
          <cell r="AH360">
            <v>40862</v>
          </cell>
          <cell r="AI360" t="str">
            <v>-</v>
          </cell>
          <cell r="AJ360">
            <v>43</v>
          </cell>
          <cell r="AK360">
            <v>15</v>
          </cell>
          <cell r="AQ360">
            <v>40793</v>
          </cell>
          <cell r="AV360">
            <v>40827</v>
          </cell>
          <cell r="AX360">
            <v>40851</v>
          </cell>
          <cell r="AY360">
            <v>40900</v>
          </cell>
          <cell r="AZ360">
            <v>113</v>
          </cell>
        </row>
        <row r="361">
          <cell r="B361" t="str">
            <v>A2045894-01-02</v>
          </cell>
          <cell r="C361" t="str">
            <v>Hydro-Wing Intl</v>
          </cell>
          <cell r="D361" t="str">
            <v>Nelson</v>
          </cell>
          <cell r="I361" t="str">
            <v>HWPC/110619</v>
          </cell>
          <cell r="L361" t="str">
            <v>Rea</v>
          </cell>
          <cell r="M361">
            <v>2</v>
          </cell>
          <cell r="N361" t="str">
            <v>BMP-348</v>
          </cell>
          <cell r="O361">
            <v>212747.21</v>
          </cell>
          <cell r="Q361" t="str">
            <v>MCPX</v>
          </cell>
          <cell r="R361" t="str">
            <v>PF</v>
          </cell>
          <cell r="S361" t="str">
            <v>N</v>
          </cell>
          <cell r="T361" t="str">
            <v>N</v>
          </cell>
          <cell r="V361">
            <v>40808</v>
          </cell>
          <cell r="W361">
            <v>40931</v>
          </cell>
          <cell r="X361">
            <v>40907</v>
          </cell>
          <cell r="Z361">
            <v>40815</v>
          </cell>
          <cell r="AA361">
            <v>40815</v>
          </cell>
          <cell r="AB361">
            <v>40815</v>
          </cell>
          <cell r="AC361">
            <v>40781</v>
          </cell>
          <cell r="AD361">
            <v>40795</v>
          </cell>
          <cell r="AE361">
            <v>40840</v>
          </cell>
          <cell r="AF361">
            <v>40847</v>
          </cell>
          <cell r="AH361">
            <v>40877</v>
          </cell>
          <cell r="AI361" t="str">
            <v>-</v>
          </cell>
          <cell r="AJ361">
            <v>28</v>
          </cell>
          <cell r="AK361">
            <v>14.142857142857142</v>
          </cell>
          <cell r="AO361">
            <v>40831</v>
          </cell>
          <cell r="AP361">
            <v>40829</v>
          </cell>
          <cell r="AV361">
            <v>40849</v>
          </cell>
          <cell r="AX361">
            <v>40856</v>
          </cell>
          <cell r="AY361">
            <v>40907</v>
          </cell>
          <cell r="AZ361">
            <v>99</v>
          </cell>
        </row>
        <row r="362">
          <cell r="B362" t="str">
            <v>A2038003-05-06-07</v>
          </cell>
          <cell r="C362" t="str">
            <v>VALERUS COMPRESSION</v>
          </cell>
          <cell r="D362" t="str">
            <v>Boening</v>
          </cell>
          <cell r="H362" t="str">
            <v>Madeleine</v>
          </cell>
          <cell r="I362" t="str">
            <v>HOU0051450</v>
          </cell>
          <cell r="M362">
            <v>3</v>
          </cell>
          <cell r="N362" t="str">
            <v>LMV806</v>
          </cell>
          <cell r="O362">
            <v>55191</v>
          </cell>
          <cell r="Q362" t="str">
            <v>STD</v>
          </cell>
          <cell r="R362" t="str">
            <v>PA</v>
          </cell>
          <cell r="S362" t="str">
            <v>N</v>
          </cell>
          <cell r="T362" t="str">
            <v>no</v>
          </cell>
          <cell r="V362">
            <v>40787</v>
          </cell>
          <cell r="W362">
            <v>40892</v>
          </cell>
          <cell r="X362">
            <v>40913</v>
          </cell>
          <cell r="Z362">
            <v>40794</v>
          </cell>
          <cell r="AA362">
            <v>40794</v>
          </cell>
          <cell r="AB362">
            <v>40794</v>
          </cell>
          <cell r="AC362">
            <v>40801</v>
          </cell>
          <cell r="AD362">
            <v>40815</v>
          </cell>
          <cell r="AE362">
            <v>40844</v>
          </cell>
          <cell r="AF362">
            <v>40847</v>
          </cell>
          <cell r="AH362">
            <v>40883</v>
          </cell>
          <cell r="AI362" t="str">
            <v>-</v>
          </cell>
          <cell r="AJ362">
            <v>43</v>
          </cell>
          <cell r="AK362">
            <v>18</v>
          </cell>
          <cell r="AQ362">
            <v>40721</v>
          </cell>
          <cell r="AV362">
            <v>40856</v>
          </cell>
          <cell r="AX362">
            <v>40861</v>
          </cell>
          <cell r="AY362">
            <v>40907</v>
          </cell>
          <cell r="AZ362">
            <v>120</v>
          </cell>
        </row>
        <row r="363">
          <cell r="B363" t="str">
            <v>C2048122-01</v>
          </cell>
          <cell r="C363" t="str">
            <v>M.W. Smith Equipment, Inc.</v>
          </cell>
          <cell r="D363" t="str">
            <v>Horner</v>
          </cell>
          <cell r="H363" t="str">
            <v>Margaret</v>
          </cell>
          <cell r="I363">
            <v>1862414</v>
          </cell>
          <cell r="M363">
            <v>1</v>
          </cell>
          <cell r="N363" t="str">
            <v>LMC-311P</v>
          </cell>
          <cell r="O363">
            <v>107818</v>
          </cell>
          <cell r="Q363" t="str">
            <v>STD</v>
          </cell>
          <cell r="R363" t="str">
            <v>CA</v>
          </cell>
          <cell r="S363" t="str">
            <v>N</v>
          </cell>
          <cell r="T363" t="str">
            <v>no</v>
          </cell>
          <cell r="V363">
            <v>40814</v>
          </cell>
          <cell r="W363">
            <v>40908</v>
          </cell>
          <cell r="X363">
            <v>40884</v>
          </cell>
          <cell r="Z363">
            <v>40821</v>
          </cell>
          <cell r="AA363">
            <v>40821</v>
          </cell>
          <cell r="AB363">
            <v>40828</v>
          </cell>
          <cell r="AC363">
            <v>40772</v>
          </cell>
          <cell r="AD363">
            <v>40786</v>
          </cell>
          <cell r="AE363">
            <v>40844</v>
          </cell>
          <cell r="AF363">
            <v>40848</v>
          </cell>
          <cell r="AH363">
            <v>40854</v>
          </cell>
          <cell r="AI363" t="str">
            <v>-</v>
          </cell>
          <cell r="AJ363">
            <v>25</v>
          </cell>
          <cell r="AK363">
            <v>10</v>
          </cell>
          <cell r="AO363">
            <v>40784</v>
          </cell>
          <cell r="AQ363">
            <v>40797</v>
          </cell>
          <cell r="AV363">
            <v>40844</v>
          </cell>
          <cell r="AX363">
            <v>40848</v>
          </cell>
          <cell r="AY363">
            <v>40932</v>
          </cell>
          <cell r="AZ363">
            <v>118</v>
          </cell>
        </row>
        <row r="364">
          <cell r="B364" t="str">
            <v>A1983082-01-03</v>
          </cell>
          <cell r="C364" t="str">
            <v>SAJ/SKYFORD CHEMICAL</v>
          </cell>
          <cell r="D364" t="str">
            <v>Setelin</v>
          </cell>
          <cell r="H364" t="str">
            <v>Nancy</v>
          </cell>
          <cell r="I364" t="str">
            <v>SNT38E-1027</v>
          </cell>
          <cell r="M364">
            <v>3</v>
          </cell>
          <cell r="N364" t="str">
            <v>LMV-343 controlled</v>
          </cell>
          <cell r="O364">
            <v>639116.36</v>
          </cell>
          <cell r="Q364" t="str">
            <v>CPX</v>
          </cell>
          <cell r="R364" t="str">
            <v>PE</v>
          </cell>
          <cell r="S364" t="str">
            <v>Y</v>
          </cell>
          <cell r="T364" t="str">
            <v>no</v>
          </cell>
          <cell r="V364">
            <v>40652</v>
          </cell>
          <cell r="W364">
            <v>40847</v>
          </cell>
          <cell r="X364">
            <v>40938</v>
          </cell>
          <cell r="Z364">
            <v>40659</v>
          </cell>
          <cell r="AA364">
            <v>40659</v>
          </cell>
          <cell r="AB364">
            <v>40659</v>
          </cell>
          <cell r="AC364">
            <v>40812</v>
          </cell>
          <cell r="AD364">
            <v>40826</v>
          </cell>
          <cell r="AE364">
            <v>40844</v>
          </cell>
          <cell r="AF364">
            <v>40849</v>
          </cell>
          <cell r="AH364">
            <v>40908</v>
          </cell>
          <cell r="AI364" t="str">
            <v>-</v>
          </cell>
          <cell r="AJ364">
            <v>142</v>
          </cell>
          <cell r="AK364">
            <v>40.857142857142854</v>
          </cell>
          <cell r="AQ364">
            <v>40758</v>
          </cell>
          <cell r="AV364">
            <v>40815</v>
          </cell>
          <cell r="AX364">
            <v>40820</v>
          </cell>
          <cell r="AY364">
            <v>40939</v>
          </cell>
          <cell r="AZ364">
            <v>287</v>
          </cell>
        </row>
        <row r="365">
          <cell r="B365" t="str">
            <v>A1974901-01-02</v>
          </cell>
          <cell r="C365" t="str">
            <v>SAJ/Shaanxi</v>
          </cell>
          <cell r="D365" t="str">
            <v>Jazmines</v>
          </cell>
          <cell r="H365" t="str">
            <v>Christina</v>
          </cell>
          <cell r="I365" t="str">
            <v>SNT38E-1025</v>
          </cell>
          <cell r="L365" t="str">
            <v>Rea</v>
          </cell>
          <cell r="M365">
            <v>2</v>
          </cell>
          <cell r="N365" t="str">
            <v>LMV-343</v>
          </cell>
          <cell r="O365">
            <v>460251.94</v>
          </cell>
          <cell r="Q365" t="str">
            <v>CPX</v>
          </cell>
          <cell r="R365" t="str">
            <v>PE</v>
          </cell>
          <cell r="S365" t="str">
            <v>N</v>
          </cell>
          <cell r="T365" t="str">
            <v>no</v>
          </cell>
          <cell r="V365">
            <v>40632</v>
          </cell>
          <cell r="W365">
            <v>40967</v>
          </cell>
          <cell r="X365">
            <v>40938</v>
          </cell>
          <cell r="Z365">
            <v>40639</v>
          </cell>
          <cell r="AA365">
            <v>40639</v>
          </cell>
          <cell r="AB365">
            <v>40639</v>
          </cell>
          <cell r="AC365">
            <v>40812</v>
          </cell>
          <cell r="AD365">
            <v>40826</v>
          </cell>
          <cell r="AE365">
            <v>40844</v>
          </cell>
          <cell r="AF365">
            <v>40849</v>
          </cell>
          <cell r="AH365">
            <v>40908</v>
          </cell>
          <cell r="AI365" t="str">
            <v>-</v>
          </cell>
          <cell r="AJ365">
            <v>156</v>
          </cell>
          <cell r="AK365">
            <v>43.714285714285715</v>
          </cell>
          <cell r="AV365">
            <v>40889</v>
          </cell>
          <cell r="AX365">
            <v>40892</v>
          </cell>
          <cell r="AY365">
            <v>40938</v>
          </cell>
          <cell r="AZ365">
            <v>306</v>
          </cell>
        </row>
        <row r="366">
          <cell r="B366" t="str">
            <v>C1990068-01</v>
          </cell>
          <cell r="C366" t="str">
            <v>Thomas Russell Co.</v>
          </cell>
          <cell r="D366" t="str">
            <v>Horner</v>
          </cell>
          <cell r="H366" t="str">
            <v>Margaret</v>
          </cell>
          <cell r="I366" t="str">
            <v>260-12</v>
          </cell>
          <cell r="M366">
            <v>1</v>
          </cell>
          <cell r="N366" t="str">
            <v>LMC-311P</v>
          </cell>
          <cell r="O366">
            <v>127497</v>
          </cell>
          <cell r="Q366" t="str">
            <v>STD</v>
          </cell>
          <cell r="R366" t="str">
            <v>CA</v>
          </cell>
          <cell r="S366" t="str">
            <v>N</v>
          </cell>
          <cell r="T366" t="str">
            <v>no</v>
          </cell>
          <cell r="V366">
            <v>40668</v>
          </cell>
          <cell r="W366">
            <v>40913</v>
          </cell>
          <cell r="X366">
            <v>40928</v>
          </cell>
          <cell r="Z366">
            <v>40675</v>
          </cell>
          <cell r="AA366">
            <v>40675</v>
          </cell>
          <cell r="AB366">
            <v>40682</v>
          </cell>
          <cell r="AC366">
            <v>40816</v>
          </cell>
          <cell r="AD366">
            <v>40830</v>
          </cell>
          <cell r="AE366">
            <v>40849</v>
          </cell>
          <cell r="AF366">
            <v>40853</v>
          </cell>
          <cell r="AH366">
            <v>40898</v>
          </cell>
          <cell r="AI366" t="str">
            <v>-</v>
          </cell>
          <cell r="AJ366">
            <v>132</v>
          </cell>
          <cell r="AK366">
            <v>37.142857142857146</v>
          </cell>
          <cell r="AQ366">
            <v>40780</v>
          </cell>
          <cell r="AV366">
            <v>40798</v>
          </cell>
          <cell r="AX366">
            <v>40820</v>
          </cell>
          <cell r="AY366">
            <v>40931</v>
          </cell>
          <cell r="AZ366">
            <v>263</v>
          </cell>
        </row>
        <row r="367">
          <cell r="B367" t="str">
            <v>C2019895-01-02</v>
          </cell>
          <cell r="C367" t="str">
            <v>S-CON Inc</v>
          </cell>
          <cell r="D367" t="str">
            <v>Lothe</v>
          </cell>
          <cell r="H367" t="str">
            <v>Margaret</v>
          </cell>
          <cell r="I367" t="str">
            <v>2103-110-1219</v>
          </cell>
          <cell r="L367" t="str">
            <v>Rea</v>
          </cell>
          <cell r="M367">
            <v>2</v>
          </cell>
          <cell r="N367" t="str">
            <v>LMC-311P</v>
          </cell>
          <cell r="O367">
            <v>437416</v>
          </cell>
          <cell r="Q367" t="str">
            <v>STD</v>
          </cell>
          <cell r="R367" t="str">
            <v>CA</v>
          </cell>
          <cell r="T367" t="str">
            <v>no</v>
          </cell>
          <cell r="V367">
            <v>40744</v>
          </cell>
          <cell r="W367">
            <v>40920</v>
          </cell>
          <cell r="X367">
            <v>40921</v>
          </cell>
          <cell r="Z367">
            <v>40751</v>
          </cell>
          <cell r="AA367">
            <v>40751</v>
          </cell>
          <cell r="AB367">
            <v>40758</v>
          </cell>
          <cell r="AC367">
            <v>40809</v>
          </cell>
          <cell r="AD367">
            <v>40823</v>
          </cell>
          <cell r="AE367">
            <v>40856</v>
          </cell>
          <cell r="AF367">
            <v>40860</v>
          </cell>
          <cell r="AH367">
            <v>40891</v>
          </cell>
          <cell r="AI367" t="str">
            <v>-</v>
          </cell>
          <cell r="AJ367">
            <v>83</v>
          </cell>
          <cell r="AK367">
            <v>25.285714285714285</v>
          </cell>
          <cell r="AQ367">
            <v>40794</v>
          </cell>
          <cell r="AR367">
            <v>40961</v>
          </cell>
          <cell r="AS367">
            <v>40969</v>
          </cell>
          <cell r="AV367">
            <v>40854</v>
          </cell>
          <cell r="AX367">
            <v>40864</v>
          </cell>
          <cell r="AY367">
            <v>40906</v>
          </cell>
          <cell r="AZ367">
            <v>162</v>
          </cell>
        </row>
        <row r="368">
          <cell r="B368" t="str">
            <v>C2037567-01</v>
          </cell>
          <cell r="C368" t="str">
            <v xml:space="preserve">Exterran Energy Solutions, L.P. </v>
          </cell>
          <cell r="D368" t="str">
            <v>Horner</v>
          </cell>
          <cell r="H368" t="str">
            <v>Margaret</v>
          </cell>
          <cell r="I368">
            <v>5182669</v>
          </cell>
          <cell r="M368">
            <v>1</v>
          </cell>
          <cell r="N368" t="str">
            <v>LMC311F</v>
          </cell>
          <cell r="O368">
            <v>163230.6</v>
          </cell>
          <cell r="Q368" t="str">
            <v>STD</v>
          </cell>
          <cell r="R368" t="str">
            <v>CA</v>
          </cell>
          <cell r="S368" t="str">
            <v>N</v>
          </cell>
          <cell r="T368" t="str">
            <v>no</v>
          </cell>
          <cell r="V368">
            <v>40786</v>
          </cell>
          <cell r="W368">
            <v>40921</v>
          </cell>
          <cell r="X368">
            <v>40957</v>
          </cell>
          <cell r="Z368">
            <v>40793</v>
          </cell>
          <cell r="AA368">
            <v>40793</v>
          </cell>
          <cell r="AB368">
            <v>40800</v>
          </cell>
          <cell r="AC368">
            <v>40845</v>
          </cell>
          <cell r="AD368">
            <v>40859</v>
          </cell>
          <cell r="AE368">
            <v>40857</v>
          </cell>
          <cell r="AF368">
            <v>40861</v>
          </cell>
          <cell r="AH368">
            <v>40927</v>
          </cell>
          <cell r="AI368" t="str">
            <v>-</v>
          </cell>
          <cell r="AJ368">
            <v>54</v>
          </cell>
          <cell r="AK368">
            <v>24.428571428571427</v>
          </cell>
          <cell r="AP368">
            <v>40850</v>
          </cell>
          <cell r="AQ368">
            <v>40850</v>
          </cell>
          <cell r="AV368">
            <v>40880</v>
          </cell>
          <cell r="AX368">
            <v>40918</v>
          </cell>
          <cell r="AY368">
            <v>40966</v>
          </cell>
          <cell r="AZ368">
            <v>180</v>
          </cell>
        </row>
        <row r="369">
          <cell r="B369" t="str">
            <v>A2020420-01-02</v>
          </cell>
          <cell r="C369" t="str">
            <v>Samsung C&amp;T</v>
          </cell>
          <cell r="D369" t="str">
            <v>Nelson</v>
          </cell>
          <cell r="H369" t="str">
            <v>Christina</v>
          </cell>
          <cell r="I369" t="str">
            <v>SEC-EO-MGA-130</v>
          </cell>
          <cell r="L369" t="str">
            <v>Rea</v>
          </cell>
          <cell r="M369">
            <v>2</v>
          </cell>
          <cell r="N369" t="str">
            <v>LMV-322</v>
          </cell>
          <cell r="O369">
            <v>225000</v>
          </cell>
          <cell r="Q369" t="str">
            <v>CPX</v>
          </cell>
          <cell r="R369" t="str">
            <v>PD</v>
          </cell>
          <cell r="S369" t="str">
            <v>N</v>
          </cell>
          <cell r="T369" t="str">
            <v>no</v>
          </cell>
          <cell r="V369">
            <v>40744</v>
          </cell>
          <cell r="W369">
            <v>40928</v>
          </cell>
          <cell r="X369">
            <v>41059</v>
          </cell>
          <cell r="Z369">
            <v>40751</v>
          </cell>
          <cell r="AA369">
            <v>40751</v>
          </cell>
          <cell r="AB369">
            <v>40751</v>
          </cell>
          <cell r="AC369">
            <v>40947</v>
          </cell>
          <cell r="AD369">
            <v>40961</v>
          </cell>
          <cell r="AE369">
            <v>40857</v>
          </cell>
          <cell r="AF369">
            <v>40861</v>
          </cell>
          <cell r="AH369">
            <v>41029</v>
          </cell>
          <cell r="AI369" t="str">
            <v>-</v>
          </cell>
          <cell r="AJ369">
            <v>84</v>
          </cell>
          <cell r="AK369">
            <v>45</v>
          </cell>
          <cell r="AV369">
            <v>40966</v>
          </cell>
          <cell r="AX369">
            <v>40997</v>
          </cell>
          <cell r="AY369">
            <v>41060</v>
          </cell>
          <cell r="AZ369">
            <v>316</v>
          </cell>
        </row>
        <row r="370">
          <cell r="B370" t="str">
            <v>A2033176-02</v>
          </cell>
          <cell r="C370" t="str">
            <v>TAIKKISO</v>
          </cell>
          <cell r="D370" t="str">
            <v>Elkins</v>
          </cell>
          <cell r="H370" t="str">
            <v>Madeleine</v>
          </cell>
          <cell r="I370" t="str">
            <v>TKK2011S-01</v>
          </cell>
          <cell r="M370">
            <v>1</v>
          </cell>
          <cell r="N370" t="str">
            <v>LMV311</v>
          </cell>
          <cell r="O370">
            <v>85330</v>
          </cell>
          <cell r="Q370" t="str">
            <v>STD</v>
          </cell>
          <cell r="R370" t="str">
            <v>PB</v>
          </cell>
          <cell r="S370" t="str">
            <v>N</v>
          </cell>
          <cell r="T370" t="str">
            <v>no</v>
          </cell>
          <cell r="V370">
            <v>40774</v>
          </cell>
          <cell r="W370">
            <v>40914</v>
          </cell>
          <cell r="X370">
            <v>40939</v>
          </cell>
          <cell r="Z370">
            <v>40781</v>
          </cell>
          <cell r="AA370">
            <v>40781</v>
          </cell>
          <cell r="AB370">
            <v>40781</v>
          </cell>
          <cell r="AC370">
            <v>40827</v>
          </cell>
          <cell r="AD370">
            <v>40841</v>
          </cell>
          <cell r="AE370">
            <v>40859</v>
          </cell>
          <cell r="AF370">
            <v>40862</v>
          </cell>
          <cell r="AH370">
            <v>40909</v>
          </cell>
          <cell r="AI370" t="str">
            <v>-</v>
          </cell>
          <cell r="AJ370">
            <v>63</v>
          </cell>
          <cell r="AK370">
            <v>23.571428571428573</v>
          </cell>
          <cell r="AO370">
            <v>40802</v>
          </cell>
          <cell r="AP370">
            <v>40822</v>
          </cell>
          <cell r="AQ370">
            <v>40822</v>
          </cell>
          <cell r="AV370">
            <v>40865</v>
          </cell>
          <cell r="AX370">
            <v>40905</v>
          </cell>
          <cell r="AY370">
            <v>40962</v>
          </cell>
          <cell r="AZ370">
            <v>188</v>
          </cell>
        </row>
        <row r="371">
          <cell r="B371" t="str">
            <v>C2020386-01</v>
          </cell>
          <cell r="C371" t="str">
            <v>Optimized Process Designs</v>
          </cell>
          <cell r="D371" t="str">
            <v>Boening</v>
          </cell>
          <cell r="H371" t="str">
            <v>Kursten</v>
          </cell>
          <cell r="I371" t="str">
            <v>1-11027-4030-GJL</v>
          </cell>
          <cell r="L371" t="str">
            <v>Horner</v>
          </cell>
          <cell r="M371">
            <v>1</v>
          </cell>
          <cell r="N371" t="str">
            <v>LMC-311F</v>
          </cell>
          <cell r="O371">
            <v>236518</v>
          </cell>
          <cell r="Q371" t="str">
            <v>STD</v>
          </cell>
          <cell r="R371" t="str">
            <v>CC</v>
          </cell>
          <cell r="S371" t="str">
            <v>N</v>
          </cell>
          <cell r="T371" t="str">
            <v>no</v>
          </cell>
          <cell r="V371">
            <v>40744</v>
          </cell>
          <cell r="W371">
            <v>40959</v>
          </cell>
          <cell r="X371">
            <v>40935</v>
          </cell>
          <cell r="Z371">
            <v>40751</v>
          </cell>
          <cell r="AA371">
            <v>40751</v>
          </cell>
          <cell r="AB371">
            <v>40758</v>
          </cell>
          <cell r="AC371">
            <v>40823</v>
          </cell>
          <cell r="AD371">
            <v>40837</v>
          </cell>
          <cell r="AE371">
            <v>40860</v>
          </cell>
          <cell r="AF371">
            <v>40864</v>
          </cell>
          <cell r="AH371">
            <v>40905</v>
          </cell>
          <cell r="AI371" t="str">
            <v>-</v>
          </cell>
          <cell r="AJ371">
            <v>87</v>
          </cell>
          <cell r="AK371">
            <v>27.285714285714285</v>
          </cell>
          <cell r="AP371">
            <v>40837</v>
          </cell>
          <cell r="AQ371">
            <v>40837</v>
          </cell>
          <cell r="AV371">
            <v>40879</v>
          </cell>
          <cell r="AX371">
            <v>40884</v>
          </cell>
          <cell r="AY371">
            <v>40908</v>
          </cell>
          <cell r="AZ371">
            <v>164</v>
          </cell>
        </row>
        <row r="372">
          <cell r="B372" t="str">
            <v>A1999639-01-02</v>
          </cell>
          <cell r="C372" t="str">
            <v>Indian Oil Corp Ltd</v>
          </cell>
          <cell r="D372" t="str">
            <v>Setelin</v>
          </cell>
          <cell r="H372" t="str">
            <v>Nancy</v>
          </cell>
          <cell r="I372" t="str">
            <v>LOA#5201/57</v>
          </cell>
          <cell r="M372">
            <v>2</v>
          </cell>
          <cell r="N372" t="str">
            <v>LMV-311Z</v>
          </cell>
          <cell r="O372">
            <v>858656</v>
          </cell>
          <cell r="Q372" t="str">
            <v>CPX</v>
          </cell>
          <cell r="R372" t="str">
            <v>PD</v>
          </cell>
          <cell r="S372" t="str">
            <v>Y</v>
          </cell>
          <cell r="T372" t="str">
            <v>no</v>
          </cell>
          <cell r="V372">
            <v>40694</v>
          </cell>
          <cell r="W372">
            <v>40932</v>
          </cell>
          <cell r="X372">
            <v>40928</v>
          </cell>
          <cell r="Z372">
            <v>40701</v>
          </cell>
          <cell r="AA372">
            <v>40701</v>
          </cell>
          <cell r="AB372">
            <v>40701</v>
          </cell>
          <cell r="AC372">
            <v>40816</v>
          </cell>
          <cell r="AD372">
            <v>40830</v>
          </cell>
          <cell r="AE372">
            <v>40861</v>
          </cell>
          <cell r="AF372">
            <v>40865</v>
          </cell>
          <cell r="AH372">
            <v>40898</v>
          </cell>
          <cell r="AI372" t="str">
            <v>-</v>
          </cell>
          <cell r="AJ372">
            <v>124</v>
          </cell>
          <cell r="AK372">
            <v>33.428571428571431</v>
          </cell>
          <cell r="AQ372">
            <v>40794</v>
          </cell>
          <cell r="AV372">
            <v>40854</v>
          </cell>
          <cell r="AX372">
            <v>40864</v>
          </cell>
          <cell r="AY372">
            <v>40906</v>
          </cell>
          <cell r="AZ372">
            <v>212</v>
          </cell>
        </row>
        <row r="373">
          <cell r="B373" t="str">
            <v>C2045593-01</v>
          </cell>
          <cell r="C373" t="str">
            <v>China Jinshan Associated</v>
          </cell>
          <cell r="D373" t="str">
            <v>Pastore</v>
          </cell>
          <cell r="H373" t="str">
            <v>Margaret</v>
          </cell>
          <cell r="I373" t="str">
            <v>112IP10177B297</v>
          </cell>
          <cell r="M373">
            <v>1</v>
          </cell>
          <cell r="N373" t="str">
            <v>LMC-311P</v>
          </cell>
          <cell r="O373">
            <v>295000</v>
          </cell>
          <cell r="Q373" t="str">
            <v>MCPX</v>
          </cell>
          <cell r="R373" t="str">
            <v>CC</v>
          </cell>
          <cell r="S373" t="str">
            <v>N</v>
          </cell>
          <cell r="T373" t="str">
            <v>no</v>
          </cell>
          <cell r="V373">
            <v>40807</v>
          </cell>
          <cell r="W373">
            <v>40961</v>
          </cell>
          <cell r="X373">
            <v>41029</v>
          </cell>
          <cell r="Z373">
            <v>40814</v>
          </cell>
          <cell r="AA373">
            <v>40814</v>
          </cell>
          <cell r="AB373">
            <v>40821</v>
          </cell>
          <cell r="AC373">
            <v>40917</v>
          </cell>
          <cell r="AD373">
            <v>40931</v>
          </cell>
          <cell r="AE373">
            <v>40862</v>
          </cell>
          <cell r="AF373">
            <v>40866</v>
          </cell>
          <cell r="AH373">
            <v>40999</v>
          </cell>
          <cell r="AI373" t="str">
            <v>-</v>
          </cell>
          <cell r="AJ373">
            <v>43</v>
          </cell>
          <cell r="AK373">
            <v>31.714285714285715</v>
          </cell>
          <cell r="AP373">
            <v>40772</v>
          </cell>
          <cell r="AQ373">
            <v>40772</v>
          </cell>
          <cell r="AV373">
            <v>40892</v>
          </cell>
          <cell r="AX373">
            <v>40921</v>
          </cell>
          <cell r="AY373">
            <v>41027</v>
          </cell>
          <cell r="AZ373">
            <v>220</v>
          </cell>
        </row>
        <row r="374">
          <cell r="B374" t="str">
            <v>A2062692-01-02</v>
          </cell>
          <cell r="C374" t="str">
            <v>ConocoPhillips Co.</v>
          </cell>
          <cell r="D374" t="str">
            <v>Chapman</v>
          </cell>
          <cell r="H374" t="str">
            <v>Madeleine</v>
          </cell>
          <cell r="I374">
            <v>4516008670</v>
          </cell>
          <cell r="M374">
            <v>2</v>
          </cell>
          <cell r="N374" t="str">
            <v>LMV-801</v>
          </cell>
          <cell r="O374">
            <v>69321</v>
          </cell>
          <cell r="Q374" t="str">
            <v>STD</v>
          </cell>
          <cell r="R374" t="str">
            <v>PA</v>
          </cell>
          <cell r="S374" t="str">
            <v>N</v>
          </cell>
          <cell r="T374" t="str">
            <v>no</v>
          </cell>
          <cell r="V374">
            <v>40848</v>
          </cell>
          <cell r="W374">
            <v>40913</v>
          </cell>
          <cell r="X374">
            <v>40994</v>
          </cell>
          <cell r="Z374">
            <v>40855</v>
          </cell>
          <cell r="AA374">
            <v>40855</v>
          </cell>
          <cell r="AB374">
            <v>40855</v>
          </cell>
          <cell r="AC374">
            <v>40882</v>
          </cell>
          <cell r="AD374">
            <v>40896</v>
          </cell>
          <cell r="AE374">
            <v>40865</v>
          </cell>
          <cell r="AF374">
            <v>40868</v>
          </cell>
          <cell r="AH374">
            <v>40964</v>
          </cell>
          <cell r="AI374" t="str">
            <v>-</v>
          </cell>
          <cell r="AJ374">
            <v>15</v>
          </cell>
          <cell r="AK374">
            <v>20.857142857142858</v>
          </cell>
          <cell r="AQ374">
            <v>40913</v>
          </cell>
          <cell r="AV374">
            <v>40935</v>
          </cell>
          <cell r="AX374">
            <v>40941</v>
          </cell>
          <cell r="AY374">
            <v>40999</v>
          </cell>
          <cell r="AZ374">
            <v>151</v>
          </cell>
        </row>
        <row r="375">
          <cell r="B375" t="str">
            <v>C2037243-01</v>
          </cell>
          <cell r="C375" t="str">
            <v xml:space="preserve">Exterran Energy Solutions, L.P. </v>
          </cell>
          <cell r="D375" t="str">
            <v>Horner</v>
          </cell>
          <cell r="H375" t="str">
            <v>Margaret</v>
          </cell>
          <cell r="I375">
            <v>5182680</v>
          </cell>
          <cell r="M375">
            <v>1</v>
          </cell>
          <cell r="N375" t="str">
            <v>LMC-311F</v>
          </cell>
          <cell r="O375">
            <v>158578.20000000001</v>
          </cell>
          <cell r="Q375" t="str">
            <v>STD</v>
          </cell>
          <cell r="R375" t="str">
            <v>CA</v>
          </cell>
          <cell r="S375" t="str">
            <v>N</v>
          </cell>
          <cell r="T375" t="str">
            <v>no</v>
          </cell>
          <cell r="V375">
            <v>40786</v>
          </cell>
          <cell r="W375">
            <v>40928</v>
          </cell>
          <cell r="X375">
            <v>40998</v>
          </cell>
          <cell r="Z375">
            <v>40793</v>
          </cell>
          <cell r="AA375">
            <v>40793</v>
          </cell>
          <cell r="AB375">
            <v>40800</v>
          </cell>
          <cell r="AC375">
            <v>40886</v>
          </cell>
          <cell r="AD375">
            <v>40900</v>
          </cell>
          <cell r="AE375">
            <v>40864</v>
          </cell>
          <cell r="AF375">
            <v>40868</v>
          </cell>
          <cell r="AH375">
            <v>40968</v>
          </cell>
          <cell r="AI375" t="str">
            <v>-</v>
          </cell>
          <cell r="AJ375">
            <v>59</v>
          </cell>
          <cell r="AK375">
            <v>30.285714285714285</v>
          </cell>
          <cell r="AP375">
            <v>40822</v>
          </cell>
          <cell r="AQ375">
            <v>40841</v>
          </cell>
          <cell r="AV375">
            <v>40933</v>
          </cell>
          <cell r="AX375">
            <v>40942</v>
          </cell>
          <cell r="AY375">
            <v>40999</v>
          </cell>
          <cell r="AZ375">
            <v>213</v>
          </cell>
        </row>
        <row r="376">
          <cell r="B376" t="str">
            <v>A2043502-01-02</v>
          </cell>
          <cell r="C376" t="str">
            <v>Sinclair Wyoming Refining Company</v>
          </cell>
          <cell r="D376" t="str">
            <v>Boening</v>
          </cell>
          <cell r="H376" t="str">
            <v>Madeleine</v>
          </cell>
          <cell r="I376" t="str">
            <v>S1115476</v>
          </cell>
          <cell r="M376">
            <v>2</v>
          </cell>
          <cell r="N376" t="str">
            <v>LMV-801</v>
          </cell>
          <cell r="O376">
            <v>37955</v>
          </cell>
          <cell r="Q376" t="str">
            <v>STD</v>
          </cell>
          <cell r="R376" t="str">
            <v>PA</v>
          </cell>
          <cell r="S376" t="str">
            <v>N</v>
          </cell>
          <cell r="T376" t="str">
            <v>no</v>
          </cell>
          <cell r="V376">
            <v>40802</v>
          </cell>
          <cell r="W376">
            <v>40917</v>
          </cell>
          <cell r="X376">
            <v>40939</v>
          </cell>
          <cell r="Z376">
            <v>40809</v>
          </cell>
          <cell r="AA376">
            <v>40809</v>
          </cell>
          <cell r="AB376">
            <v>40809</v>
          </cell>
          <cell r="AC376">
            <v>40827</v>
          </cell>
          <cell r="AD376">
            <v>40841</v>
          </cell>
          <cell r="AE376">
            <v>40869</v>
          </cell>
          <cell r="AF376">
            <v>40872</v>
          </cell>
          <cell r="AH376">
            <v>40909</v>
          </cell>
          <cell r="AI376" t="str">
            <v>-</v>
          </cell>
          <cell r="AJ376">
            <v>51</v>
          </cell>
          <cell r="AK376">
            <v>19.571428571428573</v>
          </cell>
          <cell r="AP376">
            <v>40850</v>
          </cell>
          <cell r="AV376">
            <v>40896</v>
          </cell>
          <cell r="AX376">
            <v>40913</v>
          </cell>
          <cell r="AY376">
            <v>40939</v>
          </cell>
          <cell r="AZ376">
            <v>137</v>
          </cell>
        </row>
        <row r="377">
          <cell r="B377" t="str">
            <v>A2045894-05-06</v>
          </cell>
          <cell r="C377" t="str">
            <v>Hydro-Wing Intl</v>
          </cell>
          <cell r="D377" t="str">
            <v>Nelson</v>
          </cell>
          <cell r="I377" t="str">
            <v>HWPC/110619</v>
          </cell>
          <cell r="L377" t="str">
            <v>Rea</v>
          </cell>
          <cell r="M377">
            <v>2</v>
          </cell>
          <cell r="N377" t="str">
            <v>LMV-311</v>
          </cell>
          <cell r="O377">
            <v>102193.32</v>
          </cell>
          <cell r="Q377" t="str">
            <v>MCPX</v>
          </cell>
          <cell r="R377" t="str">
            <v>PC</v>
          </cell>
          <cell r="S377" t="str">
            <v>N</v>
          </cell>
          <cell r="T377" t="str">
            <v>N</v>
          </cell>
          <cell r="V377">
            <v>40808</v>
          </cell>
          <cell r="W377">
            <v>40931</v>
          </cell>
          <cell r="X377">
            <v>40968</v>
          </cell>
          <cell r="Z377">
            <v>40815</v>
          </cell>
          <cell r="AA377">
            <v>40815</v>
          </cell>
          <cell r="AB377">
            <v>40815</v>
          </cell>
          <cell r="AC377">
            <v>40856</v>
          </cell>
          <cell r="AD377">
            <v>40870</v>
          </cell>
          <cell r="AE377">
            <v>40869</v>
          </cell>
          <cell r="AF377">
            <v>40872</v>
          </cell>
          <cell r="AH377">
            <v>40938</v>
          </cell>
          <cell r="AI377" t="str">
            <v>-</v>
          </cell>
          <cell r="AJ377">
            <v>47</v>
          </cell>
          <cell r="AK377">
            <v>22.857142857142858</v>
          </cell>
          <cell r="AO377">
            <v>40793</v>
          </cell>
          <cell r="AP377">
            <v>40850</v>
          </cell>
          <cell r="AQ377">
            <v>40833</v>
          </cell>
          <cell r="AV377">
            <v>40864</v>
          </cell>
          <cell r="AX377">
            <v>40877</v>
          </cell>
          <cell r="AY377">
            <v>40967</v>
          </cell>
          <cell r="AZ377">
            <v>159</v>
          </cell>
        </row>
        <row r="378">
          <cell r="B378" t="str">
            <v>A2045894-03-04</v>
          </cell>
          <cell r="C378" t="str">
            <v>Hydro-Wing Intl</v>
          </cell>
          <cell r="D378" t="str">
            <v>Nelson</v>
          </cell>
          <cell r="I378" t="str">
            <v>HWPC/110619</v>
          </cell>
          <cell r="L378" t="str">
            <v>Rea</v>
          </cell>
          <cell r="M378">
            <v>2</v>
          </cell>
          <cell r="N378" t="str">
            <v>LMV-311</v>
          </cell>
          <cell r="O378">
            <v>99624.960000000006</v>
          </cell>
          <cell r="Q378" t="str">
            <v>MCPX</v>
          </cell>
          <cell r="R378" t="str">
            <v>PC</v>
          </cell>
          <cell r="S378" t="str">
            <v>N</v>
          </cell>
          <cell r="T378" t="str">
            <v>N</v>
          </cell>
          <cell r="V378">
            <v>40808</v>
          </cell>
          <cell r="W378">
            <v>40931</v>
          </cell>
          <cell r="X378">
            <v>40998</v>
          </cell>
          <cell r="Z378">
            <v>40815</v>
          </cell>
          <cell r="AA378">
            <v>40815</v>
          </cell>
          <cell r="AB378">
            <v>40815</v>
          </cell>
          <cell r="AC378">
            <v>40886</v>
          </cell>
          <cell r="AD378">
            <v>40900</v>
          </cell>
          <cell r="AE378">
            <v>40869</v>
          </cell>
          <cell r="AF378">
            <v>40872</v>
          </cell>
          <cell r="AH378">
            <v>40968</v>
          </cell>
          <cell r="AI378" t="str">
            <v>-</v>
          </cell>
          <cell r="AJ378">
            <v>47</v>
          </cell>
          <cell r="AK378">
            <v>27.142857142857142</v>
          </cell>
          <cell r="AP378">
            <v>40822</v>
          </cell>
          <cell r="AQ378">
            <v>40841</v>
          </cell>
          <cell r="AV378">
            <v>40933</v>
          </cell>
          <cell r="AX378">
            <v>40954</v>
          </cell>
          <cell r="AY378">
            <v>40999</v>
          </cell>
          <cell r="AZ378">
            <v>191</v>
          </cell>
        </row>
        <row r="379">
          <cell r="B379" t="str">
            <v>C2039480-01</v>
          </cell>
          <cell r="C379" t="str">
            <v xml:space="preserve">Exterran Energy Solutions, L.P. </v>
          </cell>
          <cell r="D379" t="str">
            <v>Jones</v>
          </cell>
          <cell r="H379" t="str">
            <v>Margaret</v>
          </cell>
          <cell r="I379">
            <v>5182193</v>
          </cell>
          <cell r="L379" t="str">
            <v>Horner</v>
          </cell>
          <cell r="M379">
            <v>1</v>
          </cell>
          <cell r="N379" t="str">
            <v>LMC311P</v>
          </cell>
          <cell r="O379">
            <v>161981</v>
          </cell>
          <cell r="Q379" t="str">
            <v>STD</v>
          </cell>
          <cell r="R379" t="str">
            <v>CA</v>
          </cell>
          <cell r="S379" t="str">
            <v>N</v>
          </cell>
          <cell r="T379" t="str">
            <v>no</v>
          </cell>
          <cell r="V379">
            <v>40793</v>
          </cell>
          <cell r="W379">
            <v>40935</v>
          </cell>
          <cell r="X379">
            <v>40937</v>
          </cell>
          <cell r="Z379">
            <v>40800</v>
          </cell>
          <cell r="AA379">
            <v>40800</v>
          </cell>
          <cell r="AB379">
            <v>40807</v>
          </cell>
          <cell r="AC379">
            <v>40825</v>
          </cell>
          <cell r="AD379">
            <v>40839</v>
          </cell>
          <cell r="AE379">
            <v>40871</v>
          </cell>
          <cell r="AF379">
            <v>40875</v>
          </cell>
          <cell r="AH379">
            <v>40907</v>
          </cell>
          <cell r="AI379" t="str">
            <v>-</v>
          </cell>
          <cell r="AJ379">
            <v>59</v>
          </cell>
          <cell r="AK379">
            <v>20.571428571428573</v>
          </cell>
          <cell r="AO379">
            <v>40792</v>
          </cell>
          <cell r="AP379">
            <v>40785</v>
          </cell>
          <cell r="AQ379">
            <v>40837</v>
          </cell>
          <cell r="AV379">
            <v>40864</v>
          </cell>
          <cell r="AX379">
            <v>40869</v>
          </cell>
          <cell r="AY379">
            <v>40934</v>
          </cell>
          <cell r="AZ379">
            <v>141</v>
          </cell>
        </row>
        <row r="380">
          <cell r="B380" t="str">
            <v>A2048942-01</v>
          </cell>
          <cell r="C380" t="str">
            <v>Trunkline Gas Company</v>
          </cell>
          <cell r="D380" t="str">
            <v>Elkins</v>
          </cell>
          <cell r="H380" t="str">
            <v>Madeleine</v>
          </cell>
          <cell r="I380" t="str">
            <v>66577-M</v>
          </cell>
          <cell r="M380">
            <v>1</v>
          </cell>
          <cell r="N380" t="str">
            <v>LMV801</v>
          </cell>
          <cell r="O380">
            <v>42106</v>
          </cell>
          <cell r="Q380" t="str">
            <v>STD</v>
          </cell>
          <cell r="R380" t="str">
            <v>PA</v>
          </cell>
          <cell r="S380" t="str">
            <v>Y</v>
          </cell>
          <cell r="T380" t="str">
            <v>no</v>
          </cell>
          <cell r="V380">
            <v>40815</v>
          </cell>
          <cell r="W380">
            <v>40920</v>
          </cell>
          <cell r="X380">
            <v>40954</v>
          </cell>
          <cell r="Z380">
            <v>40822</v>
          </cell>
          <cell r="AA380">
            <v>40822</v>
          </cell>
          <cell r="AB380">
            <v>40822</v>
          </cell>
          <cell r="AC380">
            <v>40842</v>
          </cell>
          <cell r="AD380">
            <v>40856</v>
          </cell>
          <cell r="AE380">
            <v>40872</v>
          </cell>
          <cell r="AF380">
            <v>40875</v>
          </cell>
          <cell r="AH380">
            <v>40924</v>
          </cell>
          <cell r="AI380" t="str">
            <v>-</v>
          </cell>
          <cell r="AJ380">
            <v>43</v>
          </cell>
          <cell r="AK380">
            <v>19.857142857142858</v>
          </cell>
          <cell r="AP380">
            <v>40809</v>
          </cell>
          <cell r="AQ380">
            <v>40821</v>
          </cell>
          <cell r="AV380">
            <v>40836</v>
          </cell>
          <cell r="AX380">
            <v>40855</v>
          </cell>
          <cell r="AY380">
            <v>40959</v>
          </cell>
          <cell r="AZ380">
            <v>144</v>
          </cell>
        </row>
        <row r="381">
          <cell r="B381" t="str">
            <v>A2029999-01</v>
          </cell>
          <cell r="C381" t="str">
            <v>Hong Kong Rising-Sun Int'l Ltd</v>
          </cell>
          <cell r="D381" t="str">
            <v>Jazmines</v>
          </cell>
          <cell r="H381" t="str">
            <v>Audrey</v>
          </cell>
          <cell r="I381" t="str">
            <v>SN-RS-110623</v>
          </cell>
          <cell r="M381">
            <v>1</v>
          </cell>
          <cell r="N381" t="str">
            <v>LMV-322</v>
          </cell>
          <cell r="O381">
            <v>47350.239999999998</v>
          </cell>
          <cell r="Q381" t="str">
            <v>CPX</v>
          </cell>
          <cell r="R381" t="str">
            <v>PB</v>
          </cell>
          <cell r="S381" t="str">
            <v>Y</v>
          </cell>
          <cell r="T381" t="str">
            <v>no</v>
          </cell>
          <cell r="V381">
            <v>40767</v>
          </cell>
          <cell r="W381">
            <v>40928</v>
          </cell>
          <cell r="X381">
            <v>40939</v>
          </cell>
          <cell r="Z381">
            <v>40774</v>
          </cell>
          <cell r="AA381">
            <v>40774</v>
          </cell>
          <cell r="AB381">
            <v>40774</v>
          </cell>
          <cell r="AC381">
            <v>40827</v>
          </cell>
          <cell r="AD381">
            <v>40841</v>
          </cell>
          <cell r="AE381">
            <v>40873</v>
          </cell>
          <cell r="AF381">
            <v>40876</v>
          </cell>
          <cell r="AH381">
            <v>40909</v>
          </cell>
          <cell r="AI381" t="str">
            <v>-</v>
          </cell>
          <cell r="AJ381">
            <v>78</v>
          </cell>
          <cell r="AK381">
            <v>24.571428571428573</v>
          </cell>
          <cell r="AO381">
            <v>40802</v>
          </cell>
          <cell r="AP381">
            <v>40822</v>
          </cell>
          <cell r="AQ381">
            <v>40822</v>
          </cell>
          <cell r="AV381">
            <v>40865</v>
          </cell>
          <cell r="AX381">
            <v>40905</v>
          </cell>
          <cell r="AY381">
            <v>40962</v>
          </cell>
          <cell r="AZ381">
            <v>195</v>
          </cell>
        </row>
        <row r="382">
          <cell r="B382" t="str">
            <v>A2029999-02-03</v>
          </cell>
          <cell r="C382" t="str">
            <v>Hong Kong Rising-Sun Int'l Ltd</v>
          </cell>
          <cell r="D382" t="str">
            <v>Jazmines</v>
          </cell>
          <cell r="H382" t="str">
            <v>Audrey</v>
          </cell>
          <cell r="I382" t="str">
            <v>SN-RS-110623</v>
          </cell>
          <cell r="M382">
            <v>2</v>
          </cell>
          <cell r="N382" t="str">
            <v>LMV-322</v>
          </cell>
          <cell r="O382">
            <v>94765.92</v>
          </cell>
          <cell r="Q382" t="str">
            <v>CPX</v>
          </cell>
          <cell r="R382" t="str">
            <v>PB</v>
          </cell>
          <cell r="S382" t="str">
            <v>Y</v>
          </cell>
          <cell r="T382" t="str">
            <v>no</v>
          </cell>
          <cell r="V382">
            <v>40767</v>
          </cell>
          <cell r="W382">
            <v>40928</v>
          </cell>
          <cell r="X382">
            <v>40939</v>
          </cell>
          <cell r="Z382">
            <v>40774</v>
          </cell>
          <cell r="AA382">
            <v>40774</v>
          </cell>
          <cell r="AB382">
            <v>40774</v>
          </cell>
          <cell r="AC382">
            <v>40827</v>
          </cell>
          <cell r="AD382">
            <v>40841</v>
          </cell>
          <cell r="AE382">
            <v>40873</v>
          </cell>
          <cell r="AF382">
            <v>40876</v>
          </cell>
          <cell r="AH382">
            <v>40909</v>
          </cell>
          <cell r="AI382" t="str">
            <v>-</v>
          </cell>
          <cell r="AJ382">
            <v>78</v>
          </cell>
          <cell r="AK382">
            <v>24.571428571428573</v>
          </cell>
          <cell r="AO382">
            <v>40802</v>
          </cell>
          <cell r="AP382">
            <v>40822</v>
          </cell>
          <cell r="AQ382">
            <v>40822</v>
          </cell>
          <cell r="AV382">
            <v>40865</v>
          </cell>
          <cell r="AX382">
            <v>40906</v>
          </cell>
          <cell r="AY382">
            <v>40962</v>
          </cell>
          <cell r="AZ382">
            <v>195</v>
          </cell>
        </row>
        <row r="383">
          <cell r="B383" t="str">
            <v>A2029999-04</v>
          </cell>
          <cell r="C383" t="str">
            <v>Hong Kong Rising-Sun Int'l Ltd</v>
          </cell>
          <cell r="D383" t="str">
            <v>Jazmines</v>
          </cell>
          <cell r="H383" t="str">
            <v>Audrey</v>
          </cell>
          <cell r="I383" t="str">
            <v>SN-RS-110623</v>
          </cell>
          <cell r="M383">
            <v>1</v>
          </cell>
          <cell r="N383" t="str">
            <v>LMV-322</v>
          </cell>
          <cell r="O383">
            <v>45845.919999999998</v>
          </cell>
          <cell r="Q383" t="str">
            <v>CPX</v>
          </cell>
          <cell r="R383" t="str">
            <v>PB</v>
          </cell>
          <cell r="S383" t="str">
            <v>Y</v>
          </cell>
          <cell r="T383" t="str">
            <v>no</v>
          </cell>
          <cell r="V383">
            <v>40767</v>
          </cell>
          <cell r="W383">
            <v>40928</v>
          </cell>
          <cell r="X383">
            <v>40939</v>
          </cell>
          <cell r="Z383">
            <v>40774</v>
          </cell>
          <cell r="AA383">
            <v>40774</v>
          </cell>
          <cell r="AB383">
            <v>40774</v>
          </cell>
          <cell r="AC383">
            <v>40827</v>
          </cell>
          <cell r="AD383">
            <v>40841</v>
          </cell>
          <cell r="AE383">
            <v>40873</v>
          </cell>
          <cell r="AF383">
            <v>40876</v>
          </cell>
          <cell r="AH383">
            <v>40909</v>
          </cell>
          <cell r="AI383" t="str">
            <v>-</v>
          </cell>
          <cell r="AJ383">
            <v>78</v>
          </cell>
          <cell r="AK383">
            <v>24.571428571428573</v>
          </cell>
          <cell r="AO383">
            <v>40802</v>
          </cell>
          <cell r="AP383">
            <v>40822</v>
          </cell>
          <cell r="AQ383">
            <v>40822</v>
          </cell>
          <cell r="AV383">
            <v>40865</v>
          </cell>
          <cell r="AX383">
            <v>40906</v>
          </cell>
          <cell r="AY383">
            <v>40962</v>
          </cell>
          <cell r="AZ383">
            <v>195</v>
          </cell>
        </row>
        <row r="384">
          <cell r="B384" t="str">
            <v>A2029999-05-06</v>
          </cell>
          <cell r="C384" t="str">
            <v>Hong Kong Rising-Sun Int'l Ltd</v>
          </cell>
          <cell r="D384" t="str">
            <v>Jazmines</v>
          </cell>
          <cell r="H384" t="str">
            <v>Audrey</v>
          </cell>
          <cell r="I384" t="str">
            <v>SN-RS-110623</v>
          </cell>
          <cell r="M384">
            <v>1</v>
          </cell>
          <cell r="N384" t="str">
            <v>LMV-322</v>
          </cell>
          <cell r="O384">
            <v>92037.92</v>
          </cell>
          <cell r="Q384" t="str">
            <v>CPX</v>
          </cell>
          <cell r="R384" t="str">
            <v>PB</v>
          </cell>
          <cell r="S384" t="str">
            <v>Y</v>
          </cell>
          <cell r="T384" t="str">
            <v>no</v>
          </cell>
          <cell r="V384">
            <v>40767</v>
          </cell>
          <cell r="W384">
            <v>40928</v>
          </cell>
          <cell r="X384">
            <v>40954</v>
          </cell>
          <cell r="Z384">
            <v>40774</v>
          </cell>
          <cell r="AA384">
            <v>40774</v>
          </cell>
          <cell r="AB384">
            <v>40774</v>
          </cell>
          <cell r="AC384">
            <v>40842</v>
          </cell>
          <cell r="AD384">
            <v>40856</v>
          </cell>
          <cell r="AE384">
            <v>40873</v>
          </cell>
          <cell r="AF384">
            <v>40876</v>
          </cell>
          <cell r="AH384">
            <v>40924</v>
          </cell>
          <cell r="AI384" t="str">
            <v>-</v>
          </cell>
          <cell r="AJ384">
            <v>78</v>
          </cell>
          <cell r="AK384">
            <v>26.714285714285715</v>
          </cell>
          <cell r="AP384">
            <v>40844</v>
          </cell>
          <cell r="AV384">
            <v>40861</v>
          </cell>
          <cell r="AX384">
            <v>40877</v>
          </cell>
          <cell r="AY384">
            <v>40961</v>
          </cell>
          <cell r="AZ384">
            <v>194</v>
          </cell>
        </row>
        <row r="385">
          <cell r="B385" t="str">
            <v>C2028345-01</v>
          </cell>
          <cell r="C385" t="str">
            <v>EPC / MARKWEST</v>
          </cell>
          <cell r="D385" t="str">
            <v>Lothe</v>
          </cell>
          <cell r="H385" t="str">
            <v>Margaret</v>
          </cell>
          <cell r="I385">
            <v>3711105374</v>
          </cell>
          <cell r="M385">
            <v>1</v>
          </cell>
          <cell r="N385" t="str">
            <v>LMC-311P</v>
          </cell>
          <cell r="O385">
            <v>149522</v>
          </cell>
          <cell r="Q385" t="str">
            <v>STD</v>
          </cell>
          <cell r="R385" t="str">
            <v>CA</v>
          </cell>
          <cell r="T385" t="str">
            <v>no</v>
          </cell>
          <cell r="V385">
            <v>40764</v>
          </cell>
          <cell r="W385">
            <v>40937</v>
          </cell>
          <cell r="X385">
            <v>40939</v>
          </cell>
          <cell r="Z385">
            <v>40771</v>
          </cell>
          <cell r="AA385">
            <v>40771</v>
          </cell>
          <cell r="AB385">
            <v>40778</v>
          </cell>
          <cell r="AC385">
            <v>40827</v>
          </cell>
          <cell r="AD385">
            <v>40841</v>
          </cell>
          <cell r="AE385">
            <v>40873</v>
          </cell>
          <cell r="AF385">
            <v>40877</v>
          </cell>
          <cell r="AH385">
            <v>40909</v>
          </cell>
          <cell r="AI385" t="str">
            <v>-</v>
          </cell>
          <cell r="AJ385">
            <v>82</v>
          </cell>
          <cell r="AK385">
            <v>25</v>
          </cell>
          <cell r="AP385">
            <v>40848</v>
          </cell>
          <cell r="AQ385">
            <v>40837</v>
          </cell>
          <cell r="AV385">
            <v>40879</v>
          </cell>
          <cell r="AX385">
            <v>40879</v>
          </cell>
          <cell r="AY385">
            <v>40908</v>
          </cell>
          <cell r="AZ385">
            <v>144</v>
          </cell>
        </row>
        <row r="386">
          <cell r="B386" t="str">
            <v>A2064314-01-02</v>
          </cell>
          <cell r="C386" t="str">
            <v>National Process Equipment, Inc.</v>
          </cell>
          <cell r="D386" t="str">
            <v>Chapman</v>
          </cell>
          <cell r="H386" t="str">
            <v>Madeleine</v>
          </cell>
          <cell r="I386" t="str">
            <v>PUR437820</v>
          </cell>
          <cell r="M386">
            <v>2</v>
          </cell>
          <cell r="N386" t="str">
            <v>LMV-801</v>
          </cell>
          <cell r="O386">
            <v>29968.12</v>
          </cell>
          <cell r="Q386" t="str">
            <v>STD</v>
          </cell>
          <cell r="R386" t="str">
            <v>PA</v>
          </cell>
          <cell r="S386" t="str">
            <v>N</v>
          </cell>
          <cell r="T386" t="str">
            <v>no</v>
          </cell>
          <cell r="V386">
            <v>40850</v>
          </cell>
          <cell r="W386">
            <v>40923</v>
          </cell>
          <cell r="X386">
            <v>40939</v>
          </cell>
          <cell r="Z386">
            <v>40857</v>
          </cell>
          <cell r="AA386">
            <v>40857</v>
          </cell>
          <cell r="AB386">
            <v>40857</v>
          </cell>
          <cell r="AC386">
            <v>40827</v>
          </cell>
          <cell r="AD386">
            <v>40841</v>
          </cell>
          <cell r="AE386">
            <v>40875</v>
          </cell>
          <cell r="AF386">
            <v>40878</v>
          </cell>
          <cell r="AH386">
            <v>40909</v>
          </cell>
          <cell r="AI386" t="str">
            <v>-</v>
          </cell>
          <cell r="AJ386">
            <v>21</v>
          </cell>
          <cell r="AK386">
            <v>12.714285714285714</v>
          </cell>
          <cell r="AV386">
            <v>40890</v>
          </cell>
          <cell r="AX386">
            <v>40912</v>
          </cell>
          <cell r="AY386">
            <v>40947</v>
          </cell>
          <cell r="AZ386">
            <v>97</v>
          </cell>
        </row>
        <row r="387">
          <cell r="B387" t="str">
            <v>C2039748-01</v>
          </cell>
          <cell r="C387" t="str">
            <v xml:space="preserve">Exterran Energy Solutions, L.P. </v>
          </cell>
          <cell r="D387" t="str">
            <v>Jones</v>
          </cell>
          <cell r="H387" t="str">
            <v>Margaret</v>
          </cell>
          <cell r="I387">
            <v>5185821</v>
          </cell>
          <cell r="L387" t="str">
            <v>Horner</v>
          </cell>
          <cell r="M387">
            <v>1</v>
          </cell>
          <cell r="N387" t="str">
            <v>LMC311P</v>
          </cell>
          <cell r="O387">
            <v>136111.51999999999</v>
          </cell>
          <cell r="Q387" t="str">
            <v>STD</v>
          </cell>
          <cell r="R387" t="str">
            <v>CA</v>
          </cell>
          <cell r="S387" t="str">
            <v>N</v>
          </cell>
          <cell r="T387" t="str">
            <v>no</v>
          </cell>
          <cell r="V387">
            <v>40793</v>
          </cell>
          <cell r="W387">
            <v>40939</v>
          </cell>
          <cell r="X387">
            <v>40931</v>
          </cell>
          <cell r="Z387">
            <v>40800</v>
          </cell>
          <cell r="AA387">
            <v>40800</v>
          </cell>
          <cell r="AB387">
            <v>40807</v>
          </cell>
          <cell r="AC387">
            <v>40819</v>
          </cell>
          <cell r="AD387">
            <v>40833</v>
          </cell>
          <cell r="AE387">
            <v>40875</v>
          </cell>
          <cell r="AF387">
            <v>40879</v>
          </cell>
          <cell r="AH387">
            <v>40901</v>
          </cell>
          <cell r="AI387" t="str">
            <v>-</v>
          </cell>
          <cell r="AJ387">
            <v>63</v>
          </cell>
          <cell r="AK387">
            <v>19.714285714285715</v>
          </cell>
          <cell r="AP387">
            <v>40834</v>
          </cell>
          <cell r="AQ387">
            <v>40857</v>
          </cell>
          <cell r="AV387">
            <v>40877</v>
          </cell>
          <cell r="AX387">
            <v>40882</v>
          </cell>
          <cell r="AY387">
            <v>40931</v>
          </cell>
          <cell r="AZ387">
            <v>138</v>
          </cell>
        </row>
        <row r="388">
          <cell r="B388" t="str">
            <v>A2057533-01</v>
          </cell>
          <cell r="C388" t="str">
            <v>Shell Chemical LP</v>
          </cell>
          <cell r="D388" t="str">
            <v>Chapman</v>
          </cell>
          <cell r="H388" t="str">
            <v>Madeleine</v>
          </cell>
          <cell r="I388">
            <v>4500839989</v>
          </cell>
          <cell r="M388">
            <v>1</v>
          </cell>
          <cell r="N388" t="str">
            <v>LMV-322</v>
          </cell>
          <cell r="O388">
            <v>18398</v>
          </cell>
          <cell r="Q388" t="str">
            <v>STD</v>
          </cell>
          <cell r="R388" t="str">
            <v>PA</v>
          </cell>
          <cell r="S388" t="str">
            <v>N</v>
          </cell>
          <cell r="T388" t="str">
            <v>no</v>
          </cell>
          <cell r="V388">
            <v>40835</v>
          </cell>
          <cell r="W388">
            <v>40924</v>
          </cell>
          <cell r="X388">
            <v>40968</v>
          </cell>
          <cell r="Z388">
            <v>40842</v>
          </cell>
          <cell r="AA388">
            <v>40842</v>
          </cell>
          <cell r="AB388">
            <v>40842</v>
          </cell>
          <cell r="AC388">
            <v>40856</v>
          </cell>
          <cell r="AD388">
            <v>40870</v>
          </cell>
          <cell r="AE388">
            <v>40876</v>
          </cell>
          <cell r="AF388">
            <v>40879</v>
          </cell>
          <cell r="AH388">
            <v>40938</v>
          </cell>
          <cell r="AI388" t="str">
            <v>-</v>
          </cell>
          <cell r="AJ388">
            <v>33</v>
          </cell>
          <cell r="AK388">
            <v>19</v>
          </cell>
          <cell r="AV388">
            <v>40918</v>
          </cell>
          <cell r="AX388">
            <v>40921</v>
          </cell>
          <cell r="AY388">
            <v>40956</v>
          </cell>
          <cell r="AZ388">
            <v>121</v>
          </cell>
        </row>
        <row r="389">
          <cell r="B389" t="str">
            <v>A2039887-01</v>
          </cell>
          <cell r="C389" t="str">
            <v>SAJ/Brunei Shell</v>
          </cell>
          <cell r="D389" t="str">
            <v>Jazmines</v>
          </cell>
          <cell r="H389" t="str">
            <v>Mary</v>
          </cell>
          <cell r="I389" t="str">
            <v>SNT38E-1037 R1</v>
          </cell>
          <cell r="M389">
            <v>1</v>
          </cell>
          <cell r="N389" t="str">
            <v>LMV-322</v>
          </cell>
          <cell r="O389">
            <v>36242</v>
          </cell>
          <cell r="Q389" t="str">
            <v>STD</v>
          </cell>
          <cell r="R389" t="str">
            <v>PB</v>
          </cell>
          <cell r="S389" t="str">
            <v>N</v>
          </cell>
          <cell r="T389" t="str">
            <v>no</v>
          </cell>
          <cell r="V389">
            <v>40794</v>
          </cell>
          <cell r="W389">
            <v>40933</v>
          </cell>
          <cell r="X389">
            <v>41029</v>
          </cell>
          <cell r="Z389">
            <v>40801</v>
          </cell>
          <cell r="AA389">
            <v>40801</v>
          </cell>
          <cell r="AB389">
            <v>40801</v>
          </cell>
          <cell r="AC389">
            <v>40917</v>
          </cell>
          <cell r="AD389">
            <v>40931</v>
          </cell>
          <cell r="AE389">
            <v>40878</v>
          </cell>
          <cell r="AF389">
            <v>40881</v>
          </cell>
          <cell r="AH389">
            <v>40999</v>
          </cell>
          <cell r="AI389" t="str">
            <v>-</v>
          </cell>
          <cell r="AJ389">
            <v>62</v>
          </cell>
          <cell r="AK389">
            <v>33.571428571428569</v>
          </cell>
          <cell r="AV389">
            <v>40961</v>
          </cell>
          <cell r="AX389">
            <v>40976</v>
          </cell>
          <cell r="AY389">
            <v>41047</v>
          </cell>
          <cell r="AZ389">
            <v>253</v>
          </cell>
        </row>
        <row r="390">
          <cell r="B390" t="str">
            <v>A2063354-01</v>
          </cell>
          <cell r="C390" t="str">
            <v>WRB Refining</v>
          </cell>
          <cell r="D390" t="str">
            <v>Lothe</v>
          </cell>
          <cell r="H390" t="str">
            <v>Nancy</v>
          </cell>
          <cell r="I390">
            <v>4516036040</v>
          </cell>
          <cell r="M390">
            <v>1</v>
          </cell>
          <cell r="N390" t="str">
            <v>LMV806</v>
          </cell>
          <cell r="O390">
            <v>30190</v>
          </cell>
          <cell r="Q390" t="str">
            <v>STD</v>
          </cell>
          <cell r="R390" t="str">
            <v>PA</v>
          </cell>
          <cell r="S390" t="str">
            <v>N</v>
          </cell>
          <cell r="T390" t="str">
            <v>no</v>
          </cell>
          <cell r="V390">
            <v>40849</v>
          </cell>
          <cell r="W390">
            <v>40928</v>
          </cell>
          <cell r="X390">
            <v>40939</v>
          </cell>
          <cell r="Z390">
            <v>40856</v>
          </cell>
          <cell r="AA390">
            <v>40856</v>
          </cell>
          <cell r="AB390">
            <v>40856</v>
          </cell>
          <cell r="AC390">
            <v>40827</v>
          </cell>
          <cell r="AD390">
            <v>40841</v>
          </cell>
          <cell r="AE390">
            <v>40880</v>
          </cell>
          <cell r="AF390">
            <v>40883</v>
          </cell>
          <cell r="AH390">
            <v>40909</v>
          </cell>
          <cell r="AI390" t="str">
            <v>-</v>
          </cell>
          <cell r="AJ390">
            <v>25</v>
          </cell>
          <cell r="AK390">
            <v>12.857142857142858</v>
          </cell>
          <cell r="AO390">
            <v>40822</v>
          </cell>
          <cell r="AP390">
            <v>40815</v>
          </cell>
          <cell r="AV390">
            <v>40879</v>
          </cell>
          <cell r="AX390">
            <v>40889</v>
          </cell>
          <cell r="AY390">
            <v>40939</v>
          </cell>
          <cell r="AZ390">
            <v>90</v>
          </cell>
        </row>
        <row r="391">
          <cell r="B391" t="str">
            <v>A2067976-01-02</v>
          </cell>
          <cell r="C391" t="str">
            <v>MarkWest Liberty M&amp;R</v>
          </cell>
          <cell r="D391" t="str">
            <v>Boening</v>
          </cell>
          <cell r="H391" t="str">
            <v>Audrey</v>
          </cell>
          <cell r="I391" t="str">
            <v>MBLY110007-M-0012, REV 1</v>
          </cell>
          <cell r="M391">
            <v>2</v>
          </cell>
          <cell r="N391" t="str">
            <v>LMV-322</v>
          </cell>
          <cell r="O391">
            <v>65032</v>
          </cell>
          <cell r="Q391" t="str">
            <v>STD</v>
          </cell>
          <cell r="R391" t="str">
            <v>PA</v>
          </cell>
          <cell r="S391" t="str">
            <v>N</v>
          </cell>
          <cell r="T391" t="str">
            <v>no</v>
          </cell>
          <cell r="V391">
            <v>40861</v>
          </cell>
          <cell r="W391">
            <v>40928</v>
          </cell>
          <cell r="X391">
            <v>40952</v>
          </cell>
          <cell r="Z391">
            <v>40868</v>
          </cell>
          <cell r="AA391">
            <v>40868</v>
          </cell>
          <cell r="AB391">
            <v>40868</v>
          </cell>
          <cell r="AC391">
            <v>40840</v>
          </cell>
          <cell r="AD391">
            <v>40854</v>
          </cell>
          <cell r="AE391">
            <v>40880</v>
          </cell>
          <cell r="AF391">
            <v>40883</v>
          </cell>
          <cell r="AH391">
            <v>40922</v>
          </cell>
          <cell r="AI391" t="str">
            <v>-</v>
          </cell>
          <cell r="AJ391">
            <v>17</v>
          </cell>
          <cell r="AK391">
            <v>13</v>
          </cell>
          <cell r="AV391">
            <v>40899</v>
          </cell>
          <cell r="AX391">
            <v>40917</v>
          </cell>
          <cell r="AY391">
            <v>40953</v>
          </cell>
          <cell r="AZ391">
            <v>92</v>
          </cell>
        </row>
        <row r="392">
          <cell r="B392" t="str">
            <v>A2067976-03-04</v>
          </cell>
          <cell r="C392" t="str">
            <v>MarkWest Liberty M&amp;R</v>
          </cell>
          <cell r="D392" t="str">
            <v>Boening</v>
          </cell>
          <cell r="H392" t="str">
            <v>Audrey</v>
          </cell>
          <cell r="I392" t="str">
            <v>MBLY110007-M-0012, REV 1</v>
          </cell>
          <cell r="M392">
            <v>2</v>
          </cell>
          <cell r="N392" t="str">
            <v>LMV-806</v>
          </cell>
          <cell r="O392">
            <v>34744</v>
          </cell>
          <cell r="Q392" t="str">
            <v>STD</v>
          </cell>
          <cell r="R392" t="str">
            <v>PA</v>
          </cell>
          <cell r="S392" t="str">
            <v>N</v>
          </cell>
          <cell r="T392" t="str">
            <v>no</v>
          </cell>
          <cell r="V392">
            <v>40861</v>
          </cell>
          <cell r="W392">
            <v>40928</v>
          </cell>
          <cell r="X392">
            <v>40953</v>
          </cell>
          <cell r="Z392">
            <v>40868</v>
          </cell>
          <cell r="AA392">
            <v>40868</v>
          </cell>
          <cell r="AB392">
            <v>40868</v>
          </cell>
          <cell r="AC392">
            <v>40841</v>
          </cell>
          <cell r="AD392">
            <v>40855</v>
          </cell>
          <cell r="AE392">
            <v>40880</v>
          </cell>
          <cell r="AF392">
            <v>40883</v>
          </cell>
          <cell r="AH392">
            <v>40923</v>
          </cell>
          <cell r="AI392" t="str">
            <v>-</v>
          </cell>
          <cell r="AJ392">
            <v>17</v>
          </cell>
          <cell r="AK392">
            <v>13.142857142857142</v>
          </cell>
          <cell r="AP392">
            <v>40849</v>
          </cell>
          <cell r="AQ392">
            <v>40849</v>
          </cell>
          <cell r="AV392">
            <v>40893</v>
          </cell>
          <cell r="AX392">
            <v>40921</v>
          </cell>
          <cell r="AY392">
            <v>40931</v>
          </cell>
          <cell r="AZ392">
            <v>70</v>
          </cell>
        </row>
        <row r="393">
          <cell r="B393" t="str">
            <v>C2029953-01</v>
          </cell>
          <cell r="C393" t="str">
            <v>SISA/Staatsolie Maatschappij</v>
          </cell>
          <cell r="D393" t="str">
            <v>Strunc</v>
          </cell>
          <cell r="H393" t="str">
            <v>Suzy</v>
          </cell>
          <cell r="I393">
            <v>56520</v>
          </cell>
          <cell r="M393">
            <v>1</v>
          </cell>
          <cell r="N393" t="str">
            <v>LF2440</v>
          </cell>
          <cell r="O393">
            <v>1995617</v>
          </cell>
          <cell r="Q393" t="str">
            <v>CPX</v>
          </cell>
          <cell r="R393" t="str">
            <v>Pinn/API</v>
          </cell>
          <cell r="S393" t="str">
            <v>Y</v>
          </cell>
          <cell r="T393" t="str">
            <v>no</v>
          </cell>
          <cell r="V393">
            <v>40766</v>
          </cell>
          <cell r="W393">
            <v>41080</v>
          </cell>
          <cell r="X393">
            <v>41131</v>
          </cell>
          <cell r="Z393">
            <v>40773</v>
          </cell>
          <cell r="AA393">
            <v>40773</v>
          </cell>
          <cell r="AB393">
            <v>40780</v>
          </cell>
          <cell r="AC393">
            <v>40851</v>
          </cell>
          <cell r="AD393">
            <v>40879</v>
          </cell>
          <cell r="AE393">
            <v>40870</v>
          </cell>
          <cell r="AF393">
            <v>40884</v>
          </cell>
          <cell r="AH393">
            <v>41101</v>
          </cell>
          <cell r="AI393">
            <v>40977</v>
          </cell>
          <cell r="AJ393">
            <v>85</v>
          </cell>
          <cell r="AK393">
            <v>52.142857142857146</v>
          </cell>
          <cell r="AP393">
            <v>40823</v>
          </cell>
          <cell r="AV393">
            <v>40955</v>
          </cell>
          <cell r="AX393">
            <v>40988</v>
          </cell>
          <cell r="AY393">
            <v>41131</v>
          </cell>
          <cell r="AZ393">
            <v>365</v>
          </cell>
        </row>
        <row r="394">
          <cell r="B394" t="str">
            <v>A2053360-01</v>
          </cell>
          <cell r="C394" t="str">
            <v>Riese &amp; CIA, S.A.</v>
          </cell>
          <cell r="D394" t="str">
            <v>Boening</v>
          </cell>
          <cell r="H394" t="str">
            <v>Madeleine</v>
          </cell>
          <cell r="I394">
            <v>1004365</v>
          </cell>
          <cell r="M394">
            <v>1</v>
          </cell>
          <cell r="N394" t="str">
            <v>LMV-322</v>
          </cell>
          <cell r="O394">
            <v>28979</v>
          </cell>
          <cell r="Q394" t="str">
            <v>STD</v>
          </cell>
          <cell r="R394" t="str">
            <v>PA</v>
          </cell>
          <cell r="S394" t="str">
            <v>N</v>
          </cell>
          <cell r="T394" t="str">
            <v>no</v>
          </cell>
          <cell r="V394">
            <v>40823</v>
          </cell>
          <cell r="W394">
            <v>40931</v>
          </cell>
          <cell r="X394">
            <v>40938</v>
          </cell>
          <cell r="Z394">
            <v>40830</v>
          </cell>
          <cell r="AA394">
            <v>40830</v>
          </cell>
          <cell r="AB394">
            <v>40830</v>
          </cell>
          <cell r="AC394">
            <v>40826</v>
          </cell>
          <cell r="AD394">
            <v>40840</v>
          </cell>
          <cell r="AE394">
            <v>40883</v>
          </cell>
          <cell r="AF394">
            <v>40886</v>
          </cell>
          <cell r="AH394">
            <v>40908</v>
          </cell>
          <cell r="AI394" t="str">
            <v>-</v>
          </cell>
          <cell r="AJ394">
            <v>46</v>
          </cell>
          <cell r="AK394">
            <v>16.428571428571427</v>
          </cell>
          <cell r="AO394">
            <v>40786</v>
          </cell>
          <cell r="AV394">
            <v>40833</v>
          </cell>
          <cell r="AX394">
            <v>40863</v>
          </cell>
          <cell r="AY394">
            <v>40935</v>
          </cell>
          <cell r="AZ394">
            <v>112</v>
          </cell>
        </row>
        <row r="395">
          <cell r="B395" t="str">
            <v>A2055756-01</v>
          </cell>
          <cell r="C395" t="str">
            <v>National Process Equipment, Inc.</v>
          </cell>
          <cell r="D395" t="str">
            <v>Lothe</v>
          </cell>
          <cell r="H395" t="str">
            <v>Madeleine</v>
          </cell>
          <cell r="I395" t="str">
            <v>104028-3</v>
          </cell>
          <cell r="M395">
            <v>1</v>
          </cell>
          <cell r="N395" t="str">
            <v>LMV-801Z</v>
          </cell>
          <cell r="O395">
            <v>44575.55</v>
          </cell>
          <cell r="Q395" t="str">
            <v>STD</v>
          </cell>
          <cell r="R395" t="str">
            <v>PB</v>
          </cell>
          <cell r="S395" t="str">
            <v>N</v>
          </cell>
          <cell r="T395" t="str">
            <v>no</v>
          </cell>
          <cell r="V395">
            <v>40830</v>
          </cell>
          <cell r="W395">
            <v>40940</v>
          </cell>
          <cell r="X395">
            <v>40949</v>
          </cell>
          <cell r="Z395">
            <v>40837</v>
          </cell>
          <cell r="AA395">
            <v>40837</v>
          </cell>
          <cell r="AB395">
            <v>40837</v>
          </cell>
          <cell r="AC395">
            <v>40837</v>
          </cell>
          <cell r="AD395">
            <v>40851</v>
          </cell>
          <cell r="AE395">
            <v>40885</v>
          </cell>
          <cell r="AF395">
            <v>40888</v>
          </cell>
          <cell r="AH395">
            <v>40919</v>
          </cell>
          <cell r="AI395" t="str">
            <v>-</v>
          </cell>
          <cell r="AJ395">
            <v>41</v>
          </cell>
          <cell r="AK395">
            <v>17</v>
          </cell>
          <cell r="AV395">
            <v>40907</v>
          </cell>
          <cell r="AX395">
            <v>40913</v>
          </cell>
          <cell r="AY395">
            <v>40953</v>
          </cell>
          <cell r="AZ395">
            <v>123</v>
          </cell>
        </row>
        <row r="396">
          <cell r="B396" t="str">
            <v>A2055756-02</v>
          </cell>
          <cell r="C396" t="str">
            <v>National Process Equipment, Inc.</v>
          </cell>
          <cell r="D396" t="str">
            <v>Lothe</v>
          </cell>
          <cell r="H396" t="str">
            <v>Madeleine</v>
          </cell>
          <cell r="I396" t="str">
            <v>104028-03</v>
          </cell>
          <cell r="L396" t="str">
            <v>Chapman</v>
          </cell>
          <cell r="M396">
            <v>1</v>
          </cell>
          <cell r="N396" t="str">
            <v>LMV-802Z</v>
          </cell>
          <cell r="O396">
            <v>39470.160000000003</v>
          </cell>
          <cell r="Q396" t="str">
            <v>STD</v>
          </cell>
          <cell r="R396" t="str">
            <v>PB</v>
          </cell>
          <cell r="S396" t="str">
            <v>N</v>
          </cell>
          <cell r="T396" t="str">
            <v>N</v>
          </cell>
          <cell r="V396">
            <v>40830</v>
          </cell>
          <cell r="W396">
            <v>40940</v>
          </cell>
          <cell r="X396">
            <v>41026</v>
          </cell>
          <cell r="Z396">
            <v>40837</v>
          </cell>
          <cell r="AA396">
            <v>40837</v>
          </cell>
          <cell r="AB396">
            <v>40837</v>
          </cell>
          <cell r="AC396">
            <v>40914</v>
          </cell>
          <cell r="AD396">
            <v>40928</v>
          </cell>
          <cell r="AE396">
            <v>40885</v>
          </cell>
          <cell r="AF396">
            <v>40888</v>
          </cell>
          <cell r="AH396">
            <v>40996</v>
          </cell>
          <cell r="AI396" t="str">
            <v>-</v>
          </cell>
          <cell r="AJ396">
            <v>41</v>
          </cell>
          <cell r="AK396">
            <v>28</v>
          </cell>
          <cell r="AV396">
            <v>40914</v>
          </cell>
          <cell r="AX396">
            <v>40921</v>
          </cell>
          <cell r="AY396">
            <v>41018</v>
          </cell>
          <cell r="AZ396">
            <v>188</v>
          </cell>
        </row>
        <row r="397">
          <cell r="B397" t="str">
            <v>A2057894-01</v>
          </cell>
          <cell r="C397" t="str">
            <v>Toledo Refining Co. LLC</v>
          </cell>
          <cell r="D397" t="str">
            <v>Elkins</v>
          </cell>
          <cell r="H397" t="str">
            <v>Madeleine</v>
          </cell>
          <cell r="I397" t="str">
            <v>TL056550/1</v>
          </cell>
          <cell r="M397">
            <v>1</v>
          </cell>
          <cell r="N397" t="str">
            <v>LMV-801</v>
          </cell>
          <cell r="O397">
            <v>41195</v>
          </cell>
          <cell r="Q397" t="str">
            <v>STD</v>
          </cell>
          <cell r="R397" t="str">
            <v>PA</v>
          </cell>
          <cell r="S397" t="str">
            <v>N</v>
          </cell>
          <cell r="T397" t="str">
            <v>no</v>
          </cell>
          <cell r="V397">
            <v>40836</v>
          </cell>
          <cell r="W397">
            <v>40936</v>
          </cell>
          <cell r="X397">
            <v>41044</v>
          </cell>
          <cell r="Z397">
            <v>40843</v>
          </cell>
          <cell r="AA397">
            <v>40843</v>
          </cell>
          <cell r="AB397">
            <v>40843</v>
          </cell>
          <cell r="AC397">
            <v>40932</v>
          </cell>
          <cell r="AD397">
            <v>40946</v>
          </cell>
          <cell r="AE397">
            <v>40888</v>
          </cell>
          <cell r="AF397">
            <v>40891</v>
          </cell>
          <cell r="AH397">
            <v>41014</v>
          </cell>
          <cell r="AI397" t="str">
            <v>-</v>
          </cell>
          <cell r="AJ397">
            <v>40</v>
          </cell>
          <cell r="AK397">
            <v>29.714285714285715</v>
          </cell>
          <cell r="AP397">
            <v>40808</v>
          </cell>
          <cell r="AQ397">
            <v>40876</v>
          </cell>
          <cell r="AV397">
            <v>40889</v>
          </cell>
          <cell r="AX397">
            <v>40918</v>
          </cell>
          <cell r="AY397">
            <v>41052</v>
          </cell>
          <cell r="AZ397">
            <v>216</v>
          </cell>
        </row>
        <row r="398">
          <cell r="B398" t="str">
            <v>A2012772-04-06</v>
          </cell>
          <cell r="C398" t="str">
            <v>Vibropac</v>
          </cell>
          <cell r="D398" t="str">
            <v>Kennedy</v>
          </cell>
          <cell r="H398" t="str">
            <v>Christina</v>
          </cell>
          <cell r="I398">
            <v>9333</v>
          </cell>
          <cell r="L398" t="str">
            <v>Hepler</v>
          </cell>
          <cell r="M398">
            <v>3</v>
          </cell>
          <cell r="N398" t="str">
            <v>LMV-311Z</v>
          </cell>
          <cell r="O398">
            <v>382498.93</v>
          </cell>
          <cell r="Q398" t="str">
            <v>CPX</v>
          </cell>
          <cell r="R398" t="str">
            <v>PD</v>
          </cell>
          <cell r="S398" t="str">
            <v>TBD</v>
          </cell>
          <cell r="T398" t="str">
            <v>no</v>
          </cell>
          <cell r="V398">
            <v>40724</v>
          </cell>
          <cell r="W398">
            <v>40959</v>
          </cell>
          <cell r="X398">
            <v>40967</v>
          </cell>
          <cell r="Z398">
            <v>40731</v>
          </cell>
          <cell r="AA398">
            <v>40731</v>
          </cell>
          <cell r="AB398">
            <v>40731</v>
          </cell>
          <cell r="AC398">
            <v>40855</v>
          </cell>
          <cell r="AD398">
            <v>40869</v>
          </cell>
          <cell r="AE398">
            <v>40888</v>
          </cell>
          <cell r="AF398">
            <v>40892</v>
          </cell>
          <cell r="AH398">
            <v>40937</v>
          </cell>
          <cell r="AI398" t="str">
            <v>-</v>
          </cell>
          <cell r="AJ398">
            <v>121</v>
          </cell>
          <cell r="AK398">
            <v>34.714285714285715</v>
          </cell>
          <cell r="AQ398">
            <v>40722</v>
          </cell>
          <cell r="AV398">
            <v>40837</v>
          </cell>
          <cell r="AX398">
            <v>40849</v>
          </cell>
          <cell r="AY398">
            <v>40966</v>
          </cell>
          <cell r="AZ398">
            <v>242</v>
          </cell>
        </row>
        <row r="399">
          <cell r="B399" t="str">
            <v>A2012772-01-03</v>
          </cell>
          <cell r="C399" t="str">
            <v>Vibropac</v>
          </cell>
          <cell r="D399" t="str">
            <v>Kennedy</v>
          </cell>
          <cell r="H399" t="str">
            <v>Christina</v>
          </cell>
          <cell r="I399">
            <v>9333</v>
          </cell>
          <cell r="L399" t="str">
            <v>Hepler</v>
          </cell>
          <cell r="M399">
            <v>3</v>
          </cell>
          <cell r="N399" t="str">
            <v>LMV-311Z</v>
          </cell>
          <cell r="O399">
            <v>319127.28999999998</v>
          </cell>
          <cell r="Q399" t="str">
            <v>CPX</v>
          </cell>
          <cell r="R399" t="str">
            <v>PD</v>
          </cell>
          <cell r="S399" t="str">
            <v>TBD</v>
          </cell>
          <cell r="T399" t="str">
            <v>no</v>
          </cell>
          <cell r="V399">
            <v>40724</v>
          </cell>
          <cell r="W399">
            <v>40959</v>
          </cell>
          <cell r="X399">
            <v>41044</v>
          </cell>
          <cell r="Z399">
            <v>40731</v>
          </cell>
          <cell r="AA399">
            <v>40731</v>
          </cell>
          <cell r="AB399">
            <v>40731</v>
          </cell>
          <cell r="AC399">
            <v>40932</v>
          </cell>
          <cell r="AD399">
            <v>40946</v>
          </cell>
          <cell r="AE399">
            <v>40888</v>
          </cell>
          <cell r="AF399">
            <v>40892</v>
          </cell>
          <cell r="AH399">
            <v>41014</v>
          </cell>
          <cell r="AI399" t="str">
            <v>-</v>
          </cell>
          <cell r="AJ399">
            <v>121</v>
          </cell>
          <cell r="AK399">
            <v>45.714285714285715</v>
          </cell>
          <cell r="AP399">
            <v>40879</v>
          </cell>
          <cell r="AV399">
            <v>40897</v>
          </cell>
          <cell r="AX399">
            <v>40920</v>
          </cell>
          <cell r="AY399">
            <v>41044</v>
          </cell>
          <cell r="AZ399">
            <v>320</v>
          </cell>
        </row>
        <row r="400">
          <cell r="B400" t="str">
            <v>A2067138-01</v>
          </cell>
          <cell r="C400" t="str">
            <v>Unit Process / BP Cherry</v>
          </cell>
          <cell r="D400" t="str">
            <v>DeRoo</v>
          </cell>
          <cell r="H400" t="str">
            <v>Mary</v>
          </cell>
          <cell r="I400">
            <v>605571</v>
          </cell>
          <cell r="M400">
            <v>1</v>
          </cell>
          <cell r="N400" t="str">
            <v>LMV-801</v>
          </cell>
          <cell r="O400">
            <v>10172</v>
          </cell>
          <cell r="Q400" t="str">
            <v>STD</v>
          </cell>
          <cell r="R400" t="str">
            <v>PA</v>
          </cell>
          <cell r="S400" t="str">
            <v>N</v>
          </cell>
          <cell r="T400" t="str">
            <v>no</v>
          </cell>
          <cell r="V400">
            <v>40857</v>
          </cell>
          <cell r="W400">
            <v>40938</v>
          </cell>
          <cell r="X400">
            <v>40938</v>
          </cell>
          <cell r="Z400">
            <v>40864</v>
          </cell>
          <cell r="AA400">
            <v>40864</v>
          </cell>
          <cell r="AB400">
            <v>40864</v>
          </cell>
          <cell r="AC400">
            <v>40826</v>
          </cell>
          <cell r="AD400">
            <v>40840</v>
          </cell>
          <cell r="AE400">
            <v>40890</v>
          </cell>
          <cell r="AF400">
            <v>40893</v>
          </cell>
          <cell r="AH400">
            <v>40908</v>
          </cell>
          <cell r="AI400" t="str">
            <v>-</v>
          </cell>
          <cell r="AJ400">
            <v>27</v>
          </cell>
          <cell r="AK400">
            <v>11.571428571428571</v>
          </cell>
          <cell r="AV400">
            <v>40819</v>
          </cell>
          <cell r="AX400">
            <v>40822</v>
          </cell>
          <cell r="AY400">
            <v>40938</v>
          </cell>
          <cell r="AZ400">
            <v>81</v>
          </cell>
        </row>
        <row r="401">
          <cell r="B401" t="str">
            <v>C2046586-01</v>
          </cell>
          <cell r="C401" t="str">
            <v xml:space="preserve">Exterran Energy Solutions, L.P. </v>
          </cell>
          <cell r="D401" t="str">
            <v>Fox</v>
          </cell>
          <cell r="H401" t="str">
            <v>Margaret</v>
          </cell>
          <cell r="I401">
            <v>5204040</v>
          </cell>
          <cell r="M401">
            <v>1</v>
          </cell>
          <cell r="N401" t="str">
            <v>LMC311P</v>
          </cell>
          <cell r="O401">
            <v>135111.51999999999</v>
          </cell>
          <cell r="Q401" t="str">
            <v>STD</v>
          </cell>
          <cell r="R401" t="str">
            <v>CA</v>
          </cell>
          <cell r="V401">
            <v>40809</v>
          </cell>
          <cell r="W401">
            <v>40954</v>
          </cell>
          <cell r="X401">
            <v>41075</v>
          </cell>
          <cell r="Z401">
            <v>40816</v>
          </cell>
          <cell r="AA401">
            <v>40816</v>
          </cell>
          <cell r="AB401">
            <v>40823</v>
          </cell>
          <cell r="AC401">
            <v>40963</v>
          </cell>
          <cell r="AD401">
            <v>40977</v>
          </cell>
          <cell r="AE401">
            <v>40890</v>
          </cell>
          <cell r="AF401">
            <v>40894</v>
          </cell>
          <cell r="AH401">
            <v>41045</v>
          </cell>
          <cell r="AI401" t="str">
            <v>-</v>
          </cell>
          <cell r="AJ401">
            <v>61</v>
          </cell>
          <cell r="AK401">
            <v>38</v>
          </cell>
          <cell r="AP401">
            <v>40876</v>
          </cell>
          <cell r="AV401">
            <v>40963</v>
          </cell>
          <cell r="AX401">
            <v>40998</v>
          </cell>
          <cell r="AY401">
            <v>41081</v>
          </cell>
          <cell r="AZ401">
            <v>272</v>
          </cell>
        </row>
        <row r="402">
          <cell r="B402" t="str">
            <v>C2048172-01-02</v>
          </cell>
          <cell r="C402" t="str">
            <v>SAJ/CNOOC China Ltd</v>
          </cell>
          <cell r="D402" t="str">
            <v>Schadt</v>
          </cell>
          <cell r="H402" t="str">
            <v>Michelle</v>
          </cell>
          <cell r="I402" t="str">
            <v>SNT38F-1038</v>
          </cell>
          <cell r="M402">
            <v>2</v>
          </cell>
          <cell r="N402" t="str">
            <v>LMC-311P</v>
          </cell>
          <cell r="O402">
            <v>727998</v>
          </cell>
          <cell r="Q402" t="str">
            <v>MCPX</v>
          </cell>
          <cell r="R402" t="str">
            <v>CC</v>
          </cell>
          <cell r="S402" t="str">
            <v>Y</v>
          </cell>
          <cell r="T402" t="str">
            <v>no</v>
          </cell>
          <cell r="V402">
            <v>40814</v>
          </cell>
          <cell r="W402">
            <v>40991</v>
          </cell>
          <cell r="X402">
            <v>40963</v>
          </cell>
          <cell r="Z402">
            <v>40821</v>
          </cell>
          <cell r="AA402">
            <v>40821</v>
          </cell>
          <cell r="AB402">
            <v>40828</v>
          </cell>
          <cell r="AC402">
            <v>40851</v>
          </cell>
          <cell r="AD402">
            <v>40865</v>
          </cell>
          <cell r="AE402">
            <v>40892</v>
          </cell>
          <cell r="AF402">
            <v>40896</v>
          </cell>
          <cell r="AH402">
            <v>40933</v>
          </cell>
          <cell r="AI402" t="str">
            <v>-</v>
          </cell>
          <cell r="AJ402">
            <v>59</v>
          </cell>
          <cell r="AK402">
            <v>21.285714285714285</v>
          </cell>
          <cell r="AQ402">
            <v>40770</v>
          </cell>
          <cell r="AR402">
            <v>40933</v>
          </cell>
          <cell r="AV402">
            <v>40850</v>
          </cell>
          <cell r="AX402">
            <v>40864</v>
          </cell>
          <cell r="AY402">
            <v>40968</v>
          </cell>
          <cell r="AZ402">
            <v>154</v>
          </cell>
        </row>
        <row r="403">
          <cell r="B403" t="str">
            <v>C2029956-01</v>
          </cell>
          <cell r="C403" t="str">
            <v>SISA/ Staatsolie Maatschappij</v>
          </cell>
          <cell r="D403" t="str">
            <v>Strunc</v>
          </cell>
          <cell r="H403" t="str">
            <v>Suzy</v>
          </cell>
          <cell r="I403">
            <v>56520</v>
          </cell>
          <cell r="M403">
            <v>1</v>
          </cell>
          <cell r="N403" t="str">
            <v>LF2240</v>
          </cell>
          <cell r="O403">
            <v>1373593</v>
          </cell>
          <cell r="Q403" t="str">
            <v>CPX</v>
          </cell>
          <cell r="R403" t="str">
            <v>Pinn/API</v>
          </cell>
          <cell r="S403" t="str">
            <v>Y</v>
          </cell>
          <cell r="T403" t="str">
            <v>no</v>
          </cell>
          <cell r="V403">
            <v>40766</v>
          </cell>
          <cell r="W403">
            <v>41093</v>
          </cell>
          <cell r="X403">
            <v>41194</v>
          </cell>
          <cell r="Z403">
            <v>40773</v>
          </cell>
          <cell r="AA403">
            <v>40773</v>
          </cell>
          <cell r="AB403">
            <v>40780</v>
          </cell>
          <cell r="AC403">
            <v>40914</v>
          </cell>
          <cell r="AD403">
            <v>40942</v>
          </cell>
          <cell r="AE403">
            <v>40883</v>
          </cell>
          <cell r="AF403">
            <v>40897</v>
          </cell>
          <cell r="AH403">
            <v>41164</v>
          </cell>
          <cell r="AI403">
            <v>41040</v>
          </cell>
          <cell r="AJ403">
            <v>94</v>
          </cell>
          <cell r="AK403">
            <v>61.142857142857146</v>
          </cell>
          <cell r="AV403">
            <v>40844</v>
          </cell>
          <cell r="AW403">
            <v>40939</v>
          </cell>
          <cell r="AX403">
            <v>40897</v>
          </cell>
          <cell r="AY403">
            <v>41208</v>
          </cell>
          <cell r="AZ403">
            <v>442</v>
          </cell>
        </row>
        <row r="404">
          <cell r="B404" t="str">
            <v>A2079578(A1952028-02 CONV)</v>
          </cell>
          <cell r="C404" t="str">
            <v>GPM Inc.</v>
          </cell>
          <cell r="D404" t="str">
            <v>Jazmines</v>
          </cell>
          <cell r="I404" t="str">
            <v>PO-16587</v>
          </cell>
          <cell r="M404">
            <v>1</v>
          </cell>
          <cell r="N404" t="str">
            <v>LMV-341</v>
          </cell>
          <cell r="O404">
            <v>83991.6</v>
          </cell>
          <cell r="Q404" t="str">
            <v>MCPX</v>
          </cell>
          <cell r="R404" t="str">
            <v>PF</v>
          </cell>
          <cell r="S404" t="str">
            <v>N</v>
          </cell>
          <cell r="T404" t="str">
            <v>N</v>
          </cell>
          <cell r="V404">
            <v>40891</v>
          </cell>
          <cell r="W404">
            <v>40983</v>
          </cell>
          <cell r="X404">
            <v>41044</v>
          </cell>
          <cell r="Z404">
            <v>40898</v>
          </cell>
          <cell r="AA404">
            <v>40898</v>
          </cell>
          <cell r="AB404">
            <v>40898</v>
          </cell>
          <cell r="AC404">
            <v>40918</v>
          </cell>
          <cell r="AD404">
            <v>40932</v>
          </cell>
          <cell r="AE404">
            <v>40892</v>
          </cell>
          <cell r="AF404">
            <v>40899</v>
          </cell>
          <cell r="AH404">
            <v>41014</v>
          </cell>
          <cell r="AI404" t="str">
            <v>-</v>
          </cell>
          <cell r="AJ404">
            <v>7</v>
          </cell>
          <cell r="AK404">
            <v>21.857142857142858</v>
          </cell>
          <cell r="AO404">
            <v>40749</v>
          </cell>
          <cell r="AQ404">
            <v>40770</v>
          </cell>
          <cell r="AV404">
            <v>40837</v>
          </cell>
          <cell r="AX404">
            <v>40842</v>
          </cell>
          <cell r="AY404">
            <v>41073</v>
          </cell>
          <cell r="AZ404">
            <v>182</v>
          </cell>
        </row>
        <row r="405">
          <cell r="B405" t="str">
            <v>A2004207-01-02</v>
          </cell>
          <cell r="C405" t="str">
            <v>Refineria de Cartegena S.A.</v>
          </cell>
          <cell r="D405" t="str">
            <v>Kennedy</v>
          </cell>
          <cell r="H405" t="str">
            <v>Christina</v>
          </cell>
          <cell r="I405" t="str">
            <v>42166001-PO-1061131001</v>
          </cell>
          <cell r="L405" t="str">
            <v>Rea</v>
          </cell>
          <cell r="M405">
            <v>2</v>
          </cell>
          <cell r="N405" t="str">
            <v>LMV-311</v>
          </cell>
          <cell r="O405">
            <v>298287</v>
          </cell>
          <cell r="Q405" t="str">
            <v>MCPX</v>
          </cell>
          <cell r="R405" t="str">
            <v>PD</v>
          </cell>
          <cell r="S405" t="str">
            <v>Y</v>
          </cell>
          <cell r="T405" t="str">
            <v>no</v>
          </cell>
          <cell r="V405">
            <v>40703</v>
          </cell>
          <cell r="W405">
            <v>40967</v>
          </cell>
          <cell r="X405">
            <v>41026</v>
          </cell>
          <cell r="Z405">
            <v>40710</v>
          </cell>
          <cell r="AA405">
            <v>40710</v>
          </cell>
          <cell r="AB405">
            <v>40710</v>
          </cell>
          <cell r="AC405">
            <v>40914</v>
          </cell>
          <cell r="AD405">
            <v>40928</v>
          </cell>
          <cell r="AE405">
            <v>40896</v>
          </cell>
          <cell r="AF405">
            <v>40900</v>
          </cell>
          <cell r="AH405">
            <v>40996</v>
          </cell>
          <cell r="AI405" t="str">
            <v>-</v>
          </cell>
          <cell r="AJ405">
            <v>142</v>
          </cell>
          <cell r="AK405">
            <v>46.142857142857146</v>
          </cell>
          <cell r="AQ405">
            <v>40837</v>
          </cell>
          <cell r="AV405">
            <v>40906</v>
          </cell>
          <cell r="AX405">
            <v>40931</v>
          </cell>
          <cell r="AY405">
            <v>41032</v>
          </cell>
          <cell r="AZ405">
            <v>329</v>
          </cell>
        </row>
        <row r="406">
          <cell r="B406" t="str">
            <v>A2048284-01</v>
          </cell>
          <cell r="C406" t="str">
            <v>SAJ/GS Caltex</v>
          </cell>
          <cell r="D406" t="str">
            <v>Jazmines</v>
          </cell>
          <cell r="H406" t="str">
            <v>Mary</v>
          </cell>
          <cell r="I406" t="str">
            <v>SNT38E-1036</v>
          </cell>
          <cell r="M406">
            <v>1</v>
          </cell>
          <cell r="N406" t="str">
            <v>LMV-311</v>
          </cell>
          <cell r="O406">
            <v>60005</v>
          </cell>
          <cell r="Q406" t="str">
            <v>MCPX</v>
          </cell>
          <cell r="R406" t="str">
            <v>PC</v>
          </cell>
          <cell r="S406" t="str">
            <v>N</v>
          </cell>
          <cell r="T406" t="str">
            <v>no</v>
          </cell>
          <cell r="V406">
            <v>40814</v>
          </cell>
          <cell r="W406">
            <v>40959</v>
          </cell>
          <cell r="X406">
            <v>41044</v>
          </cell>
          <cell r="Z406">
            <v>40821</v>
          </cell>
          <cell r="AA406">
            <v>40821</v>
          </cell>
          <cell r="AB406">
            <v>40821</v>
          </cell>
          <cell r="AC406">
            <v>40932</v>
          </cell>
          <cell r="AD406">
            <v>40946</v>
          </cell>
          <cell r="AE406">
            <v>40897</v>
          </cell>
          <cell r="AF406">
            <v>40900</v>
          </cell>
          <cell r="AH406">
            <v>41014</v>
          </cell>
          <cell r="AI406" t="str">
            <v>-</v>
          </cell>
          <cell r="AJ406">
            <v>63</v>
          </cell>
          <cell r="AK406">
            <v>32.857142857142854</v>
          </cell>
          <cell r="AP406">
            <v>40879</v>
          </cell>
          <cell r="AV406">
            <v>40897</v>
          </cell>
          <cell r="AX406">
            <v>40919</v>
          </cell>
          <cell r="AY406">
            <v>41044</v>
          </cell>
          <cell r="AZ406">
            <v>230</v>
          </cell>
        </row>
        <row r="407">
          <cell r="B407" t="str">
            <v>A2044819-01-02</v>
          </cell>
          <cell r="C407" t="str">
            <v>Chevron/Bechtel</v>
          </cell>
          <cell r="D407" t="str">
            <v>Setelin</v>
          </cell>
          <cell r="H407" t="str">
            <v>Nancy</v>
          </cell>
          <cell r="I407" t="str">
            <v>25288095POAMPVE30001</v>
          </cell>
          <cell r="M407">
            <v>2</v>
          </cell>
          <cell r="N407" t="str">
            <v>LMV-801</v>
          </cell>
          <cell r="O407">
            <v>107396</v>
          </cell>
          <cell r="Q407" t="str">
            <v>CPX</v>
          </cell>
          <cell r="R407" t="str">
            <v>PB</v>
          </cell>
          <cell r="S407" t="str">
            <v>Y</v>
          </cell>
          <cell r="T407" t="str">
            <v>no</v>
          </cell>
          <cell r="V407">
            <v>40806</v>
          </cell>
          <cell r="W407">
            <v>40955</v>
          </cell>
          <cell r="X407">
            <v>40966</v>
          </cell>
          <cell r="Z407">
            <v>40813</v>
          </cell>
          <cell r="AA407">
            <v>40813</v>
          </cell>
          <cell r="AB407">
            <v>40813</v>
          </cell>
          <cell r="AC407">
            <v>40854</v>
          </cell>
          <cell r="AD407">
            <v>40868</v>
          </cell>
          <cell r="AE407">
            <v>40900</v>
          </cell>
          <cell r="AF407">
            <v>40903</v>
          </cell>
          <cell r="AH407">
            <v>40936</v>
          </cell>
          <cell r="AI407" t="str">
            <v>-</v>
          </cell>
          <cell r="AJ407">
            <v>70</v>
          </cell>
          <cell r="AK407">
            <v>22.857142857142858</v>
          </cell>
          <cell r="AV407">
            <v>40900</v>
          </cell>
          <cell r="AX407">
            <v>40921</v>
          </cell>
          <cell r="AY407">
            <v>40970</v>
          </cell>
          <cell r="AZ407">
            <v>164</v>
          </cell>
        </row>
        <row r="408">
          <cell r="B408" t="str">
            <v>C2058517-01</v>
          </cell>
          <cell r="C408" t="str">
            <v>Exterran</v>
          </cell>
          <cell r="D408" t="str">
            <v>Fox</v>
          </cell>
          <cell r="H408" t="str">
            <v>Michelle</v>
          </cell>
          <cell r="I408">
            <v>5218622</v>
          </cell>
          <cell r="M408">
            <v>1</v>
          </cell>
          <cell r="N408" t="str">
            <v>LMC311P</v>
          </cell>
          <cell r="O408">
            <v>136111.51999999999</v>
          </cell>
          <cell r="Q408" t="str">
            <v>STD</v>
          </cell>
          <cell r="R408" t="str">
            <v>CA</v>
          </cell>
          <cell r="V408">
            <v>40837</v>
          </cell>
          <cell r="W408">
            <v>40966</v>
          </cell>
          <cell r="X408">
            <v>41019</v>
          </cell>
          <cell r="Z408">
            <v>40844</v>
          </cell>
          <cell r="AA408">
            <v>40844</v>
          </cell>
          <cell r="AB408">
            <v>40851</v>
          </cell>
          <cell r="AC408">
            <v>40907</v>
          </cell>
          <cell r="AD408">
            <v>40921</v>
          </cell>
          <cell r="AE408">
            <v>40902</v>
          </cell>
          <cell r="AF408">
            <v>40906</v>
          </cell>
          <cell r="AH408">
            <v>40989</v>
          </cell>
          <cell r="AI408" t="str">
            <v>-</v>
          </cell>
          <cell r="AJ408">
            <v>50</v>
          </cell>
          <cell r="AK408">
            <v>26</v>
          </cell>
          <cell r="AQ408">
            <v>40833</v>
          </cell>
          <cell r="AV408">
            <v>40935</v>
          </cell>
          <cell r="AX408">
            <v>40945</v>
          </cell>
          <cell r="AY408">
            <v>41019</v>
          </cell>
          <cell r="AZ408">
            <v>182</v>
          </cell>
        </row>
        <row r="409">
          <cell r="B409" t="str">
            <v>A2045003-03-04</v>
          </cell>
          <cell r="C409" t="str">
            <v>Sinopec</v>
          </cell>
          <cell r="D409" t="str">
            <v>Setelin</v>
          </cell>
          <cell r="H409" t="str">
            <v>Nancy</v>
          </cell>
          <cell r="I409" t="str">
            <v>11USAAY25SPEC8704156</v>
          </cell>
          <cell r="M409">
            <v>2</v>
          </cell>
          <cell r="N409" t="str">
            <v>LMV-311Z</v>
          </cell>
          <cell r="O409">
            <v>211547</v>
          </cell>
          <cell r="Q409" t="str">
            <v>CPX</v>
          </cell>
          <cell r="R409" t="str">
            <v>PB</v>
          </cell>
          <cell r="S409" t="str">
            <v>N</v>
          </cell>
          <cell r="T409" t="str">
            <v>no</v>
          </cell>
          <cell r="V409">
            <v>40806</v>
          </cell>
          <cell r="W409">
            <v>40959</v>
          </cell>
          <cell r="X409">
            <v>40952</v>
          </cell>
          <cell r="Z409">
            <v>40813</v>
          </cell>
          <cell r="AA409">
            <v>40813</v>
          </cell>
          <cell r="AB409">
            <v>40813</v>
          </cell>
          <cell r="AC409">
            <v>40840</v>
          </cell>
          <cell r="AD409">
            <v>40854</v>
          </cell>
          <cell r="AE409">
            <v>40904</v>
          </cell>
          <cell r="AF409">
            <v>40907</v>
          </cell>
          <cell r="AH409">
            <v>40922</v>
          </cell>
          <cell r="AI409" t="str">
            <v>-</v>
          </cell>
          <cell r="AJ409">
            <v>74</v>
          </cell>
          <cell r="AK409">
            <v>20.857142857142858</v>
          </cell>
          <cell r="AV409">
            <v>40899</v>
          </cell>
          <cell r="AX409">
            <v>40914</v>
          </cell>
          <cell r="AY409">
            <v>40953</v>
          </cell>
          <cell r="AZ409">
            <v>147</v>
          </cell>
        </row>
        <row r="410">
          <cell r="B410" t="str">
            <v>A2045003-01-02</v>
          </cell>
          <cell r="C410" t="str">
            <v>Sinopec</v>
          </cell>
          <cell r="D410" t="str">
            <v>Setelin</v>
          </cell>
          <cell r="H410" t="str">
            <v>Nancy</v>
          </cell>
          <cell r="I410" t="str">
            <v>11USAAY25SPEC8704156</v>
          </cell>
          <cell r="M410">
            <v>2</v>
          </cell>
          <cell r="N410" t="str">
            <v>LMV-311Z</v>
          </cell>
          <cell r="O410">
            <v>267453</v>
          </cell>
          <cell r="Q410" t="str">
            <v>CPX</v>
          </cell>
          <cell r="R410" t="str">
            <v>PB</v>
          </cell>
          <cell r="S410" t="str">
            <v>N</v>
          </cell>
          <cell r="T410" t="str">
            <v>no</v>
          </cell>
          <cell r="V410">
            <v>40806</v>
          </cell>
          <cell r="W410">
            <v>40959</v>
          </cell>
          <cell r="X410">
            <v>41019</v>
          </cell>
          <cell r="Z410">
            <v>40813</v>
          </cell>
          <cell r="AA410">
            <v>40813</v>
          </cell>
          <cell r="AB410">
            <v>40813</v>
          </cell>
          <cell r="AC410">
            <v>40907</v>
          </cell>
          <cell r="AD410">
            <v>40921</v>
          </cell>
          <cell r="AE410">
            <v>40904</v>
          </cell>
          <cell r="AF410">
            <v>40907</v>
          </cell>
          <cell r="AH410">
            <v>40989</v>
          </cell>
          <cell r="AI410" t="str">
            <v>-</v>
          </cell>
          <cell r="AJ410">
            <v>74</v>
          </cell>
          <cell r="AK410">
            <v>30.428571428571427</v>
          </cell>
          <cell r="AQ410">
            <v>40833</v>
          </cell>
          <cell r="AV410">
            <v>40935</v>
          </cell>
          <cell r="AX410">
            <v>40946</v>
          </cell>
          <cell r="AY410">
            <v>41019</v>
          </cell>
          <cell r="AZ410">
            <v>213</v>
          </cell>
        </row>
        <row r="411">
          <cell r="B411" t="str">
            <v>C2026041-01</v>
          </cell>
          <cell r="C411" t="str">
            <v>Whiting Oil &amp; Gas</v>
          </cell>
          <cell r="D411" t="str">
            <v>Fox</v>
          </cell>
          <cell r="H411" t="str">
            <v>Margaret</v>
          </cell>
          <cell r="I411" t="str">
            <v>JHO2474</v>
          </cell>
          <cell r="L411" t="str">
            <v>Hepler</v>
          </cell>
          <cell r="M411">
            <v>1</v>
          </cell>
          <cell r="N411" t="str">
            <v>LMC-317</v>
          </cell>
          <cell r="O411">
            <v>192732</v>
          </cell>
          <cell r="Q411" t="str">
            <v>STD</v>
          </cell>
          <cell r="R411" t="str">
            <v>CA</v>
          </cell>
          <cell r="S411" t="str">
            <v>N</v>
          </cell>
          <cell r="T411" t="str">
            <v>no</v>
          </cell>
          <cell r="V411">
            <v>40758</v>
          </cell>
          <cell r="W411">
            <v>40968</v>
          </cell>
          <cell r="X411">
            <v>41003</v>
          </cell>
          <cell r="Z411">
            <v>40765</v>
          </cell>
          <cell r="AA411">
            <v>40765</v>
          </cell>
          <cell r="AB411">
            <v>40772</v>
          </cell>
          <cell r="AC411">
            <v>40891</v>
          </cell>
          <cell r="AD411">
            <v>40905</v>
          </cell>
          <cell r="AE411">
            <v>40904</v>
          </cell>
          <cell r="AF411">
            <v>40908</v>
          </cell>
          <cell r="AH411">
            <v>40973</v>
          </cell>
          <cell r="AI411" t="str">
            <v>-</v>
          </cell>
          <cell r="AJ411">
            <v>108</v>
          </cell>
          <cell r="AK411">
            <v>35</v>
          </cell>
          <cell r="AQ411">
            <v>40683</v>
          </cell>
          <cell r="AV411">
            <v>40688</v>
          </cell>
          <cell r="AX411">
            <v>40711</v>
          </cell>
          <cell r="AY411">
            <v>40897</v>
          </cell>
          <cell r="AZ411">
            <v>139</v>
          </cell>
        </row>
        <row r="412">
          <cell r="B412" t="str">
            <v>A2080238-01</v>
          </cell>
          <cell r="C412" t="str">
            <v>Sunoco/Sunair</v>
          </cell>
          <cell r="D412" t="str">
            <v>Kennedy</v>
          </cell>
          <cell r="I412">
            <v>24700</v>
          </cell>
          <cell r="M412">
            <v>1</v>
          </cell>
          <cell r="N412" t="str">
            <v>LMV802</v>
          </cell>
          <cell r="O412">
            <v>22477</v>
          </cell>
          <cell r="Q412" t="str">
            <v>STD</v>
          </cell>
          <cell r="R412" t="str">
            <v>PA</v>
          </cell>
          <cell r="S412" t="str">
            <v>N</v>
          </cell>
          <cell r="V412">
            <v>40892</v>
          </cell>
          <cell r="W412">
            <v>40954</v>
          </cell>
          <cell r="X412">
            <v>40975</v>
          </cell>
          <cell r="Z412">
            <v>40899</v>
          </cell>
          <cell r="AA412">
            <v>40899</v>
          </cell>
          <cell r="AB412">
            <v>40899</v>
          </cell>
          <cell r="AC412">
            <v>40863</v>
          </cell>
          <cell r="AD412">
            <v>40877</v>
          </cell>
          <cell r="AE412">
            <v>40906</v>
          </cell>
          <cell r="AF412">
            <v>40909</v>
          </cell>
          <cell r="AH412">
            <v>40945</v>
          </cell>
          <cell r="AI412" t="str">
            <v>-</v>
          </cell>
          <cell r="AJ412">
            <v>12</v>
          </cell>
          <cell r="AK412">
            <v>11.857142857142858</v>
          </cell>
          <cell r="AO412">
            <v>40812</v>
          </cell>
          <cell r="AV412">
            <v>40891</v>
          </cell>
          <cell r="AX412">
            <v>40897</v>
          </cell>
          <cell r="AY412">
            <v>40966</v>
          </cell>
          <cell r="AZ412">
            <v>74</v>
          </cell>
        </row>
        <row r="413">
          <cell r="B413" t="str">
            <v>C2045372-01</v>
          </cell>
          <cell r="C413" t="str">
            <v>Thomas Russell</v>
          </cell>
          <cell r="D413" t="str">
            <v>Fox</v>
          </cell>
          <cell r="H413" t="str">
            <v>Margaret</v>
          </cell>
          <cell r="I413" t="str">
            <v>271-12</v>
          </cell>
          <cell r="L413" t="str">
            <v>DeRoo</v>
          </cell>
          <cell r="M413">
            <v>1</v>
          </cell>
          <cell r="N413" t="str">
            <v>LMC-311P</v>
          </cell>
          <cell r="O413">
            <v>127497</v>
          </cell>
          <cell r="Q413" t="str">
            <v>STD</v>
          </cell>
          <cell r="R413" t="str">
            <v>CA</v>
          </cell>
          <cell r="S413" t="str">
            <v>N</v>
          </cell>
          <cell r="T413" t="str">
            <v>no</v>
          </cell>
          <cell r="V413">
            <v>40807</v>
          </cell>
          <cell r="W413">
            <v>40969</v>
          </cell>
          <cell r="X413">
            <v>40983</v>
          </cell>
          <cell r="Z413">
            <v>40814</v>
          </cell>
          <cell r="AA413">
            <v>40814</v>
          </cell>
          <cell r="AB413">
            <v>40821</v>
          </cell>
          <cell r="AC413">
            <v>40871</v>
          </cell>
          <cell r="AD413">
            <v>40885</v>
          </cell>
          <cell r="AE413">
            <v>40905</v>
          </cell>
          <cell r="AF413">
            <v>40909</v>
          </cell>
          <cell r="AH413">
            <v>40953</v>
          </cell>
          <cell r="AI413" t="str">
            <v>-</v>
          </cell>
          <cell r="AJ413">
            <v>73</v>
          </cell>
          <cell r="AK413">
            <v>25.142857142857142</v>
          </cell>
          <cell r="AV413">
            <v>40900</v>
          </cell>
          <cell r="AX413">
            <v>40940</v>
          </cell>
          <cell r="AY413">
            <v>40960</v>
          </cell>
          <cell r="AZ413">
            <v>153</v>
          </cell>
        </row>
        <row r="414">
          <cell r="B414" t="str">
            <v>C2072546-01</v>
          </cell>
          <cell r="C414" t="str">
            <v>Denbury/Cimarex Energy</v>
          </cell>
          <cell r="D414" t="str">
            <v>Fox</v>
          </cell>
          <cell r="H414" t="str">
            <v>Margaret</v>
          </cell>
          <cell r="I414">
            <v>4400004167</v>
          </cell>
          <cell r="M414">
            <v>1</v>
          </cell>
          <cell r="N414" t="str">
            <v>LMC-313</v>
          </cell>
          <cell r="O414">
            <v>237023</v>
          </cell>
          <cell r="Q414" t="str">
            <v>STD</v>
          </cell>
          <cell r="R414" t="str">
            <v>CA</v>
          </cell>
          <cell r="V414">
            <v>40876</v>
          </cell>
          <cell r="W414">
            <v>40969</v>
          </cell>
          <cell r="X414">
            <v>40992</v>
          </cell>
          <cell r="Z414">
            <v>40883</v>
          </cell>
          <cell r="AA414">
            <v>40883</v>
          </cell>
          <cell r="AB414">
            <v>40890</v>
          </cell>
          <cell r="AC414">
            <v>40880</v>
          </cell>
          <cell r="AD414">
            <v>40894</v>
          </cell>
          <cell r="AE414">
            <v>40905</v>
          </cell>
          <cell r="AF414">
            <v>40909</v>
          </cell>
          <cell r="AH414">
            <v>40962</v>
          </cell>
          <cell r="AI414" t="str">
            <v>-</v>
          </cell>
          <cell r="AJ414">
            <v>24</v>
          </cell>
          <cell r="AK414">
            <v>16.571428571428573</v>
          </cell>
          <cell r="AO414">
            <v>40767</v>
          </cell>
          <cell r="AV414">
            <v>40924</v>
          </cell>
          <cell r="AX414">
            <v>40932</v>
          </cell>
          <cell r="AY414">
            <v>40994</v>
          </cell>
          <cell r="AZ414">
            <v>118</v>
          </cell>
        </row>
        <row r="415">
          <cell r="B415" t="str">
            <v>A1994698-01-02</v>
          </cell>
          <cell r="C415" t="str">
            <v>VIBROPAC</v>
          </cell>
          <cell r="D415" t="str">
            <v>Chapman</v>
          </cell>
          <cell r="H415" t="str">
            <v>Madeleine</v>
          </cell>
          <cell r="I415" t="str">
            <v>8851 REV 1</v>
          </cell>
          <cell r="M415">
            <v>2</v>
          </cell>
          <cell r="N415" t="str">
            <v>LMV-346Z</v>
          </cell>
          <cell r="O415">
            <v>433742.38</v>
          </cell>
          <cell r="Q415" t="str">
            <v>MCPX</v>
          </cell>
          <cell r="R415" t="str">
            <v>PE</v>
          </cell>
          <cell r="S415" t="str">
            <v>N</v>
          </cell>
          <cell r="T415" t="str">
            <v>no</v>
          </cell>
          <cell r="V415">
            <v>40680</v>
          </cell>
          <cell r="W415">
            <v>40877</v>
          </cell>
          <cell r="X415">
            <v>40998</v>
          </cell>
          <cell r="Z415">
            <v>40687</v>
          </cell>
          <cell r="AA415">
            <v>40687</v>
          </cell>
          <cell r="AB415">
            <v>40687</v>
          </cell>
          <cell r="AC415">
            <v>40872</v>
          </cell>
          <cell r="AD415">
            <v>40886</v>
          </cell>
          <cell r="AE415">
            <v>40904</v>
          </cell>
          <cell r="AF415">
            <v>40909</v>
          </cell>
          <cell r="AH415">
            <v>40968</v>
          </cell>
          <cell r="AI415" t="str">
            <v>-</v>
          </cell>
          <cell r="AJ415">
            <v>164</v>
          </cell>
          <cell r="AK415">
            <v>45.428571428571431</v>
          </cell>
          <cell r="AO415">
            <v>40772</v>
          </cell>
          <cell r="AQ415">
            <v>40787</v>
          </cell>
          <cell r="AV415">
            <v>40847</v>
          </cell>
          <cell r="AX415">
            <v>40855</v>
          </cell>
          <cell r="AY415">
            <v>40995</v>
          </cell>
          <cell r="AZ415">
            <v>315</v>
          </cell>
        </row>
        <row r="416">
          <cell r="B416" t="str">
            <v>A2080238-02</v>
          </cell>
          <cell r="C416" t="str">
            <v>Sunoco/Sunair</v>
          </cell>
          <cell r="D416" t="str">
            <v>Kennedy</v>
          </cell>
          <cell r="I416">
            <v>24700</v>
          </cell>
          <cell r="M416">
            <v>1</v>
          </cell>
          <cell r="N416" t="str">
            <v>LMV802</v>
          </cell>
          <cell r="O416">
            <v>22477</v>
          </cell>
          <cell r="Q416" t="str">
            <v>STD</v>
          </cell>
          <cell r="R416" t="str">
            <v>PA</v>
          </cell>
          <cell r="S416" t="str">
            <v>N</v>
          </cell>
          <cell r="V416">
            <v>40892</v>
          </cell>
          <cell r="W416">
            <v>40954</v>
          </cell>
          <cell r="X416">
            <v>41012</v>
          </cell>
          <cell r="Z416">
            <v>40899</v>
          </cell>
          <cell r="AA416">
            <v>40899</v>
          </cell>
          <cell r="AB416">
            <v>40899</v>
          </cell>
          <cell r="AC416">
            <v>40900</v>
          </cell>
          <cell r="AD416">
            <v>40914</v>
          </cell>
          <cell r="AE416">
            <v>40906</v>
          </cell>
          <cell r="AF416">
            <v>40909</v>
          </cell>
          <cell r="AH416">
            <v>40982</v>
          </cell>
          <cell r="AI416" t="str">
            <v>-</v>
          </cell>
          <cell r="AJ416">
            <v>12</v>
          </cell>
          <cell r="AK416">
            <v>17.142857142857142</v>
          </cell>
          <cell r="AP416">
            <v>40882</v>
          </cell>
          <cell r="AV416">
            <v>40913</v>
          </cell>
          <cell r="AX416">
            <v>40946</v>
          </cell>
          <cell r="AY416">
            <v>41012</v>
          </cell>
          <cell r="AZ416">
            <v>120</v>
          </cell>
        </row>
        <row r="417">
          <cell r="B417" t="str">
            <v>A2041327-01</v>
          </cell>
          <cell r="C417" t="str">
            <v>Formosa Plastics</v>
          </cell>
          <cell r="D417" t="str">
            <v>Boening</v>
          </cell>
          <cell r="H417" t="str">
            <v>Audrey</v>
          </cell>
          <cell r="I417" t="str">
            <v>MSUCE89000F35F35</v>
          </cell>
          <cell r="M417">
            <v>1</v>
          </cell>
          <cell r="N417" t="str">
            <v>LMV-313</v>
          </cell>
          <cell r="O417">
            <v>62500</v>
          </cell>
          <cell r="Q417" t="str">
            <v>STD</v>
          </cell>
          <cell r="R417" t="str">
            <v>PA</v>
          </cell>
          <cell r="S417" t="str">
            <v>N</v>
          </cell>
          <cell r="T417" t="str">
            <v>no</v>
          </cell>
          <cell r="V417">
            <v>40798</v>
          </cell>
          <cell r="W417">
            <v>40954</v>
          </cell>
          <cell r="X417">
            <v>41029</v>
          </cell>
          <cell r="Z417">
            <v>40805</v>
          </cell>
          <cell r="AA417">
            <v>40805</v>
          </cell>
          <cell r="AB417">
            <v>40805</v>
          </cell>
          <cell r="AC417">
            <v>40917</v>
          </cell>
          <cell r="AD417">
            <v>40931</v>
          </cell>
          <cell r="AE417">
            <v>40906</v>
          </cell>
          <cell r="AF417">
            <v>40909</v>
          </cell>
          <cell r="AH417">
            <v>40999</v>
          </cell>
          <cell r="AI417" t="str">
            <v>-</v>
          </cell>
          <cell r="AJ417">
            <v>80</v>
          </cell>
          <cell r="AK417">
            <v>33</v>
          </cell>
          <cell r="AP417">
            <v>40883</v>
          </cell>
          <cell r="AQ417">
            <v>40883</v>
          </cell>
          <cell r="AV417">
            <v>40899</v>
          </cell>
          <cell r="AX417">
            <v>40973</v>
          </cell>
          <cell r="AY417">
            <v>41029</v>
          </cell>
          <cell r="AZ417">
            <v>231</v>
          </cell>
        </row>
        <row r="418">
          <cell r="B418" t="str">
            <v>H1993282-01-04</v>
          </cell>
          <cell r="C418" t="str">
            <v>CTCI Arabia LTD</v>
          </cell>
          <cell r="D418" t="str">
            <v>Hepler</v>
          </cell>
          <cell r="H418" t="str">
            <v>Nancy</v>
          </cell>
          <cell r="I418" t="str">
            <v>10P0542B01-FD1A.04 REV 3</v>
          </cell>
          <cell r="M418">
            <v>4</v>
          </cell>
          <cell r="N418" t="str">
            <v>HMP-3000</v>
          </cell>
          <cell r="O418">
            <v>4405000</v>
          </cell>
          <cell r="Q418" t="str">
            <v>CPX</v>
          </cell>
          <cell r="R418" t="str">
            <v>HMP</v>
          </cell>
          <cell r="S418" t="str">
            <v>N</v>
          </cell>
          <cell r="T418" t="str">
            <v>no</v>
          </cell>
          <cell r="V418">
            <v>40676</v>
          </cell>
          <cell r="W418">
            <v>41106</v>
          </cell>
          <cell r="X418">
            <v>40956</v>
          </cell>
          <cell r="Z418">
            <v>40683</v>
          </cell>
          <cell r="AA418">
            <v>40683</v>
          </cell>
          <cell r="AB418">
            <v>40683</v>
          </cell>
          <cell r="AC418">
            <v>40676</v>
          </cell>
          <cell r="AD418">
            <v>40704</v>
          </cell>
          <cell r="AE418">
            <v>40896</v>
          </cell>
          <cell r="AF418">
            <v>40910</v>
          </cell>
          <cell r="AH418">
            <v>40926</v>
          </cell>
          <cell r="AI418">
            <v>40802</v>
          </cell>
          <cell r="AJ418">
            <v>167</v>
          </cell>
          <cell r="AK418">
            <v>40</v>
          </cell>
          <cell r="AP418">
            <v>40848</v>
          </cell>
          <cell r="AV418">
            <v>40869</v>
          </cell>
          <cell r="AX418">
            <v>40876</v>
          </cell>
          <cell r="AY418">
            <v>40953</v>
          </cell>
          <cell r="AZ418">
            <v>277</v>
          </cell>
        </row>
        <row r="419">
          <cell r="B419" t="str">
            <v>A1995277-16-17</v>
          </cell>
          <cell r="C419" t="str">
            <v>SAJ/Brahmaputra Cracker &amp; Polymer Ltd</v>
          </cell>
          <cell r="D419" t="str">
            <v>Nelson</v>
          </cell>
          <cell r="H419" t="str">
            <v>Shara</v>
          </cell>
          <cell r="I419" t="str">
            <v>SNT38E-1033</v>
          </cell>
          <cell r="M419">
            <v>2</v>
          </cell>
          <cell r="N419" t="str">
            <v>LMV-311Z</v>
          </cell>
          <cell r="O419">
            <v>461857.98</v>
          </cell>
          <cell r="Q419" t="str">
            <v>CPX</v>
          </cell>
          <cell r="R419" t="str">
            <v>PD</v>
          </cell>
          <cell r="S419" t="str">
            <v>Y</v>
          </cell>
          <cell r="T419" t="str">
            <v>no</v>
          </cell>
          <cell r="V419">
            <v>40681</v>
          </cell>
          <cell r="W419">
            <v>40977</v>
          </cell>
          <cell r="X419">
            <v>40992</v>
          </cell>
          <cell r="Z419">
            <v>40688</v>
          </cell>
          <cell r="AA419">
            <v>40688</v>
          </cell>
          <cell r="AB419">
            <v>40688</v>
          </cell>
          <cell r="AC419">
            <v>40880</v>
          </cell>
          <cell r="AD419">
            <v>40894</v>
          </cell>
          <cell r="AE419">
            <v>40906</v>
          </cell>
          <cell r="AF419">
            <v>40910</v>
          </cell>
          <cell r="AH419">
            <v>40962</v>
          </cell>
          <cell r="AI419" t="str">
            <v>-</v>
          </cell>
          <cell r="AJ419">
            <v>164</v>
          </cell>
          <cell r="AK419">
            <v>44.428571428571431</v>
          </cell>
          <cell r="AO419">
            <v>40767</v>
          </cell>
          <cell r="AV419">
            <v>40921</v>
          </cell>
          <cell r="AX419">
            <v>40928</v>
          </cell>
          <cell r="AY419">
            <v>40994</v>
          </cell>
          <cell r="AZ419">
            <v>313</v>
          </cell>
        </row>
        <row r="420">
          <cell r="B420" t="str">
            <v>A1995277-01-02</v>
          </cell>
          <cell r="C420" t="str">
            <v>SAJ/Brahmaputra Cracker &amp; Polymer Ltd</v>
          </cell>
          <cell r="D420" t="str">
            <v>Nelson</v>
          </cell>
          <cell r="H420" t="str">
            <v>Shara</v>
          </cell>
          <cell r="I420" t="str">
            <v>SNT38E-1033</v>
          </cell>
          <cell r="M420">
            <v>2</v>
          </cell>
          <cell r="N420" t="str">
            <v>LMV-311Z</v>
          </cell>
          <cell r="O420">
            <v>491065.56</v>
          </cell>
          <cell r="Q420" t="str">
            <v>CPX</v>
          </cell>
          <cell r="R420" t="str">
            <v>PD</v>
          </cell>
          <cell r="S420" t="str">
            <v>Y</v>
          </cell>
          <cell r="T420" t="str">
            <v>no</v>
          </cell>
          <cell r="V420">
            <v>40681</v>
          </cell>
          <cell r="W420">
            <v>40977</v>
          </cell>
          <cell r="X420">
            <v>40992</v>
          </cell>
          <cell r="Z420">
            <v>40688</v>
          </cell>
          <cell r="AA420">
            <v>40688</v>
          </cell>
          <cell r="AB420">
            <v>40688</v>
          </cell>
          <cell r="AC420">
            <v>40880</v>
          </cell>
          <cell r="AD420">
            <v>40894</v>
          </cell>
          <cell r="AE420">
            <v>40906</v>
          </cell>
          <cell r="AF420">
            <v>40910</v>
          </cell>
          <cell r="AH420">
            <v>40962</v>
          </cell>
          <cell r="AI420" t="str">
            <v>-</v>
          </cell>
          <cell r="AJ420">
            <v>164</v>
          </cell>
          <cell r="AK420">
            <v>44.428571428571431</v>
          </cell>
          <cell r="AO420">
            <v>40767</v>
          </cell>
          <cell r="AV420">
            <v>40921</v>
          </cell>
          <cell r="AX420">
            <v>40932</v>
          </cell>
          <cell r="AY420">
            <v>40996</v>
          </cell>
          <cell r="AZ420">
            <v>315</v>
          </cell>
        </row>
        <row r="421">
          <cell r="B421" t="str">
            <v>A1995277-05-06</v>
          </cell>
          <cell r="C421" t="str">
            <v>SAJ/Brahmaputra Cracker &amp; Polymer Ltd</v>
          </cell>
          <cell r="D421" t="str">
            <v>Nelson</v>
          </cell>
          <cell r="H421" t="str">
            <v>Shara</v>
          </cell>
          <cell r="I421" t="str">
            <v>SNT38E-1033</v>
          </cell>
          <cell r="M421">
            <v>2</v>
          </cell>
          <cell r="N421" t="str">
            <v>LMV-311Z</v>
          </cell>
          <cell r="O421">
            <v>478789.03</v>
          </cell>
          <cell r="Q421" t="str">
            <v>CPX</v>
          </cell>
          <cell r="R421" t="str">
            <v>PD</v>
          </cell>
          <cell r="S421" t="str">
            <v>Y</v>
          </cell>
          <cell r="T421" t="str">
            <v>no</v>
          </cell>
          <cell r="V421">
            <v>40681</v>
          </cell>
          <cell r="W421">
            <v>40977</v>
          </cell>
          <cell r="X421">
            <v>40992</v>
          </cell>
          <cell r="Z421">
            <v>40688</v>
          </cell>
          <cell r="AA421">
            <v>40688</v>
          </cell>
          <cell r="AB421">
            <v>40688</v>
          </cell>
          <cell r="AC421">
            <v>40880</v>
          </cell>
          <cell r="AD421">
            <v>40894</v>
          </cell>
          <cell r="AE421">
            <v>40906</v>
          </cell>
          <cell r="AF421">
            <v>40910</v>
          </cell>
          <cell r="AH421">
            <v>40962</v>
          </cell>
          <cell r="AI421" t="str">
            <v>-</v>
          </cell>
          <cell r="AJ421">
            <v>164</v>
          </cell>
          <cell r="AK421">
            <v>44.428571428571431</v>
          </cell>
          <cell r="AO421">
            <v>40767</v>
          </cell>
          <cell r="AV421">
            <v>40921</v>
          </cell>
          <cell r="AX421">
            <v>40933</v>
          </cell>
          <cell r="AY421">
            <v>40993</v>
          </cell>
          <cell r="AZ421">
            <v>312</v>
          </cell>
        </row>
        <row r="422">
          <cell r="B422" t="str">
            <v>A1995277-03-04</v>
          </cell>
          <cell r="C422" t="str">
            <v>SAJ/Brahmaputra Cracker &amp; Polymer Ltd</v>
          </cell>
          <cell r="D422" t="str">
            <v>Nelson</v>
          </cell>
          <cell r="H422" t="str">
            <v>Shara</v>
          </cell>
          <cell r="I422" t="str">
            <v>SNT38E-1033</v>
          </cell>
          <cell r="M422">
            <v>2</v>
          </cell>
          <cell r="N422" t="str">
            <v>LMV-311Z</v>
          </cell>
          <cell r="O422">
            <v>467117.28</v>
          </cell>
          <cell r="Q422" t="str">
            <v>CPX</v>
          </cell>
          <cell r="R422" t="str">
            <v>PD</v>
          </cell>
          <cell r="S422" t="str">
            <v>Y</v>
          </cell>
          <cell r="T422" t="str">
            <v>no</v>
          </cell>
          <cell r="V422">
            <v>40681</v>
          </cell>
          <cell r="W422">
            <v>40977</v>
          </cell>
          <cell r="X422">
            <v>40992</v>
          </cell>
          <cell r="Z422">
            <v>40688</v>
          </cell>
          <cell r="AA422">
            <v>40688</v>
          </cell>
          <cell r="AB422">
            <v>40688</v>
          </cell>
          <cell r="AC422">
            <v>40880</v>
          </cell>
          <cell r="AD422">
            <v>40894</v>
          </cell>
          <cell r="AE422">
            <v>40906</v>
          </cell>
          <cell r="AF422">
            <v>40910</v>
          </cell>
          <cell r="AH422">
            <v>40962</v>
          </cell>
          <cell r="AI422" t="str">
            <v>-</v>
          </cell>
          <cell r="AJ422">
            <v>164</v>
          </cell>
          <cell r="AK422">
            <v>44.428571428571431</v>
          </cell>
          <cell r="AO422">
            <v>40767</v>
          </cell>
          <cell r="AV422">
            <v>40924</v>
          </cell>
          <cell r="AX422">
            <v>40934</v>
          </cell>
          <cell r="AY422">
            <v>40994</v>
          </cell>
          <cell r="AZ422">
            <v>313</v>
          </cell>
        </row>
        <row r="423">
          <cell r="B423" t="str">
            <v>A1995277-07-08</v>
          </cell>
          <cell r="C423" t="str">
            <v>SAJ/Brahmaputra Cracker &amp; Polymer Ltd</v>
          </cell>
          <cell r="D423" t="str">
            <v>Nelson</v>
          </cell>
          <cell r="H423" t="str">
            <v>Shara</v>
          </cell>
          <cell r="I423" t="str">
            <v>SNT38E-1033</v>
          </cell>
          <cell r="M423">
            <v>2</v>
          </cell>
          <cell r="N423" t="str">
            <v>LMV-311Z</v>
          </cell>
          <cell r="O423">
            <v>454147.28</v>
          </cell>
          <cell r="Q423" t="str">
            <v>CPX</v>
          </cell>
          <cell r="R423" t="str">
            <v>PD</v>
          </cell>
          <cell r="S423" t="str">
            <v>Y</v>
          </cell>
          <cell r="T423" t="str">
            <v>no</v>
          </cell>
          <cell r="V423">
            <v>40681</v>
          </cell>
          <cell r="W423">
            <v>40977</v>
          </cell>
          <cell r="X423">
            <v>40992</v>
          </cell>
          <cell r="Z423">
            <v>40688</v>
          </cell>
          <cell r="AA423">
            <v>40688</v>
          </cell>
          <cell r="AB423">
            <v>40688</v>
          </cell>
          <cell r="AC423">
            <v>40880</v>
          </cell>
          <cell r="AD423">
            <v>40894</v>
          </cell>
          <cell r="AE423">
            <v>40906</v>
          </cell>
          <cell r="AF423">
            <v>40910</v>
          </cell>
          <cell r="AH423">
            <v>40962</v>
          </cell>
          <cell r="AI423" t="str">
            <v>-</v>
          </cell>
          <cell r="AJ423">
            <v>164</v>
          </cell>
          <cell r="AK423">
            <v>44.428571428571431</v>
          </cell>
          <cell r="AO423">
            <v>40767</v>
          </cell>
          <cell r="AV423">
            <v>40921</v>
          </cell>
          <cell r="AX423">
            <v>40939</v>
          </cell>
          <cell r="AY423">
            <v>40993</v>
          </cell>
          <cell r="AZ423">
            <v>312</v>
          </cell>
        </row>
        <row r="424">
          <cell r="B424" t="str">
            <v>A1995277-12-13</v>
          </cell>
          <cell r="C424" t="str">
            <v>SAJ/Brahmaputra Cracker &amp; Polymer Ltd</v>
          </cell>
          <cell r="D424" t="str">
            <v>Nelson</v>
          </cell>
          <cell r="H424" t="str">
            <v>Shara</v>
          </cell>
          <cell r="I424" t="str">
            <v>SNT38E-1033</v>
          </cell>
          <cell r="M424">
            <v>2</v>
          </cell>
          <cell r="N424" t="str">
            <v>LMV-311Z</v>
          </cell>
          <cell r="O424">
            <v>526043.28</v>
          </cell>
          <cell r="Q424" t="str">
            <v>CPX</v>
          </cell>
          <cell r="R424" t="str">
            <v>PD</v>
          </cell>
          <cell r="S424" t="str">
            <v>Y</v>
          </cell>
          <cell r="T424" t="str">
            <v>no</v>
          </cell>
          <cell r="V424">
            <v>40681</v>
          </cell>
          <cell r="W424">
            <v>40977</v>
          </cell>
          <cell r="X424">
            <v>40992</v>
          </cell>
          <cell r="Z424">
            <v>40688</v>
          </cell>
          <cell r="AA424">
            <v>40688</v>
          </cell>
          <cell r="AB424">
            <v>40688</v>
          </cell>
          <cell r="AC424">
            <v>40880</v>
          </cell>
          <cell r="AD424">
            <v>40894</v>
          </cell>
          <cell r="AE424">
            <v>40906</v>
          </cell>
          <cell r="AF424">
            <v>40910</v>
          </cell>
          <cell r="AH424">
            <v>40962</v>
          </cell>
          <cell r="AI424" t="str">
            <v>-</v>
          </cell>
          <cell r="AJ424">
            <v>164</v>
          </cell>
          <cell r="AK424">
            <v>44.428571428571431</v>
          </cell>
          <cell r="AO424">
            <v>40767</v>
          </cell>
          <cell r="AV424">
            <v>40924</v>
          </cell>
          <cell r="AX424">
            <v>40939</v>
          </cell>
          <cell r="AY424">
            <v>40996</v>
          </cell>
          <cell r="AZ424">
            <v>315</v>
          </cell>
        </row>
        <row r="425">
          <cell r="B425" t="str">
            <v>A1995277-09-10</v>
          </cell>
          <cell r="C425" t="str">
            <v>SAJ/Brahmaputra Cracker &amp; Polymer Ltd</v>
          </cell>
          <cell r="D425" t="str">
            <v>Nelson</v>
          </cell>
          <cell r="H425" t="str">
            <v>Shara</v>
          </cell>
          <cell r="I425" t="str">
            <v>SNT38E-1033</v>
          </cell>
          <cell r="M425">
            <v>2</v>
          </cell>
          <cell r="N425" t="str">
            <v>LMV-311Z</v>
          </cell>
          <cell r="O425">
            <v>458350.91</v>
          </cell>
          <cell r="Q425" t="str">
            <v>CPX</v>
          </cell>
          <cell r="R425" t="str">
            <v>PD</v>
          </cell>
          <cell r="S425" t="str">
            <v>Y</v>
          </cell>
          <cell r="T425" t="str">
            <v>no</v>
          </cell>
          <cell r="V425">
            <v>40681</v>
          </cell>
          <cell r="W425">
            <v>40977</v>
          </cell>
          <cell r="X425">
            <v>40992</v>
          </cell>
          <cell r="Z425">
            <v>40688</v>
          </cell>
          <cell r="AA425">
            <v>40688</v>
          </cell>
          <cell r="AB425">
            <v>40688</v>
          </cell>
          <cell r="AC425">
            <v>40880</v>
          </cell>
          <cell r="AD425">
            <v>40894</v>
          </cell>
          <cell r="AE425">
            <v>40906</v>
          </cell>
          <cell r="AF425">
            <v>40910</v>
          </cell>
          <cell r="AH425">
            <v>40962</v>
          </cell>
          <cell r="AI425" t="str">
            <v>-</v>
          </cell>
          <cell r="AJ425">
            <v>164</v>
          </cell>
          <cell r="AK425">
            <v>44.428571428571431</v>
          </cell>
          <cell r="AO425">
            <v>40767</v>
          </cell>
          <cell r="AV425">
            <v>40921</v>
          </cell>
          <cell r="AX425">
            <v>40941</v>
          </cell>
          <cell r="AY425">
            <v>40993</v>
          </cell>
          <cell r="AZ425">
            <v>312</v>
          </cell>
        </row>
        <row r="426">
          <cell r="B426" t="str">
            <v>A1995277-14-15</v>
          </cell>
          <cell r="C426" t="str">
            <v>SAJ/Brahmaputra Cracker &amp; Polymer Ltd</v>
          </cell>
          <cell r="D426" t="str">
            <v>Nelson</v>
          </cell>
          <cell r="H426" t="str">
            <v>Shara</v>
          </cell>
          <cell r="I426" t="str">
            <v>SNT38E-1033</v>
          </cell>
          <cell r="M426">
            <v>2</v>
          </cell>
          <cell r="N426" t="str">
            <v>LMV-311Z</v>
          </cell>
          <cell r="O426">
            <v>498430.63</v>
          </cell>
          <cell r="Q426" t="str">
            <v>CPX</v>
          </cell>
          <cell r="R426" t="str">
            <v>PD</v>
          </cell>
          <cell r="S426" t="str">
            <v>Y</v>
          </cell>
          <cell r="T426" t="str">
            <v>no</v>
          </cell>
          <cell r="V426">
            <v>40681</v>
          </cell>
          <cell r="W426">
            <v>40977</v>
          </cell>
          <cell r="X426">
            <v>40992</v>
          </cell>
          <cell r="Z426">
            <v>40688</v>
          </cell>
          <cell r="AA426">
            <v>40688</v>
          </cell>
          <cell r="AB426">
            <v>40688</v>
          </cell>
          <cell r="AC426">
            <v>40880</v>
          </cell>
          <cell r="AD426">
            <v>40894</v>
          </cell>
          <cell r="AE426">
            <v>40906</v>
          </cell>
          <cell r="AF426">
            <v>40910</v>
          </cell>
          <cell r="AH426">
            <v>40962</v>
          </cell>
          <cell r="AI426" t="str">
            <v>-</v>
          </cell>
          <cell r="AJ426">
            <v>164</v>
          </cell>
          <cell r="AK426">
            <v>44.428571428571431</v>
          </cell>
          <cell r="AO426">
            <v>40767</v>
          </cell>
          <cell r="AV426">
            <v>40924</v>
          </cell>
          <cell r="AX426">
            <v>40941</v>
          </cell>
          <cell r="AY426">
            <v>40994</v>
          </cell>
          <cell r="AZ426">
            <v>313</v>
          </cell>
        </row>
        <row r="427">
          <cell r="B427" t="str">
            <v>A1995277-11</v>
          </cell>
          <cell r="C427" t="str">
            <v>SAJ/Brahmaputra Cracker &amp; Polymer Ltd</v>
          </cell>
          <cell r="D427" t="str">
            <v>Nelson</v>
          </cell>
          <cell r="H427" t="str">
            <v>Shara</v>
          </cell>
          <cell r="I427" t="str">
            <v>SNT38E-1033</v>
          </cell>
          <cell r="M427">
            <v>1</v>
          </cell>
          <cell r="N427" t="str">
            <v>LMV-311Z</v>
          </cell>
          <cell r="O427">
            <v>238206.45</v>
          </cell>
          <cell r="Q427" t="str">
            <v>CPX</v>
          </cell>
          <cell r="R427" t="str">
            <v>PD</v>
          </cell>
          <cell r="S427" t="str">
            <v>Y</v>
          </cell>
          <cell r="T427" t="str">
            <v>no</v>
          </cell>
          <cell r="V427">
            <v>40681</v>
          </cell>
          <cell r="W427">
            <v>40977</v>
          </cell>
          <cell r="X427">
            <v>41089</v>
          </cell>
          <cell r="Z427">
            <v>40688</v>
          </cell>
          <cell r="AA427">
            <v>40688</v>
          </cell>
          <cell r="AB427">
            <v>40688</v>
          </cell>
          <cell r="AC427">
            <v>40977</v>
          </cell>
          <cell r="AD427">
            <v>40991</v>
          </cell>
          <cell r="AE427">
            <v>40906</v>
          </cell>
          <cell r="AF427">
            <v>40910</v>
          </cell>
          <cell r="AH427">
            <v>41059</v>
          </cell>
          <cell r="AI427" t="str">
            <v>-</v>
          </cell>
          <cell r="AJ427">
            <v>164</v>
          </cell>
          <cell r="AK427">
            <v>58.285714285714285</v>
          </cell>
          <cell r="AP427">
            <v>40808</v>
          </cell>
          <cell r="AW427">
            <v>40963</v>
          </cell>
          <cell r="AX427">
            <v>40933</v>
          </cell>
          <cell r="AY427">
            <v>41081</v>
          </cell>
          <cell r="AZ427">
            <v>400</v>
          </cell>
        </row>
        <row r="428">
          <cell r="B428" t="str">
            <v>A2037190-01-02</v>
          </cell>
          <cell r="C428" t="str">
            <v>Braskem</v>
          </cell>
          <cell r="D428" t="str">
            <v>Setelin</v>
          </cell>
          <cell r="H428" t="str">
            <v>Nancy</v>
          </cell>
          <cell r="I428" t="str">
            <v>BT-CP-AF-011A</v>
          </cell>
          <cell r="M428">
            <v>2</v>
          </cell>
          <cell r="N428" t="str">
            <v>LMV311Z</v>
          </cell>
          <cell r="O428">
            <v>261418.95</v>
          </cell>
          <cell r="Q428" t="str">
            <v>CPX</v>
          </cell>
          <cell r="R428" t="str">
            <v>PD</v>
          </cell>
          <cell r="S428" t="str">
            <v>Y</v>
          </cell>
          <cell r="T428" t="str">
            <v>no</v>
          </cell>
          <cell r="V428">
            <v>40785</v>
          </cell>
          <cell r="W428">
            <v>40980</v>
          </cell>
          <cell r="X428">
            <v>41054</v>
          </cell>
          <cell r="Z428">
            <v>40792</v>
          </cell>
          <cell r="AA428">
            <v>40792</v>
          </cell>
          <cell r="AB428">
            <v>40792</v>
          </cell>
          <cell r="AC428">
            <v>40942</v>
          </cell>
          <cell r="AD428">
            <v>40956</v>
          </cell>
          <cell r="AE428">
            <v>40909</v>
          </cell>
          <cell r="AF428">
            <v>40913</v>
          </cell>
          <cell r="AH428">
            <v>41024</v>
          </cell>
          <cell r="AI428" t="str">
            <v>-</v>
          </cell>
          <cell r="AJ428">
            <v>93</v>
          </cell>
          <cell r="AK428">
            <v>38.428571428571431</v>
          </cell>
          <cell r="AO428">
            <v>40772</v>
          </cell>
          <cell r="AV428">
            <v>40980</v>
          </cell>
          <cell r="AX428">
            <v>40995</v>
          </cell>
          <cell r="AY428">
            <v>41082</v>
          </cell>
          <cell r="AZ428">
            <v>297</v>
          </cell>
        </row>
        <row r="429">
          <cell r="B429" t="str">
            <v>C2149074</v>
          </cell>
          <cell r="C429" t="str">
            <v>Bechtel - Sabine Pass</v>
          </cell>
          <cell r="D429" t="str">
            <v>da Silva</v>
          </cell>
          <cell r="F429" t="str">
            <v>Lindeman</v>
          </cell>
          <cell r="H429" t="str">
            <v>Melissa</v>
          </cell>
          <cell r="I429" t="str">
            <v>25697-140-POA-MCCS-00002</v>
          </cell>
          <cell r="J429" t="str">
            <v>ENG</v>
          </cell>
          <cell r="M429">
            <v>3</v>
          </cell>
          <cell r="N429" t="str">
            <v>LF2230 Engineering</v>
          </cell>
          <cell r="O429">
            <v>120255</v>
          </cell>
          <cell r="P429" t="str">
            <v>PP</v>
          </cell>
          <cell r="Q429" t="str">
            <v>CPX</v>
          </cell>
          <cell r="R429" t="str">
            <v>Pinn/API</v>
          </cell>
          <cell r="S429" t="str">
            <v>Y</v>
          </cell>
          <cell r="T429" t="str">
            <v>N</v>
          </cell>
          <cell r="U429">
            <v>41039</v>
          </cell>
          <cell r="V429">
            <v>41067</v>
          </cell>
          <cell r="W429">
            <v>41109</v>
          </cell>
          <cell r="X429">
            <v>41242</v>
          </cell>
          <cell r="Z429">
            <v>41074</v>
          </cell>
          <cell r="AA429">
            <v>41074</v>
          </cell>
          <cell r="AB429">
            <v>41081</v>
          </cell>
          <cell r="AC429">
            <v>40962</v>
          </cell>
          <cell r="AD429">
            <v>40990</v>
          </cell>
          <cell r="AE429">
            <v>40899</v>
          </cell>
          <cell r="AF429">
            <v>40913</v>
          </cell>
          <cell r="AH429">
            <v>41212</v>
          </cell>
          <cell r="AI429">
            <v>41088</v>
          </cell>
          <cell r="AJ429">
            <v>-111</v>
          </cell>
          <cell r="AK429">
            <v>25</v>
          </cell>
          <cell r="AV429">
            <v>41176</v>
          </cell>
          <cell r="AX429">
            <v>41177</v>
          </cell>
          <cell r="AY429">
            <v>41144</v>
          </cell>
          <cell r="AZ429">
            <v>77</v>
          </cell>
        </row>
        <row r="430">
          <cell r="B430" t="str">
            <v>C1961370-01</v>
          </cell>
          <cell r="C430" t="str">
            <v>SAJ/Mangalore Aromatics</v>
          </cell>
          <cell r="D430" t="str">
            <v>Horner</v>
          </cell>
          <cell r="H430" t="str">
            <v>Nancy</v>
          </cell>
          <cell r="I430" t="str">
            <v>SNT38F-1007</v>
          </cell>
          <cell r="M430">
            <v>1</v>
          </cell>
          <cell r="N430" t="str">
            <v>LMC-311P</v>
          </cell>
          <cell r="O430">
            <v>410460.45</v>
          </cell>
          <cell r="Q430" t="str">
            <v>STD</v>
          </cell>
          <cell r="R430" t="str">
            <v>CC</v>
          </cell>
          <cell r="S430" t="str">
            <v>N</v>
          </cell>
          <cell r="T430" t="str">
            <v>no</v>
          </cell>
          <cell r="V430">
            <v>40598</v>
          </cell>
          <cell r="W430">
            <v>41009</v>
          </cell>
          <cell r="X430">
            <v>41014</v>
          </cell>
          <cell r="Z430">
            <v>40605</v>
          </cell>
          <cell r="AA430">
            <v>40605</v>
          </cell>
          <cell r="AB430">
            <v>40612</v>
          </cell>
          <cell r="AC430">
            <v>40902</v>
          </cell>
          <cell r="AD430">
            <v>40916</v>
          </cell>
          <cell r="AE430">
            <v>40910</v>
          </cell>
          <cell r="AF430">
            <v>40914</v>
          </cell>
          <cell r="AH430">
            <v>40984</v>
          </cell>
          <cell r="AI430" t="str">
            <v>-</v>
          </cell>
          <cell r="AJ430">
            <v>227</v>
          </cell>
          <cell r="AK430">
            <v>59.428571428571431</v>
          </cell>
          <cell r="AR430">
            <v>40941</v>
          </cell>
          <cell r="AV430">
            <v>41266</v>
          </cell>
          <cell r="AX430">
            <v>40940</v>
          </cell>
          <cell r="AY430">
            <v>41015</v>
          </cell>
          <cell r="AZ430">
            <v>417</v>
          </cell>
        </row>
        <row r="431">
          <cell r="B431" t="str">
            <v>A2025299-01-02</v>
          </cell>
          <cell r="C431" t="str">
            <v>SKEC</v>
          </cell>
          <cell r="D431" t="str">
            <v>Jazmines</v>
          </cell>
          <cell r="H431" t="str">
            <v>Audrey</v>
          </cell>
          <cell r="I431" t="str">
            <v>115-EP2-PU-G19-1048</v>
          </cell>
          <cell r="M431">
            <v>2</v>
          </cell>
          <cell r="N431" t="str">
            <v>LMV-311</v>
          </cell>
          <cell r="O431">
            <v>250000</v>
          </cell>
          <cell r="Q431" t="str">
            <v>CPX</v>
          </cell>
          <cell r="R431" t="str">
            <v>PC</v>
          </cell>
          <cell r="S431" t="str">
            <v>Y</v>
          </cell>
          <cell r="T431" t="str">
            <v>no</v>
          </cell>
          <cell r="V431">
            <v>40757</v>
          </cell>
          <cell r="W431">
            <v>40973</v>
          </cell>
          <cell r="X431">
            <v>41089</v>
          </cell>
          <cell r="Z431">
            <v>40764</v>
          </cell>
          <cell r="AA431">
            <v>40764</v>
          </cell>
          <cell r="AB431">
            <v>40764</v>
          </cell>
          <cell r="AC431">
            <v>40977</v>
          </cell>
          <cell r="AD431">
            <v>40991</v>
          </cell>
          <cell r="AE431">
            <v>40911</v>
          </cell>
          <cell r="AF431">
            <v>40914</v>
          </cell>
          <cell r="AH431">
            <v>41059</v>
          </cell>
          <cell r="AI431" t="str">
            <v>-</v>
          </cell>
          <cell r="AJ431">
            <v>114</v>
          </cell>
          <cell r="AK431">
            <v>47.428571428571431</v>
          </cell>
          <cell r="AP431" t="str">
            <v>rel</v>
          </cell>
          <cell r="AQ431">
            <v>40683</v>
          </cell>
          <cell r="AV431">
            <v>40970</v>
          </cell>
          <cell r="AX431">
            <v>40989</v>
          </cell>
          <cell r="AY431">
            <v>41058</v>
          </cell>
          <cell r="AZ431">
            <v>301</v>
          </cell>
        </row>
        <row r="432">
          <cell r="B432" t="str">
            <v>A2079578(A1952028-04 CONV)</v>
          </cell>
          <cell r="C432" t="str">
            <v>GPM Inc.</v>
          </cell>
          <cell r="D432" t="str">
            <v>Jazmines</v>
          </cell>
          <cell r="I432" t="str">
            <v>PO-16587</v>
          </cell>
          <cell r="M432">
            <v>1</v>
          </cell>
          <cell r="N432" t="str">
            <v>LMV-311</v>
          </cell>
          <cell r="O432">
            <v>64800</v>
          </cell>
          <cell r="Q432" t="str">
            <v>MCPX</v>
          </cell>
          <cell r="R432" t="str">
            <v>PD</v>
          </cell>
          <cell r="S432" t="str">
            <v>N</v>
          </cell>
          <cell r="T432" t="str">
            <v>N</v>
          </cell>
          <cell r="V432">
            <v>40891</v>
          </cell>
          <cell r="W432">
            <v>40983</v>
          </cell>
          <cell r="X432">
            <v>41085</v>
          </cell>
          <cell r="Z432">
            <v>40898</v>
          </cell>
          <cell r="AA432">
            <v>40898</v>
          </cell>
          <cell r="AB432">
            <v>40898</v>
          </cell>
          <cell r="AC432">
            <v>40973</v>
          </cell>
          <cell r="AD432">
            <v>40987</v>
          </cell>
          <cell r="AE432">
            <v>40912</v>
          </cell>
          <cell r="AF432">
            <v>40916</v>
          </cell>
          <cell r="AH432">
            <v>41055</v>
          </cell>
          <cell r="AI432" t="str">
            <v>-</v>
          </cell>
          <cell r="AJ432">
            <v>18</v>
          </cell>
          <cell r="AK432">
            <v>27.714285714285715</v>
          </cell>
          <cell r="AV432">
            <v>41012</v>
          </cell>
          <cell r="AX432">
            <v>41025</v>
          </cell>
          <cell r="AY432">
            <v>41089</v>
          </cell>
          <cell r="AZ432">
            <v>198</v>
          </cell>
        </row>
        <row r="433">
          <cell r="B433" t="str">
            <v>A2063208-01-02</v>
          </cell>
          <cell r="C433" t="str">
            <v xml:space="preserve">Petrochemical Conversion Project/Arabian Chevron </v>
          </cell>
          <cell r="D433" t="str">
            <v>Elkins</v>
          </cell>
          <cell r="H433" t="str">
            <v>Madeleine</v>
          </cell>
          <cell r="I433" t="str">
            <v>58KG8260-HH052190 Rev.01</v>
          </cell>
          <cell r="M433">
            <v>2</v>
          </cell>
          <cell r="N433" t="str">
            <v>LMV322</v>
          </cell>
          <cell r="O433">
            <v>115220</v>
          </cell>
          <cell r="Q433" t="str">
            <v>MCPX</v>
          </cell>
          <cell r="R433" t="str">
            <v>PA</v>
          </cell>
          <cell r="S433" t="str">
            <v>N</v>
          </cell>
          <cell r="T433" t="str">
            <v>no</v>
          </cell>
          <cell r="V433">
            <v>40848</v>
          </cell>
          <cell r="W433">
            <v>40962</v>
          </cell>
          <cell r="X433">
            <v>40963</v>
          </cell>
          <cell r="Z433">
            <v>40855</v>
          </cell>
          <cell r="AA433">
            <v>40855</v>
          </cell>
          <cell r="AB433">
            <v>40855</v>
          </cell>
          <cell r="AC433">
            <v>40851</v>
          </cell>
          <cell r="AD433">
            <v>40865</v>
          </cell>
          <cell r="AE433">
            <v>40914</v>
          </cell>
          <cell r="AF433">
            <v>40917</v>
          </cell>
          <cell r="AH433">
            <v>40933</v>
          </cell>
          <cell r="AI433" t="str">
            <v>-</v>
          </cell>
          <cell r="AJ433">
            <v>50</v>
          </cell>
          <cell r="AK433">
            <v>16.428571428571427</v>
          </cell>
          <cell r="AV433">
            <v>40836</v>
          </cell>
          <cell r="AX433">
            <v>40861</v>
          </cell>
          <cell r="AY433">
            <v>40962</v>
          </cell>
          <cell r="AZ433">
            <v>114</v>
          </cell>
        </row>
        <row r="434">
          <cell r="B434" t="str">
            <v>A2048469-01-02</v>
          </cell>
          <cell r="C434" t="str">
            <v>SAJ/GS Caltex</v>
          </cell>
          <cell r="D434" t="str">
            <v>Jazmines</v>
          </cell>
          <cell r="H434" t="str">
            <v>Audrey</v>
          </cell>
          <cell r="I434" t="str">
            <v>SNT38E-1041</v>
          </cell>
          <cell r="M434">
            <v>2</v>
          </cell>
          <cell r="N434" t="str">
            <v>LMV-311</v>
          </cell>
          <cell r="O434">
            <v>133625</v>
          </cell>
          <cell r="Q434" t="str">
            <v>MCPX</v>
          </cell>
          <cell r="R434" t="str">
            <v>PD</v>
          </cell>
          <cell r="S434" t="str">
            <v>N</v>
          </cell>
          <cell r="T434" t="str">
            <v>no</v>
          </cell>
          <cell r="V434">
            <v>40807</v>
          </cell>
          <cell r="W434">
            <v>40984</v>
          </cell>
          <cell r="X434">
            <v>40984</v>
          </cell>
          <cell r="Z434">
            <v>40814</v>
          </cell>
          <cell r="AA434">
            <v>40814</v>
          </cell>
          <cell r="AB434">
            <v>40814</v>
          </cell>
          <cell r="AC434">
            <v>40872</v>
          </cell>
          <cell r="AD434">
            <v>40886</v>
          </cell>
          <cell r="AE434">
            <v>40913</v>
          </cell>
          <cell r="AF434">
            <v>40917</v>
          </cell>
          <cell r="AH434">
            <v>40954</v>
          </cell>
          <cell r="AI434" t="str">
            <v>-</v>
          </cell>
          <cell r="AJ434">
            <v>79</v>
          </cell>
          <cell r="AK434">
            <v>25.285714285714285</v>
          </cell>
          <cell r="AV434">
            <v>40926</v>
          </cell>
          <cell r="AX434">
            <v>40933</v>
          </cell>
          <cell r="AY434">
            <v>40998</v>
          </cell>
          <cell r="AZ434">
            <v>191</v>
          </cell>
        </row>
        <row r="435">
          <cell r="B435" t="str">
            <v>A2045211-01-02</v>
          </cell>
          <cell r="C435" t="str">
            <v>Chevron(Conv-93414385-86)</v>
          </cell>
          <cell r="D435" t="str">
            <v>DeRoo</v>
          </cell>
          <cell r="H435" t="str">
            <v>Mary</v>
          </cell>
          <cell r="I435">
            <v>10110453</v>
          </cell>
          <cell r="M435">
            <v>2</v>
          </cell>
          <cell r="N435" t="str">
            <v>LMV311Z</v>
          </cell>
          <cell r="O435">
            <v>64350</v>
          </cell>
          <cell r="Q435" t="str">
            <v>STD</v>
          </cell>
          <cell r="R435" t="str">
            <v>PA</v>
          </cell>
          <cell r="S435" t="str">
            <v>N</v>
          </cell>
          <cell r="T435" t="str">
            <v>no</v>
          </cell>
          <cell r="V435">
            <v>40807</v>
          </cell>
          <cell r="W435">
            <v>40963</v>
          </cell>
          <cell r="X435">
            <v>41029</v>
          </cell>
          <cell r="Z435">
            <v>40814</v>
          </cell>
          <cell r="AA435">
            <v>40814</v>
          </cell>
          <cell r="AB435">
            <v>40814</v>
          </cell>
          <cell r="AC435">
            <v>40917</v>
          </cell>
          <cell r="AD435">
            <v>40931</v>
          </cell>
          <cell r="AE435">
            <v>40915</v>
          </cell>
          <cell r="AF435">
            <v>40918</v>
          </cell>
          <cell r="AH435">
            <v>40999</v>
          </cell>
          <cell r="AI435" t="str">
            <v>-</v>
          </cell>
          <cell r="AJ435">
            <v>80</v>
          </cell>
          <cell r="AK435">
            <v>31.714285714285715</v>
          </cell>
          <cell r="AV435">
            <v>40925</v>
          </cell>
          <cell r="AX435">
            <v>40954</v>
          </cell>
          <cell r="AY435">
            <v>41029</v>
          </cell>
          <cell r="AZ435">
            <v>222</v>
          </cell>
        </row>
        <row r="436">
          <cell r="B436" t="str">
            <v>C2204121-01</v>
          </cell>
          <cell r="C436" t="str">
            <v>Exterran</v>
          </cell>
          <cell r="D436" t="str">
            <v>McKechnie</v>
          </cell>
          <cell r="F436" t="str">
            <v>Miller</v>
          </cell>
          <cell r="G436" t="str">
            <v>-</v>
          </cell>
          <cell r="H436" t="str">
            <v>Kursten</v>
          </cell>
          <cell r="I436">
            <v>5410192</v>
          </cell>
          <cell r="J436" t="str">
            <v>C-111</v>
          </cell>
          <cell r="M436">
            <v>1</v>
          </cell>
          <cell r="N436" t="str">
            <v>LMC331F</v>
          </cell>
          <cell r="O436">
            <v>198180</v>
          </cell>
          <cell r="P436" t="str">
            <v>PP</v>
          </cell>
          <cell r="Q436" t="str">
            <v>FLT</v>
          </cell>
          <cell r="R436" t="str">
            <v>CA</v>
          </cell>
          <cell r="S436" t="str">
            <v>N</v>
          </cell>
          <cell r="T436" t="str">
            <v>N</v>
          </cell>
          <cell r="U436">
            <v>41201</v>
          </cell>
          <cell r="V436">
            <v>41205</v>
          </cell>
          <cell r="W436">
            <v>41334</v>
          </cell>
          <cell r="X436">
            <v>41330</v>
          </cell>
          <cell r="Y436">
            <v>41204</v>
          </cell>
          <cell r="Z436">
            <v>41212</v>
          </cell>
          <cell r="AA436">
            <v>41212</v>
          </cell>
          <cell r="AB436">
            <v>41219</v>
          </cell>
          <cell r="AC436">
            <v>41218</v>
          </cell>
          <cell r="AD436">
            <v>41232</v>
          </cell>
          <cell r="AE436">
            <v>40914</v>
          </cell>
          <cell r="AF436">
            <v>40918</v>
          </cell>
          <cell r="AH436">
            <v>41300</v>
          </cell>
          <cell r="AI436" t="str">
            <v>-</v>
          </cell>
          <cell r="AJ436">
            <v>-206</v>
          </cell>
          <cell r="AK436">
            <v>17.857142857142858</v>
          </cell>
          <cell r="AV436">
            <v>40918</v>
          </cell>
          <cell r="AX436">
            <v>41290</v>
          </cell>
          <cell r="AY436">
            <v>41333</v>
          </cell>
          <cell r="AZ436">
            <v>128</v>
          </cell>
        </row>
        <row r="437">
          <cell r="B437" t="str">
            <v>A2078209-01</v>
          </cell>
          <cell r="C437" t="str">
            <v>Grupo Americano/Gaisa</v>
          </cell>
          <cell r="D437" t="str">
            <v>Lothe</v>
          </cell>
          <cell r="H437" t="str">
            <v>Nancy</v>
          </cell>
          <cell r="I437" t="str">
            <v>OI113497</v>
          </cell>
          <cell r="M437">
            <v>1</v>
          </cell>
          <cell r="N437" t="str">
            <v>LMV-322</v>
          </cell>
          <cell r="O437">
            <v>41359</v>
          </cell>
          <cell r="Q437" t="str">
            <v>STD</v>
          </cell>
          <cell r="R437" t="str">
            <v>PA</v>
          </cell>
          <cell r="S437" t="str">
            <v>N</v>
          </cell>
          <cell r="T437" t="str">
            <v>N</v>
          </cell>
          <cell r="V437">
            <v>40889</v>
          </cell>
          <cell r="W437">
            <v>40965</v>
          </cell>
          <cell r="X437">
            <v>40998</v>
          </cell>
          <cell r="Z437">
            <v>40896</v>
          </cell>
          <cell r="AA437">
            <v>40896</v>
          </cell>
          <cell r="AB437">
            <v>40896</v>
          </cell>
          <cell r="AC437">
            <v>40886</v>
          </cell>
          <cell r="AD437">
            <v>40900</v>
          </cell>
          <cell r="AE437">
            <v>40917</v>
          </cell>
          <cell r="AF437">
            <v>40920</v>
          </cell>
          <cell r="AH437">
            <v>40968</v>
          </cell>
          <cell r="AI437" t="str">
            <v>-</v>
          </cell>
          <cell r="AJ437">
            <v>24</v>
          </cell>
          <cell r="AK437">
            <v>15.571428571428571</v>
          </cell>
          <cell r="AV437">
            <v>40920</v>
          </cell>
          <cell r="AX437">
            <v>40927</v>
          </cell>
          <cell r="AY437">
            <v>40995</v>
          </cell>
          <cell r="AZ437">
            <v>106</v>
          </cell>
        </row>
        <row r="438">
          <cell r="B438" t="str">
            <v>A2084375-01</v>
          </cell>
          <cell r="C438" t="str">
            <v>Sabic Innovative Plastics</v>
          </cell>
          <cell r="D438" t="str">
            <v>Jones</v>
          </cell>
          <cell r="H438" t="str">
            <v>Margaret</v>
          </cell>
          <cell r="I438" t="str">
            <v>M00195268</v>
          </cell>
          <cell r="M438">
            <v>1</v>
          </cell>
          <cell r="N438" t="str">
            <v>LMV-806</v>
          </cell>
          <cell r="O438">
            <v>14990</v>
          </cell>
          <cell r="Q438" t="str">
            <v>STD</v>
          </cell>
          <cell r="R438" t="str">
            <v>PA</v>
          </cell>
          <cell r="S438" t="str">
            <v>N</v>
          </cell>
          <cell r="V438">
            <v>40911</v>
          </cell>
          <cell r="W438">
            <v>40966</v>
          </cell>
          <cell r="X438">
            <v>40967</v>
          </cell>
          <cell r="Z438">
            <v>40918</v>
          </cell>
          <cell r="AA438">
            <v>40918</v>
          </cell>
          <cell r="AB438">
            <v>40918</v>
          </cell>
          <cell r="AC438">
            <v>40855</v>
          </cell>
          <cell r="AD438">
            <v>40869</v>
          </cell>
          <cell r="AE438">
            <v>40918</v>
          </cell>
          <cell r="AF438">
            <v>40921</v>
          </cell>
          <cell r="AH438">
            <v>40937</v>
          </cell>
          <cell r="AI438" t="str">
            <v>-</v>
          </cell>
          <cell r="AJ438">
            <v>9</v>
          </cell>
          <cell r="AK438">
            <v>8</v>
          </cell>
          <cell r="AP438">
            <v>40835</v>
          </cell>
          <cell r="AV438">
            <v>40896</v>
          </cell>
          <cell r="AX438">
            <v>40913</v>
          </cell>
          <cell r="AY438">
            <v>40981</v>
          </cell>
          <cell r="AZ438">
            <v>70</v>
          </cell>
        </row>
        <row r="439">
          <cell r="B439" t="str">
            <v>C2055514-01</v>
          </cell>
          <cell r="C439" t="str">
            <v>BRASKEM S.A.</v>
          </cell>
          <cell r="D439" t="str">
            <v>Williams</v>
          </cell>
          <cell r="H439" t="str">
            <v>Michelle</v>
          </cell>
          <cell r="I439">
            <v>4500718711</v>
          </cell>
          <cell r="M439">
            <v>1</v>
          </cell>
          <cell r="N439" t="str">
            <v>BMC343EF</v>
          </cell>
          <cell r="O439">
            <v>342071.67</v>
          </cell>
          <cell r="Q439" t="str">
            <v>MCPX</v>
          </cell>
          <cell r="R439" t="str">
            <v>CF</v>
          </cell>
          <cell r="V439">
            <v>40829</v>
          </cell>
          <cell r="W439">
            <v>41019</v>
          </cell>
          <cell r="X439">
            <v>41052</v>
          </cell>
          <cell r="Z439">
            <v>40836</v>
          </cell>
          <cell r="AA439">
            <v>40836</v>
          </cell>
          <cell r="AB439">
            <v>40843</v>
          </cell>
          <cell r="AC439">
            <v>40926</v>
          </cell>
          <cell r="AD439">
            <v>40940</v>
          </cell>
          <cell r="AE439">
            <v>40914</v>
          </cell>
          <cell r="AF439">
            <v>40921</v>
          </cell>
          <cell r="AH439">
            <v>41022</v>
          </cell>
          <cell r="AI439" t="str">
            <v>-</v>
          </cell>
          <cell r="AJ439">
            <v>67</v>
          </cell>
          <cell r="AK439">
            <v>31.857142857142858</v>
          </cell>
          <cell r="AR439">
            <v>41023</v>
          </cell>
          <cell r="AV439">
            <v>41037</v>
          </cell>
          <cell r="AX439">
            <v>41037</v>
          </cell>
          <cell r="AY439">
            <v>41052</v>
          </cell>
          <cell r="AZ439">
            <v>223</v>
          </cell>
        </row>
        <row r="440">
          <cell r="B440" t="str">
            <v>A2044638-01</v>
          </cell>
          <cell r="C440" t="str">
            <v>DXP/Quadna</v>
          </cell>
          <cell r="D440" t="str">
            <v>Chapman</v>
          </cell>
          <cell r="H440" t="str">
            <v>Madeleine</v>
          </cell>
          <cell r="I440">
            <v>1899456</v>
          </cell>
          <cell r="M440">
            <v>1</v>
          </cell>
          <cell r="N440" t="str">
            <v>LMV-806</v>
          </cell>
          <cell r="O440">
            <v>45664</v>
          </cell>
          <cell r="Q440" t="str">
            <v>STD</v>
          </cell>
          <cell r="R440" t="str">
            <v>PC</v>
          </cell>
          <cell r="S440" t="str">
            <v>Y</v>
          </cell>
          <cell r="T440" t="str">
            <v>no</v>
          </cell>
          <cell r="V440">
            <v>40806</v>
          </cell>
          <cell r="W440">
            <v>40983</v>
          </cell>
          <cell r="X440">
            <v>40984</v>
          </cell>
          <cell r="Z440">
            <v>40813</v>
          </cell>
          <cell r="AA440">
            <v>40813</v>
          </cell>
          <cell r="AB440">
            <v>40813</v>
          </cell>
          <cell r="AC440">
            <v>40872</v>
          </cell>
          <cell r="AD440">
            <v>40886</v>
          </cell>
          <cell r="AE440">
            <v>40921</v>
          </cell>
          <cell r="AF440">
            <v>40924</v>
          </cell>
          <cell r="AH440">
            <v>40954</v>
          </cell>
          <cell r="AI440" t="str">
            <v>-</v>
          </cell>
          <cell r="AJ440">
            <v>85</v>
          </cell>
          <cell r="AK440">
            <v>25.428571428571427</v>
          </cell>
          <cell r="AP440">
            <v>40833</v>
          </cell>
          <cell r="AQ440">
            <v>40833</v>
          </cell>
          <cell r="AV440">
            <v>40900</v>
          </cell>
          <cell r="AX440">
            <v>40927</v>
          </cell>
          <cell r="AY440">
            <v>40968</v>
          </cell>
          <cell r="AZ440">
            <v>162</v>
          </cell>
        </row>
        <row r="441">
          <cell r="B441" t="str">
            <v>A2079578(A1952028-06 CONV)</v>
          </cell>
          <cell r="C441" t="str">
            <v>GPM Inc.</v>
          </cell>
          <cell r="D441" t="str">
            <v>Jazmines</v>
          </cell>
          <cell r="H441" t="str">
            <v>Mary</v>
          </cell>
          <cell r="I441" t="str">
            <v>PO-16587</v>
          </cell>
          <cell r="M441">
            <v>2</v>
          </cell>
          <cell r="N441" t="str">
            <v>LMV-311Z</v>
          </cell>
          <cell r="O441">
            <v>9217.7999999999993</v>
          </cell>
          <cell r="Q441" t="str">
            <v>MCPX</v>
          </cell>
          <cell r="R441" t="str">
            <v>PC</v>
          </cell>
          <cell r="S441" t="str">
            <v>N</v>
          </cell>
          <cell r="T441" t="str">
            <v>no</v>
          </cell>
          <cell r="V441">
            <v>40891</v>
          </cell>
          <cell r="W441">
            <v>40983</v>
          </cell>
          <cell r="X441">
            <v>40998</v>
          </cell>
          <cell r="Z441">
            <v>40898</v>
          </cell>
          <cell r="AA441">
            <v>40898</v>
          </cell>
          <cell r="AB441">
            <v>40898</v>
          </cell>
          <cell r="AC441">
            <v>40886</v>
          </cell>
          <cell r="AD441">
            <v>40900</v>
          </cell>
          <cell r="AE441">
            <v>40921</v>
          </cell>
          <cell r="AF441">
            <v>40924</v>
          </cell>
          <cell r="AH441">
            <v>40968</v>
          </cell>
          <cell r="AI441" t="str">
            <v>-</v>
          </cell>
          <cell r="AJ441">
            <v>24</v>
          </cell>
          <cell r="AK441">
            <v>15.285714285714286</v>
          </cell>
          <cell r="AV441">
            <v>40949</v>
          </cell>
          <cell r="AX441">
            <v>40953</v>
          </cell>
          <cell r="AY441">
            <v>41004</v>
          </cell>
          <cell r="AZ441">
            <v>113</v>
          </cell>
        </row>
        <row r="442">
          <cell r="B442" t="str">
            <v>A2079664-01-02</v>
          </cell>
          <cell r="C442" t="str">
            <v>Dow Chemical- Canada</v>
          </cell>
          <cell r="D442" t="str">
            <v>DeRoo</v>
          </cell>
          <cell r="H442" t="str">
            <v>Audrey</v>
          </cell>
          <cell r="I442" t="str">
            <v>4102132-A</v>
          </cell>
          <cell r="M442">
            <v>2</v>
          </cell>
          <cell r="N442" t="str">
            <v>LMV322</v>
          </cell>
          <cell r="O442">
            <v>180324</v>
          </cell>
          <cell r="Q442" t="str">
            <v>MCPX</v>
          </cell>
          <cell r="R442" t="str">
            <v>PA</v>
          </cell>
          <cell r="S442" t="str">
            <v>Y</v>
          </cell>
          <cell r="T442" t="str">
            <v>no</v>
          </cell>
          <cell r="V442">
            <v>40891</v>
          </cell>
          <cell r="W442">
            <v>40969</v>
          </cell>
          <cell r="X442">
            <v>41014</v>
          </cell>
          <cell r="Z442">
            <v>40898</v>
          </cell>
          <cell r="AA442">
            <v>40898</v>
          </cell>
          <cell r="AB442">
            <v>40898</v>
          </cell>
          <cell r="AC442">
            <v>40902</v>
          </cell>
          <cell r="AD442">
            <v>40916</v>
          </cell>
          <cell r="AE442">
            <v>40921</v>
          </cell>
          <cell r="AF442">
            <v>40924</v>
          </cell>
          <cell r="AH442">
            <v>40984</v>
          </cell>
          <cell r="AI442" t="str">
            <v>-</v>
          </cell>
          <cell r="AJ442">
            <v>24</v>
          </cell>
          <cell r="AK442">
            <v>17.571428571428573</v>
          </cell>
          <cell r="AP442">
            <v>40806</v>
          </cell>
          <cell r="AV442">
            <v>40935</v>
          </cell>
          <cell r="AX442">
            <v>40953</v>
          </cell>
          <cell r="AY442">
            <v>40999</v>
          </cell>
          <cell r="AZ442">
            <v>108</v>
          </cell>
        </row>
        <row r="443">
          <cell r="B443" t="str">
            <v>A2034487-01-02</v>
          </cell>
          <cell r="C443" t="str">
            <v>Consorcio TE AG/Tech</v>
          </cell>
          <cell r="D443" t="str">
            <v>Jazmines</v>
          </cell>
          <cell r="H443" t="str">
            <v>Audrey</v>
          </cell>
          <cell r="I443" t="str">
            <v>0002</v>
          </cell>
          <cell r="M443">
            <v>2</v>
          </cell>
          <cell r="N443" t="str">
            <v>LMV311Z</v>
          </cell>
          <cell r="O443">
            <v>428822</v>
          </cell>
          <cell r="Q443" t="str">
            <v>CPX</v>
          </cell>
          <cell r="R443" t="str">
            <v>PD</v>
          </cell>
          <cell r="S443" t="str">
            <v>Y</v>
          </cell>
          <cell r="T443" t="str">
            <v>N</v>
          </cell>
          <cell r="V443">
            <v>40779</v>
          </cell>
          <cell r="W443">
            <v>40991</v>
          </cell>
          <cell r="X443">
            <v>41201</v>
          </cell>
          <cell r="Z443">
            <v>40786</v>
          </cell>
          <cell r="AA443">
            <v>40786</v>
          </cell>
          <cell r="AB443">
            <v>40786</v>
          </cell>
          <cell r="AC443">
            <v>41089</v>
          </cell>
          <cell r="AD443">
            <v>41103</v>
          </cell>
          <cell r="AE443">
            <v>40920</v>
          </cell>
          <cell r="AF443">
            <v>40924</v>
          </cell>
          <cell r="AH443">
            <v>41171</v>
          </cell>
          <cell r="AI443" t="str">
            <v>-</v>
          </cell>
          <cell r="AJ443">
            <v>104</v>
          </cell>
          <cell r="AK443">
            <v>60.285714285714285</v>
          </cell>
          <cell r="AV443">
            <v>41136</v>
          </cell>
          <cell r="AX443">
            <v>41138</v>
          </cell>
          <cell r="AY443">
            <v>41209</v>
          </cell>
          <cell r="AZ443">
            <v>430</v>
          </cell>
        </row>
        <row r="444">
          <cell r="B444" t="str">
            <v>A2083973-01</v>
          </cell>
          <cell r="C444" t="str">
            <v>Industrial Process / WRB Refining</v>
          </cell>
          <cell r="D444" t="str">
            <v>Boening</v>
          </cell>
          <cell r="H444" t="str">
            <v>Audrey</v>
          </cell>
          <cell r="I444">
            <v>1091682</v>
          </cell>
          <cell r="M444">
            <v>1</v>
          </cell>
          <cell r="N444" t="str">
            <v>LMV311</v>
          </cell>
          <cell r="O444">
            <v>34011</v>
          </cell>
          <cell r="Q444" t="str">
            <v>STD</v>
          </cell>
          <cell r="R444" t="str">
            <v>PA</v>
          </cell>
          <cell r="S444" t="str">
            <v>N</v>
          </cell>
          <cell r="T444" t="str">
            <v>no</v>
          </cell>
          <cell r="V444">
            <v>40906</v>
          </cell>
          <cell r="W444">
            <v>40970</v>
          </cell>
          <cell r="X444">
            <v>40984</v>
          </cell>
          <cell r="Z444">
            <v>40913</v>
          </cell>
          <cell r="AA444">
            <v>40913</v>
          </cell>
          <cell r="AB444">
            <v>40913</v>
          </cell>
          <cell r="AC444">
            <v>40872</v>
          </cell>
          <cell r="AD444">
            <v>40886</v>
          </cell>
          <cell r="AE444">
            <v>40922</v>
          </cell>
          <cell r="AF444">
            <v>40925</v>
          </cell>
          <cell r="AH444">
            <v>40954</v>
          </cell>
          <cell r="AI444" t="str">
            <v>-</v>
          </cell>
          <cell r="AJ444">
            <v>14</v>
          </cell>
          <cell r="AK444">
            <v>11.142857142857142</v>
          </cell>
          <cell r="AQ444">
            <v>40770</v>
          </cell>
          <cell r="AV444">
            <v>40802</v>
          </cell>
          <cell r="AX444">
            <v>40868</v>
          </cell>
          <cell r="AY444">
            <v>40982</v>
          </cell>
          <cell r="AZ444">
            <v>76</v>
          </cell>
        </row>
        <row r="445">
          <cell r="B445" t="str">
            <v>A2018947-01</v>
          </cell>
          <cell r="C445" t="str">
            <v>KB Process / Daelim Ind.</v>
          </cell>
          <cell r="D445" t="str">
            <v>Kennedy</v>
          </cell>
          <cell r="H445" t="str">
            <v>Christina</v>
          </cell>
          <cell r="I445" t="str">
            <v>P11070401</v>
          </cell>
          <cell r="M445">
            <v>1</v>
          </cell>
          <cell r="N445" t="str">
            <v>LMV-311</v>
          </cell>
          <cell r="O445">
            <v>125500</v>
          </cell>
          <cell r="Q445" t="str">
            <v>MCPX</v>
          </cell>
          <cell r="R445" t="str">
            <v>PC</v>
          </cell>
          <cell r="S445" t="str">
            <v>N</v>
          </cell>
          <cell r="T445" t="str">
            <v>no</v>
          </cell>
          <cell r="V445">
            <v>40742</v>
          </cell>
          <cell r="W445">
            <v>40984</v>
          </cell>
          <cell r="X445">
            <v>40998</v>
          </cell>
          <cell r="Z445">
            <v>40749</v>
          </cell>
          <cell r="AA445">
            <v>40749</v>
          </cell>
          <cell r="AB445">
            <v>40749</v>
          </cell>
          <cell r="AC445">
            <v>40886</v>
          </cell>
          <cell r="AD445">
            <v>40900</v>
          </cell>
          <cell r="AE445">
            <v>40922</v>
          </cell>
          <cell r="AF445">
            <v>40925</v>
          </cell>
          <cell r="AH445">
            <v>40968</v>
          </cell>
          <cell r="AI445" t="str">
            <v>-</v>
          </cell>
          <cell r="AJ445">
            <v>132</v>
          </cell>
          <cell r="AK445">
            <v>36.571428571428569</v>
          </cell>
          <cell r="AV445">
            <v>40941</v>
          </cell>
          <cell r="AX445">
            <v>40949</v>
          </cell>
          <cell r="AY445">
            <v>41011</v>
          </cell>
          <cell r="AZ445">
            <v>269</v>
          </cell>
        </row>
        <row r="446">
          <cell r="B446" t="str">
            <v>C1999371-01-02</v>
          </cell>
          <cell r="C446" t="str">
            <v>SCS/MISSISSIPPI POWER</v>
          </cell>
          <cell r="D446" t="str">
            <v>Strunc</v>
          </cell>
          <cell r="H446" t="str">
            <v>Suzy</v>
          </cell>
          <cell r="I446" t="str">
            <v>MPC18806-0001</v>
          </cell>
          <cell r="M446">
            <v>2</v>
          </cell>
          <cell r="N446" t="str">
            <v>LF2230</v>
          </cell>
          <cell r="O446">
            <v>4460864</v>
          </cell>
          <cell r="P446" t="str">
            <v>PP</v>
          </cell>
          <cell r="Q446" t="str">
            <v>STD</v>
          </cell>
          <cell r="R446" t="str">
            <v>Pinn/API</v>
          </cell>
          <cell r="S446" t="str">
            <v>Y</v>
          </cell>
          <cell r="T446" t="str">
            <v>no</v>
          </cell>
          <cell r="V446">
            <v>40694</v>
          </cell>
          <cell r="W446">
            <v>41122</v>
          </cell>
          <cell r="X446">
            <v>41176</v>
          </cell>
          <cell r="Z446">
            <v>40701</v>
          </cell>
          <cell r="AA446">
            <v>40701</v>
          </cell>
          <cell r="AB446">
            <v>40708</v>
          </cell>
          <cell r="AC446">
            <v>40896</v>
          </cell>
          <cell r="AD446">
            <v>40924</v>
          </cell>
          <cell r="AE446">
            <v>40912</v>
          </cell>
          <cell r="AF446">
            <v>40926</v>
          </cell>
          <cell r="AH446">
            <v>41146</v>
          </cell>
          <cell r="AI446">
            <v>41022</v>
          </cell>
          <cell r="AJ446">
            <v>167</v>
          </cell>
          <cell r="AK446">
            <v>68.857142857142861</v>
          </cell>
          <cell r="AP446">
            <v>40857</v>
          </cell>
          <cell r="AQ446" t="str">
            <v xml:space="preserve"> </v>
          </cell>
          <cell r="AV446">
            <v>40987</v>
          </cell>
          <cell r="AX446">
            <v>41022</v>
          </cell>
          <cell r="AY446">
            <v>41172</v>
          </cell>
          <cell r="AZ446">
            <v>478</v>
          </cell>
        </row>
        <row r="447">
          <cell r="B447" t="str">
            <v>A2080091-01</v>
          </cell>
          <cell r="C447" t="str">
            <v>Equistar Chemicals, LP</v>
          </cell>
          <cell r="D447" t="str">
            <v>Boening</v>
          </cell>
          <cell r="H447" t="str">
            <v>Audrey</v>
          </cell>
          <cell r="I447">
            <v>4401424209</v>
          </cell>
          <cell r="M447">
            <v>1</v>
          </cell>
          <cell r="N447" t="str">
            <v>LMV322</v>
          </cell>
          <cell r="O447">
            <v>70306</v>
          </cell>
          <cell r="Q447" t="str">
            <v>STD</v>
          </cell>
          <cell r="R447" t="str">
            <v>PA</v>
          </cell>
          <cell r="S447" t="str">
            <v>N</v>
          </cell>
          <cell r="T447" t="str">
            <v>no</v>
          </cell>
          <cell r="V447">
            <v>40892</v>
          </cell>
          <cell r="W447">
            <v>40974</v>
          </cell>
          <cell r="X447">
            <v>41089</v>
          </cell>
          <cell r="Z447">
            <v>40899</v>
          </cell>
          <cell r="AA447">
            <v>40899</v>
          </cell>
          <cell r="AB447">
            <v>40899</v>
          </cell>
          <cell r="AC447">
            <v>40977</v>
          </cell>
          <cell r="AD447">
            <v>40991</v>
          </cell>
          <cell r="AE447">
            <v>40926</v>
          </cell>
          <cell r="AF447">
            <v>40929</v>
          </cell>
          <cell r="AH447">
            <v>41059</v>
          </cell>
          <cell r="AI447" t="str">
            <v>-</v>
          </cell>
          <cell r="AJ447">
            <v>27</v>
          </cell>
          <cell r="AK447">
            <v>28.142857142857142</v>
          </cell>
          <cell r="AP447">
            <v>40939</v>
          </cell>
          <cell r="AV447">
            <v>40976</v>
          </cell>
          <cell r="AX447">
            <v>40981</v>
          </cell>
          <cell r="AY447">
            <v>41060</v>
          </cell>
          <cell r="AZ447">
            <v>168</v>
          </cell>
        </row>
        <row r="448">
          <cell r="B448" t="str">
            <v>A2027097-01-02</v>
          </cell>
          <cell r="C448" t="str">
            <v>Sinopec</v>
          </cell>
          <cell r="D448" t="str">
            <v>Setelin</v>
          </cell>
          <cell r="H448" t="str">
            <v>Nancy</v>
          </cell>
          <cell r="I448" t="str">
            <v>11PEC-EQPJ124W</v>
          </cell>
          <cell r="M448">
            <v>2</v>
          </cell>
          <cell r="N448" t="str">
            <v>LMV-346</v>
          </cell>
          <cell r="O448">
            <v>855000</v>
          </cell>
          <cell r="Q448" t="str">
            <v>CPX</v>
          </cell>
          <cell r="R448" t="str">
            <v>PF</v>
          </cell>
          <cell r="S448" t="str">
            <v>Y</v>
          </cell>
          <cell r="T448" t="str">
            <v>no</v>
          </cell>
          <cell r="V448">
            <v>40759</v>
          </cell>
          <cell r="W448">
            <v>41014</v>
          </cell>
          <cell r="X448">
            <v>40998</v>
          </cell>
          <cell r="Z448">
            <v>40766</v>
          </cell>
          <cell r="AA448">
            <v>40766</v>
          </cell>
          <cell r="AB448">
            <v>40766</v>
          </cell>
          <cell r="AC448">
            <v>40872</v>
          </cell>
          <cell r="AD448">
            <v>40886</v>
          </cell>
          <cell r="AE448">
            <v>40923</v>
          </cell>
          <cell r="AF448">
            <v>40930</v>
          </cell>
          <cell r="AH448">
            <v>40968</v>
          </cell>
          <cell r="AI448" t="str">
            <v>-</v>
          </cell>
          <cell r="AJ448">
            <v>122</v>
          </cell>
          <cell r="AK448">
            <v>34.142857142857146</v>
          </cell>
          <cell r="AV448">
            <v>40945</v>
          </cell>
          <cell r="AX448">
            <v>40956</v>
          </cell>
          <cell r="AY448">
            <v>40999</v>
          </cell>
          <cell r="AZ448">
            <v>240</v>
          </cell>
        </row>
        <row r="449">
          <cell r="B449" t="str">
            <v>C2059220-01-02</v>
          </cell>
          <cell r="C449" t="str">
            <v>OPTIMIZED PROCESS DESIGN</v>
          </cell>
          <cell r="D449" t="str">
            <v>Setelin</v>
          </cell>
          <cell r="H449" t="str">
            <v>Margaret</v>
          </cell>
          <cell r="I449" t="str">
            <v>3-11028-4030-TED-C/O#1</v>
          </cell>
          <cell r="M449">
            <v>2</v>
          </cell>
          <cell r="N449" t="str">
            <v>LMC333</v>
          </cell>
          <cell r="O449">
            <v>522170</v>
          </cell>
          <cell r="Q449" t="str">
            <v>CPX</v>
          </cell>
          <cell r="R449" t="str">
            <v>CC</v>
          </cell>
          <cell r="S449" t="str">
            <v>N</v>
          </cell>
          <cell r="T449" t="str">
            <v>No</v>
          </cell>
          <cell r="V449">
            <v>40840</v>
          </cell>
          <cell r="W449">
            <v>41025</v>
          </cell>
          <cell r="X449">
            <v>41120</v>
          </cell>
          <cell r="Z449">
            <v>40847</v>
          </cell>
          <cell r="AA449">
            <v>40847</v>
          </cell>
          <cell r="AB449">
            <v>40854</v>
          </cell>
          <cell r="AC449">
            <v>41008</v>
          </cell>
          <cell r="AD449">
            <v>41022</v>
          </cell>
          <cell r="AE449">
            <v>40926</v>
          </cell>
          <cell r="AF449">
            <v>40930</v>
          </cell>
          <cell r="AH449">
            <v>41090</v>
          </cell>
          <cell r="AI449" t="str">
            <v>-</v>
          </cell>
          <cell r="AJ449">
            <v>65</v>
          </cell>
          <cell r="AK449">
            <v>40</v>
          </cell>
          <cell r="AR449">
            <v>40955</v>
          </cell>
          <cell r="AS449">
            <v>40966</v>
          </cell>
          <cell r="AV449">
            <v>40988</v>
          </cell>
          <cell r="AX449">
            <v>41001</v>
          </cell>
          <cell r="AY449">
            <v>41117</v>
          </cell>
          <cell r="AZ449">
            <v>277</v>
          </cell>
        </row>
        <row r="450">
          <cell r="B450" t="str">
            <v>C2083454-01</v>
          </cell>
          <cell r="C450" t="str">
            <v>Exterran</v>
          </cell>
          <cell r="D450" t="str">
            <v>Horner</v>
          </cell>
          <cell r="H450" t="str">
            <v>Margaret</v>
          </cell>
          <cell r="I450">
            <v>5251522</v>
          </cell>
          <cell r="J450" t="str">
            <v>C111</v>
          </cell>
          <cell r="M450">
            <v>1</v>
          </cell>
          <cell r="N450" t="str">
            <v>LMC311F</v>
          </cell>
          <cell r="O450">
            <v>158578.20000000001</v>
          </cell>
          <cell r="Q450" t="str">
            <v>STD</v>
          </cell>
          <cell r="R450" t="str">
            <v>CA</v>
          </cell>
          <cell r="S450" t="str">
            <v>N</v>
          </cell>
          <cell r="T450" t="str">
            <v>N</v>
          </cell>
          <cell r="V450">
            <v>40903</v>
          </cell>
          <cell r="W450">
            <v>40991</v>
          </cell>
          <cell r="X450">
            <v>40998</v>
          </cell>
          <cell r="Z450">
            <v>40910</v>
          </cell>
          <cell r="AA450">
            <v>40910</v>
          </cell>
          <cell r="AB450">
            <v>40917</v>
          </cell>
          <cell r="AC450">
            <v>40886</v>
          </cell>
          <cell r="AD450">
            <v>40900</v>
          </cell>
          <cell r="AE450">
            <v>40927</v>
          </cell>
          <cell r="AF450">
            <v>40931</v>
          </cell>
          <cell r="AH450">
            <v>40968</v>
          </cell>
          <cell r="AI450" t="str">
            <v>-</v>
          </cell>
          <cell r="AJ450">
            <v>21</v>
          </cell>
          <cell r="AK450">
            <v>13.571428571428571</v>
          </cell>
          <cell r="AP450">
            <v>40925</v>
          </cell>
          <cell r="AQ450">
            <v>40928</v>
          </cell>
          <cell r="AV450">
            <v>40928</v>
          </cell>
          <cell r="AX450">
            <v>40932</v>
          </cell>
          <cell r="AY450">
            <v>40998</v>
          </cell>
          <cell r="AZ450">
            <v>95</v>
          </cell>
        </row>
        <row r="451">
          <cell r="B451" t="str">
            <v>C2068510-01</v>
          </cell>
          <cell r="C451" t="str">
            <v>Exterran</v>
          </cell>
          <cell r="D451" t="str">
            <v>Fox</v>
          </cell>
          <cell r="H451" t="str">
            <v>Margaret</v>
          </cell>
          <cell r="I451">
            <v>5227741</v>
          </cell>
          <cell r="M451">
            <v>1</v>
          </cell>
          <cell r="N451" t="str">
            <v>LMC-331F</v>
          </cell>
          <cell r="O451">
            <v>180999.64</v>
          </cell>
          <cell r="Q451" t="str">
            <v>STD</v>
          </cell>
          <cell r="R451" t="str">
            <v>CA</v>
          </cell>
          <cell r="V451">
            <v>40862</v>
          </cell>
          <cell r="W451">
            <v>40991</v>
          </cell>
          <cell r="X451">
            <v>40998</v>
          </cell>
          <cell r="Z451">
            <v>40869</v>
          </cell>
          <cell r="AA451">
            <v>40869</v>
          </cell>
          <cell r="AB451">
            <v>40876</v>
          </cell>
          <cell r="AC451">
            <v>40886</v>
          </cell>
          <cell r="AD451">
            <v>40900</v>
          </cell>
          <cell r="AE451">
            <v>40927</v>
          </cell>
          <cell r="AF451">
            <v>40931</v>
          </cell>
          <cell r="AH451">
            <v>40968</v>
          </cell>
          <cell r="AI451" t="str">
            <v>-</v>
          </cell>
          <cell r="AJ451">
            <v>50</v>
          </cell>
          <cell r="AK451">
            <v>19.428571428571427</v>
          </cell>
          <cell r="AO451">
            <v>40778</v>
          </cell>
          <cell r="AP451">
            <v>40752</v>
          </cell>
          <cell r="AQ451">
            <v>40800</v>
          </cell>
          <cell r="AR451">
            <v>40926</v>
          </cell>
          <cell r="AS451">
            <v>40928</v>
          </cell>
          <cell r="AV451">
            <v>40882</v>
          </cell>
          <cell r="AX451">
            <v>40941</v>
          </cell>
          <cell r="AY451">
            <v>40999</v>
          </cell>
          <cell r="AZ451">
            <v>137</v>
          </cell>
        </row>
        <row r="452">
          <cell r="B452" t="str">
            <v>A2023587-01-02</v>
          </cell>
          <cell r="C452" t="str">
            <v>Worley Parsons/Wash Water</v>
          </cell>
          <cell r="D452" t="str">
            <v>Kennedy</v>
          </cell>
          <cell r="H452" t="str">
            <v>Christina</v>
          </cell>
          <cell r="I452" t="str">
            <v>1190002-032-PP-POD-0282</v>
          </cell>
          <cell r="M452">
            <v>2</v>
          </cell>
          <cell r="N452" t="str">
            <v>LMV-311</v>
          </cell>
          <cell r="O452">
            <v>267423.67</v>
          </cell>
          <cell r="Q452" t="str">
            <v>STD</v>
          </cell>
          <cell r="R452" t="str">
            <v>PB</v>
          </cell>
          <cell r="S452" t="str">
            <v>Y</v>
          </cell>
          <cell r="T452" t="str">
            <v>no</v>
          </cell>
          <cell r="V452">
            <v>40752</v>
          </cell>
          <cell r="W452">
            <v>40984</v>
          </cell>
          <cell r="X452">
            <v>41054</v>
          </cell>
          <cell r="Z452">
            <v>40759</v>
          </cell>
          <cell r="AA452">
            <v>40759</v>
          </cell>
          <cell r="AB452">
            <v>40759</v>
          </cell>
          <cell r="AC452">
            <v>40942</v>
          </cell>
          <cell r="AD452">
            <v>40956</v>
          </cell>
          <cell r="AE452">
            <v>40929</v>
          </cell>
          <cell r="AF452">
            <v>40932</v>
          </cell>
          <cell r="AH452">
            <v>41024</v>
          </cell>
          <cell r="AI452" t="str">
            <v>-</v>
          </cell>
          <cell r="AJ452">
            <v>129</v>
          </cell>
          <cell r="AK452">
            <v>43.142857142857146</v>
          </cell>
          <cell r="AV452">
            <v>40948</v>
          </cell>
          <cell r="AX452">
            <v>40954</v>
          </cell>
          <cell r="AY452">
            <v>41054</v>
          </cell>
          <cell r="AZ452">
            <v>302</v>
          </cell>
        </row>
        <row r="453">
          <cell r="B453" t="str">
            <v>A2067243-01</v>
          </cell>
          <cell r="C453" t="str">
            <v>Methanex Chile</v>
          </cell>
          <cell r="D453" t="str">
            <v>DeRoo</v>
          </cell>
          <cell r="I453" t="str">
            <v>SI-3100816</v>
          </cell>
          <cell r="M453">
            <v>1</v>
          </cell>
          <cell r="N453" t="str">
            <v>LMV-311Z</v>
          </cell>
          <cell r="O453">
            <v>79894</v>
          </cell>
          <cell r="Q453" t="str">
            <v>STD</v>
          </cell>
          <cell r="R453" t="str">
            <v>PA</v>
          </cell>
          <cell r="S453" t="str">
            <v>N</v>
          </cell>
          <cell r="T453" t="str">
            <v>N</v>
          </cell>
          <cell r="V453">
            <v>40858</v>
          </cell>
          <cell r="W453">
            <v>40979</v>
          </cell>
          <cell r="X453">
            <v>40967</v>
          </cell>
          <cell r="Z453">
            <v>40865</v>
          </cell>
          <cell r="AA453">
            <v>40865</v>
          </cell>
          <cell r="AB453">
            <v>40865</v>
          </cell>
          <cell r="AC453">
            <v>40855</v>
          </cell>
          <cell r="AD453">
            <v>40869</v>
          </cell>
          <cell r="AE453">
            <v>40931</v>
          </cell>
          <cell r="AF453">
            <v>40934</v>
          </cell>
          <cell r="AH453">
            <v>40937</v>
          </cell>
          <cell r="AI453" t="str">
            <v>-</v>
          </cell>
          <cell r="AJ453">
            <v>55</v>
          </cell>
          <cell r="AK453">
            <v>15.571428571428571</v>
          </cell>
          <cell r="AV453">
            <v>40934</v>
          </cell>
          <cell r="AX453">
            <v>40968</v>
          </cell>
          <cell r="AY453">
            <v>40989</v>
          </cell>
          <cell r="AZ453">
            <v>131</v>
          </cell>
        </row>
        <row r="454">
          <cell r="B454" t="str">
            <v>A2085677</v>
          </cell>
          <cell r="C454" t="str">
            <v>Oliver Equipment</v>
          </cell>
          <cell r="D454" t="str">
            <v>Setelin</v>
          </cell>
          <cell r="H454" t="str">
            <v>Nancy</v>
          </cell>
          <cell r="I454">
            <v>6013647</v>
          </cell>
          <cell r="M454">
            <v>1</v>
          </cell>
          <cell r="N454" t="str">
            <v>CONV</v>
          </cell>
          <cell r="O454">
            <v>43916</v>
          </cell>
          <cell r="Q454" t="str">
            <v>STD</v>
          </cell>
          <cell r="R454" t="str">
            <v>P6</v>
          </cell>
          <cell r="S454" t="str">
            <v>N</v>
          </cell>
          <cell r="T454" t="str">
            <v>N</v>
          </cell>
          <cell r="V454">
            <v>40913</v>
          </cell>
          <cell r="W454">
            <v>40967</v>
          </cell>
          <cell r="X454">
            <v>40998</v>
          </cell>
          <cell r="Z454">
            <v>40920</v>
          </cell>
          <cell r="AA454">
            <v>40920</v>
          </cell>
          <cell r="AB454">
            <v>40916</v>
          </cell>
          <cell r="AC454">
            <v>40998</v>
          </cell>
          <cell r="AD454">
            <v>40998</v>
          </cell>
          <cell r="AE454">
            <v>40932.5</v>
          </cell>
          <cell r="AF454">
            <v>40934</v>
          </cell>
          <cell r="AH454">
            <v>40968</v>
          </cell>
          <cell r="AI454" t="str">
            <v>-</v>
          </cell>
          <cell r="AJ454">
            <v>16</v>
          </cell>
          <cell r="AK454">
            <v>12.142857142857142</v>
          </cell>
          <cell r="AV454">
            <v>40935</v>
          </cell>
          <cell r="AX454">
            <v>40946</v>
          </cell>
          <cell r="AY454">
            <v>41002</v>
          </cell>
          <cell r="AZ454">
            <v>89</v>
          </cell>
        </row>
        <row r="455">
          <cell r="B455" t="str">
            <v>C2057866-01</v>
          </cell>
          <cell r="C455" t="str">
            <v>Sinopec USA INC</v>
          </cell>
          <cell r="D455" t="str">
            <v>Pastore</v>
          </cell>
          <cell r="H455" t="str">
            <v>Christina</v>
          </cell>
          <cell r="I455" t="str">
            <v>11USAAY25SPEC8704122</v>
          </cell>
          <cell r="M455">
            <v>1</v>
          </cell>
          <cell r="N455" t="str">
            <v>LMC-311P</v>
          </cell>
          <cell r="O455">
            <v>309000</v>
          </cell>
          <cell r="Q455" t="str">
            <v>MCPX</v>
          </cell>
          <cell r="R455" t="str">
            <v>CC</v>
          </cell>
          <cell r="S455" t="str">
            <v>N</v>
          </cell>
          <cell r="T455" t="str">
            <v>no</v>
          </cell>
          <cell r="V455">
            <v>40835</v>
          </cell>
          <cell r="W455">
            <v>41029</v>
          </cell>
          <cell r="X455">
            <v>40998</v>
          </cell>
          <cell r="Z455">
            <v>40842</v>
          </cell>
          <cell r="AA455">
            <v>40842</v>
          </cell>
          <cell r="AB455">
            <v>40849</v>
          </cell>
          <cell r="AC455">
            <v>40886</v>
          </cell>
          <cell r="AD455">
            <v>40900</v>
          </cell>
          <cell r="AE455">
            <v>40930</v>
          </cell>
          <cell r="AF455">
            <v>40934</v>
          </cell>
          <cell r="AH455">
            <v>40968</v>
          </cell>
          <cell r="AI455" t="str">
            <v>-</v>
          </cell>
          <cell r="AJ455">
            <v>72</v>
          </cell>
          <cell r="AK455">
            <v>23.285714285714285</v>
          </cell>
          <cell r="AR455">
            <v>40928</v>
          </cell>
          <cell r="AS455">
            <v>40933</v>
          </cell>
          <cell r="AV455">
            <v>40938</v>
          </cell>
          <cell r="AX455">
            <v>40948</v>
          </cell>
          <cell r="AY455">
            <v>41010</v>
          </cell>
          <cell r="AZ455">
            <v>175</v>
          </cell>
        </row>
        <row r="456">
          <cell r="B456" t="str">
            <v>A2082184-01</v>
          </cell>
          <cell r="C456" t="str">
            <v>EL DORADO CHEMICAL CO</v>
          </cell>
          <cell r="D456" t="str">
            <v>Lothe</v>
          </cell>
          <cell r="H456" t="str">
            <v>Nancy</v>
          </cell>
          <cell r="I456">
            <v>347125</v>
          </cell>
          <cell r="M456">
            <v>1</v>
          </cell>
          <cell r="N456" t="str">
            <v>LMV-311</v>
          </cell>
          <cell r="O456">
            <v>77444</v>
          </cell>
          <cell r="Q456" t="str">
            <v>STD</v>
          </cell>
          <cell r="R456" t="str">
            <v>PA</v>
          </cell>
          <cell r="S456" t="str">
            <v>N</v>
          </cell>
          <cell r="T456" t="str">
            <v>N</v>
          </cell>
          <cell r="V456">
            <v>40898</v>
          </cell>
          <cell r="W456">
            <v>40980</v>
          </cell>
          <cell r="X456">
            <v>40998</v>
          </cell>
          <cell r="Z456">
            <v>40905</v>
          </cell>
          <cell r="AA456">
            <v>40905</v>
          </cell>
          <cell r="AB456">
            <v>40905</v>
          </cell>
          <cell r="AC456">
            <v>40886</v>
          </cell>
          <cell r="AD456">
            <v>40900</v>
          </cell>
          <cell r="AE456">
            <v>40932</v>
          </cell>
          <cell r="AF456">
            <v>40935</v>
          </cell>
          <cell r="AH456">
            <v>40968</v>
          </cell>
          <cell r="AI456" t="str">
            <v>-</v>
          </cell>
          <cell r="AJ456">
            <v>28</v>
          </cell>
          <cell r="AK456">
            <v>14.285714285714286</v>
          </cell>
          <cell r="AV456">
            <v>40941</v>
          </cell>
          <cell r="AX456">
            <v>40952</v>
          </cell>
          <cell r="AY456">
            <v>40999</v>
          </cell>
          <cell r="AZ456">
            <v>101</v>
          </cell>
        </row>
        <row r="457">
          <cell r="B457" t="str">
            <v>A2086827-01</v>
          </cell>
          <cell r="C457" t="str">
            <v>Novatec Fluid Systems</v>
          </cell>
          <cell r="D457" t="str">
            <v>DeRoo</v>
          </cell>
          <cell r="H457" t="str">
            <v>Christina</v>
          </cell>
          <cell r="I457" t="str">
            <v>PO-159-11</v>
          </cell>
          <cell r="J457" t="str">
            <v>CP006A</v>
          </cell>
          <cell r="M457">
            <v>1</v>
          </cell>
          <cell r="N457" t="str">
            <v>LMV322</v>
          </cell>
          <cell r="O457">
            <v>36791</v>
          </cell>
          <cell r="Q457" t="str">
            <v>STD</v>
          </cell>
          <cell r="R457" t="str">
            <v>PA</v>
          </cell>
          <cell r="S457" t="str">
            <v>N</v>
          </cell>
          <cell r="T457" t="str">
            <v>N</v>
          </cell>
          <cell r="V457">
            <v>40915</v>
          </cell>
          <cell r="W457">
            <v>40984</v>
          </cell>
          <cell r="X457">
            <v>40984</v>
          </cell>
          <cell r="Z457">
            <v>40922</v>
          </cell>
          <cell r="AA457">
            <v>40922</v>
          </cell>
          <cell r="AB457">
            <v>40922</v>
          </cell>
          <cell r="AC457">
            <v>40872</v>
          </cell>
          <cell r="AD457">
            <v>40886</v>
          </cell>
          <cell r="AE457">
            <v>40936</v>
          </cell>
          <cell r="AF457">
            <v>40939</v>
          </cell>
          <cell r="AH457">
            <v>40954</v>
          </cell>
          <cell r="AI457" t="str">
            <v>-</v>
          </cell>
          <cell r="AJ457">
            <v>17</v>
          </cell>
          <cell r="AK457">
            <v>9.8571428571428577</v>
          </cell>
          <cell r="AV457">
            <v>40918</v>
          </cell>
          <cell r="AX457">
            <v>40927</v>
          </cell>
          <cell r="AY457">
            <v>40968</v>
          </cell>
          <cell r="AZ457">
            <v>53</v>
          </cell>
        </row>
        <row r="458">
          <cell r="B458" t="str">
            <v>A2068277-01-02</v>
          </cell>
          <cell r="C458" t="str">
            <v>Vibropac Refap</v>
          </cell>
          <cell r="D458" t="str">
            <v>Chapman</v>
          </cell>
          <cell r="H458" t="str">
            <v>Madeleine</v>
          </cell>
          <cell r="I458">
            <v>9894</v>
          </cell>
          <cell r="M458">
            <v>2</v>
          </cell>
          <cell r="N458" t="str">
            <v>LMV-801Z</v>
          </cell>
          <cell r="O458">
            <v>95149.77</v>
          </cell>
          <cell r="Q458" t="str">
            <v>STD</v>
          </cell>
          <cell r="R458" t="str">
            <v>PA</v>
          </cell>
          <cell r="S458" t="str">
            <v>Y</v>
          </cell>
          <cell r="T458" t="str">
            <v>no</v>
          </cell>
          <cell r="V458">
            <v>40862</v>
          </cell>
          <cell r="W458">
            <v>40984</v>
          </cell>
          <cell r="X458">
            <v>40998</v>
          </cell>
          <cell r="Z458">
            <v>40869</v>
          </cell>
          <cell r="AA458">
            <v>40869</v>
          </cell>
          <cell r="AB458">
            <v>40869</v>
          </cell>
          <cell r="AC458">
            <v>40886</v>
          </cell>
          <cell r="AD458">
            <v>40900</v>
          </cell>
          <cell r="AE458">
            <v>40936</v>
          </cell>
          <cell r="AF458">
            <v>40939</v>
          </cell>
          <cell r="AH458">
            <v>40968</v>
          </cell>
          <cell r="AI458" t="str">
            <v>-</v>
          </cell>
          <cell r="AJ458">
            <v>56</v>
          </cell>
          <cell r="AK458">
            <v>19.428571428571427</v>
          </cell>
          <cell r="AV458">
            <v>40927</v>
          </cell>
          <cell r="AX458">
            <v>40946</v>
          </cell>
          <cell r="AY458">
            <v>40998</v>
          </cell>
          <cell r="AZ458">
            <v>136</v>
          </cell>
        </row>
        <row r="459">
          <cell r="B459" t="str">
            <v>A2078582-01</v>
          </cell>
          <cell r="C459" t="str">
            <v>Novatec Fluid Systems S.A.</v>
          </cell>
          <cell r="D459" t="str">
            <v>Chapman</v>
          </cell>
          <cell r="H459" t="str">
            <v>Madeleine</v>
          </cell>
          <cell r="I459" t="str">
            <v>PO-161-11</v>
          </cell>
          <cell r="M459">
            <v>1</v>
          </cell>
          <cell r="N459" t="str">
            <v>LMV-801</v>
          </cell>
          <cell r="O459">
            <v>23828</v>
          </cell>
          <cell r="Q459" t="str">
            <v>STD</v>
          </cell>
          <cell r="R459" t="str">
            <v>PA</v>
          </cell>
          <cell r="S459" t="str">
            <v>N</v>
          </cell>
          <cell r="T459" t="str">
            <v>no</v>
          </cell>
          <cell r="V459">
            <v>40890</v>
          </cell>
          <cell r="W459">
            <v>40984</v>
          </cell>
          <cell r="X459">
            <v>41060</v>
          </cell>
          <cell r="Z459">
            <v>40897</v>
          </cell>
          <cell r="AA459">
            <v>40897</v>
          </cell>
          <cell r="AB459">
            <v>40897</v>
          </cell>
          <cell r="AC459">
            <v>40948</v>
          </cell>
          <cell r="AD459">
            <v>40962</v>
          </cell>
          <cell r="AE459">
            <v>40936</v>
          </cell>
          <cell r="AF459">
            <v>40939</v>
          </cell>
          <cell r="AH459">
            <v>41030</v>
          </cell>
          <cell r="AI459" t="str">
            <v>-</v>
          </cell>
          <cell r="AJ459">
            <v>36</v>
          </cell>
          <cell r="AK459">
            <v>24.285714285714285</v>
          </cell>
          <cell r="AV459">
            <v>40933</v>
          </cell>
          <cell r="AX459">
            <v>40956</v>
          </cell>
          <cell r="AY459">
            <v>41087</v>
          </cell>
          <cell r="AZ459">
            <v>197</v>
          </cell>
        </row>
        <row r="460">
          <cell r="B460" t="str">
            <v>C2034799-01</v>
          </cell>
          <cell r="C460" t="str">
            <v>Hanwha Engineering - Orange Project</v>
          </cell>
          <cell r="D460" t="str">
            <v>Pastore</v>
          </cell>
          <cell r="H460" t="str">
            <v>Christina</v>
          </cell>
          <cell r="I460" t="str">
            <v>11A1101I-55-PO-025</v>
          </cell>
          <cell r="M460">
            <v>1</v>
          </cell>
          <cell r="N460" t="str">
            <v>LF-2440</v>
          </cell>
          <cell r="O460">
            <v>3400000</v>
          </cell>
          <cell r="Q460" t="str">
            <v>CPX</v>
          </cell>
          <cell r="R460" t="str">
            <v>Pinn/API</v>
          </cell>
          <cell r="S460" t="str">
            <v>Y</v>
          </cell>
          <cell r="T460" t="str">
            <v>no</v>
          </cell>
          <cell r="V460">
            <v>40779</v>
          </cell>
          <cell r="W460">
            <v>41136</v>
          </cell>
          <cell r="X460">
            <v>41243</v>
          </cell>
          <cell r="Z460">
            <v>40786</v>
          </cell>
          <cell r="AA460">
            <v>40786</v>
          </cell>
          <cell r="AB460">
            <v>40793</v>
          </cell>
          <cell r="AC460">
            <v>40963</v>
          </cell>
          <cell r="AD460">
            <v>40991</v>
          </cell>
          <cell r="AE460">
            <v>40926</v>
          </cell>
          <cell r="AF460">
            <v>40940</v>
          </cell>
          <cell r="AH460">
            <v>41213</v>
          </cell>
          <cell r="AI460">
            <v>41089</v>
          </cell>
          <cell r="AJ460">
            <v>116</v>
          </cell>
          <cell r="AK460">
            <v>66.285714285714292</v>
          </cell>
          <cell r="AV460">
            <v>41082</v>
          </cell>
          <cell r="AX460">
            <v>41089</v>
          </cell>
          <cell r="AY460">
            <v>41257</v>
          </cell>
          <cell r="AZ460">
            <v>478</v>
          </cell>
        </row>
        <row r="461">
          <cell r="B461" t="str">
            <v>C2072766-01</v>
          </cell>
          <cell r="C461" t="str">
            <v>Kinder Morgan / Snyder Gas Plant</v>
          </cell>
          <cell r="D461" t="str">
            <v>Jones</v>
          </cell>
          <cell r="H461" t="str">
            <v>Kursten</v>
          </cell>
          <cell r="I461" t="str">
            <v>424385-0-CONT</v>
          </cell>
          <cell r="M461">
            <v>1</v>
          </cell>
          <cell r="N461" t="str">
            <v>LMC-311P</v>
          </cell>
          <cell r="O461">
            <v>111823</v>
          </cell>
          <cell r="Q461" t="str">
            <v>STD</v>
          </cell>
          <cell r="R461" t="str">
            <v>CA</v>
          </cell>
          <cell r="S461" t="str">
            <v>N</v>
          </cell>
          <cell r="T461" t="str">
            <v>no</v>
          </cell>
          <cell r="V461">
            <v>40876</v>
          </cell>
          <cell r="W461">
            <v>41001</v>
          </cell>
          <cell r="X461">
            <v>41029</v>
          </cell>
          <cell r="Z461">
            <v>40883</v>
          </cell>
          <cell r="AA461">
            <v>40883</v>
          </cell>
          <cell r="AB461">
            <v>40890</v>
          </cell>
          <cell r="AC461">
            <v>40917</v>
          </cell>
          <cell r="AD461">
            <v>40931</v>
          </cell>
          <cell r="AE461">
            <v>40937</v>
          </cell>
          <cell r="AF461">
            <v>40941</v>
          </cell>
          <cell r="AH461">
            <v>40999</v>
          </cell>
          <cell r="AI461" t="str">
            <v>-</v>
          </cell>
          <cell r="AJ461">
            <v>48</v>
          </cell>
          <cell r="AK461">
            <v>21.857142857142858</v>
          </cell>
          <cell r="AP461">
            <v>40934</v>
          </cell>
          <cell r="AQ461">
            <v>40934</v>
          </cell>
          <cell r="AV461">
            <v>40948</v>
          </cell>
          <cell r="AX461">
            <v>40952</v>
          </cell>
          <cell r="AY461">
            <v>41029</v>
          </cell>
          <cell r="AZ461">
            <v>153</v>
          </cell>
        </row>
        <row r="462">
          <cell r="B462" t="str">
            <v>C2083073-01</v>
          </cell>
          <cell r="C462" t="str">
            <v>Winn Consulting / Plains Marketing</v>
          </cell>
          <cell r="D462" t="str">
            <v>Fox</v>
          </cell>
          <cell r="H462" t="str">
            <v>Michelle</v>
          </cell>
          <cell r="I462" t="str">
            <v>W-11-040-22-001</v>
          </cell>
          <cell r="J462" t="str">
            <v>K-101</v>
          </cell>
          <cell r="M462">
            <v>1</v>
          </cell>
          <cell r="N462" t="str">
            <v>LMC311P</v>
          </cell>
          <cell r="O462">
            <v>136367</v>
          </cell>
          <cell r="Q462" t="str">
            <v>STD</v>
          </cell>
          <cell r="R462" t="str">
            <v>CB</v>
          </cell>
          <cell r="V462">
            <v>40899</v>
          </cell>
          <cell r="W462">
            <v>41009</v>
          </cell>
          <cell r="X462">
            <v>40998</v>
          </cell>
          <cell r="Z462">
            <v>40906</v>
          </cell>
          <cell r="AA462">
            <v>40906</v>
          </cell>
          <cell r="AB462">
            <v>40913</v>
          </cell>
          <cell r="AC462">
            <v>40886</v>
          </cell>
          <cell r="AD462">
            <v>40900</v>
          </cell>
          <cell r="AE462">
            <v>40938</v>
          </cell>
          <cell r="AF462">
            <v>40942</v>
          </cell>
          <cell r="AH462">
            <v>40968</v>
          </cell>
          <cell r="AI462" t="str">
            <v>-</v>
          </cell>
          <cell r="AJ462">
            <v>32</v>
          </cell>
          <cell r="AK462">
            <v>14.142857142857142</v>
          </cell>
          <cell r="AR462">
            <v>40945</v>
          </cell>
          <cell r="AS462">
            <v>40945</v>
          </cell>
          <cell r="AV462">
            <v>40945</v>
          </cell>
          <cell r="AX462">
            <v>40948</v>
          </cell>
          <cell r="AY462">
            <v>41008</v>
          </cell>
          <cell r="AZ462">
            <v>109</v>
          </cell>
        </row>
        <row r="463">
          <cell r="B463" t="str">
            <v>C2083070-01</v>
          </cell>
          <cell r="C463" t="str">
            <v>Winn Consulting / Plains Marketing</v>
          </cell>
          <cell r="D463" t="str">
            <v>Fox</v>
          </cell>
          <cell r="H463" t="str">
            <v>Michelle</v>
          </cell>
          <cell r="I463" t="str">
            <v>W-11-039-22-001</v>
          </cell>
          <cell r="J463" t="str">
            <v>K-101</v>
          </cell>
          <cell r="M463">
            <v>1</v>
          </cell>
          <cell r="N463" t="str">
            <v>LMC311P</v>
          </cell>
          <cell r="O463">
            <v>136367</v>
          </cell>
          <cell r="Q463" t="str">
            <v>STD</v>
          </cell>
          <cell r="R463" t="str">
            <v>CB</v>
          </cell>
          <cell r="V463">
            <v>40899</v>
          </cell>
          <cell r="W463">
            <v>41009</v>
          </cell>
          <cell r="X463">
            <v>41029</v>
          </cell>
          <cell r="Z463">
            <v>40906</v>
          </cell>
          <cell r="AA463">
            <v>40906</v>
          </cell>
          <cell r="AB463">
            <v>40913</v>
          </cell>
          <cell r="AC463">
            <v>40917</v>
          </cell>
          <cell r="AD463">
            <v>40931</v>
          </cell>
          <cell r="AE463">
            <v>40938</v>
          </cell>
          <cell r="AF463">
            <v>40942</v>
          </cell>
          <cell r="AH463">
            <v>40999</v>
          </cell>
          <cell r="AI463" t="str">
            <v>-</v>
          </cell>
          <cell r="AJ463">
            <v>32</v>
          </cell>
          <cell r="AK463">
            <v>18.571428571428573</v>
          </cell>
          <cell r="AP463">
            <v>40934</v>
          </cell>
          <cell r="AQ463">
            <v>40934</v>
          </cell>
          <cell r="AR463">
            <v>40941</v>
          </cell>
          <cell r="AS463" t="str">
            <v>no</v>
          </cell>
          <cell r="AV463">
            <v>40948</v>
          </cell>
          <cell r="AX463">
            <v>40952</v>
          </cell>
          <cell r="AY463">
            <v>41029</v>
          </cell>
          <cell r="AZ463">
            <v>130</v>
          </cell>
        </row>
        <row r="464">
          <cell r="B464" t="str">
            <v>A2067419-01-02</v>
          </cell>
          <cell r="C464" t="str">
            <v>National Process Equipment, Inc.</v>
          </cell>
          <cell r="D464" t="str">
            <v>Kennedy</v>
          </cell>
          <cell r="H464" t="str">
            <v>Christina</v>
          </cell>
          <cell r="I464" t="str">
            <v>PUR437874</v>
          </cell>
          <cell r="M464">
            <v>2</v>
          </cell>
          <cell r="N464" t="str">
            <v>LMV-801</v>
          </cell>
          <cell r="O464">
            <v>46699.33</v>
          </cell>
          <cell r="Q464" t="str">
            <v>STD</v>
          </cell>
          <cell r="R464" t="str">
            <v>PA</v>
          </cell>
          <cell r="S464" t="str">
            <v>N</v>
          </cell>
          <cell r="T464" t="str">
            <v>no</v>
          </cell>
          <cell r="V464">
            <v>40858</v>
          </cell>
          <cell r="W464">
            <v>40989</v>
          </cell>
          <cell r="X464">
            <v>40981</v>
          </cell>
          <cell r="Z464">
            <v>40865</v>
          </cell>
          <cell r="AA464">
            <v>40865</v>
          </cell>
          <cell r="AB464">
            <v>40865</v>
          </cell>
          <cell r="AC464">
            <v>40869</v>
          </cell>
          <cell r="AD464">
            <v>40883</v>
          </cell>
          <cell r="AE464">
            <v>40941</v>
          </cell>
          <cell r="AF464">
            <v>40944</v>
          </cell>
          <cell r="AH464">
            <v>40951</v>
          </cell>
          <cell r="AI464" t="str">
            <v>-</v>
          </cell>
          <cell r="AJ464">
            <v>61</v>
          </cell>
          <cell r="AK464">
            <v>17.571428571428573</v>
          </cell>
          <cell r="AY464">
            <v>40981</v>
          </cell>
          <cell r="AZ464">
            <v>123</v>
          </cell>
        </row>
        <row r="465">
          <cell r="B465" t="str">
            <v>A2083943-01</v>
          </cell>
          <cell r="C465" t="str">
            <v>CHS/Cenex Refinery</v>
          </cell>
          <cell r="D465" t="str">
            <v>Boening</v>
          </cell>
          <cell r="H465" t="str">
            <v>Audrey</v>
          </cell>
          <cell r="I465">
            <v>166120</v>
          </cell>
          <cell r="M465">
            <v>1</v>
          </cell>
          <cell r="N465" t="str">
            <v>LMV-806</v>
          </cell>
          <cell r="O465">
            <v>35988</v>
          </cell>
          <cell r="Q465" t="str">
            <v>STD</v>
          </cell>
          <cell r="R465" t="str">
            <v>PA</v>
          </cell>
          <cell r="S465" t="str">
            <v>N</v>
          </cell>
          <cell r="T465" t="str">
            <v>N</v>
          </cell>
          <cell r="V465">
            <v>40906</v>
          </cell>
          <cell r="W465">
            <v>40989</v>
          </cell>
          <cell r="X465">
            <v>40998</v>
          </cell>
          <cell r="Z465">
            <v>40913</v>
          </cell>
          <cell r="AA465">
            <v>40913</v>
          </cell>
          <cell r="AB465">
            <v>40913</v>
          </cell>
          <cell r="AC465">
            <v>40886</v>
          </cell>
          <cell r="AD465">
            <v>40900</v>
          </cell>
          <cell r="AE465">
            <v>40941</v>
          </cell>
          <cell r="AF465">
            <v>40944</v>
          </cell>
          <cell r="AH465">
            <v>40968</v>
          </cell>
          <cell r="AI465" t="str">
            <v>-</v>
          </cell>
          <cell r="AJ465">
            <v>27</v>
          </cell>
          <cell r="AK465">
            <v>13.142857142857142</v>
          </cell>
          <cell r="AV465">
            <v>40926</v>
          </cell>
          <cell r="AX465">
            <v>40947</v>
          </cell>
          <cell r="AY465">
            <v>41010</v>
          </cell>
          <cell r="AZ465">
            <v>104</v>
          </cell>
        </row>
        <row r="466">
          <cell r="B466" t="str">
            <v>C2083066-01</v>
          </cell>
          <cell r="C466" t="str">
            <v>BCCK- Ryckman Creek</v>
          </cell>
          <cell r="D466" t="str">
            <v>Schadt</v>
          </cell>
          <cell r="H466" t="str">
            <v>Margaret</v>
          </cell>
          <cell r="I466" t="str">
            <v>3709-002</v>
          </cell>
          <cell r="J466" t="str">
            <v>42-704</v>
          </cell>
          <cell r="M466">
            <v>1</v>
          </cell>
          <cell r="N466" t="str">
            <v>LMC311P</v>
          </cell>
          <cell r="O466">
            <v>239775</v>
          </cell>
          <cell r="Q466" t="str">
            <v>STD</v>
          </cell>
          <cell r="R466" t="str">
            <v>CC</v>
          </cell>
          <cell r="T466" t="str">
            <v>N</v>
          </cell>
          <cell r="V466">
            <v>40899</v>
          </cell>
          <cell r="W466">
            <v>41039</v>
          </cell>
          <cell r="X466">
            <v>41141</v>
          </cell>
          <cell r="Z466">
            <v>40906</v>
          </cell>
          <cell r="AA466">
            <v>40906</v>
          </cell>
          <cell r="AB466">
            <v>40913</v>
          </cell>
          <cell r="AC466">
            <v>41029</v>
          </cell>
          <cell r="AD466">
            <v>41043</v>
          </cell>
          <cell r="AE466">
            <v>40940</v>
          </cell>
          <cell r="AF466">
            <v>40944</v>
          </cell>
          <cell r="AH466">
            <v>41111</v>
          </cell>
          <cell r="AI466" t="str">
            <v>-</v>
          </cell>
          <cell r="AJ466">
            <v>32</v>
          </cell>
          <cell r="AK466">
            <v>34.571428571428569</v>
          </cell>
          <cell r="AR466">
            <v>41061</v>
          </cell>
          <cell r="AS466">
            <v>41068</v>
          </cell>
          <cell r="AV466">
            <v>41011</v>
          </cell>
          <cell r="AX466">
            <v>41023</v>
          </cell>
          <cell r="AY466">
            <v>41150</v>
          </cell>
          <cell r="AZ466">
            <v>251</v>
          </cell>
        </row>
        <row r="467">
          <cell r="B467" t="str">
            <v>A2102488-01-02</v>
          </cell>
          <cell r="C467" t="str">
            <v>Chevron</v>
          </cell>
          <cell r="D467" t="str">
            <v>Lothe</v>
          </cell>
          <cell r="H467" t="str">
            <v>Nancy</v>
          </cell>
          <cell r="I467">
            <v>10125706</v>
          </cell>
          <cell r="M467">
            <v>2</v>
          </cell>
          <cell r="N467" t="str">
            <v>CONV</v>
          </cell>
          <cell r="O467">
            <v>14124</v>
          </cell>
          <cell r="Q467" t="str">
            <v>STD</v>
          </cell>
          <cell r="R467" t="str">
            <v>P6</v>
          </cell>
          <cell r="S467" t="str">
            <v>N</v>
          </cell>
          <cell r="T467" t="str">
            <v>N</v>
          </cell>
          <cell r="V467">
            <v>40953</v>
          </cell>
          <cell r="W467">
            <v>40981</v>
          </cell>
          <cell r="X467">
            <v>41019</v>
          </cell>
          <cell r="Z467">
            <v>40960</v>
          </cell>
          <cell r="AA467">
            <v>40960</v>
          </cell>
          <cell r="AB467">
            <v>40956</v>
          </cell>
          <cell r="AC467">
            <v>41019</v>
          </cell>
          <cell r="AD467">
            <v>41019</v>
          </cell>
          <cell r="AE467">
            <v>40946.5</v>
          </cell>
          <cell r="AF467">
            <v>40948</v>
          </cell>
          <cell r="AH467">
            <v>40989</v>
          </cell>
          <cell r="AI467" t="str">
            <v>-</v>
          </cell>
          <cell r="AJ467">
            <v>-4</v>
          </cell>
          <cell r="AK467">
            <v>9.4285714285714288</v>
          </cell>
          <cell r="AP467">
            <v>40854</v>
          </cell>
          <cell r="AV467">
            <v>40921</v>
          </cell>
          <cell r="AX467">
            <v>40946</v>
          </cell>
          <cell r="AY467">
            <v>41019</v>
          </cell>
          <cell r="AZ467">
            <v>66</v>
          </cell>
        </row>
        <row r="468">
          <cell r="B468" t="str">
            <v>C2064152-01</v>
          </cell>
          <cell r="C468" t="str">
            <v>EPC/TBA</v>
          </cell>
          <cell r="D468" t="str">
            <v>Fox</v>
          </cell>
          <cell r="H468" t="str">
            <v>Michelle</v>
          </cell>
          <cell r="I468">
            <v>3381105463</v>
          </cell>
          <cell r="M468">
            <v>1</v>
          </cell>
          <cell r="N468" t="str">
            <v>LMC-311P</v>
          </cell>
          <cell r="O468">
            <v>145071</v>
          </cell>
          <cell r="Q468" t="str">
            <v>STD</v>
          </cell>
          <cell r="R468" t="str">
            <v>CB</v>
          </cell>
          <cell r="S468" t="str">
            <v>N</v>
          </cell>
          <cell r="T468" t="str">
            <v>no</v>
          </cell>
          <cell r="V468">
            <v>40850</v>
          </cell>
          <cell r="W468">
            <v>41019</v>
          </cell>
          <cell r="X468">
            <v>40998</v>
          </cell>
          <cell r="Z468">
            <v>40857</v>
          </cell>
          <cell r="AA468">
            <v>40857</v>
          </cell>
          <cell r="AB468">
            <v>40864</v>
          </cell>
          <cell r="AC468">
            <v>40886</v>
          </cell>
          <cell r="AD468">
            <v>40900</v>
          </cell>
          <cell r="AE468">
            <v>40948</v>
          </cell>
          <cell r="AF468">
            <v>40952</v>
          </cell>
          <cell r="AH468">
            <v>40968</v>
          </cell>
          <cell r="AI468" t="str">
            <v>-</v>
          </cell>
          <cell r="AJ468">
            <v>73</v>
          </cell>
          <cell r="AK468">
            <v>21.142857142857142</v>
          </cell>
          <cell r="AV468">
            <v>40925</v>
          </cell>
          <cell r="AX468">
            <v>40945</v>
          </cell>
          <cell r="AY468">
            <v>41004</v>
          </cell>
          <cell r="AZ468">
            <v>154</v>
          </cell>
        </row>
        <row r="469">
          <cell r="B469" t="str">
            <v>A2084437-01</v>
          </cell>
          <cell r="C469" t="str">
            <v>Sabic Innovative Plastics</v>
          </cell>
          <cell r="D469" t="str">
            <v>Jazmines</v>
          </cell>
          <cell r="I469" t="str">
            <v>M00194655</v>
          </cell>
          <cell r="M469">
            <v>1</v>
          </cell>
          <cell r="N469" t="str">
            <v>LMV-311</v>
          </cell>
          <cell r="O469">
            <v>38603</v>
          </cell>
          <cell r="Q469" t="str">
            <v>STD</v>
          </cell>
          <cell r="R469" t="str">
            <v>PA</v>
          </cell>
          <cell r="S469" t="str">
            <v>N</v>
          </cell>
          <cell r="T469" t="str">
            <v>N</v>
          </cell>
          <cell r="V469">
            <v>40911</v>
          </cell>
          <cell r="W469">
            <v>40998</v>
          </cell>
          <cell r="X469">
            <v>41022</v>
          </cell>
          <cell r="Z469">
            <v>40918</v>
          </cell>
          <cell r="AA469">
            <v>40918</v>
          </cell>
          <cell r="AB469">
            <v>40918</v>
          </cell>
          <cell r="AC469">
            <v>40910</v>
          </cell>
          <cell r="AD469">
            <v>40924</v>
          </cell>
          <cell r="AE469">
            <v>40950</v>
          </cell>
          <cell r="AF469">
            <v>40953</v>
          </cell>
          <cell r="AH469">
            <v>40992</v>
          </cell>
          <cell r="AI469" t="str">
            <v>-</v>
          </cell>
          <cell r="AJ469">
            <v>31</v>
          </cell>
          <cell r="AK469">
            <v>15.857142857142858</v>
          </cell>
          <cell r="AV469">
            <v>40928</v>
          </cell>
          <cell r="AX469">
            <v>40956</v>
          </cell>
          <cell r="AY469">
            <v>41019</v>
          </cell>
          <cell r="AZ469">
            <v>108</v>
          </cell>
        </row>
        <row r="470">
          <cell r="B470" t="str">
            <v>A2024859-01</v>
          </cell>
          <cell r="C470" t="str">
            <v>ISU Engineering</v>
          </cell>
          <cell r="D470" t="str">
            <v>Nelson</v>
          </cell>
          <cell r="H470" t="str">
            <v>Nancy</v>
          </cell>
          <cell r="I470" t="str">
            <v>ISU201106030001</v>
          </cell>
          <cell r="M470">
            <v>1</v>
          </cell>
          <cell r="N470" t="str">
            <v>LMV-322</v>
          </cell>
          <cell r="O470">
            <v>110000</v>
          </cell>
          <cell r="Q470" t="str">
            <v>CPX</v>
          </cell>
          <cell r="R470" t="str">
            <v>PD</v>
          </cell>
          <cell r="S470" t="str">
            <v>N</v>
          </cell>
          <cell r="T470" t="str">
            <v>no</v>
          </cell>
          <cell r="V470">
            <v>40756</v>
          </cell>
          <cell r="W470">
            <v>41022</v>
          </cell>
          <cell r="X470">
            <v>40998</v>
          </cell>
          <cell r="Z470">
            <v>40763</v>
          </cell>
          <cell r="AA470">
            <v>40763</v>
          </cell>
          <cell r="AB470">
            <v>40763</v>
          </cell>
          <cell r="AC470">
            <v>40886</v>
          </cell>
          <cell r="AD470">
            <v>40900</v>
          </cell>
          <cell r="AE470">
            <v>40951</v>
          </cell>
          <cell r="AF470">
            <v>40955</v>
          </cell>
          <cell r="AH470">
            <v>40968</v>
          </cell>
          <cell r="AI470" t="str">
            <v>-</v>
          </cell>
          <cell r="AJ470">
            <v>144</v>
          </cell>
          <cell r="AK470">
            <v>34.571428571428569</v>
          </cell>
          <cell r="AV470">
            <v>40960</v>
          </cell>
          <cell r="AX470">
            <v>40966</v>
          </cell>
          <cell r="AY470">
            <v>40999</v>
          </cell>
          <cell r="AZ470">
            <v>243</v>
          </cell>
        </row>
        <row r="471">
          <cell r="B471" t="str">
            <v>C2063021-01</v>
          </cell>
          <cell r="C471" t="str">
            <v>Thomas Russell Co.</v>
          </cell>
          <cell r="D471" t="str">
            <v>Lothe</v>
          </cell>
          <cell r="H471" t="str">
            <v>Kursten</v>
          </cell>
          <cell r="I471" t="str">
            <v>272-12</v>
          </cell>
          <cell r="M471">
            <v>2</v>
          </cell>
          <cell r="N471" t="str">
            <v>LMC311P</v>
          </cell>
          <cell r="O471">
            <v>127497</v>
          </cell>
          <cell r="Q471" t="str">
            <v>STD</v>
          </cell>
          <cell r="R471" t="str">
            <v>CA</v>
          </cell>
          <cell r="S471" t="str">
            <v>N</v>
          </cell>
          <cell r="T471" t="str">
            <v>no</v>
          </cell>
          <cell r="V471">
            <v>40848</v>
          </cell>
          <cell r="W471">
            <v>41016</v>
          </cell>
          <cell r="X471">
            <v>41019</v>
          </cell>
          <cell r="Z471">
            <v>40855</v>
          </cell>
          <cell r="AA471">
            <v>40855</v>
          </cell>
          <cell r="AB471">
            <v>40862</v>
          </cell>
          <cell r="AC471">
            <v>40907</v>
          </cell>
          <cell r="AD471">
            <v>40921</v>
          </cell>
          <cell r="AE471">
            <v>40952</v>
          </cell>
          <cell r="AF471">
            <v>40956</v>
          </cell>
          <cell r="AH471">
            <v>40989</v>
          </cell>
          <cell r="AI471" t="str">
            <v>-</v>
          </cell>
          <cell r="AJ471">
            <v>79</v>
          </cell>
          <cell r="AK471">
            <v>24.428571428571427</v>
          </cell>
          <cell r="AR471">
            <v>40954</v>
          </cell>
          <cell r="AS471">
            <v>40958</v>
          </cell>
          <cell r="AV471">
            <v>40945</v>
          </cell>
          <cell r="AX471">
            <v>40949</v>
          </cell>
          <cell r="AY471">
            <v>41026</v>
          </cell>
          <cell r="AZ471">
            <v>178</v>
          </cell>
        </row>
        <row r="472">
          <cell r="B472" t="str">
            <v>A2067790-01-02</v>
          </cell>
          <cell r="C472" t="str">
            <v>SAJ/Matix Fertilizer</v>
          </cell>
          <cell r="D472" t="str">
            <v>DeRoo</v>
          </cell>
          <cell r="I472" t="str">
            <v>SNT38E-1044</v>
          </cell>
          <cell r="M472">
            <v>2</v>
          </cell>
          <cell r="N472" t="str">
            <v>LMV-801</v>
          </cell>
          <cell r="O472">
            <v>88604</v>
          </cell>
          <cell r="Q472" t="str">
            <v>MCPX</v>
          </cell>
          <cell r="R472" t="str">
            <v>PB</v>
          </cell>
          <cell r="S472" t="str">
            <v>N</v>
          </cell>
          <cell r="T472" t="str">
            <v>N</v>
          </cell>
          <cell r="V472">
            <v>40861</v>
          </cell>
          <cell r="W472">
            <v>41010</v>
          </cell>
          <cell r="X472">
            <v>41019</v>
          </cell>
          <cell r="Z472">
            <v>40868</v>
          </cell>
          <cell r="AA472">
            <v>40868</v>
          </cell>
          <cell r="AB472">
            <v>40868</v>
          </cell>
          <cell r="AC472">
            <v>40907</v>
          </cell>
          <cell r="AD472">
            <v>40921</v>
          </cell>
          <cell r="AE472">
            <v>40955</v>
          </cell>
          <cell r="AF472">
            <v>40958</v>
          </cell>
          <cell r="AH472">
            <v>40989</v>
          </cell>
          <cell r="AI472" t="str">
            <v>-</v>
          </cell>
          <cell r="AJ472">
            <v>70</v>
          </cell>
          <cell r="AK472">
            <v>22.571428571428573</v>
          </cell>
          <cell r="AV472">
            <v>40961</v>
          </cell>
          <cell r="AX472">
            <v>40968</v>
          </cell>
          <cell r="AY472">
            <v>41023</v>
          </cell>
          <cell r="AZ472">
            <v>162</v>
          </cell>
        </row>
        <row r="473">
          <cell r="B473" t="str">
            <v>A1995855-01-02</v>
          </cell>
          <cell r="C473" t="str">
            <v>Bayu Purnama</v>
          </cell>
          <cell r="D473" t="str">
            <v>Pastore</v>
          </cell>
          <cell r="H473" t="str">
            <v>Christina</v>
          </cell>
          <cell r="I473" t="str">
            <v>BP/111P115</v>
          </cell>
          <cell r="L473" t="str">
            <v>Rea</v>
          </cell>
          <cell r="M473">
            <v>2</v>
          </cell>
          <cell r="N473" t="str">
            <v>LMV316</v>
          </cell>
          <cell r="O473">
            <v>631897.80000000005</v>
          </cell>
          <cell r="Q473" t="str">
            <v>CPX</v>
          </cell>
          <cell r="R473" t="str">
            <v>PE</v>
          </cell>
          <cell r="S473" t="str">
            <v>N</v>
          </cell>
          <cell r="T473" t="str">
            <v>no</v>
          </cell>
          <cell r="V473">
            <v>40682</v>
          </cell>
          <cell r="W473">
            <v>40886</v>
          </cell>
          <cell r="X473">
            <v>41047</v>
          </cell>
          <cell r="Z473">
            <v>40689</v>
          </cell>
          <cell r="AA473">
            <v>40689</v>
          </cell>
          <cell r="AB473">
            <v>40689</v>
          </cell>
          <cell r="AC473">
            <v>40921</v>
          </cell>
          <cell r="AD473">
            <v>40935</v>
          </cell>
          <cell r="AE473">
            <v>40953</v>
          </cell>
          <cell r="AF473">
            <v>40958</v>
          </cell>
          <cell r="AH473">
            <v>41017</v>
          </cell>
          <cell r="AI473" t="str">
            <v>-</v>
          </cell>
          <cell r="AJ473">
            <v>197</v>
          </cell>
          <cell r="AK473">
            <v>52.142857142857146</v>
          </cell>
          <cell r="AQ473">
            <v>40800</v>
          </cell>
          <cell r="AV473">
            <v>40827</v>
          </cell>
          <cell r="AX473">
            <v>40837</v>
          </cell>
          <cell r="AY473">
            <v>41051</v>
          </cell>
          <cell r="AZ473">
            <v>369</v>
          </cell>
        </row>
        <row r="474">
          <cell r="B474" t="str">
            <v>A2067339-01-02</v>
          </cell>
          <cell r="C474" t="str">
            <v>Chevron</v>
          </cell>
          <cell r="D474" t="str">
            <v>Lothe</v>
          </cell>
          <cell r="H474" t="str">
            <v>Nancy</v>
          </cell>
          <cell r="I474">
            <v>10114307</v>
          </cell>
          <cell r="M474">
            <v>2</v>
          </cell>
          <cell r="N474" t="str">
            <v>LMV-311</v>
          </cell>
          <cell r="O474">
            <v>146727</v>
          </cell>
          <cell r="Q474" t="str">
            <v>STD</v>
          </cell>
          <cell r="R474" t="str">
            <v>PB</v>
          </cell>
          <cell r="S474" t="str">
            <v>Y</v>
          </cell>
          <cell r="T474" t="str">
            <v>N</v>
          </cell>
          <cell r="V474">
            <v>40858</v>
          </cell>
          <cell r="W474">
            <v>41011</v>
          </cell>
          <cell r="X474">
            <v>41047</v>
          </cell>
          <cell r="Z474">
            <v>40865</v>
          </cell>
          <cell r="AA474">
            <v>40865</v>
          </cell>
          <cell r="AB474">
            <v>40865</v>
          </cell>
          <cell r="AC474">
            <v>40935</v>
          </cell>
          <cell r="AD474">
            <v>40949</v>
          </cell>
          <cell r="AE474">
            <v>40956</v>
          </cell>
          <cell r="AF474">
            <v>40959</v>
          </cell>
          <cell r="AH474">
            <v>41017</v>
          </cell>
          <cell r="AI474" t="str">
            <v>-</v>
          </cell>
          <cell r="AJ474">
            <v>72</v>
          </cell>
          <cell r="AK474">
            <v>27</v>
          </cell>
          <cell r="AV474">
            <v>40960</v>
          </cell>
          <cell r="AX474">
            <v>40976</v>
          </cell>
          <cell r="AY474">
            <v>41103</v>
          </cell>
          <cell r="AZ474">
            <v>245</v>
          </cell>
        </row>
        <row r="475">
          <cell r="B475" t="str">
            <v>C2030621-01</v>
          </cell>
          <cell r="C475" t="str">
            <v>Thomas Russell Co.,LLC</v>
          </cell>
          <cell r="D475" t="str">
            <v>Chapman</v>
          </cell>
          <cell r="H475" t="str">
            <v>Margaret</v>
          </cell>
          <cell r="I475" t="str">
            <v>258-13</v>
          </cell>
          <cell r="M475">
            <v>1</v>
          </cell>
          <cell r="N475" t="str">
            <v>LMC-311P</v>
          </cell>
          <cell r="O475">
            <v>135240</v>
          </cell>
          <cell r="Q475" t="str">
            <v>STD</v>
          </cell>
          <cell r="R475" t="str">
            <v>CA</v>
          </cell>
          <cell r="T475" t="str">
            <v>no</v>
          </cell>
          <cell r="V475">
            <v>40770</v>
          </cell>
          <cell r="W475">
            <v>41019</v>
          </cell>
          <cell r="X475">
            <v>41121</v>
          </cell>
          <cell r="Z475">
            <v>40777</v>
          </cell>
          <cell r="AA475">
            <v>40777</v>
          </cell>
          <cell r="AB475">
            <v>40784</v>
          </cell>
          <cell r="AC475">
            <v>41009</v>
          </cell>
          <cell r="AD475">
            <v>41023</v>
          </cell>
          <cell r="AE475">
            <v>40955</v>
          </cell>
          <cell r="AF475">
            <v>40959</v>
          </cell>
          <cell r="AH475">
            <v>41091</v>
          </cell>
          <cell r="AI475" t="str">
            <v>-</v>
          </cell>
          <cell r="AJ475">
            <v>136</v>
          </cell>
          <cell r="AK475">
            <v>50.142857142857146</v>
          </cell>
          <cell r="AR475">
            <v>40956</v>
          </cell>
          <cell r="AV475">
            <v>40955</v>
          </cell>
          <cell r="AX475">
            <v>40963</v>
          </cell>
          <cell r="AY475">
            <v>41120</v>
          </cell>
          <cell r="AZ475">
            <v>350</v>
          </cell>
        </row>
        <row r="476">
          <cell r="B476" t="str">
            <v>A2092919-07-08</v>
          </cell>
          <cell r="C476" t="str">
            <v>Thermax Inc.</v>
          </cell>
          <cell r="D476" t="str">
            <v>Boening</v>
          </cell>
          <cell r="H476" t="str">
            <v>Audrey</v>
          </cell>
          <cell r="I476">
            <v>1929</v>
          </cell>
          <cell r="M476">
            <v>2</v>
          </cell>
          <cell r="N476" t="str">
            <v>LMV-801</v>
          </cell>
          <cell r="O476">
            <v>45000</v>
          </cell>
          <cell r="Q476" t="str">
            <v>STD</v>
          </cell>
          <cell r="R476" t="str">
            <v>PA</v>
          </cell>
          <cell r="S476" t="str">
            <v>N</v>
          </cell>
          <cell r="T476" t="str">
            <v>N</v>
          </cell>
          <cell r="V476">
            <v>40928</v>
          </cell>
          <cell r="W476">
            <v>41005</v>
          </cell>
          <cell r="X476">
            <v>40999</v>
          </cell>
          <cell r="Z476">
            <v>40935</v>
          </cell>
          <cell r="AA476">
            <v>40935</v>
          </cell>
          <cell r="AB476">
            <v>40935</v>
          </cell>
          <cell r="AC476">
            <v>40887</v>
          </cell>
          <cell r="AD476">
            <v>40901</v>
          </cell>
          <cell r="AE476">
            <v>40957</v>
          </cell>
          <cell r="AF476">
            <v>40960</v>
          </cell>
          <cell r="AH476">
            <v>40969</v>
          </cell>
          <cell r="AI476" t="str">
            <v>-</v>
          </cell>
          <cell r="AJ476">
            <v>23</v>
          </cell>
          <cell r="AK476">
            <v>10.142857142857142</v>
          </cell>
          <cell r="AV476">
            <v>40935</v>
          </cell>
          <cell r="AX476">
            <v>40947</v>
          </cell>
          <cell r="AY476">
            <v>40999</v>
          </cell>
          <cell r="AZ476">
            <v>71</v>
          </cell>
        </row>
        <row r="477">
          <cell r="B477" t="str">
            <v>C2107569-01</v>
          </cell>
          <cell r="C477" t="str">
            <v>Delta Process- CONVERSION</v>
          </cell>
          <cell r="D477" t="str">
            <v>Perez</v>
          </cell>
          <cell r="H477" t="str">
            <v>Christina</v>
          </cell>
          <cell r="I477">
            <v>77367</v>
          </cell>
          <cell r="L477" t="str">
            <v>Perez</v>
          </cell>
          <cell r="M477">
            <v>1</v>
          </cell>
          <cell r="N477" t="str">
            <v>CONV</v>
          </cell>
          <cell r="O477">
            <v>51513.93</v>
          </cell>
          <cell r="Q477" t="str">
            <v>STD</v>
          </cell>
          <cell r="R477" t="str">
            <v>P6</v>
          </cell>
          <cell r="S477" t="str">
            <v>N</v>
          </cell>
          <cell r="T477" t="str">
            <v>Y</v>
          </cell>
          <cell r="V477">
            <v>40964</v>
          </cell>
          <cell r="W477">
            <v>40993</v>
          </cell>
          <cell r="X477">
            <v>41026</v>
          </cell>
          <cell r="Z477">
            <v>40971</v>
          </cell>
          <cell r="AA477">
            <v>40971</v>
          </cell>
          <cell r="AB477">
            <v>40967</v>
          </cell>
          <cell r="AC477">
            <v>41026</v>
          </cell>
          <cell r="AD477">
            <v>41026</v>
          </cell>
          <cell r="AE477">
            <v>40958.5</v>
          </cell>
          <cell r="AF477">
            <v>40960</v>
          </cell>
          <cell r="AH477">
            <v>40996</v>
          </cell>
          <cell r="AI477" t="str">
            <v>-</v>
          </cell>
          <cell r="AJ477">
            <v>-4</v>
          </cell>
          <cell r="AK477">
            <v>8.8571428571428577</v>
          </cell>
          <cell r="AV477">
            <v>40954</v>
          </cell>
          <cell r="AX477">
            <v>40956</v>
          </cell>
          <cell r="AY477">
            <v>41029</v>
          </cell>
          <cell r="AZ477">
            <v>65</v>
          </cell>
        </row>
        <row r="478">
          <cell r="B478" t="str">
            <v>A2094124-01</v>
          </cell>
          <cell r="C478" t="str">
            <v>National Process Equipment, Inc.</v>
          </cell>
          <cell r="D478" t="str">
            <v>Parks</v>
          </cell>
          <cell r="H478" t="str">
            <v>Madeleine</v>
          </cell>
          <cell r="I478" t="str">
            <v>PUR479001</v>
          </cell>
          <cell r="L478" t="str">
            <v>Chapman</v>
          </cell>
          <cell r="M478">
            <v>1</v>
          </cell>
          <cell r="N478" t="str">
            <v>LMV-322</v>
          </cell>
          <cell r="O478">
            <v>16328.39</v>
          </cell>
          <cell r="Q478" t="str">
            <v>STD</v>
          </cell>
          <cell r="R478" t="str">
            <v>PA</v>
          </cell>
          <cell r="S478" t="str">
            <v>N</v>
          </cell>
          <cell r="T478" t="str">
            <v>no</v>
          </cell>
          <cell r="V478">
            <v>40933</v>
          </cell>
          <cell r="W478">
            <v>41005</v>
          </cell>
          <cell r="X478">
            <v>41026</v>
          </cell>
          <cell r="Z478">
            <v>40940</v>
          </cell>
          <cell r="AA478">
            <v>40940</v>
          </cell>
          <cell r="AB478">
            <v>40940</v>
          </cell>
          <cell r="AC478">
            <v>40914</v>
          </cell>
          <cell r="AD478">
            <v>40928</v>
          </cell>
          <cell r="AE478">
            <v>40957</v>
          </cell>
          <cell r="AF478">
            <v>40960</v>
          </cell>
          <cell r="AH478">
            <v>40996</v>
          </cell>
          <cell r="AI478" t="str">
            <v>-</v>
          </cell>
          <cell r="AJ478">
            <v>20</v>
          </cell>
          <cell r="AK478">
            <v>13.285714285714286</v>
          </cell>
          <cell r="AV478">
            <v>40949</v>
          </cell>
          <cell r="AX478">
            <v>40954</v>
          </cell>
          <cell r="AY478">
            <v>41025</v>
          </cell>
          <cell r="AZ478">
            <v>92</v>
          </cell>
        </row>
        <row r="479">
          <cell r="B479" t="str">
            <v>A2092919-01-06</v>
          </cell>
          <cell r="C479" t="str">
            <v>Thermax Inc.</v>
          </cell>
          <cell r="D479" t="str">
            <v>Boening</v>
          </cell>
          <cell r="H479" t="str">
            <v>Audrey</v>
          </cell>
          <cell r="I479">
            <v>1929</v>
          </cell>
          <cell r="M479">
            <v>6</v>
          </cell>
          <cell r="N479" t="str">
            <v>LMV-801</v>
          </cell>
          <cell r="O479">
            <v>135000</v>
          </cell>
          <cell r="Q479" t="str">
            <v>STD</v>
          </cell>
          <cell r="R479" t="str">
            <v>PA</v>
          </cell>
          <cell r="S479" t="str">
            <v>N</v>
          </cell>
          <cell r="T479" t="str">
            <v>N</v>
          </cell>
          <cell r="V479">
            <v>40928</v>
          </cell>
          <cell r="W479">
            <v>41005</v>
          </cell>
          <cell r="X479">
            <v>41026</v>
          </cell>
          <cell r="Z479">
            <v>40935</v>
          </cell>
          <cell r="AA479">
            <v>40935</v>
          </cell>
          <cell r="AB479">
            <v>40935</v>
          </cell>
          <cell r="AC479">
            <v>40914</v>
          </cell>
          <cell r="AD479">
            <v>40928</v>
          </cell>
          <cell r="AE479">
            <v>40957</v>
          </cell>
          <cell r="AF479">
            <v>40960</v>
          </cell>
          <cell r="AH479">
            <v>40996</v>
          </cell>
          <cell r="AI479" t="str">
            <v>-</v>
          </cell>
          <cell r="AJ479">
            <v>23</v>
          </cell>
          <cell r="AK479">
            <v>14</v>
          </cell>
          <cell r="AV479">
            <v>40949</v>
          </cell>
          <cell r="AX479">
            <v>40959</v>
          </cell>
          <cell r="AY479">
            <v>41025</v>
          </cell>
          <cell r="AZ479">
            <v>97</v>
          </cell>
        </row>
        <row r="480">
          <cell r="B480" t="str">
            <v>A2126840-01</v>
          </cell>
          <cell r="C480" t="str">
            <v>Pecan Pipeline Company</v>
          </cell>
          <cell r="D480" t="str">
            <v>Kanous</v>
          </cell>
          <cell r="H480" t="str">
            <v>Madeleine</v>
          </cell>
          <cell r="I480">
            <v>206433</v>
          </cell>
          <cell r="M480">
            <v>1</v>
          </cell>
          <cell r="N480" t="str">
            <v>LMV-801</v>
          </cell>
          <cell r="O480">
            <v>19477</v>
          </cell>
          <cell r="Q480" t="str">
            <v>STD</v>
          </cell>
          <cell r="R480" t="str">
            <v>PB</v>
          </cell>
          <cell r="S480" t="str">
            <v>N</v>
          </cell>
          <cell r="T480" t="str">
            <v>N</v>
          </cell>
          <cell r="V480">
            <v>41012</v>
          </cell>
          <cell r="W480">
            <v>41012</v>
          </cell>
          <cell r="X480">
            <v>41064</v>
          </cell>
          <cell r="Z480">
            <v>41019</v>
          </cell>
          <cell r="AA480">
            <v>41019</v>
          </cell>
          <cell r="AB480">
            <v>41019</v>
          </cell>
          <cell r="AC480">
            <v>40952</v>
          </cell>
          <cell r="AD480">
            <v>40966</v>
          </cell>
          <cell r="AE480">
            <v>40957</v>
          </cell>
          <cell r="AF480">
            <v>40960</v>
          </cell>
          <cell r="AH480">
            <v>41034</v>
          </cell>
          <cell r="AI480" t="str">
            <v>-</v>
          </cell>
          <cell r="AJ480">
            <v>-39</v>
          </cell>
          <cell r="AK480">
            <v>7.4285714285714288</v>
          </cell>
          <cell r="AP480">
            <v>40834</v>
          </cell>
          <cell r="AV480">
            <v>40989</v>
          </cell>
          <cell r="AX480">
            <v>41002</v>
          </cell>
          <cell r="AY480">
            <v>41060</v>
          </cell>
          <cell r="AZ480">
            <v>48</v>
          </cell>
        </row>
        <row r="481">
          <cell r="B481" t="str">
            <v>C2068715-01</v>
          </cell>
          <cell r="C481" t="str">
            <v>Exterran</v>
          </cell>
          <cell r="D481" t="str">
            <v>Fox</v>
          </cell>
          <cell r="H481" t="str">
            <v>Michelle</v>
          </cell>
          <cell r="I481">
            <v>5227746</v>
          </cell>
          <cell r="L481" t="str">
            <v>Fox</v>
          </cell>
          <cell r="M481">
            <v>1</v>
          </cell>
          <cell r="N481" t="str">
            <v>LMC331F</v>
          </cell>
          <cell r="O481">
            <v>180994.64</v>
          </cell>
          <cell r="Q481" t="str">
            <v>MCPX</v>
          </cell>
          <cell r="R481" t="str">
            <v>CA</v>
          </cell>
          <cell r="V481">
            <v>40862</v>
          </cell>
          <cell r="W481">
            <v>41022</v>
          </cell>
          <cell r="X481">
            <v>41023</v>
          </cell>
          <cell r="Z481">
            <v>40869</v>
          </cell>
          <cell r="AA481">
            <v>40869</v>
          </cell>
          <cell r="AB481">
            <v>40876</v>
          </cell>
          <cell r="AC481">
            <v>40911</v>
          </cell>
          <cell r="AD481">
            <v>40925</v>
          </cell>
          <cell r="AE481">
            <v>40958</v>
          </cell>
          <cell r="AF481">
            <v>40962</v>
          </cell>
          <cell r="AH481">
            <v>40993</v>
          </cell>
          <cell r="AI481" t="str">
            <v>-</v>
          </cell>
          <cell r="AJ481">
            <v>73</v>
          </cell>
          <cell r="AK481">
            <v>23</v>
          </cell>
          <cell r="AR481">
            <v>40935</v>
          </cell>
          <cell r="AS481">
            <v>40935</v>
          </cell>
          <cell r="AV481">
            <v>40970</v>
          </cell>
          <cell r="AX481">
            <v>40973</v>
          </cell>
          <cell r="AY481">
            <v>41019</v>
          </cell>
          <cell r="AZ481">
            <v>157</v>
          </cell>
        </row>
        <row r="482">
          <cell r="B482" t="str">
            <v>C2041732-01</v>
          </cell>
          <cell r="C482" t="str">
            <v>THOMAS RUSSELL CO.</v>
          </cell>
          <cell r="D482" t="str">
            <v>Lothe</v>
          </cell>
          <cell r="H482" t="str">
            <v>Kursten</v>
          </cell>
          <cell r="I482" t="str">
            <v>267-12</v>
          </cell>
          <cell r="M482">
            <v>1</v>
          </cell>
          <cell r="N482" t="str">
            <v>LMC-311</v>
          </cell>
          <cell r="O482">
            <v>127497</v>
          </cell>
          <cell r="Q482" t="str">
            <v>STD</v>
          </cell>
          <cell r="R482" t="str">
            <v>CA</v>
          </cell>
          <cell r="S482" t="str">
            <v>N</v>
          </cell>
          <cell r="T482" t="str">
            <v>no</v>
          </cell>
          <cell r="V482">
            <v>40799</v>
          </cell>
          <cell r="W482">
            <v>41023</v>
          </cell>
          <cell r="X482">
            <v>41064</v>
          </cell>
          <cell r="Z482">
            <v>40806</v>
          </cell>
          <cell r="AA482">
            <v>40806</v>
          </cell>
          <cell r="AB482">
            <v>40813</v>
          </cell>
          <cell r="AC482">
            <v>40952</v>
          </cell>
          <cell r="AD482">
            <v>40966</v>
          </cell>
          <cell r="AE482">
            <v>40959</v>
          </cell>
          <cell r="AF482">
            <v>40963</v>
          </cell>
          <cell r="AH482">
            <v>41034</v>
          </cell>
          <cell r="AI482" t="str">
            <v>-</v>
          </cell>
          <cell r="AJ482">
            <v>119</v>
          </cell>
          <cell r="AK482">
            <v>37.857142857142854</v>
          </cell>
          <cell r="AR482">
            <v>40961</v>
          </cell>
          <cell r="AV482">
            <v>40992</v>
          </cell>
          <cell r="AX482">
            <v>41004</v>
          </cell>
          <cell r="AY482">
            <v>41046</v>
          </cell>
          <cell r="AZ482">
            <v>247</v>
          </cell>
        </row>
        <row r="483">
          <cell r="B483" t="str">
            <v>A2100656-01</v>
          </cell>
          <cell r="C483" t="str">
            <v>Flint Hills</v>
          </cell>
          <cell r="D483" t="str">
            <v>Kennedy</v>
          </cell>
          <cell r="H483" t="str">
            <v>Christina</v>
          </cell>
          <cell r="I483" t="str">
            <v>CP113931</v>
          </cell>
          <cell r="J483" t="str">
            <v>3020P118</v>
          </cell>
          <cell r="M483">
            <v>1</v>
          </cell>
          <cell r="N483" t="str">
            <v>LMV-311</v>
          </cell>
          <cell r="O483">
            <v>40670</v>
          </cell>
          <cell r="Q483" t="str">
            <v>STD</v>
          </cell>
          <cell r="R483" t="str">
            <v>PA</v>
          </cell>
          <cell r="S483" t="str">
            <v>N</v>
          </cell>
          <cell r="T483" t="str">
            <v>no</v>
          </cell>
          <cell r="V483">
            <v>40948</v>
          </cell>
          <cell r="W483">
            <v>41011</v>
          </cell>
          <cell r="X483">
            <v>41029</v>
          </cell>
          <cell r="Z483">
            <v>40955</v>
          </cell>
          <cell r="AA483">
            <v>40955</v>
          </cell>
          <cell r="AB483">
            <v>40955</v>
          </cell>
          <cell r="AC483">
            <v>40917</v>
          </cell>
          <cell r="AD483">
            <v>40931</v>
          </cell>
          <cell r="AE483">
            <v>40963</v>
          </cell>
          <cell r="AF483">
            <v>40966</v>
          </cell>
          <cell r="AH483">
            <v>40999</v>
          </cell>
          <cell r="AI483" t="str">
            <v>-</v>
          </cell>
          <cell r="AJ483">
            <v>13</v>
          </cell>
          <cell r="AK483">
            <v>11.571428571428571</v>
          </cell>
          <cell r="AV483">
            <v>40945</v>
          </cell>
          <cell r="AX483">
            <v>40947</v>
          </cell>
          <cell r="AY483">
            <v>40998</v>
          </cell>
          <cell r="AZ483">
            <v>50</v>
          </cell>
        </row>
        <row r="484">
          <cell r="B484" t="str">
            <v>C2079801-01</v>
          </cell>
          <cell r="C484" t="str">
            <v>CHI Energy Services, Inc.</v>
          </cell>
          <cell r="D484" t="str">
            <v>Setelin</v>
          </cell>
          <cell r="H484" t="str">
            <v>Margaret</v>
          </cell>
          <cell r="I484">
            <v>26811</v>
          </cell>
          <cell r="J484" t="str">
            <v>B-1</v>
          </cell>
          <cell r="M484">
            <v>1</v>
          </cell>
          <cell r="N484" t="str">
            <v>LMC311F</v>
          </cell>
          <cell r="O484">
            <v>204057</v>
          </cell>
          <cell r="Q484" t="str">
            <v>STD</v>
          </cell>
          <cell r="R484" t="str">
            <v>CB</v>
          </cell>
          <cell r="S484" t="str">
            <v>Y</v>
          </cell>
          <cell r="T484" t="str">
            <v>no</v>
          </cell>
          <cell r="V484">
            <v>40892</v>
          </cell>
          <cell r="W484">
            <v>41033</v>
          </cell>
          <cell r="X484">
            <v>41029</v>
          </cell>
          <cell r="Z484">
            <v>40899</v>
          </cell>
          <cell r="AA484">
            <v>40899</v>
          </cell>
          <cell r="AB484">
            <v>40906</v>
          </cell>
          <cell r="AC484">
            <v>40917</v>
          </cell>
          <cell r="AD484">
            <v>40931</v>
          </cell>
          <cell r="AE484">
            <v>40962</v>
          </cell>
          <cell r="AF484">
            <v>40966</v>
          </cell>
          <cell r="AH484">
            <v>40999</v>
          </cell>
          <cell r="AI484" t="str">
            <v>-</v>
          </cell>
          <cell r="AJ484">
            <v>53</v>
          </cell>
          <cell r="AK484">
            <v>19.571428571428573</v>
          </cell>
          <cell r="AR484">
            <v>40982</v>
          </cell>
          <cell r="AS484">
            <v>40989</v>
          </cell>
          <cell r="AV484">
            <v>40953</v>
          </cell>
          <cell r="AX484">
            <v>40955</v>
          </cell>
          <cell r="AY484">
            <v>41029</v>
          </cell>
          <cell r="AZ484">
            <v>137</v>
          </cell>
        </row>
        <row r="485">
          <cell r="B485" t="str">
            <v>C2081587-01</v>
          </cell>
          <cell r="C485" t="str">
            <v>THOMAS RUSSELL</v>
          </cell>
          <cell r="D485" t="str">
            <v>Fox</v>
          </cell>
          <cell r="H485" t="str">
            <v>Margaret</v>
          </cell>
          <cell r="I485" t="str">
            <v>248-12A</v>
          </cell>
          <cell r="J485" t="str">
            <v>C-141</v>
          </cell>
          <cell r="M485">
            <v>1</v>
          </cell>
          <cell r="N485" t="str">
            <v>LMC311P</v>
          </cell>
          <cell r="O485">
            <v>128685</v>
          </cell>
          <cell r="Q485" t="str">
            <v>STD</v>
          </cell>
          <cell r="R485" t="str">
            <v>CA</v>
          </cell>
          <cell r="S485" t="str">
            <v>N</v>
          </cell>
          <cell r="T485" t="str">
            <v>N</v>
          </cell>
          <cell r="V485">
            <v>40897</v>
          </cell>
          <cell r="W485">
            <v>41029</v>
          </cell>
          <cell r="X485">
            <v>41015</v>
          </cell>
          <cell r="Z485">
            <v>40904</v>
          </cell>
          <cell r="AA485">
            <v>40904</v>
          </cell>
          <cell r="AB485">
            <v>40911</v>
          </cell>
          <cell r="AC485">
            <v>40903</v>
          </cell>
          <cell r="AD485">
            <v>40917</v>
          </cell>
          <cell r="AE485">
            <v>40965</v>
          </cell>
          <cell r="AF485">
            <v>40969</v>
          </cell>
          <cell r="AH485">
            <v>40985</v>
          </cell>
          <cell r="AI485" t="str">
            <v>-</v>
          </cell>
          <cell r="AJ485">
            <v>53</v>
          </cell>
          <cell r="AK485">
            <v>16.857142857142858</v>
          </cell>
          <cell r="AR485">
            <v>40938</v>
          </cell>
          <cell r="AS485">
            <v>40940</v>
          </cell>
          <cell r="AV485">
            <v>40959</v>
          </cell>
          <cell r="AX485">
            <v>40961</v>
          </cell>
          <cell r="AY485">
            <v>41011</v>
          </cell>
          <cell r="AZ485">
            <v>114</v>
          </cell>
        </row>
        <row r="486">
          <cell r="B486" t="str">
            <v>C2107571-01</v>
          </cell>
          <cell r="C486" t="str">
            <v>Hiland</v>
          </cell>
          <cell r="D486" t="str">
            <v>Wesley</v>
          </cell>
          <cell r="H486" t="str">
            <v>Kursten</v>
          </cell>
          <cell r="I486" t="str">
            <v>851002-763-MS 011912JD</v>
          </cell>
          <cell r="M486">
            <v>1</v>
          </cell>
          <cell r="N486" t="str">
            <v>LMC311P</v>
          </cell>
          <cell r="O486">
            <v>131466</v>
          </cell>
          <cell r="Q486" t="str">
            <v>STD</v>
          </cell>
          <cell r="R486" t="str">
            <v>CA</v>
          </cell>
          <cell r="S486" t="str">
            <v>N</v>
          </cell>
          <cell r="T486" t="str">
            <v>N</v>
          </cell>
          <cell r="V486">
            <v>40964</v>
          </cell>
          <cell r="W486">
            <v>41029</v>
          </cell>
          <cell r="X486">
            <v>41029</v>
          </cell>
          <cell r="Z486">
            <v>40971</v>
          </cell>
          <cell r="AA486">
            <v>40971</v>
          </cell>
          <cell r="AB486">
            <v>40978</v>
          </cell>
          <cell r="AC486">
            <v>40917</v>
          </cell>
          <cell r="AD486">
            <v>40931</v>
          </cell>
          <cell r="AE486">
            <v>40965</v>
          </cell>
          <cell r="AF486">
            <v>40969</v>
          </cell>
          <cell r="AH486">
            <v>40999</v>
          </cell>
          <cell r="AI486" t="str">
            <v>-</v>
          </cell>
          <cell r="AJ486">
            <v>4</v>
          </cell>
          <cell r="AK486">
            <v>9.2857142857142865</v>
          </cell>
          <cell r="AR486">
            <v>40980</v>
          </cell>
          <cell r="AS486">
            <v>40987</v>
          </cell>
          <cell r="AV486">
            <v>40974</v>
          </cell>
          <cell r="AX486">
            <v>40977</v>
          </cell>
          <cell r="AY486">
            <v>41029</v>
          </cell>
          <cell r="AZ486">
            <v>65</v>
          </cell>
        </row>
        <row r="487">
          <cell r="B487" t="str">
            <v>A2082035-01</v>
          </cell>
          <cell r="C487" t="str">
            <v>WESTERN REFINING CO. L.P.</v>
          </cell>
          <cell r="D487" t="str">
            <v>Elkins</v>
          </cell>
          <cell r="H487" t="str">
            <v xml:space="preserve">Madeleine </v>
          </cell>
          <cell r="I487">
            <v>50317381</v>
          </cell>
          <cell r="M487">
            <v>1</v>
          </cell>
          <cell r="N487" t="str">
            <v>LMV-801</v>
          </cell>
          <cell r="O487">
            <v>20042</v>
          </cell>
          <cell r="Q487" t="str">
            <v>STD</v>
          </cell>
          <cell r="R487" t="str">
            <v>PA</v>
          </cell>
          <cell r="S487" t="str">
            <v>N</v>
          </cell>
          <cell r="T487" t="str">
            <v>no</v>
          </cell>
          <cell r="V487">
            <v>40898</v>
          </cell>
          <cell r="W487">
            <v>41015</v>
          </cell>
          <cell r="X487">
            <v>41082</v>
          </cell>
          <cell r="Z487">
            <v>40905</v>
          </cell>
          <cell r="AA487">
            <v>40905</v>
          </cell>
          <cell r="AB487">
            <v>40905</v>
          </cell>
          <cell r="AC487">
            <v>40970</v>
          </cell>
          <cell r="AD487">
            <v>40984</v>
          </cell>
          <cell r="AE487">
            <v>40967</v>
          </cell>
          <cell r="AF487">
            <v>40970</v>
          </cell>
          <cell r="AH487">
            <v>41052</v>
          </cell>
          <cell r="AI487" t="str">
            <v>-</v>
          </cell>
          <cell r="AJ487">
            <v>53</v>
          </cell>
          <cell r="AK487">
            <v>26.285714285714285</v>
          </cell>
          <cell r="AO487">
            <v>40815</v>
          </cell>
          <cell r="AV487">
            <v>40955</v>
          </cell>
          <cell r="AX487">
            <v>40968</v>
          </cell>
          <cell r="AY487">
            <v>41089</v>
          </cell>
          <cell r="AZ487">
            <v>191</v>
          </cell>
        </row>
        <row r="488">
          <cell r="B488" t="str">
            <v>A1994262-01-02</v>
          </cell>
          <cell r="C488" t="str">
            <v>SAJ/Samsung/NAGARJUNA OIL CORP</v>
          </cell>
          <cell r="D488" t="str">
            <v>Nelson</v>
          </cell>
          <cell r="H488" t="str">
            <v>Shara</v>
          </cell>
          <cell r="I488" t="str">
            <v>SNT38E-1016</v>
          </cell>
          <cell r="M488">
            <v>2</v>
          </cell>
          <cell r="N488" t="str">
            <v>LMV-316</v>
          </cell>
          <cell r="O488">
            <v>682431</v>
          </cell>
          <cell r="Q488" t="str">
            <v>CPX</v>
          </cell>
          <cell r="R488" t="str">
            <v>PF</v>
          </cell>
          <cell r="S488" t="str">
            <v>N</v>
          </cell>
          <cell r="T488" t="str">
            <v>no</v>
          </cell>
          <cell r="V488">
            <v>40680</v>
          </cell>
          <cell r="W488">
            <v>41054</v>
          </cell>
          <cell r="X488">
            <v>41145</v>
          </cell>
          <cell r="Z488">
            <v>40687</v>
          </cell>
          <cell r="AA488">
            <v>40687</v>
          </cell>
          <cell r="AB488">
            <v>40687</v>
          </cell>
          <cell r="AC488">
            <v>41019</v>
          </cell>
          <cell r="AD488">
            <v>41033</v>
          </cell>
          <cell r="AE488">
            <v>40963</v>
          </cell>
          <cell r="AF488">
            <v>40970</v>
          </cell>
          <cell r="AH488">
            <v>41115</v>
          </cell>
          <cell r="AI488" t="str">
            <v>-</v>
          </cell>
          <cell r="AJ488">
            <v>209</v>
          </cell>
          <cell r="AK488">
            <v>66.428571428571431</v>
          </cell>
          <cell r="AP488" t="str">
            <v>na</v>
          </cell>
          <cell r="AQ488">
            <v>40849</v>
          </cell>
          <cell r="AV488">
            <v>41122</v>
          </cell>
          <cell r="AX488">
            <v>41131</v>
          </cell>
          <cell r="AY488">
            <v>41151</v>
          </cell>
          <cell r="AZ488">
            <v>471</v>
          </cell>
        </row>
        <row r="489">
          <cell r="B489" t="str">
            <v>C2029400-02</v>
          </cell>
          <cell r="C489" t="str">
            <v>SINOPEC USA INC/Quongzhou</v>
          </cell>
          <cell r="D489" t="str">
            <v>Schadt</v>
          </cell>
          <cell r="H489" t="str">
            <v>Michelle</v>
          </cell>
          <cell r="I489" t="str">
            <v>11PEC-EQPJ099W</v>
          </cell>
          <cell r="M489">
            <v>1</v>
          </cell>
          <cell r="N489" t="str">
            <v>LF2140</v>
          </cell>
          <cell r="O489" t="str">
            <v>-</v>
          </cell>
          <cell r="Q489" t="str">
            <v>CPX</v>
          </cell>
          <cell r="R489" t="str">
            <v>Pinn/API</v>
          </cell>
          <cell r="S489" t="str">
            <v>Y</v>
          </cell>
          <cell r="T489" t="str">
            <v>no</v>
          </cell>
          <cell r="V489">
            <v>40765</v>
          </cell>
          <cell r="W489">
            <v>41166</v>
          </cell>
          <cell r="X489">
            <v>41173</v>
          </cell>
          <cell r="Z489">
            <v>40772</v>
          </cell>
          <cell r="AA489">
            <v>40772</v>
          </cell>
          <cell r="AB489">
            <v>40779</v>
          </cell>
          <cell r="AC489">
            <v>40893</v>
          </cell>
          <cell r="AD489">
            <v>40921</v>
          </cell>
          <cell r="AE489">
            <v>40956</v>
          </cell>
          <cell r="AF489">
            <v>40970</v>
          </cell>
          <cell r="AH489">
            <v>41143</v>
          </cell>
          <cell r="AI489">
            <v>41019</v>
          </cell>
          <cell r="AJ489">
            <v>148</v>
          </cell>
          <cell r="AK489">
            <v>58.285714285714285</v>
          </cell>
          <cell r="AO489">
            <v>40786</v>
          </cell>
          <cell r="AP489">
            <v>40688</v>
          </cell>
          <cell r="AQ489">
            <v>40857</v>
          </cell>
          <cell r="AV489">
            <v>40879</v>
          </cell>
          <cell r="AX489">
            <v>40995</v>
          </cell>
          <cell r="AY489">
            <v>41173</v>
          </cell>
          <cell r="AZ489">
            <v>408</v>
          </cell>
        </row>
        <row r="490">
          <cell r="B490" t="str">
            <v>C2029400-01</v>
          </cell>
          <cell r="C490" t="str">
            <v>SINOPEC USA INC/Quongzhou</v>
          </cell>
          <cell r="D490" t="str">
            <v>Schadt</v>
          </cell>
          <cell r="H490" t="str">
            <v>Michelle</v>
          </cell>
          <cell r="I490" t="str">
            <v>11PEC-EQPJ099W</v>
          </cell>
          <cell r="M490">
            <v>1</v>
          </cell>
          <cell r="N490" t="str">
            <v>LF2140</v>
          </cell>
          <cell r="O490">
            <v>3429380</v>
          </cell>
          <cell r="Q490" t="str">
            <v>CPX</v>
          </cell>
          <cell r="R490" t="str">
            <v>Pinn/API</v>
          </cell>
          <cell r="S490" t="str">
            <v>Y</v>
          </cell>
          <cell r="T490" t="str">
            <v>no</v>
          </cell>
          <cell r="V490">
            <v>40765</v>
          </cell>
          <cell r="W490">
            <v>41166</v>
          </cell>
          <cell r="X490">
            <v>41173</v>
          </cell>
          <cell r="Z490">
            <v>40772</v>
          </cell>
          <cell r="AA490">
            <v>40772</v>
          </cell>
          <cell r="AB490">
            <v>40779</v>
          </cell>
          <cell r="AC490">
            <v>40893</v>
          </cell>
          <cell r="AD490">
            <v>40921</v>
          </cell>
          <cell r="AE490">
            <v>40956</v>
          </cell>
          <cell r="AF490">
            <v>40970</v>
          </cell>
          <cell r="AH490">
            <v>41143</v>
          </cell>
          <cell r="AI490">
            <v>41019</v>
          </cell>
          <cell r="AJ490">
            <v>148</v>
          </cell>
          <cell r="AK490">
            <v>58.285714285714285</v>
          </cell>
          <cell r="AV490">
            <v>40981</v>
          </cell>
          <cell r="AX490">
            <v>41024</v>
          </cell>
          <cell r="AY490">
            <v>41173</v>
          </cell>
          <cell r="AZ490">
            <v>408</v>
          </cell>
        </row>
        <row r="491">
          <cell r="B491" t="str">
            <v>A2037794-03-04</v>
          </cell>
          <cell r="C491" t="str">
            <v>GALVAO ENGENHARIA S.A.</v>
          </cell>
          <cell r="D491" t="str">
            <v>Pastore</v>
          </cell>
          <cell r="H491" t="str">
            <v>Christina</v>
          </cell>
          <cell r="I491" t="str">
            <v>PO-10502201-015-2011</v>
          </cell>
          <cell r="M491">
            <v>2</v>
          </cell>
          <cell r="N491" t="str">
            <v>LMV311Z</v>
          </cell>
          <cell r="O491">
            <v>382341.95</v>
          </cell>
          <cell r="Q491" t="str">
            <v>MCPX</v>
          </cell>
          <cell r="R491" t="str">
            <v>PD</v>
          </cell>
          <cell r="S491" t="str">
            <v>Y</v>
          </cell>
          <cell r="T491" t="str">
            <v>no</v>
          </cell>
          <cell r="V491">
            <v>40786</v>
          </cell>
          <cell r="W491">
            <v>41040</v>
          </cell>
          <cell r="X491">
            <v>41029</v>
          </cell>
          <cell r="Z491">
            <v>40793</v>
          </cell>
          <cell r="AA491">
            <v>40793</v>
          </cell>
          <cell r="AB491">
            <v>40793</v>
          </cell>
          <cell r="AC491">
            <v>40917</v>
          </cell>
          <cell r="AD491">
            <v>40931</v>
          </cell>
          <cell r="AE491">
            <v>40969</v>
          </cell>
          <cell r="AF491">
            <v>40973</v>
          </cell>
          <cell r="AH491">
            <v>40999</v>
          </cell>
          <cell r="AI491" t="str">
            <v>-</v>
          </cell>
          <cell r="AJ491">
            <v>134</v>
          </cell>
          <cell r="AK491">
            <v>34.714285714285715</v>
          </cell>
          <cell r="AQ491">
            <v>40849</v>
          </cell>
          <cell r="AV491">
            <v>40970</v>
          </cell>
          <cell r="AX491">
            <v>40984</v>
          </cell>
          <cell r="AY491">
            <v>41029</v>
          </cell>
          <cell r="AZ491">
            <v>243</v>
          </cell>
        </row>
        <row r="492">
          <cell r="B492" t="str">
            <v>A2037794-01-02</v>
          </cell>
          <cell r="C492" t="str">
            <v>GALVAO ENGENHARIA S.A.</v>
          </cell>
          <cell r="D492" t="str">
            <v>Pastore</v>
          </cell>
          <cell r="H492" t="str">
            <v>Christina</v>
          </cell>
          <cell r="I492" t="str">
            <v>PO-10502201-015-2011</v>
          </cell>
          <cell r="M492">
            <v>2</v>
          </cell>
          <cell r="N492" t="str">
            <v>LMV311Z</v>
          </cell>
          <cell r="O492">
            <v>430328.13</v>
          </cell>
          <cell r="Q492" t="str">
            <v>MCPX</v>
          </cell>
          <cell r="R492" t="str">
            <v>PD</v>
          </cell>
          <cell r="S492" t="str">
            <v>Y</v>
          </cell>
          <cell r="T492" t="str">
            <v>no</v>
          </cell>
          <cell r="V492">
            <v>40786</v>
          </cell>
          <cell r="W492">
            <v>41040</v>
          </cell>
          <cell r="X492">
            <v>41082</v>
          </cell>
          <cell r="Z492">
            <v>40793</v>
          </cell>
          <cell r="AA492">
            <v>40793</v>
          </cell>
          <cell r="AB492">
            <v>40793</v>
          </cell>
          <cell r="AC492">
            <v>40970</v>
          </cell>
          <cell r="AD492">
            <v>40984</v>
          </cell>
          <cell r="AE492">
            <v>40969</v>
          </cell>
          <cell r="AF492">
            <v>40973</v>
          </cell>
          <cell r="AH492">
            <v>41052</v>
          </cell>
          <cell r="AI492" t="str">
            <v>-</v>
          </cell>
          <cell r="AJ492">
            <v>134</v>
          </cell>
          <cell r="AK492">
            <v>42.285714285714285</v>
          </cell>
          <cell r="AO492">
            <v>40815</v>
          </cell>
          <cell r="AV492">
            <v>40955</v>
          </cell>
          <cell r="AX492">
            <v>40976</v>
          </cell>
          <cell r="AY492">
            <v>41089</v>
          </cell>
          <cell r="AZ492">
            <v>303</v>
          </cell>
        </row>
        <row r="493">
          <cell r="B493" t="str">
            <v>A2049579-01-02</v>
          </cell>
          <cell r="C493" t="str">
            <v>Sasol North America</v>
          </cell>
          <cell r="D493" t="str">
            <v>Elkins</v>
          </cell>
          <cell r="H493" t="str">
            <v>Madeleine</v>
          </cell>
          <cell r="I493">
            <v>9500109172</v>
          </cell>
          <cell r="M493">
            <v>2</v>
          </cell>
          <cell r="N493" t="str">
            <v>LMV-311Z</v>
          </cell>
          <cell r="O493">
            <v>193828</v>
          </cell>
          <cell r="Q493" t="str">
            <v>STD</v>
          </cell>
          <cell r="R493" t="str">
            <v>PA</v>
          </cell>
          <cell r="S493" t="str">
            <v>Y</v>
          </cell>
          <cell r="T493" t="str">
            <v>no</v>
          </cell>
          <cell r="V493">
            <v>40632</v>
          </cell>
          <cell r="W493">
            <v>41019</v>
          </cell>
          <cell r="X493">
            <v>41051</v>
          </cell>
          <cell r="Z493">
            <v>40639</v>
          </cell>
          <cell r="AA493">
            <v>40639</v>
          </cell>
          <cell r="AB493">
            <v>40639</v>
          </cell>
          <cell r="AC493">
            <v>40939</v>
          </cell>
          <cell r="AD493">
            <v>40953</v>
          </cell>
          <cell r="AE493">
            <v>40971</v>
          </cell>
          <cell r="AF493">
            <v>40974</v>
          </cell>
          <cell r="AH493">
            <v>41021</v>
          </cell>
          <cell r="AI493" t="str">
            <v>-</v>
          </cell>
          <cell r="AJ493">
            <v>245</v>
          </cell>
          <cell r="AK493">
            <v>59.857142857142854</v>
          </cell>
          <cell r="AP493" t="str">
            <v>complete</v>
          </cell>
          <cell r="AQ493" t="str">
            <v>complete</v>
          </cell>
          <cell r="AV493">
            <v>40991</v>
          </cell>
          <cell r="AX493">
            <v>41004</v>
          </cell>
          <cell r="AY493">
            <v>41065</v>
          </cell>
          <cell r="AZ493">
            <v>433</v>
          </cell>
        </row>
        <row r="494">
          <cell r="B494" t="str">
            <v>C2062052-01-02</v>
          </cell>
          <cell r="C494" t="str">
            <v>SAJ/ConocoPhillips</v>
          </cell>
          <cell r="D494" t="str">
            <v>Strunc</v>
          </cell>
          <cell r="H494" t="str">
            <v>Suzy</v>
          </cell>
          <cell r="I494" t="str">
            <v>SNT38F-1043</v>
          </cell>
          <cell r="M494">
            <v>2</v>
          </cell>
          <cell r="N494" t="str">
            <v>BMC347EF</v>
          </cell>
          <cell r="O494">
            <v>2324657.94</v>
          </cell>
          <cell r="Q494" t="str">
            <v>CPX</v>
          </cell>
          <cell r="R494" t="str">
            <v>Pinn/API</v>
          </cell>
          <cell r="S494" t="str">
            <v>Y</v>
          </cell>
          <cell r="T494" t="str">
            <v>no</v>
          </cell>
          <cell r="V494">
            <v>40844</v>
          </cell>
          <cell r="W494">
            <v>41172</v>
          </cell>
          <cell r="X494">
            <v>41243</v>
          </cell>
          <cell r="Z494">
            <v>40851</v>
          </cell>
          <cell r="AA494">
            <v>40851</v>
          </cell>
          <cell r="AB494">
            <v>40858</v>
          </cell>
          <cell r="AC494">
            <v>40963</v>
          </cell>
          <cell r="AD494">
            <v>40991</v>
          </cell>
          <cell r="AE494">
            <v>40962</v>
          </cell>
          <cell r="AF494">
            <v>40976</v>
          </cell>
          <cell r="AH494">
            <v>41213</v>
          </cell>
          <cell r="AI494">
            <v>41089</v>
          </cell>
          <cell r="AJ494">
            <v>95</v>
          </cell>
          <cell r="AK494">
            <v>57</v>
          </cell>
          <cell r="AO494">
            <v>40760</v>
          </cell>
          <cell r="AP494">
            <v>40855</v>
          </cell>
          <cell r="AQ494">
            <v>40837</v>
          </cell>
          <cell r="AV494">
            <v>41048</v>
          </cell>
          <cell r="AX494">
            <v>41053</v>
          </cell>
          <cell r="AY494">
            <v>41233</v>
          </cell>
          <cell r="AZ494">
            <v>389</v>
          </cell>
        </row>
        <row r="495">
          <cell r="B495" t="str">
            <v>A2099231-01</v>
          </cell>
          <cell r="C495" t="str">
            <v>WRB Refining LP</v>
          </cell>
          <cell r="D495" t="str">
            <v>Jazmines</v>
          </cell>
          <cell r="H495" t="str">
            <v>Audrey</v>
          </cell>
          <cell r="I495">
            <v>4516364902</v>
          </cell>
          <cell r="M495">
            <v>1</v>
          </cell>
          <cell r="N495" t="str">
            <v>LMV-802</v>
          </cell>
          <cell r="O495">
            <v>21259</v>
          </cell>
          <cell r="Q495" t="str">
            <v>STD</v>
          </cell>
          <cell r="R495" t="str">
            <v>PA</v>
          </cell>
          <cell r="S495" t="str">
            <v>N</v>
          </cell>
          <cell r="T495" t="str">
            <v>no</v>
          </cell>
          <cell r="V495">
            <v>40945</v>
          </cell>
          <cell r="W495">
            <v>41022</v>
          </cell>
          <cell r="X495">
            <v>41023</v>
          </cell>
          <cell r="Z495">
            <v>40952</v>
          </cell>
          <cell r="AA495">
            <v>40952</v>
          </cell>
          <cell r="AB495">
            <v>40952</v>
          </cell>
          <cell r="AC495">
            <v>40911</v>
          </cell>
          <cell r="AD495">
            <v>40925</v>
          </cell>
          <cell r="AE495">
            <v>40974</v>
          </cell>
          <cell r="AF495">
            <v>40977</v>
          </cell>
          <cell r="AH495">
            <v>40993</v>
          </cell>
          <cell r="AI495" t="str">
            <v>-</v>
          </cell>
          <cell r="AJ495">
            <v>25</v>
          </cell>
          <cell r="AK495">
            <v>11.142857142857142</v>
          </cell>
          <cell r="AV495">
            <v>40961</v>
          </cell>
          <cell r="AX495">
            <v>40969</v>
          </cell>
          <cell r="AY495">
            <v>41026</v>
          </cell>
          <cell r="AZ495">
            <v>81</v>
          </cell>
        </row>
        <row r="496">
          <cell r="B496" t="str">
            <v>A2101192-01-02</v>
          </cell>
          <cell r="C496" t="str">
            <v>Sinclair Wyoming Refining Company</v>
          </cell>
          <cell r="D496" t="str">
            <v>Boening</v>
          </cell>
          <cell r="H496" t="str">
            <v>Audrey</v>
          </cell>
          <cell r="I496" t="str">
            <v>S1230006</v>
          </cell>
          <cell r="M496">
            <v>2</v>
          </cell>
          <cell r="N496" t="str">
            <v>LMV-801</v>
          </cell>
          <cell r="O496">
            <v>86995</v>
          </cell>
          <cell r="Q496" t="str">
            <v>STD</v>
          </cell>
          <cell r="R496" t="str">
            <v>PA</v>
          </cell>
          <cell r="S496" t="str">
            <v>N</v>
          </cell>
          <cell r="T496" t="str">
            <v>N</v>
          </cell>
          <cell r="V496">
            <v>40949</v>
          </cell>
          <cell r="W496">
            <v>41022</v>
          </cell>
          <cell r="X496">
            <v>41040</v>
          </cell>
          <cell r="Z496">
            <v>40956</v>
          </cell>
          <cell r="AA496">
            <v>40956</v>
          </cell>
          <cell r="AB496">
            <v>40956</v>
          </cell>
          <cell r="AC496">
            <v>40928</v>
          </cell>
          <cell r="AD496">
            <v>40942</v>
          </cell>
          <cell r="AE496">
            <v>40974</v>
          </cell>
          <cell r="AF496">
            <v>40977</v>
          </cell>
          <cell r="AH496">
            <v>41010</v>
          </cell>
          <cell r="AI496" t="str">
            <v>-</v>
          </cell>
          <cell r="AJ496">
            <v>21</v>
          </cell>
          <cell r="AK496">
            <v>13</v>
          </cell>
          <cell r="AV496">
            <v>40991</v>
          </cell>
          <cell r="AX496">
            <v>40998</v>
          </cell>
          <cell r="AY496">
            <v>41039</v>
          </cell>
          <cell r="AZ496">
            <v>90</v>
          </cell>
        </row>
        <row r="497">
          <cell r="B497" t="str">
            <v>A2101192-03</v>
          </cell>
          <cell r="C497" t="str">
            <v>Sinclair Wyoming Refining Company</v>
          </cell>
          <cell r="D497" t="str">
            <v>Boening</v>
          </cell>
          <cell r="H497" t="str">
            <v>Audrey</v>
          </cell>
          <cell r="I497" t="str">
            <v>S1230006</v>
          </cell>
          <cell r="M497">
            <v>1</v>
          </cell>
          <cell r="N497" t="str">
            <v>LMV-311</v>
          </cell>
          <cell r="O497">
            <v>38015</v>
          </cell>
          <cell r="Q497" t="str">
            <v>STD</v>
          </cell>
          <cell r="R497" t="str">
            <v>PA</v>
          </cell>
          <cell r="S497" t="str">
            <v>N</v>
          </cell>
          <cell r="T497" t="str">
            <v>N</v>
          </cell>
          <cell r="V497">
            <v>40949</v>
          </cell>
          <cell r="W497">
            <v>41022</v>
          </cell>
          <cell r="X497">
            <v>41044</v>
          </cell>
          <cell r="Z497">
            <v>40956</v>
          </cell>
          <cell r="AA497">
            <v>40956</v>
          </cell>
          <cell r="AB497">
            <v>40956</v>
          </cell>
          <cell r="AC497">
            <v>40932</v>
          </cell>
          <cell r="AD497">
            <v>40946</v>
          </cell>
          <cell r="AE497">
            <v>40974</v>
          </cell>
          <cell r="AF497">
            <v>40977</v>
          </cell>
          <cell r="AH497">
            <v>41014</v>
          </cell>
          <cell r="AI497" t="str">
            <v>-</v>
          </cell>
          <cell r="AJ497">
            <v>21</v>
          </cell>
          <cell r="AK497">
            <v>13.571428571428571</v>
          </cell>
          <cell r="AV497">
            <v>40989</v>
          </cell>
          <cell r="AX497">
            <v>40991</v>
          </cell>
          <cell r="AY497">
            <v>41037</v>
          </cell>
          <cell r="AZ497">
            <v>88</v>
          </cell>
        </row>
        <row r="498">
          <cell r="B498" t="str">
            <v>A2094527-01</v>
          </cell>
          <cell r="C498" t="str">
            <v>Invista</v>
          </cell>
          <cell r="D498" t="str">
            <v>Kanous</v>
          </cell>
          <cell r="H498" t="str">
            <v>Madeleine</v>
          </cell>
          <cell r="I498">
            <v>3800944100</v>
          </cell>
          <cell r="M498">
            <v>1</v>
          </cell>
          <cell r="N498" t="str">
            <v>LMV-322</v>
          </cell>
          <cell r="O498">
            <v>40767</v>
          </cell>
          <cell r="Q498" t="str">
            <v>STD</v>
          </cell>
          <cell r="R498" t="str">
            <v>PA</v>
          </cell>
          <cell r="S498" t="str">
            <v>N</v>
          </cell>
          <cell r="T498" t="str">
            <v>no</v>
          </cell>
          <cell r="V498">
            <v>40933</v>
          </cell>
          <cell r="W498">
            <v>41023</v>
          </cell>
          <cell r="X498">
            <v>41023</v>
          </cell>
          <cell r="Z498">
            <v>40940</v>
          </cell>
          <cell r="AA498">
            <v>40940</v>
          </cell>
          <cell r="AB498">
            <v>40940</v>
          </cell>
          <cell r="AC498">
            <v>40911</v>
          </cell>
          <cell r="AD498">
            <v>40925</v>
          </cell>
          <cell r="AE498">
            <v>40975</v>
          </cell>
          <cell r="AF498">
            <v>40978</v>
          </cell>
          <cell r="AH498">
            <v>40993</v>
          </cell>
          <cell r="AI498" t="str">
            <v>-</v>
          </cell>
          <cell r="AJ498">
            <v>33</v>
          </cell>
          <cell r="AK498">
            <v>12.857142857142858</v>
          </cell>
          <cell r="AV498">
            <v>40961</v>
          </cell>
          <cell r="AX498">
            <v>40973</v>
          </cell>
          <cell r="AY498">
            <v>41026</v>
          </cell>
          <cell r="AZ498">
            <v>93</v>
          </cell>
        </row>
        <row r="499">
          <cell r="B499" t="str">
            <v>A2094527-02</v>
          </cell>
          <cell r="C499" t="str">
            <v>Invista</v>
          </cell>
          <cell r="D499" t="str">
            <v>Kanous</v>
          </cell>
          <cell r="H499" t="str">
            <v>Madeleine</v>
          </cell>
          <cell r="I499">
            <v>3800944100</v>
          </cell>
          <cell r="M499">
            <v>1</v>
          </cell>
          <cell r="N499" t="str">
            <v>LMV-322</v>
          </cell>
          <cell r="O499">
            <v>25245</v>
          </cell>
          <cell r="Q499" t="str">
            <v>STD</v>
          </cell>
          <cell r="R499" t="str">
            <v>PA</v>
          </cell>
          <cell r="S499" t="str">
            <v>N</v>
          </cell>
          <cell r="T499" t="str">
            <v>no</v>
          </cell>
          <cell r="V499">
            <v>40933</v>
          </cell>
          <cell r="W499">
            <v>41023</v>
          </cell>
          <cell r="X499">
            <v>41032</v>
          </cell>
          <cell r="Z499">
            <v>40940</v>
          </cell>
          <cell r="AA499">
            <v>40940</v>
          </cell>
          <cell r="AB499">
            <v>40940</v>
          </cell>
          <cell r="AC499">
            <v>40920</v>
          </cell>
          <cell r="AD499">
            <v>40934</v>
          </cell>
          <cell r="AE499">
            <v>40975</v>
          </cell>
          <cell r="AF499">
            <v>40978</v>
          </cell>
          <cell r="AH499">
            <v>41002</v>
          </cell>
          <cell r="AI499" t="str">
            <v>-</v>
          </cell>
          <cell r="AJ499">
            <v>33</v>
          </cell>
          <cell r="AK499">
            <v>14.142857142857142</v>
          </cell>
          <cell r="AX499" t="str">
            <v>-</v>
          </cell>
          <cell r="AY499">
            <v>41017</v>
          </cell>
          <cell r="AZ499">
            <v>84</v>
          </cell>
        </row>
        <row r="500">
          <cell r="B500" t="str">
            <v>A2079076-01</v>
          </cell>
          <cell r="C500" t="str">
            <v>SAJ/Yeochunn/YNCC</v>
          </cell>
          <cell r="D500" t="str">
            <v>Parks</v>
          </cell>
          <cell r="H500" t="str">
            <v>Michelle</v>
          </cell>
          <cell r="I500" t="str">
            <v>SNT38E-1053</v>
          </cell>
          <cell r="L500" t="str">
            <v>Chapman</v>
          </cell>
          <cell r="M500">
            <v>1</v>
          </cell>
          <cell r="N500" t="str">
            <v>LMV-322</v>
          </cell>
          <cell r="O500">
            <v>39203</v>
          </cell>
          <cell r="Q500" t="str">
            <v>MCPX</v>
          </cell>
          <cell r="R500" t="str">
            <v>PA</v>
          </cell>
          <cell r="S500" t="str">
            <v>N</v>
          </cell>
          <cell r="T500" t="str">
            <v>no</v>
          </cell>
          <cell r="V500">
            <v>40890</v>
          </cell>
          <cell r="W500">
            <v>41029</v>
          </cell>
          <cell r="X500">
            <v>41040</v>
          </cell>
          <cell r="Z500">
            <v>40897</v>
          </cell>
          <cell r="AA500">
            <v>40897</v>
          </cell>
          <cell r="AB500">
            <v>40897</v>
          </cell>
          <cell r="AC500">
            <v>40928</v>
          </cell>
          <cell r="AD500">
            <v>40942</v>
          </cell>
          <cell r="AE500">
            <v>40981</v>
          </cell>
          <cell r="AF500">
            <v>40984</v>
          </cell>
          <cell r="AH500">
            <v>41010</v>
          </cell>
          <cell r="AI500" t="str">
            <v>-</v>
          </cell>
          <cell r="AJ500">
            <v>69</v>
          </cell>
          <cell r="AK500">
            <v>21.428571428571427</v>
          </cell>
          <cell r="AV500">
            <v>40991</v>
          </cell>
          <cell r="AX500">
            <v>40998</v>
          </cell>
          <cell r="AY500">
            <v>41046</v>
          </cell>
          <cell r="AZ500">
            <v>156</v>
          </cell>
        </row>
        <row r="501">
          <cell r="B501" t="str">
            <v>A2118454-01</v>
          </cell>
          <cell r="C501" t="str">
            <v>NPE</v>
          </cell>
          <cell r="D501" t="str">
            <v>Lothe</v>
          </cell>
          <cell r="H501" t="str">
            <v>Audrey</v>
          </cell>
          <cell r="I501" t="str">
            <v>PUR439480</v>
          </cell>
          <cell r="N501" t="str">
            <v>Engineering Only</v>
          </cell>
          <cell r="O501">
            <v>14758.78</v>
          </cell>
          <cell r="Q501" t="str">
            <v>STD</v>
          </cell>
          <cell r="R501" t="str">
            <v>PA</v>
          </cell>
          <cell r="S501" t="str">
            <v>n</v>
          </cell>
          <cell r="T501" t="str">
            <v>n</v>
          </cell>
          <cell r="V501">
            <v>40992</v>
          </cell>
          <cell r="W501">
            <v>41032</v>
          </cell>
          <cell r="X501">
            <v>41105</v>
          </cell>
          <cell r="Z501">
            <v>40999</v>
          </cell>
          <cell r="AA501">
            <v>40999</v>
          </cell>
          <cell r="AB501">
            <v>40999</v>
          </cell>
          <cell r="AC501">
            <v>40993</v>
          </cell>
          <cell r="AD501">
            <v>41007</v>
          </cell>
          <cell r="AE501">
            <v>40984</v>
          </cell>
          <cell r="AF501">
            <v>40987</v>
          </cell>
          <cell r="AH501">
            <v>41075</v>
          </cell>
          <cell r="AI501" t="str">
            <v>-</v>
          </cell>
          <cell r="AJ501">
            <v>-5</v>
          </cell>
          <cell r="AK501">
            <v>16.142857142857142</v>
          </cell>
          <cell r="AV501">
            <v>41006</v>
          </cell>
          <cell r="AX501">
            <v>41031</v>
          </cell>
          <cell r="AY501">
            <v>41120</v>
          </cell>
          <cell r="AZ501">
            <v>128</v>
          </cell>
        </row>
        <row r="502">
          <cell r="B502" t="str">
            <v>C2080085-01-02</v>
          </cell>
          <cell r="C502" t="str">
            <v>AESA</v>
          </cell>
          <cell r="D502" t="str">
            <v>Pastore</v>
          </cell>
          <cell r="H502" t="str">
            <v>Christina</v>
          </cell>
          <cell r="I502">
            <v>4501863490</v>
          </cell>
          <cell r="M502">
            <v>2</v>
          </cell>
          <cell r="N502" t="str">
            <v>LMC311P</v>
          </cell>
          <cell r="O502">
            <v>780452</v>
          </cell>
          <cell r="Q502" t="str">
            <v>MCPX</v>
          </cell>
          <cell r="R502" t="str">
            <v>CC</v>
          </cell>
          <cell r="S502" t="str">
            <v>Y</v>
          </cell>
          <cell r="T502" t="str">
            <v>no</v>
          </cell>
          <cell r="V502">
            <v>40892</v>
          </cell>
          <cell r="W502">
            <v>41088</v>
          </cell>
          <cell r="X502">
            <v>41106</v>
          </cell>
          <cell r="Z502">
            <v>40899</v>
          </cell>
          <cell r="AA502">
            <v>40899</v>
          </cell>
          <cell r="AB502">
            <v>40906</v>
          </cell>
          <cell r="AC502">
            <v>40994</v>
          </cell>
          <cell r="AD502">
            <v>41008</v>
          </cell>
          <cell r="AE502">
            <v>40989</v>
          </cell>
          <cell r="AF502">
            <v>40993</v>
          </cell>
          <cell r="AH502">
            <v>41076</v>
          </cell>
          <cell r="AI502" t="str">
            <v>-</v>
          </cell>
          <cell r="AJ502">
            <v>72</v>
          </cell>
          <cell r="AK502">
            <v>30.571428571428573</v>
          </cell>
          <cell r="AR502">
            <v>41000</v>
          </cell>
          <cell r="AV502">
            <v>41040</v>
          </cell>
          <cell r="AX502">
            <v>41044</v>
          </cell>
          <cell r="AY502">
            <v>41087</v>
          </cell>
          <cell r="AZ502">
            <v>195</v>
          </cell>
        </row>
        <row r="503">
          <cell r="B503" t="str">
            <v>A2096708-01</v>
          </cell>
          <cell r="C503" t="str">
            <v>Novatec</v>
          </cell>
          <cell r="D503" t="str">
            <v>DeRoo</v>
          </cell>
          <cell r="H503" t="str">
            <v>Christina</v>
          </cell>
          <cell r="I503" t="str">
            <v>PO-004-12</v>
          </cell>
          <cell r="J503" t="str">
            <v>AP-504A-SPARE</v>
          </cell>
          <cell r="M503">
            <v>1</v>
          </cell>
          <cell r="N503" t="str">
            <v>LMV322</v>
          </cell>
          <cell r="O503">
            <v>43928</v>
          </cell>
          <cell r="Q503" t="str">
            <v>STD</v>
          </cell>
          <cell r="R503" t="str">
            <v>PA</v>
          </cell>
          <cell r="S503" t="str">
            <v>N</v>
          </cell>
          <cell r="T503" t="str">
            <v>N</v>
          </cell>
          <cell r="V503">
            <v>40939</v>
          </cell>
          <cell r="W503">
            <v>41041</v>
          </cell>
          <cell r="X503">
            <v>41024</v>
          </cell>
          <cell r="Z503">
            <v>40946</v>
          </cell>
          <cell r="AA503">
            <v>40946</v>
          </cell>
          <cell r="AB503">
            <v>40946</v>
          </cell>
          <cell r="AC503">
            <v>40912</v>
          </cell>
          <cell r="AD503">
            <v>40926</v>
          </cell>
          <cell r="AE503">
            <v>40993</v>
          </cell>
          <cell r="AF503">
            <v>40996</v>
          </cell>
          <cell r="AH503">
            <v>40994</v>
          </cell>
          <cell r="AI503" t="str">
            <v>-</v>
          </cell>
          <cell r="AJ503">
            <v>42</v>
          </cell>
          <cell r="AK503">
            <v>12.142857142857142</v>
          </cell>
          <cell r="AV503">
            <v>40991</v>
          </cell>
          <cell r="AX503">
            <v>40995</v>
          </cell>
          <cell r="AY503">
            <v>41024</v>
          </cell>
          <cell r="AZ503">
            <v>85</v>
          </cell>
        </row>
        <row r="504">
          <cell r="B504" t="str">
            <v>C2109789-01</v>
          </cell>
          <cell r="C504" t="str">
            <v>Oneok Hydrocarbon</v>
          </cell>
          <cell r="D504" t="str">
            <v>Mallet</v>
          </cell>
          <cell r="H504" t="str">
            <v>Kursten</v>
          </cell>
          <cell r="I504">
            <v>2042012</v>
          </cell>
          <cell r="L504" t="str">
            <v>DeRoo</v>
          </cell>
          <cell r="M504">
            <v>1</v>
          </cell>
          <cell r="N504" t="str">
            <v>LMC311P</v>
          </cell>
          <cell r="O504">
            <v>129632</v>
          </cell>
          <cell r="Q504" t="str">
            <v>STD</v>
          </cell>
          <cell r="R504" t="str">
            <v>CA</v>
          </cell>
          <cell r="S504" t="str">
            <v>N</v>
          </cell>
          <cell r="T504" t="str">
            <v>N</v>
          </cell>
          <cell r="V504">
            <v>40970</v>
          </cell>
          <cell r="W504">
            <v>41056</v>
          </cell>
          <cell r="X504">
            <v>41043</v>
          </cell>
          <cell r="Z504">
            <v>40977</v>
          </cell>
          <cell r="AA504">
            <v>40977</v>
          </cell>
          <cell r="AB504">
            <v>40984</v>
          </cell>
          <cell r="AC504">
            <v>40931</v>
          </cell>
          <cell r="AD504">
            <v>40945</v>
          </cell>
          <cell r="AE504">
            <v>40992</v>
          </cell>
          <cell r="AF504">
            <v>40996</v>
          </cell>
          <cell r="AH504">
            <v>41013</v>
          </cell>
          <cell r="AI504" t="str">
            <v>-</v>
          </cell>
          <cell r="AJ504">
            <v>19</v>
          </cell>
          <cell r="AK504">
            <v>10.428571428571429</v>
          </cell>
          <cell r="AR504">
            <v>41038</v>
          </cell>
          <cell r="AS504">
            <v>41039</v>
          </cell>
          <cell r="AV504">
            <v>40996</v>
          </cell>
          <cell r="AX504">
            <v>41008</v>
          </cell>
          <cell r="AY504">
            <v>41074</v>
          </cell>
          <cell r="AZ504">
            <v>104</v>
          </cell>
        </row>
        <row r="505">
          <cell r="B505" t="str">
            <v>A2118007-01</v>
          </cell>
          <cell r="C505" t="str">
            <v>Oliver Equipment</v>
          </cell>
          <cell r="D505" t="str">
            <v>Boening</v>
          </cell>
          <cell r="H505" t="str">
            <v>Audrey</v>
          </cell>
          <cell r="I505">
            <v>6014185</v>
          </cell>
          <cell r="M505">
            <v>1</v>
          </cell>
          <cell r="N505" t="str">
            <v>LMV-322</v>
          </cell>
          <cell r="O505">
            <v>15765</v>
          </cell>
          <cell r="Q505" t="str">
            <v>STD</v>
          </cell>
          <cell r="R505" t="str">
            <v>P5</v>
          </cell>
          <cell r="S505" t="str">
            <v>N</v>
          </cell>
          <cell r="T505" t="str">
            <v>Y</v>
          </cell>
          <cell r="V505">
            <v>40990</v>
          </cell>
          <cell r="W505">
            <v>41024</v>
          </cell>
          <cell r="X505">
            <v>41043</v>
          </cell>
          <cell r="Z505">
            <v>40997</v>
          </cell>
          <cell r="AA505">
            <v>40997</v>
          </cell>
          <cell r="AB505">
            <v>40992.5</v>
          </cell>
          <cell r="AC505">
            <v>41043</v>
          </cell>
          <cell r="AD505">
            <v>41043</v>
          </cell>
          <cell r="AE505">
            <v>40995.25</v>
          </cell>
          <cell r="AF505">
            <v>40996.5</v>
          </cell>
          <cell r="AH505">
            <v>41013</v>
          </cell>
          <cell r="AI505" t="str">
            <v>-</v>
          </cell>
          <cell r="AJ505">
            <v>5</v>
          </cell>
          <cell r="AK505">
            <v>7.5714285714285712</v>
          </cell>
          <cell r="AV505">
            <v>41001</v>
          </cell>
          <cell r="AX505">
            <v>41002</v>
          </cell>
          <cell r="AY505">
            <v>41060</v>
          </cell>
          <cell r="AZ505">
            <v>70</v>
          </cell>
        </row>
        <row r="506">
          <cell r="B506" t="str">
            <v>A2078373-01</v>
          </cell>
          <cell r="C506" t="str">
            <v>Dow Chemical</v>
          </cell>
          <cell r="D506" t="str">
            <v>Elkins</v>
          </cell>
          <cell r="H506" t="str">
            <v xml:space="preserve">Madeleine </v>
          </cell>
          <cell r="I506">
            <v>8194940</v>
          </cell>
          <cell r="M506">
            <v>1</v>
          </cell>
          <cell r="N506" t="str">
            <v>LMV-322</v>
          </cell>
          <cell r="O506">
            <v>49525</v>
          </cell>
          <cell r="Q506" t="str">
            <v>STD</v>
          </cell>
          <cell r="R506" t="str">
            <v>PA</v>
          </cell>
          <cell r="S506" t="str">
            <v>N</v>
          </cell>
          <cell r="T506" t="str">
            <v>no</v>
          </cell>
          <cell r="V506">
            <v>40889</v>
          </cell>
          <cell r="W506">
            <v>41043</v>
          </cell>
          <cell r="X506">
            <v>41058</v>
          </cell>
          <cell r="Z506">
            <v>40896</v>
          </cell>
          <cell r="AA506">
            <v>40896</v>
          </cell>
          <cell r="AB506">
            <v>40896</v>
          </cell>
          <cell r="AC506">
            <v>40946</v>
          </cell>
          <cell r="AD506">
            <v>40960</v>
          </cell>
          <cell r="AE506">
            <v>40995</v>
          </cell>
          <cell r="AF506">
            <v>40998</v>
          </cell>
          <cell r="AH506">
            <v>41028</v>
          </cell>
          <cell r="AI506" t="str">
            <v>-</v>
          </cell>
          <cell r="AJ506">
            <v>80</v>
          </cell>
          <cell r="AK506">
            <v>24.142857142857142</v>
          </cell>
          <cell r="AV506">
            <v>41004</v>
          </cell>
          <cell r="AX506">
            <v>41015</v>
          </cell>
          <cell r="AY506">
            <v>41060</v>
          </cell>
          <cell r="AZ506">
            <v>171</v>
          </cell>
        </row>
        <row r="507">
          <cell r="B507" t="str">
            <v>C2093532-01</v>
          </cell>
          <cell r="C507" t="str">
            <v>BCCK-Bonanza Creek</v>
          </cell>
          <cell r="D507" t="str">
            <v>Wesley</v>
          </cell>
          <cell r="H507" t="str">
            <v>Kursten</v>
          </cell>
          <cell r="I507" t="str">
            <v>4911-009</v>
          </cell>
          <cell r="J507" t="str">
            <v>42-206</v>
          </cell>
          <cell r="M507">
            <v>1</v>
          </cell>
          <cell r="N507" t="str">
            <v>LMC311P</v>
          </cell>
          <cell r="O507">
            <v>151266</v>
          </cell>
          <cell r="Q507" t="str">
            <v>STD</v>
          </cell>
          <cell r="R507" t="str">
            <v>CA</v>
          </cell>
          <cell r="S507" t="str">
            <v>N</v>
          </cell>
          <cell r="T507" t="str">
            <v>N</v>
          </cell>
          <cell r="V507">
            <v>40931</v>
          </cell>
          <cell r="W507">
            <v>41058</v>
          </cell>
          <cell r="X507">
            <v>41059</v>
          </cell>
          <cell r="Z507">
            <v>40938</v>
          </cell>
          <cell r="AA507">
            <v>40938</v>
          </cell>
          <cell r="AB507">
            <v>40945</v>
          </cell>
          <cell r="AC507">
            <v>40947</v>
          </cell>
          <cell r="AD507">
            <v>40961</v>
          </cell>
          <cell r="AE507">
            <v>40994</v>
          </cell>
          <cell r="AF507">
            <v>40998</v>
          </cell>
          <cell r="AH507">
            <v>41029</v>
          </cell>
          <cell r="AI507" t="str">
            <v>-</v>
          </cell>
          <cell r="AJ507">
            <v>50</v>
          </cell>
          <cell r="AK507">
            <v>18.285714285714285</v>
          </cell>
          <cell r="AR507">
            <v>40987</v>
          </cell>
          <cell r="AV507">
            <v>40989</v>
          </cell>
          <cell r="AX507">
            <v>41002</v>
          </cell>
          <cell r="AY507">
            <v>41073</v>
          </cell>
          <cell r="AZ507">
            <v>142</v>
          </cell>
        </row>
        <row r="508">
          <cell r="B508" t="str">
            <v>A2106419-01-02</v>
          </cell>
          <cell r="C508" t="str">
            <v>Lamb-Weston Richland</v>
          </cell>
          <cell r="D508" t="str">
            <v>Kanous</v>
          </cell>
          <cell r="H508" t="str">
            <v>Kursten</v>
          </cell>
          <cell r="I508" t="str">
            <v>052-12691</v>
          </cell>
          <cell r="M508">
            <v>2</v>
          </cell>
          <cell r="N508" t="str">
            <v>LMV-801</v>
          </cell>
          <cell r="O508">
            <v>58726</v>
          </cell>
          <cell r="Q508" t="str">
            <v>STD</v>
          </cell>
          <cell r="R508" t="str">
            <v>PA</v>
          </cell>
          <cell r="S508" t="str">
            <v>N</v>
          </cell>
          <cell r="T508" t="str">
            <v>N</v>
          </cell>
          <cell r="V508">
            <v>40962</v>
          </cell>
          <cell r="W508">
            <v>41043</v>
          </cell>
          <cell r="X508">
            <v>41121</v>
          </cell>
          <cell r="Z508">
            <v>40969</v>
          </cell>
          <cell r="AA508">
            <v>40969</v>
          </cell>
          <cell r="AB508">
            <v>40969</v>
          </cell>
          <cell r="AC508">
            <v>41009</v>
          </cell>
          <cell r="AD508">
            <v>41023</v>
          </cell>
          <cell r="AE508">
            <v>40995</v>
          </cell>
          <cell r="AF508">
            <v>40998</v>
          </cell>
          <cell r="AH508">
            <v>41091</v>
          </cell>
          <cell r="AI508" t="str">
            <v>-</v>
          </cell>
          <cell r="AJ508">
            <v>27</v>
          </cell>
          <cell r="AK508">
            <v>22.714285714285715</v>
          </cell>
          <cell r="AV508">
            <v>40994</v>
          </cell>
          <cell r="AX508">
            <v>41001</v>
          </cell>
          <cell r="AY508">
            <v>41117</v>
          </cell>
          <cell r="AZ508">
            <v>155</v>
          </cell>
        </row>
        <row r="509">
          <cell r="B509" t="str">
            <v>A2057278-01-03</v>
          </cell>
          <cell r="C509" t="str">
            <v>SAJ/Mangalore Refinery</v>
          </cell>
          <cell r="D509" t="str">
            <v>Parks</v>
          </cell>
          <cell r="H509" t="str">
            <v>Christina</v>
          </cell>
          <cell r="I509" t="str">
            <v>SNT38E-1040</v>
          </cell>
          <cell r="L509" t="str">
            <v>DeRoo</v>
          </cell>
          <cell r="M509">
            <v>3</v>
          </cell>
          <cell r="N509" t="str">
            <v>LMV311Z</v>
          </cell>
          <cell r="O509">
            <v>756517.03</v>
          </cell>
          <cell r="Q509" t="str">
            <v>MCPX</v>
          </cell>
          <cell r="R509" t="str">
            <v>PD</v>
          </cell>
          <cell r="S509" t="str">
            <v>Y</v>
          </cell>
          <cell r="T509" t="str">
            <v>N</v>
          </cell>
          <cell r="V509">
            <v>40834</v>
          </cell>
          <cell r="W509">
            <v>41065</v>
          </cell>
          <cell r="X509">
            <v>41204</v>
          </cell>
          <cell r="Z509">
            <v>40841</v>
          </cell>
          <cell r="AA509">
            <v>40841</v>
          </cell>
          <cell r="AB509">
            <v>40841</v>
          </cell>
          <cell r="AC509">
            <v>41092</v>
          </cell>
          <cell r="AD509">
            <v>41106</v>
          </cell>
          <cell r="AE509">
            <v>40994</v>
          </cell>
          <cell r="AF509">
            <v>40998</v>
          </cell>
          <cell r="AH509">
            <v>41174</v>
          </cell>
          <cell r="AI509" t="str">
            <v>-</v>
          </cell>
          <cell r="AJ509">
            <v>119</v>
          </cell>
          <cell r="AK509">
            <v>52.857142857142854</v>
          </cell>
          <cell r="AV509">
            <v>41082</v>
          </cell>
          <cell r="AX509">
            <v>41086</v>
          </cell>
          <cell r="AY509">
            <v>41207</v>
          </cell>
          <cell r="AZ509">
            <v>373</v>
          </cell>
        </row>
        <row r="510">
          <cell r="B510" t="str">
            <v>A2116556-01</v>
          </cell>
          <cell r="C510" t="str">
            <v>Rooks Oilfield &amp; Engineering Supplies LTD.</v>
          </cell>
          <cell r="D510" t="str">
            <v>Elkins</v>
          </cell>
          <cell r="H510" t="str">
            <v>Madeleine</v>
          </cell>
          <cell r="I510" t="str">
            <v>P-031/01/12A</v>
          </cell>
          <cell r="M510">
            <v>1</v>
          </cell>
          <cell r="N510" t="str">
            <v>LMV311Z</v>
          </cell>
          <cell r="O510">
            <v>37639.360000000001</v>
          </cell>
          <cell r="Q510" t="str">
            <v>STD</v>
          </cell>
          <cell r="R510" t="str">
            <v>PA</v>
          </cell>
          <cell r="S510" t="str">
            <v>N</v>
          </cell>
          <cell r="T510" t="str">
            <v>N</v>
          </cell>
          <cell r="V510">
            <v>40988</v>
          </cell>
          <cell r="W510">
            <v>41044</v>
          </cell>
          <cell r="X510">
            <v>41059</v>
          </cell>
          <cell r="Z510">
            <v>40995</v>
          </cell>
          <cell r="AA510">
            <v>40995</v>
          </cell>
          <cell r="AB510">
            <v>40995</v>
          </cell>
          <cell r="AC510">
            <v>40947</v>
          </cell>
          <cell r="AD510">
            <v>40961</v>
          </cell>
          <cell r="AE510">
            <v>40996</v>
          </cell>
          <cell r="AF510">
            <v>40999</v>
          </cell>
          <cell r="AH510">
            <v>41029</v>
          </cell>
          <cell r="AI510" t="str">
            <v>-</v>
          </cell>
          <cell r="AJ510">
            <v>9</v>
          </cell>
          <cell r="AK510">
            <v>10.142857142857142</v>
          </cell>
          <cell r="AV510">
            <v>41019</v>
          </cell>
          <cell r="AX510">
            <v>41032</v>
          </cell>
          <cell r="AY510">
            <v>41060</v>
          </cell>
          <cell r="AZ510">
            <v>72</v>
          </cell>
        </row>
        <row r="511">
          <cell r="B511" t="str">
            <v>C2092881-01</v>
          </cell>
          <cell r="C511" t="str">
            <v>VALERUS/INSULATION SPECIALISTS</v>
          </cell>
          <cell r="D511" t="str">
            <v>Fox</v>
          </cell>
          <cell r="H511" t="str">
            <v>Michelle</v>
          </cell>
          <cell r="I511" t="str">
            <v>HOU0053197</v>
          </cell>
          <cell r="J511" t="str">
            <v>C-0520</v>
          </cell>
          <cell r="M511">
            <v>1</v>
          </cell>
          <cell r="N511" t="str">
            <v>LMC311F</v>
          </cell>
          <cell r="O511">
            <v>155334</v>
          </cell>
          <cell r="Q511" t="str">
            <v>STD</v>
          </cell>
          <cell r="R511" t="str">
            <v>CA</v>
          </cell>
          <cell r="S511" t="str">
            <v>N</v>
          </cell>
          <cell r="T511" t="str">
            <v>no</v>
          </cell>
          <cell r="V511">
            <v>40928</v>
          </cell>
          <cell r="W511">
            <v>41059</v>
          </cell>
          <cell r="X511">
            <v>41059</v>
          </cell>
          <cell r="Z511">
            <v>40935</v>
          </cell>
          <cell r="AA511">
            <v>40935</v>
          </cell>
          <cell r="AB511">
            <v>40942</v>
          </cell>
          <cell r="AC511">
            <v>40947</v>
          </cell>
          <cell r="AD511">
            <v>40961</v>
          </cell>
          <cell r="AE511">
            <v>40995</v>
          </cell>
          <cell r="AF511">
            <v>40999</v>
          </cell>
          <cell r="AH511">
            <v>41029</v>
          </cell>
          <cell r="AI511" t="str">
            <v>-</v>
          </cell>
          <cell r="AJ511">
            <v>51</v>
          </cell>
          <cell r="AK511">
            <v>18.714285714285715</v>
          </cell>
          <cell r="AR511">
            <v>40981</v>
          </cell>
          <cell r="AV511">
            <v>41019</v>
          </cell>
          <cell r="AX511">
            <v>41032</v>
          </cell>
          <cell r="AY511">
            <v>41060</v>
          </cell>
          <cell r="AZ511">
            <v>132</v>
          </cell>
        </row>
        <row r="512">
          <cell r="B512" t="str">
            <v>A2116556-02</v>
          </cell>
          <cell r="C512" t="str">
            <v>Rooks Oilfield &amp; Engineering Supplies LTD.</v>
          </cell>
          <cell r="D512" t="str">
            <v>Elkins</v>
          </cell>
          <cell r="H512" t="str">
            <v>Madeleine</v>
          </cell>
          <cell r="I512" t="str">
            <v>P-031/01/12A</v>
          </cell>
          <cell r="M512">
            <v>1</v>
          </cell>
          <cell r="N512" t="str">
            <v>BMP311Z</v>
          </cell>
          <cell r="O512">
            <v>40166.400000000001</v>
          </cell>
          <cell r="Q512" t="str">
            <v>STD</v>
          </cell>
          <cell r="R512" t="str">
            <v>PA</v>
          </cell>
          <cell r="S512" t="str">
            <v>N</v>
          </cell>
          <cell r="T512" t="str">
            <v>N</v>
          </cell>
          <cell r="V512">
            <v>40988</v>
          </cell>
          <cell r="W512">
            <v>41044</v>
          </cell>
          <cell r="X512">
            <v>41060</v>
          </cell>
          <cell r="Z512">
            <v>40995</v>
          </cell>
          <cell r="AA512">
            <v>40995</v>
          </cell>
          <cell r="AB512">
            <v>40995</v>
          </cell>
          <cell r="AC512">
            <v>40948</v>
          </cell>
          <cell r="AD512">
            <v>40962</v>
          </cell>
          <cell r="AE512">
            <v>40996</v>
          </cell>
          <cell r="AF512">
            <v>40999</v>
          </cell>
          <cell r="AH512">
            <v>41030</v>
          </cell>
          <cell r="AI512" t="str">
            <v>-</v>
          </cell>
          <cell r="AJ512">
            <v>9</v>
          </cell>
          <cell r="AK512">
            <v>10.285714285714286</v>
          </cell>
          <cell r="AV512">
            <v>41012</v>
          </cell>
          <cell r="AX512">
            <v>41017</v>
          </cell>
          <cell r="AY512">
            <v>41064</v>
          </cell>
          <cell r="AZ512">
            <v>76</v>
          </cell>
        </row>
        <row r="513">
          <cell r="B513" t="str">
            <v>C2107561.01</v>
          </cell>
          <cell r="C513" t="str">
            <v>Exterran</v>
          </cell>
          <cell r="D513" t="str">
            <v>Fox</v>
          </cell>
          <cell r="H513" t="str">
            <v>Michelle</v>
          </cell>
          <cell r="I513">
            <v>5280730</v>
          </cell>
          <cell r="J513" t="str">
            <v xml:space="preserve">C-111 </v>
          </cell>
          <cell r="M513">
            <v>1</v>
          </cell>
          <cell r="N513" t="str">
            <v>LMC311F</v>
          </cell>
          <cell r="O513">
            <v>159732</v>
          </cell>
          <cell r="Q513" t="str">
            <v>STD</v>
          </cell>
          <cell r="R513" t="str">
            <v>CA</v>
          </cell>
          <cell r="S513" t="str">
            <v>Y</v>
          </cell>
          <cell r="T513" t="str">
            <v>N</v>
          </cell>
          <cell r="V513">
            <v>40964</v>
          </cell>
          <cell r="W513">
            <v>41060</v>
          </cell>
          <cell r="X513">
            <v>41053</v>
          </cell>
          <cell r="Z513">
            <v>40971</v>
          </cell>
          <cell r="AA513">
            <v>40971</v>
          </cell>
          <cell r="AB513">
            <v>40978</v>
          </cell>
          <cell r="AC513">
            <v>40941</v>
          </cell>
          <cell r="AD513">
            <v>40955</v>
          </cell>
          <cell r="AE513">
            <v>40996</v>
          </cell>
          <cell r="AF513">
            <v>41000</v>
          </cell>
          <cell r="AH513">
            <v>41023</v>
          </cell>
          <cell r="AI513" t="str">
            <v>-</v>
          </cell>
          <cell r="AJ513">
            <v>25</v>
          </cell>
          <cell r="AK513">
            <v>12.714285714285714</v>
          </cell>
          <cell r="AR513">
            <v>41008</v>
          </cell>
          <cell r="AS513">
            <v>41015</v>
          </cell>
          <cell r="AV513">
            <v>41003</v>
          </cell>
          <cell r="AX513">
            <v>41010</v>
          </cell>
          <cell r="AY513">
            <v>41059</v>
          </cell>
          <cell r="AZ513">
            <v>95</v>
          </cell>
        </row>
        <row r="514">
          <cell r="B514" t="str">
            <v>C2104008-01</v>
          </cell>
          <cell r="C514" t="str">
            <v>SAJ/Sanggul Emas</v>
          </cell>
          <cell r="D514" t="str">
            <v>Schadt</v>
          </cell>
          <cell r="H514" t="str">
            <v>Margaret</v>
          </cell>
          <cell r="I514" t="str">
            <v>SNT39F-1003</v>
          </cell>
          <cell r="J514" t="str">
            <v>C-9150</v>
          </cell>
          <cell r="M514">
            <v>1</v>
          </cell>
          <cell r="N514" t="str">
            <v>LMC-347</v>
          </cell>
          <cell r="O514">
            <v>201673</v>
          </cell>
          <cell r="Q514" t="str">
            <v>STD</v>
          </cell>
          <cell r="R514" t="str">
            <v>CB</v>
          </cell>
          <cell r="V514">
            <v>40955</v>
          </cell>
          <cell r="W514">
            <v>41067</v>
          </cell>
          <cell r="X514">
            <v>41180</v>
          </cell>
          <cell r="Z514">
            <v>40962</v>
          </cell>
          <cell r="AA514">
            <v>40962</v>
          </cell>
          <cell r="AB514">
            <v>40969</v>
          </cell>
          <cell r="AC514">
            <v>41068</v>
          </cell>
          <cell r="AD514">
            <v>41082</v>
          </cell>
          <cell r="AE514">
            <v>40996</v>
          </cell>
          <cell r="AF514">
            <v>41000</v>
          </cell>
          <cell r="AH514">
            <v>41150</v>
          </cell>
          <cell r="AI514" t="str">
            <v>-</v>
          </cell>
          <cell r="AJ514">
            <v>32</v>
          </cell>
          <cell r="AK514">
            <v>32.142857142857146</v>
          </cell>
          <cell r="AR514">
            <v>41053</v>
          </cell>
          <cell r="AS514">
            <v>41065</v>
          </cell>
          <cell r="AV514">
            <v>41124</v>
          </cell>
          <cell r="AX514">
            <v>41141</v>
          </cell>
          <cell r="AY514">
            <v>41180</v>
          </cell>
          <cell r="AZ514">
            <v>225</v>
          </cell>
        </row>
        <row r="515">
          <cell r="B515" t="str">
            <v>A2101519-01</v>
          </cell>
          <cell r="C515" t="str">
            <v>WRB Refining LP</v>
          </cell>
          <cell r="D515" t="str">
            <v>Boening</v>
          </cell>
          <cell r="H515" t="str">
            <v>Audrey</v>
          </cell>
          <cell r="I515">
            <v>4516357237</v>
          </cell>
          <cell r="L515" t="str">
            <v>Chapman</v>
          </cell>
          <cell r="M515">
            <v>1</v>
          </cell>
          <cell r="N515" t="str">
            <v>LMV801Z</v>
          </cell>
          <cell r="O515">
            <v>21087</v>
          </cell>
          <cell r="Q515" t="str">
            <v>STD</v>
          </cell>
          <cell r="R515" t="str">
            <v>PA</v>
          </cell>
          <cell r="S515" t="str">
            <v>N</v>
          </cell>
          <cell r="T515" t="str">
            <v>N</v>
          </cell>
          <cell r="V515">
            <v>40949</v>
          </cell>
          <cell r="W515">
            <v>41046</v>
          </cell>
          <cell r="X515">
            <v>41120</v>
          </cell>
          <cell r="Z515">
            <v>40956</v>
          </cell>
          <cell r="AA515">
            <v>40956</v>
          </cell>
          <cell r="AB515">
            <v>40956</v>
          </cell>
          <cell r="AC515">
            <v>41008</v>
          </cell>
          <cell r="AD515">
            <v>41022</v>
          </cell>
          <cell r="AE515">
            <v>40998</v>
          </cell>
          <cell r="AF515">
            <v>41001</v>
          </cell>
          <cell r="AH515">
            <v>41090</v>
          </cell>
          <cell r="AI515" t="str">
            <v>-</v>
          </cell>
          <cell r="AJ515">
            <v>37</v>
          </cell>
          <cell r="AK515">
            <v>24.428571428571427</v>
          </cell>
          <cell r="AP515">
            <v>40900</v>
          </cell>
          <cell r="AV515">
            <v>41032</v>
          </cell>
          <cell r="AX515">
            <v>41037</v>
          </cell>
          <cell r="AY515">
            <v>41121</v>
          </cell>
          <cell r="AZ515">
            <v>172</v>
          </cell>
        </row>
        <row r="516">
          <cell r="B516" t="str">
            <v>C2017069-01</v>
          </cell>
          <cell r="C516" t="str">
            <v>Thomas Russell Co</v>
          </cell>
          <cell r="D516" t="str">
            <v>Jones</v>
          </cell>
          <cell r="H516" t="str">
            <v>FLT</v>
          </cell>
          <cell r="I516" t="str">
            <v>264-12</v>
          </cell>
          <cell r="L516" t="str">
            <v>DeRoo</v>
          </cell>
          <cell r="M516">
            <v>1</v>
          </cell>
          <cell r="N516" t="str">
            <v>LMC-311P</v>
          </cell>
          <cell r="O516">
            <v>127497</v>
          </cell>
          <cell r="Q516" t="str">
            <v>FLT</v>
          </cell>
          <cell r="R516" t="str">
            <v>CA</v>
          </cell>
          <cell r="T516" t="str">
            <v>no</v>
          </cell>
          <cell r="V516">
            <v>40737</v>
          </cell>
          <cell r="W516">
            <v>41067</v>
          </cell>
          <cell r="X516">
            <v>41053</v>
          </cell>
          <cell r="Z516">
            <v>40744</v>
          </cell>
          <cell r="AA516">
            <v>40744</v>
          </cell>
          <cell r="AB516">
            <v>40751</v>
          </cell>
          <cell r="AC516">
            <v>40941</v>
          </cell>
          <cell r="AD516">
            <v>40955</v>
          </cell>
          <cell r="AE516">
            <v>41003</v>
          </cell>
          <cell r="AF516">
            <v>41007</v>
          </cell>
          <cell r="AH516">
            <v>41023</v>
          </cell>
          <cell r="AI516" t="str">
            <v>-</v>
          </cell>
          <cell r="AJ516">
            <v>193</v>
          </cell>
          <cell r="AK516">
            <v>45.142857142857146</v>
          </cell>
          <cell r="AR516">
            <v>41003</v>
          </cell>
          <cell r="AS516">
            <v>41015</v>
          </cell>
          <cell r="AV516">
            <v>41009</v>
          </cell>
          <cell r="AX516">
            <v>41023</v>
          </cell>
          <cell r="AY516">
            <v>41086</v>
          </cell>
          <cell r="AZ516">
            <v>349</v>
          </cell>
        </row>
        <row r="517">
          <cell r="B517" t="str">
            <v>A2134258-01</v>
          </cell>
          <cell r="C517" t="str">
            <v>Conoco Phillips</v>
          </cell>
          <cell r="D517" t="str">
            <v>Kanous</v>
          </cell>
          <cell r="F517" t="str">
            <v>Miller</v>
          </cell>
          <cell r="G517" t="str">
            <v>-</v>
          </cell>
          <cell r="H517" t="str">
            <v>Madeleine</v>
          </cell>
          <cell r="I517">
            <v>4517078906</v>
          </cell>
          <cell r="M517">
            <v>1</v>
          </cell>
          <cell r="N517" t="str">
            <v>SDN GBX NEW</v>
          </cell>
          <cell r="O517">
            <v>38795.360000000001</v>
          </cell>
          <cell r="Q517" t="str">
            <v>FLT</v>
          </cell>
          <cell r="R517" t="str">
            <v>PA</v>
          </cell>
          <cell r="S517" t="str">
            <v>N</v>
          </cell>
          <cell r="T517" t="str">
            <v>N</v>
          </cell>
          <cell r="V517">
            <v>41031</v>
          </cell>
          <cell r="W517">
            <v>41052</v>
          </cell>
          <cell r="X517">
            <v>41067</v>
          </cell>
          <cell r="Z517">
            <v>41038</v>
          </cell>
          <cell r="AA517">
            <v>41038</v>
          </cell>
          <cell r="AB517">
            <v>41038</v>
          </cell>
          <cell r="AC517">
            <v>40955</v>
          </cell>
          <cell r="AD517">
            <v>40969</v>
          </cell>
          <cell r="AE517">
            <v>41004</v>
          </cell>
          <cell r="AF517">
            <v>41007</v>
          </cell>
          <cell r="AH517">
            <v>41037</v>
          </cell>
          <cell r="AI517" t="str">
            <v>-</v>
          </cell>
          <cell r="AJ517">
            <v>-18</v>
          </cell>
          <cell r="AK517">
            <v>5.1428571428571432</v>
          </cell>
          <cell r="AQ517">
            <v>40884</v>
          </cell>
          <cell r="AV517">
            <v>41015</v>
          </cell>
          <cell r="AX517">
            <v>41017</v>
          </cell>
          <cell r="AY517">
            <v>41059</v>
          </cell>
          <cell r="AZ517">
            <v>28</v>
          </cell>
        </row>
        <row r="518">
          <cell r="B518" t="str">
            <v>A2091290-01</v>
          </cell>
          <cell r="C518" t="str">
            <v>SAJ/Taikkiso</v>
          </cell>
          <cell r="D518" t="str">
            <v>Kanous</v>
          </cell>
          <cell r="H518" t="str">
            <v>Madeleine</v>
          </cell>
          <cell r="I518" t="str">
            <v>SNT38E-1056</v>
          </cell>
          <cell r="L518" t="str">
            <v>Chapman</v>
          </cell>
          <cell r="M518">
            <v>1</v>
          </cell>
          <cell r="N518" t="str">
            <v>LMV-322</v>
          </cell>
          <cell r="O518">
            <v>35892</v>
          </cell>
          <cell r="Q518" t="str">
            <v>STD</v>
          </cell>
          <cell r="R518" t="str">
            <v>PA</v>
          </cell>
          <cell r="S518" t="str">
            <v>N</v>
          </cell>
          <cell r="T518" t="str">
            <v>no</v>
          </cell>
          <cell r="V518">
            <v>40926</v>
          </cell>
          <cell r="W518">
            <v>41053</v>
          </cell>
          <cell r="X518">
            <v>41079</v>
          </cell>
          <cell r="Z518">
            <v>40933</v>
          </cell>
          <cell r="AA518">
            <v>40933</v>
          </cell>
          <cell r="AB518">
            <v>40933</v>
          </cell>
          <cell r="AC518">
            <v>40967</v>
          </cell>
          <cell r="AD518">
            <v>40981</v>
          </cell>
          <cell r="AE518">
            <v>41005</v>
          </cell>
          <cell r="AF518">
            <v>41008</v>
          </cell>
          <cell r="AH518">
            <v>41049</v>
          </cell>
          <cell r="AI518" t="str">
            <v>-</v>
          </cell>
          <cell r="AJ518">
            <v>59</v>
          </cell>
          <cell r="AK518">
            <v>21.857142857142858</v>
          </cell>
          <cell r="AV518">
            <v>41032</v>
          </cell>
          <cell r="AX518">
            <v>41038</v>
          </cell>
          <cell r="AY518">
            <v>41087</v>
          </cell>
          <cell r="AZ518">
            <v>161</v>
          </cell>
        </row>
        <row r="519">
          <cell r="B519" t="str">
            <v>A2126063-01</v>
          </cell>
          <cell r="C519" t="str">
            <v>Kern Oil &amp; Refining Co.</v>
          </cell>
          <cell r="D519" t="str">
            <v>Kanous</v>
          </cell>
          <cell r="H519" t="str">
            <v>Madeleine</v>
          </cell>
          <cell r="I519">
            <v>48667</v>
          </cell>
          <cell r="M519">
            <v>1</v>
          </cell>
          <cell r="N519" t="str">
            <v>LMV-801</v>
          </cell>
          <cell r="O519">
            <v>19500</v>
          </cell>
          <cell r="Q519" t="str">
            <v>STD</v>
          </cell>
          <cell r="R519" t="str">
            <v>PA</v>
          </cell>
          <cell r="S519" t="str">
            <v>N</v>
          </cell>
          <cell r="T519" t="str">
            <v>Y</v>
          </cell>
          <cell r="V519">
            <v>41011</v>
          </cell>
          <cell r="W519">
            <v>41054</v>
          </cell>
          <cell r="X519">
            <v>41054</v>
          </cell>
          <cell r="Z519">
            <v>41018</v>
          </cell>
          <cell r="AA519">
            <v>41018</v>
          </cell>
          <cell r="AB519">
            <v>41018</v>
          </cell>
          <cell r="AC519">
            <v>40942</v>
          </cell>
          <cell r="AD519">
            <v>40956</v>
          </cell>
          <cell r="AE519">
            <v>41006</v>
          </cell>
          <cell r="AF519">
            <v>41009</v>
          </cell>
          <cell r="AH519">
            <v>41024</v>
          </cell>
          <cell r="AI519" t="str">
            <v>-</v>
          </cell>
          <cell r="AJ519">
            <v>-3</v>
          </cell>
          <cell r="AK519">
            <v>6.1428571428571432</v>
          </cell>
          <cell r="AV519">
            <v>41010</v>
          </cell>
          <cell r="AX519">
            <v>41017</v>
          </cell>
          <cell r="AY519">
            <v>41054</v>
          </cell>
          <cell r="AZ519">
            <v>43</v>
          </cell>
        </row>
        <row r="520">
          <cell r="B520" t="str">
            <v>A2115858-01</v>
          </cell>
          <cell r="C520" t="str">
            <v>Riese</v>
          </cell>
          <cell r="D520" t="str">
            <v>DeRoo</v>
          </cell>
          <cell r="H520" t="str">
            <v>Christina</v>
          </cell>
          <cell r="I520">
            <v>1004497</v>
          </cell>
          <cell r="J520" t="str">
            <v>PLDZ9-P-691 Y P-692</v>
          </cell>
          <cell r="M520">
            <v>1</v>
          </cell>
          <cell r="N520" t="str">
            <v>LMV311A</v>
          </cell>
          <cell r="O520">
            <v>52225</v>
          </cell>
          <cell r="Q520" t="str">
            <v>STD</v>
          </cell>
          <cell r="R520" t="str">
            <v>PA</v>
          </cell>
          <cell r="S520" t="str">
            <v>N</v>
          </cell>
          <cell r="T520" t="str">
            <v>N</v>
          </cell>
          <cell r="V520">
            <v>40986</v>
          </cell>
          <cell r="W520">
            <v>41054</v>
          </cell>
          <cell r="X520">
            <v>41054</v>
          </cell>
          <cell r="Z520">
            <v>40993</v>
          </cell>
          <cell r="AA520">
            <v>40993</v>
          </cell>
          <cell r="AB520">
            <v>40993</v>
          </cell>
          <cell r="AC520">
            <v>40942</v>
          </cell>
          <cell r="AD520">
            <v>40956</v>
          </cell>
          <cell r="AE520">
            <v>41006</v>
          </cell>
          <cell r="AF520">
            <v>41009</v>
          </cell>
          <cell r="AH520">
            <v>41024</v>
          </cell>
          <cell r="AI520" t="str">
            <v>-</v>
          </cell>
          <cell r="AJ520">
            <v>17</v>
          </cell>
          <cell r="AK520">
            <v>9.7142857142857135</v>
          </cell>
          <cell r="AV520">
            <v>41012</v>
          </cell>
          <cell r="AX520">
            <v>41017</v>
          </cell>
          <cell r="AY520">
            <v>41054</v>
          </cell>
          <cell r="AZ520">
            <v>68</v>
          </cell>
        </row>
        <row r="521">
          <cell r="B521" t="str">
            <v>A2126063-02</v>
          </cell>
          <cell r="C521" t="str">
            <v>Kern Oil &amp; Refining Co.</v>
          </cell>
          <cell r="D521" t="str">
            <v>Kanous</v>
          </cell>
          <cell r="H521" t="str">
            <v>Madeleine</v>
          </cell>
          <cell r="I521">
            <v>48667</v>
          </cell>
          <cell r="M521">
            <v>1</v>
          </cell>
          <cell r="N521" t="str">
            <v>LMV-801</v>
          </cell>
          <cell r="O521">
            <v>19500</v>
          </cell>
          <cell r="Q521" t="str">
            <v>STD</v>
          </cell>
          <cell r="R521" t="str">
            <v>PA</v>
          </cell>
          <cell r="S521" t="str">
            <v>N</v>
          </cell>
          <cell r="T521" t="str">
            <v>Y</v>
          </cell>
          <cell r="V521">
            <v>41011</v>
          </cell>
          <cell r="W521">
            <v>41054</v>
          </cell>
          <cell r="X521">
            <v>41079</v>
          </cell>
          <cell r="Z521">
            <v>41018</v>
          </cell>
          <cell r="AA521">
            <v>41018</v>
          </cell>
          <cell r="AB521">
            <v>41018</v>
          </cell>
          <cell r="AC521">
            <v>40967</v>
          </cell>
          <cell r="AD521">
            <v>40981</v>
          </cell>
          <cell r="AE521">
            <v>41006</v>
          </cell>
          <cell r="AF521">
            <v>41009</v>
          </cell>
          <cell r="AH521">
            <v>41049</v>
          </cell>
          <cell r="AI521" t="str">
            <v>-</v>
          </cell>
          <cell r="AJ521">
            <v>-3</v>
          </cell>
          <cell r="AK521">
            <v>9.7142857142857135</v>
          </cell>
          <cell r="AP521">
            <v>40931</v>
          </cell>
          <cell r="AQ521">
            <v>40931</v>
          </cell>
          <cell r="AV521">
            <v>41015</v>
          </cell>
          <cell r="AX521">
            <v>41023</v>
          </cell>
          <cell r="AY521">
            <v>41089</v>
          </cell>
          <cell r="AZ521">
            <v>78</v>
          </cell>
        </row>
        <row r="522">
          <cell r="B522" t="str">
            <v>A2079165-01-02</v>
          </cell>
          <cell r="C522" t="str">
            <v>SAJ/LG CHEMICAL</v>
          </cell>
          <cell r="D522" t="str">
            <v>Jazmines</v>
          </cell>
          <cell r="H522" t="str">
            <v>Audrey</v>
          </cell>
          <cell r="I522" t="str">
            <v>SNT38E-1050</v>
          </cell>
          <cell r="M522">
            <v>2</v>
          </cell>
          <cell r="N522" t="str">
            <v>LMV-311</v>
          </cell>
          <cell r="O522">
            <v>255989</v>
          </cell>
          <cell r="Q522" t="str">
            <v>CPX</v>
          </cell>
          <cell r="R522" t="str">
            <v>PC</v>
          </cell>
          <cell r="S522" t="str">
            <v>N</v>
          </cell>
          <cell r="T522" t="str">
            <v>N</v>
          </cell>
          <cell r="V522">
            <v>40891</v>
          </cell>
          <cell r="W522">
            <v>41068</v>
          </cell>
          <cell r="X522">
            <v>41143</v>
          </cell>
          <cell r="Z522">
            <v>40898</v>
          </cell>
          <cell r="AA522">
            <v>40898</v>
          </cell>
          <cell r="AB522">
            <v>40898</v>
          </cell>
          <cell r="AC522">
            <v>41031</v>
          </cell>
          <cell r="AD522">
            <v>41045</v>
          </cell>
          <cell r="AE522">
            <v>41006</v>
          </cell>
          <cell r="AF522">
            <v>41009</v>
          </cell>
          <cell r="AH522">
            <v>41113</v>
          </cell>
          <cell r="AI522" t="str">
            <v>-</v>
          </cell>
          <cell r="AJ522">
            <v>85</v>
          </cell>
          <cell r="AK522">
            <v>36</v>
          </cell>
          <cell r="AV522">
            <v>41074</v>
          </cell>
          <cell r="AX522">
            <v>41085</v>
          </cell>
          <cell r="AY522">
            <v>41144</v>
          </cell>
          <cell r="AZ522">
            <v>253</v>
          </cell>
        </row>
        <row r="523">
          <cell r="B523" t="str">
            <v>A2079165-03-04</v>
          </cell>
          <cell r="C523" t="str">
            <v>SAJ/LG CHEMICAL</v>
          </cell>
          <cell r="D523" t="str">
            <v>Jazmines</v>
          </cell>
          <cell r="H523" t="str">
            <v>Audrey</v>
          </cell>
          <cell r="I523" t="str">
            <v>SNT38E-1050</v>
          </cell>
          <cell r="M523">
            <v>2</v>
          </cell>
          <cell r="N523" t="str">
            <v>LMV-311Z</v>
          </cell>
          <cell r="O523">
            <v>215640</v>
          </cell>
          <cell r="Q523" t="str">
            <v>CPX</v>
          </cell>
          <cell r="R523" t="str">
            <v>PC</v>
          </cell>
          <cell r="S523" t="str">
            <v>N</v>
          </cell>
          <cell r="T523" t="str">
            <v>N</v>
          </cell>
          <cell r="V523">
            <v>40891</v>
          </cell>
          <cell r="W523">
            <v>41068</v>
          </cell>
          <cell r="X523">
            <v>41143</v>
          </cell>
          <cell r="Z523">
            <v>40898</v>
          </cell>
          <cell r="AA523">
            <v>40898</v>
          </cell>
          <cell r="AB523">
            <v>40898</v>
          </cell>
          <cell r="AC523">
            <v>41031</v>
          </cell>
          <cell r="AD523">
            <v>41045</v>
          </cell>
          <cell r="AE523">
            <v>41006</v>
          </cell>
          <cell r="AF523">
            <v>41009</v>
          </cell>
          <cell r="AH523">
            <v>41113</v>
          </cell>
          <cell r="AI523" t="str">
            <v>-</v>
          </cell>
          <cell r="AJ523">
            <v>85</v>
          </cell>
          <cell r="AK523">
            <v>36</v>
          </cell>
          <cell r="AV523">
            <v>41089</v>
          </cell>
          <cell r="AX523">
            <v>41096</v>
          </cell>
          <cell r="AY523">
            <v>41144</v>
          </cell>
          <cell r="AZ523">
            <v>253</v>
          </cell>
        </row>
        <row r="524">
          <cell r="B524" t="str">
            <v>A2086754-01-02</v>
          </cell>
          <cell r="C524" t="str">
            <v>Tesoro/Mustang Engineering</v>
          </cell>
          <cell r="D524" t="str">
            <v>Kennedy</v>
          </cell>
          <cell r="H524" t="str">
            <v>Christina</v>
          </cell>
          <cell r="I524" t="str">
            <v>18468-302.0-007</v>
          </cell>
          <cell r="J524" t="str">
            <v>P-3641, P-3647</v>
          </cell>
          <cell r="M524">
            <v>2</v>
          </cell>
          <cell r="N524" t="str">
            <v>LMV801Z</v>
          </cell>
          <cell r="O524">
            <v>144938</v>
          </cell>
          <cell r="Q524" t="str">
            <v>MCPX</v>
          </cell>
          <cell r="R524" t="str">
            <v>PB</v>
          </cell>
          <cell r="S524" t="str">
            <v>N</v>
          </cell>
          <cell r="T524" t="str">
            <v>no</v>
          </cell>
          <cell r="V524">
            <v>40914</v>
          </cell>
          <cell r="W524">
            <v>41065</v>
          </cell>
          <cell r="X524">
            <v>41090</v>
          </cell>
          <cell r="Z524">
            <v>40921</v>
          </cell>
          <cell r="AA524">
            <v>40921</v>
          </cell>
          <cell r="AB524">
            <v>40921</v>
          </cell>
          <cell r="AC524">
            <v>40978</v>
          </cell>
          <cell r="AD524">
            <v>40992</v>
          </cell>
          <cell r="AE524">
            <v>41010</v>
          </cell>
          <cell r="AF524">
            <v>41013</v>
          </cell>
          <cell r="AH524">
            <v>41060</v>
          </cell>
          <cell r="AI524" t="str">
            <v>-</v>
          </cell>
          <cell r="AJ524">
            <v>71</v>
          </cell>
          <cell r="AK524">
            <v>25.142857142857142</v>
          </cell>
          <cell r="AV524">
            <v>41022</v>
          </cell>
          <cell r="AX524">
            <v>41029</v>
          </cell>
          <cell r="AY524">
            <v>41071</v>
          </cell>
          <cell r="AZ524">
            <v>157</v>
          </cell>
        </row>
        <row r="525">
          <cell r="B525" t="str">
            <v>A2121619-01</v>
          </cell>
          <cell r="C525" t="str">
            <v>Exxon Mobil</v>
          </cell>
          <cell r="D525" t="str">
            <v>DeRoo</v>
          </cell>
          <cell r="H525" t="str">
            <v>Christina</v>
          </cell>
          <cell r="I525">
            <v>4550905137</v>
          </cell>
          <cell r="M525">
            <v>1</v>
          </cell>
          <cell r="N525" t="str">
            <v>LMV322</v>
          </cell>
          <cell r="O525">
            <v>18310.62</v>
          </cell>
          <cell r="Q525" t="str">
            <v>STD</v>
          </cell>
          <cell r="R525" t="str">
            <v>PA</v>
          </cell>
          <cell r="S525" t="str">
            <v>N</v>
          </cell>
          <cell r="T525" t="str">
            <v>N</v>
          </cell>
          <cell r="V525">
            <v>40998</v>
          </cell>
          <cell r="W525">
            <v>41058</v>
          </cell>
          <cell r="X525">
            <v>41106</v>
          </cell>
          <cell r="Z525">
            <v>41005</v>
          </cell>
          <cell r="AA525">
            <v>41005</v>
          </cell>
          <cell r="AB525">
            <v>41005</v>
          </cell>
          <cell r="AC525">
            <v>40994</v>
          </cell>
          <cell r="AD525">
            <v>41008</v>
          </cell>
          <cell r="AE525">
            <v>41010</v>
          </cell>
          <cell r="AF525">
            <v>41013</v>
          </cell>
          <cell r="AH525">
            <v>41076</v>
          </cell>
          <cell r="AI525" t="str">
            <v>-</v>
          </cell>
          <cell r="AJ525">
            <v>11</v>
          </cell>
          <cell r="AK525">
            <v>15.428571428571429</v>
          </cell>
          <cell r="AV525">
            <v>41039</v>
          </cell>
          <cell r="AX525">
            <v>41044</v>
          </cell>
          <cell r="AY525">
            <v>41087</v>
          </cell>
          <cell r="AZ525">
            <v>89</v>
          </cell>
        </row>
        <row r="526">
          <cell r="B526" t="str">
            <v>A2109775-01-02</v>
          </cell>
          <cell r="C526" t="str">
            <v>Winn Consulting &amp; Services, Inc.</v>
          </cell>
          <cell r="D526" t="str">
            <v>Elkins</v>
          </cell>
          <cell r="H526" t="str">
            <v>Madeleine</v>
          </cell>
          <cell r="I526" t="str">
            <v>W-12-005-20-005</v>
          </cell>
          <cell r="M526">
            <v>2</v>
          </cell>
          <cell r="N526" t="str">
            <v>LMV-806</v>
          </cell>
          <cell r="O526">
            <v>37263</v>
          </cell>
          <cell r="Q526" t="str">
            <v>STD</v>
          </cell>
          <cell r="R526" t="str">
            <v>PA</v>
          </cell>
          <cell r="S526" t="str">
            <v>N</v>
          </cell>
          <cell r="T526" t="str">
            <v>N</v>
          </cell>
          <cell r="V526">
            <v>40970</v>
          </cell>
          <cell r="W526">
            <v>41059</v>
          </cell>
          <cell r="X526">
            <v>41075</v>
          </cell>
          <cell r="Z526">
            <v>40977</v>
          </cell>
          <cell r="AA526">
            <v>40977</v>
          </cell>
          <cell r="AB526">
            <v>40977</v>
          </cell>
          <cell r="AC526">
            <v>40963</v>
          </cell>
          <cell r="AD526">
            <v>40977</v>
          </cell>
          <cell r="AE526">
            <v>41011</v>
          </cell>
          <cell r="AF526">
            <v>41014</v>
          </cell>
          <cell r="AH526">
            <v>41045</v>
          </cell>
          <cell r="AI526" t="str">
            <v>-</v>
          </cell>
          <cell r="AJ526">
            <v>31</v>
          </cell>
          <cell r="AK526">
            <v>15</v>
          </cell>
          <cell r="AV526">
            <v>41019</v>
          </cell>
          <cell r="AX526">
            <v>41031</v>
          </cell>
          <cell r="AY526">
            <v>41087</v>
          </cell>
          <cell r="AZ526">
            <v>117</v>
          </cell>
        </row>
        <row r="527">
          <cell r="B527" t="str">
            <v>A2105215-01</v>
          </cell>
          <cell r="C527" t="str">
            <v>Virgin Islands Water &amp; Power Auth.</v>
          </cell>
          <cell r="D527" t="str">
            <v>DeRoo</v>
          </cell>
          <cell r="H527" t="str">
            <v>Christina</v>
          </cell>
          <cell r="I527">
            <v>59236</v>
          </cell>
          <cell r="J527">
            <v>10733</v>
          </cell>
          <cell r="M527">
            <v>1</v>
          </cell>
          <cell r="N527" t="str">
            <v>LMV322</v>
          </cell>
          <cell r="O527">
            <v>45057.19</v>
          </cell>
          <cell r="Q527" t="str">
            <v>STD</v>
          </cell>
          <cell r="R527" t="str">
            <v>PA</v>
          </cell>
          <cell r="S527" t="str">
            <v>N</v>
          </cell>
          <cell r="T527" t="str">
            <v>N</v>
          </cell>
          <cell r="V527">
            <v>40959</v>
          </cell>
          <cell r="W527">
            <v>41059</v>
          </cell>
          <cell r="X527">
            <v>41075</v>
          </cell>
          <cell r="Z527">
            <v>40966</v>
          </cell>
          <cell r="AA527">
            <v>40966</v>
          </cell>
          <cell r="AB527">
            <v>40966</v>
          </cell>
          <cell r="AC527">
            <v>40963</v>
          </cell>
          <cell r="AD527">
            <v>40977</v>
          </cell>
          <cell r="AE527">
            <v>41011</v>
          </cell>
          <cell r="AF527">
            <v>41014</v>
          </cell>
          <cell r="AH527">
            <v>41045</v>
          </cell>
          <cell r="AI527" t="str">
            <v>-</v>
          </cell>
          <cell r="AJ527">
            <v>40</v>
          </cell>
          <cell r="AK527">
            <v>16.571428571428573</v>
          </cell>
          <cell r="AV527">
            <v>41017</v>
          </cell>
          <cell r="AX527">
            <v>41025</v>
          </cell>
          <cell r="AY527">
            <v>41086</v>
          </cell>
          <cell r="AZ527">
            <v>127</v>
          </cell>
        </row>
        <row r="528">
          <cell r="B528" t="str">
            <v>A2122027-01-02</v>
          </cell>
          <cell r="C528" t="str">
            <v>Winn Consulting &amp; Services, Inc.</v>
          </cell>
          <cell r="D528" t="str">
            <v>Elkins</v>
          </cell>
          <cell r="H528" t="str">
            <v>Madeleine</v>
          </cell>
          <cell r="I528" t="str">
            <v>W-12-010-20-003</v>
          </cell>
          <cell r="M528">
            <v>2</v>
          </cell>
          <cell r="N528" t="str">
            <v>LMV-806</v>
          </cell>
          <cell r="O528">
            <v>37264</v>
          </cell>
          <cell r="Q528" t="str">
            <v>STD</v>
          </cell>
          <cell r="R528" t="str">
            <v>PA</v>
          </cell>
          <cell r="S528" t="str">
            <v>N</v>
          </cell>
          <cell r="T528" t="str">
            <v>N</v>
          </cell>
          <cell r="V528">
            <v>41001</v>
          </cell>
          <cell r="W528">
            <v>41059</v>
          </cell>
          <cell r="X528">
            <v>41090</v>
          </cell>
          <cell r="Z528">
            <v>41008</v>
          </cell>
          <cell r="AA528">
            <v>41008</v>
          </cell>
          <cell r="AB528">
            <v>41008</v>
          </cell>
          <cell r="AC528">
            <v>40978</v>
          </cell>
          <cell r="AD528">
            <v>40992</v>
          </cell>
          <cell r="AE528">
            <v>41011</v>
          </cell>
          <cell r="AF528">
            <v>41014</v>
          </cell>
          <cell r="AH528">
            <v>41060</v>
          </cell>
          <cell r="AI528" t="str">
            <v>-</v>
          </cell>
          <cell r="AJ528">
            <v>10</v>
          </cell>
          <cell r="AK528">
            <v>12.714285714285714</v>
          </cell>
          <cell r="AV528">
            <v>41022</v>
          </cell>
          <cell r="AX528">
            <v>41026</v>
          </cell>
          <cell r="AY528">
            <v>41072</v>
          </cell>
          <cell r="AZ528">
            <v>71</v>
          </cell>
        </row>
        <row r="529">
          <cell r="B529" t="str">
            <v>A2103499-01-02</v>
          </cell>
          <cell r="C529" t="str">
            <v>Marathon Petroleum</v>
          </cell>
          <cell r="D529" t="str">
            <v>Lothe</v>
          </cell>
          <cell r="H529" t="str">
            <v>Nancy</v>
          </cell>
          <cell r="I529" t="str">
            <v>KV00016980-4</v>
          </cell>
          <cell r="M529">
            <v>2</v>
          </cell>
          <cell r="N529" t="str">
            <v>LMV-311</v>
          </cell>
          <cell r="O529">
            <v>131974</v>
          </cell>
          <cell r="Q529" t="str">
            <v>STD</v>
          </cell>
          <cell r="R529" t="str">
            <v>PA</v>
          </cell>
          <cell r="S529" t="str">
            <v>N</v>
          </cell>
          <cell r="T529" t="str">
            <v>N</v>
          </cell>
          <cell r="V529">
            <v>40955</v>
          </cell>
          <cell r="W529">
            <v>41061</v>
          </cell>
          <cell r="X529">
            <v>41069</v>
          </cell>
          <cell r="Z529">
            <v>40962</v>
          </cell>
          <cell r="AA529">
            <v>40962</v>
          </cell>
          <cell r="AB529">
            <v>40962</v>
          </cell>
          <cell r="AC529">
            <v>40957</v>
          </cell>
          <cell r="AD529">
            <v>40971</v>
          </cell>
          <cell r="AE529">
            <v>41013</v>
          </cell>
          <cell r="AF529">
            <v>41016</v>
          </cell>
          <cell r="AH529">
            <v>41039</v>
          </cell>
          <cell r="AI529" t="str">
            <v>-</v>
          </cell>
          <cell r="AJ529">
            <v>44</v>
          </cell>
          <cell r="AK529">
            <v>16.285714285714285</v>
          </cell>
          <cell r="AV529">
            <v>41015</v>
          </cell>
          <cell r="AX529">
            <v>41019</v>
          </cell>
          <cell r="AY529">
            <v>41058</v>
          </cell>
          <cell r="AZ529">
            <v>103</v>
          </cell>
        </row>
        <row r="530">
          <cell r="B530" t="str">
            <v>A2107572-01</v>
          </cell>
          <cell r="C530" t="str">
            <v>Calumet Superior, LLC</v>
          </cell>
          <cell r="D530" t="str">
            <v>Kanous</v>
          </cell>
          <cell r="H530" t="str">
            <v>Madeleine</v>
          </cell>
          <cell r="I530">
            <v>12100417</v>
          </cell>
          <cell r="M530">
            <v>1</v>
          </cell>
          <cell r="N530" t="str">
            <v>LMV322</v>
          </cell>
          <cell r="O530">
            <v>61667</v>
          </cell>
          <cell r="Q530" t="str">
            <v>STD</v>
          </cell>
          <cell r="R530" t="str">
            <v>PB</v>
          </cell>
          <cell r="S530" t="str">
            <v>N</v>
          </cell>
          <cell r="T530" t="str">
            <v>N</v>
          </cell>
          <cell r="V530">
            <v>40964</v>
          </cell>
          <cell r="W530">
            <v>41069</v>
          </cell>
          <cell r="X530">
            <v>41085</v>
          </cell>
          <cell r="Z530">
            <v>40971</v>
          </cell>
          <cell r="AA530">
            <v>40971</v>
          </cell>
          <cell r="AB530">
            <v>40971</v>
          </cell>
          <cell r="AC530">
            <v>40973</v>
          </cell>
          <cell r="AD530">
            <v>40987</v>
          </cell>
          <cell r="AE530">
            <v>41014</v>
          </cell>
          <cell r="AF530">
            <v>41017</v>
          </cell>
          <cell r="AH530">
            <v>41055</v>
          </cell>
          <cell r="AI530" t="str">
            <v>-</v>
          </cell>
          <cell r="AJ530">
            <v>38</v>
          </cell>
          <cell r="AK530">
            <v>17.285714285714285</v>
          </cell>
          <cell r="AV530">
            <v>41039</v>
          </cell>
          <cell r="AX530">
            <v>41043</v>
          </cell>
          <cell r="AY530">
            <v>41074</v>
          </cell>
          <cell r="AZ530">
            <v>110</v>
          </cell>
        </row>
        <row r="531">
          <cell r="B531" t="str">
            <v>C2076575-01</v>
          </cell>
          <cell r="C531" t="str">
            <v>Thomas Russell</v>
          </cell>
          <cell r="D531" t="str">
            <v>Wesley</v>
          </cell>
          <cell r="H531" t="str">
            <v>Kursten</v>
          </cell>
          <cell r="I531" t="str">
            <v>274-12</v>
          </cell>
          <cell r="L531" t="str">
            <v>Jones</v>
          </cell>
          <cell r="M531">
            <v>1</v>
          </cell>
          <cell r="N531" t="str">
            <v>LMC-311P</v>
          </cell>
          <cell r="O531">
            <v>127497</v>
          </cell>
          <cell r="Q531" t="str">
            <v>STD</v>
          </cell>
          <cell r="R531" t="str">
            <v>CA</v>
          </cell>
          <cell r="S531" t="str">
            <v>N</v>
          </cell>
          <cell r="T531" t="str">
            <v>N</v>
          </cell>
          <cell r="V531">
            <v>40884</v>
          </cell>
          <cell r="W531">
            <v>41078</v>
          </cell>
          <cell r="X531">
            <v>41071</v>
          </cell>
          <cell r="Z531">
            <v>40891</v>
          </cell>
          <cell r="AA531">
            <v>40891</v>
          </cell>
          <cell r="AB531">
            <v>40898</v>
          </cell>
          <cell r="AC531">
            <v>40959</v>
          </cell>
          <cell r="AD531">
            <v>40973</v>
          </cell>
          <cell r="AE531">
            <v>41014</v>
          </cell>
          <cell r="AF531">
            <v>41018</v>
          </cell>
          <cell r="AH531">
            <v>41041</v>
          </cell>
          <cell r="AI531" t="str">
            <v>-</v>
          </cell>
          <cell r="AJ531">
            <v>97</v>
          </cell>
          <cell r="AK531">
            <v>26.714285714285715</v>
          </cell>
          <cell r="AV531">
            <v>41037</v>
          </cell>
          <cell r="AX531">
            <v>41043</v>
          </cell>
          <cell r="AY531">
            <v>41087</v>
          </cell>
          <cell r="AZ531">
            <v>203</v>
          </cell>
        </row>
        <row r="532">
          <cell r="B532" t="str">
            <v>A2072290-01-03</v>
          </cell>
          <cell r="C532" t="str">
            <v>SAJ/Resident Construction Manager/TOYO</v>
          </cell>
          <cell r="D532" t="str">
            <v>Jazmines</v>
          </cell>
          <cell r="H532" t="str">
            <v>Audrey</v>
          </cell>
          <cell r="I532" t="str">
            <v>SNT38E-1045</v>
          </cell>
          <cell r="M532">
            <v>3</v>
          </cell>
          <cell r="N532" t="str">
            <v>LMV-322</v>
          </cell>
          <cell r="O532">
            <v>324119.21999999997</v>
          </cell>
          <cell r="Q532" t="str">
            <v>CPX</v>
          </cell>
          <cell r="R532" t="str">
            <v>PC</v>
          </cell>
          <cell r="S532" t="str">
            <v>Y</v>
          </cell>
          <cell r="T532" t="str">
            <v>N</v>
          </cell>
          <cell r="V532">
            <v>40875</v>
          </cell>
          <cell r="W532">
            <v>41079</v>
          </cell>
          <cell r="X532">
            <v>41173</v>
          </cell>
          <cell r="Z532">
            <v>40882</v>
          </cell>
          <cell r="AA532">
            <v>40882</v>
          </cell>
          <cell r="AB532">
            <v>40882</v>
          </cell>
          <cell r="AC532">
            <v>41061</v>
          </cell>
          <cell r="AD532">
            <v>41075</v>
          </cell>
          <cell r="AE532">
            <v>41017</v>
          </cell>
          <cell r="AF532">
            <v>41020</v>
          </cell>
          <cell r="AH532">
            <v>41143</v>
          </cell>
          <cell r="AI532" t="str">
            <v>-</v>
          </cell>
          <cell r="AJ532">
            <v>105</v>
          </cell>
          <cell r="AK532">
            <v>42.571428571428569</v>
          </cell>
          <cell r="AV532">
            <v>41054</v>
          </cell>
          <cell r="AW532">
            <v>41159</v>
          </cell>
          <cell r="AX532">
            <v>41064</v>
          </cell>
          <cell r="AY532">
            <v>41179</v>
          </cell>
          <cell r="AZ532">
            <v>304</v>
          </cell>
        </row>
        <row r="533">
          <cell r="B533" t="str">
            <v>C2103378-01</v>
          </cell>
          <cell r="C533" t="str">
            <v>Pecan Pipeline Company</v>
          </cell>
          <cell r="D533" t="str">
            <v>Lothe</v>
          </cell>
          <cell r="H533" t="str">
            <v>Margaret</v>
          </cell>
          <cell r="I533">
            <v>206191</v>
          </cell>
          <cell r="J533" t="str">
            <v>C3141</v>
          </cell>
          <cell r="M533">
            <v>1</v>
          </cell>
          <cell r="N533" t="str">
            <v>LMC311P</v>
          </cell>
          <cell r="O533">
            <v>144642</v>
          </cell>
          <cell r="Q533" t="str">
            <v>STD</v>
          </cell>
          <cell r="R533" t="str">
            <v>CA</v>
          </cell>
          <cell r="S533" t="str">
            <v>N</v>
          </cell>
          <cell r="T533" t="str">
            <v>N</v>
          </cell>
          <cell r="V533">
            <v>40954</v>
          </cell>
          <cell r="W533">
            <v>41085</v>
          </cell>
          <cell r="X533">
            <v>41089</v>
          </cell>
          <cell r="Z533">
            <v>40961</v>
          </cell>
          <cell r="AA533">
            <v>40961</v>
          </cell>
          <cell r="AB533">
            <v>40968</v>
          </cell>
          <cell r="AC533">
            <v>40977</v>
          </cell>
          <cell r="AD533">
            <v>40991</v>
          </cell>
          <cell r="AE533">
            <v>41021</v>
          </cell>
          <cell r="AF533">
            <v>41025</v>
          </cell>
          <cell r="AH533">
            <v>41059</v>
          </cell>
          <cell r="AI533" t="str">
            <v>-</v>
          </cell>
          <cell r="AJ533">
            <v>52</v>
          </cell>
          <cell r="AK533">
            <v>19.285714285714285</v>
          </cell>
          <cell r="AR533">
            <v>41008</v>
          </cell>
          <cell r="AV533">
            <v>41032</v>
          </cell>
          <cell r="AX533">
            <v>41040</v>
          </cell>
          <cell r="AY533">
            <v>41088</v>
          </cell>
          <cell r="AZ533">
            <v>134</v>
          </cell>
        </row>
        <row r="534">
          <cell r="B534" t="str">
            <v>A2113162-01-02</v>
          </cell>
          <cell r="C534" t="str">
            <v>ConocoPhillips</v>
          </cell>
          <cell r="D534" t="str">
            <v>Lothe</v>
          </cell>
          <cell r="H534" t="str">
            <v>Nancy</v>
          </cell>
          <cell r="I534">
            <v>4516784251</v>
          </cell>
          <cell r="M534">
            <v>2</v>
          </cell>
          <cell r="N534" t="str">
            <v>LMV-806</v>
          </cell>
          <cell r="O534">
            <v>65736</v>
          </cell>
          <cell r="Q534" t="str">
            <v>STD</v>
          </cell>
          <cell r="R534" t="str">
            <v>PA</v>
          </cell>
          <cell r="S534" t="str">
            <v>N</v>
          </cell>
          <cell r="T534" t="str">
            <v>N</v>
          </cell>
          <cell r="V534">
            <v>40980</v>
          </cell>
          <cell r="W534">
            <v>41071</v>
          </cell>
          <cell r="X534">
            <v>41075</v>
          </cell>
          <cell r="Z534">
            <v>40987</v>
          </cell>
          <cell r="AA534">
            <v>40987</v>
          </cell>
          <cell r="AB534">
            <v>40987</v>
          </cell>
          <cell r="AC534">
            <v>40963</v>
          </cell>
          <cell r="AD534">
            <v>40977</v>
          </cell>
          <cell r="AE534">
            <v>41023</v>
          </cell>
          <cell r="AF534">
            <v>41026</v>
          </cell>
          <cell r="AH534">
            <v>41045</v>
          </cell>
          <cell r="AI534" t="str">
            <v>-</v>
          </cell>
          <cell r="AJ534">
            <v>35</v>
          </cell>
          <cell r="AK534">
            <v>13.571428571428571</v>
          </cell>
          <cell r="AV534">
            <v>41029</v>
          </cell>
          <cell r="AX534">
            <v>41032</v>
          </cell>
          <cell r="AY534">
            <v>41075</v>
          </cell>
          <cell r="AZ534">
            <v>95</v>
          </cell>
        </row>
        <row r="535">
          <cell r="B535" t="str">
            <v>A2134616-01</v>
          </cell>
          <cell r="C535" t="str">
            <v>ConocoPhillips</v>
          </cell>
          <cell r="D535" t="str">
            <v>Lothe</v>
          </cell>
          <cell r="F535" t="str">
            <v>Miller</v>
          </cell>
          <cell r="G535" t="str">
            <v>-</v>
          </cell>
          <cell r="H535" t="str">
            <v>Audrey</v>
          </cell>
          <cell r="I535">
            <v>4517066291</v>
          </cell>
          <cell r="M535">
            <v>1</v>
          </cell>
          <cell r="N535" t="str">
            <v>LMV-311</v>
          </cell>
          <cell r="O535">
            <v>50780</v>
          </cell>
          <cell r="Q535" t="str">
            <v>STD</v>
          </cell>
          <cell r="R535" t="str">
            <v>PA</v>
          </cell>
          <cell r="S535" t="str">
            <v>N</v>
          </cell>
          <cell r="T535" t="str">
            <v>Y</v>
          </cell>
          <cell r="V535">
            <v>41032</v>
          </cell>
          <cell r="W535">
            <v>41071</v>
          </cell>
          <cell r="X535">
            <v>41113</v>
          </cell>
          <cell r="Z535">
            <v>41039</v>
          </cell>
          <cell r="AA535">
            <v>41039</v>
          </cell>
          <cell r="AB535">
            <v>41039</v>
          </cell>
          <cell r="AC535">
            <v>41001</v>
          </cell>
          <cell r="AD535">
            <v>41015</v>
          </cell>
          <cell r="AE535">
            <v>41023</v>
          </cell>
          <cell r="AF535">
            <v>41026</v>
          </cell>
          <cell r="AH535">
            <v>41083</v>
          </cell>
          <cell r="AI535" t="str">
            <v>-</v>
          </cell>
          <cell r="AJ535">
            <v>-5</v>
          </cell>
          <cell r="AK535">
            <v>11.571428571428571</v>
          </cell>
          <cell r="AV535">
            <v>41051</v>
          </cell>
          <cell r="AX535">
            <v>41052</v>
          </cell>
          <cell r="AY535">
            <v>41089</v>
          </cell>
          <cell r="AZ535">
            <v>57</v>
          </cell>
        </row>
        <row r="536">
          <cell r="B536" t="str">
            <v>A2120036-01-04</v>
          </cell>
          <cell r="C536" t="str">
            <v>National Process Equipment, Inc.</v>
          </cell>
          <cell r="D536" t="str">
            <v>Elkins</v>
          </cell>
          <cell r="H536" t="str">
            <v>Madeleine</v>
          </cell>
          <cell r="I536" t="str">
            <v>PUR439439</v>
          </cell>
          <cell r="M536">
            <v>4</v>
          </cell>
          <cell r="N536" t="str">
            <v>LMV-802Z</v>
          </cell>
          <cell r="O536">
            <v>114737.52</v>
          </cell>
          <cell r="Q536" t="str">
            <v>STD</v>
          </cell>
          <cell r="R536" t="str">
            <v>PA</v>
          </cell>
          <cell r="S536" t="str">
            <v>N</v>
          </cell>
          <cell r="T536" t="str">
            <v>N</v>
          </cell>
          <cell r="V536">
            <v>40996</v>
          </cell>
          <cell r="W536">
            <v>41072</v>
          </cell>
          <cell r="X536">
            <v>41071</v>
          </cell>
          <cell r="Z536">
            <v>41003</v>
          </cell>
          <cell r="AA536">
            <v>41003</v>
          </cell>
          <cell r="AB536">
            <v>41003</v>
          </cell>
          <cell r="AC536">
            <v>40959</v>
          </cell>
          <cell r="AD536">
            <v>40973</v>
          </cell>
          <cell r="AE536">
            <v>41024</v>
          </cell>
          <cell r="AF536">
            <v>41027</v>
          </cell>
          <cell r="AH536">
            <v>41041</v>
          </cell>
          <cell r="AI536" t="str">
            <v>-</v>
          </cell>
          <cell r="AJ536">
            <v>23</v>
          </cell>
          <cell r="AK536">
            <v>10.714285714285714</v>
          </cell>
          <cell r="AV536">
            <v>41017</v>
          </cell>
          <cell r="AX536">
            <v>41026</v>
          </cell>
          <cell r="AY536">
            <v>41081</v>
          </cell>
          <cell r="AZ536">
            <v>85</v>
          </cell>
        </row>
        <row r="537">
          <cell r="B537" t="str">
            <v>C2113006-01</v>
          </cell>
          <cell r="C537" t="str">
            <v>Superior Pipeline</v>
          </cell>
          <cell r="D537" t="str">
            <v>Wesley</v>
          </cell>
          <cell r="H537" t="str">
            <v>Kursten</v>
          </cell>
          <cell r="I537" t="str">
            <v>98-11-130-0012</v>
          </cell>
          <cell r="M537">
            <v>1</v>
          </cell>
          <cell r="N537" t="str">
            <v>LMC311P</v>
          </cell>
          <cell r="O537">
            <v>120722</v>
          </cell>
          <cell r="Q537" t="str">
            <v>STD</v>
          </cell>
          <cell r="R537" t="str">
            <v>CA</v>
          </cell>
          <cell r="S537" t="str">
            <v>N</v>
          </cell>
          <cell r="T537" t="str">
            <v>N</v>
          </cell>
          <cell r="V537">
            <v>40977</v>
          </cell>
          <cell r="W537">
            <v>41087</v>
          </cell>
          <cell r="X537">
            <v>41085</v>
          </cell>
          <cell r="Z537">
            <v>40984</v>
          </cell>
          <cell r="AA537">
            <v>40984</v>
          </cell>
          <cell r="AB537">
            <v>40991</v>
          </cell>
          <cell r="AC537">
            <v>40973</v>
          </cell>
          <cell r="AD537">
            <v>40987</v>
          </cell>
          <cell r="AE537">
            <v>41023</v>
          </cell>
          <cell r="AF537">
            <v>41027</v>
          </cell>
          <cell r="AH537">
            <v>41055</v>
          </cell>
          <cell r="AI537" t="str">
            <v>-</v>
          </cell>
          <cell r="AJ537">
            <v>36</v>
          </cell>
          <cell r="AK537">
            <v>15.428571428571429</v>
          </cell>
          <cell r="AR537">
            <v>41023</v>
          </cell>
          <cell r="AS537">
            <v>41050</v>
          </cell>
          <cell r="AV537">
            <v>41043</v>
          </cell>
          <cell r="AX537">
            <v>41045</v>
          </cell>
          <cell r="AY537">
            <v>41086</v>
          </cell>
          <cell r="AZ537">
            <v>109</v>
          </cell>
        </row>
        <row r="538">
          <cell r="B538" t="str">
            <v>A2114854-01-02</v>
          </cell>
          <cell r="C538" t="str">
            <v>Alstom Power Italia SPA</v>
          </cell>
          <cell r="D538" t="str">
            <v>Kanous</v>
          </cell>
          <cell r="H538" t="str">
            <v>Madeleine</v>
          </cell>
          <cell r="I538" t="str">
            <v>4100138395/1</v>
          </cell>
          <cell r="M538">
            <v>2</v>
          </cell>
          <cell r="N538" t="str">
            <v>GBX</v>
          </cell>
          <cell r="O538">
            <v>81300</v>
          </cell>
          <cell r="Q538" t="str">
            <v>CPX</v>
          </cell>
          <cell r="R538" t="str">
            <v>PA</v>
          </cell>
          <cell r="S538" t="str">
            <v>Y</v>
          </cell>
          <cell r="T538" t="str">
            <v>N</v>
          </cell>
          <cell r="V538">
            <v>40982</v>
          </cell>
          <cell r="W538">
            <v>41075</v>
          </cell>
          <cell r="X538">
            <v>41075</v>
          </cell>
          <cell r="Z538">
            <v>40989</v>
          </cell>
          <cell r="AA538">
            <v>40989</v>
          </cell>
          <cell r="AB538">
            <v>40989</v>
          </cell>
          <cell r="AC538">
            <v>40963</v>
          </cell>
          <cell r="AD538">
            <v>40977</v>
          </cell>
          <cell r="AE538">
            <v>41027</v>
          </cell>
          <cell r="AF538">
            <v>41030</v>
          </cell>
          <cell r="AH538">
            <v>41045</v>
          </cell>
          <cell r="AI538" t="str">
            <v>-</v>
          </cell>
          <cell r="AJ538">
            <v>35</v>
          </cell>
          <cell r="AK538">
            <v>13.285714285714286</v>
          </cell>
          <cell r="AV538">
            <v>41021</v>
          </cell>
          <cell r="AX538">
            <v>41025</v>
          </cell>
          <cell r="AY538">
            <v>41088</v>
          </cell>
          <cell r="AZ538">
            <v>106</v>
          </cell>
        </row>
        <row r="539">
          <cell r="B539" t="str">
            <v>A2109842-01-02</v>
          </cell>
          <cell r="C539" t="str">
            <v>Valero Refining Co., - TN LLC</v>
          </cell>
          <cell r="D539" t="str">
            <v>Jazmines</v>
          </cell>
          <cell r="H539" t="str">
            <v>Madeleine</v>
          </cell>
          <cell r="I539">
            <v>4502372001</v>
          </cell>
          <cell r="L539" t="str">
            <v>Chapman</v>
          </cell>
          <cell r="M539">
            <v>2</v>
          </cell>
          <cell r="N539" t="str">
            <v>LMV-322</v>
          </cell>
          <cell r="O539">
            <v>62457</v>
          </cell>
          <cell r="Q539" t="str">
            <v>STD</v>
          </cell>
          <cell r="R539" t="str">
            <v>PA</v>
          </cell>
          <cell r="S539" t="str">
            <v>N</v>
          </cell>
          <cell r="T539" t="str">
            <v>N</v>
          </cell>
          <cell r="V539">
            <v>40970</v>
          </cell>
          <cell r="W539">
            <v>41075</v>
          </cell>
          <cell r="X539">
            <v>41078</v>
          </cell>
          <cell r="Z539">
            <v>40977</v>
          </cell>
          <cell r="AA539">
            <v>40977</v>
          </cell>
          <cell r="AB539">
            <v>40977</v>
          </cell>
          <cell r="AC539">
            <v>40966</v>
          </cell>
          <cell r="AD539">
            <v>40980</v>
          </cell>
          <cell r="AE539">
            <v>41027</v>
          </cell>
          <cell r="AF539">
            <v>41030</v>
          </cell>
          <cell r="AH539">
            <v>41048</v>
          </cell>
          <cell r="AI539" t="str">
            <v>-</v>
          </cell>
          <cell r="AJ539">
            <v>43</v>
          </cell>
          <cell r="AK539">
            <v>15.428571428571429</v>
          </cell>
          <cell r="AV539">
            <v>41038</v>
          </cell>
          <cell r="AX539">
            <v>41040</v>
          </cell>
          <cell r="AY539">
            <v>41073</v>
          </cell>
          <cell r="AZ539">
            <v>103</v>
          </cell>
        </row>
        <row r="540">
          <cell r="B540" t="str">
            <v>C2029193-01</v>
          </cell>
          <cell r="C540" t="str">
            <v>GS Engineering / International Polymers C.</v>
          </cell>
          <cell r="D540" t="str">
            <v>Jones</v>
          </cell>
          <cell r="F540" t="str">
            <v>Lindeman</v>
          </cell>
          <cell r="H540" t="str">
            <v>Suzy</v>
          </cell>
          <cell r="I540" t="str">
            <v>16-ME-PO-C3801-01</v>
          </cell>
          <cell r="L540" t="str">
            <v>Schadt</v>
          </cell>
          <cell r="M540">
            <v>1</v>
          </cell>
          <cell r="N540" t="str">
            <v>LF2440</v>
          </cell>
          <cell r="O540">
            <v>3980000</v>
          </cell>
          <cell r="P540" t="str">
            <v>PP</v>
          </cell>
          <cell r="Q540" t="str">
            <v>CPX</v>
          </cell>
          <cell r="R540" t="str">
            <v>Pinn/API</v>
          </cell>
          <cell r="S540" t="str">
            <v>Y</v>
          </cell>
          <cell r="T540" t="str">
            <v>N</v>
          </cell>
          <cell r="V540">
            <v>40765</v>
          </cell>
          <cell r="W540">
            <v>41228</v>
          </cell>
          <cell r="X540">
            <v>41304</v>
          </cell>
          <cell r="Z540">
            <v>40772</v>
          </cell>
          <cell r="AA540">
            <v>40772</v>
          </cell>
          <cell r="AB540">
            <v>40779</v>
          </cell>
          <cell r="AC540">
            <v>41024</v>
          </cell>
          <cell r="AD540">
            <v>41052</v>
          </cell>
          <cell r="AE540">
            <v>41018</v>
          </cell>
          <cell r="AF540">
            <v>41032</v>
          </cell>
          <cell r="AH540">
            <v>41274</v>
          </cell>
          <cell r="AI540">
            <v>41150</v>
          </cell>
          <cell r="AJ540">
            <v>192</v>
          </cell>
          <cell r="AK540">
            <v>77</v>
          </cell>
          <cell r="AV540">
            <v>41122</v>
          </cell>
          <cell r="AX540">
            <v>41123</v>
          </cell>
          <cell r="AY540">
            <v>41306</v>
          </cell>
          <cell r="AZ540">
            <v>541</v>
          </cell>
        </row>
        <row r="541">
          <cell r="B541" t="str">
            <v>A2134708-01</v>
          </cell>
          <cell r="C541" t="str">
            <v>Exxon Mobil</v>
          </cell>
          <cell r="D541" t="str">
            <v>Nelson</v>
          </cell>
          <cell r="F541" t="str">
            <v>Miller</v>
          </cell>
          <cell r="G541" t="str">
            <v>-</v>
          </cell>
          <cell r="H541" t="str">
            <v>Nancy</v>
          </cell>
          <cell r="I541">
            <v>4550927449</v>
          </cell>
          <cell r="M541">
            <v>1</v>
          </cell>
          <cell r="N541" t="str">
            <v>LMV-802</v>
          </cell>
          <cell r="O541">
            <v>15826.8</v>
          </cell>
          <cell r="Q541" t="str">
            <v>STD</v>
          </cell>
          <cell r="R541" t="str">
            <v>PA</v>
          </cell>
          <cell r="S541" t="str">
            <v>N</v>
          </cell>
          <cell r="T541" t="str">
            <v>y</v>
          </cell>
          <cell r="V541">
            <v>41032</v>
          </cell>
          <cell r="W541">
            <v>41078</v>
          </cell>
          <cell r="X541">
            <v>41086</v>
          </cell>
          <cell r="Z541">
            <v>41039</v>
          </cell>
          <cell r="AA541">
            <v>41039</v>
          </cell>
          <cell r="AB541">
            <v>41039</v>
          </cell>
          <cell r="AC541">
            <v>40974</v>
          </cell>
          <cell r="AD541">
            <v>40988</v>
          </cell>
          <cell r="AE541">
            <v>41030</v>
          </cell>
          <cell r="AF541">
            <v>41033</v>
          </cell>
          <cell r="AH541">
            <v>41056</v>
          </cell>
          <cell r="AI541" t="str">
            <v>-</v>
          </cell>
          <cell r="AJ541">
            <v>2</v>
          </cell>
          <cell r="AK541">
            <v>7.7142857142857144</v>
          </cell>
          <cell r="AV541">
            <v>41032</v>
          </cell>
          <cell r="AX541">
            <v>41033</v>
          </cell>
          <cell r="AY541">
            <v>41089</v>
          </cell>
          <cell r="AZ541">
            <v>57</v>
          </cell>
        </row>
        <row r="542">
          <cell r="B542" t="str">
            <v>A2110373-01-03</v>
          </cell>
          <cell r="C542" t="str">
            <v>Eastman Chemical Company</v>
          </cell>
          <cell r="D542" t="str">
            <v>DeRoo</v>
          </cell>
          <cell r="H542" t="str">
            <v>Madeleine</v>
          </cell>
          <cell r="I542">
            <v>41916631</v>
          </cell>
          <cell r="L542" t="str">
            <v>Chapman</v>
          </cell>
          <cell r="M542">
            <v>3</v>
          </cell>
          <cell r="N542" t="str">
            <v>LMV-311</v>
          </cell>
          <cell r="O542">
            <v>155657.01</v>
          </cell>
          <cell r="Q542" t="str">
            <v>STD</v>
          </cell>
          <cell r="R542" t="str">
            <v>PA</v>
          </cell>
          <cell r="S542" t="str">
            <v>N</v>
          </cell>
          <cell r="T542" t="str">
            <v>N</v>
          </cell>
          <cell r="V542">
            <v>40973</v>
          </cell>
          <cell r="W542">
            <v>41082</v>
          </cell>
          <cell r="X542">
            <v>41164</v>
          </cell>
          <cell r="Z542">
            <v>40980</v>
          </cell>
          <cell r="AA542">
            <v>40980</v>
          </cell>
          <cell r="AB542">
            <v>40980</v>
          </cell>
          <cell r="AC542">
            <v>41052</v>
          </cell>
          <cell r="AD542">
            <v>41066</v>
          </cell>
          <cell r="AE542">
            <v>41034</v>
          </cell>
          <cell r="AF542">
            <v>41037</v>
          </cell>
          <cell r="AH542">
            <v>41134</v>
          </cell>
          <cell r="AI542" t="str">
            <v>-</v>
          </cell>
          <cell r="AJ542">
            <v>47</v>
          </cell>
          <cell r="AK542">
            <v>27.285714285714285</v>
          </cell>
          <cell r="AV542">
            <v>41043</v>
          </cell>
          <cell r="AX542">
            <v>41047</v>
          </cell>
          <cell r="AY542">
            <v>41151</v>
          </cell>
          <cell r="AZ542">
            <v>178</v>
          </cell>
        </row>
        <row r="543">
          <cell r="B543" t="str">
            <v>C2056916-01</v>
          </cell>
          <cell r="C543" t="str">
            <v>Thomas Russell Co.</v>
          </cell>
          <cell r="D543" t="str">
            <v>Fox</v>
          </cell>
          <cell r="H543" t="str">
            <v>Margaret</v>
          </cell>
          <cell r="I543" t="str">
            <v>265-13</v>
          </cell>
          <cell r="M543">
            <v>1</v>
          </cell>
          <cell r="N543" t="str">
            <v>LMC311P</v>
          </cell>
          <cell r="O543">
            <v>135240</v>
          </cell>
          <cell r="Q543" t="str">
            <v>STD</v>
          </cell>
          <cell r="R543" t="str">
            <v>CA</v>
          </cell>
          <cell r="S543" t="str">
            <v>N</v>
          </cell>
          <cell r="T543" t="str">
            <v>yes</v>
          </cell>
          <cell r="V543">
            <v>40834</v>
          </cell>
          <cell r="W543">
            <v>41099</v>
          </cell>
          <cell r="X543">
            <v>41092</v>
          </cell>
          <cell r="Z543">
            <v>40841</v>
          </cell>
          <cell r="AA543">
            <v>40841</v>
          </cell>
          <cell r="AB543">
            <v>40848</v>
          </cell>
          <cell r="AC543">
            <v>40980</v>
          </cell>
          <cell r="AD543">
            <v>40994</v>
          </cell>
          <cell r="AE543">
            <v>41035</v>
          </cell>
          <cell r="AF543">
            <v>41039</v>
          </cell>
          <cell r="AH543">
            <v>41062</v>
          </cell>
          <cell r="AI543" t="str">
            <v>-</v>
          </cell>
          <cell r="AJ543">
            <v>148</v>
          </cell>
          <cell r="AK543">
            <v>36.857142857142854</v>
          </cell>
          <cell r="AR543">
            <v>40941</v>
          </cell>
          <cell r="AS543">
            <v>40949</v>
          </cell>
          <cell r="AV543">
            <v>41074</v>
          </cell>
          <cell r="AX543">
            <v>41075</v>
          </cell>
          <cell r="AY543">
            <v>41089</v>
          </cell>
          <cell r="AZ543">
            <v>255</v>
          </cell>
        </row>
        <row r="544">
          <cell r="B544" t="str">
            <v>C2023640-01</v>
          </cell>
          <cell r="C544" t="str">
            <v>Thomas Russell Co</v>
          </cell>
          <cell r="D544" t="str">
            <v>Fox</v>
          </cell>
          <cell r="H544" t="str">
            <v>Margaret</v>
          </cell>
          <cell r="I544" t="str">
            <v>268-12</v>
          </cell>
          <cell r="L544" t="str">
            <v>DeRoo</v>
          </cell>
          <cell r="M544">
            <v>1</v>
          </cell>
          <cell r="N544" t="str">
            <v>LMC-311P</v>
          </cell>
          <cell r="O544">
            <v>127497</v>
          </cell>
          <cell r="Q544" t="str">
            <v>STD</v>
          </cell>
          <cell r="R544" t="str">
            <v>CA</v>
          </cell>
          <cell r="T544" t="str">
            <v>no</v>
          </cell>
          <cell r="V544">
            <v>40752</v>
          </cell>
          <cell r="W544">
            <v>41100</v>
          </cell>
          <cell r="X544">
            <v>41089</v>
          </cell>
          <cell r="Z544">
            <v>40759</v>
          </cell>
          <cell r="AA544">
            <v>40759</v>
          </cell>
          <cell r="AB544">
            <v>40766</v>
          </cell>
          <cell r="AC544">
            <v>40977</v>
          </cell>
          <cell r="AD544">
            <v>40991</v>
          </cell>
          <cell r="AE544">
            <v>41036</v>
          </cell>
          <cell r="AF544">
            <v>41040</v>
          </cell>
          <cell r="AH544">
            <v>41059</v>
          </cell>
          <cell r="AI544" t="str">
            <v>-</v>
          </cell>
          <cell r="AJ544">
            <v>207</v>
          </cell>
          <cell r="AK544">
            <v>48.142857142857146</v>
          </cell>
          <cell r="AV544">
            <v>41058</v>
          </cell>
          <cell r="AX544">
            <v>41061</v>
          </cell>
          <cell r="AY544">
            <v>41089</v>
          </cell>
          <cell r="AZ544">
            <v>337</v>
          </cell>
        </row>
        <row r="545">
          <cell r="B545" t="str">
            <v>A2144027-01</v>
          </cell>
          <cell r="C545" t="str">
            <v>Delta Process Equipment</v>
          </cell>
          <cell r="D545" t="str">
            <v>Kanous</v>
          </cell>
          <cell r="F545" t="str">
            <v>Miller</v>
          </cell>
          <cell r="G545" t="str">
            <v>-</v>
          </cell>
          <cell r="H545" t="str">
            <v>Madeleine</v>
          </cell>
          <cell r="I545">
            <v>79322</v>
          </cell>
          <cell r="M545">
            <v>1</v>
          </cell>
          <cell r="N545" t="str">
            <v>LMV-311</v>
          </cell>
          <cell r="O545">
            <v>33537</v>
          </cell>
          <cell r="Q545" t="str">
            <v>FLT</v>
          </cell>
          <cell r="R545" t="str">
            <v>PB</v>
          </cell>
          <cell r="S545" t="str">
            <v>N</v>
          </cell>
          <cell r="T545" t="str">
            <v>Y</v>
          </cell>
          <cell r="V545">
            <v>41054</v>
          </cell>
          <cell r="W545">
            <v>41092</v>
          </cell>
          <cell r="X545">
            <v>41100</v>
          </cell>
          <cell r="Z545">
            <v>41061</v>
          </cell>
          <cell r="AA545">
            <v>41061</v>
          </cell>
          <cell r="AB545">
            <v>41061</v>
          </cell>
          <cell r="AC545">
            <v>40988</v>
          </cell>
          <cell r="AD545">
            <v>41002</v>
          </cell>
          <cell r="AE545">
            <v>41037</v>
          </cell>
          <cell r="AF545">
            <v>41040</v>
          </cell>
          <cell r="AH545">
            <v>41070</v>
          </cell>
          <cell r="AI545" t="str">
            <v>-</v>
          </cell>
          <cell r="AJ545">
            <v>-11</v>
          </cell>
          <cell r="AK545">
            <v>6.5714285714285712</v>
          </cell>
          <cell r="AP545">
            <v>40843</v>
          </cell>
          <cell r="AQ545">
            <v>40843</v>
          </cell>
          <cell r="AV545">
            <v>40938</v>
          </cell>
          <cell r="AX545">
            <v>40947</v>
          </cell>
          <cell r="AY545">
            <v>41075</v>
          </cell>
          <cell r="AZ545">
            <v>21</v>
          </cell>
        </row>
        <row r="546">
          <cell r="B546" t="str">
            <v>C2079898-01</v>
          </cell>
          <cell r="C546" t="str">
            <v>Hydro-Wing International</v>
          </cell>
          <cell r="D546" t="str">
            <v>Fox</v>
          </cell>
          <cell r="H546" t="str">
            <v>Margaret</v>
          </cell>
          <cell r="I546" t="str">
            <v>HWPC/111030</v>
          </cell>
          <cell r="J546" t="str">
            <v>C-376</v>
          </cell>
          <cell r="L546" t="str">
            <v>Rea</v>
          </cell>
          <cell r="M546">
            <v>1</v>
          </cell>
          <cell r="N546" t="str">
            <v>LMC311F</v>
          </cell>
          <cell r="O546">
            <v>242771.53</v>
          </cell>
          <cell r="Q546" t="str">
            <v>MCPX</v>
          </cell>
          <cell r="R546" t="str">
            <v>CA</v>
          </cell>
          <cell r="S546" t="str">
            <v>N</v>
          </cell>
          <cell r="T546" t="str">
            <v>no</v>
          </cell>
          <cell r="V546">
            <v>40892</v>
          </cell>
          <cell r="W546">
            <v>41101</v>
          </cell>
          <cell r="X546">
            <v>41151</v>
          </cell>
          <cell r="Z546">
            <v>40899</v>
          </cell>
          <cell r="AA546">
            <v>40899</v>
          </cell>
          <cell r="AB546">
            <v>40906</v>
          </cell>
          <cell r="AC546">
            <v>41039</v>
          </cell>
          <cell r="AD546">
            <v>41053</v>
          </cell>
          <cell r="AE546">
            <v>41037</v>
          </cell>
          <cell r="AF546">
            <v>41041</v>
          </cell>
          <cell r="AH546">
            <v>41121</v>
          </cell>
          <cell r="AI546" t="str">
            <v>-</v>
          </cell>
          <cell r="AJ546">
            <v>107</v>
          </cell>
          <cell r="AK546">
            <v>37</v>
          </cell>
          <cell r="AR546">
            <v>41031</v>
          </cell>
          <cell r="AS546">
            <v>41043</v>
          </cell>
          <cell r="AV546">
            <v>41045</v>
          </cell>
          <cell r="AX546">
            <v>41121</v>
          </cell>
          <cell r="AY546">
            <v>41144</v>
          </cell>
          <cell r="AZ546">
            <v>252</v>
          </cell>
        </row>
        <row r="547">
          <cell r="B547" t="str">
            <v>C2076517-01</v>
          </cell>
          <cell r="C547" t="str">
            <v>Thomas Russell</v>
          </cell>
          <cell r="D547" t="str">
            <v>Wesley</v>
          </cell>
          <cell r="F547" t="str">
            <v>Miller</v>
          </cell>
          <cell r="G547" t="str">
            <v>-</v>
          </cell>
          <cell r="H547" t="str">
            <v>Kursten</v>
          </cell>
          <cell r="I547" t="str">
            <v>263-12</v>
          </cell>
          <cell r="L547" t="str">
            <v>Jones</v>
          </cell>
          <cell r="M547">
            <v>1</v>
          </cell>
          <cell r="N547" t="str">
            <v>LMC-311P</v>
          </cell>
          <cell r="O547">
            <v>127497</v>
          </cell>
          <cell r="Q547" t="str">
            <v>FLT</v>
          </cell>
          <cell r="R547" t="str">
            <v>CA</v>
          </cell>
          <cell r="S547" t="str">
            <v>N</v>
          </cell>
          <cell r="T547" t="str">
            <v>Y</v>
          </cell>
          <cell r="V547">
            <v>40884</v>
          </cell>
          <cell r="W547">
            <v>41106</v>
          </cell>
          <cell r="X547">
            <v>41099</v>
          </cell>
          <cell r="Z547">
            <v>40891</v>
          </cell>
          <cell r="AA547">
            <v>40891</v>
          </cell>
          <cell r="AB547">
            <v>40898</v>
          </cell>
          <cell r="AC547">
            <v>40987</v>
          </cell>
          <cell r="AD547">
            <v>41001</v>
          </cell>
          <cell r="AE547">
            <v>41042</v>
          </cell>
          <cell r="AF547">
            <v>41046</v>
          </cell>
          <cell r="AH547">
            <v>41069</v>
          </cell>
          <cell r="AI547" t="str">
            <v>-</v>
          </cell>
          <cell r="AJ547">
            <v>117</v>
          </cell>
          <cell r="AK547">
            <v>30.714285714285715</v>
          </cell>
          <cell r="AR547">
            <v>41009</v>
          </cell>
          <cell r="AV547">
            <v>41058</v>
          </cell>
          <cell r="AX547">
            <v>41068</v>
          </cell>
          <cell r="AY547">
            <v>41110</v>
          </cell>
          <cell r="AZ547">
            <v>226</v>
          </cell>
        </row>
        <row r="548">
          <cell r="B548" t="str">
            <v>A2117806-03-04</v>
          </cell>
          <cell r="C548" t="str">
            <v>Merichem Company</v>
          </cell>
          <cell r="D548" t="str">
            <v>Elkins</v>
          </cell>
          <cell r="H548" t="str">
            <v>Madeleine</v>
          </cell>
          <cell r="I548">
            <v>320270</v>
          </cell>
          <cell r="M548">
            <v>2</v>
          </cell>
          <cell r="N548" t="str">
            <v>LMV-801Z</v>
          </cell>
          <cell r="O548">
            <v>116920</v>
          </cell>
          <cell r="Q548" t="str">
            <v>MCPX</v>
          </cell>
          <cell r="R548" t="str">
            <v>PB</v>
          </cell>
          <cell r="S548" t="str">
            <v>Y</v>
          </cell>
          <cell r="T548" t="str">
            <v>N</v>
          </cell>
          <cell r="V548">
            <v>40990</v>
          </cell>
          <cell r="W548">
            <v>41099</v>
          </cell>
          <cell r="X548">
            <v>41092</v>
          </cell>
          <cell r="Z548">
            <v>40997</v>
          </cell>
          <cell r="AA548">
            <v>40997</v>
          </cell>
          <cell r="AB548">
            <v>40997</v>
          </cell>
          <cell r="AC548">
            <v>40980</v>
          </cell>
          <cell r="AD548">
            <v>40994</v>
          </cell>
          <cell r="AE548">
            <v>41044</v>
          </cell>
          <cell r="AF548">
            <v>41047</v>
          </cell>
          <cell r="AH548">
            <v>41062</v>
          </cell>
          <cell r="AI548" t="str">
            <v>-</v>
          </cell>
          <cell r="AJ548">
            <v>42</v>
          </cell>
          <cell r="AK548">
            <v>14.571428571428571</v>
          </cell>
          <cell r="AV548">
            <v>41031</v>
          </cell>
          <cell r="AX548">
            <v>41032</v>
          </cell>
          <cell r="AY548">
            <v>41089</v>
          </cell>
          <cell r="AZ548">
            <v>99</v>
          </cell>
        </row>
        <row r="549">
          <cell r="B549" t="str">
            <v>A2117806-01-02</v>
          </cell>
          <cell r="C549" t="str">
            <v>Merichem Company</v>
          </cell>
          <cell r="D549" t="str">
            <v>Elkins</v>
          </cell>
          <cell r="H549" t="str">
            <v>Madeleine</v>
          </cell>
          <cell r="I549">
            <v>320270</v>
          </cell>
          <cell r="M549">
            <v>2</v>
          </cell>
          <cell r="N549" t="str">
            <v>LMV-801Z</v>
          </cell>
          <cell r="O549">
            <v>116920</v>
          </cell>
          <cell r="Q549" t="str">
            <v>MCPX</v>
          </cell>
          <cell r="R549" t="str">
            <v>PB</v>
          </cell>
          <cell r="S549" t="str">
            <v>Y</v>
          </cell>
          <cell r="T549" t="str">
            <v>N</v>
          </cell>
          <cell r="V549">
            <v>40990</v>
          </cell>
          <cell r="W549">
            <v>41099</v>
          </cell>
          <cell r="X549">
            <v>41099</v>
          </cell>
          <cell r="Z549">
            <v>40997</v>
          </cell>
          <cell r="AA549">
            <v>40997</v>
          </cell>
          <cell r="AB549">
            <v>40997</v>
          </cell>
          <cell r="AC549">
            <v>40987</v>
          </cell>
          <cell r="AD549">
            <v>41001</v>
          </cell>
          <cell r="AE549">
            <v>41044</v>
          </cell>
          <cell r="AF549">
            <v>41047</v>
          </cell>
          <cell r="AH549">
            <v>41069</v>
          </cell>
          <cell r="AI549" t="str">
            <v>-</v>
          </cell>
          <cell r="AJ549">
            <v>42</v>
          </cell>
          <cell r="AK549">
            <v>15.571428571428571</v>
          </cell>
          <cell r="AV549">
            <v>41058</v>
          </cell>
          <cell r="AX549">
            <v>41071</v>
          </cell>
          <cell r="AY549">
            <v>41110</v>
          </cell>
          <cell r="AZ549">
            <v>120</v>
          </cell>
        </row>
        <row r="550">
          <cell r="B550" t="str">
            <v>A2123965-01-02</v>
          </cell>
          <cell r="C550" t="str">
            <v>Thomas Russell Co.</v>
          </cell>
          <cell r="D550" t="str">
            <v>Jazmines</v>
          </cell>
          <cell r="H550" t="str">
            <v>Madeleine</v>
          </cell>
          <cell r="I550" t="str">
            <v>290-4</v>
          </cell>
          <cell r="M550">
            <v>2</v>
          </cell>
          <cell r="N550" t="str">
            <v>LMV-806</v>
          </cell>
          <cell r="O550">
            <v>37028</v>
          </cell>
          <cell r="Q550" t="str">
            <v>STD</v>
          </cell>
          <cell r="R550" t="str">
            <v>PA</v>
          </cell>
          <cell r="S550" t="str">
            <v>N</v>
          </cell>
          <cell r="T550" t="str">
            <v>N</v>
          </cell>
          <cell r="V550">
            <v>41004</v>
          </cell>
          <cell r="W550">
            <v>41092</v>
          </cell>
          <cell r="X550">
            <v>41116</v>
          </cell>
          <cell r="Z550">
            <v>41011</v>
          </cell>
          <cell r="AA550">
            <v>41011</v>
          </cell>
          <cell r="AB550">
            <v>41011</v>
          </cell>
          <cell r="AC550">
            <v>41004</v>
          </cell>
          <cell r="AD550">
            <v>41018</v>
          </cell>
          <cell r="AE550">
            <v>41044</v>
          </cell>
          <cell r="AF550">
            <v>41047</v>
          </cell>
          <cell r="AH550">
            <v>41086</v>
          </cell>
          <cell r="AI550" t="str">
            <v>-</v>
          </cell>
          <cell r="AJ550">
            <v>32</v>
          </cell>
          <cell r="AK550">
            <v>16</v>
          </cell>
          <cell r="AV550">
            <v>41066</v>
          </cell>
          <cell r="AX550">
            <v>41071</v>
          </cell>
          <cell r="AY550">
            <v>41106</v>
          </cell>
          <cell r="AZ550">
            <v>102</v>
          </cell>
        </row>
        <row r="551">
          <cell r="B551" t="str">
            <v>C1952601-01</v>
          </cell>
          <cell r="C551" t="str">
            <v>Bechtel/Gladstone</v>
          </cell>
          <cell r="D551" t="str">
            <v>Jones</v>
          </cell>
          <cell r="H551" t="str">
            <v>Melissa</v>
          </cell>
          <cell r="I551" t="str">
            <v>25576-140-POA-MCCS-00001</v>
          </cell>
          <cell r="L551" t="str">
            <v>Van de werken</v>
          </cell>
          <cell r="M551">
            <v>2</v>
          </cell>
          <cell r="N551" t="str">
            <v>LF-2230</v>
          </cell>
          <cell r="O551">
            <v>1604615</v>
          </cell>
          <cell r="P551" t="str">
            <v>PP</v>
          </cell>
          <cell r="Q551" t="str">
            <v>CPX</v>
          </cell>
          <cell r="R551" t="str">
            <v>Pinn/API</v>
          </cell>
          <cell r="S551" t="str">
            <v>Y</v>
          </cell>
          <cell r="T551" t="str">
            <v>no</v>
          </cell>
          <cell r="V551">
            <v>40577</v>
          </cell>
          <cell r="W551">
            <v>41243</v>
          </cell>
          <cell r="X551">
            <v>41243</v>
          </cell>
          <cell r="Z551">
            <v>40584</v>
          </cell>
          <cell r="AA551">
            <v>40584</v>
          </cell>
          <cell r="AB551">
            <v>40591</v>
          </cell>
          <cell r="AC551">
            <v>40963</v>
          </cell>
          <cell r="AD551">
            <v>40991</v>
          </cell>
          <cell r="AE551">
            <v>41033</v>
          </cell>
          <cell r="AF551">
            <v>41047</v>
          </cell>
          <cell r="AH551">
            <v>41213</v>
          </cell>
          <cell r="AI551">
            <v>41089</v>
          </cell>
          <cell r="AJ551">
            <v>337</v>
          </cell>
          <cell r="AK551">
            <v>95.142857142857139</v>
          </cell>
          <cell r="AP551">
            <v>40842</v>
          </cell>
          <cell r="AV551">
            <v>40955</v>
          </cell>
          <cell r="AX551">
            <v>40988</v>
          </cell>
          <cell r="AY551">
            <v>41274</v>
          </cell>
          <cell r="AZ551">
            <v>697</v>
          </cell>
        </row>
        <row r="552">
          <cell r="B552" t="str">
            <v>C2021138-01</v>
          </cell>
          <cell r="C552" t="str">
            <v>Technip KT India</v>
          </cell>
          <cell r="D552" t="str">
            <v>Setelin</v>
          </cell>
          <cell r="H552" t="str">
            <v>Margaret</v>
          </cell>
          <cell r="I552" t="str">
            <v>00783-141B-PO-1040-01-IMP</v>
          </cell>
          <cell r="M552">
            <v>1</v>
          </cell>
          <cell r="N552" t="str">
            <v>LMC-311F</v>
          </cell>
          <cell r="O552">
            <v>537660</v>
          </cell>
          <cell r="Q552" t="str">
            <v>STD</v>
          </cell>
          <cell r="R552" t="str">
            <v>CC</v>
          </cell>
          <cell r="S552" t="str">
            <v>Y</v>
          </cell>
          <cell r="T552" t="str">
            <v>no</v>
          </cell>
          <cell r="V552">
            <v>40746</v>
          </cell>
          <cell r="W552">
            <v>41145</v>
          </cell>
          <cell r="X552">
            <v>41180</v>
          </cell>
          <cell r="Z552">
            <v>40753</v>
          </cell>
          <cell r="AA552">
            <v>40753</v>
          </cell>
          <cell r="AB552">
            <v>40760</v>
          </cell>
          <cell r="AC552">
            <v>41068</v>
          </cell>
          <cell r="AD552">
            <v>41082</v>
          </cell>
          <cell r="AE552">
            <v>41046</v>
          </cell>
          <cell r="AF552">
            <v>41050</v>
          </cell>
          <cell r="AH552">
            <v>41150</v>
          </cell>
          <cell r="AI552" t="str">
            <v>-</v>
          </cell>
          <cell r="AJ552">
            <v>217</v>
          </cell>
          <cell r="AK552">
            <v>62</v>
          </cell>
          <cell r="AR552">
            <v>41024</v>
          </cell>
          <cell r="AS552">
            <v>41033</v>
          </cell>
          <cell r="AV552">
            <v>41089</v>
          </cell>
          <cell r="AX552">
            <v>41096</v>
          </cell>
          <cell r="AY552">
            <v>41178</v>
          </cell>
          <cell r="AZ552">
            <v>432</v>
          </cell>
        </row>
        <row r="553">
          <cell r="B553" t="str">
            <v>C2129203-01</v>
          </cell>
          <cell r="C553" t="str">
            <v>CHS/Cenex Refinery</v>
          </cell>
          <cell r="D553" t="str">
            <v>Lothe</v>
          </cell>
          <cell r="H553" t="str">
            <v>Margaret</v>
          </cell>
          <cell r="I553">
            <v>167933</v>
          </cell>
          <cell r="M553">
            <v>1</v>
          </cell>
          <cell r="N553" t="str">
            <v>LMC311P</v>
          </cell>
          <cell r="O553">
            <v>156156</v>
          </cell>
          <cell r="Q553" t="str">
            <v>STD</v>
          </cell>
          <cell r="R553" t="str">
            <v>CA</v>
          </cell>
          <cell r="S553" t="str">
            <v>N</v>
          </cell>
          <cell r="T553" t="str">
            <v>Y</v>
          </cell>
          <cell r="V553">
            <v>41017</v>
          </cell>
          <cell r="W553">
            <v>41112</v>
          </cell>
          <cell r="X553">
            <v>41152</v>
          </cell>
          <cell r="Z553">
            <v>41024</v>
          </cell>
          <cell r="AA553">
            <v>41024</v>
          </cell>
          <cell r="AB553">
            <v>41031</v>
          </cell>
          <cell r="AC553">
            <v>41040</v>
          </cell>
          <cell r="AD553">
            <v>41054</v>
          </cell>
          <cell r="AE553">
            <v>41048</v>
          </cell>
          <cell r="AF553">
            <v>41052</v>
          </cell>
          <cell r="AH553">
            <v>41122</v>
          </cell>
          <cell r="AI553" t="str">
            <v>-</v>
          </cell>
          <cell r="AJ553">
            <v>26</v>
          </cell>
          <cell r="AK553">
            <v>19.285714285714285</v>
          </cell>
          <cell r="AR553">
            <v>41047</v>
          </cell>
          <cell r="AS553">
            <v>41052</v>
          </cell>
          <cell r="AV553">
            <v>41103</v>
          </cell>
          <cell r="AX553">
            <v>41109</v>
          </cell>
          <cell r="AY553">
            <v>41143</v>
          </cell>
          <cell r="AZ553">
            <v>126</v>
          </cell>
        </row>
        <row r="554">
          <cell r="B554" t="str">
            <v>A2101438-01-02</v>
          </cell>
          <cell r="C554" t="str">
            <v>Mississippi Power Company</v>
          </cell>
          <cell r="D554" t="str">
            <v>Boening</v>
          </cell>
          <cell r="H554" t="str">
            <v>Audrey</v>
          </cell>
          <cell r="I554" t="str">
            <v>MPC10081926</v>
          </cell>
          <cell r="M554">
            <v>2</v>
          </cell>
          <cell r="N554" t="str">
            <v>LMV-321</v>
          </cell>
          <cell r="O554">
            <v>155858</v>
          </cell>
          <cell r="Q554" t="str">
            <v>CPX</v>
          </cell>
          <cell r="R554" t="str">
            <v>PB</v>
          </cell>
          <cell r="S554" t="str">
            <v>N</v>
          </cell>
          <cell r="T554" t="str">
            <v>N</v>
          </cell>
          <cell r="V554">
            <v>40949</v>
          </cell>
          <cell r="W554">
            <v>41106</v>
          </cell>
          <cell r="X554">
            <v>41145</v>
          </cell>
          <cell r="Z554">
            <v>40956</v>
          </cell>
          <cell r="AA554">
            <v>40956</v>
          </cell>
          <cell r="AB554">
            <v>40956</v>
          </cell>
          <cell r="AC554">
            <v>41033</v>
          </cell>
          <cell r="AD554">
            <v>41047</v>
          </cell>
          <cell r="AE554">
            <v>41051</v>
          </cell>
          <cell r="AF554">
            <v>41054</v>
          </cell>
          <cell r="AH554">
            <v>41115</v>
          </cell>
          <cell r="AI554" t="str">
            <v>-</v>
          </cell>
          <cell r="AJ554">
            <v>76</v>
          </cell>
          <cell r="AK554">
            <v>28</v>
          </cell>
          <cell r="AV554">
            <v>41106</v>
          </cell>
          <cell r="AX554">
            <v>41110</v>
          </cell>
          <cell r="AY554">
            <v>41148</v>
          </cell>
          <cell r="AZ554">
            <v>199</v>
          </cell>
        </row>
        <row r="555">
          <cell r="B555" t="str">
            <v>C2083055-01-02</v>
          </cell>
          <cell r="C555" t="str">
            <v>Sinopec/Yanshan</v>
          </cell>
          <cell r="D555" t="str">
            <v>Pastore</v>
          </cell>
          <cell r="H555" t="str">
            <v>Christina</v>
          </cell>
          <cell r="I555" t="str">
            <v>12USAAY25SPEC8704007</v>
          </cell>
          <cell r="J555" t="str">
            <v>C-251A/B</v>
          </cell>
          <cell r="M555">
            <v>2</v>
          </cell>
          <cell r="N555" t="str">
            <v>LMC343</v>
          </cell>
          <cell r="O555">
            <v>2326838</v>
          </cell>
          <cell r="Q555" t="str">
            <v>CPX</v>
          </cell>
          <cell r="R555" t="str">
            <v>CF</v>
          </cell>
          <cell r="S555" t="str">
            <v>Y</v>
          </cell>
          <cell r="T555" t="str">
            <v>N</v>
          </cell>
          <cell r="V555">
            <v>40899</v>
          </cell>
          <cell r="W555">
            <v>41152</v>
          </cell>
          <cell r="X555">
            <v>41264</v>
          </cell>
          <cell r="Z555">
            <v>40906</v>
          </cell>
          <cell r="AA555">
            <v>40906</v>
          </cell>
          <cell r="AB555">
            <v>40913</v>
          </cell>
          <cell r="AC555">
            <v>41138</v>
          </cell>
          <cell r="AD555">
            <v>41152</v>
          </cell>
          <cell r="AE555">
            <v>41047</v>
          </cell>
          <cell r="AF555">
            <v>41054</v>
          </cell>
          <cell r="AH555">
            <v>41234</v>
          </cell>
          <cell r="AI555" t="str">
            <v>-</v>
          </cell>
          <cell r="AJ555">
            <v>112</v>
          </cell>
          <cell r="AK555">
            <v>52.142857142857146</v>
          </cell>
          <cell r="AR555">
            <v>41143</v>
          </cell>
          <cell r="AV555">
            <v>41053</v>
          </cell>
          <cell r="AX555">
            <v>41179</v>
          </cell>
          <cell r="AY555">
            <v>41239</v>
          </cell>
          <cell r="AZ555">
            <v>340</v>
          </cell>
        </row>
        <row r="556">
          <cell r="B556" t="str">
            <v>C2121240-01</v>
          </cell>
          <cell r="C556" t="str">
            <v>Exterran Energy</v>
          </cell>
          <cell r="D556" t="str">
            <v>Mallet</v>
          </cell>
          <cell r="F556" t="str">
            <v>Miller</v>
          </cell>
          <cell r="G556" t="str">
            <v>-</v>
          </cell>
          <cell r="H556" t="str">
            <v>Kursten</v>
          </cell>
          <cell r="I556">
            <v>5296883</v>
          </cell>
          <cell r="J556" t="str">
            <v>C-111</v>
          </cell>
          <cell r="L556" t="str">
            <v>Fox</v>
          </cell>
          <cell r="M556">
            <v>1</v>
          </cell>
          <cell r="N556" t="str">
            <v>LMC331F</v>
          </cell>
          <cell r="O556">
            <v>185749</v>
          </cell>
          <cell r="Q556" t="str">
            <v>FLT</v>
          </cell>
          <cell r="R556" t="str">
            <v>CA</v>
          </cell>
          <cell r="S556" t="str">
            <v>N</v>
          </cell>
          <cell r="T556" t="str">
            <v>N</v>
          </cell>
          <cell r="V556">
            <v>40998</v>
          </cell>
          <cell r="W556">
            <v>41116</v>
          </cell>
          <cell r="X556">
            <v>41089</v>
          </cell>
          <cell r="Z556">
            <v>41005</v>
          </cell>
          <cell r="AA556">
            <v>41005</v>
          </cell>
          <cell r="AB556">
            <v>41012</v>
          </cell>
          <cell r="AC556">
            <v>40977</v>
          </cell>
          <cell r="AD556">
            <v>40991</v>
          </cell>
          <cell r="AE556">
            <v>41052</v>
          </cell>
          <cell r="AF556">
            <v>41056</v>
          </cell>
          <cell r="AH556">
            <v>41059</v>
          </cell>
          <cell r="AI556" t="str">
            <v>-</v>
          </cell>
          <cell r="AJ556">
            <v>41</v>
          </cell>
          <cell r="AK556">
            <v>13</v>
          </cell>
          <cell r="AR556">
            <v>41058</v>
          </cell>
          <cell r="AS556">
            <v>41064</v>
          </cell>
          <cell r="AV556">
            <v>41066</v>
          </cell>
          <cell r="AX556">
            <v>41068</v>
          </cell>
          <cell r="AY556">
            <v>41089</v>
          </cell>
          <cell r="AZ556">
            <v>91</v>
          </cell>
        </row>
        <row r="557">
          <cell r="B557" t="str">
            <v>C2121559-01</v>
          </cell>
          <cell r="C557" t="str">
            <v>Exterran</v>
          </cell>
          <cell r="D557" t="str">
            <v>Wesley</v>
          </cell>
          <cell r="F557" t="str">
            <v>Miller</v>
          </cell>
          <cell r="G557" t="str">
            <v>-</v>
          </cell>
          <cell r="H557" t="str">
            <v>Kursten</v>
          </cell>
          <cell r="I557">
            <v>5296825</v>
          </cell>
          <cell r="J557" t="str">
            <v>C-111/US-107168</v>
          </cell>
          <cell r="M557">
            <v>1</v>
          </cell>
          <cell r="N557" t="str">
            <v>LMC311</v>
          </cell>
          <cell r="O557">
            <v>139848</v>
          </cell>
          <cell r="Q557" t="str">
            <v>FLT</v>
          </cell>
          <cell r="R557" t="str">
            <v>CA</v>
          </cell>
          <cell r="S557" t="str">
            <v>N</v>
          </cell>
          <cell r="T557" t="str">
            <v>N</v>
          </cell>
          <cell r="V557">
            <v>40998</v>
          </cell>
          <cell r="W557">
            <v>41116</v>
          </cell>
          <cell r="X557">
            <v>41121</v>
          </cell>
          <cell r="Z557">
            <v>41005</v>
          </cell>
          <cell r="AA557">
            <v>41005</v>
          </cell>
          <cell r="AB557">
            <v>41012</v>
          </cell>
          <cell r="AC557">
            <v>41009</v>
          </cell>
          <cell r="AD557">
            <v>41023</v>
          </cell>
          <cell r="AE557">
            <v>41052</v>
          </cell>
          <cell r="AF557">
            <v>41056</v>
          </cell>
          <cell r="AH557">
            <v>41091</v>
          </cell>
          <cell r="AI557" t="str">
            <v>-</v>
          </cell>
          <cell r="AJ557">
            <v>41</v>
          </cell>
          <cell r="AK557">
            <v>17.571428571428573</v>
          </cell>
          <cell r="AR557">
            <v>41053</v>
          </cell>
          <cell r="AS557">
            <v>41064</v>
          </cell>
          <cell r="AV557">
            <v>41079</v>
          </cell>
          <cell r="AX557">
            <v>41080</v>
          </cell>
          <cell r="AY557">
            <v>41121</v>
          </cell>
          <cell r="AZ557">
            <v>123</v>
          </cell>
        </row>
        <row r="558">
          <cell r="B558" t="str">
            <v>C2029175-01</v>
          </cell>
          <cell r="C558" t="str">
            <v>DAELIM INDUSTRIAL CO., LTD</v>
          </cell>
          <cell r="D558" t="str">
            <v>Setelin</v>
          </cell>
          <cell r="H558" t="str">
            <v>Margaret</v>
          </cell>
          <cell r="I558" t="str">
            <v>YER-EPC3-P-1091-US</v>
          </cell>
          <cell r="M558">
            <v>1</v>
          </cell>
          <cell r="N558" t="str">
            <v>LMC-311P</v>
          </cell>
          <cell r="O558">
            <v>500000</v>
          </cell>
          <cell r="Q558" t="str">
            <v>STD</v>
          </cell>
          <cell r="R558" t="str">
            <v>CC</v>
          </cell>
          <cell r="T558" t="str">
            <v>N</v>
          </cell>
          <cell r="V558">
            <v>40765</v>
          </cell>
          <cell r="W558">
            <v>41151</v>
          </cell>
          <cell r="X558">
            <v>41257</v>
          </cell>
          <cell r="Z558">
            <v>40772</v>
          </cell>
          <cell r="AA558">
            <v>40772</v>
          </cell>
          <cell r="AB558">
            <v>40779</v>
          </cell>
          <cell r="AC558">
            <v>41145</v>
          </cell>
          <cell r="AD558">
            <v>41159</v>
          </cell>
          <cell r="AE558">
            <v>41052</v>
          </cell>
          <cell r="AF558">
            <v>41056</v>
          </cell>
          <cell r="AH558">
            <v>41227</v>
          </cell>
          <cell r="AI558" t="str">
            <v>-</v>
          </cell>
          <cell r="AJ558">
            <v>208</v>
          </cell>
          <cell r="AK558">
            <v>70.285714285714292</v>
          </cell>
          <cell r="AR558">
            <v>41004</v>
          </cell>
          <cell r="AS558">
            <v>41018</v>
          </cell>
          <cell r="AV558">
            <v>41068</v>
          </cell>
          <cell r="AX558">
            <v>41068</v>
          </cell>
          <cell r="AY558">
            <v>41243</v>
          </cell>
          <cell r="AZ558">
            <v>478</v>
          </cell>
        </row>
        <row r="559">
          <cell r="B559" t="str">
            <v>C2092092-01</v>
          </cell>
          <cell r="C559" t="str">
            <v>THOMAS RUSSELL</v>
          </cell>
          <cell r="D559" t="str">
            <v>Wesley</v>
          </cell>
          <cell r="F559" t="str">
            <v>Miller</v>
          </cell>
          <cell r="G559" t="str">
            <v>-</v>
          </cell>
          <cell r="H559" t="str">
            <v>Kursten</v>
          </cell>
          <cell r="I559" t="str">
            <v>286-13</v>
          </cell>
          <cell r="J559" t="str">
            <v>C-141</v>
          </cell>
          <cell r="M559">
            <v>1</v>
          </cell>
          <cell r="N559" t="str">
            <v>LMC-311P</v>
          </cell>
          <cell r="O559">
            <v>135240</v>
          </cell>
          <cell r="Q559" t="str">
            <v>FLT</v>
          </cell>
          <cell r="R559" t="str">
            <v>CA</v>
          </cell>
          <cell r="S559" t="str">
            <v>N</v>
          </cell>
          <cell r="T559" t="str">
            <v>N</v>
          </cell>
          <cell r="V559">
            <v>40927</v>
          </cell>
          <cell r="W559">
            <v>41117</v>
          </cell>
          <cell r="X559">
            <v>41107</v>
          </cell>
          <cell r="Z559">
            <v>40934</v>
          </cell>
          <cell r="AA559">
            <v>40934</v>
          </cell>
          <cell r="AB559">
            <v>40941</v>
          </cell>
          <cell r="AC559">
            <v>40995</v>
          </cell>
          <cell r="AD559">
            <v>41009</v>
          </cell>
          <cell r="AE559">
            <v>41053</v>
          </cell>
          <cell r="AF559">
            <v>41057</v>
          </cell>
          <cell r="AH559">
            <v>41077</v>
          </cell>
          <cell r="AI559" t="str">
            <v>-</v>
          </cell>
          <cell r="AJ559">
            <v>93</v>
          </cell>
          <cell r="AK559">
            <v>25.714285714285715</v>
          </cell>
          <cell r="AR559">
            <v>41029</v>
          </cell>
          <cell r="AS559">
            <v>41047</v>
          </cell>
          <cell r="AV559">
            <v>41066</v>
          </cell>
          <cell r="AX559">
            <v>41066</v>
          </cell>
          <cell r="AY559">
            <v>41124</v>
          </cell>
          <cell r="AZ559">
            <v>197</v>
          </cell>
        </row>
        <row r="560">
          <cell r="B560" t="str">
            <v>C2115264-01</v>
          </cell>
          <cell r="C560" t="str">
            <v>JH Wright - CONVERSION</v>
          </cell>
          <cell r="D560" t="str">
            <v>Perez</v>
          </cell>
          <cell r="H560" t="str">
            <v>Kursten</v>
          </cell>
          <cell r="I560">
            <v>950323</v>
          </cell>
          <cell r="L560" t="str">
            <v>Perez</v>
          </cell>
          <cell r="M560">
            <v>1</v>
          </cell>
          <cell r="N560" t="str">
            <v>CONV</v>
          </cell>
          <cell r="O560">
            <v>31103.599999999999</v>
          </cell>
          <cell r="Q560" t="str">
            <v>STD</v>
          </cell>
          <cell r="R560" t="str">
            <v>P8</v>
          </cell>
          <cell r="S560" t="str">
            <v>N</v>
          </cell>
          <cell r="T560" t="str">
            <v>N</v>
          </cell>
          <cell r="V560">
            <v>40983</v>
          </cell>
          <cell r="W560">
            <v>41103</v>
          </cell>
          <cell r="X560">
            <v>41141</v>
          </cell>
          <cell r="Z560">
            <v>40990</v>
          </cell>
          <cell r="AA560">
            <v>40990</v>
          </cell>
          <cell r="AB560">
            <v>40987</v>
          </cell>
          <cell r="AC560">
            <v>41141</v>
          </cell>
          <cell r="AD560">
            <v>41141</v>
          </cell>
          <cell r="AE560">
            <v>41057</v>
          </cell>
          <cell r="AF560">
            <v>41059</v>
          </cell>
          <cell r="AH560">
            <v>41111</v>
          </cell>
          <cell r="AI560" t="str">
            <v>-</v>
          </cell>
          <cell r="AJ560">
            <v>55</v>
          </cell>
          <cell r="AK560">
            <v>22.571428571428573</v>
          </cell>
          <cell r="AV560">
            <v>41039</v>
          </cell>
          <cell r="AX560">
            <v>41044</v>
          </cell>
          <cell r="AY560">
            <v>41124</v>
          </cell>
          <cell r="AZ560">
            <v>141</v>
          </cell>
        </row>
        <row r="561">
          <cell r="B561" t="str">
            <v>C2102001-01</v>
          </cell>
          <cell r="C561" t="str">
            <v>Thomas Russell/MarkWest</v>
          </cell>
          <cell r="D561" t="str">
            <v>Fox</v>
          </cell>
          <cell r="H561" t="str">
            <v>Michelle</v>
          </cell>
          <cell r="I561" t="str">
            <v>288-6</v>
          </cell>
          <cell r="J561" t="str">
            <v>C-1141</v>
          </cell>
          <cell r="M561">
            <v>1</v>
          </cell>
          <cell r="N561" t="str">
            <v>LMC311P</v>
          </cell>
          <cell r="O561">
            <v>132795</v>
          </cell>
          <cell r="Q561" t="str">
            <v>STD</v>
          </cell>
          <cell r="R561" t="str">
            <v>CA</v>
          </cell>
          <cell r="S561" t="str">
            <v>Y</v>
          </cell>
          <cell r="T561" t="str">
            <v>N</v>
          </cell>
          <cell r="V561">
            <v>40952</v>
          </cell>
          <cell r="W561">
            <v>41121</v>
          </cell>
          <cell r="X561">
            <v>41089</v>
          </cell>
          <cell r="Z561">
            <v>40959</v>
          </cell>
          <cell r="AA561">
            <v>40959</v>
          </cell>
          <cell r="AB561">
            <v>40966</v>
          </cell>
          <cell r="AC561">
            <v>40977</v>
          </cell>
          <cell r="AD561">
            <v>40991</v>
          </cell>
          <cell r="AE561">
            <v>41057</v>
          </cell>
          <cell r="AF561">
            <v>41061</v>
          </cell>
          <cell r="AH561">
            <v>41059</v>
          </cell>
          <cell r="AI561" t="str">
            <v>-</v>
          </cell>
          <cell r="AJ561">
            <v>80</v>
          </cell>
          <cell r="AK561">
            <v>19.571428571428573</v>
          </cell>
          <cell r="AR561">
            <v>41022</v>
          </cell>
          <cell r="AS561">
            <v>41044</v>
          </cell>
          <cell r="AV561">
            <v>41058</v>
          </cell>
          <cell r="AX561">
            <v>41071</v>
          </cell>
          <cell r="AY561">
            <v>41090</v>
          </cell>
          <cell r="AZ561">
            <v>138</v>
          </cell>
        </row>
        <row r="562">
          <cell r="B562" t="str">
            <v>A2054238-01-03</v>
          </cell>
          <cell r="C562" t="str">
            <v>Worley Parsons / Propane Transfer</v>
          </cell>
          <cell r="D562" t="str">
            <v>Kennedy</v>
          </cell>
          <cell r="H562" t="str">
            <v>Christina</v>
          </cell>
          <cell r="I562" t="str">
            <v>11900002-232-PP-POD-0546</v>
          </cell>
          <cell r="M562">
            <v>2</v>
          </cell>
          <cell r="N562" t="str">
            <v>LMV311Z</v>
          </cell>
          <cell r="O562">
            <v>454843.53</v>
          </cell>
          <cell r="Q562" t="str">
            <v>MCPX</v>
          </cell>
          <cell r="R562" t="str">
            <v>PC</v>
          </cell>
          <cell r="S562" t="str">
            <v>N</v>
          </cell>
          <cell r="T562" t="str">
            <v>no</v>
          </cell>
          <cell r="V562">
            <v>40827</v>
          </cell>
          <cell r="W562">
            <v>41120</v>
          </cell>
          <cell r="X562">
            <v>41100</v>
          </cell>
          <cell r="Z562">
            <v>40834</v>
          </cell>
          <cell r="AA562">
            <v>40834</v>
          </cell>
          <cell r="AB562">
            <v>40834</v>
          </cell>
          <cell r="AC562">
            <v>40988</v>
          </cell>
          <cell r="AD562">
            <v>41002</v>
          </cell>
          <cell r="AE562">
            <v>41058</v>
          </cell>
          <cell r="AF562">
            <v>41061</v>
          </cell>
          <cell r="AH562">
            <v>41070</v>
          </cell>
          <cell r="AI562" t="str">
            <v>-</v>
          </cell>
          <cell r="AJ562">
            <v>169</v>
          </cell>
          <cell r="AK562">
            <v>39</v>
          </cell>
          <cell r="AV562">
            <v>41078</v>
          </cell>
          <cell r="AX562">
            <v>41079</v>
          </cell>
          <cell r="AY562">
            <v>41095</v>
          </cell>
          <cell r="AZ562">
            <v>268</v>
          </cell>
        </row>
        <row r="563">
          <cell r="B563" t="str">
            <v>C2102025-01</v>
          </cell>
          <cell r="C563" t="str">
            <v>Thomas Russell/MarkWest</v>
          </cell>
          <cell r="D563" t="str">
            <v>Fox</v>
          </cell>
          <cell r="H563" t="str">
            <v>Michelle</v>
          </cell>
          <cell r="I563" t="str">
            <v>287-6</v>
          </cell>
          <cell r="J563" t="str">
            <v>C-1141</v>
          </cell>
          <cell r="M563">
            <v>1</v>
          </cell>
          <cell r="N563" t="str">
            <v>LMC311P</v>
          </cell>
          <cell r="O563">
            <v>132795</v>
          </cell>
          <cell r="Q563" t="str">
            <v>STD</v>
          </cell>
          <cell r="R563" t="str">
            <v>CA</v>
          </cell>
          <cell r="S563" t="str">
            <v>Y</v>
          </cell>
          <cell r="T563" t="str">
            <v>N</v>
          </cell>
          <cell r="V563">
            <v>40952</v>
          </cell>
          <cell r="W563">
            <v>41121</v>
          </cell>
          <cell r="X563">
            <v>41120</v>
          </cell>
          <cell r="Z563">
            <v>40959</v>
          </cell>
          <cell r="AA563">
            <v>40959</v>
          </cell>
          <cell r="AB563">
            <v>40966</v>
          </cell>
          <cell r="AC563">
            <v>41008</v>
          </cell>
          <cell r="AD563">
            <v>41022</v>
          </cell>
          <cell r="AE563">
            <v>41057</v>
          </cell>
          <cell r="AF563">
            <v>41061</v>
          </cell>
          <cell r="AH563">
            <v>41090</v>
          </cell>
          <cell r="AI563" t="str">
            <v>-</v>
          </cell>
          <cell r="AJ563">
            <v>80</v>
          </cell>
          <cell r="AK563">
            <v>24</v>
          </cell>
          <cell r="AP563">
            <v>40800</v>
          </cell>
          <cell r="AQ563">
            <v>40800</v>
          </cell>
          <cell r="AR563">
            <v>41022</v>
          </cell>
          <cell r="AS563">
            <v>41044</v>
          </cell>
          <cell r="AV563">
            <v>40933</v>
          </cell>
          <cell r="AX563">
            <v>40967</v>
          </cell>
          <cell r="AY563">
            <v>41088</v>
          </cell>
          <cell r="AZ563">
            <v>136</v>
          </cell>
        </row>
        <row r="564">
          <cell r="B564" t="str">
            <v>A2033962-01-02</v>
          </cell>
          <cell r="C564" t="str">
            <v>Worley Parsons/Slop Oil</v>
          </cell>
          <cell r="D564" t="str">
            <v>Kennedy</v>
          </cell>
          <cell r="H564" t="str">
            <v>Christina</v>
          </cell>
          <cell r="I564" t="str">
            <v>11900002913PPPOD0484</v>
          </cell>
          <cell r="M564">
            <v>2</v>
          </cell>
          <cell r="N564" t="str">
            <v>LMV801Z</v>
          </cell>
          <cell r="O564">
            <v>99022.91</v>
          </cell>
          <cell r="Q564" t="str">
            <v>MCPX</v>
          </cell>
          <cell r="R564" t="str">
            <v>PC</v>
          </cell>
          <cell r="S564" t="str">
            <v>Y</v>
          </cell>
          <cell r="T564" t="str">
            <v>no</v>
          </cell>
          <cell r="V564">
            <v>40778</v>
          </cell>
          <cell r="W564">
            <v>41120</v>
          </cell>
          <cell r="X564">
            <v>41120</v>
          </cell>
          <cell r="Z564">
            <v>40785</v>
          </cell>
          <cell r="AA564">
            <v>40785</v>
          </cell>
          <cell r="AB564">
            <v>40785</v>
          </cell>
          <cell r="AC564">
            <v>41008</v>
          </cell>
          <cell r="AD564">
            <v>41022</v>
          </cell>
          <cell r="AE564">
            <v>41058</v>
          </cell>
          <cell r="AF564">
            <v>41061</v>
          </cell>
          <cell r="AH564">
            <v>41090</v>
          </cell>
          <cell r="AI564" t="str">
            <v>-</v>
          </cell>
          <cell r="AJ564">
            <v>204</v>
          </cell>
          <cell r="AK564">
            <v>48.857142857142854</v>
          </cell>
          <cell r="AX564">
            <v>40966</v>
          </cell>
          <cell r="AY564">
            <v>41088</v>
          </cell>
          <cell r="AZ564">
            <v>310</v>
          </cell>
        </row>
        <row r="565">
          <cell r="B565" t="str">
            <v>A2116454-01-03</v>
          </cell>
          <cell r="C565" t="str">
            <v>EQUISTAR CHEMICALS    3448</v>
          </cell>
          <cell r="D565" t="str">
            <v>Setelin</v>
          </cell>
          <cell r="H565" t="str">
            <v>Nancy</v>
          </cell>
          <cell r="I565">
            <v>4401506658</v>
          </cell>
          <cell r="M565">
            <v>3</v>
          </cell>
          <cell r="N565" t="str">
            <v>LMV-343</v>
          </cell>
          <cell r="O565">
            <v>312099</v>
          </cell>
          <cell r="Q565" t="str">
            <v>MCPX</v>
          </cell>
          <cell r="R565" t="str">
            <v>PB</v>
          </cell>
          <cell r="S565" t="str">
            <v>Y</v>
          </cell>
          <cell r="T565" t="str">
            <v>N</v>
          </cell>
          <cell r="V565">
            <v>40988</v>
          </cell>
          <cell r="W565">
            <v>41113</v>
          </cell>
          <cell r="X565">
            <v>41131</v>
          </cell>
          <cell r="Z565">
            <v>40995</v>
          </cell>
          <cell r="AA565">
            <v>40995</v>
          </cell>
          <cell r="AB565">
            <v>40995</v>
          </cell>
          <cell r="AC565">
            <v>41019</v>
          </cell>
          <cell r="AD565">
            <v>41033</v>
          </cell>
          <cell r="AE565">
            <v>41058</v>
          </cell>
          <cell r="AF565">
            <v>41061</v>
          </cell>
          <cell r="AH565">
            <v>41101</v>
          </cell>
          <cell r="AI565" t="str">
            <v>-</v>
          </cell>
          <cell r="AJ565">
            <v>54</v>
          </cell>
          <cell r="AK565">
            <v>20.428571428571427</v>
          </cell>
          <cell r="AO565">
            <v>40778</v>
          </cell>
          <cell r="AV565">
            <v>41058</v>
          </cell>
          <cell r="AX565">
            <v>41065</v>
          </cell>
          <cell r="AY565">
            <v>41131</v>
          </cell>
          <cell r="AZ565">
            <v>143</v>
          </cell>
        </row>
        <row r="566">
          <cell r="B566" t="str">
            <v>A2144085-01</v>
          </cell>
          <cell r="C566" t="str">
            <v>National Cooperative Refinery Assoc.</v>
          </cell>
          <cell r="D566" t="str">
            <v>Kanous</v>
          </cell>
          <cell r="F566" t="str">
            <v>Miller</v>
          </cell>
          <cell r="G566" t="str">
            <v>-</v>
          </cell>
          <cell r="H566" t="str">
            <v>Kursten</v>
          </cell>
          <cell r="I566" t="str">
            <v>103037-002</v>
          </cell>
          <cell r="M566">
            <v>1</v>
          </cell>
          <cell r="N566" t="str">
            <v>LMV-322</v>
          </cell>
          <cell r="O566">
            <v>24594</v>
          </cell>
          <cell r="Q566" t="str">
            <v>FLT</v>
          </cell>
          <cell r="R566" t="str">
            <v>P7</v>
          </cell>
          <cell r="S566" t="str">
            <v>N</v>
          </cell>
          <cell r="T566" t="str">
            <v>Y</v>
          </cell>
          <cell r="V566">
            <v>41054</v>
          </cell>
          <cell r="W566">
            <v>41100</v>
          </cell>
          <cell r="X566">
            <v>41121</v>
          </cell>
          <cell r="Z566">
            <v>41061</v>
          </cell>
          <cell r="AA566">
            <v>41061</v>
          </cell>
          <cell r="AB566">
            <v>41057.5</v>
          </cell>
          <cell r="AC566">
            <v>41121</v>
          </cell>
          <cell r="AD566">
            <v>41121</v>
          </cell>
          <cell r="AE566">
            <v>41059.75</v>
          </cell>
          <cell r="AF566">
            <v>41061.5</v>
          </cell>
          <cell r="AH566">
            <v>41091</v>
          </cell>
          <cell r="AI566" t="str">
            <v>-</v>
          </cell>
          <cell r="AJ566">
            <v>6</v>
          </cell>
          <cell r="AK566">
            <v>9.5714285714285712</v>
          </cell>
          <cell r="AV566">
            <v>41080</v>
          </cell>
          <cell r="AX566">
            <v>41081</v>
          </cell>
          <cell r="AY566">
            <v>41121</v>
          </cell>
          <cell r="AZ566">
            <v>67</v>
          </cell>
        </row>
        <row r="567">
          <cell r="B567" t="str">
            <v>A2132887-01</v>
          </cell>
          <cell r="C567" t="str">
            <v>Alstom  Power</v>
          </cell>
          <cell r="D567" t="str">
            <v>Kanous</v>
          </cell>
          <cell r="F567" t="str">
            <v>Miller</v>
          </cell>
          <cell r="G567" t="str">
            <v>-</v>
          </cell>
          <cell r="H567" t="str">
            <v>Kursten</v>
          </cell>
          <cell r="I567" t="str">
            <v>4100152420/0</v>
          </cell>
          <cell r="M567">
            <v>1</v>
          </cell>
          <cell r="N567" t="str">
            <v>SDN GBX NEW</v>
          </cell>
          <cell r="O567">
            <v>35400</v>
          </cell>
          <cell r="Q567" t="str">
            <v>FLT</v>
          </cell>
          <cell r="R567" t="str">
            <v>PA</v>
          </cell>
          <cell r="S567" t="str">
            <v>N</v>
          </cell>
          <cell r="T567" t="str">
            <v>N</v>
          </cell>
          <cell r="V567">
            <v>41029</v>
          </cell>
          <cell r="W567">
            <v>41107</v>
          </cell>
          <cell r="X567">
            <v>41089</v>
          </cell>
          <cell r="Z567">
            <v>41036</v>
          </cell>
          <cell r="AA567">
            <v>41036</v>
          </cell>
          <cell r="AB567">
            <v>41036</v>
          </cell>
          <cell r="AC567">
            <v>40977</v>
          </cell>
          <cell r="AD567">
            <v>40991</v>
          </cell>
          <cell r="AE567">
            <v>41059</v>
          </cell>
          <cell r="AF567">
            <v>41062</v>
          </cell>
          <cell r="AH567">
            <v>41059</v>
          </cell>
          <cell r="AI567" t="str">
            <v>-</v>
          </cell>
          <cell r="AJ567">
            <v>25</v>
          </cell>
          <cell r="AK567">
            <v>8.5714285714285712</v>
          </cell>
          <cell r="AV567">
            <v>41058</v>
          </cell>
          <cell r="AX567">
            <v>41064</v>
          </cell>
          <cell r="AY567">
            <v>41090</v>
          </cell>
          <cell r="AZ567">
            <v>61</v>
          </cell>
        </row>
        <row r="568">
          <cell r="B568" t="str">
            <v>A1995293-05-06</v>
          </cell>
          <cell r="C568" t="str">
            <v>Mississippi Power Company</v>
          </cell>
          <cell r="D568" t="str">
            <v>Boening</v>
          </cell>
          <cell r="H568" t="str">
            <v>Audrey</v>
          </cell>
          <cell r="I568" t="str">
            <v>MPC10029649</v>
          </cell>
          <cell r="M568">
            <v>2</v>
          </cell>
          <cell r="N568" t="str">
            <v>LMV-322</v>
          </cell>
          <cell r="O568">
            <v>185768</v>
          </cell>
          <cell r="Q568" t="str">
            <v>MCPX</v>
          </cell>
          <cell r="R568" t="str">
            <v>PD</v>
          </cell>
          <cell r="S568" t="str">
            <v>N</v>
          </cell>
          <cell r="T568" t="str">
            <v>N</v>
          </cell>
          <cell r="V568">
            <v>40681</v>
          </cell>
          <cell r="W568">
            <v>41129</v>
          </cell>
          <cell r="X568">
            <v>41173</v>
          </cell>
          <cell r="Z568">
            <v>40688</v>
          </cell>
          <cell r="AA568">
            <v>40688</v>
          </cell>
          <cell r="AB568">
            <v>40688</v>
          </cell>
          <cell r="AC568">
            <v>41061</v>
          </cell>
          <cell r="AD568">
            <v>41075</v>
          </cell>
          <cell r="AE568">
            <v>41058</v>
          </cell>
          <cell r="AF568">
            <v>41062</v>
          </cell>
          <cell r="AH568">
            <v>41143</v>
          </cell>
          <cell r="AI568" t="str">
            <v>-</v>
          </cell>
          <cell r="AJ568">
            <v>273</v>
          </cell>
          <cell r="AK568">
            <v>70.285714285714292</v>
          </cell>
          <cell r="AV568">
            <v>41054</v>
          </cell>
          <cell r="AX568">
            <v>41064</v>
          </cell>
          <cell r="AY568">
            <v>41177</v>
          </cell>
          <cell r="AZ568">
            <v>496</v>
          </cell>
        </row>
        <row r="569">
          <cell r="B569" t="str">
            <v>A1995293-01-02</v>
          </cell>
          <cell r="C569" t="str">
            <v>Mississippi Power Company</v>
          </cell>
          <cell r="D569" t="str">
            <v>Boening</v>
          </cell>
          <cell r="H569" t="str">
            <v>Audrey</v>
          </cell>
          <cell r="I569" t="str">
            <v>MPC10029649</v>
          </cell>
          <cell r="M569">
            <v>2</v>
          </cell>
          <cell r="N569" t="str">
            <v>LMV-806</v>
          </cell>
          <cell r="O569">
            <v>186101</v>
          </cell>
          <cell r="Q569" t="str">
            <v>MCPX</v>
          </cell>
          <cell r="R569" t="str">
            <v>PD</v>
          </cell>
          <cell r="S569" t="str">
            <v>N</v>
          </cell>
          <cell r="T569" t="str">
            <v>N</v>
          </cell>
          <cell r="V569">
            <v>40681</v>
          </cell>
          <cell r="W569">
            <v>41129</v>
          </cell>
          <cell r="X569">
            <v>41173</v>
          </cell>
          <cell r="Z569">
            <v>40688</v>
          </cell>
          <cell r="AA569">
            <v>40688</v>
          </cell>
          <cell r="AB569">
            <v>40688</v>
          </cell>
          <cell r="AC569">
            <v>41061</v>
          </cell>
          <cell r="AD569">
            <v>41075</v>
          </cell>
          <cell r="AE569">
            <v>41058</v>
          </cell>
          <cell r="AF569">
            <v>41062</v>
          </cell>
          <cell r="AH569">
            <v>41143</v>
          </cell>
          <cell r="AI569" t="str">
            <v>-</v>
          </cell>
          <cell r="AJ569">
            <v>273</v>
          </cell>
          <cell r="AK569">
            <v>70.285714285714292</v>
          </cell>
          <cell r="AV569">
            <v>41095</v>
          </cell>
          <cell r="AX569">
            <v>41107</v>
          </cell>
          <cell r="AY569">
            <v>41177</v>
          </cell>
          <cell r="AZ569">
            <v>496</v>
          </cell>
        </row>
        <row r="570">
          <cell r="B570" t="str">
            <v>A1995293-07-08</v>
          </cell>
          <cell r="C570" t="str">
            <v>Mississippi Power Company</v>
          </cell>
          <cell r="D570" t="str">
            <v>Boening</v>
          </cell>
          <cell r="H570" t="str">
            <v>Audrey</v>
          </cell>
          <cell r="I570" t="str">
            <v>MPC10029649</v>
          </cell>
          <cell r="M570">
            <v>2</v>
          </cell>
          <cell r="N570" t="str">
            <v>LMV-322</v>
          </cell>
          <cell r="O570">
            <v>264181</v>
          </cell>
          <cell r="Q570" t="str">
            <v>MCPX</v>
          </cell>
          <cell r="R570" t="str">
            <v>PD</v>
          </cell>
          <cell r="S570" t="str">
            <v>N</v>
          </cell>
          <cell r="T570" t="str">
            <v>N</v>
          </cell>
          <cell r="V570">
            <v>40681</v>
          </cell>
          <cell r="W570">
            <v>41129</v>
          </cell>
          <cell r="X570">
            <v>41173</v>
          </cell>
          <cell r="Z570">
            <v>40688</v>
          </cell>
          <cell r="AA570">
            <v>40688</v>
          </cell>
          <cell r="AB570">
            <v>40688</v>
          </cell>
          <cell r="AC570">
            <v>41061</v>
          </cell>
          <cell r="AD570">
            <v>41075</v>
          </cell>
          <cell r="AE570">
            <v>41058</v>
          </cell>
          <cell r="AF570">
            <v>41062</v>
          </cell>
          <cell r="AH570">
            <v>41143</v>
          </cell>
          <cell r="AI570" t="str">
            <v>-</v>
          </cell>
          <cell r="AJ570">
            <v>273</v>
          </cell>
          <cell r="AK570">
            <v>70.285714285714292</v>
          </cell>
          <cell r="AV570">
            <v>41102</v>
          </cell>
          <cell r="AX570">
            <v>41110</v>
          </cell>
          <cell r="AY570">
            <v>41178</v>
          </cell>
          <cell r="AZ570">
            <v>497</v>
          </cell>
        </row>
        <row r="571">
          <cell r="B571" t="str">
            <v>A2142191</v>
          </cell>
          <cell r="C571" t="str">
            <v>Oliver Equipment</v>
          </cell>
          <cell r="D571" t="str">
            <v>Jazmines</v>
          </cell>
          <cell r="H571" t="str">
            <v>Audrey</v>
          </cell>
          <cell r="I571">
            <v>6014374</v>
          </cell>
          <cell r="M571">
            <v>1</v>
          </cell>
          <cell r="N571" t="str">
            <v>CONV</v>
          </cell>
          <cell r="O571">
            <v>23917.29</v>
          </cell>
          <cell r="Q571" t="str">
            <v>STD</v>
          </cell>
          <cell r="R571" t="str">
            <v>P5</v>
          </cell>
          <cell r="S571" t="str">
            <v>N</v>
          </cell>
          <cell r="T571" t="str">
            <v>N</v>
          </cell>
          <cell r="V571">
            <v>41051</v>
          </cell>
          <cell r="W571">
            <v>41096</v>
          </cell>
          <cell r="X571">
            <v>41180</v>
          </cell>
          <cell r="Z571">
            <v>41058</v>
          </cell>
          <cell r="AA571">
            <v>41058</v>
          </cell>
          <cell r="AB571">
            <v>41053.5</v>
          </cell>
          <cell r="AC571">
            <v>41180</v>
          </cell>
          <cell r="AD571">
            <v>41180</v>
          </cell>
          <cell r="AE571">
            <v>41067.25</v>
          </cell>
          <cell r="AF571">
            <v>41068.5</v>
          </cell>
          <cell r="AH571">
            <v>41150</v>
          </cell>
          <cell r="AI571" t="str">
            <v>-</v>
          </cell>
          <cell r="AJ571">
            <v>14</v>
          </cell>
          <cell r="AK571">
            <v>18.428571428571427</v>
          </cell>
          <cell r="AV571">
            <v>41108</v>
          </cell>
          <cell r="AX571">
            <v>41113</v>
          </cell>
          <cell r="AY571">
            <v>41075</v>
          </cell>
          <cell r="AZ571">
            <v>24</v>
          </cell>
        </row>
        <row r="572">
          <cell r="B572" t="str">
            <v>C2016988-01</v>
          </cell>
          <cell r="C572" t="str">
            <v>Thomas Russell Co</v>
          </cell>
          <cell r="D572" t="str">
            <v>Wesley</v>
          </cell>
          <cell r="F572" t="str">
            <v>Miller</v>
          </cell>
          <cell r="G572" t="str">
            <v>-</v>
          </cell>
          <cell r="H572" t="str">
            <v>Kursten</v>
          </cell>
          <cell r="I572" t="str">
            <v>266-12</v>
          </cell>
          <cell r="L572" t="str">
            <v>DeRoo</v>
          </cell>
          <cell r="M572">
            <v>1</v>
          </cell>
          <cell r="N572" t="str">
            <v>LMC-311P</v>
          </cell>
          <cell r="O572">
            <v>127497</v>
          </cell>
          <cell r="Q572" t="str">
            <v>FLT</v>
          </cell>
          <cell r="R572" t="str">
            <v>CA</v>
          </cell>
          <cell r="S572" t="str">
            <v>N</v>
          </cell>
          <cell r="T572" t="str">
            <v>N</v>
          </cell>
          <cell r="V572">
            <v>40737</v>
          </cell>
          <cell r="W572">
            <v>41130</v>
          </cell>
          <cell r="X572">
            <v>41116</v>
          </cell>
          <cell r="Z572">
            <v>40744</v>
          </cell>
          <cell r="AA572">
            <v>40744</v>
          </cell>
          <cell r="AB572">
            <v>40751</v>
          </cell>
          <cell r="AC572">
            <v>41004</v>
          </cell>
          <cell r="AD572">
            <v>41018</v>
          </cell>
          <cell r="AE572">
            <v>41066</v>
          </cell>
          <cell r="AF572">
            <v>41070</v>
          </cell>
          <cell r="AH572">
            <v>41086</v>
          </cell>
          <cell r="AI572" t="str">
            <v>-</v>
          </cell>
          <cell r="AJ572">
            <v>238</v>
          </cell>
          <cell r="AK572">
            <v>54.142857142857146</v>
          </cell>
          <cell r="AR572">
            <v>41039</v>
          </cell>
          <cell r="AV572">
            <v>41065</v>
          </cell>
          <cell r="AX572">
            <v>41068</v>
          </cell>
          <cell r="AY572">
            <v>41090</v>
          </cell>
          <cell r="AZ572">
            <v>353</v>
          </cell>
        </row>
        <row r="573">
          <cell r="B573" t="str">
            <v>C2101671-01</v>
          </cell>
          <cell r="C573" t="str">
            <v>Exterran</v>
          </cell>
          <cell r="D573" t="str">
            <v>Wesley</v>
          </cell>
          <cell r="F573" t="str">
            <v>Miller</v>
          </cell>
          <cell r="G573" t="str">
            <v>-</v>
          </cell>
          <cell r="H573" t="str">
            <v>Kursten</v>
          </cell>
          <cell r="I573">
            <v>5276579</v>
          </cell>
          <cell r="J573" t="str">
            <v>C-111</v>
          </cell>
          <cell r="M573">
            <v>1</v>
          </cell>
          <cell r="N573" t="str">
            <v>LMC311P</v>
          </cell>
          <cell r="O573">
            <v>158578.20000000001</v>
          </cell>
          <cell r="Q573" t="str">
            <v>FLT</v>
          </cell>
          <cell r="R573" t="str">
            <v>CA</v>
          </cell>
          <cell r="S573" t="str">
            <v>N</v>
          </cell>
          <cell r="T573" t="str">
            <v>N</v>
          </cell>
          <cell r="V573">
            <v>40951</v>
          </cell>
          <cell r="W573">
            <v>41130</v>
          </cell>
          <cell r="X573">
            <v>41131</v>
          </cell>
          <cell r="Z573">
            <v>40958</v>
          </cell>
          <cell r="AA573">
            <v>40958</v>
          </cell>
          <cell r="AB573">
            <v>40965</v>
          </cell>
          <cell r="AC573">
            <v>41019</v>
          </cell>
          <cell r="AD573">
            <v>41033</v>
          </cell>
          <cell r="AE573">
            <v>41066</v>
          </cell>
          <cell r="AF573">
            <v>41070</v>
          </cell>
          <cell r="AH573">
            <v>41101</v>
          </cell>
          <cell r="AI573" t="str">
            <v>-</v>
          </cell>
          <cell r="AJ573">
            <v>85</v>
          </cell>
          <cell r="AK573">
            <v>25.714285714285715</v>
          </cell>
          <cell r="AR573">
            <v>41064</v>
          </cell>
          <cell r="AV573">
            <v>41086</v>
          </cell>
          <cell r="AX573">
            <v>41089</v>
          </cell>
          <cell r="AY573">
            <v>41123</v>
          </cell>
          <cell r="AZ573">
            <v>172</v>
          </cell>
        </row>
        <row r="574">
          <cell r="B574" t="str">
            <v>A1995293-03-04</v>
          </cell>
          <cell r="C574" t="str">
            <v>Mississippi Power Company</v>
          </cell>
          <cell r="D574" t="str">
            <v>Boening</v>
          </cell>
          <cell r="H574" t="str">
            <v>Audrey</v>
          </cell>
          <cell r="I574" t="str">
            <v>MPC10029649</v>
          </cell>
          <cell r="M574">
            <v>2</v>
          </cell>
          <cell r="N574" t="str">
            <v>LMV-311</v>
          </cell>
          <cell r="O574">
            <v>281933</v>
          </cell>
          <cell r="Q574" t="str">
            <v>MCPX</v>
          </cell>
          <cell r="R574" t="str">
            <v>PC</v>
          </cell>
          <cell r="S574" t="str">
            <v>N</v>
          </cell>
          <cell r="T574" t="str">
            <v>N</v>
          </cell>
          <cell r="V574">
            <v>40681</v>
          </cell>
          <cell r="W574">
            <v>41129</v>
          </cell>
          <cell r="X574">
            <v>41173</v>
          </cell>
          <cell r="Z574">
            <v>40688</v>
          </cell>
          <cell r="AA574">
            <v>40688</v>
          </cell>
          <cell r="AB574">
            <v>40688</v>
          </cell>
          <cell r="AC574">
            <v>41061</v>
          </cell>
          <cell r="AD574">
            <v>41075</v>
          </cell>
          <cell r="AE574">
            <v>41067</v>
          </cell>
          <cell r="AF574">
            <v>41070</v>
          </cell>
          <cell r="AH574">
            <v>41143</v>
          </cell>
          <cell r="AI574" t="str">
            <v>-</v>
          </cell>
          <cell r="AJ574">
            <v>278</v>
          </cell>
          <cell r="AK574">
            <v>70.285714285714292</v>
          </cell>
          <cell r="AV574">
            <v>41095</v>
          </cell>
          <cell r="AX574">
            <v>41110</v>
          </cell>
          <cell r="AY574">
            <v>41178</v>
          </cell>
          <cell r="AZ574">
            <v>497</v>
          </cell>
        </row>
        <row r="575">
          <cell r="B575" t="str">
            <v>A1995293-09-10</v>
          </cell>
          <cell r="C575" t="str">
            <v>Mississippi Power Company</v>
          </cell>
          <cell r="D575" t="str">
            <v>Boening</v>
          </cell>
          <cell r="H575" t="str">
            <v>Audrey</v>
          </cell>
          <cell r="I575" t="str">
            <v>MPC10029649</v>
          </cell>
          <cell r="M575">
            <v>2</v>
          </cell>
          <cell r="N575" t="str">
            <v>LMV-806</v>
          </cell>
          <cell r="O575">
            <v>103076</v>
          </cell>
          <cell r="Q575" t="str">
            <v>MCPX</v>
          </cell>
          <cell r="R575" t="str">
            <v>PC</v>
          </cell>
          <cell r="S575" t="str">
            <v>N</v>
          </cell>
          <cell r="T575" t="str">
            <v>no</v>
          </cell>
          <cell r="V575">
            <v>40681</v>
          </cell>
          <cell r="W575">
            <v>41129</v>
          </cell>
          <cell r="X575">
            <v>41173</v>
          </cell>
          <cell r="Z575">
            <v>40688</v>
          </cell>
          <cell r="AA575">
            <v>40688</v>
          </cell>
          <cell r="AB575">
            <v>40688</v>
          </cell>
          <cell r="AC575">
            <v>41061</v>
          </cell>
          <cell r="AD575">
            <v>41075</v>
          </cell>
          <cell r="AE575">
            <v>41067</v>
          </cell>
          <cell r="AF575">
            <v>41070</v>
          </cell>
          <cell r="AH575">
            <v>41143</v>
          </cell>
          <cell r="AI575" t="str">
            <v>-</v>
          </cell>
          <cell r="AJ575">
            <v>278</v>
          </cell>
          <cell r="AK575">
            <v>70.285714285714292</v>
          </cell>
          <cell r="AV575">
            <v>41122</v>
          </cell>
          <cell r="AX575">
            <v>41136</v>
          </cell>
          <cell r="AY575">
            <v>41177</v>
          </cell>
          <cell r="AZ575">
            <v>496</v>
          </cell>
        </row>
        <row r="576">
          <cell r="B576" t="str">
            <v>C2121623-01</v>
          </cell>
          <cell r="C576" t="str">
            <v>NPE/Encana</v>
          </cell>
          <cell r="D576" t="str">
            <v>Lothe</v>
          </cell>
          <cell r="H576" t="str">
            <v>Audrey</v>
          </cell>
          <cell r="I576" t="str">
            <v>PUR438884</v>
          </cell>
          <cell r="M576">
            <v>1</v>
          </cell>
          <cell r="N576" t="str">
            <v>LMC311P</v>
          </cell>
          <cell r="O576">
            <v>134147.03</v>
          </cell>
          <cell r="Q576" t="str">
            <v>STD</v>
          </cell>
          <cell r="R576" t="str">
            <v>CA</v>
          </cell>
          <cell r="S576" t="str">
            <v>N</v>
          </cell>
          <cell r="T576" t="str">
            <v>N</v>
          </cell>
          <cell r="V576">
            <v>40998</v>
          </cell>
          <cell r="W576">
            <v>41131</v>
          </cell>
          <cell r="X576">
            <v>41120</v>
          </cell>
          <cell r="Z576">
            <v>41005</v>
          </cell>
          <cell r="AA576">
            <v>41005</v>
          </cell>
          <cell r="AB576">
            <v>41012</v>
          </cell>
          <cell r="AC576">
            <v>41008</v>
          </cell>
          <cell r="AD576">
            <v>41022</v>
          </cell>
          <cell r="AE576">
            <v>41067</v>
          </cell>
          <cell r="AF576">
            <v>41071</v>
          </cell>
          <cell r="AH576">
            <v>41090</v>
          </cell>
          <cell r="AI576" t="str">
            <v>-</v>
          </cell>
          <cell r="AJ576">
            <v>52</v>
          </cell>
          <cell r="AK576">
            <v>17.428571428571427</v>
          </cell>
          <cell r="AR576">
            <v>41061</v>
          </cell>
          <cell r="AS576">
            <v>41074</v>
          </cell>
          <cell r="AV576">
            <v>41071</v>
          </cell>
          <cell r="AX576">
            <v>41073</v>
          </cell>
          <cell r="AY576">
            <v>41114</v>
          </cell>
          <cell r="AZ576">
            <v>116</v>
          </cell>
        </row>
        <row r="577">
          <cell r="B577" t="str">
            <v>A2073886-01-02</v>
          </cell>
          <cell r="C577" t="str">
            <v>SAJ/Jurong Aromatics Corp</v>
          </cell>
          <cell r="D577" t="str">
            <v>Boening</v>
          </cell>
          <cell r="H577" t="str">
            <v>Kursten</v>
          </cell>
          <cell r="I577" t="str">
            <v>SNT38E-1047</v>
          </cell>
          <cell r="M577">
            <v>2</v>
          </cell>
          <cell r="N577" t="str">
            <v>LMV311Z</v>
          </cell>
          <cell r="O577">
            <v>259366</v>
          </cell>
          <cell r="Q577" t="str">
            <v>MCPX</v>
          </cell>
          <cell r="R577" t="str">
            <v>PB</v>
          </cell>
          <cell r="S577" t="str">
            <v>Y</v>
          </cell>
          <cell r="T577" t="str">
            <v>no</v>
          </cell>
          <cell r="V577">
            <v>40877</v>
          </cell>
          <cell r="W577">
            <v>41125</v>
          </cell>
          <cell r="X577">
            <v>41205</v>
          </cell>
          <cell r="Z577">
            <v>40884</v>
          </cell>
          <cell r="AA577">
            <v>40884</v>
          </cell>
          <cell r="AB577">
            <v>40884</v>
          </cell>
          <cell r="AC577">
            <v>41093</v>
          </cell>
          <cell r="AD577">
            <v>41107</v>
          </cell>
          <cell r="AE577">
            <v>41070</v>
          </cell>
          <cell r="AF577">
            <v>41073</v>
          </cell>
          <cell r="AH577">
            <v>41175</v>
          </cell>
          <cell r="AI577" t="str">
            <v>-</v>
          </cell>
          <cell r="AJ577">
            <v>141</v>
          </cell>
          <cell r="AK577">
            <v>46.857142857142854</v>
          </cell>
          <cell r="AV577">
            <v>41122</v>
          </cell>
          <cell r="AX577">
            <v>41131</v>
          </cell>
          <cell r="AY577">
            <v>41226</v>
          </cell>
          <cell r="AZ577">
            <v>349</v>
          </cell>
        </row>
        <row r="578">
          <cell r="B578" t="str">
            <v>A2073886-03-04</v>
          </cell>
          <cell r="C578" t="str">
            <v>SAJ/Jurong Aromatics Corp</v>
          </cell>
          <cell r="D578" t="str">
            <v>Boening</v>
          </cell>
          <cell r="H578" t="str">
            <v>Kursten</v>
          </cell>
          <cell r="I578" t="str">
            <v>SNT38E-1047</v>
          </cell>
          <cell r="M578">
            <v>2</v>
          </cell>
          <cell r="N578" t="str">
            <v>LMV311Z</v>
          </cell>
          <cell r="O578">
            <v>280176</v>
          </cell>
          <cell r="Q578" t="str">
            <v>MCPX</v>
          </cell>
          <cell r="R578" t="str">
            <v>PB</v>
          </cell>
          <cell r="S578" t="str">
            <v>Y</v>
          </cell>
          <cell r="T578" t="str">
            <v>no</v>
          </cell>
          <cell r="V578">
            <v>40877</v>
          </cell>
          <cell r="W578">
            <v>41125</v>
          </cell>
          <cell r="X578">
            <v>41205</v>
          </cell>
          <cell r="Z578">
            <v>40884</v>
          </cell>
          <cell r="AA578">
            <v>40884</v>
          </cell>
          <cell r="AB578">
            <v>40884</v>
          </cell>
          <cell r="AC578">
            <v>41093</v>
          </cell>
          <cell r="AD578">
            <v>41107</v>
          </cell>
          <cell r="AE578">
            <v>41070</v>
          </cell>
          <cell r="AF578">
            <v>41073</v>
          </cell>
          <cell r="AH578">
            <v>41175</v>
          </cell>
          <cell r="AI578" t="str">
            <v>-</v>
          </cell>
          <cell r="AJ578">
            <v>141</v>
          </cell>
          <cell r="AK578">
            <v>46.857142857142854</v>
          </cell>
          <cell r="AV578">
            <v>41122</v>
          </cell>
          <cell r="AX578">
            <v>41130</v>
          </cell>
          <cell r="AY578">
            <v>41226</v>
          </cell>
          <cell r="AZ578">
            <v>349</v>
          </cell>
        </row>
        <row r="579">
          <cell r="B579" t="str">
            <v>A2073886-05-06</v>
          </cell>
          <cell r="C579" t="str">
            <v>SAJ/Jurong Aromatics Corp</v>
          </cell>
          <cell r="D579" t="str">
            <v>Boening</v>
          </cell>
          <cell r="H579" t="str">
            <v>Kursten</v>
          </cell>
          <cell r="I579" t="str">
            <v>SNT38E-1047</v>
          </cell>
          <cell r="M579">
            <v>2</v>
          </cell>
          <cell r="N579" t="str">
            <v>LMV311</v>
          </cell>
          <cell r="O579">
            <v>261123</v>
          </cell>
          <cell r="Q579" t="str">
            <v>MCPX</v>
          </cell>
          <cell r="R579" t="str">
            <v>PB</v>
          </cell>
          <cell r="S579" t="str">
            <v>Y</v>
          </cell>
          <cell r="T579" t="str">
            <v>no</v>
          </cell>
          <cell r="V579">
            <v>40877</v>
          </cell>
          <cell r="W579">
            <v>41125</v>
          </cell>
          <cell r="X579">
            <v>41205</v>
          </cell>
          <cell r="Z579">
            <v>40884</v>
          </cell>
          <cell r="AA579">
            <v>40884</v>
          </cell>
          <cell r="AB579">
            <v>40884</v>
          </cell>
          <cell r="AC579">
            <v>41093</v>
          </cell>
          <cell r="AD579">
            <v>41107</v>
          </cell>
          <cell r="AE579">
            <v>41070</v>
          </cell>
          <cell r="AF579">
            <v>41073</v>
          </cell>
          <cell r="AH579">
            <v>41175</v>
          </cell>
          <cell r="AI579" t="str">
            <v>-</v>
          </cell>
          <cell r="AJ579">
            <v>141</v>
          </cell>
          <cell r="AK579">
            <v>46.857142857142854</v>
          </cell>
          <cell r="AV579">
            <v>41122</v>
          </cell>
          <cell r="AX579">
            <v>41134</v>
          </cell>
          <cell r="AY579">
            <v>41226</v>
          </cell>
          <cell r="AZ579">
            <v>349</v>
          </cell>
        </row>
        <row r="580">
          <cell r="B580" t="str">
            <v>A2073886-07-08</v>
          </cell>
          <cell r="C580" t="str">
            <v>SAJ/Jurong Aromatics Corp</v>
          </cell>
          <cell r="D580" t="str">
            <v>Boening</v>
          </cell>
          <cell r="H580" t="str">
            <v>Kursten</v>
          </cell>
          <cell r="I580" t="str">
            <v>SNT38E-1047</v>
          </cell>
          <cell r="M580">
            <v>2</v>
          </cell>
          <cell r="N580" t="str">
            <v>LMV801Z</v>
          </cell>
          <cell r="O580">
            <v>214546</v>
          </cell>
          <cell r="Q580" t="str">
            <v>MCPX</v>
          </cell>
          <cell r="R580" t="str">
            <v>PB</v>
          </cell>
          <cell r="S580" t="str">
            <v>Y</v>
          </cell>
          <cell r="T580" t="str">
            <v>no</v>
          </cell>
          <cell r="V580">
            <v>40877</v>
          </cell>
          <cell r="W580">
            <v>41125</v>
          </cell>
          <cell r="X580">
            <v>41205</v>
          </cell>
          <cell r="Z580">
            <v>40884</v>
          </cell>
          <cell r="AA580">
            <v>40884</v>
          </cell>
          <cell r="AB580">
            <v>40884</v>
          </cell>
          <cell r="AC580">
            <v>41093</v>
          </cell>
          <cell r="AD580">
            <v>41107</v>
          </cell>
          <cell r="AE580">
            <v>41070</v>
          </cell>
          <cell r="AF580">
            <v>41073</v>
          </cell>
          <cell r="AH580">
            <v>41175</v>
          </cell>
          <cell r="AI580" t="str">
            <v>-</v>
          </cell>
          <cell r="AJ580">
            <v>141</v>
          </cell>
          <cell r="AK580">
            <v>46.857142857142854</v>
          </cell>
          <cell r="AV580">
            <v>41073</v>
          </cell>
          <cell r="AX580">
            <v>41080</v>
          </cell>
          <cell r="AY580">
            <v>41226</v>
          </cell>
          <cell r="AZ580">
            <v>349</v>
          </cell>
        </row>
        <row r="581">
          <cell r="B581" t="str">
            <v>A2073886-09-10</v>
          </cell>
          <cell r="C581" t="str">
            <v>SAJ/Jurong Aromatics Corp</v>
          </cell>
          <cell r="D581" t="str">
            <v>Boening</v>
          </cell>
          <cell r="H581" t="str">
            <v>Kursten</v>
          </cell>
          <cell r="I581" t="str">
            <v>SNT38E-1047</v>
          </cell>
          <cell r="M581">
            <v>2</v>
          </cell>
          <cell r="N581" t="str">
            <v>LMV311Z</v>
          </cell>
          <cell r="O581">
            <v>245638</v>
          </cell>
          <cell r="Q581" t="str">
            <v>MCPX</v>
          </cell>
          <cell r="R581" t="str">
            <v>PB</v>
          </cell>
          <cell r="S581" t="str">
            <v>Y</v>
          </cell>
          <cell r="T581" t="str">
            <v>no</v>
          </cell>
          <cell r="V581">
            <v>40877</v>
          </cell>
          <cell r="W581">
            <v>41125</v>
          </cell>
          <cell r="X581">
            <v>41205</v>
          </cell>
          <cell r="Z581">
            <v>40884</v>
          </cell>
          <cell r="AA581">
            <v>40884</v>
          </cell>
          <cell r="AB581">
            <v>40884</v>
          </cell>
          <cell r="AC581">
            <v>41093</v>
          </cell>
          <cell r="AD581">
            <v>41107</v>
          </cell>
          <cell r="AE581">
            <v>41070</v>
          </cell>
          <cell r="AF581">
            <v>41073</v>
          </cell>
          <cell r="AH581">
            <v>41175</v>
          </cell>
          <cell r="AI581" t="str">
            <v>-</v>
          </cell>
          <cell r="AJ581">
            <v>141</v>
          </cell>
          <cell r="AK581">
            <v>46.857142857142854</v>
          </cell>
          <cell r="AV581">
            <v>41122</v>
          </cell>
          <cell r="AX581">
            <v>41134</v>
          </cell>
          <cell r="AY581">
            <v>41226</v>
          </cell>
          <cell r="AZ581">
            <v>349</v>
          </cell>
        </row>
        <row r="582">
          <cell r="B582" t="str">
            <v>A2073886-11-12</v>
          </cell>
          <cell r="C582" t="str">
            <v>SAJ/Jurong Aromatics Corp</v>
          </cell>
          <cell r="D582" t="str">
            <v>Boening</v>
          </cell>
          <cell r="H582" t="str">
            <v>Kursten</v>
          </cell>
          <cell r="I582" t="str">
            <v>SNT38E-1047</v>
          </cell>
          <cell r="M582">
            <v>2</v>
          </cell>
          <cell r="N582" t="str">
            <v>LMV311Z</v>
          </cell>
          <cell r="O582">
            <v>272067</v>
          </cell>
          <cell r="Q582" t="str">
            <v>MCPX</v>
          </cell>
          <cell r="R582" t="str">
            <v>PB</v>
          </cell>
          <cell r="S582" t="str">
            <v>Y</v>
          </cell>
          <cell r="T582" t="str">
            <v>no</v>
          </cell>
          <cell r="V582">
            <v>40877</v>
          </cell>
          <cell r="W582">
            <v>41125</v>
          </cell>
          <cell r="X582">
            <v>41205</v>
          </cell>
          <cell r="Z582">
            <v>40884</v>
          </cell>
          <cell r="AA582">
            <v>40884</v>
          </cell>
          <cell r="AB582">
            <v>40884</v>
          </cell>
          <cell r="AC582">
            <v>41093</v>
          </cell>
          <cell r="AD582">
            <v>41107</v>
          </cell>
          <cell r="AE582">
            <v>41070</v>
          </cell>
          <cell r="AF582">
            <v>41073</v>
          </cell>
          <cell r="AH582">
            <v>41175</v>
          </cell>
          <cell r="AI582" t="str">
            <v>-</v>
          </cell>
          <cell r="AJ582">
            <v>141</v>
          </cell>
          <cell r="AK582">
            <v>46.857142857142854</v>
          </cell>
          <cell r="AV582">
            <v>41122</v>
          </cell>
          <cell r="AX582">
            <v>41135</v>
          </cell>
          <cell r="AY582">
            <v>41226</v>
          </cell>
          <cell r="AZ582">
            <v>349</v>
          </cell>
        </row>
        <row r="583">
          <cell r="B583" t="str">
            <v>C2106199-01-02</v>
          </cell>
          <cell r="C583" t="str">
            <v>National Process Equipment, Inc.</v>
          </cell>
          <cell r="D583" t="str">
            <v>Fox</v>
          </cell>
          <cell r="H583" t="str">
            <v>Margaret</v>
          </cell>
          <cell r="I583" t="str">
            <v>PUR438883</v>
          </cell>
          <cell r="J583" t="str">
            <v>D3410A-D4210B</v>
          </cell>
          <cell r="L583" t="str">
            <v>Chapman</v>
          </cell>
          <cell r="M583">
            <v>1</v>
          </cell>
          <cell r="N583" t="str">
            <v>LMC-311F</v>
          </cell>
          <cell r="O583">
            <v>271850.08</v>
          </cell>
          <cell r="Q583" t="str">
            <v>STD</v>
          </cell>
          <cell r="R583" t="str">
            <v>CA</v>
          </cell>
          <cell r="V583">
            <v>40961</v>
          </cell>
          <cell r="W583">
            <v>41136</v>
          </cell>
          <cell r="X583">
            <v>41136</v>
          </cell>
          <cell r="Z583">
            <v>40968</v>
          </cell>
          <cell r="AA583">
            <v>40968</v>
          </cell>
          <cell r="AB583">
            <v>40975</v>
          </cell>
          <cell r="AC583">
            <v>41024</v>
          </cell>
          <cell r="AD583">
            <v>41038</v>
          </cell>
          <cell r="AE583">
            <v>41072</v>
          </cell>
          <cell r="AF583">
            <v>41076</v>
          </cell>
          <cell r="AH583">
            <v>41106</v>
          </cell>
          <cell r="AI583" t="str">
            <v>-</v>
          </cell>
          <cell r="AJ583">
            <v>83</v>
          </cell>
          <cell r="AK583">
            <v>25</v>
          </cell>
          <cell r="AR583">
            <v>41045</v>
          </cell>
          <cell r="AS583">
            <v>41060</v>
          </cell>
          <cell r="AV583">
            <v>41047</v>
          </cell>
          <cell r="AX583">
            <v>41049</v>
          </cell>
          <cell r="AY583">
            <v>41144</v>
          </cell>
          <cell r="AZ583">
            <v>183</v>
          </cell>
        </row>
        <row r="584">
          <cell r="B584" t="str">
            <v>C2052541-01-02</v>
          </cell>
          <cell r="C584" t="str">
            <v>UOP/Jurong Aromatics</v>
          </cell>
          <cell r="D584" t="str">
            <v>Boening</v>
          </cell>
          <cell r="H584" t="str">
            <v>Audrey</v>
          </cell>
          <cell r="I584">
            <v>4500419448</v>
          </cell>
          <cell r="M584">
            <v>2</v>
          </cell>
          <cell r="N584" t="str">
            <v>LMC-311P</v>
          </cell>
          <cell r="O584">
            <v>292413.15999999997</v>
          </cell>
          <cell r="Q584" t="str">
            <v>MCPX</v>
          </cell>
          <cell r="R584" t="str">
            <v>CA</v>
          </cell>
          <cell r="S584" t="str">
            <v>N</v>
          </cell>
          <cell r="T584" t="str">
            <v>N</v>
          </cell>
          <cell r="V584">
            <v>40822</v>
          </cell>
          <cell r="W584">
            <v>41136</v>
          </cell>
          <cell r="X584">
            <v>41136</v>
          </cell>
          <cell r="Z584">
            <v>40829</v>
          </cell>
          <cell r="AA584">
            <v>40829</v>
          </cell>
          <cell r="AB584">
            <v>40836</v>
          </cell>
          <cell r="AC584">
            <v>41024</v>
          </cell>
          <cell r="AD584">
            <v>41038</v>
          </cell>
          <cell r="AE584">
            <v>41072</v>
          </cell>
          <cell r="AF584">
            <v>41076</v>
          </cell>
          <cell r="AH584">
            <v>41106</v>
          </cell>
          <cell r="AI584" t="str">
            <v>-</v>
          </cell>
          <cell r="AJ584">
            <v>182</v>
          </cell>
          <cell r="AK584">
            <v>44.857142857142854</v>
          </cell>
          <cell r="AR584">
            <v>41039</v>
          </cell>
          <cell r="AV584">
            <v>41121</v>
          </cell>
          <cell r="AW584">
            <v>41169</v>
          </cell>
          <cell r="AX584">
            <v>41134</v>
          </cell>
          <cell r="AY584">
            <v>41121</v>
          </cell>
          <cell r="AZ584">
            <v>299</v>
          </cell>
        </row>
        <row r="585">
          <cell r="B585" t="str">
            <v>A1989227 (A1042427-01-02_conv)</v>
          </cell>
          <cell r="C585" t="str">
            <v>Aux Sable Liquid Products</v>
          </cell>
          <cell r="D585" t="str">
            <v>Kennedy</v>
          </cell>
          <cell r="H585" t="str">
            <v>Christina</v>
          </cell>
          <cell r="I585" t="str">
            <v>PO-00007593-2</v>
          </cell>
          <cell r="M585">
            <v>2</v>
          </cell>
          <cell r="N585" t="str">
            <v>CONV</v>
          </cell>
          <cell r="O585">
            <v>86709.34</v>
          </cell>
          <cell r="Q585" t="str">
            <v>STD</v>
          </cell>
          <cell r="R585" t="str">
            <v>PA</v>
          </cell>
          <cell r="S585" t="str">
            <v>N</v>
          </cell>
          <cell r="T585" t="str">
            <v>no</v>
          </cell>
          <cell r="V585">
            <v>40667</v>
          </cell>
          <cell r="W585">
            <v>41121</v>
          </cell>
          <cell r="X585">
            <v>41152</v>
          </cell>
          <cell r="Z585">
            <v>40674</v>
          </cell>
          <cell r="AA585">
            <v>40674</v>
          </cell>
          <cell r="AB585">
            <v>40674</v>
          </cell>
          <cell r="AC585">
            <v>41040</v>
          </cell>
          <cell r="AD585">
            <v>41054</v>
          </cell>
          <cell r="AE585">
            <v>41073</v>
          </cell>
          <cell r="AF585">
            <v>41076</v>
          </cell>
          <cell r="AH585">
            <v>41122</v>
          </cell>
          <cell r="AI585" t="str">
            <v>-</v>
          </cell>
          <cell r="AJ585">
            <v>293</v>
          </cell>
          <cell r="AK585">
            <v>69.285714285714292</v>
          </cell>
          <cell r="AP585">
            <v>40934</v>
          </cell>
          <cell r="AV585">
            <v>41072</v>
          </cell>
          <cell r="AX585">
            <v>41074</v>
          </cell>
          <cell r="AY585">
            <v>41152</v>
          </cell>
          <cell r="AZ585">
            <v>485</v>
          </cell>
        </row>
        <row r="586">
          <cell r="B586" t="str">
            <v>C2092488-01</v>
          </cell>
          <cell r="C586" t="str">
            <v>Exterran</v>
          </cell>
          <cell r="D586" t="str">
            <v>Wesley</v>
          </cell>
          <cell r="F586" t="str">
            <v>Miller</v>
          </cell>
          <cell r="G586" t="str">
            <v>-</v>
          </cell>
          <cell r="H586" t="str">
            <v>Kursten</v>
          </cell>
          <cell r="I586">
            <v>5257084</v>
          </cell>
          <cell r="J586" t="str">
            <v>C-2111</v>
          </cell>
          <cell r="M586">
            <v>1</v>
          </cell>
          <cell r="N586" t="str">
            <v>LMC-311P</v>
          </cell>
          <cell r="O586">
            <v>132398.46</v>
          </cell>
          <cell r="Q586" t="str">
            <v>FLT</v>
          </cell>
          <cell r="R586" t="str">
            <v>CA</v>
          </cell>
          <cell r="S586" t="str">
            <v>N</v>
          </cell>
          <cell r="T586" t="str">
            <v>N</v>
          </cell>
          <cell r="V586">
            <v>40928</v>
          </cell>
          <cell r="W586">
            <v>41137</v>
          </cell>
          <cell r="X586">
            <v>41103</v>
          </cell>
          <cell r="Z586">
            <v>40935</v>
          </cell>
          <cell r="AA586">
            <v>40935</v>
          </cell>
          <cell r="AB586">
            <v>40942</v>
          </cell>
          <cell r="AC586">
            <v>40991</v>
          </cell>
          <cell r="AD586">
            <v>41005</v>
          </cell>
          <cell r="AE586">
            <v>41073</v>
          </cell>
          <cell r="AF586">
            <v>41077</v>
          </cell>
          <cell r="AH586">
            <v>41073</v>
          </cell>
          <cell r="AI586" t="str">
            <v>-</v>
          </cell>
          <cell r="AJ586">
            <v>106</v>
          </cell>
          <cell r="AK586">
            <v>25</v>
          </cell>
          <cell r="AR586">
            <v>41025</v>
          </cell>
          <cell r="AS586">
            <v>41046</v>
          </cell>
          <cell r="AV586">
            <v>41081</v>
          </cell>
          <cell r="AX586">
            <v>41081</v>
          </cell>
          <cell r="AY586">
            <v>41121</v>
          </cell>
          <cell r="AZ586">
            <v>193</v>
          </cell>
        </row>
        <row r="587">
          <cell r="B587" t="str">
            <v>A2136335-01-02</v>
          </cell>
          <cell r="C587" t="str">
            <v>Augusta</v>
          </cell>
          <cell r="D587" t="str">
            <v>Setelin</v>
          </cell>
          <cell r="H587" t="str">
            <v>Nancy</v>
          </cell>
          <cell r="I587" t="str">
            <v>12-67613</v>
          </cell>
          <cell r="J587" t="str">
            <v>C2 P-6132A/B</v>
          </cell>
          <cell r="M587">
            <v>2</v>
          </cell>
          <cell r="N587" t="str">
            <v>LMV-313</v>
          </cell>
          <cell r="O587">
            <v>177150</v>
          </cell>
          <cell r="Q587" t="str">
            <v>MCPX</v>
          </cell>
          <cell r="R587" t="str">
            <v>PC</v>
          </cell>
          <cell r="S587" t="str">
            <v>N</v>
          </cell>
          <cell r="T587" t="str">
            <v>N</v>
          </cell>
          <cell r="V587">
            <v>41037</v>
          </cell>
          <cell r="W587">
            <v>41136</v>
          </cell>
          <cell r="X587">
            <v>41136</v>
          </cell>
          <cell r="Z587">
            <v>41044</v>
          </cell>
          <cell r="AA587">
            <v>41044</v>
          </cell>
          <cell r="AB587">
            <v>41044</v>
          </cell>
          <cell r="AC587">
            <v>41024</v>
          </cell>
          <cell r="AD587">
            <v>41038</v>
          </cell>
          <cell r="AE587">
            <v>41074</v>
          </cell>
          <cell r="AF587">
            <v>41077</v>
          </cell>
          <cell r="AH587">
            <v>41106</v>
          </cell>
          <cell r="AI587" t="str">
            <v>-</v>
          </cell>
          <cell r="AJ587">
            <v>29</v>
          </cell>
          <cell r="AK587">
            <v>14.142857142857142</v>
          </cell>
          <cell r="AO587">
            <v>40750</v>
          </cell>
          <cell r="AP587" t="str">
            <v>rel</v>
          </cell>
          <cell r="AQ587">
            <v>40837</v>
          </cell>
          <cell r="AV587">
            <v>41019</v>
          </cell>
          <cell r="AX587">
            <v>41031</v>
          </cell>
          <cell r="AY587">
            <v>41139</v>
          </cell>
          <cell r="AZ587">
            <v>102</v>
          </cell>
        </row>
        <row r="588">
          <cell r="B588" t="str">
            <v>C2121604-01</v>
          </cell>
          <cell r="C588" t="str">
            <v>NPE/Paramount Resources</v>
          </cell>
          <cell r="D588" t="str">
            <v>Lothe</v>
          </cell>
          <cell r="H588" t="str">
            <v>Audrey</v>
          </cell>
          <cell r="I588" t="str">
            <v>PUR439074</v>
          </cell>
          <cell r="M588">
            <v>1</v>
          </cell>
          <cell r="N588" t="str">
            <v>LMC313</v>
          </cell>
          <cell r="O588">
            <v>170362.86</v>
          </cell>
          <cell r="Q588" t="str">
            <v>STD</v>
          </cell>
          <cell r="R588" t="str">
            <v>CA</v>
          </cell>
          <cell r="S588" t="str">
            <v>N</v>
          </cell>
          <cell r="T588" t="str">
            <v>N</v>
          </cell>
          <cell r="V588">
            <v>40998</v>
          </cell>
          <cell r="W588">
            <v>41137</v>
          </cell>
          <cell r="X588">
            <v>41137</v>
          </cell>
          <cell r="Y588">
            <v>41036</v>
          </cell>
          <cell r="Z588">
            <v>41005</v>
          </cell>
          <cell r="AA588">
            <v>41005</v>
          </cell>
          <cell r="AB588">
            <v>41012</v>
          </cell>
          <cell r="AC588">
            <v>41025</v>
          </cell>
          <cell r="AD588">
            <v>41039</v>
          </cell>
          <cell r="AE588">
            <v>41073</v>
          </cell>
          <cell r="AF588">
            <v>41077</v>
          </cell>
          <cell r="AH588">
            <v>41107</v>
          </cell>
          <cell r="AI588" t="str">
            <v>-</v>
          </cell>
          <cell r="AJ588">
            <v>56</v>
          </cell>
          <cell r="AK588">
            <v>19.857142857142858</v>
          </cell>
          <cell r="AL588">
            <v>41036</v>
          </cell>
          <cell r="AM588">
            <v>41062</v>
          </cell>
          <cell r="AN588">
            <v>41062</v>
          </cell>
          <cell r="AO588">
            <v>41038</v>
          </cell>
          <cell r="AP588">
            <v>41062</v>
          </cell>
          <cell r="AQ588">
            <v>41062</v>
          </cell>
          <cell r="AR588">
            <v>41072</v>
          </cell>
          <cell r="AV588">
            <v>41074</v>
          </cell>
          <cell r="AX588">
            <v>41080</v>
          </cell>
          <cell r="AY588">
            <v>41148</v>
          </cell>
          <cell r="AZ588">
            <v>150</v>
          </cell>
        </row>
        <row r="589">
          <cell r="B589" t="str">
            <v>A2143329-01</v>
          </cell>
          <cell r="C589" t="str">
            <v>Grupo Americano De Intercambio S.A.</v>
          </cell>
          <cell r="D589" t="str">
            <v>Kanous</v>
          </cell>
          <cell r="F589" t="str">
            <v>Miller</v>
          </cell>
          <cell r="G589" t="str">
            <v>-</v>
          </cell>
          <cell r="H589" t="str">
            <v>Madeleine</v>
          </cell>
          <cell r="I589" t="str">
            <v>OI123538</v>
          </cell>
          <cell r="M589">
            <v>1</v>
          </cell>
          <cell r="N589" t="str">
            <v>SPARES</v>
          </cell>
          <cell r="O589">
            <v>1319</v>
          </cell>
          <cell r="Q589" t="str">
            <v>FLT</v>
          </cell>
          <cell r="R589" t="str">
            <v>PA</v>
          </cell>
          <cell r="S589" t="str">
            <v>N</v>
          </cell>
          <cell r="T589" t="str">
            <v>N</v>
          </cell>
          <cell r="V589">
            <v>41052</v>
          </cell>
          <cell r="W589">
            <v>41123</v>
          </cell>
          <cell r="X589">
            <v>41131</v>
          </cell>
          <cell r="Z589">
            <v>41059</v>
          </cell>
          <cell r="AA589">
            <v>41059</v>
          </cell>
          <cell r="AB589">
            <v>41059</v>
          </cell>
          <cell r="AC589">
            <v>41019</v>
          </cell>
          <cell r="AD589">
            <v>41033</v>
          </cell>
          <cell r="AE589">
            <v>41075</v>
          </cell>
          <cell r="AF589">
            <v>41078</v>
          </cell>
          <cell r="AH589">
            <v>41101</v>
          </cell>
          <cell r="AI589" t="str">
            <v>-</v>
          </cell>
          <cell r="AJ589">
            <v>19</v>
          </cell>
          <cell r="AK589">
            <v>11.285714285714286</v>
          </cell>
          <cell r="AV589">
            <v>41086</v>
          </cell>
          <cell r="AX589">
            <v>41086</v>
          </cell>
          <cell r="AY589">
            <v>41100</v>
          </cell>
          <cell r="AZ589">
            <v>48</v>
          </cell>
        </row>
        <row r="590">
          <cell r="B590" t="str">
            <v>A2143330-01</v>
          </cell>
          <cell r="C590" t="str">
            <v>Grupo Americano De Intercambio S.A.</v>
          </cell>
          <cell r="D590" t="str">
            <v>Kanous</v>
          </cell>
          <cell r="F590" t="str">
            <v>Miller</v>
          </cell>
          <cell r="G590" t="str">
            <v>-</v>
          </cell>
          <cell r="H590" t="str">
            <v>Madeleine</v>
          </cell>
          <cell r="I590" t="str">
            <v>OI123538</v>
          </cell>
          <cell r="M590">
            <v>1</v>
          </cell>
          <cell r="N590" t="str">
            <v>SPARES</v>
          </cell>
          <cell r="O590">
            <v>8465</v>
          </cell>
          <cell r="Q590" t="str">
            <v>FLT</v>
          </cell>
          <cell r="R590" t="str">
            <v>PA</v>
          </cell>
          <cell r="S590" t="str">
            <v>N</v>
          </cell>
          <cell r="T590" t="str">
            <v>N</v>
          </cell>
          <cell r="V590">
            <v>41052</v>
          </cell>
          <cell r="W590">
            <v>41123</v>
          </cell>
          <cell r="X590">
            <v>41162</v>
          </cell>
          <cell r="Z590">
            <v>41059</v>
          </cell>
          <cell r="AA590">
            <v>41059</v>
          </cell>
          <cell r="AB590">
            <v>41059</v>
          </cell>
          <cell r="AC590">
            <v>41050</v>
          </cell>
          <cell r="AD590">
            <v>41064</v>
          </cell>
          <cell r="AE590">
            <v>41075</v>
          </cell>
          <cell r="AF590">
            <v>41078</v>
          </cell>
          <cell r="AH590">
            <v>41132</v>
          </cell>
          <cell r="AI590" t="str">
            <v>-</v>
          </cell>
          <cell r="AJ590">
            <v>19</v>
          </cell>
          <cell r="AK590">
            <v>15.714285714285714</v>
          </cell>
          <cell r="AV590">
            <v>41114</v>
          </cell>
          <cell r="AX590">
            <v>41114</v>
          </cell>
          <cell r="AY590">
            <v>41148</v>
          </cell>
          <cell r="AZ590">
            <v>96</v>
          </cell>
        </row>
        <row r="591">
          <cell r="B591" t="str">
            <v>A2143317-01</v>
          </cell>
          <cell r="C591" t="str">
            <v>Grupo Americano De Intercambio S.A.</v>
          </cell>
          <cell r="D591" t="str">
            <v>Kanous</v>
          </cell>
          <cell r="F591" t="str">
            <v>Miller</v>
          </cell>
          <cell r="G591" t="str">
            <v>-</v>
          </cell>
          <cell r="H591" t="str">
            <v>Kursten</v>
          </cell>
          <cell r="I591" t="str">
            <v>OI123538</v>
          </cell>
          <cell r="M591">
            <v>1</v>
          </cell>
          <cell r="N591" t="str">
            <v>LMV-311</v>
          </cell>
          <cell r="O591">
            <v>61891</v>
          </cell>
          <cell r="Q591" t="str">
            <v>FLT</v>
          </cell>
          <cell r="R591" t="str">
            <v>PA</v>
          </cell>
          <cell r="S591" t="str">
            <v>N</v>
          </cell>
          <cell r="T591" t="str">
            <v>N</v>
          </cell>
          <cell r="V591">
            <v>41052</v>
          </cell>
          <cell r="W591">
            <v>41123</v>
          </cell>
          <cell r="X591">
            <v>41173</v>
          </cell>
          <cell r="Z591">
            <v>41059</v>
          </cell>
          <cell r="AA591">
            <v>41059</v>
          </cell>
          <cell r="AB591">
            <v>41059</v>
          </cell>
          <cell r="AC591">
            <v>41061</v>
          </cell>
          <cell r="AD591">
            <v>41075</v>
          </cell>
          <cell r="AE591">
            <v>41075</v>
          </cell>
          <cell r="AF591">
            <v>41078</v>
          </cell>
          <cell r="AH591">
            <v>41143</v>
          </cell>
          <cell r="AI591" t="str">
            <v>-</v>
          </cell>
          <cell r="AJ591">
            <v>19</v>
          </cell>
          <cell r="AK591">
            <v>17.285714285714285</v>
          </cell>
          <cell r="AV591">
            <v>41106</v>
          </cell>
          <cell r="AX591">
            <v>41109</v>
          </cell>
          <cell r="AY591">
            <v>41152</v>
          </cell>
          <cell r="AZ591">
            <v>100</v>
          </cell>
        </row>
        <row r="592">
          <cell r="B592" t="str">
            <v>A1999699-01-02</v>
          </cell>
          <cell r="C592" t="str">
            <v>Technimont SPA</v>
          </cell>
          <cell r="D592" t="str">
            <v>Setelin</v>
          </cell>
          <cell r="H592" t="str">
            <v>Nancy</v>
          </cell>
          <cell r="I592" t="str">
            <v>MR 9294-GG-MR-019</v>
          </cell>
          <cell r="M592">
            <v>2</v>
          </cell>
          <cell r="N592" t="str">
            <v>LMV-311</v>
          </cell>
          <cell r="O592">
            <v>1368115</v>
          </cell>
          <cell r="Q592" t="str">
            <v>CPX</v>
          </cell>
          <cell r="R592" t="str">
            <v>PD</v>
          </cell>
          <cell r="S592" t="str">
            <v>Y</v>
          </cell>
          <cell r="T592" t="str">
            <v>no</v>
          </cell>
          <cell r="V592">
            <v>40694</v>
          </cell>
          <cell r="W592">
            <v>41145</v>
          </cell>
          <cell r="X592">
            <v>41197</v>
          </cell>
          <cell r="Z592">
            <v>40701</v>
          </cell>
          <cell r="AA592">
            <v>40701</v>
          </cell>
          <cell r="AB592">
            <v>40701</v>
          </cell>
          <cell r="AC592">
            <v>41085</v>
          </cell>
          <cell r="AD592">
            <v>41099</v>
          </cell>
          <cell r="AE592">
            <v>41074</v>
          </cell>
          <cell r="AF592">
            <v>41078</v>
          </cell>
          <cell r="AH592">
            <v>41167</v>
          </cell>
          <cell r="AI592" t="str">
            <v>-</v>
          </cell>
          <cell r="AJ592">
            <v>275</v>
          </cell>
          <cell r="AK592">
            <v>71.857142857142861</v>
          </cell>
          <cell r="AV592">
            <v>41081</v>
          </cell>
          <cell r="AX592">
            <v>41086</v>
          </cell>
          <cell r="AY592">
            <v>41213</v>
          </cell>
          <cell r="AZ592">
            <v>519</v>
          </cell>
        </row>
        <row r="593">
          <cell r="B593" t="str">
            <v>A2127101-01</v>
          </cell>
          <cell r="C593" t="str">
            <v>Wacker Chemical</v>
          </cell>
          <cell r="D593" t="str">
            <v>Lothe</v>
          </cell>
          <cell r="H593" t="str">
            <v>Audrey</v>
          </cell>
          <cell r="I593">
            <v>9102743341</v>
          </cell>
          <cell r="J593" t="str">
            <v>GA-7266</v>
          </cell>
          <cell r="M593">
            <v>1</v>
          </cell>
          <cell r="N593" t="str">
            <v>LMV-801</v>
          </cell>
          <cell r="O593">
            <v>53100</v>
          </cell>
          <cell r="Q593" t="str">
            <v>MCPX</v>
          </cell>
          <cell r="R593" t="str">
            <v>PB</v>
          </cell>
          <cell r="S593" t="str">
            <v>N</v>
          </cell>
          <cell r="T593" t="str">
            <v>N</v>
          </cell>
          <cell r="V593">
            <v>41015</v>
          </cell>
          <cell r="W593">
            <v>41131</v>
          </cell>
          <cell r="X593">
            <v>41131</v>
          </cell>
          <cell r="Z593">
            <v>41022</v>
          </cell>
          <cell r="AA593">
            <v>41022</v>
          </cell>
          <cell r="AB593">
            <v>41022</v>
          </cell>
          <cell r="AC593">
            <v>41019</v>
          </cell>
          <cell r="AD593">
            <v>41033</v>
          </cell>
          <cell r="AE593">
            <v>41076</v>
          </cell>
          <cell r="AF593">
            <v>41079</v>
          </cell>
          <cell r="AH593">
            <v>41101</v>
          </cell>
          <cell r="AI593" t="str">
            <v>-</v>
          </cell>
          <cell r="AJ593">
            <v>47</v>
          </cell>
          <cell r="AK593">
            <v>16.571428571428573</v>
          </cell>
          <cell r="AV593">
            <v>41121</v>
          </cell>
          <cell r="AX593">
            <v>41123</v>
          </cell>
          <cell r="AY593">
            <v>41137</v>
          </cell>
          <cell r="AZ593">
            <v>122</v>
          </cell>
        </row>
        <row r="594">
          <cell r="B594" t="str">
            <v>C2076728-01</v>
          </cell>
          <cell r="C594" t="str">
            <v>Thomas Russell</v>
          </cell>
          <cell r="D594" t="str">
            <v>Wesley</v>
          </cell>
          <cell r="F594" t="str">
            <v>Miller</v>
          </cell>
          <cell r="G594" t="str">
            <v>-</v>
          </cell>
          <cell r="H594" t="str">
            <v>Kursten</v>
          </cell>
          <cell r="I594" t="str">
            <v>279-12</v>
          </cell>
          <cell r="L594" t="str">
            <v>Jones</v>
          </cell>
          <cell r="M594">
            <v>1</v>
          </cell>
          <cell r="N594" t="str">
            <v>LMC-311P</v>
          </cell>
          <cell r="O594">
            <v>127497</v>
          </cell>
          <cell r="Q594" t="str">
            <v>FLT</v>
          </cell>
          <cell r="R594" t="str">
            <v>CA</v>
          </cell>
          <cell r="S594" t="str">
            <v>N</v>
          </cell>
          <cell r="T594" t="str">
            <v>N</v>
          </cell>
          <cell r="V594">
            <v>40884</v>
          </cell>
          <cell r="W594">
            <v>41141</v>
          </cell>
          <cell r="X594">
            <v>41134</v>
          </cell>
          <cell r="Z594">
            <v>40891</v>
          </cell>
          <cell r="AA594">
            <v>40891</v>
          </cell>
          <cell r="AB594">
            <v>40898</v>
          </cell>
          <cell r="AC594">
            <v>41022</v>
          </cell>
          <cell r="AD594">
            <v>41036</v>
          </cell>
          <cell r="AE594">
            <v>41077</v>
          </cell>
          <cell r="AF594">
            <v>41081</v>
          </cell>
          <cell r="AH594">
            <v>41104</v>
          </cell>
          <cell r="AI594" t="str">
            <v>-</v>
          </cell>
          <cell r="AJ594">
            <v>142</v>
          </cell>
          <cell r="AK594">
            <v>35.714285714285715</v>
          </cell>
          <cell r="AV594">
            <v>41091</v>
          </cell>
          <cell r="AX594">
            <v>41092</v>
          </cell>
          <cell r="AY594">
            <v>41129</v>
          </cell>
          <cell r="AZ594">
            <v>245</v>
          </cell>
        </row>
        <row r="595">
          <cell r="B595" t="str">
            <v>C2076608-01</v>
          </cell>
          <cell r="C595" t="str">
            <v>Thomas Russell</v>
          </cell>
          <cell r="D595" t="str">
            <v>Wesley</v>
          </cell>
          <cell r="F595" t="str">
            <v>Miller</v>
          </cell>
          <cell r="G595" t="str">
            <v>-</v>
          </cell>
          <cell r="H595" t="str">
            <v>Kursten</v>
          </cell>
          <cell r="I595" t="str">
            <v>277-12</v>
          </cell>
          <cell r="L595" t="str">
            <v>Jones</v>
          </cell>
          <cell r="M595">
            <v>1</v>
          </cell>
          <cell r="N595" t="str">
            <v>LMC-311P</v>
          </cell>
          <cell r="O595">
            <v>127497</v>
          </cell>
          <cell r="Q595" t="str">
            <v>FLT</v>
          </cell>
          <cell r="R595" t="str">
            <v>CA</v>
          </cell>
          <cell r="S595" t="str">
            <v>N</v>
          </cell>
          <cell r="T595" t="str">
            <v>N</v>
          </cell>
          <cell r="V595">
            <v>40884</v>
          </cell>
          <cell r="W595">
            <v>41141</v>
          </cell>
          <cell r="X595">
            <v>41141</v>
          </cell>
          <cell r="Z595">
            <v>40891</v>
          </cell>
          <cell r="AA595">
            <v>40891</v>
          </cell>
          <cell r="AB595">
            <v>40898</v>
          </cell>
          <cell r="AC595">
            <v>41029</v>
          </cell>
          <cell r="AD595">
            <v>41043</v>
          </cell>
          <cell r="AE595">
            <v>41077</v>
          </cell>
          <cell r="AF595">
            <v>41081</v>
          </cell>
          <cell r="AH595">
            <v>41111</v>
          </cell>
          <cell r="AI595" t="str">
            <v>-</v>
          </cell>
          <cell r="AJ595">
            <v>142</v>
          </cell>
          <cell r="AK595">
            <v>36.714285714285715</v>
          </cell>
          <cell r="AV595">
            <v>41039</v>
          </cell>
          <cell r="AX595">
            <v>41044</v>
          </cell>
          <cell r="AY595">
            <v>41127</v>
          </cell>
          <cell r="AZ595">
            <v>243</v>
          </cell>
        </row>
        <row r="596">
          <cell r="B596" t="str">
            <v>C2076681-01</v>
          </cell>
          <cell r="C596" t="str">
            <v>Thomas Russell</v>
          </cell>
          <cell r="D596" t="str">
            <v>Wesley</v>
          </cell>
          <cell r="F596" t="str">
            <v>Miller</v>
          </cell>
          <cell r="G596" t="str">
            <v>-</v>
          </cell>
          <cell r="H596" t="str">
            <v>Kursten</v>
          </cell>
          <cell r="I596" t="str">
            <v>278-12</v>
          </cell>
          <cell r="L596" t="str">
            <v>Jones</v>
          </cell>
          <cell r="M596">
            <v>1</v>
          </cell>
          <cell r="N596" t="str">
            <v>LMC-311P</v>
          </cell>
          <cell r="O596">
            <v>127497</v>
          </cell>
          <cell r="Q596" t="str">
            <v>FLT</v>
          </cell>
          <cell r="R596" t="str">
            <v>CA</v>
          </cell>
          <cell r="S596" t="str">
            <v>N</v>
          </cell>
          <cell r="T596" t="str">
            <v>N</v>
          </cell>
          <cell r="V596">
            <v>40884</v>
          </cell>
          <cell r="W596">
            <v>41141</v>
          </cell>
          <cell r="X596">
            <v>41141</v>
          </cell>
          <cell r="Z596">
            <v>40891</v>
          </cell>
          <cell r="AA596">
            <v>40891</v>
          </cell>
          <cell r="AB596">
            <v>40898</v>
          </cell>
          <cell r="AC596">
            <v>41029</v>
          </cell>
          <cell r="AD596">
            <v>41043</v>
          </cell>
          <cell r="AE596">
            <v>41077</v>
          </cell>
          <cell r="AF596">
            <v>41081</v>
          </cell>
          <cell r="AH596">
            <v>41111</v>
          </cell>
          <cell r="AI596" t="str">
            <v>-</v>
          </cell>
          <cell r="AJ596">
            <v>142</v>
          </cell>
          <cell r="AK596">
            <v>36.714285714285715</v>
          </cell>
          <cell r="AV596">
            <v>41039</v>
          </cell>
          <cell r="AX596">
            <v>41044</v>
          </cell>
          <cell r="AY596">
            <v>41123</v>
          </cell>
          <cell r="AZ596">
            <v>239</v>
          </cell>
        </row>
        <row r="597">
          <cell r="B597" t="str">
            <v>C2076710-01</v>
          </cell>
          <cell r="C597" t="str">
            <v>Thomas Russell</v>
          </cell>
          <cell r="D597" t="str">
            <v>Wesley</v>
          </cell>
          <cell r="F597" t="str">
            <v>Miller</v>
          </cell>
          <cell r="G597" t="str">
            <v>-</v>
          </cell>
          <cell r="H597" t="str">
            <v>Kursten</v>
          </cell>
          <cell r="I597" t="str">
            <v>279-12</v>
          </cell>
          <cell r="L597" t="str">
            <v>Jones</v>
          </cell>
          <cell r="M597">
            <v>1</v>
          </cell>
          <cell r="N597" t="str">
            <v>LMC-311P</v>
          </cell>
          <cell r="O597">
            <v>127497</v>
          </cell>
          <cell r="Q597" t="str">
            <v>FLT</v>
          </cell>
          <cell r="R597" t="str">
            <v>CA</v>
          </cell>
          <cell r="S597" t="str">
            <v>N</v>
          </cell>
          <cell r="T597" t="str">
            <v>N</v>
          </cell>
          <cell r="V597">
            <v>40884</v>
          </cell>
          <cell r="W597">
            <v>41141</v>
          </cell>
          <cell r="X597">
            <v>41141</v>
          </cell>
          <cell r="Z597">
            <v>40891</v>
          </cell>
          <cell r="AA597">
            <v>40891</v>
          </cell>
          <cell r="AB597">
            <v>40898</v>
          </cell>
          <cell r="AC597">
            <v>41029</v>
          </cell>
          <cell r="AD597">
            <v>41043</v>
          </cell>
          <cell r="AE597">
            <v>41077</v>
          </cell>
          <cell r="AF597">
            <v>41081</v>
          </cell>
          <cell r="AH597">
            <v>41111</v>
          </cell>
          <cell r="AI597" t="str">
            <v>-</v>
          </cell>
          <cell r="AJ597">
            <v>142</v>
          </cell>
          <cell r="AK597">
            <v>36.714285714285715</v>
          </cell>
          <cell r="AV597">
            <v>41039</v>
          </cell>
          <cell r="AX597">
            <v>41044</v>
          </cell>
          <cell r="AY597">
            <v>41127</v>
          </cell>
          <cell r="AZ597">
            <v>243</v>
          </cell>
        </row>
        <row r="598">
          <cell r="B598" t="str">
            <v>C2121601-01</v>
          </cell>
          <cell r="C598" t="str">
            <v>EPC</v>
          </cell>
          <cell r="D598" t="str">
            <v>Mallet</v>
          </cell>
          <cell r="F598" t="str">
            <v>Miller</v>
          </cell>
          <cell r="G598" t="str">
            <v>-</v>
          </cell>
          <cell r="H598" t="str">
            <v>Margaret</v>
          </cell>
          <cell r="I598">
            <v>3691105607</v>
          </cell>
          <cell r="J598" t="str">
            <v>K-101, J-369</v>
          </cell>
          <cell r="M598">
            <v>1</v>
          </cell>
          <cell r="N598" t="str">
            <v>LMC311</v>
          </cell>
          <cell r="O598">
            <v>146453</v>
          </cell>
          <cell r="Q598" t="str">
            <v>FLT</v>
          </cell>
          <cell r="R598" t="str">
            <v>CA</v>
          </cell>
          <cell r="S598" t="str">
            <v>N</v>
          </cell>
          <cell r="T598" t="str">
            <v>N</v>
          </cell>
          <cell r="V598">
            <v>40998</v>
          </cell>
          <cell r="W598">
            <v>41141</v>
          </cell>
          <cell r="X598">
            <v>41162</v>
          </cell>
          <cell r="Z598">
            <v>41005</v>
          </cell>
          <cell r="AA598">
            <v>41005</v>
          </cell>
          <cell r="AB598">
            <v>41012</v>
          </cell>
          <cell r="AC598">
            <v>41050</v>
          </cell>
          <cell r="AD598">
            <v>41064</v>
          </cell>
          <cell r="AE598">
            <v>41077</v>
          </cell>
          <cell r="AF598">
            <v>41081</v>
          </cell>
          <cell r="AH598">
            <v>41132</v>
          </cell>
          <cell r="AI598" t="str">
            <v>-</v>
          </cell>
          <cell r="AJ598">
            <v>60</v>
          </cell>
          <cell r="AK598">
            <v>23.428571428571427</v>
          </cell>
          <cell r="AV598">
            <v>41082</v>
          </cell>
          <cell r="AX598">
            <v>41086</v>
          </cell>
          <cell r="AY598">
            <v>41163</v>
          </cell>
          <cell r="AZ598">
            <v>165</v>
          </cell>
        </row>
        <row r="599">
          <cell r="B599" t="str">
            <v>A2149530-01</v>
          </cell>
          <cell r="C599" t="str">
            <v>Pecan Pipeline Company</v>
          </cell>
          <cell r="D599" t="str">
            <v>Kanous</v>
          </cell>
          <cell r="F599" t="str">
            <v>Miller</v>
          </cell>
          <cell r="G599" t="str">
            <v>-</v>
          </cell>
          <cell r="H599" t="str">
            <v>Kursten</v>
          </cell>
          <cell r="I599">
            <v>206445</v>
          </cell>
          <cell r="M599">
            <v>1</v>
          </cell>
          <cell r="N599" t="str">
            <v>LMV-801</v>
          </cell>
          <cell r="O599">
            <v>19652</v>
          </cell>
          <cell r="Q599" t="str">
            <v>FLT</v>
          </cell>
          <cell r="R599" t="str">
            <v>PB</v>
          </cell>
          <cell r="S599" t="str">
            <v>N</v>
          </cell>
          <cell r="T599" t="str">
            <v>N</v>
          </cell>
          <cell r="V599">
            <v>41068</v>
          </cell>
          <cell r="W599">
            <v>41134</v>
          </cell>
          <cell r="X599">
            <v>41130</v>
          </cell>
          <cell r="Z599">
            <v>41075</v>
          </cell>
          <cell r="AA599">
            <v>41075</v>
          </cell>
          <cell r="AB599">
            <v>41075</v>
          </cell>
          <cell r="AC599">
            <v>41018</v>
          </cell>
          <cell r="AD599">
            <v>41032</v>
          </cell>
          <cell r="AE599">
            <v>41079</v>
          </cell>
          <cell r="AF599">
            <v>41082</v>
          </cell>
          <cell r="AH599">
            <v>41100</v>
          </cell>
          <cell r="AI599" t="str">
            <v>-</v>
          </cell>
          <cell r="AJ599">
            <v>11</v>
          </cell>
          <cell r="AK599">
            <v>8.8571428571428577</v>
          </cell>
          <cell r="AV599">
            <v>41074</v>
          </cell>
          <cell r="AX599">
            <v>41080</v>
          </cell>
          <cell r="AY599">
            <v>41121</v>
          </cell>
          <cell r="AZ599">
            <v>53</v>
          </cell>
        </row>
        <row r="600">
          <cell r="B600" t="str">
            <v>C2062504-01-02</v>
          </cell>
          <cell r="C600" t="str">
            <v>Shaanxi Chenghe/Yulin Energy</v>
          </cell>
          <cell r="D600" t="str">
            <v>Fox</v>
          </cell>
          <cell r="H600" t="str">
            <v>Michelle</v>
          </cell>
          <cell r="I600" t="str">
            <v>02902-319-RE-E-PO-0001</v>
          </cell>
          <cell r="M600">
            <v>2</v>
          </cell>
          <cell r="N600" t="str">
            <v>LMC347</v>
          </cell>
          <cell r="O600">
            <v>2017108.02</v>
          </cell>
          <cell r="P600" t="str">
            <v>-</v>
          </cell>
          <cell r="Q600" t="str">
            <v>CPX</v>
          </cell>
          <cell r="R600" t="str">
            <v>CF</v>
          </cell>
          <cell r="S600" t="str">
            <v>Y</v>
          </cell>
          <cell r="T600" t="str">
            <v>N</v>
          </cell>
          <cell r="V600">
            <v>40847</v>
          </cell>
          <cell r="W600">
            <v>41183</v>
          </cell>
          <cell r="X600">
            <v>41264</v>
          </cell>
          <cell r="Z600">
            <v>40854</v>
          </cell>
          <cell r="AA600">
            <v>40854</v>
          </cell>
          <cell r="AB600">
            <v>40861</v>
          </cell>
          <cell r="AC600">
            <v>41138</v>
          </cell>
          <cell r="AD600">
            <v>41152</v>
          </cell>
          <cell r="AE600">
            <v>41078</v>
          </cell>
          <cell r="AF600">
            <v>41085</v>
          </cell>
          <cell r="AH600">
            <v>41234</v>
          </cell>
          <cell r="AI600" t="str">
            <v>-</v>
          </cell>
          <cell r="AJ600">
            <v>171</v>
          </cell>
          <cell r="AK600">
            <v>59.571428571428569</v>
          </cell>
          <cell r="AR600">
            <v>41145</v>
          </cell>
          <cell r="AV600">
            <v>41178</v>
          </cell>
          <cell r="AX600">
            <v>41180</v>
          </cell>
          <cell r="AY600">
            <v>41255</v>
          </cell>
          <cell r="AZ600">
            <v>408</v>
          </cell>
        </row>
        <row r="601">
          <cell r="B601" t="str">
            <v>C2062504-03-04</v>
          </cell>
          <cell r="C601" t="str">
            <v>Shaanxi Chenghe/Yulin Energy</v>
          </cell>
          <cell r="D601" t="str">
            <v>Fox</v>
          </cell>
          <cell r="H601" t="str">
            <v>Michelle</v>
          </cell>
          <cell r="I601" t="str">
            <v>02902-319-RE-E-PO-0002</v>
          </cell>
          <cell r="M601">
            <v>2</v>
          </cell>
          <cell r="N601" t="str">
            <v>LMC347</v>
          </cell>
          <cell r="O601">
            <v>2017108.02</v>
          </cell>
          <cell r="P601" t="str">
            <v>-</v>
          </cell>
          <cell r="Q601" t="str">
            <v>CPX</v>
          </cell>
          <cell r="R601" t="str">
            <v>CF</v>
          </cell>
          <cell r="S601" t="str">
            <v>Y</v>
          </cell>
          <cell r="T601" t="str">
            <v>N</v>
          </cell>
          <cell r="V601">
            <v>40847</v>
          </cell>
          <cell r="W601">
            <v>41183</v>
          </cell>
          <cell r="X601">
            <v>41264</v>
          </cell>
          <cell r="Z601">
            <v>40854</v>
          </cell>
          <cell r="AA601">
            <v>40854</v>
          </cell>
          <cell r="AB601">
            <v>40861</v>
          </cell>
          <cell r="AC601">
            <v>41138</v>
          </cell>
          <cell r="AD601">
            <v>41152</v>
          </cell>
          <cell r="AE601">
            <v>41078</v>
          </cell>
          <cell r="AF601">
            <v>41085</v>
          </cell>
          <cell r="AH601">
            <v>41234</v>
          </cell>
          <cell r="AI601" t="str">
            <v>-</v>
          </cell>
          <cell r="AJ601">
            <v>171</v>
          </cell>
          <cell r="AK601">
            <v>59.571428571428569</v>
          </cell>
          <cell r="AR601">
            <v>41145</v>
          </cell>
          <cell r="AV601">
            <v>41178</v>
          </cell>
          <cell r="AX601">
            <v>41180</v>
          </cell>
          <cell r="AY601">
            <v>41258</v>
          </cell>
          <cell r="AZ601">
            <v>411</v>
          </cell>
        </row>
        <row r="602">
          <cell r="B602" t="str">
            <v>A2148332-01-02</v>
          </cell>
          <cell r="C602" t="str">
            <v>GPM INC.</v>
          </cell>
          <cell r="D602" t="str">
            <v>Boening</v>
          </cell>
          <cell r="F602" t="str">
            <v>Miller</v>
          </cell>
          <cell r="G602" t="str">
            <v>-</v>
          </cell>
          <cell r="H602" t="str">
            <v>Kursten</v>
          </cell>
          <cell r="I602">
            <v>17941</v>
          </cell>
          <cell r="J602" t="str">
            <v>PP114797</v>
          </cell>
          <cell r="M602">
            <v>2</v>
          </cell>
          <cell r="N602" t="str">
            <v>LMV-801</v>
          </cell>
          <cell r="O602">
            <v>54713</v>
          </cell>
          <cell r="Q602" t="str">
            <v>FLT</v>
          </cell>
          <cell r="R602" t="str">
            <v>PC</v>
          </cell>
          <cell r="S602" t="str">
            <v>N</v>
          </cell>
          <cell r="T602" t="str">
            <v>N</v>
          </cell>
          <cell r="V602">
            <v>41066</v>
          </cell>
          <cell r="W602">
            <v>41149</v>
          </cell>
          <cell r="X602">
            <v>41121</v>
          </cell>
          <cell r="Z602">
            <v>41073</v>
          </cell>
          <cell r="AA602">
            <v>41073</v>
          </cell>
          <cell r="AB602">
            <v>41073</v>
          </cell>
          <cell r="AC602">
            <v>41009</v>
          </cell>
          <cell r="AD602">
            <v>41023</v>
          </cell>
          <cell r="AE602">
            <v>41087</v>
          </cell>
          <cell r="AF602">
            <v>41090</v>
          </cell>
          <cell r="AH602">
            <v>41091</v>
          </cell>
          <cell r="AI602" t="str">
            <v>-</v>
          </cell>
          <cell r="AJ602">
            <v>18</v>
          </cell>
          <cell r="AK602">
            <v>7.8571428571428568</v>
          </cell>
          <cell r="AV602">
            <v>41075</v>
          </cell>
          <cell r="AX602">
            <v>41079</v>
          </cell>
          <cell r="AY602">
            <v>41120</v>
          </cell>
          <cell r="AZ602">
            <v>54</v>
          </cell>
        </row>
        <row r="603">
          <cell r="B603" t="str">
            <v>A2142421-01-02</v>
          </cell>
          <cell r="C603" t="str">
            <v>Engineering, Procurement &amp; Construction, Inc</v>
          </cell>
          <cell r="D603" t="str">
            <v>Kanous</v>
          </cell>
          <cell r="F603" t="str">
            <v>Miller</v>
          </cell>
          <cell r="G603" t="str">
            <v>-</v>
          </cell>
          <cell r="H603" t="str">
            <v>Kursten</v>
          </cell>
          <cell r="I603" t="str">
            <v>3691705664a</v>
          </cell>
          <cell r="M603">
            <v>2</v>
          </cell>
          <cell r="N603" t="str">
            <v>LMV-806</v>
          </cell>
          <cell r="O603">
            <v>56738</v>
          </cell>
          <cell r="Q603" t="str">
            <v>FLT</v>
          </cell>
          <cell r="R603" t="str">
            <v>PB</v>
          </cell>
          <cell r="S603" t="str">
            <v>N</v>
          </cell>
          <cell r="T603" t="str">
            <v>N</v>
          </cell>
          <cell r="V603">
            <v>41051</v>
          </cell>
          <cell r="W603">
            <v>41142</v>
          </cell>
          <cell r="X603">
            <v>41152</v>
          </cell>
          <cell r="Z603">
            <v>41058</v>
          </cell>
          <cell r="AA603">
            <v>41058</v>
          </cell>
          <cell r="AB603">
            <v>41058</v>
          </cell>
          <cell r="AC603">
            <v>41040</v>
          </cell>
          <cell r="AD603">
            <v>41054</v>
          </cell>
          <cell r="AE603">
            <v>41087</v>
          </cell>
          <cell r="AF603">
            <v>41090</v>
          </cell>
          <cell r="AH603">
            <v>41122</v>
          </cell>
          <cell r="AI603" t="str">
            <v>-</v>
          </cell>
          <cell r="AJ603">
            <v>29</v>
          </cell>
          <cell r="AK603">
            <v>14.428571428571429</v>
          </cell>
          <cell r="AV603">
            <v>41096</v>
          </cell>
          <cell r="AX603">
            <v>41102</v>
          </cell>
          <cell r="AY603">
            <v>41157</v>
          </cell>
          <cell r="AZ603">
            <v>106</v>
          </cell>
        </row>
        <row r="604">
          <cell r="B604" t="str">
            <v>A2150403-01</v>
          </cell>
          <cell r="C604" t="str">
            <v>Delta Process Equipment</v>
          </cell>
          <cell r="D604" t="str">
            <v>Krais</v>
          </cell>
          <cell r="F604" t="str">
            <v>Miller</v>
          </cell>
          <cell r="G604" t="str">
            <v>-</v>
          </cell>
          <cell r="H604" t="str">
            <v>Shara</v>
          </cell>
          <cell r="I604">
            <v>79511</v>
          </cell>
          <cell r="J604" t="str">
            <v>P-400C</v>
          </cell>
          <cell r="M604">
            <v>1</v>
          </cell>
          <cell r="N604" t="str">
            <v>LMV-322</v>
          </cell>
          <cell r="O604">
            <v>21213</v>
          </cell>
          <cell r="Q604" t="str">
            <v>STD</v>
          </cell>
          <cell r="R604" t="str">
            <v>PA</v>
          </cell>
          <cell r="S604" t="str">
            <v>N</v>
          </cell>
          <cell r="T604" t="str">
            <v>N</v>
          </cell>
          <cell r="V604">
            <v>41071</v>
          </cell>
          <cell r="W604">
            <v>41136</v>
          </cell>
          <cell r="X604">
            <v>41159</v>
          </cell>
          <cell r="Z604">
            <v>41078</v>
          </cell>
          <cell r="AA604">
            <v>41078</v>
          </cell>
          <cell r="AB604">
            <v>41078</v>
          </cell>
          <cell r="AC604">
            <v>41047</v>
          </cell>
          <cell r="AD604">
            <v>41061</v>
          </cell>
          <cell r="AE604">
            <v>41088</v>
          </cell>
          <cell r="AF604">
            <v>41091</v>
          </cell>
          <cell r="AH604">
            <v>41129</v>
          </cell>
          <cell r="AI604" t="str">
            <v>-</v>
          </cell>
          <cell r="AJ604">
            <v>15</v>
          </cell>
          <cell r="AK604">
            <v>12.571428571428571</v>
          </cell>
          <cell r="AV604">
            <v>41085</v>
          </cell>
          <cell r="AX604">
            <v>41087</v>
          </cell>
          <cell r="AY604">
            <v>41152</v>
          </cell>
          <cell r="AZ604">
            <v>81</v>
          </cell>
        </row>
        <row r="605">
          <cell r="B605" t="str">
            <v>C2110503-02</v>
          </cell>
          <cell r="C605" t="str">
            <v>Williston Basin</v>
          </cell>
          <cell r="D605" t="str">
            <v>Fox</v>
          </cell>
          <cell r="H605" t="str">
            <v>Michelle</v>
          </cell>
          <cell r="I605" t="str">
            <v>25477-000 OP</v>
          </cell>
          <cell r="M605">
            <v>1</v>
          </cell>
          <cell r="N605" t="str">
            <v>LMC341P</v>
          </cell>
          <cell r="O605">
            <v>217675</v>
          </cell>
          <cell r="Q605" t="str">
            <v>MCPX</v>
          </cell>
          <cell r="R605" t="str">
            <v>CA</v>
          </cell>
          <cell r="S605" t="str">
            <v>Y</v>
          </cell>
          <cell r="T605" t="str">
            <v>N</v>
          </cell>
          <cell r="V605">
            <v>40973</v>
          </cell>
          <cell r="W605">
            <v>41151</v>
          </cell>
          <cell r="X605">
            <v>41173</v>
          </cell>
          <cell r="Z605">
            <v>40980</v>
          </cell>
          <cell r="AA605">
            <v>40980</v>
          </cell>
          <cell r="AB605">
            <v>40987</v>
          </cell>
          <cell r="AC605">
            <v>41061</v>
          </cell>
          <cell r="AD605">
            <v>41075</v>
          </cell>
          <cell r="AE605">
            <v>41087</v>
          </cell>
          <cell r="AF605">
            <v>41091</v>
          </cell>
          <cell r="AH605">
            <v>41143</v>
          </cell>
          <cell r="AI605" t="str">
            <v>-</v>
          </cell>
          <cell r="AJ605">
            <v>85</v>
          </cell>
          <cell r="AK605">
            <v>28.571428571428573</v>
          </cell>
          <cell r="AR605">
            <v>41045</v>
          </cell>
          <cell r="AS605">
            <v>41061</v>
          </cell>
          <cell r="AV605">
            <v>41051</v>
          </cell>
          <cell r="AX605">
            <v>41065</v>
          </cell>
          <cell r="AY605">
            <v>41181</v>
          </cell>
          <cell r="AZ605">
            <v>208</v>
          </cell>
        </row>
        <row r="606">
          <cell r="B606" t="str">
            <v>C2110503-01</v>
          </cell>
          <cell r="C606" t="str">
            <v>Williston Basin</v>
          </cell>
          <cell r="D606" t="str">
            <v>Fox</v>
          </cell>
          <cell r="H606" t="str">
            <v>Michelle</v>
          </cell>
          <cell r="I606" t="str">
            <v>25477-000 OP</v>
          </cell>
          <cell r="M606">
            <v>1</v>
          </cell>
          <cell r="N606" t="str">
            <v>LMC311F</v>
          </cell>
          <cell r="O606">
            <v>181456</v>
          </cell>
          <cell r="Q606" t="str">
            <v>MCPX</v>
          </cell>
          <cell r="R606" t="str">
            <v>CA</v>
          </cell>
          <cell r="S606" t="str">
            <v>Y</v>
          </cell>
          <cell r="T606" t="str">
            <v>N</v>
          </cell>
          <cell r="V606">
            <v>40973</v>
          </cell>
          <cell r="W606">
            <v>41151</v>
          </cell>
          <cell r="X606">
            <v>41173</v>
          </cell>
          <cell r="Z606">
            <v>40980</v>
          </cell>
          <cell r="AA606">
            <v>40980</v>
          </cell>
          <cell r="AB606">
            <v>40987</v>
          </cell>
          <cell r="AC606">
            <v>41061</v>
          </cell>
          <cell r="AD606">
            <v>41075</v>
          </cell>
          <cell r="AE606">
            <v>41087</v>
          </cell>
          <cell r="AF606">
            <v>41091</v>
          </cell>
          <cell r="AH606">
            <v>41143</v>
          </cell>
          <cell r="AI606" t="str">
            <v>-</v>
          </cell>
          <cell r="AJ606">
            <v>85</v>
          </cell>
          <cell r="AK606">
            <v>28.571428571428573</v>
          </cell>
          <cell r="AR606">
            <v>41045</v>
          </cell>
          <cell r="AS606">
            <v>41059</v>
          </cell>
          <cell r="AV606">
            <v>41085</v>
          </cell>
          <cell r="AX606">
            <v>41087</v>
          </cell>
          <cell r="AY606">
            <v>41166</v>
          </cell>
          <cell r="AZ606">
            <v>193</v>
          </cell>
        </row>
        <row r="607">
          <cell r="B607" t="str">
            <v>A2138297-01-02</v>
          </cell>
          <cell r="C607" t="str">
            <v>Gamma Equipos</v>
          </cell>
          <cell r="D607" t="str">
            <v>Koerber</v>
          </cell>
          <cell r="H607" t="str">
            <v>Christina</v>
          </cell>
          <cell r="I607" t="str">
            <v>SND-2202/12E</v>
          </cell>
          <cell r="L607" t="str">
            <v>DeRoo</v>
          </cell>
          <cell r="M607">
            <v>4</v>
          </cell>
          <cell r="N607" t="str">
            <v>LMV-801</v>
          </cell>
          <cell r="O607">
            <v>119598.97</v>
          </cell>
          <cell r="Q607" t="str">
            <v>MCPX</v>
          </cell>
          <cell r="R607" t="str">
            <v>PB</v>
          </cell>
          <cell r="S607" t="str">
            <v>Y</v>
          </cell>
          <cell r="T607" t="str">
            <v>N</v>
          </cell>
          <cell r="V607">
            <v>41040</v>
          </cell>
          <cell r="W607">
            <v>41143</v>
          </cell>
          <cell r="X607">
            <v>41180</v>
          </cell>
          <cell r="Z607">
            <v>41047</v>
          </cell>
          <cell r="AA607">
            <v>41047</v>
          </cell>
          <cell r="AB607">
            <v>41047</v>
          </cell>
          <cell r="AC607">
            <v>41068</v>
          </cell>
          <cell r="AD607">
            <v>41082</v>
          </cell>
          <cell r="AE607">
            <v>41088</v>
          </cell>
          <cell r="AF607">
            <v>41091</v>
          </cell>
          <cell r="AH607">
            <v>41150</v>
          </cell>
          <cell r="AI607" t="str">
            <v>-</v>
          </cell>
          <cell r="AJ607">
            <v>36</v>
          </cell>
          <cell r="AK607">
            <v>20</v>
          </cell>
          <cell r="AV607">
            <v>41121</v>
          </cell>
          <cell r="AX607">
            <v>41122</v>
          </cell>
          <cell r="AY607">
            <v>41181</v>
          </cell>
          <cell r="AZ607">
            <v>141</v>
          </cell>
        </row>
        <row r="608">
          <cell r="B608" t="str">
            <v>A2138297-03-04</v>
          </cell>
          <cell r="C608" t="str">
            <v>Gamma Equipos</v>
          </cell>
          <cell r="D608" t="str">
            <v>Koerber</v>
          </cell>
          <cell r="H608" t="str">
            <v>Christina</v>
          </cell>
          <cell r="I608" t="str">
            <v>SND-2202/12E</v>
          </cell>
          <cell r="L608" t="str">
            <v>DeRoo</v>
          </cell>
          <cell r="M608">
            <v>4</v>
          </cell>
          <cell r="N608" t="str">
            <v>LMV-801</v>
          </cell>
          <cell r="O608">
            <v>119598.97</v>
          </cell>
          <cell r="Q608" t="str">
            <v>MCPX</v>
          </cell>
          <cell r="R608" t="str">
            <v>PB</v>
          </cell>
          <cell r="S608" t="str">
            <v>Y</v>
          </cell>
          <cell r="T608" t="str">
            <v>N</v>
          </cell>
          <cell r="V608">
            <v>41040</v>
          </cell>
          <cell r="W608">
            <v>41143</v>
          </cell>
          <cell r="X608">
            <v>41180</v>
          </cell>
          <cell r="Z608">
            <v>41047</v>
          </cell>
          <cell r="AA608">
            <v>41047</v>
          </cell>
          <cell r="AB608">
            <v>41047</v>
          </cell>
          <cell r="AC608">
            <v>41068</v>
          </cell>
          <cell r="AD608">
            <v>41082</v>
          </cell>
          <cell r="AE608">
            <v>41088</v>
          </cell>
          <cell r="AF608">
            <v>41091</v>
          </cell>
          <cell r="AH608">
            <v>41150</v>
          </cell>
          <cell r="AI608" t="str">
            <v>-</v>
          </cell>
          <cell r="AJ608">
            <v>36</v>
          </cell>
          <cell r="AK608">
            <v>20</v>
          </cell>
          <cell r="AV608">
            <v>41135</v>
          </cell>
          <cell r="AX608">
            <v>41141</v>
          </cell>
          <cell r="AY608">
            <v>41181</v>
          </cell>
          <cell r="AZ608">
            <v>141</v>
          </cell>
        </row>
        <row r="609">
          <cell r="B609" t="str">
            <v>C2092191-01</v>
          </cell>
          <cell r="C609" t="str">
            <v>Thomas Russell</v>
          </cell>
          <cell r="D609" t="str">
            <v>Wesley</v>
          </cell>
          <cell r="F609" t="str">
            <v>Miller</v>
          </cell>
          <cell r="G609" t="str">
            <v>-</v>
          </cell>
          <cell r="H609" t="str">
            <v>FLT</v>
          </cell>
          <cell r="I609" t="str">
            <v>289-13</v>
          </cell>
          <cell r="J609" t="str">
            <v>C-141</v>
          </cell>
          <cell r="M609">
            <v>1</v>
          </cell>
          <cell r="N609" t="str">
            <v>LMC-311P</v>
          </cell>
          <cell r="O609">
            <v>135240</v>
          </cell>
          <cell r="Q609" t="str">
            <v>FLT</v>
          </cell>
          <cell r="R609" t="str">
            <v>CA</v>
          </cell>
          <cell r="S609" t="str">
            <v>N</v>
          </cell>
          <cell r="T609" t="str">
            <v>N</v>
          </cell>
          <cell r="V609">
            <v>40927</v>
          </cell>
          <cell r="W609">
            <v>41152</v>
          </cell>
          <cell r="X609">
            <v>41131</v>
          </cell>
          <cell r="Z609">
            <v>40934</v>
          </cell>
          <cell r="AA609">
            <v>40934</v>
          </cell>
          <cell r="AB609">
            <v>40941</v>
          </cell>
          <cell r="AC609">
            <v>41019</v>
          </cell>
          <cell r="AD609">
            <v>41033</v>
          </cell>
          <cell r="AE609">
            <v>41088</v>
          </cell>
          <cell r="AF609">
            <v>41092</v>
          </cell>
          <cell r="AH609">
            <v>41101</v>
          </cell>
          <cell r="AI609" t="str">
            <v>-</v>
          </cell>
          <cell r="AJ609">
            <v>118</v>
          </cell>
          <cell r="AK609">
            <v>29.142857142857142</v>
          </cell>
          <cell r="AR609">
            <v>41087</v>
          </cell>
          <cell r="AV609">
            <v>41086</v>
          </cell>
          <cell r="AX609">
            <v>41086</v>
          </cell>
          <cell r="AY609">
            <v>41100</v>
          </cell>
          <cell r="AZ609">
            <v>173</v>
          </cell>
        </row>
        <row r="610">
          <cell r="B610" t="str">
            <v>A2087778-01-02</v>
          </cell>
          <cell r="C610" t="str">
            <v>SAJ/SK Lubricants</v>
          </cell>
          <cell r="D610" t="str">
            <v>Elkins</v>
          </cell>
          <cell r="H610" t="str">
            <v>Shara</v>
          </cell>
          <cell r="I610" t="str">
            <v>SNT38E-1055</v>
          </cell>
          <cell r="M610">
            <v>2</v>
          </cell>
          <cell r="N610" t="str">
            <v>LMV-322</v>
          </cell>
          <cell r="O610">
            <v>226668</v>
          </cell>
          <cell r="Q610" t="str">
            <v>MCPX</v>
          </cell>
          <cell r="R610" t="str">
            <v>PC</v>
          </cell>
          <cell r="S610" t="str">
            <v>Y</v>
          </cell>
          <cell r="T610" t="str">
            <v>N</v>
          </cell>
          <cell r="V610">
            <v>40918</v>
          </cell>
          <cell r="W610">
            <v>41153</v>
          </cell>
          <cell r="X610">
            <v>41176</v>
          </cell>
          <cell r="Z610">
            <v>40925</v>
          </cell>
          <cell r="AA610">
            <v>40925</v>
          </cell>
          <cell r="AB610">
            <v>40925</v>
          </cell>
          <cell r="AC610">
            <v>41064</v>
          </cell>
          <cell r="AD610">
            <v>41078</v>
          </cell>
          <cell r="AE610">
            <v>41091</v>
          </cell>
          <cell r="AF610">
            <v>41094</v>
          </cell>
          <cell r="AH610">
            <v>41146</v>
          </cell>
          <cell r="AI610" t="str">
            <v>-</v>
          </cell>
          <cell r="AJ610">
            <v>127</v>
          </cell>
          <cell r="AK610">
            <v>36.857142857142854</v>
          </cell>
          <cell r="AV610">
            <v>41137</v>
          </cell>
          <cell r="AX610">
            <v>41141</v>
          </cell>
          <cell r="AY610">
            <v>41177</v>
          </cell>
          <cell r="AZ610">
            <v>259</v>
          </cell>
        </row>
        <row r="611">
          <cell r="B611" t="str">
            <v>A2116344-01-02</v>
          </cell>
          <cell r="C611" t="str">
            <v xml:space="preserve">SAJ/PTT Global Chemical </v>
          </cell>
          <cell r="D611" t="str">
            <v>Jazmines</v>
          </cell>
          <cell r="H611" t="str">
            <v>Audrey</v>
          </cell>
          <cell r="I611" t="str">
            <v>122-008</v>
          </cell>
          <cell r="M611">
            <v>2</v>
          </cell>
          <cell r="N611" t="str">
            <v>LMV-311</v>
          </cell>
          <cell r="O611">
            <v>197392.16</v>
          </cell>
          <cell r="Q611" t="str">
            <v>MCPX</v>
          </cell>
          <cell r="R611" t="str">
            <v>PA</v>
          </cell>
          <cell r="S611" t="str">
            <v>Y</v>
          </cell>
          <cell r="T611" t="str">
            <v>N</v>
          </cell>
          <cell r="V611">
            <v>40987</v>
          </cell>
          <cell r="W611">
            <v>41141</v>
          </cell>
          <cell r="X611">
            <v>41178</v>
          </cell>
          <cell r="Z611">
            <v>40994</v>
          </cell>
          <cell r="AA611">
            <v>40994</v>
          </cell>
          <cell r="AB611">
            <v>40994</v>
          </cell>
          <cell r="AC611">
            <v>41066</v>
          </cell>
          <cell r="AD611">
            <v>41080</v>
          </cell>
          <cell r="AE611">
            <v>41093</v>
          </cell>
          <cell r="AF611">
            <v>41096</v>
          </cell>
          <cell r="AH611">
            <v>41148</v>
          </cell>
          <cell r="AI611" t="str">
            <v>-</v>
          </cell>
          <cell r="AJ611">
            <v>80</v>
          </cell>
          <cell r="AK611">
            <v>27.285714285714285</v>
          </cell>
          <cell r="AV611">
            <v>41148</v>
          </cell>
          <cell r="AX611">
            <v>41149</v>
          </cell>
          <cell r="AY611">
            <v>41176</v>
          </cell>
          <cell r="AZ611">
            <v>189</v>
          </cell>
        </row>
        <row r="612">
          <cell r="B612" t="str">
            <v>A2146468-01</v>
          </cell>
          <cell r="C612" t="str">
            <v>SAJ/Taikkiso</v>
          </cell>
          <cell r="D612" t="str">
            <v>DeRoo</v>
          </cell>
          <cell r="H612" t="str">
            <v>Audrey</v>
          </cell>
          <cell r="I612" t="str">
            <v>123-014</v>
          </cell>
          <cell r="L612" t="str">
            <v>DeRoo</v>
          </cell>
          <cell r="M612">
            <v>1</v>
          </cell>
          <cell r="N612" t="str">
            <v>LMV-322</v>
          </cell>
          <cell r="O612">
            <v>32806</v>
          </cell>
          <cell r="Q612" t="str">
            <v>STD</v>
          </cell>
          <cell r="R612" t="str">
            <v>PA</v>
          </cell>
          <cell r="S612" t="str">
            <v>N</v>
          </cell>
          <cell r="T612" t="str">
            <v>N</v>
          </cell>
          <cell r="V612">
            <v>41060</v>
          </cell>
          <cell r="W612">
            <v>41141</v>
          </cell>
          <cell r="X612">
            <v>41180</v>
          </cell>
          <cell r="Z612">
            <v>41067</v>
          </cell>
          <cell r="AA612">
            <v>41067</v>
          </cell>
          <cell r="AB612">
            <v>41067</v>
          </cell>
          <cell r="AC612">
            <v>41068</v>
          </cell>
          <cell r="AD612">
            <v>41082</v>
          </cell>
          <cell r="AE612">
            <v>41093</v>
          </cell>
          <cell r="AF612">
            <v>41096</v>
          </cell>
          <cell r="AH612">
            <v>41150</v>
          </cell>
          <cell r="AI612" t="str">
            <v>-</v>
          </cell>
          <cell r="AJ612">
            <v>27</v>
          </cell>
          <cell r="AK612">
            <v>17.142857142857142</v>
          </cell>
          <cell r="AV612">
            <v>41115</v>
          </cell>
          <cell r="AX612">
            <v>41121</v>
          </cell>
          <cell r="AY612">
            <v>41192</v>
          </cell>
          <cell r="AZ612">
            <v>132</v>
          </cell>
        </row>
        <row r="613">
          <cell r="B613" t="str">
            <v>C1952601-02</v>
          </cell>
          <cell r="C613" t="str">
            <v>Bechtel/Gladstone</v>
          </cell>
          <cell r="D613" t="str">
            <v>Jones</v>
          </cell>
          <cell r="H613" t="str">
            <v>Melissa</v>
          </cell>
          <cell r="I613" t="str">
            <v>25576-140-POA-MCCS-00001</v>
          </cell>
          <cell r="L613" t="str">
            <v>Van de werken</v>
          </cell>
          <cell r="M613">
            <v>2</v>
          </cell>
          <cell r="N613" t="str">
            <v>LF-2230</v>
          </cell>
          <cell r="O613">
            <v>1604615</v>
          </cell>
          <cell r="Q613" t="str">
            <v>CPX</v>
          </cell>
          <cell r="R613" t="str">
            <v>Pinn/API</v>
          </cell>
          <cell r="S613" t="str">
            <v>Y</v>
          </cell>
          <cell r="T613" t="str">
            <v>no</v>
          </cell>
          <cell r="V613">
            <v>40577</v>
          </cell>
          <cell r="W613">
            <v>41292</v>
          </cell>
          <cell r="X613">
            <v>41292</v>
          </cell>
          <cell r="Z613">
            <v>40584</v>
          </cell>
          <cell r="AA613">
            <v>40584</v>
          </cell>
          <cell r="AB613">
            <v>40591</v>
          </cell>
          <cell r="AC613">
            <v>41012</v>
          </cell>
          <cell r="AD613">
            <v>41040</v>
          </cell>
          <cell r="AE613">
            <v>41082</v>
          </cell>
          <cell r="AF613">
            <v>41096</v>
          </cell>
          <cell r="AH613">
            <v>41262</v>
          </cell>
          <cell r="AI613">
            <v>41138</v>
          </cell>
          <cell r="AJ613">
            <v>372</v>
          </cell>
          <cell r="AK613">
            <v>102.14285714285714</v>
          </cell>
          <cell r="AP613">
            <v>40848</v>
          </cell>
          <cell r="AV613">
            <v>40841</v>
          </cell>
          <cell r="AW613">
            <v>41045</v>
          </cell>
          <cell r="AX613">
            <v>40987</v>
          </cell>
          <cell r="AY613">
            <v>41274</v>
          </cell>
          <cell r="AZ613">
            <v>697</v>
          </cell>
        </row>
        <row r="614">
          <cell r="B614" t="str">
            <v>C2178944-01</v>
          </cell>
          <cell r="C614" t="str">
            <v>Thomas Russell</v>
          </cell>
          <cell r="D614" t="str">
            <v>Wesley</v>
          </cell>
          <cell r="F614" t="str">
            <v>Miller</v>
          </cell>
          <cell r="G614" t="str">
            <v>-</v>
          </cell>
          <cell r="H614" t="str">
            <v>Kursten</v>
          </cell>
          <cell r="I614" t="str">
            <v>286-13A</v>
          </cell>
          <cell r="J614" t="str">
            <v>C-141</v>
          </cell>
          <cell r="M614">
            <v>1</v>
          </cell>
          <cell r="N614" t="str">
            <v>CONV</v>
          </cell>
          <cell r="O614">
            <v>15827</v>
          </cell>
          <cell r="Q614" t="str">
            <v>FLT</v>
          </cell>
          <cell r="R614" t="str">
            <v>CA</v>
          </cell>
          <cell r="S614" t="str">
            <v>N</v>
          </cell>
          <cell r="T614" t="str">
            <v>N</v>
          </cell>
          <cell r="V614">
            <v>41142</v>
          </cell>
          <cell r="W614">
            <v>41157</v>
          </cell>
          <cell r="X614">
            <v>41173</v>
          </cell>
          <cell r="Z614">
            <v>41149</v>
          </cell>
          <cell r="AA614">
            <v>41149</v>
          </cell>
          <cell r="AB614">
            <v>41156</v>
          </cell>
          <cell r="AC614">
            <v>41061</v>
          </cell>
          <cell r="AD614">
            <v>41075</v>
          </cell>
          <cell r="AE614">
            <v>41093</v>
          </cell>
          <cell r="AF614">
            <v>41097</v>
          </cell>
          <cell r="AH614">
            <v>41143</v>
          </cell>
          <cell r="AI614" t="str">
            <v>-</v>
          </cell>
          <cell r="AJ614">
            <v>-32</v>
          </cell>
          <cell r="AK614">
            <v>4.4285714285714288</v>
          </cell>
          <cell r="AV614">
            <v>41109</v>
          </cell>
          <cell r="AX614">
            <v>41122</v>
          </cell>
          <cell r="AY614">
            <v>41170</v>
          </cell>
          <cell r="AZ614">
            <v>28</v>
          </cell>
        </row>
        <row r="615">
          <cell r="B615" t="str">
            <v>A2116423-01-02</v>
          </cell>
          <cell r="C615" t="str">
            <v>SAJ/SK Lubricants</v>
          </cell>
          <cell r="D615" t="str">
            <v>Elkins</v>
          </cell>
          <cell r="H615" t="str">
            <v>Shara</v>
          </cell>
          <cell r="I615" t="str">
            <v>122-006</v>
          </cell>
          <cell r="M615">
            <v>2</v>
          </cell>
          <cell r="N615" t="str">
            <v>LMV-311</v>
          </cell>
          <cell r="O615">
            <v>214799</v>
          </cell>
          <cell r="Q615" t="str">
            <v>MCPX</v>
          </cell>
          <cell r="R615" t="str">
            <v>PC</v>
          </cell>
          <cell r="S615" t="str">
            <v>Y</v>
          </cell>
          <cell r="T615" t="str">
            <v>N</v>
          </cell>
          <cell r="V615">
            <v>40987</v>
          </cell>
          <cell r="W615">
            <v>41156</v>
          </cell>
          <cell r="X615">
            <v>41177</v>
          </cell>
          <cell r="Z615">
            <v>40994</v>
          </cell>
          <cell r="AA615">
            <v>40994</v>
          </cell>
          <cell r="AB615">
            <v>40994</v>
          </cell>
          <cell r="AC615">
            <v>41065</v>
          </cell>
          <cell r="AD615">
            <v>41079</v>
          </cell>
          <cell r="AE615">
            <v>41094</v>
          </cell>
          <cell r="AF615">
            <v>41097</v>
          </cell>
          <cell r="AH615">
            <v>41147</v>
          </cell>
          <cell r="AI615" t="str">
            <v>-</v>
          </cell>
          <cell r="AJ615">
            <v>80</v>
          </cell>
          <cell r="AK615">
            <v>27.142857142857142</v>
          </cell>
          <cell r="AV615">
            <v>41144</v>
          </cell>
          <cell r="AX615">
            <v>41149</v>
          </cell>
          <cell r="AY615">
            <v>41177</v>
          </cell>
          <cell r="AZ615">
            <v>190</v>
          </cell>
        </row>
        <row r="616">
          <cell r="B616" t="str">
            <v>A2102585-01-02</v>
          </cell>
          <cell r="C616" t="str">
            <v>Ergon-West Virginia, Inc.</v>
          </cell>
          <cell r="D616" t="str">
            <v>Elkins</v>
          </cell>
          <cell r="H616" t="str">
            <v>Shara</v>
          </cell>
          <cell r="I616">
            <v>4500313922</v>
          </cell>
          <cell r="M616">
            <v>2</v>
          </cell>
          <cell r="N616" t="str">
            <v>LMV-311Z</v>
          </cell>
          <cell r="O616">
            <v>190683</v>
          </cell>
          <cell r="Q616" t="str">
            <v>STD</v>
          </cell>
          <cell r="R616" t="str">
            <v>PC</v>
          </cell>
          <cell r="S616" t="str">
            <v>N</v>
          </cell>
          <cell r="T616" t="str">
            <v>N</v>
          </cell>
          <cell r="V616">
            <v>40953</v>
          </cell>
          <cell r="W616">
            <v>41157</v>
          </cell>
          <cell r="X616">
            <v>41145</v>
          </cell>
          <cell r="Z616">
            <v>40960</v>
          </cell>
          <cell r="AA616">
            <v>40960</v>
          </cell>
          <cell r="AB616">
            <v>40960</v>
          </cell>
          <cell r="AC616">
            <v>41033</v>
          </cell>
          <cell r="AD616">
            <v>41047</v>
          </cell>
          <cell r="AE616">
            <v>41095</v>
          </cell>
          <cell r="AF616">
            <v>41098</v>
          </cell>
          <cell r="AH616">
            <v>41115</v>
          </cell>
          <cell r="AI616" t="str">
            <v>-</v>
          </cell>
          <cell r="AJ616">
            <v>104</v>
          </cell>
          <cell r="AK616">
            <v>27.428571428571427</v>
          </cell>
          <cell r="AV616">
            <v>41135</v>
          </cell>
          <cell r="AX616">
            <v>41142</v>
          </cell>
          <cell r="AY616">
            <v>41157</v>
          </cell>
          <cell r="AZ616">
            <v>204</v>
          </cell>
        </row>
        <row r="617">
          <cell r="B617" t="str">
            <v>C2143209-01</v>
          </cell>
          <cell r="C617" t="str">
            <v>EPC, Inc</v>
          </cell>
          <cell r="D617" t="str">
            <v>Mallet</v>
          </cell>
          <cell r="F617" t="str">
            <v>Miller</v>
          </cell>
          <cell r="G617" t="str">
            <v>-</v>
          </cell>
          <cell r="H617" t="str">
            <v>Margaret</v>
          </cell>
          <cell r="I617">
            <v>3761105655</v>
          </cell>
          <cell r="M617">
            <v>1</v>
          </cell>
          <cell r="N617" t="str">
            <v>LMC-311P</v>
          </cell>
          <cell r="O617">
            <v>147784</v>
          </cell>
          <cell r="Q617" t="str">
            <v>FLT</v>
          </cell>
          <cell r="R617" t="str">
            <v>CA</v>
          </cell>
          <cell r="S617" t="str">
            <v xml:space="preserve"> N</v>
          </cell>
          <cell r="T617" t="str">
            <v>N</v>
          </cell>
          <cell r="V617">
            <v>41052</v>
          </cell>
          <cell r="W617">
            <v>41158</v>
          </cell>
          <cell r="X617">
            <v>41176</v>
          </cell>
          <cell r="Z617">
            <v>41059</v>
          </cell>
          <cell r="AA617">
            <v>41059</v>
          </cell>
          <cell r="AB617">
            <v>41066</v>
          </cell>
          <cell r="AC617">
            <v>41064</v>
          </cell>
          <cell r="AD617">
            <v>41078</v>
          </cell>
          <cell r="AE617">
            <v>41094</v>
          </cell>
          <cell r="AF617">
            <v>41098</v>
          </cell>
          <cell r="AH617">
            <v>41146</v>
          </cell>
          <cell r="AI617" t="str">
            <v>-</v>
          </cell>
          <cell r="AJ617">
            <v>33</v>
          </cell>
          <cell r="AK617">
            <v>17.714285714285715</v>
          </cell>
          <cell r="AR617">
            <v>41095</v>
          </cell>
          <cell r="AS617">
            <v>41103</v>
          </cell>
          <cell r="AV617">
            <v>41096</v>
          </cell>
          <cell r="AX617">
            <v>41101</v>
          </cell>
          <cell r="AY617">
            <v>41170</v>
          </cell>
          <cell r="AZ617">
            <v>118</v>
          </cell>
        </row>
        <row r="618">
          <cell r="B618" t="str">
            <v>C2130868-01</v>
          </cell>
          <cell r="C618" t="str">
            <v>BCCK</v>
          </cell>
          <cell r="D618" t="str">
            <v>Mallet</v>
          </cell>
          <cell r="F618" t="str">
            <v>Miller</v>
          </cell>
          <cell r="G618" t="str">
            <v>-</v>
          </cell>
          <cell r="H618" t="str">
            <v>Michelle</v>
          </cell>
          <cell r="I618" t="str">
            <v>3711-007</v>
          </cell>
          <cell r="M618">
            <v>1</v>
          </cell>
          <cell r="N618" t="str">
            <v>LMC311P</v>
          </cell>
          <cell r="O618">
            <v>181187</v>
          </cell>
          <cell r="Q618" t="str">
            <v>FLT</v>
          </cell>
          <cell r="R618" t="str">
            <v>CA</v>
          </cell>
          <cell r="S618" t="str">
            <v>N</v>
          </cell>
          <cell r="T618" t="str">
            <v>N</v>
          </cell>
          <cell r="V618">
            <v>41023</v>
          </cell>
          <cell r="W618">
            <v>41158</v>
          </cell>
          <cell r="X618">
            <v>41180</v>
          </cell>
          <cell r="Z618">
            <v>41030</v>
          </cell>
          <cell r="AA618">
            <v>41030</v>
          </cell>
          <cell r="AB618">
            <v>41037</v>
          </cell>
          <cell r="AC618">
            <v>41068</v>
          </cell>
          <cell r="AD618">
            <v>41082</v>
          </cell>
          <cell r="AE618">
            <v>41094</v>
          </cell>
          <cell r="AF618">
            <v>41098</v>
          </cell>
          <cell r="AH618">
            <v>41150</v>
          </cell>
          <cell r="AI618" t="str">
            <v>-</v>
          </cell>
          <cell r="AJ618">
            <v>54</v>
          </cell>
          <cell r="AK618">
            <v>22.428571428571427</v>
          </cell>
          <cell r="AR618">
            <v>41130</v>
          </cell>
          <cell r="AV618">
            <v>41128</v>
          </cell>
          <cell r="AX618">
            <v>41130</v>
          </cell>
          <cell r="AY618">
            <v>41181</v>
          </cell>
          <cell r="AZ618">
            <v>158</v>
          </cell>
        </row>
        <row r="619">
          <cell r="B619" t="str">
            <v>A2129623-01</v>
          </cell>
          <cell r="C619" t="str">
            <v>Chemical &amp; Industrial  Engineering Inc.</v>
          </cell>
          <cell r="D619" t="str">
            <v>Kanous</v>
          </cell>
          <cell r="F619" t="str">
            <v>Miller</v>
          </cell>
          <cell r="G619" t="str">
            <v>-</v>
          </cell>
          <cell r="H619" t="str">
            <v>Madeleine</v>
          </cell>
          <cell r="I619" t="str">
            <v>MR090-G-001A</v>
          </cell>
          <cell r="M619">
            <v>1</v>
          </cell>
          <cell r="N619" t="str">
            <v>LMV-311</v>
          </cell>
          <cell r="O619">
            <v>84221</v>
          </cell>
          <cell r="Q619" t="str">
            <v>FLT</v>
          </cell>
          <cell r="R619" t="str">
            <v>PB</v>
          </cell>
          <cell r="S619" t="str">
            <v>N</v>
          </cell>
          <cell r="T619" t="str">
            <v>N</v>
          </cell>
          <cell r="V619">
            <v>41022</v>
          </cell>
          <cell r="W619">
            <v>41151</v>
          </cell>
          <cell r="X619">
            <v>41179</v>
          </cell>
          <cell r="Z619">
            <v>41029</v>
          </cell>
          <cell r="AA619">
            <v>41029</v>
          </cell>
          <cell r="AB619">
            <v>41029</v>
          </cell>
          <cell r="AC619">
            <v>41067</v>
          </cell>
          <cell r="AD619">
            <v>41081</v>
          </cell>
          <cell r="AE619">
            <v>41096</v>
          </cell>
          <cell r="AF619">
            <v>41099</v>
          </cell>
          <cell r="AH619">
            <v>41149</v>
          </cell>
          <cell r="AI619" t="str">
            <v>-</v>
          </cell>
          <cell r="AJ619">
            <v>56</v>
          </cell>
          <cell r="AK619">
            <v>22.428571428571427</v>
          </cell>
          <cell r="AV619">
            <v>41117</v>
          </cell>
          <cell r="AX619">
            <v>41122</v>
          </cell>
          <cell r="AY619">
            <v>41182</v>
          </cell>
          <cell r="AZ619">
            <v>160</v>
          </cell>
        </row>
        <row r="620">
          <cell r="B620" t="str">
            <v>A2035785-03-04</v>
          </cell>
          <cell r="C620" t="str">
            <v>Consorcio Queiroz (QGGI)</v>
          </cell>
          <cell r="D620" t="str">
            <v>Parks</v>
          </cell>
          <cell r="H620" t="str">
            <v>Christina</v>
          </cell>
          <cell r="I620" t="str">
            <v>0002</v>
          </cell>
          <cell r="L620" t="str">
            <v>DeRoo</v>
          </cell>
          <cell r="M620">
            <v>2</v>
          </cell>
          <cell r="N620" t="str">
            <v>LMV-311Z</v>
          </cell>
          <cell r="O620">
            <v>497344</v>
          </cell>
          <cell r="Q620" t="str">
            <v>MCPX</v>
          </cell>
          <cell r="R620" t="str">
            <v>PD</v>
          </cell>
          <cell r="S620" t="str">
            <v>Y</v>
          </cell>
          <cell r="T620" t="str">
            <v>no</v>
          </cell>
          <cell r="V620">
            <v>40781</v>
          </cell>
          <cell r="W620">
            <v>41166</v>
          </cell>
          <cell r="X620">
            <v>41197</v>
          </cell>
          <cell r="Z620">
            <v>40788</v>
          </cell>
          <cell r="AA620">
            <v>40788</v>
          </cell>
          <cell r="AB620">
            <v>40788</v>
          </cell>
          <cell r="AC620">
            <v>41085</v>
          </cell>
          <cell r="AD620">
            <v>41099</v>
          </cell>
          <cell r="AE620">
            <v>41095</v>
          </cell>
          <cell r="AF620">
            <v>41099</v>
          </cell>
          <cell r="AH620">
            <v>41167</v>
          </cell>
          <cell r="AI620" t="str">
            <v>-</v>
          </cell>
          <cell r="AJ620">
            <v>227</v>
          </cell>
          <cell r="AK620">
            <v>59.428571428571431</v>
          </cell>
          <cell r="AV620">
            <v>40981</v>
          </cell>
          <cell r="AX620">
            <v>41024</v>
          </cell>
          <cell r="AY620">
            <v>41179</v>
          </cell>
          <cell r="AZ620">
            <v>398</v>
          </cell>
        </row>
        <row r="621">
          <cell r="B621" t="str">
            <v>A2035785-05-06</v>
          </cell>
          <cell r="C621" t="str">
            <v>Consorcio Queiroz (QGGI)</v>
          </cell>
          <cell r="D621" t="str">
            <v>Parks</v>
          </cell>
          <cell r="H621" t="str">
            <v>Christina</v>
          </cell>
          <cell r="I621" t="str">
            <v>0002</v>
          </cell>
          <cell r="L621" t="str">
            <v>DeRoo</v>
          </cell>
          <cell r="M621">
            <v>2</v>
          </cell>
          <cell r="N621" t="str">
            <v>LMV-311</v>
          </cell>
          <cell r="O621">
            <v>460944</v>
          </cell>
          <cell r="Q621" t="str">
            <v>MCPX</v>
          </cell>
          <cell r="R621" t="str">
            <v>PD</v>
          </cell>
          <cell r="S621" t="str">
            <v>Y</v>
          </cell>
          <cell r="T621" t="str">
            <v>no</v>
          </cell>
          <cell r="V621">
            <v>40781</v>
          </cell>
          <cell r="W621">
            <v>41166</v>
          </cell>
          <cell r="X621">
            <v>41197</v>
          </cell>
          <cell r="Z621">
            <v>40788</v>
          </cell>
          <cell r="AA621">
            <v>40788</v>
          </cell>
          <cell r="AB621">
            <v>40788</v>
          </cell>
          <cell r="AC621">
            <v>41085</v>
          </cell>
          <cell r="AD621">
            <v>41099</v>
          </cell>
          <cell r="AE621">
            <v>41095</v>
          </cell>
          <cell r="AF621">
            <v>41099</v>
          </cell>
          <cell r="AH621">
            <v>41167</v>
          </cell>
          <cell r="AI621" t="str">
            <v>-</v>
          </cell>
          <cell r="AJ621">
            <v>227</v>
          </cell>
          <cell r="AK621">
            <v>59.428571428571431</v>
          </cell>
          <cell r="AV621">
            <v>41010</v>
          </cell>
          <cell r="AX621">
            <v>41023</v>
          </cell>
          <cell r="AY621">
            <v>41179</v>
          </cell>
          <cell r="AZ621">
            <v>398</v>
          </cell>
        </row>
        <row r="622">
          <cell r="B622" t="str">
            <v>A2035785-07-08</v>
          </cell>
          <cell r="C622" t="str">
            <v>Consorcio Queiroz (QGGI)</v>
          </cell>
          <cell r="D622" t="str">
            <v>Parks</v>
          </cell>
          <cell r="H622" t="str">
            <v>Christina</v>
          </cell>
          <cell r="I622" t="str">
            <v>0002</v>
          </cell>
          <cell r="L622" t="str">
            <v>DeRoo</v>
          </cell>
          <cell r="M622">
            <v>2</v>
          </cell>
          <cell r="N622" t="str">
            <v>LMV-322</v>
          </cell>
          <cell r="O622">
            <v>368630</v>
          </cell>
          <cell r="Q622" t="str">
            <v>MCPX</v>
          </cell>
          <cell r="R622" t="str">
            <v>PD</v>
          </cell>
          <cell r="S622" t="str">
            <v>Y</v>
          </cell>
          <cell r="T622" t="str">
            <v>no</v>
          </cell>
          <cell r="V622">
            <v>40781</v>
          </cell>
          <cell r="W622">
            <v>41166</v>
          </cell>
          <cell r="X622">
            <v>41197</v>
          </cell>
          <cell r="Z622">
            <v>40788</v>
          </cell>
          <cell r="AA622">
            <v>40788</v>
          </cell>
          <cell r="AB622">
            <v>40788</v>
          </cell>
          <cell r="AC622">
            <v>41085</v>
          </cell>
          <cell r="AD622">
            <v>41099</v>
          </cell>
          <cell r="AE622">
            <v>41095</v>
          </cell>
          <cell r="AF622">
            <v>41099</v>
          </cell>
          <cell r="AH622">
            <v>41167</v>
          </cell>
          <cell r="AI622" t="str">
            <v>-</v>
          </cell>
          <cell r="AJ622">
            <v>227</v>
          </cell>
          <cell r="AK622">
            <v>59.428571428571431</v>
          </cell>
          <cell r="AV622">
            <v>41009</v>
          </cell>
          <cell r="AX622">
            <v>41025</v>
          </cell>
          <cell r="AY622">
            <v>41179</v>
          </cell>
          <cell r="AZ622">
            <v>398</v>
          </cell>
        </row>
        <row r="623">
          <cell r="B623" t="str">
            <v>A2118041-01</v>
          </cell>
          <cell r="C623" t="str">
            <v>Technip/Gardner Denver Nash LLC</v>
          </cell>
          <cell r="D623" t="str">
            <v>Pastore</v>
          </cell>
          <cell r="H623" t="str">
            <v>Christina</v>
          </cell>
          <cell r="I623">
            <v>1837240</v>
          </cell>
          <cell r="J623" t="str">
            <v>P-2046</v>
          </cell>
          <cell r="M623">
            <v>1</v>
          </cell>
          <cell r="N623" t="str">
            <v>LMV-801</v>
          </cell>
          <cell r="O623">
            <v>53785</v>
          </cell>
          <cell r="Q623" t="str">
            <v>MCPX</v>
          </cell>
          <cell r="R623" t="str">
            <v>PB</v>
          </cell>
          <cell r="S623" t="str">
            <v>Y</v>
          </cell>
          <cell r="T623" t="str">
            <v>N</v>
          </cell>
          <cell r="V623">
            <v>40990</v>
          </cell>
          <cell r="W623">
            <v>41151</v>
          </cell>
          <cell r="X623">
            <v>41222</v>
          </cell>
          <cell r="Z623">
            <v>40997</v>
          </cell>
          <cell r="AA623">
            <v>40997</v>
          </cell>
          <cell r="AB623">
            <v>40997</v>
          </cell>
          <cell r="AC623">
            <v>41110</v>
          </cell>
          <cell r="AD623">
            <v>41124</v>
          </cell>
          <cell r="AE623">
            <v>41096</v>
          </cell>
          <cell r="AF623">
            <v>41099</v>
          </cell>
          <cell r="AH623">
            <v>41192</v>
          </cell>
          <cell r="AI623" t="str">
            <v>-</v>
          </cell>
          <cell r="AJ623">
            <v>78</v>
          </cell>
          <cell r="AK623">
            <v>33.142857142857146</v>
          </cell>
          <cell r="AV623">
            <v>41171</v>
          </cell>
          <cell r="AX623">
            <v>41172</v>
          </cell>
          <cell r="AY623">
            <v>41228</v>
          </cell>
          <cell r="AZ623">
            <v>238</v>
          </cell>
        </row>
        <row r="624">
          <cell r="B624" t="str">
            <v>A2132217-01</v>
          </cell>
          <cell r="C624" t="str">
            <v>National Process Equipment, Inc.</v>
          </cell>
          <cell r="D624" t="str">
            <v>Kennedy</v>
          </cell>
          <cell r="H624" t="str">
            <v>Christina</v>
          </cell>
          <cell r="I624" t="str">
            <v>PUR439716</v>
          </cell>
          <cell r="J624" t="str">
            <v>209-P-201/2</v>
          </cell>
          <cell r="M624">
            <v>2</v>
          </cell>
          <cell r="N624" t="str">
            <v>LMV322</v>
          </cell>
          <cell r="O624">
            <v>197751.51</v>
          </cell>
          <cell r="Q624" t="str">
            <v>CPX</v>
          </cell>
          <cell r="R624" t="str">
            <v>PC</v>
          </cell>
          <cell r="S624" t="str">
            <v>Y</v>
          </cell>
          <cell r="T624" t="str">
            <v>N</v>
          </cell>
          <cell r="V624">
            <v>41025</v>
          </cell>
          <cell r="W624">
            <v>41159</v>
          </cell>
          <cell r="X624">
            <v>41228</v>
          </cell>
          <cell r="Z624">
            <v>41032</v>
          </cell>
          <cell r="AA624">
            <v>41032</v>
          </cell>
          <cell r="AB624">
            <v>41032</v>
          </cell>
          <cell r="AC624">
            <v>41116</v>
          </cell>
          <cell r="AD624">
            <v>41130</v>
          </cell>
          <cell r="AE624">
            <v>41097</v>
          </cell>
          <cell r="AF624">
            <v>41100</v>
          </cell>
          <cell r="AH624">
            <v>41198</v>
          </cell>
          <cell r="AI624" t="str">
            <v>-</v>
          </cell>
          <cell r="AJ624">
            <v>54</v>
          </cell>
          <cell r="AK624">
            <v>29</v>
          </cell>
          <cell r="AO624">
            <v>40772</v>
          </cell>
          <cell r="AV624">
            <v>41095</v>
          </cell>
          <cell r="AX624">
            <v>41103</v>
          </cell>
          <cell r="AY624">
            <v>41234</v>
          </cell>
          <cell r="AZ624">
            <v>209</v>
          </cell>
        </row>
        <row r="625">
          <cell r="B625" t="str">
            <v>A2132217-02</v>
          </cell>
          <cell r="C625" t="str">
            <v>National Process Equipment, Inc.</v>
          </cell>
          <cell r="D625" t="str">
            <v>Kennedy</v>
          </cell>
          <cell r="H625" t="str">
            <v>Christina</v>
          </cell>
          <cell r="I625" t="str">
            <v>PUR439716</v>
          </cell>
          <cell r="J625" t="str">
            <v>209-P-201/2</v>
          </cell>
          <cell r="M625">
            <v>2</v>
          </cell>
          <cell r="N625" t="str">
            <v>LMV322</v>
          </cell>
          <cell r="O625">
            <v>197751.51</v>
          </cell>
          <cell r="Q625" t="str">
            <v>CPX</v>
          </cell>
          <cell r="R625" t="str">
            <v>PC</v>
          </cell>
          <cell r="S625" t="str">
            <v>Y</v>
          </cell>
          <cell r="T625" t="str">
            <v>N</v>
          </cell>
          <cell r="V625">
            <v>41025</v>
          </cell>
          <cell r="W625">
            <v>41159</v>
          </cell>
          <cell r="X625">
            <v>41228</v>
          </cell>
          <cell r="Z625">
            <v>41032</v>
          </cell>
          <cell r="AA625">
            <v>41032</v>
          </cell>
          <cell r="AB625">
            <v>41032</v>
          </cell>
          <cell r="AC625">
            <v>41116</v>
          </cell>
          <cell r="AD625">
            <v>41130</v>
          </cell>
          <cell r="AE625">
            <v>41097</v>
          </cell>
          <cell r="AF625">
            <v>41100</v>
          </cell>
          <cell r="AH625">
            <v>41198</v>
          </cell>
          <cell r="AI625" t="str">
            <v>-</v>
          </cell>
          <cell r="AJ625">
            <v>54</v>
          </cell>
          <cell r="AK625">
            <v>29</v>
          </cell>
          <cell r="AV625">
            <v>41095</v>
          </cell>
          <cell r="AX625">
            <v>41103</v>
          </cell>
          <cell r="AY625">
            <v>41234</v>
          </cell>
          <cell r="AZ625">
            <v>209</v>
          </cell>
        </row>
        <row r="626">
          <cell r="B626" t="str">
            <v>C2096382-01</v>
          </cell>
          <cell r="C626" t="str">
            <v>SinoChem Quanzhou</v>
          </cell>
          <cell r="D626" t="str">
            <v>Setelin</v>
          </cell>
          <cell r="H626" t="str">
            <v>Margaret</v>
          </cell>
          <cell r="I626" t="str">
            <v>HQC/QZSH-2012-TA-0010</v>
          </cell>
          <cell r="J626" t="str">
            <v>2211-K-304</v>
          </cell>
          <cell r="M626">
            <v>1</v>
          </cell>
          <cell r="N626" t="str">
            <v>LMC311P</v>
          </cell>
          <cell r="O626">
            <v>305000</v>
          </cell>
          <cell r="Q626" t="str">
            <v>MCPX</v>
          </cell>
          <cell r="R626" t="str">
            <v>CC</v>
          </cell>
          <cell r="S626" t="str">
            <v>Y</v>
          </cell>
          <cell r="T626" t="str">
            <v>N</v>
          </cell>
          <cell r="V626">
            <v>40938</v>
          </cell>
          <cell r="W626">
            <v>41197</v>
          </cell>
          <cell r="X626">
            <v>41213</v>
          </cell>
          <cell r="Z626">
            <v>40945</v>
          </cell>
          <cell r="AA626">
            <v>40945</v>
          </cell>
          <cell r="AB626">
            <v>40952</v>
          </cell>
          <cell r="AC626">
            <v>41101</v>
          </cell>
          <cell r="AD626">
            <v>41115</v>
          </cell>
          <cell r="AE626">
            <v>41098</v>
          </cell>
          <cell r="AF626">
            <v>41102</v>
          </cell>
          <cell r="AH626">
            <v>41183</v>
          </cell>
          <cell r="AI626" t="str">
            <v>-</v>
          </cell>
          <cell r="AJ626">
            <v>119</v>
          </cell>
          <cell r="AK626">
            <v>39.285714285714285</v>
          </cell>
          <cell r="AR626">
            <v>41110</v>
          </cell>
          <cell r="AV626">
            <v>41137</v>
          </cell>
          <cell r="AX626">
            <v>41138</v>
          </cell>
          <cell r="AY626">
            <v>41208</v>
          </cell>
          <cell r="AZ626">
            <v>270</v>
          </cell>
        </row>
        <row r="627">
          <cell r="B627" t="str">
            <v>A2088263-01</v>
          </cell>
          <cell r="C627" t="str">
            <v>SANEX INTL LTD</v>
          </cell>
          <cell r="D627" t="str">
            <v>Elkins</v>
          </cell>
          <cell r="H627" t="str">
            <v>Shara</v>
          </cell>
          <cell r="I627" t="str">
            <v>HK111108LHR1</v>
          </cell>
          <cell r="L627" t="str">
            <v>Chapman</v>
          </cell>
          <cell r="M627">
            <v>1</v>
          </cell>
          <cell r="N627" t="str">
            <v>LMV-322</v>
          </cell>
          <cell r="O627">
            <v>59258</v>
          </cell>
          <cell r="Q627" t="str">
            <v>STD</v>
          </cell>
          <cell r="R627" t="str">
            <v>PA</v>
          </cell>
          <cell r="S627" t="str">
            <v>N</v>
          </cell>
          <cell r="T627" t="str">
            <v>N</v>
          </cell>
          <cell r="V627">
            <v>40919</v>
          </cell>
          <cell r="W627" t="str">
            <v>8/27/12</v>
          </cell>
          <cell r="X627">
            <v>41180</v>
          </cell>
          <cell r="Z627">
            <v>40926</v>
          </cell>
          <cell r="AA627">
            <v>40926</v>
          </cell>
          <cell r="AB627">
            <v>40926</v>
          </cell>
          <cell r="AC627">
            <v>41068</v>
          </cell>
          <cell r="AD627">
            <v>41082</v>
          </cell>
          <cell r="AE627">
            <v>41100</v>
          </cell>
          <cell r="AF627">
            <v>41103</v>
          </cell>
          <cell r="AH627">
            <v>41150</v>
          </cell>
          <cell r="AI627" t="str">
            <v>-</v>
          </cell>
          <cell r="AJ627">
            <v>133</v>
          </cell>
          <cell r="AK627">
            <v>37.285714285714285</v>
          </cell>
          <cell r="AV627">
            <v>41138</v>
          </cell>
          <cell r="AX627">
            <v>41144</v>
          </cell>
          <cell r="AY627">
            <v>41180</v>
          </cell>
          <cell r="AZ627">
            <v>261</v>
          </cell>
        </row>
        <row r="628">
          <cell r="B628" t="str">
            <v>C2158791-01</v>
          </cell>
          <cell r="C628" t="str">
            <v>Whiting Oil &amp; Gas</v>
          </cell>
          <cell r="D628" t="str">
            <v>Wesley</v>
          </cell>
          <cell r="F628" t="str">
            <v>Miller</v>
          </cell>
          <cell r="G628" t="str">
            <v>-</v>
          </cell>
          <cell r="H628" t="str">
            <v>Margaret</v>
          </cell>
          <cell r="I628" t="str">
            <v>RMS 12012</v>
          </cell>
          <cell r="J628" t="str">
            <v>42-206</v>
          </cell>
          <cell r="M628">
            <v>1</v>
          </cell>
          <cell r="N628" t="str">
            <v>LMC-311P</v>
          </cell>
          <cell r="O628">
            <v>96612</v>
          </cell>
          <cell r="Q628" t="str">
            <v>FLT</v>
          </cell>
          <cell r="R628" t="str">
            <v>CA</v>
          </cell>
          <cell r="S628" t="str">
            <v>N</v>
          </cell>
          <cell r="T628" t="str">
            <v>N</v>
          </cell>
          <cell r="V628">
            <v>41092</v>
          </cell>
          <cell r="W628">
            <v>41164</v>
          </cell>
          <cell r="X628">
            <v>41180</v>
          </cell>
          <cell r="Z628">
            <v>41099</v>
          </cell>
          <cell r="AA628">
            <v>41099</v>
          </cell>
          <cell r="AB628">
            <v>41106</v>
          </cell>
          <cell r="AC628">
            <v>41068</v>
          </cell>
          <cell r="AD628">
            <v>41082</v>
          </cell>
          <cell r="AE628">
            <v>41100</v>
          </cell>
          <cell r="AF628">
            <v>41104</v>
          </cell>
          <cell r="AH628">
            <v>41150</v>
          </cell>
          <cell r="AI628" t="str">
            <v>-</v>
          </cell>
          <cell r="AJ628">
            <v>10</v>
          </cell>
          <cell r="AK628">
            <v>12.571428571428571</v>
          </cell>
          <cell r="AR628">
            <v>41135</v>
          </cell>
          <cell r="AV628">
            <v>41128</v>
          </cell>
          <cell r="AX628">
            <v>41138</v>
          </cell>
          <cell r="AY628">
            <v>41178</v>
          </cell>
          <cell r="AZ628">
            <v>86</v>
          </cell>
        </row>
        <row r="629">
          <cell r="B629" t="str">
            <v>A2134974-01-02</v>
          </cell>
          <cell r="C629" t="str">
            <v>Wynnewood Refining Company</v>
          </cell>
          <cell r="D629" t="str">
            <v>Elkins</v>
          </cell>
          <cell r="F629" t="str">
            <v>Miller</v>
          </cell>
          <cell r="G629" t="str">
            <v>-</v>
          </cell>
          <cell r="H629" t="str">
            <v>Shara</v>
          </cell>
          <cell r="I629" t="str">
            <v>126702-002 OP</v>
          </cell>
          <cell r="M629">
            <v>2</v>
          </cell>
          <cell r="N629" t="str">
            <v>LMV-801</v>
          </cell>
          <cell r="O629">
            <v>43644</v>
          </cell>
          <cell r="Q629" t="str">
            <v>STD</v>
          </cell>
          <cell r="R629" t="str">
            <v>PA</v>
          </cell>
          <cell r="S629" t="str">
            <v>N</v>
          </cell>
          <cell r="T629" t="str">
            <v>N</v>
          </cell>
          <cell r="V629">
            <v>41032</v>
          </cell>
          <cell r="W629">
            <v>41151</v>
          </cell>
          <cell r="X629">
            <v>41177</v>
          </cell>
          <cell r="Z629">
            <v>41039</v>
          </cell>
          <cell r="AA629">
            <v>41039</v>
          </cell>
          <cell r="AB629">
            <v>41039</v>
          </cell>
          <cell r="AC629">
            <v>41065</v>
          </cell>
          <cell r="AD629">
            <v>41079</v>
          </cell>
          <cell r="AE629">
            <v>41103</v>
          </cell>
          <cell r="AF629">
            <v>41106</v>
          </cell>
          <cell r="AH629">
            <v>41147</v>
          </cell>
          <cell r="AI629" t="str">
            <v>-</v>
          </cell>
          <cell r="AJ629">
            <v>53</v>
          </cell>
          <cell r="AK629">
            <v>20.714285714285715</v>
          </cell>
          <cell r="AV629">
            <v>41148</v>
          </cell>
          <cell r="AX629">
            <v>41152</v>
          </cell>
          <cell r="AY629">
            <v>41178</v>
          </cell>
          <cell r="AZ629">
            <v>146</v>
          </cell>
        </row>
        <row r="630">
          <cell r="B630" t="str">
            <v>A2146509-01</v>
          </cell>
          <cell r="C630" t="str">
            <v>SAJ/Global Seal/Bangkok</v>
          </cell>
          <cell r="D630" t="str">
            <v>DeRoo</v>
          </cell>
          <cell r="H630" t="str">
            <v>Audrey</v>
          </cell>
          <cell r="I630" t="str">
            <v>124-017</v>
          </cell>
          <cell r="M630">
            <v>1</v>
          </cell>
          <cell r="N630" t="str">
            <v>LMV-322</v>
          </cell>
          <cell r="O630">
            <v>44942</v>
          </cell>
          <cell r="Q630" t="str">
            <v>STD</v>
          </cell>
          <cell r="R630" t="str">
            <v>PA</v>
          </cell>
          <cell r="S630" t="str">
            <v>N</v>
          </cell>
          <cell r="T630" t="str">
            <v>N</v>
          </cell>
          <cell r="V630">
            <v>41060</v>
          </cell>
          <cell r="W630">
            <v>41151</v>
          </cell>
          <cell r="X630">
            <v>41180</v>
          </cell>
          <cell r="Z630">
            <v>41067</v>
          </cell>
          <cell r="AA630">
            <v>41067</v>
          </cell>
          <cell r="AB630">
            <v>41067</v>
          </cell>
          <cell r="AC630">
            <v>41068</v>
          </cell>
          <cell r="AD630">
            <v>41082</v>
          </cell>
          <cell r="AE630">
            <v>41103</v>
          </cell>
          <cell r="AF630">
            <v>41106</v>
          </cell>
          <cell r="AH630">
            <v>41150</v>
          </cell>
          <cell r="AI630" t="str">
            <v>-</v>
          </cell>
          <cell r="AJ630">
            <v>33</v>
          </cell>
          <cell r="AK630">
            <v>17.142857142857142</v>
          </cell>
          <cell r="AV630">
            <v>41141</v>
          </cell>
          <cell r="AX630">
            <v>41145</v>
          </cell>
          <cell r="AY630">
            <v>41180</v>
          </cell>
          <cell r="AZ630">
            <v>120</v>
          </cell>
        </row>
        <row r="631">
          <cell r="B631" t="str">
            <v>A1999708-01-02</v>
          </cell>
          <cell r="C631" t="str">
            <v>Indian Oil Corp Ltd</v>
          </cell>
          <cell r="D631" t="str">
            <v>Kennedy</v>
          </cell>
          <cell r="H631" t="str">
            <v>Christina</v>
          </cell>
          <cell r="I631" t="str">
            <v>FOA#4302/614</v>
          </cell>
          <cell r="M631">
            <v>2</v>
          </cell>
          <cell r="N631" t="str">
            <v>LMV-322</v>
          </cell>
          <cell r="O631">
            <v>925486.28</v>
          </cell>
          <cell r="Q631" t="str">
            <v>CPX</v>
          </cell>
          <cell r="R631" t="str">
            <v>PD</v>
          </cell>
          <cell r="S631" t="str">
            <v>Y</v>
          </cell>
          <cell r="T631" t="str">
            <v>N</v>
          </cell>
          <cell r="V631">
            <v>40694</v>
          </cell>
          <cell r="W631">
            <v>41173</v>
          </cell>
          <cell r="X631">
            <v>41197</v>
          </cell>
          <cell r="Z631">
            <v>40701</v>
          </cell>
          <cell r="AA631">
            <v>40701</v>
          </cell>
          <cell r="AB631">
            <v>40701</v>
          </cell>
          <cell r="AC631">
            <v>41085</v>
          </cell>
          <cell r="AD631">
            <v>41099</v>
          </cell>
          <cell r="AE631">
            <v>41102</v>
          </cell>
          <cell r="AF631">
            <v>41106</v>
          </cell>
          <cell r="AH631">
            <v>41167</v>
          </cell>
          <cell r="AI631" t="str">
            <v>-</v>
          </cell>
          <cell r="AJ631">
            <v>295</v>
          </cell>
          <cell r="AK631">
            <v>71.857142857142861</v>
          </cell>
          <cell r="AO631">
            <v>40772</v>
          </cell>
          <cell r="AV631">
            <v>41095</v>
          </cell>
          <cell r="AX631">
            <v>41108</v>
          </cell>
          <cell r="AY631">
            <v>41182</v>
          </cell>
          <cell r="AZ631">
            <v>488</v>
          </cell>
        </row>
        <row r="632">
          <cell r="B632" t="str">
            <v>A1999708-03-04</v>
          </cell>
          <cell r="C632" t="str">
            <v>Indian Oil Corp Ltd</v>
          </cell>
          <cell r="D632" t="str">
            <v>Kennedy</v>
          </cell>
          <cell r="H632" t="str">
            <v>Christina</v>
          </cell>
          <cell r="I632" t="str">
            <v>FOA#4302/614</v>
          </cell>
          <cell r="M632">
            <v>2</v>
          </cell>
          <cell r="N632" t="str">
            <v>LMV-322</v>
          </cell>
          <cell r="O632">
            <v>789922.25</v>
          </cell>
          <cell r="Q632" t="str">
            <v>CPX</v>
          </cell>
          <cell r="R632" t="str">
            <v>PD</v>
          </cell>
          <cell r="S632" t="str">
            <v>Y</v>
          </cell>
          <cell r="T632" t="str">
            <v>N</v>
          </cell>
          <cell r="V632">
            <v>40694</v>
          </cell>
          <cell r="W632">
            <v>41173</v>
          </cell>
          <cell r="X632">
            <v>41197</v>
          </cell>
          <cell r="Y632">
            <v>41033</v>
          </cell>
          <cell r="Z632">
            <v>40701</v>
          </cell>
          <cell r="AA632">
            <v>40701</v>
          </cell>
          <cell r="AB632">
            <v>40701</v>
          </cell>
          <cell r="AC632">
            <v>41085</v>
          </cell>
          <cell r="AD632">
            <v>41099</v>
          </cell>
          <cell r="AE632">
            <v>41102</v>
          </cell>
          <cell r="AF632">
            <v>41106</v>
          </cell>
          <cell r="AH632">
            <v>41167</v>
          </cell>
          <cell r="AI632" t="str">
            <v>-</v>
          </cell>
          <cell r="AJ632">
            <v>295</v>
          </cell>
          <cell r="AK632">
            <v>71.857142857142861</v>
          </cell>
          <cell r="AL632">
            <v>41032</v>
          </cell>
          <cell r="AM632">
            <v>41043</v>
          </cell>
          <cell r="AN632" t="str">
            <v>-</v>
          </cell>
          <cell r="AO632">
            <v>41043</v>
          </cell>
          <cell r="AP632">
            <v>41032</v>
          </cell>
          <cell r="AQ632">
            <v>41064</v>
          </cell>
          <cell r="AV632">
            <v>41143</v>
          </cell>
          <cell r="AX632">
            <v>41151</v>
          </cell>
          <cell r="AY632">
            <v>41182</v>
          </cell>
          <cell r="AZ632">
            <v>488</v>
          </cell>
        </row>
        <row r="633">
          <cell r="B633" t="str">
            <v>A2093406-01-02</v>
          </cell>
          <cell r="C633" t="str">
            <v>Shanghai Xuanpei Fluid Machinery</v>
          </cell>
          <cell r="D633" t="str">
            <v>Kennedy</v>
          </cell>
          <cell r="H633" t="str">
            <v>Christina</v>
          </cell>
          <cell r="I633" t="str">
            <v>012SC-012Z</v>
          </cell>
          <cell r="J633" t="str">
            <v>P-7309A/B</v>
          </cell>
          <cell r="M633">
            <v>1</v>
          </cell>
          <cell r="N633" t="str">
            <v>LMV-311</v>
          </cell>
          <cell r="O633">
            <v>390000</v>
          </cell>
          <cell r="Q633" t="str">
            <v>MCPX</v>
          </cell>
          <cell r="R633" t="str">
            <v>PC</v>
          </cell>
          <cell r="S633" t="str">
            <v>Y</v>
          </cell>
          <cell r="T633" t="str">
            <v>N</v>
          </cell>
          <cell r="V633">
            <v>40926</v>
          </cell>
          <cell r="W633">
            <v>41167</v>
          </cell>
          <cell r="X633">
            <v>41151</v>
          </cell>
          <cell r="Z633">
            <v>40933</v>
          </cell>
          <cell r="AA633">
            <v>40933</v>
          </cell>
          <cell r="AB633">
            <v>40933</v>
          </cell>
          <cell r="AC633">
            <v>41039</v>
          </cell>
          <cell r="AD633">
            <v>41053</v>
          </cell>
          <cell r="AE633">
            <v>41105</v>
          </cell>
          <cell r="AF633">
            <v>41108</v>
          </cell>
          <cell r="AH633">
            <v>41121</v>
          </cell>
          <cell r="AI633" t="str">
            <v>-</v>
          </cell>
          <cell r="AJ633">
            <v>131</v>
          </cell>
          <cell r="AK633">
            <v>32.142857142857146</v>
          </cell>
          <cell r="AV633">
            <v>41053</v>
          </cell>
          <cell r="AX633">
            <v>41054</v>
          </cell>
          <cell r="AY633">
            <v>41152</v>
          </cell>
          <cell r="AZ633">
            <v>226</v>
          </cell>
        </row>
        <row r="634">
          <cell r="B634" t="str">
            <v>A2035785-01-02</v>
          </cell>
          <cell r="C634" t="str">
            <v>Consorcio Queiroz (QGGI)</v>
          </cell>
          <cell r="D634" t="str">
            <v>Parks</v>
          </cell>
          <cell r="H634" t="str">
            <v>Christina</v>
          </cell>
          <cell r="I634" t="str">
            <v>0002</v>
          </cell>
          <cell r="M634">
            <v>2</v>
          </cell>
          <cell r="N634" t="str">
            <v>LMV-341Z</v>
          </cell>
          <cell r="O634">
            <v>898811.03</v>
          </cell>
          <cell r="Q634" t="str">
            <v>CPX</v>
          </cell>
          <cell r="R634" t="str">
            <v>PE</v>
          </cell>
          <cell r="S634" t="str">
            <v>Y</v>
          </cell>
          <cell r="T634" t="str">
            <v>no</v>
          </cell>
          <cell r="V634">
            <v>40781</v>
          </cell>
          <cell r="W634">
            <v>41166</v>
          </cell>
          <cell r="X634">
            <v>41197</v>
          </cell>
          <cell r="Z634">
            <v>40788</v>
          </cell>
          <cell r="AA634">
            <v>40788</v>
          </cell>
          <cell r="AB634">
            <v>40788</v>
          </cell>
          <cell r="AC634">
            <v>41071</v>
          </cell>
          <cell r="AD634">
            <v>41085</v>
          </cell>
          <cell r="AE634">
            <v>41103</v>
          </cell>
          <cell r="AF634">
            <v>41108</v>
          </cell>
          <cell r="AH634">
            <v>41167</v>
          </cell>
          <cell r="AI634" t="str">
            <v>-</v>
          </cell>
          <cell r="AJ634">
            <v>234</v>
          </cell>
          <cell r="AK634">
            <v>59.428571428571431</v>
          </cell>
          <cell r="AP634">
            <v>40935</v>
          </cell>
          <cell r="AV634">
            <v>41060</v>
          </cell>
          <cell r="AX634">
            <v>41074</v>
          </cell>
          <cell r="AY634">
            <v>41212</v>
          </cell>
          <cell r="AZ634">
            <v>431</v>
          </cell>
        </row>
        <row r="635">
          <cell r="B635" t="str">
            <v>A2121540-03-04</v>
          </cell>
          <cell r="C635" t="str">
            <v>SAJ/ Global Seal Co., LTD</v>
          </cell>
          <cell r="D635" t="str">
            <v>Jazmines</v>
          </cell>
          <cell r="H635" t="str">
            <v>Audrey</v>
          </cell>
          <cell r="I635" t="str">
            <v>123-010</v>
          </cell>
          <cell r="M635">
            <v>2</v>
          </cell>
          <cell r="N635" t="str">
            <v>LMV-322</v>
          </cell>
          <cell r="O635">
            <v>132410</v>
          </cell>
          <cell r="Q635" t="str">
            <v>MCPX</v>
          </cell>
          <cell r="R635" t="str">
            <v>PC</v>
          </cell>
          <cell r="S635" t="str">
            <v>N</v>
          </cell>
          <cell r="T635" t="str">
            <v>N</v>
          </cell>
          <cell r="V635">
            <v>40998</v>
          </cell>
          <cell r="W635">
            <v>41167</v>
          </cell>
          <cell r="X635">
            <v>41201</v>
          </cell>
          <cell r="Z635">
            <v>41005</v>
          </cell>
          <cell r="AA635">
            <v>41005</v>
          </cell>
          <cell r="AB635">
            <v>41005</v>
          </cell>
          <cell r="AC635">
            <v>41089</v>
          </cell>
          <cell r="AD635">
            <v>41103</v>
          </cell>
          <cell r="AE635">
            <v>41105</v>
          </cell>
          <cell r="AF635">
            <v>41108</v>
          </cell>
          <cell r="AH635">
            <v>41171</v>
          </cell>
          <cell r="AI635" t="str">
            <v>-</v>
          </cell>
          <cell r="AJ635">
            <v>79</v>
          </cell>
          <cell r="AK635">
            <v>29</v>
          </cell>
          <cell r="AO635">
            <v>40772</v>
          </cell>
          <cell r="AV635">
            <v>41095</v>
          </cell>
          <cell r="AX635">
            <v>41101</v>
          </cell>
          <cell r="AY635">
            <v>41211</v>
          </cell>
          <cell r="AZ635">
            <v>213</v>
          </cell>
        </row>
        <row r="636">
          <cell r="B636" t="str">
            <v>A2121540-01-02</v>
          </cell>
          <cell r="C636" t="str">
            <v>SAJ/ Global Seal Co., LTD</v>
          </cell>
          <cell r="D636" t="str">
            <v>Jazmines</v>
          </cell>
          <cell r="H636" t="str">
            <v>Audrey</v>
          </cell>
          <cell r="I636" t="str">
            <v>123-010</v>
          </cell>
          <cell r="M636">
            <v>2</v>
          </cell>
          <cell r="N636" t="str">
            <v>LMV-322</v>
          </cell>
          <cell r="O636">
            <v>157748</v>
          </cell>
          <cell r="Q636" t="str">
            <v>MCPX</v>
          </cell>
          <cell r="R636" t="str">
            <v>PC</v>
          </cell>
          <cell r="S636" t="str">
            <v>N</v>
          </cell>
          <cell r="T636" t="str">
            <v>N</v>
          </cell>
          <cell r="V636">
            <v>40998</v>
          </cell>
          <cell r="W636">
            <v>41167</v>
          </cell>
          <cell r="X636">
            <v>41201</v>
          </cell>
          <cell r="Z636">
            <v>41005</v>
          </cell>
          <cell r="AA636">
            <v>41005</v>
          </cell>
          <cell r="AB636">
            <v>41005</v>
          </cell>
          <cell r="AC636">
            <v>41089</v>
          </cell>
          <cell r="AD636">
            <v>41103</v>
          </cell>
          <cell r="AE636">
            <v>41105</v>
          </cell>
          <cell r="AF636">
            <v>41108</v>
          </cell>
          <cell r="AH636">
            <v>41171</v>
          </cell>
          <cell r="AI636" t="str">
            <v>-</v>
          </cell>
          <cell r="AJ636">
            <v>79</v>
          </cell>
          <cell r="AK636">
            <v>29</v>
          </cell>
          <cell r="AV636">
            <v>41141</v>
          </cell>
          <cell r="AX636">
            <v>41143</v>
          </cell>
          <cell r="AY636">
            <v>41211</v>
          </cell>
          <cell r="AZ636">
            <v>213</v>
          </cell>
        </row>
        <row r="637">
          <cell r="B637" t="str">
            <v>C2113507-01-02</v>
          </cell>
          <cell r="C637" t="str">
            <v>CNOOC</v>
          </cell>
          <cell r="D637" t="str">
            <v>Strunc</v>
          </cell>
          <cell r="F637" t="str">
            <v>Rutherford</v>
          </cell>
          <cell r="H637" t="str">
            <v>Suzy</v>
          </cell>
          <cell r="I637" t="str">
            <v>LW-ME-2012003/CT</v>
          </cell>
          <cell r="J637" t="str">
            <v>C-A1307             C-B1307</v>
          </cell>
          <cell r="M637">
            <v>2</v>
          </cell>
          <cell r="N637" t="str">
            <v>BMC343EF</v>
          </cell>
          <cell r="O637">
            <v>1830962.6</v>
          </cell>
          <cell r="P637" t="str">
            <v>PP</v>
          </cell>
          <cell r="Q637" t="str">
            <v>CPX</v>
          </cell>
          <cell r="R637" t="str">
            <v>Pinn/API</v>
          </cell>
          <cell r="S637" t="str">
            <v>Y</v>
          </cell>
          <cell r="T637" t="str">
            <v>N</v>
          </cell>
          <cell r="V637">
            <v>40614</v>
          </cell>
          <cell r="W637">
            <v>41305</v>
          </cell>
          <cell r="X637">
            <v>41333</v>
          </cell>
          <cell r="Z637">
            <v>40621</v>
          </cell>
          <cell r="AA637">
            <v>40621</v>
          </cell>
          <cell r="AB637">
            <v>40628</v>
          </cell>
          <cell r="AC637">
            <v>41053</v>
          </cell>
          <cell r="AD637">
            <v>41081</v>
          </cell>
          <cell r="AE637">
            <v>41095</v>
          </cell>
          <cell r="AF637">
            <v>41109</v>
          </cell>
          <cell r="AH637">
            <v>41303</v>
          </cell>
          <cell r="AI637">
            <v>41179</v>
          </cell>
          <cell r="AJ637">
            <v>354</v>
          </cell>
          <cell r="AK637">
            <v>102.71428571428571</v>
          </cell>
          <cell r="AR637">
            <v>41158</v>
          </cell>
          <cell r="AV637">
            <v>41135</v>
          </cell>
          <cell r="AW637">
            <v>41194</v>
          </cell>
          <cell r="AX637">
            <v>41220</v>
          </cell>
          <cell r="AY637">
            <v>41330</v>
          </cell>
          <cell r="AZ637">
            <v>716</v>
          </cell>
        </row>
        <row r="638">
          <cell r="B638" t="str">
            <v>C2108483-01</v>
          </cell>
          <cell r="C638" t="str">
            <v>Thomas Russell</v>
          </cell>
          <cell r="D638" t="str">
            <v>Wesley</v>
          </cell>
          <cell r="F638" t="str">
            <v>Miller</v>
          </cell>
          <cell r="G638" t="str">
            <v>-</v>
          </cell>
          <cell r="H638" t="str">
            <v>Kursten</v>
          </cell>
          <cell r="I638" t="str">
            <v>273-12</v>
          </cell>
          <cell r="J638" t="str">
            <v>C-141</v>
          </cell>
          <cell r="M638">
            <v>1</v>
          </cell>
          <cell r="N638" t="str">
            <v>LMC311P</v>
          </cell>
          <cell r="O638">
            <v>131109</v>
          </cell>
          <cell r="Q638" t="str">
            <v>FLT</v>
          </cell>
          <cell r="R638" t="str">
            <v>CA</v>
          </cell>
          <cell r="S638" t="str">
            <v>N</v>
          </cell>
          <cell r="T638" t="str">
            <v>N</v>
          </cell>
          <cell r="V638">
            <v>40967</v>
          </cell>
          <cell r="W638">
            <v>41173</v>
          </cell>
          <cell r="X638">
            <v>41173</v>
          </cell>
          <cell r="Z638">
            <v>40974</v>
          </cell>
          <cell r="AA638">
            <v>40974</v>
          </cell>
          <cell r="AB638">
            <v>40981</v>
          </cell>
          <cell r="AC638">
            <v>41061</v>
          </cell>
          <cell r="AD638">
            <v>41075</v>
          </cell>
          <cell r="AE638">
            <v>41109</v>
          </cell>
          <cell r="AF638">
            <v>41113</v>
          </cell>
          <cell r="AH638">
            <v>41143</v>
          </cell>
          <cell r="AI638" t="str">
            <v>-</v>
          </cell>
          <cell r="AJ638">
            <v>105</v>
          </cell>
          <cell r="AK638">
            <v>29.428571428571427</v>
          </cell>
          <cell r="AR638">
            <v>41101</v>
          </cell>
          <cell r="AV638">
            <v>41068</v>
          </cell>
          <cell r="AX638">
            <v>41099</v>
          </cell>
          <cell r="AY638">
            <v>41159</v>
          </cell>
          <cell r="AZ638">
            <v>192</v>
          </cell>
        </row>
        <row r="639">
          <cell r="B639" t="str">
            <v>A2135214-01</v>
          </cell>
          <cell r="C639" t="str">
            <v>SAJ/Turbo-Mech/Coral Bay</v>
          </cell>
          <cell r="D639" t="str">
            <v>Jazmines</v>
          </cell>
          <cell r="H639" t="str">
            <v>Audrey</v>
          </cell>
          <cell r="I639" t="str">
            <v>122-004</v>
          </cell>
          <cell r="M639">
            <v>1</v>
          </cell>
          <cell r="N639" t="str">
            <v>LMV-322</v>
          </cell>
          <cell r="O639">
            <v>59457</v>
          </cell>
          <cell r="Q639" t="str">
            <v>MCPX</v>
          </cell>
          <cell r="R639" t="str">
            <v>PD</v>
          </cell>
          <cell r="S639" t="str">
            <v>N</v>
          </cell>
          <cell r="T639" t="str">
            <v>N</v>
          </cell>
          <cell r="V639">
            <v>41033</v>
          </cell>
          <cell r="W639">
            <v>41180</v>
          </cell>
          <cell r="X639">
            <v>41194</v>
          </cell>
          <cell r="Z639">
            <v>41040</v>
          </cell>
          <cell r="AA639">
            <v>41040</v>
          </cell>
          <cell r="AB639">
            <v>41040</v>
          </cell>
          <cell r="AC639">
            <v>41082</v>
          </cell>
          <cell r="AD639">
            <v>41096</v>
          </cell>
          <cell r="AE639">
            <v>41109</v>
          </cell>
          <cell r="AF639">
            <v>41113</v>
          </cell>
          <cell r="AH639">
            <v>41164</v>
          </cell>
          <cell r="AI639" t="str">
            <v>-</v>
          </cell>
          <cell r="AJ639">
            <v>57</v>
          </cell>
          <cell r="AK639">
            <v>23</v>
          </cell>
          <cell r="AV639">
            <v>41120</v>
          </cell>
          <cell r="AX639">
            <v>41121</v>
          </cell>
          <cell r="AY639">
            <v>41180</v>
          </cell>
          <cell r="AZ639">
            <v>147</v>
          </cell>
        </row>
        <row r="640">
          <cell r="B640" t="str">
            <v>A2135192-03-04</v>
          </cell>
          <cell r="C640" t="str">
            <v>Ventech</v>
          </cell>
          <cell r="D640" t="str">
            <v>Jazmines</v>
          </cell>
          <cell r="H640" t="str">
            <v>Audrey</v>
          </cell>
          <cell r="I640" t="str">
            <v>4653034-12-00576</v>
          </cell>
          <cell r="M640">
            <v>2</v>
          </cell>
          <cell r="N640" t="str">
            <v>LMV-322</v>
          </cell>
          <cell r="O640">
            <v>88470</v>
          </cell>
          <cell r="Q640" t="str">
            <v>MCPX</v>
          </cell>
          <cell r="R640" t="str">
            <v>PB</v>
          </cell>
          <cell r="S640" t="str">
            <v>N</v>
          </cell>
          <cell r="T640" t="str">
            <v>N</v>
          </cell>
          <cell r="V640">
            <v>41033</v>
          </cell>
          <cell r="W640">
            <v>41166</v>
          </cell>
          <cell r="X640">
            <v>41173</v>
          </cell>
          <cell r="Z640">
            <v>41040</v>
          </cell>
          <cell r="AA640">
            <v>41040</v>
          </cell>
          <cell r="AB640">
            <v>41040</v>
          </cell>
          <cell r="AC640">
            <v>41061</v>
          </cell>
          <cell r="AD640">
            <v>41075</v>
          </cell>
          <cell r="AE640">
            <v>41111</v>
          </cell>
          <cell r="AF640">
            <v>41114</v>
          </cell>
          <cell r="AH640">
            <v>41143</v>
          </cell>
          <cell r="AI640" t="str">
            <v>-</v>
          </cell>
          <cell r="AJ640">
            <v>58</v>
          </cell>
          <cell r="AK640">
            <v>20</v>
          </cell>
          <cell r="AV640">
            <v>41110</v>
          </cell>
          <cell r="AX640">
            <v>41115</v>
          </cell>
          <cell r="AY640">
            <v>41180</v>
          </cell>
          <cell r="AZ640">
            <v>147</v>
          </cell>
        </row>
        <row r="641">
          <cell r="B641" t="str">
            <v>A2135192-01-02</v>
          </cell>
          <cell r="C641" t="str">
            <v>Ventech</v>
          </cell>
          <cell r="D641" t="str">
            <v>Jazmines</v>
          </cell>
          <cell r="H641" t="str">
            <v>Audrey</v>
          </cell>
          <cell r="I641" t="str">
            <v>4653034-12-00576</v>
          </cell>
          <cell r="M641">
            <v>2</v>
          </cell>
          <cell r="N641" t="str">
            <v>LMV-322</v>
          </cell>
          <cell r="O641">
            <v>88470</v>
          </cell>
          <cell r="Q641" t="str">
            <v>MCPX</v>
          </cell>
          <cell r="R641" t="str">
            <v>PB</v>
          </cell>
          <cell r="S641" t="str">
            <v>N</v>
          </cell>
          <cell r="T641" t="str">
            <v>N</v>
          </cell>
          <cell r="V641">
            <v>41033</v>
          </cell>
          <cell r="W641">
            <v>41166</v>
          </cell>
          <cell r="X641">
            <v>41180</v>
          </cell>
          <cell r="Z641">
            <v>41040</v>
          </cell>
          <cell r="AA641">
            <v>41040</v>
          </cell>
          <cell r="AB641">
            <v>41040</v>
          </cell>
          <cell r="AC641">
            <v>41068</v>
          </cell>
          <cell r="AD641">
            <v>41082</v>
          </cell>
          <cell r="AE641">
            <v>41111</v>
          </cell>
          <cell r="AF641">
            <v>41114</v>
          </cell>
          <cell r="AH641">
            <v>41150</v>
          </cell>
          <cell r="AI641" t="str">
            <v>-</v>
          </cell>
          <cell r="AJ641">
            <v>58</v>
          </cell>
          <cell r="AK641">
            <v>21</v>
          </cell>
          <cell r="AV641">
            <v>41124</v>
          </cell>
          <cell r="AX641">
            <v>41131</v>
          </cell>
          <cell r="AY641">
            <v>41180</v>
          </cell>
          <cell r="AZ641">
            <v>147</v>
          </cell>
        </row>
        <row r="642">
          <cell r="B642" t="str">
            <v>A2135192-05-06</v>
          </cell>
          <cell r="C642" t="str">
            <v>Ventech</v>
          </cell>
          <cell r="D642" t="str">
            <v>Jazmines</v>
          </cell>
          <cell r="H642" t="str">
            <v>Audrey</v>
          </cell>
          <cell r="I642" t="str">
            <v>4653034-12-00576</v>
          </cell>
          <cell r="M642">
            <v>2</v>
          </cell>
          <cell r="N642" t="str">
            <v>LMV-311</v>
          </cell>
          <cell r="O642">
            <v>153898</v>
          </cell>
          <cell r="Q642" t="str">
            <v>MCPX</v>
          </cell>
          <cell r="R642" t="str">
            <v>PB</v>
          </cell>
          <cell r="S642" t="str">
            <v>N</v>
          </cell>
          <cell r="T642" t="str">
            <v>N</v>
          </cell>
          <cell r="V642">
            <v>41033</v>
          </cell>
          <cell r="W642">
            <v>41166</v>
          </cell>
          <cell r="X642">
            <v>41180</v>
          </cell>
          <cell r="Z642">
            <v>41040</v>
          </cell>
          <cell r="AA642">
            <v>41040</v>
          </cell>
          <cell r="AB642">
            <v>41040</v>
          </cell>
          <cell r="AC642">
            <v>41068</v>
          </cell>
          <cell r="AD642">
            <v>41082</v>
          </cell>
          <cell r="AE642">
            <v>41111</v>
          </cell>
          <cell r="AF642">
            <v>41114</v>
          </cell>
          <cell r="AH642">
            <v>41150</v>
          </cell>
          <cell r="AI642" t="str">
            <v>-</v>
          </cell>
          <cell r="AJ642">
            <v>58</v>
          </cell>
          <cell r="AK642">
            <v>21</v>
          </cell>
          <cell r="AV642">
            <v>41124</v>
          </cell>
          <cell r="AX642">
            <v>41131</v>
          </cell>
          <cell r="AY642">
            <v>41180</v>
          </cell>
          <cell r="AZ642">
            <v>147</v>
          </cell>
        </row>
        <row r="643">
          <cell r="B643" t="str">
            <v>A2135192-07-08</v>
          </cell>
          <cell r="C643" t="str">
            <v>Ventech</v>
          </cell>
          <cell r="D643" t="str">
            <v>Jazmines</v>
          </cell>
          <cell r="H643" t="str">
            <v>Audrey</v>
          </cell>
          <cell r="I643" t="str">
            <v>4653034-12-00576</v>
          </cell>
          <cell r="M643">
            <v>2</v>
          </cell>
          <cell r="N643" t="str">
            <v>LMV-311</v>
          </cell>
          <cell r="O643">
            <v>117144</v>
          </cell>
          <cell r="Q643" t="str">
            <v>MCPX</v>
          </cell>
          <cell r="R643" t="str">
            <v>PB</v>
          </cell>
          <cell r="S643" t="str">
            <v>N</v>
          </cell>
          <cell r="T643" t="str">
            <v>N</v>
          </cell>
          <cell r="V643">
            <v>41033</v>
          </cell>
          <cell r="W643">
            <v>41166</v>
          </cell>
          <cell r="X643">
            <v>41180</v>
          </cell>
          <cell r="Z643">
            <v>41040</v>
          </cell>
          <cell r="AA643">
            <v>41040</v>
          </cell>
          <cell r="AB643">
            <v>41040</v>
          </cell>
          <cell r="AC643">
            <v>41068</v>
          </cell>
          <cell r="AD643">
            <v>41082</v>
          </cell>
          <cell r="AE643">
            <v>41111</v>
          </cell>
          <cell r="AF643">
            <v>41114</v>
          </cell>
          <cell r="AH643">
            <v>41150</v>
          </cell>
          <cell r="AI643" t="str">
            <v>-</v>
          </cell>
          <cell r="AJ643">
            <v>58</v>
          </cell>
          <cell r="AK643">
            <v>21</v>
          </cell>
          <cell r="AV643">
            <v>41124</v>
          </cell>
          <cell r="AX643">
            <v>41136</v>
          </cell>
          <cell r="AY643">
            <v>41180</v>
          </cell>
          <cell r="AZ643">
            <v>147</v>
          </cell>
        </row>
        <row r="644">
          <cell r="B644" t="str">
            <v>C2105287-01</v>
          </cell>
          <cell r="C644" t="str">
            <v>Williams Energy</v>
          </cell>
          <cell r="D644" t="str">
            <v>Nelson</v>
          </cell>
          <cell r="H644" t="str">
            <v>Christina</v>
          </cell>
          <cell r="I644">
            <v>5003</v>
          </cell>
          <cell r="J644" t="str">
            <v>9K-9-C</v>
          </cell>
          <cell r="M644">
            <v>1</v>
          </cell>
          <cell r="N644" t="str">
            <v>LMC343</v>
          </cell>
          <cell r="O644">
            <v>526676</v>
          </cell>
          <cell r="Q644" t="str">
            <v>MCPX</v>
          </cell>
          <cell r="R644" t="str">
            <v>CF</v>
          </cell>
          <cell r="S644" t="str">
            <v>Y</v>
          </cell>
          <cell r="T644" t="str">
            <v>N</v>
          </cell>
          <cell r="V644">
            <v>40960</v>
          </cell>
          <cell r="W644">
            <v>41212</v>
          </cell>
          <cell r="X644">
            <v>41242</v>
          </cell>
          <cell r="Z644">
            <v>40967</v>
          </cell>
          <cell r="AA644">
            <v>40967</v>
          </cell>
          <cell r="AB644">
            <v>40974</v>
          </cell>
          <cell r="AC644">
            <v>41116</v>
          </cell>
          <cell r="AD644">
            <v>41130</v>
          </cell>
          <cell r="AE644">
            <v>41107</v>
          </cell>
          <cell r="AF644">
            <v>41114</v>
          </cell>
          <cell r="AH644">
            <v>41212</v>
          </cell>
          <cell r="AI644" t="str">
            <v>-</v>
          </cell>
          <cell r="AJ644">
            <v>111</v>
          </cell>
          <cell r="AK644">
            <v>40.285714285714285</v>
          </cell>
          <cell r="AR644">
            <v>41110</v>
          </cell>
          <cell r="AV644">
            <v>41162</v>
          </cell>
          <cell r="AX644">
            <v>41192</v>
          </cell>
          <cell r="AY644">
            <v>41241</v>
          </cell>
          <cell r="AZ644">
            <v>281</v>
          </cell>
        </row>
        <row r="645">
          <cell r="B645" t="str">
            <v>C2144212-01</v>
          </cell>
          <cell r="C645" t="str">
            <v>Technip/Exxon Mobil</v>
          </cell>
          <cell r="D645" t="str">
            <v>Fox</v>
          </cell>
          <cell r="H645" t="str">
            <v>Michelle</v>
          </cell>
          <cell r="I645" t="str">
            <v>DH022163P22640</v>
          </cell>
          <cell r="J645" t="str">
            <v>C-2015</v>
          </cell>
          <cell r="M645">
            <v>2</v>
          </cell>
          <cell r="N645" t="str">
            <v>LMC-341</v>
          </cell>
          <cell r="O645">
            <v>349645.5</v>
          </cell>
          <cell r="Q645" t="str">
            <v>MCPX</v>
          </cell>
          <cell r="R645" t="str">
            <v>CC</v>
          </cell>
          <cell r="S645" t="str">
            <v>Y</v>
          </cell>
          <cell r="T645" t="str">
            <v>N</v>
          </cell>
          <cell r="V645">
            <v>41054</v>
          </cell>
          <cell r="W645">
            <v>41210</v>
          </cell>
          <cell r="X645">
            <v>41264</v>
          </cell>
          <cell r="Z645">
            <v>41061</v>
          </cell>
          <cell r="AA645">
            <v>41061</v>
          </cell>
          <cell r="AB645">
            <v>41068</v>
          </cell>
          <cell r="AC645">
            <v>41152</v>
          </cell>
          <cell r="AD645">
            <v>41166</v>
          </cell>
          <cell r="AE645">
            <v>41111</v>
          </cell>
          <cell r="AF645">
            <v>41115</v>
          </cell>
          <cell r="AH645">
            <v>41234</v>
          </cell>
          <cell r="AI645" t="str">
            <v>-</v>
          </cell>
          <cell r="AJ645">
            <v>44</v>
          </cell>
          <cell r="AK645">
            <v>30</v>
          </cell>
          <cell r="AR645">
            <v>41131</v>
          </cell>
          <cell r="AV645">
            <v>41162</v>
          </cell>
          <cell r="AX645">
            <v>41183</v>
          </cell>
          <cell r="AY645">
            <v>41274</v>
          </cell>
          <cell r="AZ645">
            <v>220</v>
          </cell>
        </row>
        <row r="646">
          <cell r="B646" t="str">
            <v>C2144212-02</v>
          </cell>
          <cell r="C646" t="str">
            <v>Technip/Exxon Mobil</v>
          </cell>
          <cell r="D646" t="str">
            <v>Fox</v>
          </cell>
          <cell r="H646" t="str">
            <v>Michelle</v>
          </cell>
          <cell r="I646" t="str">
            <v>DH022163P22640</v>
          </cell>
          <cell r="J646" t="str">
            <v>C-2015</v>
          </cell>
          <cell r="M646">
            <v>2</v>
          </cell>
          <cell r="N646" t="str">
            <v>LMC-341</v>
          </cell>
          <cell r="O646">
            <v>191887</v>
          </cell>
          <cell r="Q646" t="str">
            <v>MCPX</v>
          </cell>
          <cell r="R646" t="str">
            <v>CC</v>
          </cell>
          <cell r="S646" t="str">
            <v>Y</v>
          </cell>
          <cell r="T646" t="str">
            <v>N</v>
          </cell>
          <cell r="V646">
            <v>41054</v>
          </cell>
          <cell r="W646">
            <v>41210</v>
          </cell>
          <cell r="X646">
            <v>41264</v>
          </cell>
          <cell r="Z646">
            <v>41061</v>
          </cell>
          <cell r="AA646">
            <v>41061</v>
          </cell>
          <cell r="AB646">
            <v>41068</v>
          </cell>
          <cell r="AC646">
            <v>41152</v>
          </cell>
          <cell r="AD646">
            <v>41166</v>
          </cell>
          <cell r="AE646">
            <v>41111</v>
          </cell>
          <cell r="AF646">
            <v>41115</v>
          </cell>
          <cell r="AH646">
            <v>41234</v>
          </cell>
          <cell r="AI646" t="str">
            <v>-</v>
          </cell>
          <cell r="AJ646">
            <v>44</v>
          </cell>
          <cell r="AK646">
            <v>30</v>
          </cell>
          <cell r="AR646">
            <v>41131</v>
          </cell>
          <cell r="AV646">
            <v>41170</v>
          </cell>
          <cell r="AX646">
            <v>41183</v>
          </cell>
          <cell r="AY646">
            <v>41274</v>
          </cell>
          <cell r="AZ646">
            <v>220</v>
          </cell>
        </row>
        <row r="647">
          <cell r="B647" t="str">
            <v>A2160386</v>
          </cell>
          <cell r="C647" t="str">
            <v>GPM, Inc.</v>
          </cell>
          <cell r="D647" t="str">
            <v>Kanous</v>
          </cell>
          <cell r="H647" t="str">
            <v>Madeleine</v>
          </cell>
          <cell r="I647" t="str">
            <v>PO-18114</v>
          </cell>
          <cell r="M647">
            <v>3</v>
          </cell>
          <cell r="N647" t="str">
            <v>CONV</v>
          </cell>
          <cell r="O647">
            <v>67447.649999999994</v>
          </cell>
          <cell r="Q647" t="str">
            <v>STD</v>
          </cell>
          <cell r="R647" t="str">
            <v>PA</v>
          </cell>
          <cell r="S647" t="str">
            <v>N</v>
          </cell>
          <cell r="T647" t="str">
            <v>N</v>
          </cell>
          <cell r="V647">
            <v>41096</v>
          </cell>
          <cell r="W647">
            <v>41162</v>
          </cell>
          <cell r="X647">
            <v>40588</v>
          </cell>
          <cell r="Z647">
            <v>41103</v>
          </cell>
          <cell r="AA647">
            <v>41103</v>
          </cell>
          <cell r="AB647">
            <v>41103</v>
          </cell>
          <cell r="AC647">
            <v>40476</v>
          </cell>
          <cell r="AD647">
            <v>40490</v>
          </cell>
          <cell r="AE647">
            <v>41114</v>
          </cell>
          <cell r="AF647">
            <v>41117</v>
          </cell>
          <cell r="AH647">
            <v>40558</v>
          </cell>
          <cell r="AI647" t="str">
            <v>-</v>
          </cell>
          <cell r="AJ647">
            <v>16</v>
          </cell>
          <cell r="AK647">
            <v>-72.571428571428569</v>
          </cell>
          <cell r="AY647">
            <v>40600</v>
          </cell>
          <cell r="AZ647">
            <v>-496</v>
          </cell>
        </row>
        <row r="648">
          <cell r="B648" t="str">
            <v>A2072296-01-02</v>
          </cell>
          <cell r="C648" t="str">
            <v>Arabian Chevron/ c/o Jacobs Engineering, Inc.</v>
          </cell>
          <cell r="D648" t="str">
            <v>Elkins</v>
          </cell>
          <cell r="H648" t="str">
            <v>Shara</v>
          </cell>
          <cell r="I648" t="str">
            <v>58KG8260-HH052628 REV. 01</v>
          </cell>
          <cell r="M648">
            <v>3</v>
          </cell>
          <cell r="N648" t="str">
            <v>BMP-311</v>
          </cell>
          <cell r="O648">
            <v>254674</v>
          </cell>
          <cell r="Q648" t="str">
            <v>CPX</v>
          </cell>
          <cell r="R648" t="str">
            <v>PC</v>
          </cell>
          <cell r="S648" t="str">
            <v>Y</v>
          </cell>
          <cell r="T648" t="str">
            <v>N</v>
          </cell>
          <cell r="V648">
            <v>40875</v>
          </cell>
          <cell r="W648">
            <v>41187</v>
          </cell>
          <cell r="X648">
            <v>41257</v>
          </cell>
          <cell r="Z648">
            <v>40882</v>
          </cell>
          <cell r="AA648">
            <v>40882</v>
          </cell>
          <cell r="AB648">
            <v>40882</v>
          </cell>
          <cell r="AC648">
            <v>41145</v>
          </cell>
          <cell r="AD648">
            <v>41159</v>
          </cell>
          <cell r="AE648">
            <v>41115</v>
          </cell>
          <cell r="AF648">
            <v>41118</v>
          </cell>
          <cell r="AH648">
            <v>41227</v>
          </cell>
          <cell r="AI648" t="str">
            <v>-</v>
          </cell>
          <cell r="AJ648">
            <v>175</v>
          </cell>
          <cell r="AK648">
            <v>54.571428571428569</v>
          </cell>
          <cell r="AV648">
            <v>41148</v>
          </cell>
          <cell r="AX648">
            <v>41152</v>
          </cell>
          <cell r="AY648">
            <v>41247</v>
          </cell>
          <cell r="AZ648">
            <v>372</v>
          </cell>
        </row>
        <row r="649">
          <cell r="B649" t="str">
            <v>A1999708-05</v>
          </cell>
          <cell r="C649" t="str">
            <v>Indian Oil Corp Ltd</v>
          </cell>
          <cell r="D649" t="str">
            <v>Kennedy</v>
          </cell>
          <cell r="H649" t="str">
            <v>Christina</v>
          </cell>
          <cell r="I649" t="str">
            <v>FOA#4302/614</v>
          </cell>
          <cell r="M649">
            <v>1</v>
          </cell>
          <cell r="N649" t="str">
            <v>LMV-322</v>
          </cell>
          <cell r="O649">
            <v>201700.47</v>
          </cell>
          <cell r="Q649" t="str">
            <v>CPX</v>
          </cell>
          <cell r="R649" t="str">
            <v>PB</v>
          </cell>
          <cell r="S649" t="str">
            <v>Y</v>
          </cell>
          <cell r="T649" t="str">
            <v>N</v>
          </cell>
          <cell r="V649">
            <v>40694</v>
          </cell>
          <cell r="W649">
            <v>41173</v>
          </cell>
          <cell r="X649">
            <v>41197</v>
          </cell>
          <cell r="Z649">
            <v>40701</v>
          </cell>
          <cell r="AA649">
            <v>40701</v>
          </cell>
          <cell r="AB649">
            <v>40701</v>
          </cell>
          <cell r="AC649">
            <v>41085</v>
          </cell>
          <cell r="AD649">
            <v>41099</v>
          </cell>
          <cell r="AE649">
            <v>41118</v>
          </cell>
          <cell r="AF649">
            <v>41121</v>
          </cell>
          <cell r="AH649">
            <v>41167</v>
          </cell>
          <cell r="AI649" t="str">
            <v>-</v>
          </cell>
          <cell r="AJ649">
            <v>306</v>
          </cell>
          <cell r="AK649">
            <v>71.857142857142861</v>
          </cell>
          <cell r="AV649">
            <v>41134</v>
          </cell>
          <cell r="AX649">
            <v>41135</v>
          </cell>
          <cell r="AY649">
            <v>41182</v>
          </cell>
          <cell r="AZ649">
            <v>488</v>
          </cell>
        </row>
        <row r="650">
          <cell r="B650" t="str">
            <v>C2121482-01</v>
          </cell>
          <cell r="C650" t="str">
            <v>Chevron</v>
          </cell>
          <cell r="D650" t="str">
            <v>Pastore</v>
          </cell>
          <cell r="H650" t="str">
            <v>Christina</v>
          </cell>
          <cell r="I650">
            <v>10135733</v>
          </cell>
          <cell r="M650">
            <v>1</v>
          </cell>
          <cell r="N650" t="str">
            <v>LMC347</v>
          </cell>
          <cell r="O650">
            <v>724354</v>
          </cell>
          <cell r="P650" t="str">
            <v>PP</v>
          </cell>
          <cell r="Q650" t="str">
            <v>CPX</v>
          </cell>
          <cell r="R650" t="str">
            <v>CD</v>
          </cell>
          <cell r="S650" t="str">
            <v>Y</v>
          </cell>
          <cell r="T650" t="str">
            <v>N</v>
          </cell>
          <cell r="V650">
            <v>40998</v>
          </cell>
          <cell r="W650">
            <v>41218</v>
          </cell>
          <cell r="X650">
            <v>41250</v>
          </cell>
          <cell r="Z650">
            <v>41005</v>
          </cell>
          <cell r="AA650">
            <v>41005</v>
          </cell>
          <cell r="AB650">
            <v>41012</v>
          </cell>
          <cell r="AC650">
            <v>41138</v>
          </cell>
          <cell r="AD650">
            <v>41152</v>
          </cell>
          <cell r="AE650">
            <v>41117</v>
          </cell>
          <cell r="AF650">
            <v>41122</v>
          </cell>
          <cell r="AH650">
            <v>41220</v>
          </cell>
          <cell r="AI650" t="str">
            <v>-</v>
          </cell>
          <cell r="AJ650">
            <v>89</v>
          </cell>
          <cell r="AK650">
            <v>36</v>
          </cell>
          <cell r="AR650">
            <v>41129</v>
          </cell>
          <cell r="AV650">
            <v>41165</v>
          </cell>
          <cell r="AX650">
            <v>41166</v>
          </cell>
          <cell r="AY650">
            <v>41243</v>
          </cell>
          <cell r="AZ650">
            <v>245</v>
          </cell>
        </row>
        <row r="651">
          <cell r="B651" t="str">
            <v>H2112855-01</v>
          </cell>
          <cell r="C651" t="str">
            <v>Gamma (CONV)</v>
          </cell>
          <cell r="D651" t="str">
            <v>Hepler</v>
          </cell>
          <cell r="H651" t="str">
            <v>Nancy</v>
          </cell>
          <cell r="I651" t="str">
            <v>P-SND-2197-12R</v>
          </cell>
          <cell r="L651" t="str">
            <v>Hepler</v>
          </cell>
          <cell r="M651">
            <v>1</v>
          </cell>
          <cell r="N651" t="str">
            <v>CONV</v>
          </cell>
          <cell r="O651">
            <v>94592.7</v>
          </cell>
          <cell r="Q651" t="str">
            <v>CPX</v>
          </cell>
          <cell r="R651" t="str">
            <v>PE</v>
          </cell>
          <cell r="S651" t="str">
            <v>N</v>
          </cell>
          <cell r="T651" t="str">
            <v>N</v>
          </cell>
          <cell r="V651">
            <v>40977</v>
          </cell>
          <cell r="W651">
            <v>41177</v>
          </cell>
          <cell r="X651">
            <v>41213</v>
          </cell>
          <cell r="Z651">
            <v>40984</v>
          </cell>
          <cell r="AA651">
            <v>40984</v>
          </cell>
          <cell r="AB651">
            <v>40984</v>
          </cell>
          <cell r="AC651">
            <v>41087</v>
          </cell>
          <cell r="AD651">
            <v>41101</v>
          </cell>
          <cell r="AE651">
            <v>41119</v>
          </cell>
          <cell r="AF651">
            <v>41124</v>
          </cell>
          <cell r="AH651">
            <v>41183</v>
          </cell>
          <cell r="AI651" t="str">
            <v>-</v>
          </cell>
          <cell r="AJ651">
            <v>106</v>
          </cell>
          <cell r="AK651">
            <v>33.714285714285715</v>
          </cell>
          <cell r="AV651">
            <v>41130</v>
          </cell>
          <cell r="AX651">
            <v>41135</v>
          </cell>
          <cell r="AY651">
            <v>41213</v>
          </cell>
          <cell r="AZ651">
            <v>236</v>
          </cell>
        </row>
        <row r="652">
          <cell r="B652" t="str">
            <v>A2153566-01-02</v>
          </cell>
          <cell r="C652" t="str">
            <v>National Process Equipment</v>
          </cell>
          <cell r="D652" t="str">
            <v>Kanous</v>
          </cell>
          <cell r="F652" t="str">
            <v>Miller</v>
          </cell>
          <cell r="G652" t="str">
            <v>-</v>
          </cell>
          <cell r="H652" t="str">
            <v>Madeleine</v>
          </cell>
          <cell r="I652" t="str">
            <v>PUR530544</v>
          </cell>
          <cell r="M652">
            <v>2</v>
          </cell>
          <cell r="N652" t="str">
            <v>LMV-801Z</v>
          </cell>
          <cell r="O652">
            <v>37272.44</v>
          </cell>
          <cell r="Q652" t="str">
            <v>FLT</v>
          </cell>
          <cell r="R652" t="str">
            <v>PA</v>
          </cell>
          <cell r="S652" t="str">
            <v>N</v>
          </cell>
          <cell r="T652" t="str">
            <v>N</v>
          </cell>
          <cell r="V652">
            <v>41079</v>
          </cell>
          <cell r="W652">
            <v>41170</v>
          </cell>
          <cell r="X652">
            <v>41170</v>
          </cell>
          <cell r="Y652">
            <v>41075</v>
          </cell>
          <cell r="Z652">
            <v>41086</v>
          </cell>
          <cell r="AA652">
            <v>41086</v>
          </cell>
          <cell r="AB652">
            <v>41086</v>
          </cell>
          <cell r="AC652">
            <v>41058</v>
          </cell>
          <cell r="AD652">
            <v>41072</v>
          </cell>
          <cell r="AE652">
            <v>41122</v>
          </cell>
          <cell r="AF652">
            <v>41125</v>
          </cell>
          <cell r="AH652">
            <v>41140</v>
          </cell>
          <cell r="AI652" t="str">
            <v>-</v>
          </cell>
          <cell r="AJ652">
            <v>34</v>
          </cell>
          <cell r="AK652">
            <v>13</v>
          </cell>
          <cell r="AV652">
            <v>41127</v>
          </cell>
          <cell r="AX652">
            <v>41130</v>
          </cell>
          <cell r="AY652">
            <v>41164</v>
          </cell>
          <cell r="AZ652">
            <v>85</v>
          </cell>
        </row>
        <row r="653">
          <cell r="B653" t="str">
            <v>C2121299-01</v>
          </cell>
          <cell r="C653" t="str">
            <v>Exterran Energy</v>
          </cell>
          <cell r="D653" t="str">
            <v>Mallet</v>
          </cell>
          <cell r="F653" t="str">
            <v>Miller</v>
          </cell>
          <cell r="G653" t="str">
            <v>-</v>
          </cell>
          <cell r="H653" t="str">
            <v>Kursten</v>
          </cell>
          <cell r="I653">
            <v>5296895</v>
          </cell>
          <cell r="J653" t="str">
            <v>C-111</v>
          </cell>
          <cell r="L653" t="str">
            <v>Fox</v>
          </cell>
          <cell r="M653">
            <v>1</v>
          </cell>
          <cell r="N653" t="str">
            <v>LMC331F</v>
          </cell>
          <cell r="O653">
            <v>185749</v>
          </cell>
          <cell r="Q653" t="str">
            <v>FLT</v>
          </cell>
          <cell r="R653" t="str">
            <v>CA</v>
          </cell>
          <cell r="S653" t="str">
            <v>N</v>
          </cell>
          <cell r="T653" t="str">
            <v>N</v>
          </cell>
          <cell r="V653">
            <v>40998</v>
          </cell>
          <cell r="W653">
            <v>41185</v>
          </cell>
          <cell r="X653">
            <v>41180</v>
          </cell>
          <cell r="Z653">
            <v>41005</v>
          </cell>
          <cell r="AA653">
            <v>41005</v>
          </cell>
          <cell r="AB653">
            <v>41012</v>
          </cell>
          <cell r="AC653">
            <v>41068</v>
          </cell>
          <cell r="AD653">
            <v>41082</v>
          </cell>
          <cell r="AE653">
            <v>41121</v>
          </cell>
          <cell r="AF653">
            <v>41125</v>
          </cell>
          <cell r="AH653">
            <v>41150</v>
          </cell>
          <cell r="AI653" t="str">
            <v>-</v>
          </cell>
          <cell r="AJ653">
            <v>91</v>
          </cell>
          <cell r="AK653">
            <v>26</v>
          </cell>
          <cell r="AR653">
            <v>41137</v>
          </cell>
          <cell r="AV653">
            <v>41116</v>
          </cell>
          <cell r="AX653">
            <v>41121</v>
          </cell>
          <cell r="AY653">
            <v>41182</v>
          </cell>
          <cell r="AZ653">
            <v>184</v>
          </cell>
        </row>
        <row r="654">
          <cell r="B654" t="str">
            <v>A2152304-01</v>
          </cell>
          <cell r="C654" t="str">
            <v>KIRST/Montana Ref</v>
          </cell>
          <cell r="D654" t="str">
            <v>Setelin</v>
          </cell>
          <cell r="F654" t="str">
            <v>Miller</v>
          </cell>
          <cell r="G654" t="str">
            <v>-</v>
          </cell>
          <cell r="H654" t="str">
            <v>Nancy</v>
          </cell>
          <cell r="I654">
            <v>63763</v>
          </cell>
          <cell r="M654">
            <v>1</v>
          </cell>
          <cell r="N654" t="str">
            <v>LMV-802</v>
          </cell>
          <cell r="O654">
            <v>15581</v>
          </cell>
          <cell r="Q654" t="str">
            <v>STD</v>
          </cell>
          <cell r="R654" t="str">
            <v>PA</v>
          </cell>
          <cell r="S654" t="str">
            <v>N</v>
          </cell>
          <cell r="T654" t="str">
            <v>N</v>
          </cell>
          <cell r="V654">
            <v>41075</v>
          </cell>
          <cell r="W654">
            <v>41171</v>
          </cell>
          <cell r="X654">
            <v>41171</v>
          </cell>
          <cell r="Y654">
            <v>41080</v>
          </cell>
          <cell r="Z654">
            <v>41082</v>
          </cell>
          <cell r="AA654">
            <v>41082</v>
          </cell>
          <cell r="AB654">
            <v>41082</v>
          </cell>
          <cell r="AC654">
            <v>41059</v>
          </cell>
          <cell r="AD654">
            <v>41073</v>
          </cell>
          <cell r="AE654">
            <v>41123</v>
          </cell>
          <cell r="AF654">
            <v>41126</v>
          </cell>
          <cell r="AH654">
            <v>41141</v>
          </cell>
          <cell r="AI654" t="str">
            <v>-</v>
          </cell>
          <cell r="AJ654">
            <v>36</v>
          </cell>
          <cell r="AK654">
            <v>13.714285714285714</v>
          </cell>
          <cell r="AV654">
            <v>41134</v>
          </cell>
          <cell r="AX654">
            <v>41143</v>
          </cell>
          <cell r="AY654">
            <v>41173</v>
          </cell>
          <cell r="AZ654">
            <v>98</v>
          </cell>
        </row>
        <row r="655">
          <cell r="B655" t="str">
            <v>A2156154-01</v>
          </cell>
          <cell r="C655" t="str">
            <v>DXP Enterprises, Inc.</v>
          </cell>
          <cell r="D655" t="str">
            <v>Kanous</v>
          </cell>
          <cell r="F655" t="str">
            <v>Miller</v>
          </cell>
          <cell r="G655" t="str">
            <v>-</v>
          </cell>
          <cell r="H655" t="str">
            <v>Madeleine</v>
          </cell>
          <cell r="I655">
            <v>2295155</v>
          </cell>
          <cell r="M655">
            <v>1</v>
          </cell>
          <cell r="N655" t="str">
            <v>LMV-801</v>
          </cell>
          <cell r="O655">
            <v>17406</v>
          </cell>
          <cell r="Q655" t="str">
            <v>FLT</v>
          </cell>
          <cell r="R655" t="str">
            <v>PA</v>
          </cell>
          <cell r="S655" t="str">
            <v>N</v>
          </cell>
          <cell r="T655" t="str">
            <v>N</v>
          </cell>
          <cell r="V655">
            <v>41086</v>
          </cell>
          <cell r="W655">
            <v>41173</v>
          </cell>
          <cell r="X655">
            <v>41173</v>
          </cell>
          <cell r="Y655">
            <v>41047</v>
          </cell>
          <cell r="Z655">
            <v>41093</v>
          </cell>
          <cell r="AA655">
            <v>41093</v>
          </cell>
          <cell r="AB655">
            <v>41093</v>
          </cell>
          <cell r="AC655">
            <v>41061</v>
          </cell>
          <cell r="AD655">
            <v>41075</v>
          </cell>
          <cell r="AE655">
            <v>41125</v>
          </cell>
          <cell r="AF655">
            <v>41128</v>
          </cell>
          <cell r="AH655">
            <v>41143</v>
          </cell>
          <cell r="AI655" t="str">
            <v>-</v>
          </cell>
          <cell r="AJ655">
            <v>31</v>
          </cell>
          <cell r="AK655">
            <v>12.428571428571429</v>
          </cell>
          <cell r="AL655">
            <v>41045</v>
          </cell>
          <cell r="AM655">
            <v>41061</v>
          </cell>
          <cell r="AN655">
            <v>41061</v>
          </cell>
          <cell r="AO655">
            <v>41064</v>
          </cell>
          <cell r="AP655">
            <v>41061</v>
          </cell>
          <cell r="AQ655">
            <v>41113</v>
          </cell>
          <cell r="AV655">
            <v>41121</v>
          </cell>
          <cell r="AX655">
            <v>41128</v>
          </cell>
          <cell r="AY655">
            <v>41173</v>
          </cell>
          <cell r="AZ655">
            <v>87</v>
          </cell>
        </row>
        <row r="656">
          <cell r="B656" t="str">
            <v>A2154007-01</v>
          </cell>
          <cell r="C656" t="str">
            <v>Kirst / Basin Electric Power Coop</v>
          </cell>
          <cell r="D656" t="str">
            <v>Setelin</v>
          </cell>
          <cell r="H656" t="str">
            <v>Nancy</v>
          </cell>
          <cell r="I656">
            <v>627127</v>
          </cell>
          <cell r="M656">
            <v>1</v>
          </cell>
          <cell r="N656" t="str">
            <v>LMV-333</v>
          </cell>
          <cell r="O656">
            <v>85181</v>
          </cell>
          <cell r="Q656" t="str">
            <v>MCPX</v>
          </cell>
          <cell r="R656" t="str">
            <v>PC</v>
          </cell>
          <cell r="S656" t="str">
            <v>Y</v>
          </cell>
          <cell r="T656" t="str">
            <v>N</v>
          </cell>
          <cell r="V656">
            <v>41080</v>
          </cell>
          <cell r="W656">
            <v>41187</v>
          </cell>
          <cell r="X656">
            <v>41204</v>
          </cell>
          <cell r="Z656">
            <v>41087</v>
          </cell>
          <cell r="AA656">
            <v>41087</v>
          </cell>
          <cell r="AB656">
            <v>41087</v>
          </cell>
          <cell r="AC656">
            <v>41092</v>
          </cell>
          <cell r="AD656">
            <v>41106</v>
          </cell>
          <cell r="AE656">
            <v>41125</v>
          </cell>
          <cell r="AF656">
            <v>41128</v>
          </cell>
          <cell r="AH656">
            <v>41174</v>
          </cell>
          <cell r="AI656" t="str">
            <v>-</v>
          </cell>
          <cell r="AJ656">
            <v>35</v>
          </cell>
          <cell r="AK656">
            <v>17.714285714285715</v>
          </cell>
          <cell r="AV656">
            <v>41124</v>
          </cell>
          <cell r="AX656">
            <v>41134</v>
          </cell>
          <cell r="AY656">
            <v>41207</v>
          </cell>
          <cell r="AZ656">
            <v>127</v>
          </cell>
        </row>
        <row r="657">
          <cell r="B657" t="str">
            <v>C2102204-01</v>
          </cell>
          <cell r="C657" t="str">
            <v>Nuevo Midstream</v>
          </cell>
          <cell r="D657" t="str">
            <v>Fox</v>
          </cell>
          <cell r="H657" t="str">
            <v>Michelle</v>
          </cell>
          <cell r="I657" t="str">
            <v>110930-112-2007</v>
          </cell>
          <cell r="J657" t="str">
            <v>CM-11.02</v>
          </cell>
          <cell r="M657">
            <v>1</v>
          </cell>
          <cell r="N657" t="str">
            <v>BMC341P</v>
          </cell>
          <cell r="O657">
            <v>344273</v>
          </cell>
          <cell r="Q657" t="str">
            <v>CPX</v>
          </cell>
          <cell r="R657" t="str">
            <v>CF</v>
          </cell>
          <cell r="S657" t="str">
            <v>Y</v>
          </cell>
          <cell r="T657" t="str">
            <v>N</v>
          </cell>
          <cell r="V657">
            <v>40952</v>
          </cell>
          <cell r="W657">
            <v>41228</v>
          </cell>
          <cell r="X657">
            <v>41228</v>
          </cell>
          <cell r="Z657">
            <v>40959</v>
          </cell>
          <cell r="AA657">
            <v>40959</v>
          </cell>
          <cell r="AB657">
            <v>40966</v>
          </cell>
          <cell r="AC657">
            <v>41102</v>
          </cell>
          <cell r="AD657">
            <v>41116</v>
          </cell>
          <cell r="AE657">
            <v>41123</v>
          </cell>
          <cell r="AF657">
            <v>41130</v>
          </cell>
          <cell r="AH657">
            <v>41198</v>
          </cell>
          <cell r="AI657" t="str">
            <v>-</v>
          </cell>
          <cell r="AJ657">
            <v>129</v>
          </cell>
          <cell r="AK657">
            <v>39.428571428571431</v>
          </cell>
          <cell r="AR657">
            <v>41116</v>
          </cell>
          <cell r="AV657">
            <v>41150</v>
          </cell>
          <cell r="AX657">
            <v>41157</v>
          </cell>
          <cell r="AY657">
            <v>41243</v>
          </cell>
          <cell r="AZ657">
            <v>291</v>
          </cell>
        </row>
        <row r="658">
          <cell r="B658" t="str">
            <v>A2170171-01</v>
          </cell>
          <cell r="C658" t="str">
            <v xml:space="preserve">Sabic  </v>
          </cell>
          <cell r="D658" t="str">
            <v>Kanous</v>
          </cell>
          <cell r="F658" t="str">
            <v>Miller</v>
          </cell>
          <cell r="G658" t="str">
            <v>-</v>
          </cell>
          <cell r="H658" t="str">
            <v>Madeleine</v>
          </cell>
          <cell r="I658" t="str">
            <v>M00207245</v>
          </cell>
          <cell r="J658" t="str">
            <v>PD 201A15</v>
          </cell>
          <cell r="M658">
            <v>1</v>
          </cell>
          <cell r="N658" t="str">
            <v>LMC-806</v>
          </cell>
          <cell r="O658">
            <v>17452</v>
          </cell>
          <cell r="Q658" t="str">
            <v>FLT</v>
          </cell>
          <cell r="R658" t="str">
            <v>PA</v>
          </cell>
          <cell r="S658" t="str">
            <v>N</v>
          </cell>
          <cell r="V658">
            <v>41121</v>
          </cell>
          <cell r="W658">
            <v>41176</v>
          </cell>
          <cell r="X658">
            <v>41176</v>
          </cell>
          <cell r="Z658">
            <v>41128</v>
          </cell>
          <cell r="AA658">
            <v>41128</v>
          </cell>
          <cell r="AB658">
            <v>41128</v>
          </cell>
          <cell r="AC658">
            <v>41064</v>
          </cell>
          <cell r="AD658">
            <v>41078</v>
          </cell>
          <cell r="AE658">
            <v>41128</v>
          </cell>
          <cell r="AF658">
            <v>41131</v>
          </cell>
          <cell r="AH658">
            <v>41146</v>
          </cell>
          <cell r="AI658" t="str">
            <v>-</v>
          </cell>
          <cell r="AJ658">
            <v>9</v>
          </cell>
          <cell r="AK658">
            <v>7.8571428571428568</v>
          </cell>
          <cell r="AV658">
            <v>41145</v>
          </cell>
          <cell r="AX658">
            <v>41163</v>
          </cell>
          <cell r="AY658">
            <v>41178</v>
          </cell>
          <cell r="AZ658">
            <v>57</v>
          </cell>
        </row>
        <row r="659">
          <cell r="B659" t="str">
            <v>A2168277-01</v>
          </cell>
          <cell r="C659" t="str">
            <v>Markwest Liberty</v>
          </cell>
          <cell r="D659" t="str">
            <v>Glynn</v>
          </cell>
          <cell r="H659" t="str">
            <v>Audrey</v>
          </cell>
          <cell r="I659">
            <v>1003393</v>
          </cell>
          <cell r="M659">
            <v>2</v>
          </cell>
          <cell r="N659" t="str">
            <v>LMV311</v>
          </cell>
          <cell r="O659">
            <v>160724</v>
          </cell>
          <cell r="Q659" t="str">
            <v>MCPX</v>
          </cell>
          <cell r="R659" t="str">
            <v>PC</v>
          </cell>
          <cell r="S659" t="str">
            <v>N</v>
          </cell>
          <cell r="T659" t="str">
            <v>Y</v>
          </cell>
          <cell r="V659">
            <v>41116</v>
          </cell>
          <cell r="W659">
            <v>41190</v>
          </cell>
          <cell r="X659">
            <v>41183</v>
          </cell>
          <cell r="Z659">
            <v>41123</v>
          </cell>
          <cell r="AA659">
            <v>41123</v>
          </cell>
          <cell r="AB659">
            <v>41123</v>
          </cell>
          <cell r="AC659">
            <v>41071</v>
          </cell>
          <cell r="AD659">
            <v>41085</v>
          </cell>
          <cell r="AE659">
            <v>41128</v>
          </cell>
          <cell r="AF659">
            <v>41131</v>
          </cell>
          <cell r="AH659">
            <v>41153</v>
          </cell>
          <cell r="AI659" t="str">
            <v>-</v>
          </cell>
          <cell r="AJ659">
            <v>12</v>
          </cell>
          <cell r="AK659">
            <v>9.5714285714285712</v>
          </cell>
          <cell r="AV659">
            <v>41130</v>
          </cell>
          <cell r="AX659">
            <v>41134</v>
          </cell>
          <cell r="AY659">
            <v>41177</v>
          </cell>
          <cell r="AZ659">
            <v>61</v>
          </cell>
        </row>
        <row r="660">
          <cell r="B660" t="str">
            <v>A2153572-01</v>
          </cell>
          <cell r="C660" t="str">
            <v>NPE/Chevron</v>
          </cell>
          <cell r="D660" t="str">
            <v>DeRoo</v>
          </cell>
          <cell r="F660" t="str">
            <v>Miller</v>
          </cell>
          <cell r="G660" t="str">
            <v>-</v>
          </cell>
          <cell r="H660" t="str">
            <v>Audrey</v>
          </cell>
          <cell r="I660" t="str">
            <v>PUR420622</v>
          </cell>
          <cell r="M660">
            <v>1</v>
          </cell>
          <cell r="N660" t="str">
            <v>LMV-801</v>
          </cell>
          <cell r="O660">
            <v>18570.21</v>
          </cell>
          <cell r="Q660" t="str">
            <v>STD</v>
          </cell>
          <cell r="R660" t="str">
            <v>PA</v>
          </cell>
          <cell r="S660" t="str">
            <v>N</v>
          </cell>
          <cell r="T660" t="str">
            <v>N</v>
          </cell>
          <cell r="V660">
            <v>41079</v>
          </cell>
          <cell r="W660">
            <v>41178</v>
          </cell>
          <cell r="X660">
            <v>41178</v>
          </cell>
          <cell r="Z660">
            <v>41086</v>
          </cell>
          <cell r="AA660">
            <v>41086</v>
          </cell>
          <cell r="AB660">
            <v>41086</v>
          </cell>
          <cell r="AC660">
            <v>41066</v>
          </cell>
          <cell r="AD660">
            <v>41080</v>
          </cell>
          <cell r="AE660">
            <v>41130</v>
          </cell>
          <cell r="AF660">
            <v>41133</v>
          </cell>
          <cell r="AH660">
            <v>41148</v>
          </cell>
          <cell r="AI660" t="str">
            <v>-</v>
          </cell>
          <cell r="AJ660">
            <v>39</v>
          </cell>
          <cell r="AK660">
            <v>14.142857142857142</v>
          </cell>
          <cell r="AV660">
            <v>41143</v>
          </cell>
          <cell r="AX660">
            <v>41152</v>
          </cell>
          <cell r="AY660">
            <v>41172</v>
          </cell>
          <cell r="AZ660">
            <v>93</v>
          </cell>
        </row>
        <row r="661">
          <cell r="B661" t="str">
            <v>A2158266-01</v>
          </cell>
          <cell r="C661" t="str">
            <v>Phillips 66</v>
          </cell>
          <cell r="D661" t="str">
            <v>Kanous</v>
          </cell>
          <cell r="F661" t="str">
            <v>Miller</v>
          </cell>
          <cell r="G661" t="str">
            <v>-</v>
          </cell>
          <cell r="H661" t="str">
            <v>Kursten</v>
          </cell>
          <cell r="I661">
            <v>4517272988</v>
          </cell>
          <cell r="M661">
            <v>1</v>
          </cell>
          <cell r="N661" t="str">
            <v>LMV-311</v>
          </cell>
          <cell r="O661">
            <v>31563</v>
          </cell>
          <cell r="Q661" t="str">
            <v>FLT</v>
          </cell>
          <cell r="R661" t="str">
            <v>PA</v>
          </cell>
          <cell r="S661" t="str">
            <v>N</v>
          </cell>
          <cell r="T661" t="str">
            <v>N</v>
          </cell>
          <cell r="V661">
            <v>41089</v>
          </cell>
          <cell r="W661">
            <v>41180</v>
          </cell>
          <cell r="X661">
            <v>41180</v>
          </cell>
          <cell r="Z661">
            <v>41096</v>
          </cell>
          <cell r="AA661">
            <v>41096</v>
          </cell>
          <cell r="AB661">
            <v>41096</v>
          </cell>
          <cell r="AC661">
            <v>41068</v>
          </cell>
          <cell r="AD661">
            <v>41082</v>
          </cell>
          <cell r="AE661">
            <v>41132</v>
          </cell>
          <cell r="AF661">
            <v>41135</v>
          </cell>
          <cell r="AH661">
            <v>41150</v>
          </cell>
          <cell r="AI661" t="str">
            <v>-</v>
          </cell>
          <cell r="AJ661">
            <v>33</v>
          </cell>
          <cell r="AK661">
            <v>13</v>
          </cell>
          <cell r="AV661">
            <v>41148</v>
          </cell>
          <cell r="AX661">
            <v>41157</v>
          </cell>
          <cell r="AY661">
            <v>41181</v>
          </cell>
          <cell r="AZ661">
            <v>92</v>
          </cell>
        </row>
        <row r="662">
          <cell r="B662" t="str">
            <v>A2134314-05-06</v>
          </cell>
          <cell r="C662" t="str">
            <v>Ventech</v>
          </cell>
          <cell r="D662" t="str">
            <v>Jazmines</v>
          </cell>
          <cell r="H662" t="str">
            <v>Audrey</v>
          </cell>
          <cell r="I662" t="str">
            <v>4653034-12-00574</v>
          </cell>
          <cell r="M662">
            <v>2</v>
          </cell>
          <cell r="N662" t="str">
            <v>LMV-311</v>
          </cell>
          <cell r="O662">
            <v>153266</v>
          </cell>
          <cell r="Q662" t="str">
            <v>MCPX</v>
          </cell>
          <cell r="R662" t="str">
            <v>PB</v>
          </cell>
          <cell r="S662" t="str">
            <v>N</v>
          </cell>
          <cell r="T662" t="str">
            <v>N</v>
          </cell>
          <cell r="V662">
            <v>41031</v>
          </cell>
          <cell r="W662">
            <v>41187</v>
          </cell>
          <cell r="X662">
            <v>41212</v>
          </cell>
          <cell r="Z662">
            <v>41038</v>
          </cell>
          <cell r="AA662">
            <v>41038</v>
          </cell>
          <cell r="AB662">
            <v>41038</v>
          </cell>
          <cell r="AC662">
            <v>41100</v>
          </cell>
          <cell r="AD662">
            <v>41114</v>
          </cell>
          <cell r="AE662">
            <v>41132</v>
          </cell>
          <cell r="AF662">
            <v>41135</v>
          </cell>
          <cell r="AH662">
            <v>41182</v>
          </cell>
          <cell r="AI662" t="str">
            <v>-</v>
          </cell>
          <cell r="AJ662">
            <v>75</v>
          </cell>
          <cell r="AK662">
            <v>25.857142857142858</v>
          </cell>
          <cell r="AV662">
            <v>41137</v>
          </cell>
          <cell r="AX662">
            <v>41142</v>
          </cell>
          <cell r="AY662">
            <v>41213</v>
          </cell>
          <cell r="AZ662">
            <v>182</v>
          </cell>
        </row>
        <row r="663">
          <cell r="B663" t="str">
            <v>A2134314-03-04</v>
          </cell>
          <cell r="C663" t="str">
            <v>Ventech</v>
          </cell>
          <cell r="D663" t="str">
            <v>Jazmines</v>
          </cell>
          <cell r="H663" t="str">
            <v>Audrey</v>
          </cell>
          <cell r="I663" t="str">
            <v>4653034-12-00574</v>
          </cell>
          <cell r="M663">
            <v>2</v>
          </cell>
          <cell r="N663" t="str">
            <v>LMV-806</v>
          </cell>
          <cell r="O663">
            <v>95044</v>
          </cell>
          <cell r="Q663" t="str">
            <v>MCPX</v>
          </cell>
          <cell r="R663" t="str">
            <v>PB</v>
          </cell>
          <cell r="S663" t="str">
            <v>N</v>
          </cell>
          <cell r="T663" t="str">
            <v>N</v>
          </cell>
          <cell r="V663">
            <v>41031</v>
          </cell>
          <cell r="W663">
            <v>41187</v>
          </cell>
          <cell r="X663">
            <v>41212</v>
          </cell>
          <cell r="Z663">
            <v>41038</v>
          </cell>
          <cell r="AA663">
            <v>41038</v>
          </cell>
          <cell r="AB663">
            <v>41038</v>
          </cell>
          <cell r="AC663">
            <v>41100</v>
          </cell>
          <cell r="AD663">
            <v>41114</v>
          </cell>
          <cell r="AE663">
            <v>41132</v>
          </cell>
          <cell r="AF663">
            <v>41135</v>
          </cell>
          <cell r="AH663">
            <v>41182</v>
          </cell>
          <cell r="AI663" t="str">
            <v>-</v>
          </cell>
          <cell r="AJ663">
            <v>75</v>
          </cell>
          <cell r="AK663">
            <v>25.857142857142858</v>
          </cell>
          <cell r="AV663">
            <v>41143</v>
          </cell>
          <cell r="AX663">
            <v>41144</v>
          </cell>
          <cell r="AY663">
            <v>41213</v>
          </cell>
          <cell r="AZ663">
            <v>182</v>
          </cell>
        </row>
        <row r="664">
          <cell r="B664" t="str">
            <v>A2134314-01-02</v>
          </cell>
          <cell r="C664" t="str">
            <v>Ventech</v>
          </cell>
          <cell r="D664" t="str">
            <v>Jazmines</v>
          </cell>
          <cell r="H664" t="str">
            <v>Audrey</v>
          </cell>
          <cell r="I664" t="str">
            <v>4653034-12-00574</v>
          </cell>
          <cell r="M664">
            <v>2</v>
          </cell>
          <cell r="N664" t="str">
            <v>LMV-806</v>
          </cell>
          <cell r="O664">
            <v>85208</v>
          </cell>
          <cell r="Q664" t="str">
            <v>MCPX</v>
          </cell>
          <cell r="R664" t="str">
            <v>PB</v>
          </cell>
          <cell r="S664" t="str">
            <v>N</v>
          </cell>
          <cell r="T664" t="str">
            <v>N</v>
          </cell>
          <cell r="V664">
            <v>41031</v>
          </cell>
          <cell r="W664">
            <v>41187</v>
          </cell>
          <cell r="X664">
            <v>41212</v>
          </cell>
          <cell r="Z664">
            <v>41038</v>
          </cell>
          <cell r="AA664">
            <v>41038</v>
          </cell>
          <cell r="AB664">
            <v>41038</v>
          </cell>
          <cell r="AC664">
            <v>41100</v>
          </cell>
          <cell r="AD664">
            <v>41114</v>
          </cell>
          <cell r="AE664">
            <v>41132</v>
          </cell>
          <cell r="AF664">
            <v>41135</v>
          </cell>
          <cell r="AH664">
            <v>41182</v>
          </cell>
          <cell r="AI664" t="str">
            <v>-</v>
          </cell>
          <cell r="AJ664">
            <v>75</v>
          </cell>
          <cell r="AK664">
            <v>25.857142857142858</v>
          </cell>
          <cell r="AV664">
            <v>41143</v>
          </cell>
          <cell r="AX664">
            <v>41151</v>
          </cell>
          <cell r="AY664">
            <v>41213</v>
          </cell>
          <cell r="AZ664">
            <v>182</v>
          </cell>
        </row>
        <row r="665">
          <cell r="B665" t="str">
            <v>A2134764-03-04</v>
          </cell>
          <cell r="C665" t="str">
            <v>Ventech</v>
          </cell>
          <cell r="D665" t="str">
            <v>Jazmines</v>
          </cell>
          <cell r="H665" t="str">
            <v>Audrey</v>
          </cell>
          <cell r="I665" t="str">
            <v>4653034-12-00575</v>
          </cell>
          <cell r="M665">
            <v>2</v>
          </cell>
          <cell r="N665" t="str">
            <v>LMV-806</v>
          </cell>
          <cell r="O665">
            <v>88298</v>
          </cell>
          <cell r="Q665" t="str">
            <v>MCPX</v>
          </cell>
          <cell r="R665" t="str">
            <v>PB</v>
          </cell>
          <cell r="S665" t="str">
            <v>N</v>
          </cell>
          <cell r="T665" t="str">
            <v>N</v>
          </cell>
          <cell r="V665">
            <v>41032</v>
          </cell>
          <cell r="W665">
            <v>41187</v>
          </cell>
          <cell r="X665">
            <v>41213</v>
          </cell>
          <cell r="Z665">
            <v>41039</v>
          </cell>
          <cell r="AA665">
            <v>41039</v>
          </cell>
          <cell r="AB665">
            <v>41039</v>
          </cell>
          <cell r="AC665">
            <v>41101</v>
          </cell>
          <cell r="AD665">
            <v>41115</v>
          </cell>
          <cell r="AE665">
            <v>41132</v>
          </cell>
          <cell r="AF665">
            <v>41135</v>
          </cell>
          <cell r="AH665">
            <v>41183</v>
          </cell>
          <cell r="AI665" t="str">
            <v>-</v>
          </cell>
          <cell r="AJ665">
            <v>74</v>
          </cell>
          <cell r="AK665">
            <v>25.857142857142858</v>
          </cell>
          <cell r="AV665">
            <v>41129</v>
          </cell>
          <cell r="AX665">
            <v>41136</v>
          </cell>
          <cell r="AY665">
            <v>41213</v>
          </cell>
          <cell r="AZ665">
            <v>181</v>
          </cell>
        </row>
        <row r="666">
          <cell r="B666" t="str">
            <v>A2134764-01-02</v>
          </cell>
          <cell r="C666" t="str">
            <v>Ventech</v>
          </cell>
          <cell r="D666" t="str">
            <v>Jazmines</v>
          </cell>
          <cell r="H666" t="str">
            <v>Audrey</v>
          </cell>
          <cell r="I666" t="str">
            <v>4653034-12-00575</v>
          </cell>
          <cell r="M666">
            <v>2</v>
          </cell>
          <cell r="N666" t="str">
            <v>LMV-311</v>
          </cell>
          <cell r="O666">
            <v>130858</v>
          </cell>
          <cell r="Q666" t="str">
            <v>MCPX</v>
          </cell>
          <cell r="R666" t="str">
            <v>PB</v>
          </cell>
          <cell r="S666" t="str">
            <v>N</v>
          </cell>
          <cell r="T666" t="str">
            <v>N</v>
          </cell>
          <cell r="V666">
            <v>41032</v>
          </cell>
          <cell r="W666">
            <v>41187</v>
          </cell>
          <cell r="X666">
            <v>41213</v>
          </cell>
          <cell r="Z666">
            <v>41039</v>
          </cell>
          <cell r="AA666">
            <v>41039</v>
          </cell>
          <cell r="AB666">
            <v>41039</v>
          </cell>
          <cell r="AC666">
            <v>41101</v>
          </cell>
          <cell r="AD666">
            <v>41115</v>
          </cell>
          <cell r="AE666">
            <v>41132</v>
          </cell>
          <cell r="AF666">
            <v>41135</v>
          </cell>
          <cell r="AH666">
            <v>41183</v>
          </cell>
          <cell r="AI666" t="str">
            <v>-</v>
          </cell>
          <cell r="AJ666">
            <v>74</v>
          </cell>
          <cell r="AK666">
            <v>25.857142857142858</v>
          </cell>
          <cell r="AV666">
            <v>41145</v>
          </cell>
          <cell r="AX666">
            <v>41151</v>
          </cell>
          <cell r="AY666">
            <v>41213</v>
          </cell>
          <cell r="AZ666">
            <v>181</v>
          </cell>
        </row>
        <row r="667">
          <cell r="B667" t="str">
            <v>A2134764-05-06</v>
          </cell>
          <cell r="C667" t="str">
            <v>Ventech</v>
          </cell>
          <cell r="D667" t="str">
            <v>Jazmines</v>
          </cell>
          <cell r="H667" t="str">
            <v>Audrey</v>
          </cell>
          <cell r="I667" t="str">
            <v>4653034-12-00575</v>
          </cell>
          <cell r="M667">
            <v>2</v>
          </cell>
          <cell r="N667" t="str">
            <v>LMV-806</v>
          </cell>
          <cell r="O667">
            <v>70558</v>
          </cell>
          <cell r="Q667" t="str">
            <v>MCPX</v>
          </cell>
          <cell r="R667" t="str">
            <v>PB</v>
          </cell>
          <cell r="S667" t="str">
            <v>N</v>
          </cell>
          <cell r="T667" t="str">
            <v>N</v>
          </cell>
          <cell r="V667">
            <v>41032</v>
          </cell>
          <cell r="W667">
            <v>41187</v>
          </cell>
          <cell r="X667">
            <v>41213</v>
          </cell>
          <cell r="Z667">
            <v>41039</v>
          </cell>
          <cell r="AA667">
            <v>41039</v>
          </cell>
          <cell r="AB667">
            <v>41039</v>
          </cell>
          <cell r="AC667">
            <v>41101</v>
          </cell>
          <cell r="AD667">
            <v>41115</v>
          </cell>
          <cell r="AE667">
            <v>41132</v>
          </cell>
          <cell r="AF667">
            <v>41135</v>
          </cell>
          <cell r="AH667">
            <v>41183</v>
          </cell>
          <cell r="AI667" t="str">
            <v>-</v>
          </cell>
          <cell r="AJ667">
            <v>74</v>
          </cell>
          <cell r="AK667">
            <v>25.857142857142858</v>
          </cell>
          <cell r="AV667">
            <v>41145</v>
          </cell>
          <cell r="AX667">
            <v>41151</v>
          </cell>
          <cell r="AY667">
            <v>41213</v>
          </cell>
          <cell r="AZ667">
            <v>181</v>
          </cell>
        </row>
        <row r="668">
          <cell r="B668" t="str">
            <v>A2134764-07-08</v>
          </cell>
          <cell r="C668" t="str">
            <v>Ventech</v>
          </cell>
          <cell r="D668" t="str">
            <v>Jazmines</v>
          </cell>
          <cell r="H668" t="str">
            <v>Audrey</v>
          </cell>
          <cell r="I668" t="str">
            <v>4653034-12-00575</v>
          </cell>
          <cell r="M668">
            <v>2</v>
          </cell>
          <cell r="N668" t="str">
            <v>LMV-801</v>
          </cell>
          <cell r="O668">
            <v>86864</v>
          </cell>
          <cell r="Q668" t="str">
            <v>MCPX</v>
          </cell>
          <cell r="R668" t="str">
            <v>PB</v>
          </cell>
          <cell r="S668" t="str">
            <v>N</v>
          </cell>
          <cell r="T668" t="str">
            <v>N</v>
          </cell>
          <cell r="V668">
            <v>41032</v>
          </cell>
          <cell r="W668">
            <v>41187</v>
          </cell>
          <cell r="X668">
            <v>41213</v>
          </cell>
          <cell r="Z668">
            <v>41039</v>
          </cell>
          <cell r="AA668">
            <v>41039</v>
          </cell>
          <cell r="AB668">
            <v>41039</v>
          </cell>
          <cell r="AC668">
            <v>41101</v>
          </cell>
          <cell r="AD668">
            <v>41115</v>
          </cell>
          <cell r="AE668">
            <v>41132</v>
          </cell>
          <cell r="AF668">
            <v>41135</v>
          </cell>
          <cell r="AH668">
            <v>41183</v>
          </cell>
          <cell r="AI668" t="str">
            <v>-</v>
          </cell>
          <cell r="AJ668">
            <v>74</v>
          </cell>
          <cell r="AK668">
            <v>25.857142857142858</v>
          </cell>
          <cell r="AV668">
            <v>41145</v>
          </cell>
          <cell r="AX668">
            <v>41152</v>
          </cell>
          <cell r="AY668">
            <v>41213</v>
          </cell>
          <cell r="AZ668">
            <v>181</v>
          </cell>
        </row>
        <row r="669">
          <cell r="B669" t="str">
            <v>A2134764-09-10</v>
          </cell>
          <cell r="C669" t="str">
            <v>Ventech</v>
          </cell>
          <cell r="D669" t="str">
            <v>Jazmines</v>
          </cell>
          <cell r="H669" t="str">
            <v>Audrey</v>
          </cell>
          <cell r="I669" t="str">
            <v>4653034-12-00575</v>
          </cell>
          <cell r="M669">
            <v>2</v>
          </cell>
          <cell r="N669" t="str">
            <v>LMV-322</v>
          </cell>
          <cell r="O669">
            <v>113784</v>
          </cell>
          <cell r="Q669" t="str">
            <v>MCPX</v>
          </cell>
          <cell r="R669" t="str">
            <v>PB</v>
          </cell>
          <cell r="S669" t="str">
            <v>N</v>
          </cell>
          <cell r="T669" t="str">
            <v>N</v>
          </cell>
          <cell r="V669">
            <v>41032</v>
          </cell>
          <cell r="W669">
            <v>41187</v>
          </cell>
          <cell r="X669">
            <v>41213</v>
          </cell>
          <cell r="Z669">
            <v>41039</v>
          </cell>
          <cell r="AA669">
            <v>41039</v>
          </cell>
          <cell r="AB669">
            <v>41039</v>
          </cell>
          <cell r="AC669">
            <v>41101</v>
          </cell>
          <cell r="AD669">
            <v>41115</v>
          </cell>
          <cell r="AE669">
            <v>41132</v>
          </cell>
          <cell r="AF669">
            <v>41135</v>
          </cell>
          <cell r="AH669">
            <v>41183</v>
          </cell>
          <cell r="AI669" t="str">
            <v>-</v>
          </cell>
          <cell r="AJ669">
            <v>74</v>
          </cell>
          <cell r="AK669">
            <v>25.857142857142858</v>
          </cell>
          <cell r="AV669">
            <v>41145</v>
          </cell>
          <cell r="AX669">
            <v>41158</v>
          </cell>
          <cell r="AY669">
            <v>41213</v>
          </cell>
          <cell r="AZ669">
            <v>181</v>
          </cell>
        </row>
        <row r="670">
          <cell r="B670" t="str">
            <v>A2156844-01-02</v>
          </cell>
          <cell r="C670" t="str">
            <v>National Process Equipment</v>
          </cell>
          <cell r="D670" t="str">
            <v>Kanous</v>
          </cell>
          <cell r="F670" t="str">
            <v>Miller</v>
          </cell>
          <cell r="G670" t="str">
            <v>-</v>
          </cell>
          <cell r="H670" t="str">
            <v>Madeleine</v>
          </cell>
          <cell r="I670" t="str">
            <v>PUR530543</v>
          </cell>
          <cell r="M670">
            <v>2</v>
          </cell>
          <cell r="N670" t="str">
            <v>LMV-801</v>
          </cell>
          <cell r="O670">
            <v>34121.699999999997</v>
          </cell>
          <cell r="Q670" t="str">
            <v>FLT</v>
          </cell>
          <cell r="R670" t="str">
            <v>PA</v>
          </cell>
          <cell r="S670" t="str">
            <v>N</v>
          </cell>
          <cell r="T670" t="str">
            <v>N</v>
          </cell>
          <cell r="V670">
            <v>41087</v>
          </cell>
          <cell r="W670">
            <v>41183</v>
          </cell>
          <cell r="X670">
            <v>41192</v>
          </cell>
          <cell r="Z670">
            <v>41094</v>
          </cell>
          <cell r="AA670">
            <v>41094</v>
          </cell>
          <cell r="AB670">
            <v>41094</v>
          </cell>
          <cell r="AC670">
            <v>41080</v>
          </cell>
          <cell r="AD670">
            <v>41094</v>
          </cell>
          <cell r="AE670">
            <v>41135</v>
          </cell>
          <cell r="AF670">
            <v>41138</v>
          </cell>
          <cell r="AH670">
            <v>41162</v>
          </cell>
          <cell r="AI670" t="str">
            <v>-</v>
          </cell>
          <cell r="AJ670">
            <v>38</v>
          </cell>
          <cell r="AK670">
            <v>15</v>
          </cell>
          <cell r="AV670">
            <v>41163</v>
          </cell>
          <cell r="AX670">
            <v>41166</v>
          </cell>
          <cell r="AY670">
            <v>41188</v>
          </cell>
          <cell r="AZ670">
            <v>101</v>
          </cell>
        </row>
        <row r="671">
          <cell r="B671" t="str">
            <v>C2147844-01-02</v>
          </cell>
          <cell r="C671" t="str">
            <v>DCP LaSalle Gas Plant</v>
          </cell>
          <cell r="D671" t="str">
            <v>Nelson</v>
          </cell>
          <cell r="H671" t="str">
            <v>Shara</v>
          </cell>
          <cell r="I671" t="str">
            <v>175740.67.9372</v>
          </cell>
          <cell r="M671">
            <v>2</v>
          </cell>
          <cell r="N671" t="str">
            <v>LMC311P</v>
          </cell>
          <cell r="O671">
            <v>471264</v>
          </cell>
          <cell r="Q671" t="str">
            <v>MCPX</v>
          </cell>
          <cell r="R671" t="str">
            <v>CC</v>
          </cell>
          <cell r="S671" t="str">
            <v>Y</v>
          </cell>
          <cell r="T671" t="str">
            <v>N</v>
          </cell>
          <cell r="V671">
            <v>41065</v>
          </cell>
          <cell r="W671">
            <v>41234</v>
          </cell>
          <cell r="X671">
            <v>41264</v>
          </cell>
          <cell r="Z671">
            <v>41072</v>
          </cell>
          <cell r="AA671">
            <v>41072</v>
          </cell>
          <cell r="AB671">
            <v>41079</v>
          </cell>
          <cell r="AC671">
            <v>41152</v>
          </cell>
          <cell r="AD671">
            <v>41166</v>
          </cell>
          <cell r="AE671">
            <v>41135</v>
          </cell>
          <cell r="AF671">
            <v>41139</v>
          </cell>
          <cell r="AG671">
            <v>41221</v>
          </cell>
          <cell r="AH671">
            <v>41234</v>
          </cell>
          <cell r="AI671" t="str">
            <v>-</v>
          </cell>
          <cell r="AJ671">
            <v>54</v>
          </cell>
          <cell r="AK671">
            <v>28.428571428571427</v>
          </cell>
          <cell r="AR671">
            <v>41199</v>
          </cell>
          <cell r="AV671">
            <v>41221</v>
          </cell>
          <cell r="AX671">
            <v>41229</v>
          </cell>
          <cell r="AY671">
            <v>41264</v>
          </cell>
          <cell r="AZ671">
            <v>199</v>
          </cell>
        </row>
        <row r="672">
          <cell r="B672" t="str">
            <v>A2168815-01-02</v>
          </cell>
          <cell r="C672" t="str">
            <v>Additive Systems, Inc.</v>
          </cell>
          <cell r="D672" t="str">
            <v>Glynn</v>
          </cell>
          <cell r="F672" t="str">
            <v>Miller</v>
          </cell>
          <cell r="G672" t="str">
            <v>-</v>
          </cell>
          <cell r="H672" t="str">
            <v>Audrey</v>
          </cell>
          <cell r="I672">
            <v>1013451</v>
          </cell>
          <cell r="M672">
            <v>2</v>
          </cell>
          <cell r="N672" t="str">
            <v>LMV-801</v>
          </cell>
          <cell r="O672">
            <v>31732</v>
          </cell>
          <cell r="Q672" t="str">
            <v>STD</v>
          </cell>
          <cell r="R672" t="str">
            <v>PB</v>
          </cell>
          <cell r="S672" t="str">
            <v>N</v>
          </cell>
          <cell r="T672" t="str">
            <v>N</v>
          </cell>
          <cell r="V672">
            <v>41116</v>
          </cell>
          <cell r="W672">
            <v>41194</v>
          </cell>
          <cell r="X672">
            <v>41194</v>
          </cell>
          <cell r="Z672">
            <v>41123</v>
          </cell>
          <cell r="AA672">
            <v>41123</v>
          </cell>
          <cell r="AB672">
            <v>41123</v>
          </cell>
          <cell r="AC672">
            <v>41082</v>
          </cell>
          <cell r="AD672">
            <v>41096</v>
          </cell>
          <cell r="AE672">
            <v>41139</v>
          </cell>
          <cell r="AF672">
            <v>41142</v>
          </cell>
          <cell r="AH672">
            <v>41164</v>
          </cell>
          <cell r="AI672" t="str">
            <v>-</v>
          </cell>
          <cell r="AJ672">
            <v>19</v>
          </cell>
          <cell r="AK672">
            <v>11.142857142857142</v>
          </cell>
          <cell r="AV672">
            <v>41166</v>
          </cell>
          <cell r="AX672">
            <v>41170</v>
          </cell>
          <cell r="AY672">
            <v>41193</v>
          </cell>
          <cell r="AZ672">
            <v>77</v>
          </cell>
        </row>
        <row r="673">
          <cell r="B673" t="str">
            <v>A2166448-01</v>
          </cell>
          <cell r="C673" t="str">
            <v>Delta Process Equipment</v>
          </cell>
          <cell r="D673" t="str">
            <v>Krais</v>
          </cell>
          <cell r="F673" t="str">
            <v>Miller</v>
          </cell>
          <cell r="G673" t="str">
            <v>-</v>
          </cell>
          <cell r="H673" t="str">
            <v>Shara</v>
          </cell>
          <cell r="I673">
            <v>79995</v>
          </cell>
          <cell r="J673" t="str">
            <v>JP509 A-B</v>
          </cell>
          <cell r="M673">
            <v>1</v>
          </cell>
          <cell r="N673" t="str">
            <v>LMV-801</v>
          </cell>
          <cell r="O673">
            <v>25803.68</v>
          </cell>
          <cell r="Q673" t="str">
            <v>STD</v>
          </cell>
          <cell r="R673" t="str">
            <v>PA</v>
          </cell>
          <cell r="S673" t="str">
            <v>N</v>
          </cell>
          <cell r="T673" t="str">
            <v>N</v>
          </cell>
          <cell r="V673">
            <v>41110</v>
          </cell>
          <cell r="W673">
            <v>41187</v>
          </cell>
          <cell r="X673">
            <v>41194</v>
          </cell>
          <cell r="Z673">
            <v>41117</v>
          </cell>
          <cell r="AA673">
            <v>41117</v>
          </cell>
          <cell r="AB673">
            <v>41117</v>
          </cell>
          <cell r="AC673">
            <v>41082</v>
          </cell>
          <cell r="AD673">
            <v>41096</v>
          </cell>
          <cell r="AE673">
            <v>41139</v>
          </cell>
          <cell r="AF673">
            <v>41142</v>
          </cell>
          <cell r="AH673">
            <v>41164</v>
          </cell>
          <cell r="AI673" t="str">
            <v>-</v>
          </cell>
          <cell r="AJ673">
            <v>23</v>
          </cell>
          <cell r="AK673">
            <v>12</v>
          </cell>
          <cell r="AV673">
            <v>41150</v>
          </cell>
          <cell r="AX673">
            <v>41152</v>
          </cell>
          <cell r="AY673">
            <v>41197</v>
          </cell>
          <cell r="AZ673">
            <v>87</v>
          </cell>
        </row>
        <row r="674">
          <cell r="B674" t="str">
            <v>A2164674-01</v>
          </cell>
          <cell r="C674" t="str">
            <v>Fluidos Tecnicos</v>
          </cell>
          <cell r="D674" t="str">
            <v>Krais</v>
          </cell>
          <cell r="F674" t="str">
            <v>Miller</v>
          </cell>
          <cell r="G674" t="str">
            <v>-</v>
          </cell>
          <cell r="H674" t="str">
            <v>Shara</v>
          </cell>
          <cell r="I674">
            <v>79995</v>
          </cell>
          <cell r="J674" t="str">
            <v>U300-TG110-P-607/904</v>
          </cell>
          <cell r="M674">
            <v>1</v>
          </cell>
          <cell r="N674" t="str">
            <v>LMV-322</v>
          </cell>
          <cell r="O674">
            <v>41693.760000000002</v>
          </cell>
          <cell r="Q674" t="str">
            <v>STD</v>
          </cell>
          <cell r="R674" t="str">
            <v>PA</v>
          </cell>
          <cell r="S674" t="str">
            <v>Y</v>
          </cell>
          <cell r="T674" t="str">
            <v>N</v>
          </cell>
          <cell r="V674">
            <v>41107</v>
          </cell>
          <cell r="W674">
            <v>41187</v>
          </cell>
          <cell r="X674">
            <v>41201</v>
          </cell>
          <cell r="Z674">
            <v>41114</v>
          </cell>
          <cell r="AA674">
            <v>41114</v>
          </cell>
          <cell r="AB674">
            <v>41114</v>
          </cell>
          <cell r="AC674">
            <v>41089</v>
          </cell>
          <cell r="AD674">
            <v>41103</v>
          </cell>
          <cell r="AE674">
            <v>41139</v>
          </cell>
          <cell r="AF674">
            <v>41142</v>
          </cell>
          <cell r="AH674">
            <v>41171</v>
          </cell>
          <cell r="AI674" t="str">
            <v>-</v>
          </cell>
          <cell r="AJ674">
            <v>26</v>
          </cell>
          <cell r="AK674">
            <v>13.428571428571429</v>
          </cell>
          <cell r="AV674">
            <v>41156</v>
          </cell>
          <cell r="AX674">
            <v>41158</v>
          </cell>
          <cell r="AY674">
            <v>41222</v>
          </cell>
          <cell r="AZ674">
            <v>115</v>
          </cell>
        </row>
        <row r="675">
          <cell r="B675" t="str">
            <v>C2158506-01</v>
          </cell>
          <cell r="C675" t="str">
            <v>NPE</v>
          </cell>
          <cell r="D675" t="str">
            <v>Mallet</v>
          </cell>
          <cell r="F675" t="str">
            <v>Miller</v>
          </cell>
          <cell r="G675" t="str">
            <v>-</v>
          </cell>
          <cell r="H675" t="str">
            <v>Kursten</v>
          </cell>
          <cell r="I675">
            <v>530623</v>
          </cell>
          <cell r="J675" t="str">
            <v>K-2300</v>
          </cell>
          <cell r="M675">
            <v>1</v>
          </cell>
          <cell r="N675" t="str">
            <v>LMC311P</v>
          </cell>
          <cell r="O675">
            <v>135209.97</v>
          </cell>
          <cell r="Q675" t="str">
            <v>FLT</v>
          </cell>
          <cell r="R675" t="str">
            <v>CA</v>
          </cell>
          <cell r="S675" t="str">
            <v>N</v>
          </cell>
          <cell r="T675" t="str">
            <v>N</v>
          </cell>
          <cell r="V675">
            <v>41089</v>
          </cell>
          <cell r="W675">
            <v>41202</v>
          </cell>
          <cell r="X675">
            <v>41248</v>
          </cell>
          <cell r="Z675">
            <v>41096</v>
          </cell>
          <cell r="AA675">
            <v>41096</v>
          </cell>
          <cell r="AB675">
            <v>41103</v>
          </cell>
          <cell r="AC675">
            <v>41136</v>
          </cell>
          <cell r="AD675">
            <v>41150</v>
          </cell>
          <cell r="AE675">
            <v>41138</v>
          </cell>
          <cell r="AF675">
            <v>41142</v>
          </cell>
          <cell r="AG675">
            <v>41221</v>
          </cell>
          <cell r="AH675">
            <v>41218</v>
          </cell>
          <cell r="AI675" t="str">
            <v>-</v>
          </cell>
          <cell r="AJ675">
            <v>38</v>
          </cell>
          <cell r="AK675">
            <v>22.714285714285715</v>
          </cell>
          <cell r="AR675">
            <v>41179</v>
          </cell>
          <cell r="AV675">
            <v>41221</v>
          </cell>
          <cell r="AX675">
            <v>41227</v>
          </cell>
          <cell r="AY675">
            <v>41249</v>
          </cell>
          <cell r="AZ675">
            <v>160</v>
          </cell>
        </row>
        <row r="676">
          <cell r="B676" t="str">
            <v>A2162884-01-02</v>
          </cell>
          <cell r="C676" t="str">
            <v>DXP Enterprises, Inc.</v>
          </cell>
          <cell r="D676" t="str">
            <v>Kanous</v>
          </cell>
          <cell r="F676" t="str">
            <v>Miller</v>
          </cell>
          <cell r="G676" t="str">
            <v>-</v>
          </cell>
          <cell r="H676" t="str">
            <v>Madeleine</v>
          </cell>
          <cell r="I676">
            <v>2297169</v>
          </cell>
          <cell r="M676">
            <v>2</v>
          </cell>
          <cell r="N676" t="str">
            <v>LMV-801</v>
          </cell>
          <cell r="O676">
            <v>29121.360000000001</v>
          </cell>
          <cell r="Q676" t="str">
            <v>FLT</v>
          </cell>
          <cell r="R676" t="str">
            <v>PA</v>
          </cell>
          <cell r="S676" t="str">
            <v>N</v>
          </cell>
          <cell r="T676" t="str">
            <v>N</v>
          </cell>
          <cell r="V676">
            <v>41103</v>
          </cell>
          <cell r="W676">
            <v>41189</v>
          </cell>
          <cell r="X676">
            <v>41222</v>
          </cell>
          <cell r="Z676">
            <v>41110</v>
          </cell>
          <cell r="AA676">
            <v>41110</v>
          </cell>
          <cell r="AB676">
            <v>41110</v>
          </cell>
          <cell r="AC676">
            <v>41110</v>
          </cell>
          <cell r="AD676">
            <v>41124</v>
          </cell>
          <cell r="AE676">
            <v>41141</v>
          </cell>
          <cell r="AF676">
            <v>41144</v>
          </cell>
          <cell r="AH676">
            <v>41192</v>
          </cell>
          <cell r="AI676" t="str">
            <v>-</v>
          </cell>
          <cell r="AJ676">
            <v>30</v>
          </cell>
          <cell r="AK676">
            <v>17</v>
          </cell>
          <cell r="AV676">
            <v>41157</v>
          </cell>
          <cell r="AX676">
            <v>41162</v>
          </cell>
          <cell r="AY676">
            <v>41222</v>
          </cell>
          <cell r="AZ676">
            <v>119</v>
          </cell>
        </row>
        <row r="677">
          <cell r="B677" t="str">
            <v>A2162884-03-04</v>
          </cell>
          <cell r="C677" t="str">
            <v>DXP Enterprises, Inc.</v>
          </cell>
          <cell r="D677" t="str">
            <v>Kanous</v>
          </cell>
          <cell r="F677" t="str">
            <v>Miller</v>
          </cell>
          <cell r="G677" t="str">
            <v>-</v>
          </cell>
          <cell r="H677" t="str">
            <v>Madeleine</v>
          </cell>
          <cell r="I677">
            <v>2297169</v>
          </cell>
          <cell r="M677">
            <v>2</v>
          </cell>
          <cell r="N677" t="str">
            <v>LMV-311</v>
          </cell>
          <cell r="O677">
            <v>97013.34</v>
          </cell>
          <cell r="Q677" t="str">
            <v>FLT</v>
          </cell>
          <cell r="R677" t="str">
            <v>PA</v>
          </cell>
          <cell r="S677" t="str">
            <v>N</v>
          </cell>
          <cell r="T677" t="str">
            <v>N</v>
          </cell>
          <cell r="V677">
            <v>41103</v>
          </cell>
          <cell r="W677">
            <v>41189</v>
          </cell>
          <cell r="X677">
            <v>41234</v>
          </cell>
          <cell r="Z677">
            <v>41110</v>
          </cell>
          <cell r="AA677">
            <v>41110</v>
          </cell>
          <cell r="AB677">
            <v>41110</v>
          </cell>
          <cell r="AC677">
            <v>41122</v>
          </cell>
          <cell r="AD677">
            <v>41136</v>
          </cell>
          <cell r="AE677">
            <v>41141</v>
          </cell>
          <cell r="AF677">
            <v>41144</v>
          </cell>
          <cell r="AH677">
            <v>41204</v>
          </cell>
          <cell r="AI677" t="str">
            <v>-</v>
          </cell>
          <cell r="AJ677">
            <v>30</v>
          </cell>
          <cell r="AK677">
            <v>18.714285714285715</v>
          </cell>
          <cell r="AV677">
            <v>41166</v>
          </cell>
          <cell r="AX677">
            <v>41166</v>
          </cell>
          <cell r="AY677">
            <v>41234</v>
          </cell>
          <cell r="AZ677">
            <v>131</v>
          </cell>
        </row>
        <row r="678">
          <cell r="B678" t="str">
            <v>A2162884-05-06</v>
          </cell>
          <cell r="C678" t="str">
            <v>DXP Enterprises, Inc.</v>
          </cell>
          <cell r="D678" t="str">
            <v>Kanous</v>
          </cell>
          <cell r="F678" t="str">
            <v>Miller</v>
          </cell>
          <cell r="G678" t="str">
            <v>-</v>
          </cell>
          <cell r="H678" t="str">
            <v>Madeleine</v>
          </cell>
          <cell r="I678">
            <v>2297169</v>
          </cell>
          <cell r="M678">
            <v>2</v>
          </cell>
          <cell r="N678" t="str">
            <v>LMV-322</v>
          </cell>
          <cell r="O678">
            <v>66591.44</v>
          </cell>
          <cell r="Q678" t="str">
            <v>FLT</v>
          </cell>
          <cell r="R678" t="str">
            <v>PA</v>
          </cell>
          <cell r="S678" t="str">
            <v>N</v>
          </cell>
          <cell r="T678" t="str">
            <v>N</v>
          </cell>
          <cell r="V678">
            <v>41103</v>
          </cell>
          <cell r="W678">
            <v>41189</v>
          </cell>
          <cell r="X678">
            <v>41234</v>
          </cell>
          <cell r="Z678">
            <v>41110</v>
          </cell>
          <cell r="AA678">
            <v>41110</v>
          </cell>
          <cell r="AB678">
            <v>41110</v>
          </cell>
          <cell r="AC678">
            <v>41122</v>
          </cell>
          <cell r="AD678">
            <v>41136</v>
          </cell>
          <cell r="AE678">
            <v>41141</v>
          </cell>
          <cell r="AF678">
            <v>41144</v>
          </cell>
          <cell r="AH678">
            <v>41204</v>
          </cell>
          <cell r="AI678" t="str">
            <v>-</v>
          </cell>
          <cell r="AJ678">
            <v>30</v>
          </cell>
          <cell r="AK678">
            <v>18.714285714285715</v>
          </cell>
          <cell r="AV678">
            <v>41166</v>
          </cell>
          <cell r="AX678">
            <v>41169</v>
          </cell>
          <cell r="AY678">
            <v>41232</v>
          </cell>
          <cell r="AZ678">
            <v>129</v>
          </cell>
        </row>
        <row r="679">
          <cell r="B679" t="str">
            <v>C2143043-01</v>
          </cell>
          <cell r="C679" t="str">
            <v>BCCK Engineering</v>
          </cell>
          <cell r="D679" t="str">
            <v>Wesley</v>
          </cell>
          <cell r="F679" t="str">
            <v>Miller</v>
          </cell>
          <cell r="G679" t="str">
            <v>-</v>
          </cell>
          <cell r="H679" t="str">
            <v>Kursten</v>
          </cell>
          <cell r="I679" t="str">
            <v>5611-003</v>
          </cell>
          <cell r="M679">
            <v>1</v>
          </cell>
          <cell r="N679" t="str">
            <v>LMC-311P</v>
          </cell>
          <cell r="O679">
            <v>186716</v>
          </cell>
          <cell r="Q679" t="str">
            <v>FLT</v>
          </cell>
          <cell r="R679" t="str">
            <v>CA</v>
          </cell>
          <cell r="S679" t="str">
            <v>N</v>
          </cell>
          <cell r="T679" t="str">
            <v>N</v>
          </cell>
          <cell r="V679">
            <v>41052</v>
          </cell>
          <cell r="W679">
            <v>41206</v>
          </cell>
          <cell r="X679">
            <v>41229</v>
          </cell>
          <cell r="Z679">
            <v>41059</v>
          </cell>
          <cell r="AA679">
            <v>41059</v>
          </cell>
          <cell r="AB679">
            <v>41066</v>
          </cell>
          <cell r="AC679">
            <v>41117</v>
          </cell>
          <cell r="AD679">
            <v>41131</v>
          </cell>
          <cell r="AE679">
            <v>41142</v>
          </cell>
          <cell r="AF679">
            <v>41146</v>
          </cell>
          <cell r="AH679">
            <v>41199</v>
          </cell>
          <cell r="AI679" t="str">
            <v>-</v>
          </cell>
          <cell r="AJ679">
            <v>68</v>
          </cell>
          <cell r="AK679">
            <v>25.285714285714285</v>
          </cell>
          <cell r="AR679">
            <v>41151</v>
          </cell>
          <cell r="AV679">
            <v>41183</v>
          </cell>
          <cell r="AX679">
            <v>41183</v>
          </cell>
          <cell r="AY679">
            <v>41243</v>
          </cell>
          <cell r="AZ679">
            <v>191</v>
          </cell>
        </row>
        <row r="680">
          <cell r="B680" t="str">
            <v>C2142930-01</v>
          </cell>
          <cell r="C680" t="str">
            <v>BCCK Engineering</v>
          </cell>
          <cell r="D680" t="str">
            <v>Mallet</v>
          </cell>
          <cell r="F680" t="str">
            <v>Miller</v>
          </cell>
          <cell r="G680" t="str">
            <v>-</v>
          </cell>
          <cell r="H680" t="str">
            <v>Margaret</v>
          </cell>
          <cell r="I680" t="str">
            <v>2011-006</v>
          </cell>
          <cell r="M680">
            <v>1</v>
          </cell>
          <cell r="N680" t="str">
            <v>LMC-311P</v>
          </cell>
          <cell r="O680">
            <v>186716</v>
          </cell>
          <cell r="Q680" t="str">
            <v>FLT</v>
          </cell>
          <cell r="R680" t="str">
            <v>CA</v>
          </cell>
          <cell r="S680" t="str">
            <v>N</v>
          </cell>
          <cell r="T680" t="str">
            <v>N</v>
          </cell>
          <cell r="V680">
            <v>41052</v>
          </cell>
          <cell r="W680">
            <v>41206</v>
          </cell>
          <cell r="X680">
            <v>41253</v>
          </cell>
          <cell r="Z680">
            <v>41059</v>
          </cell>
          <cell r="AA680">
            <v>41059</v>
          </cell>
          <cell r="AB680">
            <v>41066</v>
          </cell>
          <cell r="AC680">
            <v>41141</v>
          </cell>
          <cell r="AD680">
            <v>41155</v>
          </cell>
          <cell r="AE680">
            <v>41142</v>
          </cell>
          <cell r="AF680">
            <v>41146</v>
          </cell>
          <cell r="AH680">
            <v>41223</v>
          </cell>
          <cell r="AI680" t="str">
            <v>-</v>
          </cell>
          <cell r="AJ680">
            <v>68</v>
          </cell>
          <cell r="AK680">
            <v>28.714285714285715</v>
          </cell>
          <cell r="AR680">
            <v>41151</v>
          </cell>
          <cell r="AV680">
            <v>41177</v>
          </cell>
          <cell r="AX680">
            <v>41197</v>
          </cell>
          <cell r="AY680">
            <v>41242</v>
          </cell>
          <cell r="AZ680">
            <v>190</v>
          </cell>
        </row>
        <row r="681">
          <cell r="B681" t="str">
            <v>A2169669-01</v>
          </cell>
          <cell r="C681" t="str">
            <v>Union Carbide Corp</v>
          </cell>
          <cell r="D681" t="str">
            <v>Kanous</v>
          </cell>
          <cell r="F681" t="str">
            <v>Miller</v>
          </cell>
          <cell r="G681" t="str">
            <v>-</v>
          </cell>
          <cell r="H681" t="str">
            <v>madeleine</v>
          </cell>
          <cell r="I681">
            <v>4500037140</v>
          </cell>
          <cell r="J681" t="str">
            <v>G-1103</v>
          </cell>
          <cell r="M681">
            <v>1</v>
          </cell>
          <cell r="N681" t="str">
            <v>LMV-311</v>
          </cell>
          <cell r="O681">
            <v>34710</v>
          </cell>
          <cell r="Q681" t="str">
            <v>FLT</v>
          </cell>
          <cell r="R681" t="str">
            <v>PB</v>
          </cell>
          <cell r="S681" t="str">
            <v>N</v>
          </cell>
          <cell r="T681" t="str">
            <v>N</v>
          </cell>
          <cell r="V681">
            <v>41120</v>
          </cell>
          <cell r="W681">
            <v>41200</v>
          </cell>
          <cell r="X681">
            <v>41225</v>
          </cell>
          <cell r="Z681">
            <v>41127</v>
          </cell>
          <cell r="AA681">
            <v>41127</v>
          </cell>
          <cell r="AB681">
            <v>41127</v>
          </cell>
          <cell r="AC681">
            <v>41113</v>
          </cell>
          <cell r="AD681">
            <v>41127</v>
          </cell>
          <cell r="AE681">
            <v>41145</v>
          </cell>
          <cell r="AF681">
            <v>41148</v>
          </cell>
          <cell r="AH681">
            <v>41195</v>
          </cell>
          <cell r="AI681" t="str">
            <v>-</v>
          </cell>
          <cell r="AJ681">
            <v>21</v>
          </cell>
          <cell r="AK681">
            <v>15</v>
          </cell>
          <cell r="AV681">
            <v>41156</v>
          </cell>
          <cell r="AX681">
            <v>41158</v>
          </cell>
          <cell r="AY681">
            <v>41214</v>
          </cell>
          <cell r="AZ681">
            <v>94</v>
          </cell>
        </row>
        <row r="682">
          <cell r="B682" t="str">
            <v>C2121057-01</v>
          </cell>
          <cell r="C682" t="str">
            <v>Linde Process Plants Inc.</v>
          </cell>
          <cell r="D682" t="str">
            <v>Boening</v>
          </cell>
          <cell r="F682" t="str">
            <v>Rossmiller</v>
          </cell>
          <cell r="H682" t="str">
            <v>Audrey</v>
          </cell>
          <cell r="I682" t="str">
            <v>005 2DA1860</v>
          </cell>
          <cell r="M682">
            <v>1</v>
          </cell>
          <cell r="N682" t="str">
            <v>BMC347EF</v>
          </cell>
          <cell r="O682">
            <v>307385</v>
          </cell>
          <cell r="P682" t="str">
            <v>PP</v>
          </cell>
          <cell r="Q682" t="str">
            <v>MCPX</v>
          </cell>
          <cell r="R682" t="str">
            <v>CA</v>
          </cell>
          <cell r="S682" t="str">
            <v>Y</v>
          </cell>
          <cell r="T682" t="str">
            <v>N</v>
          </cell>
          <cell r="V682">
            <v>40998</v>
          </cell>
          <cell r="W682">
            <v>41208</v>
          </cell>
          <cell r="X682">
            <v>41305</v>
          </cell>
          <cell r="Z682">
            <v>41005</v>
          </cell>
          <cell r="AA682">
            <v>41005</v>
          </cell>
          <cell r="AB682">
            <v>41012</v>
          </cell>
          <cell r="AC682">
            <v>41193</v>
          </cell>
          <cell r="AD682">
            <v>41207</v>
          </cell>
          <cell r="AE682">
            <v>41144</v>
          </cell>
          <cell r="AF682">
            <v>41148</v>
          </cell>
          <cell r="AG682">
            <v>41201</v>
          </cell>
          <cell r="AH682">
            <v>41275</v>
          </cell>
          <cell r="AI682" t="str">
            <v>-</v>
          </cell>
          <cell r="AJ682">
            <v>107</v>
          </cell>
          <cell r="AK682">
            <v>43.857142857142854</v>
          </cell>
          <cell r="AV682">
            <v>41205</v>
          </cell>
          <cell r="AX682">
            <v>41212</v>
          </cell>
          <cell r="AY682">
            <v>41305</v>
          </cell>
          <cell r="AZ682">
            <v>307</v>
          </cell>
        </row>
        <row r="683">
          <cell r="B683" t="str">
            <v>A2145776-01</v>
          </cell>
          <cell r="C683" t="str">
            <v>Johann Haltermann LTD</v>
          </cell>
          <cell r="D683" t="str">
            <v>Krais</v>
          </cell>
          <cell r="F683" t="str">
            <v>Miller</v>
          </cell>
          <cell r="G683" t="str">
            <v>-</v>
          </cell>
          <cell r="H683" t="str">
            <v>Shara</v>
          </cell>
          <cell r="I683" t="str">
            <v>PO-2012-00643</v>
          </cell>
          <cell r="M683">
            <v>1</v>
          </cell>
          <cell r="N683" t="str">
            <v>LMV-311</v>
          </cell>
          <cell r="O683">
            <v>85324</v>
          </cell>
          <cell r="Q683" t="str">
            <v>STD</v>
          </cell>
          <cell r="R683" t="str">
            <v>PA</v>
          </cell>
          <cell r="S683" t="str">
            <v>N</v>
          </cell>
          <cell r="T683" t="str">
            <v>N</v>
          </cell>
          <cell r="V683">
            <v>41059</v>
          </cell>
          <cell r="W683">
            <v>41194</v>
          </cell>
          <cell r="X683">
            <v>41173</v>
          </cell>
          <cell r="Z683">
            <v>41066</v>
          </cell>
          <cell r="AA683">
            <v>41066</v>
          </cell>
          <cell r="AB683">
            <v>41066</v>
          </cell>
          <cell r="AC683">
            <v>41061</v>
          </cell>
          <cell r="AD683">
            <v>41075</v>
          </cell>
          <cell r="AE683">
            <v>41146</v>
          </cell>
          <cell r="AF683">
            <v>41149</v>
          </cell>
          <cell r="AH683">
            <v>41143</v>
          </cell>
          <cell r="AI683" t="str">
            <v>-</v>
          </cell>
          <cell r="AJ683">
            <v>65</v>
          </cell>
          <cell r="AK683">
            <v>16.285714285714285</v>
          </cell>
          <cell r="AV683">
            <v>41130</v>
          </cell>
          <cell r="AX683">
            <v>41131</v>
          </cell>
          <cell r="AY683">
            <v>41179</v>
          </cell>
          <cell r="AZ683">
            <v>120</v>
          </cell>
        </row>
        <row r="684">
          <cell r="B684" t="str">
            <v>A2179149-01-02</v>
          </cell>
          <cell r="C684" t="str">
            <v>Chevron</v>
          </cell>
          <cell r="D684" t="str">
            <v>Kanous</v>
          </cell>
          <cell r="F684" t="str">
            <v>Miller</v>
          </cell>
          <cell r="G684" t="str">
            <v>-</v>
          </cell>
          <cell r="H684" t="str">
            <v>Madeleine</v>
          </cell>
          <cell r="I684">
            <v>10157311</v>
          </cell>
          <cell r="M684">
            <v>2</v>
          </cell>
          <cell r="N684" t="str">
            <v>LMV-801</v>
          </cell>
          <cell r="O684">
            <v>56466</v>
          </cell>
          <cell r="Q684" t="str">
            <v>FLT</v>
          </cell>
          <cell r="R684" t="str">
            <v>PA</v>
          </cell>
          <cell r="S684" t="str">
            <v>N</v>
          </cell>
          <cell r="T684" t="str">
            <v>N</v>
          </cell>
          <cell r="V684">
            <v>41143</v>
          </cell>
          <cell r="W684">
            <v>41194</v>
          </cell>
          <cell r="X684">
            <v>41194</v>
          </cell>
          <cell r="Z684">
            <v>41150</v>
          </cell>
          <cell r="AA684">
            <v>41150</v>
          </cell>
          <cell r="AB684">
            <v>41150</v>
          </cell>
          <cell r="AC684">
            <v>41082</v>
          </cell>
          <cell r="AD684">
            <v>41096</v>
          </cell>
          <cell r="AE684">
            <v>41146</v>
          </cell>
          <cell r="AF684">
            <v>41149</v>
          </cell>
          <cell r="AH684">
            <v>41164</v>
          </cell>
          <cell r="AI684" t="str">
            <v>-</v>
          </cell>
          <cell r="AJ684">
            <v>5</v>
          </cell>
          <cell r="AK684">
            <v>7.2857142857142856</v>
          </cell>
          <cell r="AQ684">
            <v>40807</v>
          </cell>
          <cell r="AV684">
            <v>41008</v>
          </cell>
          <cell r="AX684">
            <v>41044</v>
          </cell>
          <cell r="AY684">
            <v>41197</v>
          </cell>
          <cell r="AZ684">
            <v>54</v>
          </cell>
        </row>
        <row r="685">
          <cell r="B685" t="str">
            <v>A2150888-01</v>
          </cell>
          <cell r="C685" t="str">
            <v>TPC Group LLC</v>
          </cell>
          <cell r="D685" t="str">
            <v>Krais</v>
          </cell>
          <cell r="F685" t="str">
            <v>Miller</v>
          </cell>
          <cell r="G685" t="str">
            <v>-</v>
          </cell>
          <cell r="H685" t="str">
            <v>Shara</v>
          </cell>
          <cell r="I685">
            <v>81186</v>
          </cell>
          <cell r="J685" t="str">
            <v>6G-2131</v>
          </cell>
          <cell r="M685">
            <v>1</v>
          </cell>
          <cell r="N685" t="str">
            <v>LMV-322</v>
          </cell>
          <cell r="O685">
            <v>43715</v>
          </cell>
          <cell r="Q685" t="str">
            <v>STD</v>
          </cell>
          <cell r="R685" t="str">
            <v>PA</v>
          </cell>
          <cell r="S685" t="str">
            <v>N</v>
          </cell>
          <cell r="T685" t="str">
            <v>N</v>
          </cell>
          <cell r="V685">
            <v>41072</v>
          </cell>
          <cell r="W685">
            <v>41194</v>
          </cell>
          <cell r="X685">
            <v>41194</v>
          </cell>
          <cell r="Z685">
            <v>41079</v>
          </cell>
          <cell r="AA685">
            <v>41079</v>
          </cell>
          <cell r="AB685">
            <v>41079</v>
          </cell>
          <cell r="AC685">
            <v>41082</v>
          </cell>
          <cell r="AD685">
            <v>41096</v>
          </cell>
          <cell r="AE685">
            <v>41146</v>
          </cell>
          <cell r="AF685">
            <v>41149</v>
          </cell>
          <cell r="AH685">
            <v>41164</v>
          </cell>
          <cell r="AI685" t="str">
            <v>-</v>
          </cell>
          <cell r="AJ685">
            <v>56</v>
          </cell>
          <cell r="AK685">
            <v>17.428571428571427</v>
          </cell>
          <cell r="AV685">
            <v>41152</v>
          </cell>
          <cell r="AX685">
            <v>41152</v>
          </cell>
          <cell r="AY685">
            <v>41194</v>
          </cell>
          <cell r="AZ685">
            <v>122</v>
          </cell>
        </row>
        <row r="686">
          <cell r="B686" t="str">
            <v>A2073693-01-02</v>
          </cell>
          <cell r="C686" t="str">
            <v>Linde Process Plants Inc.</v>
          </cell>
          <cell r="D686" t="str">
            <v>Boening</v>
          </cell>
          <cell r="H686" t="str">
            <v>Audrey</v>
          </cell>
          <cell r="I686" t="str">
            <v>005 2PA0400</v>
          </cell>
          <cell r="M686">
            <v>2</v>
          </cell>
          <cell r="N686" t="str">
            <v>LMV-806</v>
          </cell>
          <cell r="O686">
            <v>119010.27</v>
          </cell>
          <cell r="Q686" t="str">
            <v>MCPX</v>
          </cell>
          <cell r="R686" t="str">
            <v>PA</v>
          </cell>
          <cell r="T686" t="str">
            <v>no</v>
          </cell>
          <cell r="V686">
            <v>40877</v>
          </cell>
          <cell r="W686">
            <v>41194</v>
          </cell>
          <cell r="X686">
            <v>41194</v>
          </cell>
          <cell r="Z686">
            <v>40884</v>
          </cell>
          <cell r="AA686">
            <v>40884</v>
          </cell>
          <cell r="AB686">
            <v>40884</v>
          </cell>
          <cell r="AC686">
            <v>41082</v>
          </cell>
          <cell r="AD686">
            <v>41096</v>
          </cell>
          <cell r="AE686">
            <v>41146</v>
          </cell>
          <cell r="AF686">
            <v>41149</v>
          </cell>
          <cell r="AH686">
            <v>41164</v>
          </cell>
          <cell r="AI686" t="str">
            <v>-</v>
          </cell>
          <cell r="AJ686">
            <v>195</v>
          </cell>
          <cell r="AK686">
            <v>45.285714285714285</v>
          </cell>
          <cell r="AQ686">
            <v>40807</v>
          </cell>
          <cell r="AV686">
            <v>41008</v>
          </cell>
          <cell r="AX686">
            <v>41030</v>
          </cell>
          <cell r="AY686">
            <v>41198</v>
          </cell>
          <cell r="AZ686">
            <v>321</v>
          </cell>
        </row>
        <row r="687">
          <cell r="B687" t="str">
            <v>A2073693-03-04</v>
          </cell>
          <cell r="C687" t="str">
            <v>Linde Process Plants Inc.</v>
          </cell>
          <cell r="D687" t="str">
            <v>Boening</v>
          </cell>
          <cell r="H687" t="str">
            <v>Audrey</v>
          </cell>
          <cell r="I687" t="str">
            <v>005 2PA0400</v>
          </cell>
          <cell r="M687">
            <v>2</v>
          </cell>
          <cell r="N687" t="str">
            <v>LMV-806</v>
          </cell>
          <cell r="O687">
            <v>74968</v>
          </cell>
          <cell r="Q687" t="str">
            <v>MCPX</v>
          </cell>
          <cell r="R687" t="str">
            <v>PA</v>
          </cell>
          <cell r="T687" t="str">
            <v>no</v>
          </cell>
          <cell r="V687">
            <v>40877</v>
          </cell>
          <cell r="W687">
            <v>41194</v>
          </cell>
          <cell r="X687">
            <v>41194</v>
          </cell>
          <cell r="Z687">
            <v>40884</v>
          </cell>
          <cell r="AA687">
            <v>40884</v>
          </cell>
          <cell r="AB687">
            <v>40884</v>
          </cell>
          <cell r="AC687">
            <v>41082</v>
          </cell>
          <cell r="AD687">
            <v>41096</v>
          </cell>
          <cell r="AE687">
            <v>41146</v>
          </cell>
          <cell r="AF687">
            <v>41149</v>
          </cell>
          <cell r="AH687">
            <v>41164</v>
          </cell>
          <cell r="AI687" t="str">
            <v>-</v>
          </cell>
          <cell r="AJ687">
            <v>195</v>
          </cell>
          <cell r="AK687">
            <v>45.285714285714285</v>
          </cell>
          <cell r="AV687">
            <v>41163</v>
          </cell>
          <cell r="AX687">
            <v>41170</v>
          </cell>
          <cell r="AY687">
            <v>41198</v>
          </cell>
          <cell r="AZ687">
            <v>321</v>
          </cell>
        </row>
        <row r="688">
          <cell r="B688" t="str">
            <v>A2180208-01</v>
          </cell>
          <cell r="C688" t="str">
            <v>Praxair - Delta Process</v>
          </cell>
          <cell r="D688" t="str">
            <v>Glynn</v>
          </cell>
          <cell r="F688" t="str">
            <v>Miller</v>
          </cell>
          <cell r="G688" t="str">
            <v>-</v>
          </cell>
          <cell r="H688" t="str">
            <v>Audrey</v>
          </cell>
          <cell r="I688" t="str">
            <v>30523813 UP</v>
          </cell>
          <cell r="M688">
            <v>1</v>
          </cell>
          <cell r="N688" t="str">
            <v>LMV-311</v>
          </cell>
          <cell r="O688">
            <v>41578</v>
          </cell>
          <cell r="Q688" t="str">
            <v>STD</v>
          </cell>
          <cell r="R688" t="str">
            <v>P6</v>
          </cell>
          <cell r="S688" t="str">
            <v>N</v>
          </cell>
          <cell r="T688" t="str">
            <v>Y</v>
          </cell>
          <cell r="V688">
            <v>41145</v>
          </cell>
          <cell r="W688">
            <v>41185</v>
          </cell>
          <cell r="X688">
            <v>41185</v>
          </cell>
          <cell r="Z688">
            <v>41152</v>
          </cell>
          <cell r="AA688">
            <v>41152</v>
          </cell>
          <cell r="AB688">
            <v>41148</v>
          </cell>
          <cell r="AC688">
            <v>41185</v>
          </cell>
          <cell r="AD688">
            <v>41185</v>
          </cell>
          <cell r="AE688">
            <v>41150.5</v>
          </cell>
          <cell r="AF688">
            <v>41152</v>
          </cell>
          <cell r="AH688">
            <v>41155</v>
          </cell>
          <cell r="AI688" t="str">
            <v>-</v>
          </cell>
          <cell r="AJ688">
            <v>6</v>
          </cell>
          <cell r="AK688">
            <v>5.7142857142857144</v>
          </cell>
          <cell r="AV688">
            <v>41134</v>
          </cell>
          <cell r="AX688">
            <v>41135</v>
          </cell>
          <cell r="AY688">
            <v>41191</v>
          </cell>
          <cell r="AZ688">
            <v>46</v>
          </cell>
        </row>
        <row r="689">
          <cell r="B689" t="str">
            <v>A2168275-01</v>
          </cell>
          <cell r="C689" t="str">
            <v>National Process Equipment/Chevron</v>
          </cell>
          <cell r="D689" t="str">
            <v>Glynn</v>
          </cell>
          <cell r="F689" t="str">
            <v>Miller</v>
          </cell>
          <cell r="G689" t="str">
            <v>-</v>
          </cell>
          <cell r="H689" t="str">
            <v>Audrey</v>
          </cell>
          <cell r="I689" t="str">
            <v>PUR530970</v>
          </cell>
          <cell r="M689">
            <v>1</v>
          </cell>
          <cell r="N689" t="str">
            <v>LMV-802</v>
          </cell>
          <cell r="O689">
            <v>15081.12</v>
          </cell>
          <cell r="Q689" t="str">
            <v>STD</v>
          </cell>
          <cell r="R689" t="str">
            <v>PA</v>
          </cell>
          <cell r="S689" t="str">
            <v>N</v>
          </cell>
          <cell r="V689">
            <v>41116</v>
          </cell>
          <cell r="W689">
            <v>41197</v>
          </cell>
          <cell r="X689">
            <v>41197</v>
          </cell>
          <cell r="Z689">
            <v>41123</v>
          </cell>
          <cell r="AA689">
            <v>41123</v>
          </cell>
          <cell r="AB689">
            <v>41123</v>
          </cell>
          <cell r="AC689">
            <v>41085</v>
          </cell>
          <cell r="AD689">
            <v>41099</v>
          </cell>
          <cell r="AE689">
            <v>41149</v>
          </cell>
          <cell r="AF689">
            <v>41152</v>
          </cell>
          <cell r="AH689">
            <v>41167</v>
          </cell>
          <cell r="AI689" t="str">
            <v>-</v>
          </cell>
          <cell r="AJ689">
            <v>27</v>
          </cell>
          <cell r="AK689">
            <v>11.571428571428571</v>
          </cell>
          <cell r="AV689">
            <v>41152</v>
          </cell>
          <cell r="AX689">
            <v>41164</v>
          </cell>
          <cell r="AY689">
            <v>41192</v>
          </cell>
          <cell r="AZ689">
            <v>76</v>
          </cell>
        </row>
        <row r="690">
          <cell r="B690" t="str">
            <v>A2159840-01-02</v>
          </cell>
          <cell r="C690" t="str">
            <v>BCCK Engineering/MIDMAR</v>
          </cell>
          <cell r="D690" t="str">
            <v>Lothe</v>
          </cell>
          <cell r="F690" t="str">
            <v>Collins</v>
          </cell>
          <cell r="H690" t="str">
            <v>Audrey</v>
          </cell>
          <cell r="I690" t="str">
            <v>3711-037</v>
          </cell>
          <cell r="M690">
            <v>2</v>
          </cell>
          <cell r="N690" t="str">
            <v>LMV-311</v>
          </cell>
          <cell r="O690">
            <v>170484.76</v>
          </cell>
          <cell r="Q690" t="str">
            <v>MCPX</v>
          </cell>
          <cell r="R690" t="str">
            <v>PC</v>
          </cell>
          <cell r="S690" t="str">
            <v>N</v>
          </cell>
          <cell r="T690" t="str">
            <v>N</v>
          </cell>
          <cell r="V690">
            <v>41095</v>
          </cell>
          <cell r="W690">
            <v>41211</v>
          </cell>
          <cell r="X690">
            <v>41364</v>
          </cell>
          <cell r="Z690">
            <v>41102</v>
          </cell>
          <cell r="AA690">
            <v>41102</v>
          </cell>
          <cell r="AB690">
            <v>41102</v>
          </cell>
          <cell r="AC690">
            <v>41252</v>
          </cell>
          <cell r="AD690">
            <v>41266</v>
          </cell>
          <cell r="AE690">
            <v>41149</v>
          </cell>
          <cell r="AF690">
            <v>41152</v>
          </cell>
          <cell r="AH690">
            <v>41334</v>
          </cell>
          <cell r="AI690" t="str">
            <v>-</v>
          </cell>
          <cell r="AJ690">
            <v>42</v>
          </cell>
          <cell r="AK690">
            <v>38.428571428571431</v>
          </cell>
          <cell r="AV690">
            <v>41143</v>
          </cell>
          <cell r="AX690">
            <v>41179</v>
          </cell>
          <cell r="AY690">
            <v>41248</v>
          </cell>
          <cell r="AZ690">
            <v>153</v>
          </cell>
        </row>
        <row r="691">
          <cell r="B691" t="str">
            <v>C2121330-01</v>
          </cell>
          <cell r="C691" t="str">
            <v>Exterran Energy</v>
          </cell>
          <cell r="D691" t="str">
            <v>Mallet</v>
          </cell>
          <cell r="F691" t="str">
            <v>Miller</v>
          </cell>
          <cell r="G691" t="str">
            <v>-</v>
          </cell>
          <cell r="H691" t="str">
            <v>Margaret</v>
          </cell>
          <cell r="I691">
            <v>5296901</v>
          </cell>
          <cell r="J691" t="str">
            <v>C-111</v>
          </cell>
          <cell r="M691">
            <v>1</v>
          </cell>
          <cell r="N691" t="str">
            <v>LMC331F</v>
          </cell>
          <cell r="O691">
            <v>185749</v>
          </cell>
          <cell r="Q691" t="str">
            <v>FLT</v>
          </cell>
          <cell r="R691" t="str">
            <v>CA</v>
          </cell>
          <cell r="S691" t="str">
            <v>N</v>
          </cell>
          <cell r="T691" t="str">
            <v>N</v>
          </cell>
          <cell r="V691">
            <v>40998</v>
          </cell>
          <cell r="W691">
            <v>41215</v>
          </cell>
          <cell r="X691">
            <v>41215</v>
          </cell>
          <cell r="Y691" t="str">
            <v>-</v>
          </cell>
          <cell r="Z691">
            <v>41005</v>
          </cell>
          <cell r="AA691">
            <v>41005</v>
          </cell>
          <cell r="AB691">
            <v>41012</v>
          </cell>
          <cell r="AC691">
            <v>41103</v>
          </cell>
          <cell r="AD691">
            <v>41117</v>
          </cell>
          <cell r="AE691">
            <v>41151</v>
          </cell>
          <cell r="AF691">
            <v>41155</v>
          </cell>
          <cell r="AH691">
            <v>41185</v>
          </cell>
          <cell r="AI691" t="str">
            <v>-</v>
          </cell>
          <cell r="AJ691">
            <v>112</v>
          </cell>
          <cell r="AK691">
            <v>31</v>
          </cell>
          <cell r="AR691">
            <v>41137</v>
          </cell>
          <cell r="AV691">
            <v>41175</v>
          </cell>
          <cell r="AX691">
            <v>41176</v>
          </cell>
          <cell r="AY691">
            <v>41213</v>
          </cell>
          <cell r="AZ691">
            <v>215</v>
          </cell>
        </row>
        <row r="692">
          <cell r="B692" t="str">
            <v>A2169956-01</v>
          </cell>
          <cell r="C692" t="str">
            <v>Union Carbide Corp</v>
          </cell>
          <cell r="D692" t="str">
            <v>Kanous</v>
          </cell>
          <cell r="F692" t="str">
            <v>Miller</v>
          </cell>
          <cell r="G692" t="str">
            <v>-</v>
          </cell>
          <cell r="H692" t="str">
            <v>Madeleine</v>
          </cell>
          <cell r="I692">
            <v>4500031352</v>
          </cell>
          <cell r="J692" t="str">
            <v>G-1123</v>
          </cell>
          <cell r="M692">
            <v>1</v>
          </cell>
          <cell r="N692" t="str">
            <v>LMV-311</v>
          </cell>
          <cell r="O692">
            <v>37518</v>
          </cell>
          <cell r="Q692" t="str">
            <v>FLT</v>
          </cell>
          <cell r="R692" t="str">
            <v>PA</v>
          </cell>
          <cell r="S692" t="str">
            <v>N</v>
          </cell>
          <cell r="V692">
            <v>41120</v>
          </cell>
          <cell r="W692">
            <v>41200</v>
          </cell>
          <cell r="X692">
            <v>41232</v>
          </cell>
          <cell r="Z692">
            <v>41127</v>
          </cell>
          <cell r="AA692">
            <v>41127</v>
          </cell>
          <cell r="AB692">
            <v>41127</v>
          </cell>
          <cell r="AC692">
            <v>41120</v>
          </cell>
          <cell r="AD692">
            <v>41134</v>
          </cell>
          <cell r="AE692">
            <v>41152</v>
          </cell>
          <cell r="AF692">
            <v>41155</v>
          </cell>
          <cell r="AH692">
            <v>41202</v>
          </cell>
          <cell r="AI692" t="str">
            <v>-</v>
          </cell>
          <cell r="AJ692">
            <v>26</v>
          </cell>
          <cell r="AK692">
            <v>16</v>
          </cell>
          <cell r="AV692">
            <v>41169</v>
          </cell>
          <cell r="AX692">
            <v>41176</v>
          </cell>
          <cell r="AY692">
            <v>41214</v>
          </cell>
          <cell r="AZ692">
            <v>94</v>
          </cell>
        </row>
        <row r="693">
          <cell r="B693" t="str">
            <v>A2179553-01</v>
          </cell>
          <cell r="C693" t="str">
            <v>Airgas Specialty Gases, Inc.</v>
          </cell>
          <cell r="D693" t="str">
            <v>Boening</v>
          </cell>
          <cell r="F693" t="str">
            <v>Miller</v>
          </cell>
          <cell r="G693" t="str">
            <v>-</v>
          </cell>
          <cell r="H693" t="str">
            <v>Kursten</v>
          </cell>
          <cell r="I693" t="str">
            <v>124-JYCB-FY13-1</v>
          </cell>
          <cell r="M693">
            <v>1</v>
          </cell>
          <cell r="N693" t="str">
            <v>LMV-801</v>
          </cell>
          <cell r="O693">
            <v>40713</v>
          </cell>
          <cell r="Q693" t="str">
            <v>FLT</v>
          </cell>
          <cell r="R693" t="str">
            <v>P7</v>
          </cell>
          <cell r="S693" t="str">
            <v>N</v>
          </cell>
          <cell r="T693" t="str">
            <v>N</v>
          </cell>
          <cell r="V693">
            <v>41143</v>
          </cell>
          <cell r="W693">
            <v>41194</v>
          </cell>
          <cell r="X693">
            <v>41194</v>
          </cell>
          <cell r="Z693">
            <v>41150</v>
          </cell>
          <cell r="AA693">
            <v>41150</v>
          </cell>
          <cell r="AB693">
            <v>41146.5</v>
          </cell>
          <cell r="AC693">
            <v>41194</v>
          </cell>
          <cell r="AD693">
            <v>41194</v>
          </cell>
          <cell r="AE693">
            <v>41153.75</v>
          </cell>
          <cell r="AF693">
            <v>41155.5</v>
          </cell>
          <cell r="AH693">
            <v>41164</v>
          </cell>
          <cell r="AI693" t="str">
            <v>-</v>
          </cell>
          <cell r="AJ693">
            <v>9</v>
          </cell>
          <cell r="AK693">
            <v>7.2857142857142856</v>
          </cell>
          <cell r="AV693">
            <v>41151</v>
          </cell>
          <cell r="AX693">
            <v>41173</v>
          </cell>
          <cell r="AY693">
            <v>41184</v>
          </cell>
          <cell r="AZ693">
            <v>41</v>
          </cell>
        </row>
        <row r="694">
          <cell r="B694" t="str">
            <v>A2121800-11</v>
          </cell>
          <cell r="C694" t="str">
            <v>Technip/Exxon Mobil</v>
          </cell>
          <cell r="D694" t="str">
            <v>Pastore</v>
          </cell>
          <cell r="H694" t="str">
            <v>Christina</v>
          </cell>
          <cell r="I694" t="str">
            <v>DH022163P22359</v>
          </cell>
          <cell r="M694">
            <v>11</v>
          </cell>
          <cell r="N694" t="str">
            <v xml:space="preserve">LMV801 </v>
          </cell>
          <cell r="O694">
            <v>31739.999999999996</v>
          </cell>
          <cell r="Q694" t="str">
            <v>MCPX</v>
          </cell>
          <cell r="R694" t="str">
            <v>PB</v>
          </cell>
          <cell r="S694" t="str">
            <v>Y</v>
          </cell>
          <cell r="T694" t="str">
            <v>N</v>
          </cell>
          <cell r="V694">
            <v>40999</v>
          </cell>
          <cell r="W694">
            <v>41208</v>
          </cell>
          <cell r="X694">
            <v>41234</v>
          </cell>
          <cell r="Z694">
            <v>41006</v>
          </cell>
          <cell r="AA694">
            <v>41006</v>
          </cell>
          <cell r="AB694">
            <v>41006</v>
          </cell>
          <cell r="AC694">
            <v>41122</v>
          </cell>
          <cell r="AD694">
            <v>41136</v>
          </cell>
          <cell r="AE694">
            <v>41153</v>
          </cell>
          <cell r="AF694">
            <v>41156</v>
          </cell>
          <cell r="AH694">
            <v>41204</v>
          </cell>
          <cell r="AI694" t="str">
            <v>-</v>
          </cell>
          <cell r="AJ694">
            <v>112</v>
          </cell>
          <cell r="AK694">
            <v>33.571428571428569</v>
          </cell>
          <cell r="AV694">
            <v>41179</v>
          </cell>
          <cell r="AX694">
            <v>41184</v>
          </cell>
          <cell r="AY694">
            <v>41242</v>
          </cell>
          <cell r="AZ694">
            <v>243</v>
          </cell>
        </row>
        <row r="695">
          <cell r="B695" t="str">
            <v>A2121800-03</v>
          </cell>
          <cell r="C695" t="str">
            <v>Technip/Exxon Mobil</v>
          </cell>
          <cell r="D695" t="str">
            <v>Pastore</v>
          </cell>
          <cell r="H695" t="str">
            <v>Christina</v>
          </cell>
          <cell r="I695" t="str">
            <v>DH022163P22359</v>
          </cell>
          <cell r="M695">
            <v>11</v>
          </cell>
          <cell r="N695" t="str">
            <v xml:space="preserve">LMV801 </v>
          </cell>
          <cell r="O695">
            <v>46553</v>
          </cell>
          <cell r="Q695" t="str">
            <v>MCPX</v>
          </cell>
          <cell r="R695" t="str">
            <v>PB</v>
          </cell>
          <cell r="S695" t="str">
            <v>Y</v>
          </cell>
          <cell r="T695" t="str">
            <v>N</v>
          </cell>
          <cell r="V695">
            <v>40999</v>
          </cell>
          <cell r="W695">
            <v>41208</v>
          </cell>
          <cell r="X695">
            <v>41234</v>
          </cell>
          <cell r="Z695">
            <v>41006</v>
          </cell>
          <cell r="AA695">
            <v>41006</v>
          </cell>
          <cell r="AB695">
            <v>41006</v>
          </cell>
          <cell r="AC695">
            <v>41122</v>
          </cell>
          <cell r="AD695">
            <v>41136</v>
          </cell>
          <cell r="AE695">
            <v>41153</v>
          </cell>
          <cell r="AF695">
            <v>41156</v>
          </cell>
          <cell r="AH695">
            <v>41204</v>
          </cell>
          <cell r="AI695" t="str">
            <v>-</v>
          </cell>
          <cell r="AJ695">
            <v>112</v>
          </cell>
          <cell r="AK695">
            <v>33.571428571428569</v>
          </cell>
          <cell r="AV695">
            <v>41179</v>
          </cell>
          <cell r="AX695">
            <v>41185</v>
          </cell>
          <cell r="AY695">
            <v>41242</v>
          </cell>
          <cell r="AZ695">
            <v>243</v>
          </cell>
        </row>
        <row r="696">
          <cell r="B696" t="str">
            <v>A2121800-05</v>
          </cell>
          <cell r="C696" t="str">
            <v>Technip/Exxon Mobil</v>
          </cell>
          <cell r="D696" t="str">
            <v>Pastore</v>
          </cell>
          <cell r="H696" t="str">
            <v>Christina</v>
          </cell>
          <cell r="I696" t="str">
            <v>DH022163P22359</v>
          </cell>
          <cell r="M696">
            <v>11</v>
          </cell>
          <cell r="N696" t="str">
            <v xml:space="preserve">LMV801 </v>
          </cell>
          <cell r="O696">
            <v>49998</v>
          </cell>
          <cell r="Q696" t="str">
            <v>MCPX</v>
          </cell>
          <cell r="R696" t="str">
            <v>PB</v>
          </cell>
          <cell r="S696" t="str">
            <v>Y</v>
          </cell>
          <cell r="T696" t="str">
            <v>N</v>
          </cell>
          <cell r="V696">
            <v>40999</v>
          </cell>
          <cell r="W696">
            <v>41208</v>
          </cell>
          <cell r="X696">
            <v>41234</v>
          </cell>
          <cell r="Z696">
            <v>41006</v>
          </cell>
          <cell r="AA696">
            <v>41006</v>
          </cell>
          <cell r="AB696">
            <v>41006</v>
          </cell>
          <cell r="AC696">
            <v>41122</v>
          </cell>
          <cell r="AD696">
            <v>41136</v>
          </cell>
          <cell r="AE696">
            <v>41153</v>
          </cell>
          <cell r="AF696">
            <v>41156</v>
          </cell>
          <cell r="AH696">
            <v>41204</v>
          </cell>
          <cell r="AI696" t="str">
            <v>-</v>
          </cell>
          <cell r="AJ696">
            <v>112</v>
          </cell>
          <cell r="AK696">
            <v>33.571428571428569</v>
          </cell>
          <cell r="AV696">
            <v>41179</v>
          </cell>
          <cell r="AX696">
            <v>41185</v>
          </cell>
          <cell r="AY696">
            <v>41242</v>
          </cell>
          <cell r="AZ696">
            <v>243</v>
          </cell>
        </row>
        <row r="697">
          <cell r="B697" t="str">
            <v>A2121800-01</v>
          </cell>
          <cell r="C697" t="str">
            <v>Technip/Exxon Mobil</v>
          </cell>
          <cell r="D697" t="str">
            <v>Pastore</v>
          </cell>
          <cell r="H697" t="str">
            <v>Christina</v>
          </cell>
          <cell r="I697" t="str">
            <v>DH022163P22359</v>
          </cell>
          <cell r="M697">
            <v>11</v>
          </cell>
          <cell r="N697" t="str">
            <v xml:space="preserve">LMV801 </v>
          </cell>
          <cell r="O697">
            <v>48707</v>
          </cell>
          <cell r="Q697" t="str">
            <v>MCPX</v>
          </cell>
          <cell r="R697" t="str">
            <v>PB</v>
          </cell>
          <cell r="S697" t="str">
            <v>Y</v>
          </cell>
          <cell r="T697" t="str">
            <v>N</v>
          </cell>
          <cell r="V697">
            <v>40999</v>
          </cell>
          <cell r="W697">
            <v>41208</v>
          </cell>
          <cell r="X697">
            <v>41234</v>
          </cell>
          <cell r="Z697">
            <v>41006</v>
          </cell>
          <cell r="AA697">
            <v>41006</v>
          </cell>
          <cell r="AB697">
            <v>41006</v>
          </cell>
          <cell r="AC697">
            <v>41122</v>
          </cell>
          <cell r="AD697">
            <v>41136</v>
          </cell>
          <cell r="AE697">
            <v>41153</v>
          </cell>
          <cell r="AF697">
            <v>41156</v>
          </cell>
          <cell r="AH697">
            <v>41204</v>
          </cell>
          <cell r="AI697" t="str">
            <v>-</v>
          </cell>
          <cell r="AJ697">
            <v>112</v>
          </cell>
          <cell r="AK697">
            <v>33.571428571428569</v>
          </cell>
          <cell r="AV697">
            <v>41178</v>
          </cell>
          <cell r="AX697">
            <v>41186</v>
          </cell>
          <cell r="AY697">
            <v>41242</v>
          </cell>
          <cell r="AZ697">
            <v>243</v>
          </cell>
        </row>
        <row r="698">
          <cell r="B698" t="str">
            <v>A2121800-02</v>
          </cell>
          <cell r="C698" t="str">
            <v>Technip/Exxon Mobil</v>
          </cell>
          <cell r="D698" t="str">
            <v>Pastore</v>
          </cell>
          <cell r="H698" t="str">
            <v>Christina</v>
          </cell>
          <cell r="I698" t="str">
            <v>DH022163P22359</v>
          </cell>
          <cell r="M698">
            <v>11</v>
          </cell>
          <cell r="N698" t="str">
            <v xml:space="preserve">LMV801 </v>
          </cell>
          <cell r="O698">
            <v>46553</v>
          </cell>
          <cell r="Q698" t="str">
            <v>MCPX</v>
          </cell>
          <cell r="R698" t="str">
            <v>PB</v>
          </cell>
          <cell r="S698" t="str">
            <v>Y</v>
          </cell>
          <cell r="T698" t="str">
            <v>N</v>
          </cell>
          <cell r="V698">
            <v>40999</v>
          </cell>
          <cell r="W698">
            <v>41208</v>
          </cell>
          <cell r="X698">
            <v>41234</v>
          </cell>
          <cell r="Z698">
            <v>41006</v>
          </cell>
          <cell r="AA698">
            <v>41006</v>
          </cell>
          <cell r="AB698">
            <v>41006</v>
          </cell>
          <cell r="AC698">
            <v>41122</v>
          </cell>
          <cell r="AD698">
            <v>41136</v>
          </cell>
          <cell r="AE698">
            <v>41153</v>
          </cell>
          <cell r="AF698">
            <v>41156</v>
          </cell>
          <cell r="AH698">
            <v>41204</v>
          </cell>
          <cell r="AI698" t="str">
            <v>-</v>
          </cell>
          <cell r="AJ698">
            <v>112</v>
          </cell>
          <cell r="AK698">
            <v>33.571428571428569</v>
          </cell>
          <cell r="AV698">
            <v>41179</v>
          </cell>
          <cell r="AX698">
            <v>41187</v>
          </cell>
          <cell r="AY698">
            <v>41242</v>
          </cell>
          <cell r="AZ698">
            <v>243</v>
          </cell>
        </row>
        <row r="699">
          <cell r="B699" t="str">
            <v>A2121800-04</v>
          </cell>
          <cell r="C699" t="str">
            <v>Technip/Exxon Mobil</v>
          </cell>
          <cell r="D699" t="str">
            <v>Pastore</v>
          </cell>
          <cell r="H699" t="str">
            <v>Christina</v>
          </cell>
          <cell r="I699" t="str">
            <v>DH022163P22359</v>
          </cell>
          <cell r="M699">
            <v>11</v>
          </cell>
          <cell r="N699" t="str">
            <v xml:space="preserve">LMV801 </v>
          </cell>
          <cell r="O699">
            <v>50698</v>
          </cell>
          <cell r="Q699" t="str">
            <v>MCPX</v>
          </cell>
          <cell r="R699" t="str">
            <v>PB</v>
          </cell>
          <cell r="S699" t="str">
            <v>Y</v>
          </cell>
          <cell r="T699" t="str">
            <v>N</v>
          </cell>
          <cell r="V699">
            <v>40999</v>
          </cell>
          <cell r="W699">
            <v>41208</v>
          </cell>
          <cell r="X699">
            <v>41234</v>
          </cell>
          <cell r="Z699">
            <v>41006</v>
          </cell>
          <cell r="AA699">
            <v>41006</v>
          </cell>
          <cell r="AB699">
            <v>41006</v>
          </cell>
          <cell r="AC699">
            <v>41122</v>
          </cell>
          <cell r="AD699">
            <v>41136</v>
          </cell>
          <cell r="AE699">
            <v>41153</v>
          </cell>
          <cell r="AF699">
            <v>41156</v>
          </cell>
          <cell r="AH699">
            <v>41204</v>
          </cell>
          <cell r="AI699" t="str">
            <v>-</v>
          </cell>
          <cell r="AJ699">
            <v>112</v>
          </cell>
          <cell r="AK699">
            <v>33.571428571428569</v>
          </cell>
          <cell r="AV699">
            <v>41179</v>
          </cell>
          <cell r="AX699">
            <v>41187</v>
          </cell>
          <cell r="AY699">
            <v>41242</v>
          </cell>
          <cell r="AZ699">
            <v>243</v>
          </cell>
        </row>
        <row r="700">
          <cell r="B700" t="str">
            <v>A2121800-06</v>
          </cell>
          <cell r="C700" t="str">
            <v>Technip/Exxon Mobil</v>
          </cell>
          <cell r="D700" t="str">
            <v>Pastore</v>
          </cell>
          <cell r="H700" t="str">
            <v>Christina</v>
          </cell>
          <cell r="I700" t="str">
            <v>DH022163P22359</v>
          </cell>
          <cell r="M700">
            <v>11</v>
          </cell>
          <cell r="N700" t="str">
            <v xml:space="preserve">LMV801 </v>
          </cell>
          <cell r="O700">
            <v>56515.729999999996</v>
          </cell>
          <cell r="Q700" t="str">
            <v>MCPX</v>
          </cell>
          <cell r="R700" t="str">
            <v>PB</v>
          </cell>
          <cell r="S700" t="str">
            <v>Y</v>
          </cell>
          <cell r="T700" t="str">
            <v>N</v>
          </cell>
          <cell r="V700">
            <v>40999</v>
          </cell>
          <cell r="W700">
            <v>41208</v>
          </cell>
          <cell r="X700">
            <v>41234</v>
          </cell>
          <cell r="Z700">
            <v>41006</v>
          </cell>
          <cell r="AA700">
            <v>41006</v>
          </cell>
          <cell r="AB700">
            <v>41006</v>
          </cell>
          <cell r="AC700">
            <v>41122</v>
          </cell>
          <cell r="AD700">
            <v>41136</v>
          </cell>
          <cell r="AE700">
            <v>41153</v>
          </cell>
          <cell r="AF700">
            <v>41156</v>
          </cell>
          <cell r="AH700">
            <v>41204</v>
          </cell>
          <cell r="AI700" t="str">
            <v>-</v>
          </cell>
          <cell r="AJ700">
            <v>112</v>
          </cell>
          <cell r="AK700">
            <v>33.571428571428569</v>
          </cell>
          <cell r="AV700">
            <v>41179</v>
          </cell>
          <cell r="AX700">
            <v>41187</v>
          </cell>
          <cell r="AY700">
            <v>41242</v>
          </cell>
          <cell r="AZ700">
            <v>243</v>
          </cell>
        </row>
        <row r="701">
          <cell r="B701" t="str">
            <v>A2121800-08</v>
          </cell>
          <cell r="C701" t="str">
            <v>Technip/Exxon Mobil</v>
          </cell>
          <cell r="D701" t="str">
            <v>Pastore</v>
          </cell>
          <cell r="H701" t="str">
            <v>Christina</v>
          </cell>
          <cell r="I701" t="str">
            <v>DH022163P22359</v>
          </cell>
          <cell r="M701">
            <v>11</v>
          </cell>
          <cell r="N701" t="str">
            <v xml:space="preserve">LMV801 </v>
          </cell>
          <cell r="O701">
            <v>55459.73</v>
          </cell>
          <cell r="Q701" t="str">
            <v>MCPX</v>
          </cell>
          <cell r="R701" t="str">
            <v>PB</v>
          </cell>
          <cell r="S701" t="str">
            <v>Y</v>
          </cell>
          <cell r="T701" t="str">
            <v>N</v>
          </cell>
          <cell r="V701">
            <v>40999</v>
          </cell>
          <cell r="W701">
            <v>41208</v>
          </cell>
          <cell r="X701">
            <v>41234</v>
          </cell>
          <cell r="Z701">
            <v>41006</v>
          </cell>
          <cell r="AA701">
            <v>41006</v>
          </cell>
          <cell r="AB701">
            <v>41006</v>
          </cell>
          <cell r="AC701">
            <v>41122</v>
          </cell>
          <cell r="AD701">
            <v>41136</v>
          </cell>
          <cell r="AE701">
            <v>41153</v>
          </cell>
          <cell r="AF701">
            <v>41156</v>
          </cell>
          <cell r="AH701">
            <v>41204</v>
          </cell>
          <cell r="AI701" t="str">
            <v>-</v>
          </cell>
          <cell r="AJ701">
            <v>112</v>
          </cell>
          <cell r="AK701">
            <v>33.571428571428569</v>
          </cell>
          <cell r="AV701">
            <v>41179</v>
          </cell>
          <cell r="AX701">
            <v>41187</v>
          </cell>
          <cell r="AY701">
            <v>41242</v>
          </cell>
          <cell r="AZ701">
            <v>243</v>
          </cell>
        </row>
        <row r="702">
          <cell r="B702" t="str">
            <v>A2121800-09</v>
          </cell>
          <cell r="C702" t="str">
            <v>Technip/Exxon Mobil</v>
          </cell>
          <cell r="D702" t="str">
            <v>Pastore</v>
          </cell>
          <cell r="H702" t="str">
            <v>Christina</v>
          </cell>
          <cell r="I702" t="str">
            <v>DH022163P22359</v>
          </cell>
          <cell r="M702">
            <v>11</v>
          </cell>
          <cell r="N702" t="str">
            <v xml:space="preserve">LMV801 </v>
          </cell>
          <cell r="O702">
            <v>52893.73</v>
          </cell>
          <cell r="Q702" t="str">
            <v>MCPX</v>
          </cell>
          <cell r="R702" t="str">
            <v>PB</v>
          </cell>
          <cell r="S702" t="str">
            <v>Y</v>
          </cell>
          <cell r="T702" t="str">
            <v>N</v>
          </cell>
          <cell r="V702">
            <v>40999</v>
          </cell>
          <cell r="W702">
            <v>41208</v>
          </cell>
          <cell r="X702">
            <v>41234</v>
          </cell>
          <cell r="Z702">
            <v>41006</v>
          </cell>
          <cell r="AA702">
            <v>41006</v>
          </cell>
          <cell r="AB702">
            <v>41006</v>
          </cell>
          <cell r="AC702">
            <v>41122</v>
          </cell>
          <cell r="AD702">
            <v>41136</v>
          </cell>
          <cell r="AE702">
            <v>41153</v>
          </cell>
          <cell r="AF702">
            <v>41156</v>
          </cell>
          <cell r="AH702">
            <v>41204</v>
          </cell>
          <cell r="AI702" t="str">
            <v>-</v>
          </cell>
          <cell r="AJ702">
            <v>112</v>
          </cell>
          <cell r="AK702">
            <v>33.571428571428569</v>
          </cell>
          <cell r="AV702">
            <v>41179</v>
          </cell>
          <cell r="AX702">
            <v>41190</v>
          </cell>
          <cell r="AY702">
            <v>41242</v>
          </cell>
          <cell r="AZ702">
            <v>243</v>
          </cell>
        </row>
        <row r="703">
          <cell r="B703" t="str">
            <v>A2121800-10</v>
          </cell>
          <cell r="C703" t="str">
            <v>Technip/Exxon Mobil</v>
          </cell>
          <cell r="D703" t="str">
            <v>Pastore</v>
          </cell>
          <cell r="H703" t="str">
            <v>Christina</v>
          </cell>
          <cell r="I703" t="str">
            <v>DH022163P22359</v>
          </cell>
          <cell r="M703">
            <v>11</v>
          </cell>
          <cell r="N703" t="str">
            <v xml:space="preserve">LMV801 </v>
          </cell>
          <cell r="O703">
            <v>49403</v>
          </cell>
          <cell r="Q703" t="str">
            <v>MCPX</v>
          </cell>
          <cell r="R703" t="str">
            <v>PB</v>
          </cell>
          <cell r="S703" t="str">
            <v>Y</v>
          </cell>
          <cell r="T703" t="str">
            <v>N</v>
          </cell>
          <cell r="V703">
            <v>40999</v>
          </cell>
          <cell r="W703">
            <v>41208</v>
          </cell>
          <cell r="X703">
            <v>41234</v>
          </cell>
          <cell r="Z703">
            <v>41006</v>
          </cell>
          <cell r="AA703">
            <v>41006</v>
          </cell>
          <cell r="AB703">
            <v>41006</v>
          </cell>
          <cell r="AC703">
            <v>41122</v>
          </cell>
          <cell r="AD703">
            <v>41136</v>
          </cell>
          <cell r="AE703">
            <v>41153</v>
          </cell>
          <cell r="AF703">
            <v>41156</v>
          </cell>
          <cell r="AH703">
            <v>41204</v>
          </cell>
          <cell r="AI703" t="str">
            <v>-</v>
          </cell>
          <cell r="AJ703">
            <v>112</v>
          </cell>
          <cell r="AK703">
            <v>33.571428571428569</v>
          </cell>
          <cell r="AV703">
            <v>41179</v>
          </cell>
          <cell r="AX703">
            <v>41190</v>
          </cell>
          <cell r="AY703">
            <v>41242</v>
          </cell>
          <cell r="AZ703">
            <v>243</v>
          </cell>
        </row>
        <row r="704">
          <cell r="B704" t="str">
            <v>A2121800-07</v>
          </cell>
          <cell r="C704" t="str">
            <v>Technip/Exxon Mobil</v>
          </cell>
          <cell r="D704" t="str">
            <v>Pastore</v>
          </cell>
          <cell r="H704" t="str">
            <v>Christina</v>
          </cell>
          <cell r="I704" t="str">
            <v>DH022163P22359</v>
          </cell>
          <cell r="M704">
            <v>11</v>
          </cell>
          <cell r="N704" t="str">
            <v xml:space="preserve">LMV801 </v>
          </cell>
          <cell r="O704">
            <v>79885</v>
          </cell>
          <cell r="Q704" t="str">
            <v>MCPX</v>
          </cell>
          <cell r="R704" t="str">
            <v>PB</v>
          </cell>
          <cell r="S704" t="str">
            <v>Y</v>
          </cell>
          <cell r="T704" t="str">
            <v>N</v>
          </cell>
          <cell r="V704">
            <v>40999</v>
          </cell>
          <cell r="W704">
            <v>41208</v>
          </cell>
          <cell r="X704">
            <v>41234</v>
          </cell>
          <cell r="Z704">
            <v>41006</v>
          </cell>
          <cell r="AA704">
            <v>41006</v>
          </cell>
          <cell r="AB704">
            <v>41006</v>
          </cell>
          <cell r="AC704">
            <v>41122</v>
          </cell>
          <cell r="AD704">
            <v>41136</v>
          </cell>
          <cell r="AE704">
            <v>41153</v>
          </cell>
          <cell r="AF704">
            <v>41156</v>
          </cell>
          <cell r="AH704">
            <v>41204</v>
          </cell>
          <cell r="AI704" t="str">
            <v>-</v>
          </cell>
          <cell r="AJ704">
            <v>112</v>
          </cell>
          <cell r="AK704">
            <v>33.571428571428569</v>
          </cell>
          <cell r="AV704">
            <v>41179</v>
          </cell>
          <cell r="AX704">
            <v>41191</v>
          </cell>
          <cell r="AY704">
            <v>41242</v>
          </cell>
          <cell r="AZ704">
            <v>243</v>
          </cell>
        </row>
        <row r="705">
          <cell r="B705" t="str">
            <v>A2116336-01-02</v>
          </cell>
          <cell r="C705" t="str">
            <v>China Huanqiu</v>
          </cell>
          <cell r="D705" t="str">
            <v>Kennedy</v>
          </cell>
          <cell r="H705" t="str">
            <v>Christina</v>
          </cell>
          <cell r="I705" t="str">
            <v>HQC/QZSH-2012-TA-0015</v>
          </cell>
          <cell r="J705" t="str">
            <v>2314-P-213A/B</v>
          </cell>
          <cell r="M705">
            <v>2</v>
          </cell>
          <cell r="N705" t="str">
            <v>LMV346</v>
          </cell>
          <cell r="O705">
            <v>930000</v>
          </cell>
          <cell r="Q705" t="str">
            <v>CPX</v>
          </cell>
          <cell r="R705" t="str">
            <v>PE</v>
          </cell>
          <cell r="S705" t="str">
            <v>Y</v>
          </cell>
          <cell r="T705" t="str">
            <v>N</v>
          </cell>
          <cell r="V705">
            <v>40987</v>
          </cell>
          <cell r="W705">
            <v>41246</v>
          </cell>
          <cell r="X705">
            <v>41246</v>
          </cell>
          <cell r="Z705">
            <v>40994</v>
          </cell>
          <cell r="AA705">
            <v>40994</v>
          </cell>
          <cell r="AB705">
            <v>40994</v>
          </cell>
          <cell r="AC705">
            <v>41120</v>
          </cell>
          <cell r="AD705">
            <v>41134</v>
          </cell>
          <cell r="AE705">
            <v>41152</v>
          </cell>
          <cell r="AF705">
            <v>41157</v>
          </cell>
          <cell r="AH705">
            <v>41216</v>
          </cell>
          <cell r="AI705" t="str">
            <v>-</v>
          </cell>
          <cell r="AJ705">
            <v>123</v>
          </cell>
          <cell r="AK705">
            <v>37</v>
          </cell>
          <cell r="AV705">
            <v>41150</v>
          </cell>
          <cell r="AX705">
            <v>41159</v>
          </cell>
          <cell r="AY705">
            <v>41263</v>
          </cell>
          <cell r="AZ705">
            <v>276</v>
          </cell>
        </row>
        <row r="706">
          <cell r="B706" t="str">
            <v>A2189062-01-02</v>
          </cell>
          <cell r="C706" t="str">
            <v>US Oil Refining Co</v>
          </cell>
          <cell r="D706" t="str">
            <v>DeRoo</v>
          </cell>
          <cell r="H706" t="str">
            <v>Kursten</v>
          </cell>
          <cell r="I706">
            <v>150138</v>
          </cell>
          <cell r="J706" t="str">
            <v>P886A/B</v>
          </cell>
          <cell r="M706">
            <v>2</v>
          </cell>
          <cell r="N706" t="str">
            <v>CONV</v>
          </cell>
          <cell r="O706">
            <v>16544</v>
          </cell>
          <cell r="Q706" t="str">
            <v>STD</v>
          </cell>
          <cell r="R706" t="str">
            <v>P8</v>
          </cell>
          <cell r="S706" t="str">
            <v>N</v>
          </cell>
          <cell r="T706" t="str">
            <v>N</v>
          </cell>
          <cell r="V706">
            <v>41166</v>
          </cell>
          <cell r="W706">
            <v>41204</v>
          </cell>
          <cell r="X706">
            <v>41204</v>
          </cell>
          <cell r="Z706">
            <v>41173</v>
          </cell>
          <cell r="AA706">
            <v>41173</v>
          </cell>
          <cell r="AB706">
            <v>41170</v>
          </cell>
          <cell r="AC706">
            <v>41204</v>
          </cell>
          <cell r="AD706">
            <v>41204</v>
          </cell>
          <cell r="AE706">
            <v>41158</v>
          </cell>
          <cell r="AF706">
            <v>41160</v>
          </cell>
          <cell r="AH706">
            <v>41174</v>
          </cell>
          <cell r="AI706" t="str">
            <v>-</v>
          </cell>
          <cell r="AJ706">
            <v>-5</v>
          </cell>
          <cell r="AK706">
            <v>5.4285714285714288</v>
          </cell>
          <cell r="AV706">
            <v>41163</v>
          </cell>
          <cell r="AX706">
            <v>41171</v>
          </cell>
          <cell r="AY706">
            <v>41207</v>
          </cell>
          <cell r="AZ706">
            <v>41</v>
          </cell>
        </row>
        <row r="707">
          <cell r="B707" t="str">
            <v>A2181672-01</v>
          </cell>
          <cell r="C707" t="str">
            <v>Invista</v>
          </cell>
          <cell r="D707" t="str">
            <v>DeRoo</v>
          </cell>
          <cell r="F707" t="str">
            <v>Miller</v>
          </cell>
          <cell r="G707" t="str">
            <v>-</v>
          </cell>
          <cell r="H707" t="str">
            <v>Audrey</v>
          </cell>
          <cell r="I707">
            <v>3801047296</v>
          </cell>
          <cell r="M707">
            <v>1</v>
          </cell>
          <cell r="N707" t="str">
            <v>LMV-321</v>
          </cell>
          <cell r="O707">
            <v>36640</v>
          </cell>
          <cell r="Q707" t="str">
            <v>STD</v>
          </cell>
          <cell r="R707" t="str">
            <v>P8</v>
          </cell>
          <cell r="S707" t="str">
            <v>N</v>
          </cell>
          <cell r="T707" t="str">
            <v>Y</v>
          </cell>
          <cell r="V707">
            <v>41149</v>
          </cell>
          <cell r="W707">
            <v>41204</v>
          </cell>
          <cell r="X707">
            <v>41204</v>
          </cell>
          <cell r="Z707">
            <v>41156</v>
          </cell>
          <cell r="AA707">
            <v>41156</v>
          </cell>
          <cell r="AB707">
            <v>41153</v>
          </cell>
          <cell r="AC707">
            <v>41204</v>
          </cell>
          <cell r="AD707">
            <v>41204</v>
          </cell>
          <cell r="AE707">
            <v>41158</v>
          </cell>
          <cell r="AF707">
            <v>41160</v>
          </cell>
          <cell r="AH707">
            <v>41174</v>
          </cell>
          <cell r="AI707" t="str">
            <v>-</v>
          </cell>
          <cell r="AJ707">
            <v>9</v>
          </cell>
          <cell r="AK707">
            <v>7.8571428571428568</v>
          </cell>
          <cell r="AV707">
            <v>41169</v>
          </cell>
          <cell r="AX707">
            <v>41176</v>
          </cell>
          <cell r="AY707">
            <v>41225</v>
          </cell>
          <cell r="AZ707">
            <v>76</v>
          </cell>
        </row>
        <row r="708">
          <cell r="B708" t="str">
            <v>A2185844-01</v>
          </cell>
          <cell r="C708" t="str">
            <v>Chevron</v>
          </cell>
          <cell r="D708" t="str">
            <v>Rossacci</v>
          </cell>
          <cell r="F708" t="str">
            <v>Miller</v>
          </cell>
          <cell r="G708" t="str">
            <v>-</v>
          </cell>
          <cell r="H708" t="str">
            <v>Shara</v>
          </cell>
          <cell r="I708">
            <v>10157424</v>
          </cell>
          <cell r="M708">
            <v>1</v>
          </cell>
          <cell r="N708" t="str">
            <v>LMV-801</v>
          </cell>
          <cell r="O708">
            <v>21690</v>
          </cell>
          <cell r="Q708" t="str">
            <v>STD</v>
          </cell>
          <cell r="R708" t="str">
            <v>PB</v>
          </cell>
          <cell r="S708" t="str">
            <v>N</v>
          </cell>
          <cell r="T708" t="str">
            <v>N</v>
          </cell>
          <cell r="V708">
            <v>41159</v>
          </cell>
          <cell r="W708">
            <v>41212</v>
          </cell>
          <cell r="X708">
            <v>41232</v>
          </cell>
          <cell r="Z708">
            <v>41166</v>
          </cell>
          <cell r="AA708">
            <v>41166</v>
          </cell>
          <cell r="AB708">
            <v>41166</v>
          </cell>
          <cell r="AC708">
            <v>41120</v>
          </cell>
          <cell r="AD708">
            <v>41134</v>
          </cell>
          <cell r="AE708">
            <v>41157</v>
          </cell>
          <cell r="AF708">
            <v>41160</v>
          </cell>
          <cell r="AH708">
            <v>41202</v>
          </cell>
          <cell r="AI708" t="str">
            <v>-</v>
          </cell>
          <cell r="AJ708">
            <v>1</v>
          </cell>
          <cell r="AK708">
            <v>10.428571428571429</v>
          </cell>
          <cell r="AV708">
            <v>41178</v>
          </cell>
          <cell r="AX708">
            <v>41186</v>
          </cell>
          <cell r="AY708">
            <v>41232</v>
          </cell>
          <cell r="AZ708">
            <v>73</v>
          </cell>
        </row>
        <row r="709">
          <cell r="B709" t="str">
            <v>A2153546-01-02</v>
          </cell>
          <cell r="C709" t="str">
            <v>Dickson Process Systems</v>
          </cell>
          <cell r="D709" t="str">
            <v>Lothe</v>
          </cell>
          <cell r="F709" t="str">
            <v>Miller</v>
          </cell>
          <cell r="G709" t="str">
            <v>-</v>
          </cell>
          <cell r="H709" t="str">
            <v>Audrey</v>
          </cell>
          <cell r="I709" t="str">
            <v>1400-002SC</v>
          </cell>
          <cell r="J709" t="str">
            <v>p-512a/b</v>
          </cell>
          <cell r="M709">
            <v>2</v>
          </cell>
          <cell r="N709" t="str">
            <v>LMV-801</v>
          </cell>
          <cell r="O709">
            <v>90360</v>
          </cell>
          <cell r="Q709" t="str">
            <v>STD</v>
          </cell>
          <cell r="R709" t="str">
            <v>PB</v>
          </cell>
          <cell r="S709" t="str">
            <v>N</v>
          </cell>
          <cell r="T709" t="str">
            <v>N</v>
          </cell>
          <cell r="V709">
            <v>41079</v>
          </cell>
          <cell r="W709">
            <v>41212</v>
          </cell>
          <cell r="X709">
            <v>41234</v>
          </cell>
          <cell r="Z709">
            <v>41086</v>
          </cell>
          <cell r="AA709">
            <v>41086</v>
          </cell>
          <cell r="AB709">
            <v>41086</v>
          </cell>
          <cell r="AC709">
            <v>41122</v>
          </cell>
          <cell r="AD709">
            <v>41136</v>
          </cell>
          <cell r="AE709">
            <v>41157</v>
          </cell>
          <cell r="AF709">
            <v>41160</v>
          </cell>
          <cell r="AH709">
            <v>41204</v>
          </cell>
          <cell r="AI709" t="str">
            <v>-</v>
          </cell>
          <cell r="AJ709">
            <v>59</v>
          </cell>
          <cell r="AK709">
            <v>22.142857142857142</v>
          </cell>
          <cell r="AV709">
            <v>41150</v>
          </cell>
          <cell r="AX709">
            <v>41157</v>
          </cell>
          <cell r="AY709">
            <v>41234</v>
          </cell>
          <cell r="AZ709">
            <v>155</v>
          </cell>
        </row>
        <row r="710">
          <cell r="B710" t="str">
            <v>A2153546-03-04</v>
          </cell>
          <cell r="C710" t="str">
            <v>Dickson Process Systems</v>
          </cell>
          <cell r="D710" t="str">
            <v>Lothe</v>
          </cell>
          <cell r="F710" t="str">
            <v>Miller</v>
          </cell>
          <cell r="G710" t="str">
            <v>-</v>
          </cell>
          <cell r="H710" t="str">
            <v>Audrey</v>
          </cell>
          <cell r="I710" t="str">
            <v>1400-002SC</v>
          </cell>
          <cell r="J710" t="str">
            <v>p-515a/b</v>
          </cell>
          <cell r="M710">
            <v>2</v>
          </cell>
          <cell r="N710" t="str">
            <v>LMV-801</v>
          </cell>
          <cell r="O710">
            <v>84456</v>
          </cell>
          <cell r="Q710" t="str">
            <v>STD</v>
          </cell>
          <cell r="R710" t="str">
            <v>PB</v>
          </cell>
          <cell r="S710" t="str">
            <v>N</v>
          </cell>
          <cell r="T710" t="str">
            <v>N</v>
          </cell>
          <cell r="V710">
            <v>41079</v>
          </cell>
          <cell r="W710">
            <v>41212</v>
          </cell>
          <cell r="X710">
            <v>41234</v>
          </cell>
          <cell r="Z710">
            <v>41086</v>
          </cell>
          <cell r="AA710">
            <v>41086</v>
          </cell>
          <cell r="AB710">
            <v>41086</v>
          </cell>
          <cell r="AC710">
            <v>41122</v>
          </cell>
          <cell r="AD710">
            <v>41136</v>
          </cell>
          <cell r="AE710">
            <v>41157</v>
          </cell>
          <cell r="AF710">
            <v>41160</v>
          </cell>
          <cell r="AH710">
            <v>41204</v>
          </cell>
          <cell r="AI710" t="str">
            <v>-</v>
          </cell>
          <cell r="AJ710">
            <v>59</v>
          </cell>
          <cell r="AK710">
            <v>22.142857142857142</v>
          </cell>
          <cell r="AV710">
            <v>41171</v>
          </cell>
          <cell r="AX710">
            <v>41172</v>
          </cell>
          <cell r="AY710">
            <v>41234</v>
          </cell>
          <cell r="AZ710">
            <v>155</v>
          </cell>
        </row>
        <row r="711">
          <cell r="B711" t="str">
            <v>A2125897-09</v>
          </cell>
          <cell r="C711" t="str">
            <v>Hong Kong Honest</v>
          </cell>
          <cell r="D711" t="str">
            <v>Nelson</v>
          </cell>
          <cell r="H711" t="str">
            <v>Shara</v>
          </cell>
          <cell r="I711" t="str">
            <v>SDY-12-01</v>
          </cell>
          <cell r="M711">
            <v>1</v>
          </cell>
          <cell r="N711" t="str">
            <v>LMV331Z</v>
          </cell>
          <cell r="O711">
            <v>368415</v>
          </cell>
          <cell r="Q711" t="str">
            <v>CPX</v>
          </cell>
          <cell r="R711" t="str">
            <v>PC</v>
          </cell>
          <cell r="S711" t="str">
            <v>N</v>
          </cell>
          <cell r="T711" t="str">
            <v>N</v>
          </cell>
          <cell r="V711">
            <v>41011</v>
          </cell>
          <cell r="W711">
            <v>41221</v>
          </cell>
          <cell r="X711">
            <v>41239</v>
          </cell>
          <cell r="Z711">
            <v>41018</v>
          </cell>
          <cell r="AA711">
            <v>41018</v>
          </cell>
          <cell r="AB711">
            <v>41018</v>
          </cell>
          <cell r="AC711">
            <v>41127</v>
          </cell>
          <cell r="AD711">
            <v>41141</v>
          </cell>
          <cell r="AE711">
            <v>41159</v>
          </cell>
          <cell r="AF711">
            <v>41162</v>
          </cell>
          <cell r="AG711">
            <v>41194</v>
          </cell>
          <cell r="AH711">
            <v>41209</v>
          </cell>
          <cell r="AI711" t="str">
            <v>-</v>
          </cell>
          <cell r="AJ711">
            <v>108</v>
          </cell>
          <cell r="AK711">
            <v>32.571428571428569</v>
          </cell>
          <cell r="AV711">
            <v>41201</v>
          </cell>
          <cell r="AX711">
            <v>41205</v>
          </cell>
          <cell r="AY711">
            <v>41262</v>
          </cell>
          <cell r="AZ711">
            <v>251</v>
          </cell>
        </row>
        <row r="712">
          <cell r="B712" t="str">
            <v>A2125897-03-04</v>
          </cell>
          <cell r="C712" t="str">
            <v>Hong Kong Honest</v>
          </cell>
          <cell r="D712" t="str">
            <v>Nelson</v>
          </cell>
          <cell r="H712" t="str">
            <v>Shara</v>
          </cell>
          <cell r="I712" t="str">
            <v>SDY-12-01</v>
          </cell>
          <cell r="M712">
            <v>2</v>
          </cell>
          <cell r="N712" t="str">
            <v>LMV322Z</v>
          </cell>
          <cell r="O712">
            <v>231257</v>
          </cell>
          <cell r="Q712" t="str">
            <v>CPX</v>
          </cell>
          <cell r="R712" t="str">
            <v>PC</v>
          </cell>
          <cell r="S712" t="str">
            <v>N</v>
          </cell>
          <cell r="T712" t="str">
            <v>N</v>
          </cell>
          <cell r="V712">
            <v>41011</v>
          </cell>
          <cell r="W712">
            <v>41221</v>
          </cell>
          <cell r="X712">
            <v>41251</v>
          </cell>
          <cell r="Z712">
            <v>41018</v>
          </cell>
          <cell r="AA712">
            <v>41018</v>
          </cell>
          <cell r="AB712">
            <v>41018</v>
          </cell>
          <cell r="AC712">
            <v>41139</v>
          </cell>
          <cell r="AD712">
            <v>41153</v>
          </cell>
          <cell r="AE712">
            <v>41159</v>
          </cell>
          <cell r="AF712">
            <v>41162</v>
          </cell>
          <cell r="AG712">
            <v>41194</v>
          </cell>
          <cell r="AH712">
            <v>41221</v>
          </cell>
          <cell r="AI712" t="str">
            <v>-</v>
          </cell>
          <cell r="AJ712">
            <v>108</v>
          </cell>
          <cell r="AK712">
            <v>34.285714285714285</v>
          </cell>
          <cell r="AV712">
            <v>41201</v>
          </cell>
          <cell r="AX712">
            <v>41206</v>
          </cell>
          <cell r="AY712">
            <v>41261</v>
          </cell>
          <cell r="AZ712">
            <v>250</v>
          </cell>
        </row>
        <row r="713">
          <cell r="B713" t="str">
            <v>A2125897-05-06</v>
          </cell>
          <cell r="C713" t="str">
            <v>Hong Kong Honest</v>
          </cell>
          <cell r="D713" t="str">
            <v>Nelson</v>
          </cell>
          <cell r="H713" t="str">
            <v>Shara</v>
          </cell>
          <cell r="I713" t="str">
            <v>SDY-12-01</v>
          </cell>
          <cell r="M713">
            <v>2</v>
          </cell>
          <cell r="N713" t="str">
            <v>LMV322Z</v>
          </cell>
          <cell r="O713">
            <v>249615</v>
          </cell>
          <cell r="Q713" t="str">
            <v>CPX</v>
          </cell>
          <cell r="R713" t="str">
            <v>PC</v>
          </cell>
          <cell r="S713" t="str">
            <v>N</v>
          </cell>
          <cell r="T713" t="str">
            <v>N</v>
          </cell>
          <cell r="V713">
            <v>41011</v>
          </cell>
          <cell r="W713">
            <v>41221</v>
          </cell>
          <cell r="X713">
            <v>41251</v>
          </cell>
          <cell r="Z713">
            <v>41018</v>
          </cell>
          <cell r="AA713">
            <v>41018</v>
          </cell>
          <cell r="AB713">
            <v>41018</v>
          </cell>
          <cell r="AC713">
            <v>41139</v>
          </cell>
          <cell r="AD713">
            <v>41153</v>
          </cell>
          <cell r="AE713">
            <v>41159</v>
          </cell>
          <cell r="AF713">
            <v>41162</v>
          </cell>
          <cell r="AG713">
            <v>41194</v>
          </cell>
          <cell r="AH713">
            <v>41221</v>
          </cell>
          <cell r="AI713" t="str">
            <v>-</v>
          </cell>
          <cell r="AJ713">
            <v>108</v>
          </cell>
          <cell r="AK713">
            <v>34.285714285714285</v>
          </cell>
          <cell r="AV713">
            <v>41201</v>
          </cell>
          <cell r="AX713">
            <v>41207</v>
          </cell>
          <cell r="AY713">
            <v>41261</v>
          </cell>
          <cell r="AZ713">
            <v>250</v>
          </cell>
        </row>
        <row r="714">
          <cell r="B714" t="str">
            <v>A2125897-01-02</v>
          </cell>
          <cell r="C714" t="str">
            <v>Hong Kong Honest</v>
          </cell>
          <cell r="D714" t="str">
            <v>Nelson</v>
          </cell>
          <cell r="H714" t="str">
            <v>Shara</v>
          </cell>
          <cell r="I714" t="str">
            <v>SDY-12-01</v>
          </cell>
          <cell r="M714">
            <v>2</v>
          </cell>
          <cell r="N714" t="str">
            <v>LMV322Z</v>
          </cell>
          <cell r="O714">
            <v>231257</v>
          </cell>
          <cell r="Q714" t="str">
            <v>CPX</v>
          </cell>
          <cell r="R714" t="str">
            <v>PC</v>
          </cell>
          <cell r="S714" t="str">
            <v>N</v>
          </cell>
          <cell r="T714" t="str">
            <v>N</v>
          </cell>
          <cell r="V714">
            <v>41011</v>
          </cell>
          <cell r="W714">
            <v>41221</v>
          </cell>
          <cell r="X714">
            <v>41251</v>
          </cell>
          <cell r="Z714">
            <v>41018</v>
          </cell>
          <cell r="AA714">
            <v>41018</v>
          </cell>
          <cell r="AB714">
            <v>41018</v>
          </cell>
          <cell r="AC714">
            <v>41139</v>
          </cell>
          <cell r="AD714">
            <v>41153</v>
          </cell>
          <cell r="AE714">
            <v>41159</v>
          </cell>
          <cell r="AF714">
            <v>41162</v>
          </cell>
          <cell r="AG714">
            <v>41194</v>
          </cell>
          <cell r="AH714">
            <v>41221</v>
          </cell>
          <cell r="AI714" t="str">
            <v>-</v>
          </cell>
          <cell r="AJ714">
            <v>108</v>
          </cell>
          <cell r="AK714">
            <v>34.285714285714285</v>
          </cell>
          <cell r="AV714">
            <v>41201</v>
          </cell>
          <cell r="AX714">
            <v>41208</v>
          </cell>
          <cell r="AY714">
            <v>41261</v>
          </cell>
          <cell r="AZ714">
            <v>250</v>
          </cell>
        </row>
        <row r="715">
          <cell r="B715" t="str">
            <v>A2125897-07-08</v>
          </cell>
          <cell r="C715" t="str">
            <v>Hong Kong Honest</v>
          </cell>
          <cell r="D715" t="str">
            <v>Nelson</v>
          </cell>
          <cell r="H715" t="str">
            <v>Shara</v>
          </cell>
          <cell r="I715" t="str">
            <v>SDY-12-01</v>
          </cell>
          <cell r="M715">
            <v>2</v>
          </cell>
          <cell r="N715" t="str">
            <v>LMV322Z</v>
          </cell>
          <cell r="O715">
            <v>271385</v>
          </cell>
          <cell r="Q715" t="str">
            <v>CPX</v>
          </cell>
          <cell r="R715" t="str">
            <v>PC</v>
          </cell>
          <cell r="S715" t="str">
            <v>N</v>
          </cell>
          <cell r="T715" t="str">
            <v>N</v>
          </cell>
          <cell r="V715">
            <v>41011</v>
          </cell>
          <cell r="W715">
            <v>41221</v>
          </cell>
          <cell r="X715">
            <v>41251</v>
          </cell>
          <cell r="Z715">
            <v>41018</v>
          </cell>
          <cell r="AA715">
            <v>41018</v>
          </cell>
          <cell r="AB715">
            <v>41018</v>
          </cell>
          <cell r="AC715">
            <v>41139</v>
          </cell>
          <cell r="AD715">
            <v>41153</v>
          </cell>
          <cell r="AE715">
            <v>41159</v>
          </cell>
          <cell r="AF715">
            <v>41162</v>
          </cell>
          <cell r="AG715">
            <v>41194</v>
          </cell>
          <cell r="AH715">
            <v>41221</v>
          </cell>
          <cell r="AI715" t="str">
            <v>-</v>
          </cell>
          <cell r="AJ715">
            <v>108</v>
          </cell>
          <cell r="AK715">
            <v>34.285714285714285</v>
          </cell>
          <cell r="AV715">
            <v>41201</v>
          </cell>
          <cell r="AX715">
            <v>41207</v>
          </cell>
          <cell r="AY715">
            <v>41261</v>
          </cell>
          <cell r="AZ715">
            <v>250</v>
          </cell>
        </row>
        <row r="716">
          <cell r="B716" t="str">
            <v>A2180611-01</v>
          </cell>
          <cell r="C716" t="str">
            <v>DXP Enterprises, Inc.</v>
          </cell>
          <cell r="D716" t="str">
            <v>Boening</v>
          </cell>
          <cell r="F716" t="str">
            <v>Miller</v>
          </cell>
          <cell r="G716" t="str">
            <v>-</v>
          </cell>
          <cell r="H716" t="str">
            <v>Kursten</v>
          </cell>
          <cell r="I716">
            <v>2376749</v>
          </cell>
          <cell r="M716">
            <v>1</v>
          </cell>
          <cell r="N716" t="str">
            <v>LMV-801</v>
          </cell>
          <cell r="O716">
            <v>37489.33</v>
          </cell>
          <cell r="Q716" t="str">
            <v>FLT</v>
          </cell>
          <cell r="R716" t="str">
            <v>PA</v>
          </cell>
          <cell r="S716" t="str">
            <v>N</v>
          </cell>
          <cell r="T716" t="str">
            <v>N</v>
          </cell>
          <cell r="V716">
            <v>41145</v>
          </cell>
          <cell r="W716">
            <v>41208</v>
          </cell>
          <cell r="X716">
            <v>41229</v>
          </cell>
          <cell r="Z716">
            <v>41152</v>
          </cell>
          <cell r="AA716">
            <v>41152</v>
          </cell>
          <cell r="AB716">
            <v>41152</v>
          </cell>
          <cell r="AC716">
            <v>41117</v>
          </cell>
          <cell r="AD716">
            <v>41131</v>
          </cell>
          <cell r="AE716">
            <v>41160</v>
          </cell>
          <cell r="AF716">
            <v>41163</v>
          </cell>
          <cell r="AH716">
            <v>41199</v>
          </cell>
          <cell r="AI716" t="str">
            <v>-</v>
          </cell>
          <cell r="AJ716">
            <v>13</v>
          </cell>
          <cell r="AK716">
            <v>12</v>
          </cell>
          <cell r="AV716">
            <v>41173</v>
          </cell>
          <cell r="AX716">
            <v>41177</v>
          </cell>
          <cell r="AY716">
            <v>41215</v>
          </cell>
          <cell r="AZ716">
            <v>70</v>
          </cell>
        </row>
        <row r="717">
          <cell r="B717" t="str">
            <v>C2109756-01</v>
          </cell>
          <cell r="C717" t="str">
            <v>Exterran</v>
          </cell>
          <cell r="D717" t="str">
            <v>Fox</v>
          </cell>
          <cell r="H717" t="str">
            <v>Michelle</v>
          </cell>
          <cell r="I717">
            <v>5287315</v>
          </cell>
          <cell r="J717" t="str">
            <v>C-111</v>
          </cell>
          <cell r="M717">
            <v>1</v>
          </cell>
          <cell r="N717" t="str">
            <v>LMC311F</v>
          </cell>
          <cell r="O717">
            <v>158578.20000000001</v>
          </cell>
          <cell r="Q717" t="str">
            <v>STD</v>
          </cell>
          <cell r="R717" t="str">
            <v>CA</v>
          </cell>
          <cell r="S717" t="str">
            <v>N</v>
          </cell>
          <cell r="T717" t="str">
            <v>N</v>
          </cell>
          <cell r="V717">
            <v>40970</v>
          </cell>
          <cell r="W717">
            <v>41225</v>
          </cell>
          <cell r="X717">
            <v>41180</v>
          </cell>
          <cell r="Z717">
            <v>40977</v>
          </cell>
          <cell r="AA717">
            <v>40977</v>
          </cell>
          <cell r="AB717">
            <v>40984</v>
          </cell>
          <cell r="AC717">
            <v>41068</v>
          </cell>
          <cell r="AD717">
            <v>41082</v>
          </cell>
          <cell r="AE717">
            <v>41161</v>
          </cell>
          <cell r="AF717">
            <v>41165</v>
          </cell>
          <cell r="AH717">
            <v>41150</v>
          </cell>
          <cell r="AI717" t="str">
            <v>-</v>
          </cell>
          <cell r="AJ717">
            <v>140</v>
          </cell>
          <cell r="AK717">
            <v>30</v>
          </cell>
          <cell r="AR717">
            <v>41141</v>
          </cell>
          <cell r="AV717">
            <v>41143</v>
          </cell>
          <cell r="AX717">
            <v>41148</v>
          </cell>
          <cell r="AY717">
            <v>41213</v>
          </cell>
          <cell r="AZ717">
            <v>243</v>
          </cell>
        </row>
        <row r="718">
          <cell r="B718" t="str">
            <v>A2176762-01</v>
          </cell>
          <cell r="C718" t="str">
            <v>Phillips 66</v>
          </cell>
          <cell r="D718" t="str">
            <v>Krais</v>
          </cell>
          <cell r="F718" t="str">
            <v>Miller</v>
          </cell>
          <cell r="G718" t="str">
            <v>-</v>
          </cell>
          <cell r="H718" t="str">
            <v>Shara</v>
          </cell>
          <cell r="I718">
            <v>4517404108</v>
          </cell>
          <cell r="M718">
            <v>1</v>
          </cell>
          <cell r="N718" t="str">
            <v>LMCV-311Z</v>
          </cell>
          <cell r="O718">
            <v>49759</v>
          </cell>
          <cell r="Q718" t="str">
            <v>STD</v>
          </cell>
          <cell r="R718" t="str">
            <v>PA</v>
          </cell>
          <cell r="S718" t="str">
            <v>N</v>
          </cell>
          <cell r="T718" t="str">
            <v>N</v>
          </cell>
          <cell r="V718">
            <v>41136</v>
          </cell>
          <cell r="W718">
            <v>41210</v>
          </cell>
          <cell r="X718">
            <v>41213</v>
          </cell>
          <cell r="Z718">
            <v>41143</v>
          </cell>
          <cell r="AA718">
            <v>41143</v>
          </cell>
          <cell r="AB718">
            <v>41143</v>
          </cell>
          <cell r="AC718">
            <v>41101</v>
          </cell>
          <cell r="AD718">
            <v>41115</v>
          </cell>
          <cell r="AE718">
            <v>41162</v>
          </cell>
          <cell r="AF718">
            <v>41165</v>
          </cell>
          <cell r="AH718">
            <v>41183</v>
          </cell>
          <cell r="AI718" t="str">
            <v>-</v>
          </cell>
          <cell r="AJ718">
            <v>22</v>
          </cell>
          <cell r="AK718">
            <v>11</v>
          </cell>
          <cell r="AV718">
            <v>41152</v>
          </cell>
          <cell r="AX718">
            <v>41159</v>
          </cell>
          <cell r="AY718">
            <v>41213</v>
          </cell>
          <cell r="AZ718">
            <v>77</v>
          </cell>
        </row>
        <row r="719">
          <cell r="B719" t="str">
            <v>A2104786-01-02</v>
          </cell>
          <cell r="C719" t="str">
            <v>Linde Process Plants Inc.</v>
          </cell>
          <cell r="D719" t="str">
            <v>Boening</v>
          </cell>
          <cell r="H719" t="str">
            <v>Audrey</v>
          </cell>
          <cell r="I719" t="str">
            <v>005 2PA0420</v>
          </cell>
          <cell r="M719">
            <v>2</v>
          </cell>
          <cell r="N719" t="str">
            <v>LMV-322</v>
          </cell>
          <cell r="O719">
            <v>175358</v>
          </cell>
          <cell r="Q719" t="str">
            <v>MCPX</v>
          </cell>
          <cell r="R719" t="str">
            <v>PC</v>
          </cell>
          <cell r="S719" t="str">
            <v>Y</v>
          </cell>
          <cell r="T719" t="str">
            <v>N</v>
          </cell>
          <cell r="V719">
            <v>40959</v>
          </cell>
          <cell r="W719">
            <v>41225</v>
          </cell>
          <cell r="X719">
            <v>41264</v>
          </cell>
          <cell r="Z719">
            <v>40966</v>
          </cell>
          <cell r="AA719">
            <v>40966</v>
          </cell>
          <cell r="AB719">
            <v>40966</v>
          </cell>
          <cell r="AC719">
            <v>41152</v>
          </cell>
          <cell r="AD719">
            <v>41166</v>
          </cell>
          <cell r="AE719">
            <v>41163</v>
          </cell>
          <cell r="AF719">
            <v>41166</v>
          </cell>
          <cell r="AG719">
            <v>41199</v>
          </cell>
          <cell r="AH719">
            <v>41234</v>
          </cell>
          <cell r="AI719" t="str">
            <v>-</v>
          </cell>
          <cell r="AJ719">
            <v>150</v>
          </cell>
          <cell r="AK719">
            <v>43.571428571428569</v>
          </cell>
          <cell r="AV719">
            <v>41201</v>
          </cell>
          <cell r="AY719">
            <v>41271</v>
          </cell>
          <cell r="AZ719">
            <v>312</v>
          </cell>
        </row>
        <row r="720">
          <cell r="B720" t="str">
            <v>A2168796-01</v>
          </cell>
          <cell r="C720" t="str">
            <v>Oliver Equipment</v>
          </cell>
          <cell r="D720" t="str">
            <v>Krais</v>
          </cell>
          <cell r="F720" t="str">
            <v>Miller</v>
          </cell>
          <cell r="G720" t="str">
            <v>-</v>
          </cell>
          <cell r="H720" t="str">
            <v>Shara</v>
          </cell>
          <cell r="I720">
            <v>6015116</v>
          </cell>
          <cell r="J720" t="str">
            <v>G-100</v>
          </cell>
          <cell r="M720">
            <v>1</v>
          </cell>
          <cell r="N720" t="str">
            <v>LMV-801</v>
          </cell>
          <cell r="O720">
            <v>19995</v>
          </cell>
          <cell r="Q720" t="str">
            <v>STD</v>
          </cell>
          <cell r="R720" t="str">
            <v>PA</v>
          </cell>
          <cell r="S720" t="str">
            <v>N</v>
          </cell>
          <cell r="T720" t="str">
            <v>N</v>
          </cell>
          <cell r="V720">
            <v>41116</v>
          </cell>
          <cell r="W720">
            <v>41213</v>
          </cell>
          <cell r="X720">
            <v>41229</v>
          </cell>
          <cell r="Z720">
            <v>41123</v>
          </cell>
          <cell r="AA720">
            <v>41123</v>
          </cell>
          <cell r="AB720">
            <v>41123</v>
          </cell>
          <cell r="AC720">
            <v>41117</v>
          </cell>
          <cell r="AD720">
            <v>41131</v>
          </cell>
          <cell r="AE720">
            <v>41165</v>
          </cell>
          <cell r="AF720">
            <v>41168</v>
          </cell>
          <cell r="AH720">
            <v>41199</v>
          </cell>
          <cell r="AI720" t="str">
            <v>-</v>
          </cell>
          <cell r="AJ720">
            <v>37</v>
          </cell>
          <cell r="AK720">
            <v>16.142857142857142</v>
          </cell>
          <cell r="AV720">
            <v>41173</v>
          </cell>
          <cell r="AX720">
            <v>41179</v>
          </cell>
          <cell r="AY720">
            <v>41213</v>
          </cell>
          <cell r="AZ720">
            <v>97</v>
          </cell>
        </row>
        <row r="721">
          <cell r="B721" t="str">
            <v>H2106118-01-02</v>
          </cell>
          <cell r="C721" t="str">
            <v>SinoChem Quanzhou Petrochemical</v>
          </cell>
          <cell r="D721" t="str">
            <v>Glynn</v>
          </cell>
          <cell r="F721" t="str">
            <v>Burks</v>
          </cell>
          <cell r="H721" t="str">
            <v>Nancy</v>
          </cell>
          <cell r="I721" t="str">
            <v>HQC/QZSH-2012-TA-0014</v>
          </cell>
          <cell r="L721" t="str">
            <v>Hepler</v>
          </cell>
          <cell r="M721">
            <v>2</v>
          </cell>
          <cell r="N721" t="str">
            <v>HMP3000</v>
          </cell>
          <cell r="O721">
            <v>1700000</v>
          </cell>
          <cell r="P721" t="str">
            <v>PP</v>
          </cell>
          <cell r="Q721" t="str">
            <v>CPX</v>
          </cell>
          <cell r="R721" t="str">
            <v>HMP</v>
          </cell>
          <cell r="S721" t="str">
            <v>Y</v>
          </cell>
          <cell r="T721" t="str">
            <v>N</v>
          </cell>
          <cell r="V721">
            <v>40961</v>
          </cell>
          <cell r="W721">
            <v>41364</v>
          </cell>
          <cell r="X721">
            <v>41364</v>
          </cell>
          <cell r="Z721">
            <v>40968</v>
          </cell>
          <cell r="AA721">
            <v>40968</v>
          </cell>
          <cell r="AB721">
            <v>40968</v>
          </cell>
          <cell r="AC721">
            <v>41084</v>
          </cell>
          <cell r="AD721">
            <v>41112</v>
          </cell>
          <cell r="AE721">
            <v>41154</v>
          </cell>
          <cell r="AF721">
            <v>41168</v>
          </cell>
          <cell r="AH721">
            <v>41334</v>
          </cell>
          <cell r="AI721">
            <v>41210</v>
          </cell>
          <cell r="AJ721">
            <v>148</v>
          </cell>
          <cell r="AK721">
            <v>57.571428571428569</v>
          </cell>
          <cell r="AV721">
            <v>41165</v>
          </cell>
          <cell r="AX721">
            <v>41327</v>
          </cell>
          <cell r="AY721">
            <v>41358</v>
          </cell>
          <cell r="AZ721">
            <v>397</v>
          </cell>
        </row>
        <row r="722">
          <cell r="B722" t="str">
            <v>C2108143-01</v>
          </cell>
          <cell r="C722" t="str">
            <v>Linde Process Plants Inc.</v>
          </cell>
          <cell r="D722" t="str">
            <v>Boening</v>
          </cell>
          <cell r="F722" t="str">
            <v>Schumacher</v>
          </cell>
          <cell r="H722" t="str">
            <v>Audrey</v>
          </cell>
          <cell r="I722" t="str">
            <v>0052KA0450</v>
          </cell>
          <cell r="J722" t="str">
            <v>CG-5240</v>
          </cell>
          <cell r="M722">
            <v>1</v>
          </cell>
          <cell r="N722" t="str">
            <v>BMC347EF</v>
          </cell>
          <cell r="O722">
            <v>355041</v>
          </cell>
          <cell r="P722" t="str">
            <v>PP</v>
          </cell>
          <cell r="Q722" t="str">
            <v>CPX</v>
          </cell>
          <cell r="R722" t="str">
            <v>CA</v>
          </cell>
          <cell r="S722" t="str">
            <v>N</v>
          </cell>
          <cell r="T722" t="str">
            <v>N</v>
          </cell>
          <cell r="V722">
            <v>40966</v>
          </cell>
          <cell r="W722">
            <v>41229</v>
          </cell>
          <cell r="X722">
            <v>41305</v>
          </cell>
          <cell r="Z722">
            <v>40973</v>
          </cell>
          <cell r="AA722">
            <v>40973</v>
          </cell>
          <cell r="AB722">
            <v>40980</v>
          </cell>
          <cell r="AC722">
            <v>41193</v>
          </cell>
          <cell r="AD722">
            <v>41207</v>
          </cell>
          <cell r="AE722">
            <v>41165</v>
          </cell>
          <cell r="AF722">
            <v>41169</v>
          </cell>
          <cell r="AH722">
            <v>41275</v>
          </cell>
          <cell r="AI722" t="str">
            <v>-</v>
          </cell>
          <cell r="AJ722">
            <v>146</v>
          </cell>
          <cell r="AK722">
            <v>48.428571428571431</v>
          </cell>
          <cell r="AR722">
            <v>41208</v>
          </cell>
          <cell r="AV722">
            <v>41208</v>
          </cell>
          <cell r="AX722">
            <v>41247</v>
          </cell>
          <cell r="AY722">
            <v>41309</v>
          </cell>
          <cell r="AZ722">
            <v>343</v>
          </cell>
        </row>
        <row r="723">
          <cell r="B723" t="str">
            <v>A2184877-01</v>
          </cell>
          <cell r="C723" t="str">
            <v>Enterprise Equipment Co. Inc.</v>
          </cell>
          <cell r="D723" t="str">
            <v>Kanous</v>
          </cell>
          <cell r="F723" t="str">
            <v>Miller</v>
          </cell>
          <cell r="G723" t="str">
            <v>-</v>
          </cell>
          <cell r="H723" t="str">
            <v>Madeleine</v>
          </cell>
          <cell r="I723" t="str">
            <v>5611-034</v>
          </cell>
          <cell r="M723">
            <v>1</v>
          </cell>
          <cell r="N723" t="str">
            <v>LMV-806</v>
          </cell>
          <cell r="O723">
            <v>14887</v>
          </cell>
          <cell r="Q723" t="str">
            <v>FLT</v>
          </cell>
          <cell r="R723" t="str">
            <v>PA</v>
          </cell>
          <cell r="S723" t="str">
            <v>N</v>
          </cell>
          <cell r="T723" t="str">
            <v>N</v>
          </cell>
          <cell r="V723">
            <v>41157</v>
          </cell>
          <cell r="W723">
            <v>41215</v>
          </cell>
          <cell r="X723">
            <v>41215</v>
          </cell>
          <cell r="Z723">
            <v>41164</v>
          </cell>
          <cell r="AA723">
            <v>41164</v>
          </cell>
          <cell r="AB723">
            <v>41164</v>
          </cell>
          <cell r="AC723">
            <v>41103</v>
          </cell>
          <cell r="AD723">
            <v>41117</v>
          </cell>
          <cell r="AE723">
            <v>41167</v>
          </cell>
          <cell r="AF723">
            <v>41170</v>
          </cell>
          <cell r="AH723">
            <v>41185</v>
          </cell>
          <cell r="AI723" t="str">
            <v>-</v>
          </cell>
          <cell r="AJ723">
            <v>10</v>
          </cell>
          <cell r="AK723">
            <v>8.2857142857142865</v>
          </cell>
          <cell r="AV723">
            <v>41180</v>
          </cell>
          <cell r="AX723">
            <v>41183</v>
          </cell>
          <cell r="AY723">
            <v>41229</v>
          </cell>
          <cell r="AZ723">
            <v>72</v>
          </cell>
        </row>
        <row r="724">
          <cell r="B724" t="str">
            <v>A2119833-01-02</v>
          </cell>
          <cell r="C724" t="str">
            <v>Linde Process plants Inc.</v>
          </cell>
          <cell r="D724" t="str">
            <v>Boening</v>
          </cell>
          <cell r="H724" t="str">
            <v>Audrey</v>
          </cell>
          <cell r="I724" t="str">
            <v>005 2PA0440</v>
          </cell>
          <cell r="M724">
            <v>2</v>
          </cell>
          <cell r="N724" t="str">
            <v>LMV-801</v>
          </cell>
          <cell r="O724">
            <v>45804</v>
          </cell>
          <cell r="Q724" t="str">
            <v>MCPX</v>
          </cell>
          <cell r="R724" t="str">
            <v>PA</v>
          </cell>
          <cell r="S724" t="str">
            <v>Y</v>
          </cell>
          <cell r="T724" t="str">
            <v>N</v>
          </cell>
          <cell r="V724">
            <v>40996</v>
          </cell>
          <cell r="W724">
            <v>41215</v>
          </cell>
          <cell r="X724">
            <v>41243</v>
          </cell>
          <cell r="Z724">
            <v>41003</v>
          </cell>
          <cell r="AA724">
            <v>41003</v>
          </cell>
          <cell r="AB724">
            <v>41003</v>
          </cell>
          <cell r="AC724">
            <v>41131</v>
          </cell>
          <cell r="AD724">
            <v>41145</v>
          </cell>
          <cell r="AE724">
            <v>41167</v>
          </cell>
          <cell r="AF724">
            <v>41170</v>
          </cell>
          <cell r="AG724">
            <v>41194</v>
          </cell>
          <cell r="AH724">
            <v>41213</v>
          </cell>
          <cell r="AI724" t="str">
            <v>-</v>
          </cell>
          <cell r="AJ724">
            <v>125</v>
          </cell>
          <cell r="AK724">
            <v>35.285714285714285</v>
          </cell>
          <cell r="AV724">
            <v>41204</v>
          </cell>
          <cell r="AX724">
            <v>41212</v>
          </cell>
          <cell r="AY724">
            <v>41256</v>
          </cell>
          <cell r="AZ724">
            <v>260</v>
          </cell>
        </row>
        <row r="725">
          <cell r="B725" t="str">
            <v>A2119833-03-04</v>
          </cell>
          <cell r="C725" t="str">
            <v>Linde Process Plants Inc.</v>
          </cell>
          <cell r="D725" t="str">
            <v>Boening</v>
          </cell>
          <cell r="H725" t="str">
            <v>Audrey</v>
          </cell>
          <cell r="I725" t="str">
            <v>005 2PA0440</v>
          </cell>
          <cell r="M725">
            <v>2</v>
          </cell>
          <cell r="N725" t="str">
            <v>LMV-801</v>
          </cell>
          <cell r="O725">
            <v>49598</v>
          </cell>
          <cell r="Q725" t="str">
            <v>MCPX</v>
          </cell>
          <cell r="R725" t="str">
            <v>PA</v>
          </cell>
          <cell r="S725" t="str">
            <v>Y</v>
          </cell>
          <cell r="T725" t="str">
            <v>N</v>
          </cell>
          <cell r="V725">
            <v>40996</v>
          </cell>
          <cell r="W725">
            <v>41215</v>
          </cell>
          <cell r="X725">
            <v>41250</v>
          </cell>
          <cell r="Z725">
            <v>41003</v>
          </cell>
          <cell r="AA725">
            <v>41003</v>
          </cell>
          <cell r="AB725">
            <v>41003</v>
          </cell>
          <cell r="AC725">
            <v>41138</v>
          </cell>
          <cell r="AD725">
            <v>41152</v>
          </cell>
          <cell r="AE725">
            <v>41167</v>
          </cell>
          <cell r="AF725">
            <v>41170</v>
          </cell>
          <cell r="AG725">
            <v>41194</v>
          </cell>
          <cell r="AH725">
            <v>41220</v>
          </cell>
          <cell r="AI725" t="str">
            <v>-</v>
          </cell>
          <cell r="AJ725">
            <v>125</v>
          </cell>
          <cell r="AK725">
            <v>36.285714285714285</v>
          </cell>
          <cell r="AV725">
            <v>41204</v>
          </cell>
          <cell r="AX725">
            <v>41218</v>
          </cell>
          <cell r="AY725">
            <v>41256</v>
          </cell>
          <cell r="AZ725">
            <v>260</v>
          </cell>
        </row>
        <row r="726">
          <cell r="B726" t="str">
            <v>A2126306-07</v>
          </cell>
          <cell r="C726" t="str">
            <v>Overland Contracting Inc.</v>
          </cell>
          <cell r="D726" t="str">
            <v>Elkins</v>
          </cell>
          <cell r="H726" t="str">
            <v>Shara</v>
          </cell>
          <cell r="I726" t="str">
            <v xml:space="preserve">175740.67.9202.3.OCI Rev.2.  </v>
          </cell>
          <cell r="M726">
            <v>1</v>
          </cell>
          <cell r="N726" t="str">
            <v>LMV-806</v>
          </cell>
          <cell r="O726">
            <v>54409</v>
          </cell>
          <cell r="Q726" t="str">
            <v>MCPX</v>
          </cell>
          <cell r="R726" t="str">
            <v>PC</v>
          </cell>
          <cell r="S726" t="str">
            <v>Y</v>
          </cell>
          <cell r="T726" t="str">
            <v>N</v>
          </cell>
          <cell r="V726">
            <v>41011</v>
          </cell>
          <cell r="W726">
            <v>41233</v>
          </cell>
          <cell r="X726">
            <v>41239</v>
          </cell>
          <cell r="Z726">
            <v>41018</v>
          </cell>
          <cell r="AA726">
            <v>41018</v>
          </cell>
          <cell r="AB726">
            <v>41018</v>
          </cell>
          <cell r="AC726">
            <v>41127</v>
          </cell>
          <cell r="AD726">
            <v>41141</v>
          </cell>
          <cell r="AE726">
            <v>41171</v>
          </cell>
          <cell r="AF726">
            <v>41174</v>
          </cell>
          <cell r="AH726">
            <v>41209</v>
          </cell>
          <cell r="AI726" t="str">
            <v>-</v>
          </cell>
          <cell r="AJ726">
            <v>117</v>
          </cell>
          <cell r="AK726">
            <v>32.571428571428569</v>
          </cell>
          <cell r="AV726">
            <v>41184</v>
          </cell>
          <cell r="AX726">
            <v>41192</v>
          </cell>
          <cell r="AY726">
            <v>41254</v>
          </cell>
          <cell r="AZ726">
            <v>243</v>
          </cell>
        </row>
        <row r="727">
          <cell r="B727" t="str">
            <v>A2126306-03-04</v>
          </cell>
          <cell r="C727" t="str">
            <v>Overland Contracting Inc.</v>
          </cell>
          <cell r="D727" t="str">
            <v>Elkins</v>
          </cell>
          <cell r="H727" t="str">
            <v>Shara</v>
          </cell>
          <cell r="I727" t="str">
            <v xml:space="preserve">175740.67.9202.3.OCI Rev.2.  </v>
          </cell>
          <cell r="M727">
            <v>2</v>
          </cell>
          <cell r="N727" t="str">
            <v>LMV-322</v>
          </cell>
          <cell r="O727">
            <v>142445</v>
          </cell>
          <cell r="Q727" t="str">
            <v>MCPX</v>
          </cell>
          <cell r="R727" t="str">
            <v>PC</v>
          </cell>
          <cell r="S727" t="str">
            <v>Y</v>
          </cell>
          <cell r="T727" t="str">
            <v>N</v>
          </cell>
          <cell r="V727">
            <v>41011</v>
          </cell>
          <cell r="W727">
            <v>41233</v>
          </cell>
          <cell r="X727">
            <v>41243</v>
          </cell>
          <cell r="Z727">
            <v>41018</v>
          </cell>
          <cell r="AA727">
            <v>41018</v>
          </cell>
          <cell r="AB727">
            <v>41018</v>
          </cell>
          <cell r="AC727">
            <v>41131</v>
          </cell>
          <cell r="AD727">
            <v>41145</v>
          </cell>
          <cell r="AE727">
            <v>41171</v>
          </cell>
          <cell r="AF727">
            <v>41174</v>
          </cell>
          <cell r="AH727">
            <v>41213</v>
          </cell>
          <cell r="AI727" t="str">
            <v>-</v>
          </cell>
          <cell r="AJ727">
            <v>117</v>
          </cell>
          <cell r="AK727">
            <v>33.142857142857146</v>
          </cell>
          <cell r="AV727">
            <v>41184</v>
          </cell>
          <cell r="AX727">
            <v>41190</v>
          </cell>
          <cell r="AY727">
            <v>41253</v>
          </cell>
          <cell r="AZ727">
            <v>242</v>
          </cell>
        </row>
        <row r="728">
          <cell r="B728" t="str">
            <v>A2126306-01-02</v>
          </cell>
          <cell r="C728" t="str">
            <v>Overland Contracting Inc.</v>
          </cell>
          <cell r="D728" t="str">
            <v>Elkins</v>
          </cell>
          <cell r="H728" t="str">
            <v>Shara</v>
          </cell>
          <cell r="I728" t="str">
            <v xml:space="preserve">175740.67.9202.3.OCI Rev.2.  </v>
          </cell>
          <cell r="M728">
            <v>2</v>
          </cell>
          <cell r="N728" t="str">
            <v>LMV-322</v>
          </cell>
          <cell r="O728">
            <v>147425</v>
          </cell>
          <cell r="Q728" t="str">
            <v>MCPX</v>
          </cell>
          <cell r="R728" t="str">
            <v>PC</v>
          </cell>
          <cell r="S728" t="str">
            <v>Y</v>
          </cell>
          <cell r="T728" t="str">
            <v>N</v>
          </cell>
          <cell r="V728">
            <v>41011</v>
          </cell>
          <cell r="W728">
            <v>41233</v>
          </cell>
          <cell r="X728">
            <v>41243</v>
          </cell>
          <cell r="Z728">
            <v>41018</v>
          </cell>
          <cell r="AA728">
            <v>41018</v>
          </cell>
          <cell r="AB728">
            <v>41018</v>
          </cell>
          <cell r="AC728">
            <v>41131</v>
          </cell>
          <cell r="AD728">
            <v>41145</v>
          </cell>
          <cell r="AE728">
            <v>41171</v>
          </cell>
          <cell r="AF728">
            <v>41174</v>
          </cell>
          <cell r="AH728">
            <v>41213</v>
          </cell>
          <cell r="AI728" t="str">
            <v>-</v>
          </cell>
          <cell r="AJ728">
            <v>117</v>
          </cell>
          <cell r="AK728">
            <v>33.142857142857146</v>
          </cell>
          <cell r="AV728">
            <v>41184</v>
          </cell>
          <cell r="AX728">
            <v>41191</v>
          </cell>
          <cell r="AY728">
            <v>41243</v>
          </cell>
          <cell r="AZ728">
            <v>232</v>
          </cell>
        </row>
        <row r="729">
          <cell r="B729" t="str">
            <v>A2159082-01-02</v>
          </cell>
          <cell r="C729" t="str">
            <v>Houston Refining LP</v>
          </cell>
          <cell r="D729" t="str">
            <v>Setelin</v>
          </cell>
          <cell r="H729" t="str">
            <v>Nancy</v>
          </cell>
          <cell r="I729">
            <v>4401594604</v>
          </cell>
          <cell r="M729">
            <v>2</v>
          </cell>
          <cell r="N729" t="str">
            <v>LMV-311</v>
          </cell>
          <cell r="O729">
            <v>298474</v>
          </cell>
          <cell r="Q729" t="str">
            <v>CPX</v>
          </cell>
          <cell r="R729" t="str">
            <v>PE</v>
          </cell>
          <cell r="S729" t="str">
            <v>Y</v>
          </cell>
          <cell r="T729" t="str">
            <v>N</v>
          </cell>
          <cell r="V729">
            <v>41093</v>
          </cell>
          <cell r="W729">
            <v>41264</v>
          </cell>
          <cell r="X729">
            <v>41264</v>
          </cell>
          <cell r="Y729">
            <v>41169</v>
          </cell>
          <cell r="Z729">
            <v>41100</v>
          </cell>
          <cell r="AA729">
            <v>41100</v>
          </cell>
          <cell r="AB729">
            <v>41100</v>
          </cell>
          <cell r="AC729">
            <v>41138</v>
          </cell>
          <cell r="AD729">
            <v>41152</v>
          </cell>
          <cell r="AE729">
            <v>41170</v>
          </cell>
          <cell r="AF729">
            <v>41175</v>
          </cell>
          <cell r="AG729">
            <v>41198</v>
          </cell>
          <cell r="AH729">
            <v>41234</v>
          </cell>
          <cell r="AI729" t="str">
            <v>-</v>
          </cell>
          <cell r="AJ729">
            <v>59</v>
          </cell>
          <cell r="AK729">
            <v>24.428571428571427</v>
          </cell>
          <cell r="AL729">
            <v>41164</v>
          </cell>
          <cell r="AV729">
            <v>41199</v>
          </cell>
          <cell r="AX729">
            <v>41246</v>
          </cell>
          <cell r="AY729">
            <v>41272</v>
          </cell>
          <cell r="AZ729">
            <v>179</v>
          </cell>
        </row>
        <row r="730">
          <cell r="B730" t="str">
            <v>C2101672-01</v>
          </cell>
          <cell r="C730" t="str">
            <v>Thomas Russell</v>
          </cell>
          <cell r="D730" t="str">
            <v>Wesley</v>
          </cell>
          <cell r="F730" t="str">
            <v>Miller</v>
          </cell>
          <cell r="G730" t="str">
            <v>-</v>
          </cell>
          <cell r="H730" t="str">
            <v>Kursten</v>
          </cell>
          <cell r="I730" t="str">
            <v>282-12</v>
          </cell>
          <cell r="J730" t="str">
            <v>C-141</v>
          </cell>
          <cell r="M730">
            <v>1</v>
          </cell>
          <cell r="N730" t="str">
            <v>LMC311P</v>
          </cell>
          <cell r="O730">
            <v>131109</v>
          </cell>
          <cell r="Q730" t="str">
            <v>FLT</v>
          </cell>
          <cell r="R730" t="str">
            <v>CA</v>
          </cell>
          <cell r="S730" t="str">
            <v>N</v>
          </cell>
          <cell r="T730" t="str">
            <v>N</v>
          </cell>
          <cell r="V730">
            <v>40951</v>
          </cell>
          <cell r="W730">
            <v>41239</v>
          </cell>
          <cell r="X730">
            <v>41213</v>
          </cell>
          <cell r="Z730">
            <v>40958</v>
          </cell>
          <cell r="AA730">
            <v>40958</v>
          </cell>
          <cell r="AB730">
            <v>40965</v>
          </cell>
          <cell r="AC730">
            <v>41101</v>
          </cell>
          <cell r="AD730">
            <v>41115</v>
          </cell>
          <cell r="AE730">
            <v>41175</v>
          </cell>
          <cell r="AF730">
            <v>41179</v>
          </cell>
          <cell r="AH730">
            <v>41183</v>
          </cell>
          <cell r="AI730" t="str">
            <v>-</v>
          </cell>
          <cell r="AJ730">
            <v>164</v>
          </cell>
          <cell r="AK730">
            <v>37.428571428571431</v>
          </cell>
          <cell r="AR730">
            <v>41128</v>
          </cell>
          <cell r="AV730">
            <v>41164</v>
          </cell>
          <cell r="AX730">
            <v>41169</v>
          </cell>
          <cell r="AY730">
            <v>41213</v>
          </cell>
          <cell r="AZ730">
            <v>262</v>
          </cell>
        </row>
        <row r="731">
          <cell r="B731" t="str">
            <v>C2101673-01</v>
          </cell>
          <cell r="C731" t="str">
            <v>Thomas Russell</v>
          </cell>
          <cell r="D731" t="str">
            <v>Wesley</v>
          </cell>
          <cell r="F731" t="str">
            <v>Miller</v>
          </cell>
          <cell r="G731" t="str">
            <v>-</v>
          </cell>
          <cell r="H731" t="str">
            <v>Kursten</v>
          </cell>
          <cell r="I731" t="str">
            <v>283-12</v>
          </cell>
          <cell r="J731" t="str">
            <v>C-141</v>
          </cell>
          <cell r="M731">
            <v>1</v>
          </cell>
          <cell r="N731" t="str">
            <v>LMC311P</v>
          </cell>
          <cell r="O731">
            <v>131109</v>
          </cell>
          <cell r="Q731" t="str">
            <v>FLT</v>
          </cell>
          <cell r="R731" t="str">
            <v>CA</v>
          </cell>
          <cell r="S731" t="str">
            <v>N</v>
          </cell>
          <cell r="T731" t="str">
            <v>N</v>
          </cell>
          <cell r="V731">
            <v>40951</v>
          </cell>
          <cell r="W731">
            <v>41239</v>
          </cell>
          <cell r="X731">
            <v>41379</v>
          </cell>
          <cell r="Z731">
            <v>40958</v>
          </cell>
          <cell r="AA731">
            <v>40958</v>
          </cell>
          <cell r="AB731">
            <v>40965</v>
          </cell>
          <cell r="AC731">
            <v>41267</v>
          </cell>
          <cell r="AD731">
            <v>41281</v>
          </cell>
          <cell r="AE731">
            <v>41175</v>
          </cell>
          <cell r="AF731">
            <v>41179</v>
          </cell>
          <cell r="AH731">
            <v>41349</v>
          </cell>
          <cell r="AI731" t="str">
            <v>-</v>
          </cell>
          <cell r="AJ731">
            <v>164</v>
          </cell>
          <cell r="AK731">
            <v>61.142857142857146</v>
          </cell>
          <cell r="AR731">
            <v>41158</v>
          </cell>
          <cell r="AV731">
            <v>41178</v>
          </cell>
          <cell r="AX731">
            <v>41183</v>
          </cell>
          <cell r="AY731">
            <v>41242</v>
          </cell>
          <cell r="AZ731">
            <v>291</v>
          </cell>
        </row>
        <row r="732">
          <cell r="B732" t="str">
            <v>C2154887-01</v>
          </cell>
          <cell r="C732" t="str">
            <v>SISA/Technip</v>
          </cell>
          <cell r="D732" t="str">
            <v>Jones</v>
          </cell>
          <cell r="F732" t="str">
            <v>Igoe</v>
          </cell>
          <cell r="H732" t="str">
            <v>Melissa</v>
          </cell>
          <cell r="I732" t="str">
            <v>PO60524</v>
          </cell>
          <cell r="M732">
            <v>1</v>
          </cell>
          <cell r="N732" t="str">
            <v>LF2230CG</v>
          </cell>
          <cell r="O732">
            <v>819977</v>
          </cell>
          <cell r="Q732" t="str">
            <v>CPX</v>
          </cell>
          <cell r="R732" t="str">
            <v>Pinn/API</v>
          </cell>
          <cell r="S732" t="str">
            <v>N</v>
          </cell>
          <cell r="T732" t="str">
            <v>Y</v>
          </cell>
          <cell r="V732">
            <v>41081</v>
          </cell>
          <cell r="W732">
            <v>41333</v>
          </cell>
          <cell r="X732">
            <v>41407</v>
          </cell>
          <cell r="Z732">
            <v>41088</v>
          </cell>
          <cell r="AA732">
            <v>41088</v>
          </cell>
          <cell r="AB732">
            <v>41095</v>
          </cell>
          <cell r="AC732">
            <v>41127</v>
          </cell>
          <cell r="AD732">
            <v>41155</v>
          </cell>
          <cell r="AE732">
            <v>41166</v>
          </cell>
          <cell r="AF732">
            <v>41180</v>
          </cell>
          <cell r="AH732">
            <v>41377</v>
          </cell>
          <cell r="AI732">
            <v>41253</v>
          </cell>
          <cell r="AJ732">
            <v>72</v>
          </cell>
          <cell r="AK732">
            <v>46.571428571428569</v>
          </cell>
          <cell r="AV732">
            <v>41180</v>
          </cell>
          <cell r="AW732">
            <v>41200</v>
          </cell>
          <cell r="AX732">
            <v>1</v>
          </cell>
          <cell r="AY732">
            <v>41417</v>
          </cell>
          <cell r="AZ732">
            <v>336</v>
          </cell>
        </row>
        <row r="733">
          <cell r="B733" t="str">
            <v>H2062016-01-04</v>
          </cell>
          <cell r="C733" t="str">
            <v>Reliance Ind.</v>
          </cell>
          <cell r="D733" t="str">
            <v>Sidelko</v>
          </cell>
          <cell r="F733" t="str">
            <v>Smeltzer</v>
          </cell>
          <cell r="H733" t="str">
            <v>Nancy</v>
          </cell>
          <cell r="I733" t="str">
            <v>PTA5/MX3/7342715</v>
          </cell>
          <cell r="L733" t="str">
            <v>Hepler</v>
          </cell>
          <cell r="M733">
            <v>3</v>
          </cell>
          <cell r="N733" t="str">
            <v>HMP7000</v>
          </cell>
          <cell r="O733">
            <v>7022724.21</v>
          </cell>
          <cell r="P733" t="str">
            <v>PP</v>
          </cell>
          <cell r="Q733" t="str">
            <v>CPX</v>
          </cell>
          <cell r="R733" t="str">
            <v>HMP</v>
          </cell>
          <cell r="S733" t="str">
            <v>Y</v>
          </cell>
          <cell r="T733" t="str">
            <v>no</v>
          </cell>
          <cell r="V733">
            <v>40844</v>
          </cell>
          <cell r="W733">
            <v>41376</v>
          </cell>
          <cell r="X733">
            <v>41411</v>
          </cell>
          <cell r="Z733">
            <v>40851</v>
          </cell>
          <cell r="AA733">
            <v>40851</v>
          </cell>
          <cell r="AB733">
            <v>40851</v>
          </cell>
          <cell r="AC733">
            <v>41131</v>
          </cell>
          <cell r="AD733">
            <v>41159</v>
          </cell>
          <cell r="AE733">
            <v>41166</v>
          </cell>
          <cell r="AF733">
            <v>41180</v>
          </cell>
          <cell r="AH733">
            <v>41381</v>
          </cell>
          <cell r="AI733">
            <v>41257</v>
          </cell>
          <cell r="AJ733">
            <v>241</v>
          </cell>
          <cell r="AK733">
            <v>81</v>
          </cell>
          <cell r="AV733">
            <v>41087</v>
          </cell>
          <cell r="AX733">
            <v>41088</v>
          </cell>
          <cell r="AY733">
            <v>41418</v>
          </cell>
          <cell r="AZ733">
            <v>574</v>
          </cell>
        </row>
        <row r="734">
          <cell r="B734" t="str">
            <v>C2122435-01</v>
          </cell>
          <cell r="C734" t="str">
            <v>UOP</v>
          </cell>
          <cell r="D734" t="str">
            <v>Setelin</v>
          </cell>
          <cell r="H734" t="str">
            <v>Margaret</v>
          </cell>
          <cell r="I734">
            <v>4500443288</v>
          </cell>
          <cell r="M734">
            <v>1</v>
          </cell>
          <cell r="N734" t="str">
            <v>LMC311P</v>
          </cell>
          <cell r="O734">
            <v>181237.35</v>
          </cell>
          <cell r="Q734" t="str">
            <v>STD</v>
          </cell>
          <cell r="R734" t="str">
            <v>CA</v>
          </cell>
          <cell r="S734" t="str">
            <v>N</v>
          </cell>
          <cell r="V734">
            <v>41002</v>
          </cell>
          <cell r="W734">
            <v>41243</v>
          </cell>
          <cell r="X734">
            <v>41243</v>
          </cell>
          <cell r="Z734">
            <v>41009</v>
          </cell>
          <cell r="AA734">
            <v>41009</v>
          </cell>
          <cell r="AB734">
            <v>41016</v>
          </cell>
          <cell r="AC734">
            <v>41131</v>
          </cell>
          <cell r="AD734">
            <v>41145</v>
          </cell>
          <cell r="AE734">
            <v>41179</v>
          </cell>
          <cell r="AF734">
            <v>41183</v>
          </cell>
          <cell r="AH734">
            <v>41213</v>
          </cell>
          <cell r="AI734" t="str">
            <v>-</v>
          </cell>
          <cell r="AJ734">
            <v>130</v>
          </cell>
          <cell r="AK734">
            <v>34.428571428571431</v>
          </cell>
          <cell r="AR734">
            <v>41132</v>
          </cell>
          <cell r="AV734">
            <v>41152</v>
          </cell>
          <cell r="AX734">
            <v>41157</v>
          </cell>
          <cell r="AY734">
            <v>41243</v>
          </cell>
          <cell r="AZ734">
            <v>241</v>
          </cell>
        </row>
        <row r="735">
          <cell r="B735" t="str">
            <v>H2062016-05-08</v>
          </cell>
          <cell r="C735" t="str">
            <v>Reliance Ind.</v>
          </cell>
          <cell r="D735" t="str">
            <v>Sidelko</v>
          </cell>
          <cell r="F735" t="str">
            <v>Smeltzer</v>
          </cell>
          <cell r="H735" t="str">
            <v>Nancy</v>
          </cell>
          <cell r="I735" t="str">
            <v>PTA5/MX3/7342715</v>
          </cell>
          <cell r="L735" t="str">
            <v>Hepler</v>
          </cell>
          <cell r="M735">
            <v>3</v>
          </cell>
          <cell r="N735" t="str">
            <v>HMP7000</v>
          </cell>
          <cell r="O735">
            <v>8059174.79</v>
          </cell>
          <cell r="P735" t="str">
            <v>PP</v>
          </cell>
          <cell r="Q735" t="str">
            <v>CPX</v>
          </cell>
          <cell r="R735" t="str">
            <v>HMP</v>
          </cell>
          <cell r="S735" t="str">
            <v>Y</v>
          </cell>
          <cell r="T735" t="str">
            <v>no</v>
          </cell>
          <cell r="V735">
            <v>40844</v>
          </cell>
          <cell r="W735">
            <v>41379</v>
          </cell>
          <cell r="X735">
            <v>41439</v>
          </cell>
          <cell r="Z735">
            <v>40851</v>
          </cell>
          <cell r="AA735">
            <v>40851</v>
          </cell>
          <cell r="AB735">
            <v>40851</v>
          </cell>
          <cell r="AC735">
            <v>41159</v>
          </cell>
          <cell r="AD735">
            <v>41187</v>
          </cell>
          <cell r="AE735">
            <v>41169</v>
          </cell>
          <cell r="AF735">
            <v>41183</v>
          </cell>
          <cell r="AH735">
            <v>41409</v>
          </cell>
          <cell r="AI735">
            <v>41285</v>
          </cell>
          <cell r="AJ735">
            <v>242</v>
          </cell>
          <cell r="AK735">
            <v>85</v>
          </cell>
          <cell r="AV735">
            <v>41146</v>
          </cell>
          <cell r="AX735">
            <v>41179</v>
          </cell>
          <cell r="AY735">
            <v>41451</v>
          </cell>
          <cell r="AZ735">
            <v>607</v>
          </cell>
        </row>
        <row r="736">
          <cell r="B736" t="str">
            <v>A2186173-01</v>
          </cell>
          <cell r="C736" t="str">
            <v>Fluidos Technicos</v>
          </cell>
          <cell r="D736" t="str">
            <v>Krais</v>
          </cell>
          <cell r="F736" t="str">
            <v>Miller</v>
          </cell>
          <cell r="G736" t="str">
            <v>-</v>
          </cell>
          <cell r="H736" t="str">
            <v>Shara</v>
          </cell>
          <cell r="I736" t="str">
            <v>PSY/MTY-1-1-0036/12R</v>
          </cell>
          <cell r="J736" t="str">
            <v>08-GA-3702/R-SPARE</v>
          </cell>
          <cell r="M736">
            <v>1</v>
          </cell>
          <cell r="N736" t="str">
            <v>LMV-311</v>
          </cell>
          <cell r="O736">
            <v>45946</v>
          </cell>
          <cell r="Q736" t="str">
            <v>STD</v>
          </cell>
          <cell r="R736" t="str">
            <v>P8</v>
          </cell>
          <cell r="S736" t="str">
            <v>N</v>
          </cell>
          <cell r="T736" t="str">
            <v>Y</v>
          </cell>
          <cell r="V736">
            <v>41162</v>
          </cell>
          <cell r="W736">
            <v>41229</v>
          </cell>
          <cell r="X736">
            <v>41246</v>
          </cell>
          <cell r="Z736">
            <v>41169</v>
          </cell>
          <cell r="AA736">
            <v>41169</v>
          </cell>
          <cell r="AB736">
            <v>41166</v>
          </cell>
          <cell r="AC736">
            <v>41246</v>
          </cell>
          <cell r="AD736">
            <v>41246</v>
          </cell>
          <cell r="AE736">
            <v>41183</v>
          </cell>
          <cell r="AF736">
            <v>41185</v>
          </cell>
          <cell r="AH736">
            <v>41216</v>
          </cell>
          <cell r="AI736" t="str">
            <v>-</v>
          </cell>
          <cell r="AJ736">
            <v>18</v>
          </cell>
          <cell r="AK736">
            <v>12</v>
          </cell>
          <cell r="AV736">
            <v>41185</v>
          </cell>
          <cell r="AX736">
            <v>41200</v>
          </cell>
          <cell r="AY736">
            <v>41241</v>
          </cell>
          <cell r="AZ736">
            <v>79</v>
          </cell>
        </row>
        <row r="737">
          <cell r="B737" t="str">
            <v>C2175766-01</v>
          </cell>
          <cell r="C737" t="str">
            <v>EI Dupont de Nemours</v>
          </cell>
          <cell r="D737" t="str">
            <v>Wesley</v>
          </cell>
          <cell r="F737" t="str">
            <v>Miller</v>
          </cell>
          <cell r="G737" t="str">
            <v>-</v>
          </cell>
          <cell r="H737" t="str">
            <v>Kursten</v>
          </cell>
          <cell r="I737">
            <v>3500808930</v>
          </cell>
          <cell r="J737" t="str">
            <v>EN1522-1506-10/11</v>
          </cell>
          <cell r="M737">
            <v>1</v>
          </cell>
          <cell r="N737" t="str">
            <v>LMC311P</v>
          </cell>
          <cell r="O737">
            <v>193006</v>
          </cell>
          <cell r="Q737" t="str">
            <v>FLT</v>
          </cell>
          <cell r="R737" t="str">
            <v>CA</v>
          </cell>
          <cell r="S737" t="str">
            <v>N</v>
          </cell>
          <cell r="T737" t="str">
            <v>N</v>
          </cell>
          <cell r="V737">
            <v>41135</v>
          </cell>
          <cell r="W737">
            <v>41246</v>
          </cell>
          <cell r="X737">
            <v>41246</v>
          </cell>
          <cell r="Z737">
            <v>41142</v>
          </cell>
          <cell r="AA737">
            <v>41142</v>
          </cell>
          <cell r="AB737">
            <v>41149</v>
          </cell>
          <cell r="AC737">
            <v>41134</v>
          </cell>
          <cell r="AD737">
            <v>41148</v>
          </cell>
          <cell r="AE737">
            <v>41182</v>
          </cell>
          <cell r="AF737">
            <v>41186</v>
          </cell>
          <cell r="AG737">
            <v>41191</v>
          </cell>
          <cell r="AH737">
            <v>41216</v>
          </cell>
          <cell r="AI737" t="str">
            <v>-</v>
          </cell>
          <cell r="AJ737">
            <v>38</v>
          </cell>
          <cell r="AK737">
            <v>15.857142857142858</v>
          </cell>
          <cell r="AR737">
            <v>41171</v>
          </cell>
          <cell r="AV737">
            <v>41191</v>
          </cell>
          <cell r="AX737">
            <v>41193</v>
          </cell>
          <cell r="AY737">
            <v>41263</v>
          </cell>
          <cell r="AZ737">
            <v>128</v>
          </cell>
        </row>
        <row r="738">
          <cell r="B738" t="str">
            <v>C2166102-01</v>
          </cell>
          <cell r="C738" t="str">
            <v>Valerus</v>
          </cell>
          <cell r="D738" t="str">
            <v>Mallet</v>
          </cell>
          <cell r="F738" t="str">
            <v>Miller</v>
          </cell>
          <cell r="G738" t="str">
            <v>-</v>
          </cell>
          <cell r="H738" t="str">
            <v>Kursten</v>
          </cell>
          <cell r="I738" t="str">
            <v>HOU0055215</v>
          </cell>
          <cell r="J738" t="str">
            <v>C-3530</v>
          </cell>
          <cell r="M738">
            <v>1</v>
          </cell>
          <cell r="N738" t="str">
            <v>LMC311P</v>
          </cell>
          <cell r="O738">
            <v>131199</v>
          </cell>
          <cell r="Q738" t="str">
            <v>FLT</v>
          </cell>
          <cell r="R738" t="str">
            <v>CA</v>
          </cell>
          <cell r="S738" t="str">
            <v>N</v>
          </cell>
          <cell r="T738" t="str">
            <v>N</v>
          </cell>
          <cell r="V738">
            <v>41110</v>
          </cell>
          <cell r="W738">
            <v>41248</v>
          </cell>
          <cell r="X738">
            <v>41262</v>
          </cell>
          <cell r="Z738">
            <v>41117</v>
          </cell>
          <cell r="AA738">
            <v>41117</v>
          </cell>
          <cell r="AB738">
            <v>41124</v>
          </cell>
          <cell r="AC738">
            <v>41150</v>
          </cell>
          <cell r="AD738">
            <v>41164</v>
          </cell>
          <cell r="AE738">
            <v>41184</v>
          </cell>
          <cell r="AF738">
            <v>41188</v>
          </cell>
          <cell r="AG738">
            <v>41194</v>
          </cell>
          <cell r="AH738">
            <v>41232</v>
          </cell>
          <cell r="AI738" t="str">
            <v>-</v>
          </cell>
          <cell r="AJ738">
            <v>56</v>
          </cell>
          <cell r="AK738">
            <v>21.714285714285715</v>
          </cell>
          <cell r="AV738">
            <v>41211</v>
          </cell>
          <cell r="AX738">
            <v>41213</v>
          </cell>
          <cell r="AY738">
            <v>41269</v>
          </cell>
          <cell r="AZ738">
            <v>159</v>
          </cell>
        </row>
        <row r="739">
          <cell r="B739" t="str">
            <v>A2188800-01</v>
          </cell>
          <cell r="C739" t="str">
            <v>NPE/SUNCOR</v>
          </cell>
          <cell r="D739" t="str">
            <v>Wareham</v>
          </cell>
          <cell r="F739" t="str">
            <v>Miller</v>
          </cell>
          <cell r="G739" t="str">
            <v>-</v>
          </cell>
          <cell r="H739" t="str">
            <v>Kursten</v>
          </cell>
          <cell r="I739" t="str">
            <v>PUR409841</v>
          </cell>
          <cell r="J739" t="str">
            <v>J-4706</v>
          </cell>
          <cell r="M739">
            <v>1</v>
          </cell>
          <cell r="N739" t="str">
            <v>LMV322</v>
          </cell>
          <cell r="O739">
            <v>21644.13</v>
          </cell>
          <cell r="Q739" t="str">
            <v>STD</v>
          </cell>
          <cell r="R739" t="str">
            <v>P8</v>
          </cell>
          <cell r="S739" t="str">
            <v>N</v>
          </cell>
          <cell r="T739" t="str">
            <v>N</v>
          </cell>
          <cell r="U739">
            <v>41162</v>
          </cell>
          <cell r="V739">
            <v>41166</v>
          </cell>
          <cell r="W739">
            <v>41233</v>
          </cell>
          <cell r="X739">
            <v>41233</v>
          </cell>
          <cell r="Z739">
            <v>41173</v>
          </cell>
          <cell r="AA739">
            <v>41173</v>
          </cell>
          <cell r="AB739">
            <v>41170</v>
          </cell>
          <cell r="AC739">
            <v>41233</v>
          </cell>
          <cell r="AD739">
            <v>41233</v>
          </cell>
          <cell r="AE739">
            <v>41187</v>
          </cell>
          <cell r="AF739">
            <v>41189</v>
          </cell>
          <cell r="AH739">
            <v>41203</v>
          </cell>
          <cell r="AI739" t="str">
            <v>-</v>
          </cell>
          <cell r="AJ739">
            <v>16</v>
          </cell>
          <cell r="AK739">
            <v>9.5714285714285712</v>
          </cell>
          <cell r="AV739">
            <v>41180</v>
          </cell>
          <cell r="AX739">
            <v>41194</v>
          </cell>
          <cell r="AY739">
            <v>41242</v>
          </cell>
          <cell r="AZ739">
            <v>76</v>
          </cell>
        </row>
        <row r="740">
          <cell r="B740" t="str">
            <v>A2186166-01-02</v>
          </cell>
          <cell r="C740" t="str">
            <v>LyondellBasell / Equistar</v>
          </cell>
          <cell r="D740" t="str">
            <v>Wareham</v>
          </cell>
          <cell r="F740" t="str">
            <v>Miller</v>
          </cell>
          <cell r="G740" t="str">
            <v>-</v>
          </cell>
          <cell r="H740" t="str">
            <v>Michelle</v>
          </cell>
          <cell r="I740">
            <v>4401640690</v>
          </cell>
          <cell r="J740" t="str">
            <v>P-032 &amp; P-032B</v>
          </cell>
          <cell r="M740">
            <v>1</v>
          </cell>
          <cell r="N740" t="str">
            <v>LMV-322</v>
          </cell>
          <cell r="O740">
            <v>57654</v>
          </cell>
          <cell r="Q740" t="str">
            <v>STD</v>
          </cell>
          <cell r="R740" t="str">
            <v>PB</v>
          </cell>
          <cell r="S740" t="str">
            <v>N</v>
          </cell>
          <cell r="T740" t="str">
            <v>N</v>
          </cell>
          <cell r="V740">
            <v>41162</v>
          </cell>
          <cell r="W740">
            <v>41242</v>
          </cell>
          <cell r="X740">
            <v>41242</v>
          </cell>
          <cell r="Z740">
            <v>41169</v>
          </cell>
          <cell r="AA740">
            <v>41169</v>
          </cell>
          <cell r="AB740">
            <v>41169</v>
          </cell>
          <cell r="AC740">
            <v>41130</v>
          </cell>
          <cell r="AD740">
            <v>41144</v>
          </cell>
          <cell r="AE740">
            <v>41187</v>
          </cell>
          <cell r="AF740">
            <v>41190</v>
          </cell>
          <cell r="AH740">
            <v>41212</v>
          </cell>
          <cell r="AI740" t="str">
            <v>-</v>
          </cell>
          <cell r="AJ740">
            <v>21</v>
          </cell>
          <cell r="AK740">
            <v>11.428571428571429</v>
          </cell>
          <cell r="AV740">
            <v>41180</v>
          </cell>
          <cell r="AX740">
            <v>41198</v>
          </cell>
          <cell r="AY740">
            <v>41254</v>
          </cell>
          <cell r="AZ740">
            <v>92</v>
          </cell>
        </row>
        <row r="741">
          <cell r="B741" t="str">
            <v>A2180742-01</v>
          </cell>
          <cell r="C741" t="str">
            <v>Phillips 66</v>
          </cell>
          <cell r="D741" t="str">
            <v>DeRoo</v>
          </cell>
          <cell r="H741" t="str">
            <v>Audrey</v>
          </cell>
          <cell r="I741">
            <v>4517471728</v>
          </cell>
          <cell r="M741">
            <v>1</v>
          </cell>
          <cell r="N741" t="str">
            <v>LMV-801</v>
          </cell>
          <cell r="O741">
            <v>24291</v>
          </cell>
          <cell r="Q741" t="str">
            <v>STD</v>
          </cell>
          <cell r="R741" t="str">
            <v>PB</v>
          </cell>
          <cell r="S741" t="str">
            <v>N</v>
          </cell>
          <cell r="T741" t="str">
            <v>N</v>
          </cell>
          <cell r="V741">
            <v>41145</v>
          </cell>
          <cell r="W741">
            <v>41242</v>
          </cell>
          <cell r="X741">
            <v>41242</v>
          </cell>
          <cell r="Z741">
            <v>41152</v>
          </cell>
          <cell r="AA741">
            <v>41152</v>
          </cell>
          <cell r="AB741">
            <v>41152</v>
          </cell>
          <cell r="AC741">
            <v>41130</v>
          </cell>
          <cell r="AD741">
            <v>41144</v>
          </cell>
          <cell r="AE741">
            <v>41187</v>
          </cell>
          <cell r="AF741">
            <v>41190</v>
          </cell>
          <cell r="AH741">
            <v>41212</v>
          </cell>
          <cell r="AI741" t="str">
            <v>-</v>
          </cell>
          <cell r="AJ741">
            <v>32</v>
          </cell>
          <cell r="AK741">
            <v>13.857142857142858</v>
          </cell>
          <cell r="AV741">
            <v>41176</v>
          </cell>
          <cell r="AX741">
            <v>41177</v>
          </cell>
          <cell r="AY741">
            <v>41242</v>
          </cell>
          <cell r="AZ741">
            <v>97</v>
          </cell>
        </row>
        <row r="742">
          <cell r="B742" t="str">
            <v>C2160255-01</v>
          </cell>
          <cell r="C742" t="str">
            <v>Audubon - Howard Energy</v>
          </cell>
          <cell r="D742" t="str">
            <v>Fox</v>
          </cell>
          <cell r="F742" t="str">
            <v>Parsell</v>
          </cell>
          <cell r="H742" t="str">
            <v>Michelle</v>
          </cell>
          <cell r="I742" t="str">
            <v>008364-PO-G014-0</v>
          </cell>
          <cell r="J742" t="str">
            <v>C-101</v>
          </cell>
          <cell r="M742">
            <v>1</v>
          </cell>
          <cell r="N742" t="str">
            <v>LMC311P</v>
          </cell>
          <cell r="O742">
            <v>253098</v>
          </cell>
          <cell r="Q742" t="str">
            <v>MCPX</v>
          </cell>
          <cell r="R742" t="str">
            <v>CC</v>
          </cell>
          <cell r="S742" t="str">
            <v>Y</v>
          </cell>
          <cell r="T742" t="str">
            <v>N</v>
          </cell>
          <cell r="V742">
            <v>41096</v>
          </cell>
          <cell r="W742">
            <v>41285</v>
          </cell>
          <cell r="X742">
            <v>41250</v>
          </cell>
          <cell r="Z742">
            <v>41103</v>
          </cell>
          <cell r="AA742">
            <v>41103</v>
          </cell>
          <cell r="AB742">
            <v>41110</v>
          </cell>
          <cell r="AC742">
            <v>41138</v>
          </cell>
          <cell r="AD742">
            <v>41152</v>
          </cell>
          <cell r="AE742">
            <v>41186</v>
          </cell>
          <cell r="AF742">
            <v>41190</v>
          </cell>
          <cell r="AH742">
            <v>41220</v>
          </cell>
          <cell r="AI742" t="str">
            <v>-</v>
          </cell>
          <cell r="AJ742">
            <v>67</v>
          </cell>
          <cell r="AK742">
            <v>22</v>
          </cell>
          <cell r="AR742">
            <v>41173</v>
          </cell>
          <cell r="AV742">
            <v>41185</v>
          </cell>
          <cell r="AX742">
            <v>41193</v>
          </cell>
          <cell r="AY742">
            <v>41250</v>
          </cell>
          <cell r="AZ742">
            <v>154</v>
          </cell>
        </row>
        <row r="743">
          <cell r="B743" t="str">
            <v>A2078314-01-02</v>
          </cell>
          <cell r="C743" t="str">
            <v>SAJ/SK Global</v>
          </cell>
          <cell r="D743" t="str">
            <v>Setelin</v>
          </cell>
          <cell r="F743" t="str">
            <v>Miller</v>
          </cell>
          <cell r="G743" t="str">
            <v>-</v>
          </cell>
          <cell r="H743" t="str">
            <v>Nancy</v>
          </cell>
          <cell r="I743" t="str">
            <v>SNT38E-1052</v>
          </cell>
          <cell r="M743">
            <v>2</v>
          </cell>
          <cell r="N743" t="str">
            <v>LMV-311Z</v>
          </cell>
          <cell r="O743">
            <v>212661</v>
          </cell>
          <cell r="Q743" t="str">
            <v>CPX</v>
          </cell>
          <cell r="R743" t="str">
            <v>PD</v>
          </cell>
          <cell r="S743" t="str">
            <v>Y</v>
          </cell>
          <cell r="T743" t="str">
            <v>no</v>
          </cell>
          <cell r="V743">
            <v>40889</v>
          </cell>
          <cell r="W743">
            <v>41257</v>
          </cell>
          <cell r="X743">
            <v>41257</v>
          </cell>
          <cell r="Z743">
            <v>40896</v>
          </cell>
          <cell r="AA743">
            <v>40896</v>
          </cell>
          <cell r="AB743">
            <v>40896</v>
          </cell>
          <cell r="AC743">
            <v>41145</v>
          </cell>
          <cell r="AD743">
            <v>41159</v>
          </cell>
          <cell r="AE743">
            <v>41186</v>
          </cell>
          <cell r="AF743">
            <v>41190</v>
          </cell>
          <cell r="AH743">
            <v>41227</v>
          </cell>
          <cell r="AI743" t="str">
            <v>-</v>
          </cell>
          <cell r="AJ743">
            <v>216</v>
          </cell>
          <cell r="AK743">
            <v>52.571428571428569</v>
          </cell>
          <cell r="AV743">
            <v>41164</v>
          </cell>
          <cell r="AX743">
            <v>41170</v>
          </cell>
          <cell r="AY743">
            <v>41257</v>
          </cell>
          <cell r="AZ743">
            <v>368</v>
          </cell>
        </row>
        <row r="744">
          <cell r="B744" t="str">
            <v>A2121051-01-03</v>
          </cell>
          <cell r="C744" t="str">
            <v>Linde Process Plants Inc.</v>
          </cell>
          <cell r="D744" t="str">
            <v>Boening</v>
          </cell>
          <cell r="H744" t="str">
            <v>Audrey</v>
          </cell>
          <cell r="I744" t="str">
            <v>005 2PA0470</v>
          </cell>
          <cell r="M744">
            <v>3</v>
          </cell>
          <cell r="N744" t="str">
            <v>LMV-806</v>
          </cell>
          <cell r="O744">
            <v>124818</v>
          </cell>
          <cell r="Q744" t="str">
            <v>MCPX</v>
          </cell>
          <cell r="R744" t="str">
            <v>PA</v>
          </cell>
          <cell r="S744" t="str">
            <v>Y</v>
          </cell>
          <cell r="T744" t="str">
            <v>N</v>
          </cell>
          <cell r="V744">
            <v>40998</v>
          </cell>
          <cell r="W744">
            <v>41236</v>
          </cell>
          <cell r="X744">
            <v>41236</v>
          </cell>
          <cell r="Z744">
            <v>41005</v>
          </cell>
          <cell r="AA744">
            <v>41005</v>
          </cell>
          <cell r="AB744">
            <v>41005</v>
          </cell>
          <cell r="AC744">
            <v>41124</v>
          </cell>
          <cell r="AD744">
            <v>41138</v>
          </cell>
          <cell r="AE744">
            <v>41188</v>
          </cell>
          <cell r="AF744">
            <v>41191</v>
          </cell>
          <cell r="AH744">
            <v>41206</v>
          </cell>
          <cell r="AI744" t="str">
            <v>-</v>
          </cell>
          <cell r="AJ744">
            <v>138</v>
          </cell>
          <cell r="AK744">
            <v>34</v>
          </cell>
          <cell r="AV744">
            <v>41176</v>
          </cell>
          <cell r="AX744">
            <v>41177</v>
          </cell>
          <cell r="AY744">
            <v>41242</v>
          </cell>
          <cell r="AZ744">
            <v>244</v>
          </cell>
        </row>
        <row r="745">
          <cell r="B745" t="str">
            <v>A2177756-01-02</v>
          </cell>
          <cell r="C745" t="str">
            <v>Superior Pipeline</v>
          </cell>
          <cell r="D745" t="str">
            <v>Boening</v>
          </cell>
          <cell r="F745" t="str">
            <v>Miller</v>
          </cell>
          <cell r="G745" t="str">
            <v>-</v>
          </cell>
          <cell r="H745" t="str">
            <v>Kursten</v>
          </cell>
          <cell r="I745" t="str">
            <v>98-11-130-0034</v>
          </cell>
          <cell r="J745" t="str">
            <v>P-17-02A/B</v>
          </cell>
          <cell r="M745">
            <v>2</v>
          </cell>
          <cell r="N745" t="str">
            <v>LMV-806</v>
          </cell>
          <cell r="O745">
            <v>35698</v>
          </cell>
          <cell r="Q745" t="str">
            <v>FLT</v>
          </cell>
          <cell r="R745" t="str">
            <v>PA</v>
          </cell>
          <cell r="S745" t="str">
            <v>N</v>
          </cell>
          <cell r="T745" t="str">
            <v>N</v>
          </cell>
          <cell r="V745">
            <v>41138</v>
          </cell>
          <cell r="W745">
            <v>41240</v>
          </cell>
          <cell r="X745">
            <v>41240</v>
          </cell>
          <cell r="Z745">
            <v>41145</v>
          </cell>
          <cell r="AA745">
            <v>41145</v>
          </cell>
          <cell r="AB745">
            <v>41145</v>
          </cell>
          <cell r="AC745">
            <v>41128</v>
          </cell>
          <cell r="AD745">
            <v>41142</v>
          </cell>
          <cell r="AE745">
            <v>41191</v>
          </cell>
          <cell r="AF745">
            <v>41194</v>
          </cell>
          <cell r="AH745">
            <v>41210</v>
          </cell>
          <cell r="AI745" t="str">
            <v>-</v>
          </cell>
          <cell r="AJ745">
            <v>41</v>
          </cell>
          <cell r="AK745">
            <v>14.571428571428571</v>
          </cell>
          <cell r="AV745">
            <v>41164</v>
          </cell>
          <cell r="AX745">
            <v>41198</v>
          </cell>
          <cell r="AY745">
            <v>40577</v>
          </cell>
          <cell r="AZ745">
            <v>-561</v>
          </cell>
        </row>
        <row r="746">
          <cell r="B746" t="str">
            <v>A2179538-01</v>
          </cell>
          <cell r="C746" t="str">
            <v>Fischer Process / Catlettsburg Refinery</v>
          </cell>
          <cell r="D746" t="str">
            <v>Wareham</v>
          </cell>
          <cell r="F746" t="str">
            <v>Miller</v>
          </cell>
          <cell r="G746" t="str">
            <v>-</v>
          </cell>
          <cell r="I746" t="str">
            <v>KP00123821-2</v>
          </cell>
          <cell r="J746" t="str">
            <v>XX954300</v>
          </cell>
          <cell r="M746">
            <v>1</v>
          </cell>
          <cell r="N746" t="str">
            <v>LMV322</v>
          </cell>
          <cell r="O746">
            <v>28637</v>
          </cell>
          <cell r="Q746" t="str">
            <v>STD</v>
          </cell>
          <cell r="R746" t="str">
            <v>PB</v>
          </cell>
          <cell r="S746" t="str">
            <v>N</v>
          </cell>
          <cell r="T746" t="str">
            <v>N</v>
          </cell>
          <cell r="V746">
            <v>41145</v>
          </cell>
          <cell r="W746">
            <v>41246</v>
          </cell>
          <cell r="X746">
            <v>41246</v>
          </cell>
          <cell r="Z746">
            <v>41152</v>
          </cell>
          <cell r="AA746">
            <v>41152</v>
          </cell>
          <cell r="AB746">
            <v>41152</v>
          </cell>
          <cell r="AC746">
            <v>41134</v>
          </cell>
          <cell r="AD746">
            <v>41148</v>
          </cell>
          <cell r="AE746">
            <v>41191</v>
          </cell>
          <cell r="AF746">
            <v>41194</v>
          </cell>
          <cell r="AH746">
            <v>41216</v>
          </cell>
          <cell r="AI746" t="str">
            <v>-</v>
          </cell>
          <cell r="AJ746">
            <v>36</v>
          </cell>
          <cell r="AK746">
            <v>14.428571428571429</v>
          </cell>
          <cell r="AV746">
            <v>41164</v>
          </cell>
          <cell r="AX746">
            <v>41169</v>
          </cell>
          <cell r="AY746">
            <v>41242</v>
          </cell>
          <cell r="AZ746">
            <v>97</v>
          </cell>
        </row>
        <row r="747">
          <cell r="B747" t="str">
            <v>A2193329-01-02</v>
          </cell>
          <cell r="C747" t="str">
            <v>WRB Refining LP</v>
          </cell>
          <cell r="D747" t="str">
            <v>Kanous</v>
          </cell>
          <cell r="F747" t="str">
            <v>Miller</v>
          </cell>
          <cell r="G747" t="str">
            <v>-</v>
          </cell>
          <cell r="H747" t="str">
            <v>Kursten</v>
          </cell>
          <cell r="I747">
            <v>4517586279</v>
          </cell>
          <cell r="J747" t="str">
            <v>P35613/P35614 &amp; P35613SPARE</v>
          </cell>
          <cell r="M747">
            <v>3</v>
          </cell>
          <cell r="N747" t="str">
            <v>CONV</v>
          </cell>
          <cell r="O747">
            <v>103152</v>
          </cell>
          <cell r="Q747" t="str">
            <v>FLT</v>
          </cell>
          <cell r="R747" t="str">
            <v>PA</v>
          </cell>
          <cell r="S747" t="str">
            <v>N</v>
          </cell>
          <cell r="T747" t="str">
            <v>N</v>
          </cell>
          <cell r="U747">
            <v>41178</v>
          </cell>
          <cell r="V747">
            <v>41178</v>
          </cell>
          <cell r="W747">
            <v>41241</v>
          </cell>
          <cell r="X747">
            <v>41241</v>
          </cell>
          <cell r="Z747">
            <v>41185</v>
          </cell>
          <cell r="AA747">
            <v>41185</v>
          </cell>
          <cell r="AB747">
            <v>41185</v>
          </cell>
          <cell r="AC747">
            <v>41129</v>
          </cell>
          <cell r="AD747">
            <v>41143</v>
          </cell>
          <cell r="AE747">
            <v>41194</v>
          </cell>
          <cell r="AF747">
            <v>41197</v>
          </cell>
          <cell r="AH747">
            <v>41211</v>
          </cell>
          <cell r="AI747" t="str">
            <v>-</v>
          </cell>
          <cell r="AJ747">
            <v>14</v>
          </cell>
          <cell r="AK747">
            <v>9</v>
          </cell>
          <cell r="AV747">
            <v>41187</v>
          </cell>
          <cell r="AX747">
            <v>41194</v>
          </cell>
          <cell r="AY747">
            <v>41257</v>
          </cell>
          <cell r="AZ747">
            <v>79</v>
          </cell>
        </row>
        <row r="748">
          <cell r="B748" t="str">
            <v>A2193329-03</v>
          </cell>
          <cell r="C748" t="str">
            <v>WRB Refining LP</v>
          </cell>
          <cell r="D748" t="str">
            <v>Kanous</v>
          </cell>
          <cell r="F748" t="str">
            <v>Miller</v>
          </cell>
          <cell r="G748" t="str">
            <v>-</v>
          </cell>
          <cell r="H748" t="str">
            <v>Kursten</v>
          </cell>
          <cell r="I748">
            <v>4517586279</v>
          </cell>
          <cell r="J748" t="str">
            <v>P35613/P35614 &amp; P35613SPARE</v>
          </cell>
          <cell r="M748">
            <v>3</v>
          </cell>
          <cell r="N748" t="str">
            <v>CONV</v>
          </cell>
          <cell r="O748">
            <v>103152</v>
          </cell>
          <cell r="Q748" t="str">
            <v>FLT</v>
          </cell>
          <cell r="R748" t="str">
            <v>PA</v>
          </cell>
          <cell r="S748" t="str">
            <v>N</v>
          </cell>
          <cell r="T748" t="str">
            <v>N</v>
          </cell>
          <cell r="U748">
            <v>41178</v>
          </cell>
          <cell r="V748">
            <v>41178</v>
          </cell>
          <cell r="W748">
            <v>41241</v>
          </cell>
          <cell r="X748">
            <v>41241</v>
          </cell>
          <cell r="Z748">
            <v>41185</v>
          </cell>
          <cell r="AA748">
            <v>41185</v>
          </cell>
          <cell r="AB748">
            <v>41185</v>
          </cell>
          <cell r="AC748">
            <v>41129</v>
          </cell>
          <cell r="AD748">
            <v>41143</v>
          </cell>
          <cell r="AE748">
            <v>41194</v>
          </cell>
          <cell r="AF748">
            <v>41197</v>
          </cell>
          <cell r="AH748">
            <v>41211</v>
          </cell>
          <cell r="AI748" t="str">
            <v>-</v>
          </cell>
          <cell r="AJ748">
            <v>14</v>
          </cell>
          <cell r="AK748">
            <v>9</v>
          </cell>
          <cell r="AV748">
            <v>41187</v>
          </cell>
          <cell r="AX748">
            <v>41194</v>
          </cell>
          <cell r="AY748">
            <v>41257</v>
          </cell>
          <cell r="AZ748">
            <v>79</v>
          </cell>
        </row>
        <row r="749">
          <cell r="B749" t="str">
            <v>C2168774-01-02</v>
          </cell>
          <cell r="C749" t="str">
            <v>UOP Honeywell</v>
          </cell>
          <cell r="D749" t="str">
            <v>Pastore</v>
          </cell>
          <cell r="H749" t="str">
            <v>Christina</v>
          </cell>
          <cell r="I749">
            <v>4500458469</v>
          </cell>
          <cell r="J749" t="str">
            <v>BL-745-4/6</v>
          </cell>
          <cell r="M749">
            <v>2</v>
          </cell>
          <cell r="N749" t="str">
            <v>LMC311P</v>
          </cell>
          <cell r="O749">
            <v>222866</v>
          </cell>
          <cell r="Q749" t="str">
            <v>MCPX</v>
          </cell>
          <cell r="R749" t="str">
            <v>CB</v>
          </cell>
          <cell r="S749" t="str">
            <v>N</v>
          </cell>
          <cell r="T749" t="str">
            <v>N</v>
          </cell>
          <cell r="V749">
            <v>41116</v>
          </cell>
          <cell r="W749">
            <v>41255</v>
          </cell>
          <cell r="X749">
            <v>41255</v>
          </cell>
          <cell r="Z749">
            <v>41123</v>
          </cell>
          <cell r="AA749">
            <v>41123</v>
          </cell>
          <cell r="AB749">
            <v>41130</v>
          </cell>
          <cell r="AC749">
            <v>41143</v>
          </cell>
          <cell r="AD749">
            <v>41157</v>
          </cell>
          <cell r="AE749">
            <v>41194</v>
          </cell>
          <cell r="AF749">
            <v>41198</v>
          </cell>
          <cell r="AG749">
            <v>41194</v>
          </cell>
          <cell r="AH749">
            <v>41225</v>
          </cell>
          <cell r="AI749" t="str">
            <v>-</v>
          </cell>
          <cell r="AJ749">
            <v>59</v>
          </cell>
          <cell r="AK749">
            <v>19.857142857142858</v>
          </cell>
          <cell r="AR749">
            <v>41180</v>
          </cell>
          <cell r="AV749">
            <v>41201</v>
          </cell>
          <cell r="AX749">
            <v>41208</v>
          </cell>
          <cell r="AY749">
            <v>41271</v>
          </cell>
          <cell r="AZ749">
            <v>155</v>
          </cell>
        </row>
        <row r="750">
          <cell r="B750" t="str">
            <v>C2181151-01</v>
          </cell>
          <cell r="C750" t="str">
            <v>DCP Midstream</v>
          </cell>
          <cell r="D750" t="str">
            <v>Wesley</v>
          </cell>
          <cell r="F750" t="str">
            <v>Miller</v>
          </cell>
          <cell r="G750" t="str">
            <v>-</v>
          </cell>
          <cell r="H750" t="str">
            <v>Kursten</v>
          </cell>
          <cell r="I750" t="str">
            <v>FSP01-0000108114</v>
          </cell>
          <cell r="M750">
            <v>1</v>
          </cell>
          <cell r="N750" t="str">
            <v>LMC 311P</v>
          </cell>
          <cell r="O750">
            <v>150075</v>
          </cell>
          <cell r="Q750" t="str">
            <v>FLT</v>
          </cell>
          <cell r="R750" t="str">
            <v>CA</v>
          </cell>
          <cell r="S750" t="str">
            <v>N</v>
          </cell>
          <cell r="T750" t="str">
            <v>N</v>
          </cell>
          <cell r="V750">
            <v>41148</v>
          </cell>
          <cell r="W750">
            <v>41258</v>
          </cell>
          <cell r="X750">
            <v>41258</v>
          </cell>
          <cell r="Z750">
            <v>41155</v>
          </cell>
          <cell r="AA750">
            <v>41155</v>
          </cell>
          <cell r="AB750">
            <v>41162</v>
          </cell>
          <cell r="AC750">
            <v>41146</v>
          </cell>
          <cell r="AD750">
            <v>41160</v>
          </cell>
          <cell r="AE750">
            <v>41194</v>
          </cell>
          <cell r="AF750">
            <v>41198</v>
          </cell>
          <cell r="AH750">
            <v>41228</v>
          </cell>
          <cell r="AI750" t="str">
            <v>-</v>
          </cell>
          <cell r="AJ750">
            <v>37</v>
          </cell>
          <cell r="AK750">
            <v>15.714285714285714</v>
          </cell>
          <cell r="AR750">
            <v>41187</v>
          </cell>
          <cell r="AV750">
            <v>41213</v>
          </cell>
          <cell r="AX750">
            <v>41215</v>
          </cell>
          <cell r="AY750">
            <v>41263</v>
          </cell>
          <cell r="AZ750">
            <v>115</v>
          </cell>
        </row>
        <row r="751">
          <cell r="B751" t="str">
            <v>C2186694-01</v>
          </cell>
          <cell r="C751" t="str">
            <v>Fasken Oil &amp; Ranch</v>
          </cell>
          <cell r="D751" t="str">
            <v>Wesley</v>
          </cell>
          <cell r="F751" t="str">
            <v>Miller</v>
          </cell>
          <cell r="G751" t="str">
            <v>-</v>
          </cell>
          <cell r="H751" t="str">
            <v>Madeleine</v>
          </cell>
          <cell r="I751" t="str">
            <v>CPR1002</v>
          </cell>
          <cell r="L751" t="str">
            <v>Lothe</v>
          </cell>
          <cell r="M751">
            <v>1</v>
          </cell>
          <cell r="N751" t="str">
            <v>LMC-311P</v>
          </cell>
          <cell r="O751">
            <v>105632</v>
          </cell>
          <cell r="Q751" t="str">
            <v>FLT</v>
          </cell>
          <cell r="R751" t="str">
            <v>CA</v>
          </cell>
          <cell r="S751" t="str">
            <v>N</v>
          </cell>
          <cell r="T751" t="str">
            <v>N</v>
          </cell>
          <cell r="V751">
            <v>41163</v>
          </cell>
          <cell r="W751">
            <v>41262</v>
          </cell>
          <cell r="X751">
            <v>41248</v>
          </cell>
          <cell r="Z751">
            <v>41170</v>
          </cell>
          <cell r="AA751">
            <v>41170</v>
          </cell>
          <cell r="AB751">
            <v>41177</v>
          </cell>
          <cell r="AC751">
            <v>41136</v>
          </cell>
          <cell r="AD751">
            <v>41150</v>
          </cell>
          <cell r="AE751">
            <v>41198</v>
          </cell>
          <cell r="AF751">
            <v>41202</v>
          </cell>
          <cell r="AG751">
            <v>41218</v>
          </cell>
          <cell r="AH751">
            <v>41218</v>
          </cell>
          <cell r="AI751" t="str">
            <v>-</v>
          </cell>
          <cell r="AJ751">
            <v>29</v>
          </cell>
          <cell r="AK751">
            <v>12.142857142857142</v>
          </cell>
          <cell r="AR751">
            <v>41208</v>
          </cell>
          <cell r="AS751">
            <v>41214</v>
          </cell>
          <cell r="AV751">
            <v>41214</v>
          </cell>
          <cell r="AX751">
            <v>41215</v>
          </cell>
          <cell r="AY751">
            <v>41263</v>
          </cell>
          <cell r="AZ751">
            <v>100</v>
          </cell>
        </row>
        <row r="752">
          <cell r="B752" t="str">
            <v>A2136702-01</v>
          </cell>
          <cell r="C752" t="str">
            <v>Exxon Mobil</v>
          </cell>
          <cell r="D752" t="str">
            <v>Wareham</v>
          </cell>
          <cell r="H752" t="str">
            <v>Nancy</v>
          </cell>
          <cell r="I752">
            <v>4451086262</v>
          </cell>
          <cell r="L752" t="str">
            <v>Hepler</v>
          </cell>
          <cell r="M752">
            <v>1</v>
          </cell>
          <cell r="N752" t="str">
            <v>LMV-801</v>
          </cell>
          <cell r="O752">
            <v>63644</v>
          </cell>
          <cell r="Q752" t="str">
            <v>MCPX</v>
          </cell>
          <cell r="R752" t="str">
            <v>PA</v>
          </cell>
          <cell r="S752" t="str">
            <v>N</v>
          </cell>
          <cell r="T752" t="str">
            <v>N</v>
          </cell>
          <cell r="V752">
            <v>41037</v>
          </cell>
          <cell r="W752">
            <v>41248</v>
          </cell>
          <cell r="X752">
            <v>41248</v>
          </cell>
          <cell r="Z752">
            <v>41044</v>
          </cell>
          <cell r="AA752">
            <v>41044</v>
          </cell>
          <cell r="AB752">
            <v>41044</v>
          </cell>
          <cell r="AC752">
            <v>41136</v>
          </cell>
          <cell r="AD752">
            <v>41150</v>
          </cell>
          <cell r="AE752">
            <v>41200</v>
          </cell>
          <cell r="AF752">
            <v>41203</v>
          </cell>
          <cell r="AH752">
            <v>41218</v>
          </cell>
          <cell r="AI752" t="str">
            <v>-</v>
          </cell>
          <cell r="AJ752">
            <v>119</v>
          </cell>
          <cell r="AK752">
            <v>30.142857142857142</v>
          </cell>
          <cell r="AV752">
            <v>41180</v>
          </cell>
          <cell r="AX752">
            <v>41191</v>
          </cell>
          <cell r="AY752">
            <v>41270</v>
          </cell>
          <cell r="AZ752">
            <v>233</v>
          </cell>
        </row>
        <row r="753">
          <cell r="B753" t="str">
            <v>A2136702-02</v>
          </cell>
          <cell r="C753" t="str">
            <v>Exxon Mobil</v>
          </cell>
          <cell r="D753" t="str">
            <v>Wareham</v>
          </cell>
          <cell r="H753" t="str">
            <v>Nancy</v>
          </cell>
          <cell r="I753">
            <v>4451086262</v>
          </cell>
          <cell r="L753" t="str">
            <v>Hepler</v>
          </cell>
          <cell r="M753">
            <v>1</v>
          </cell>
          <cell r="N753" t="str">
            <v>LMV-801</v>
          </cell>
          <cell r="O753">
            <v>63644</v>
          </cell>
          <cell r="Q753" t="str">
            <v>MCPX</v>
          </cell>
          <cell r="R753" t="str">
            <v>PA</v>
          </cell>
          <cell r="S753" t="str">
            <v>N</v>
          </cell>
          <cell r="T753" t="str">
            <v>N</v>
          </cell>
          <cell r="V753">
            <v>41037</v>
          </cell>
          <cell r="W753">
            <v>41248</v>
          </cell>
          <cell r="X753">
            <v>41248</v>
          </cell>
          <cell r="Z753">
            <v>41044</v>
          </cell>
          <cell r="AA753">
            <v>41044</v>
          </cell>
          <cell r="AB753">
            <v>41044</v>
          </cell>
          <cell r="AC753">
            <v>41136</v>
          </cell>
          <cell r="AD753">
            <v>41150</v>
          </cell>
          <cell r="AE753">
            <v>41200</v>
          </cell>
          <cell r="AF753">
            <v>41203</v>
          </cell>
          <cell r="AH753">
            <v>41218</v>
          </cell>
          <cell r="AI753" t="str">
            <v>-</v>
          </cell>
          <cell r="AJ753">
            <v>119</v>
          </cell>
          <cell r="AK753">
            <v>30.142857142857142</v>
          </cell>
          <cell r="AV753">
            <v>41180</v>
          </cell>
          <cell r="AX753">
            <v>41192</v>
          </cell>
          <cell r="AY753">
            <v>41270</v>
          </cell>
          <cell r="AZ753">
            <v>233</v>
          </cell>
        </row>
        <row r="754">
          <cell r="B754" t="str">
            <v>A2136702-03</v>
          </cell>
          <cell r="C754" t="str">
            <v>Exxon Mobil</v>
          </cell>
          <cell r="D754" t="str">
            <v>Wareham</v>
          </cell>
          <cell r="H754" t="str">
            <v>Nancy</v>
          </cell>
          <cell r="I754">
            <v>4451086262</v>
          </cell>
          <cell r="L754" t="str">
            <v>Hepler</v>
          </cell>
          <cell r="M754">
            <v>1</v>
          </cell>
          <cell r="N754" t="str">
            <v>LMV-801</v>
          </cell>
          <cell r="O754">
            <v>63644</v>
          </cell>
          <cell r="Q754" t="str">
            <v>MCPX</v>
          </cell>
          <cell r="R754" t="str">
            <v>PA</v>
          </cell>
          <cell r="S754" t="str">
            <v>N</v>
          </cell>
          <cell r="T754" t="str">
            <v>N</v>
          </cell>
          <cell r="V754">
            <v>41037</v>
          </cell>
          <cell r="W754">
            <v>41248</v>
          </cell>
          <cell r="X754">
            <v>41248</v>
          </cell>
          <cell r="Z754">
            <v>41044</v>
          </cell>
          <cell r="AA754">
            <v>41044</v>
          </cell>
          <cell r="AB754">
            <v>41044</v>
          </cell>
          <cell r="AC754">
            <v>41136</v>
          </cell>
          <cell r="AD754">
            <v>41150</v>
          </cell>
          <cell r="AE754">
            <v>41200</v>
          </cell>
          <cell r="AF754">
            <v>41203</v>
          </cell>
          <cell r="AH754">
            <v>41218</v>
          </cell>
          <cell r="AI754" t="str">
            <v>-</v>
          </cell>
          <cell r="AJ754">
            <v>119</v>
          </cell>
          <cell r="AK754">
            <v>30.142857142857142</v>
          </cell>
          <cell r="AV754">
            <v>41180</v>
          </cell>
          <cell r="AX754">
            <v>41192</v>
          </cell>
          <cell r="AY754">
            <v>41270</v>
          </cell>
          <cell r="AZ754">
            <v>233</v>
          </cell>
        </row>
        <row r="755">
          <cell r="B755" t="str">
            <v>A2136702-04</v>
          </cell>
          <cell r="C755" t="str">
            <v>Exxon Mobil</v>
          </cell>
          <cell r="D755" t="str">
            <v>Wareham</v>
          </cell>
          <cell r="H755" t="str">
            <v>Nancy</v>
          </cell>
          <cell r="I755">
            <v>4451086262</v>
          </cell>
          <cell r="L755" t="str">
            <v>Hepler</v>
          </cell>
          <cell r="M755">
            <v>1</v>
          </cell>
          <cell r="N755" t="str">
            <v>LMV-801</v>
          </cell>
          <cell r="O755">
            <v>63644</v>
          </cell>
          <cell r="Q755" t="str">
            <v>MCPX</v>
          </cell>
          <cell r="R755" t="str">
            <v>PA</v>
          </cell>
          <cell r="S755" t="str">
            <v>N</v>
          </cell>
          <cell r="T755" t="str">
            <v>N</v>
          </cell>
          <cell r="V755">
            <v>41037</v>
          </cell>
          <cell r="W755">
            <v>41248</v>
          </cell>
          <cell r="X755">
            <v>41248</v>
          </cell>
          <cell r="Z755">
            <v>41044</v>
          </cell>
          <cell r="AA755">
            <v>41044</v>
          </cell>
          <cell r="AB755">
            <v>41044</v>
          </cell>
          <cell r="AC755">
            <v>41136</v>
          </cell>
          <cell r="AD755">
            <v>41150</v>
          </cell>
          <cell r="AE755">
            <v>41200</v>
          </cell>
          <cell r="AF755">
            <v>41203</v>
          </cell>
          <cell r="AH755">
            <v>41218</v>
          </cell>
          <cell r="AI755" t="str">
            <v>-</v>
          </cell>
          <cell r="AJ755">
            <v>119</v>
          </cell>
          <cell r="AK755">
            <v>30.142857142857142</v>
          </cell>
          <cell r="AV755">
            <v>41180</v>
          </cell>
          <cell r="AX755">
            <v>41192</v>
          </cell>
          <cell r="AY755">
            <v>41270</v>
          </cell>
          <cell r="AZ755">
            <v>233</v>
          </cell>
        </row>
        <row r="756">
          <cell r="B756" t="str">
            <v>A2136702-05</v>
          </cell>
          <cell r="C756" t="str">
            <v>Exxon Mobil</v>
          </cell>
          <cell r="D756" t="str">
            <v>Wareham</v>
          </cell>
          <cell r="H756" t="str">
            <v>Nancy</v>
          </cell>
          <cell r="I756">
            <v>4451086262</v>
          </cell>
          <cell r="L756" t="str">
            <v>Hepler</v>
          </cell>
          <cell r="M756">
            <v>1</v>
          </cell>
          <cell r="N756" t="str">
            <v>LMV-801</v>
          </cell>
          <cell r="O756">
            <v>63644</v>
          </cell>
          <cell r="Q756" t="str">
            <v>MCPX</v>
          </cell>
          <cell r="R756" t="str">
            <v>PA</v>
          </cell>
          <cell r="S756" t="str">
            <v>N</v>
          </cell>
          <cell r="T756" t="str">
            <v>N</v>
          </cell>
          <cell r="V756">
            <v>41037</v>
          </cell>
          <cell r="W756">
            <v>41248</v>
          </cell>
          <cell r="X756">
            <v>41248</v>
          </cell>
          <cell r="Z756">
            <v>41044</v>
          </cell>
          <cell r="AA756">
            <v>41044</v>
          </cell>
          <cell r="AB756">
            <v>41044</v>
          </cell>
          <cell r="AC756">
            <v>41136</v>
          </cell>
          <cell r="AD756">
            <v>41150</v>
          </cell>
          <cell r="AE756">
            <v>41200</v>
          </cell>
          <cell r="AF756">
            <v>41203</v>
          </cell>
          <cell r="AH756">
            <v>41218</v>
          </cell>
          <cell r="AI756" t="str">
            <v>-</v>
          </cell>
          <cell r="AJ756">
            <v>119</v>
          </cell>
          <cell r="AK756">
            <v>30.142857142857142</v>
          </cell>
          <cell r="AV756">
            <v>41180</v>
          </cell>
          <cell r="AX756">
            <v>41192</v>
          </cell>
          <cell r="AY756">
            <v>41270</v>
          </cell>
          <cell r="AZ756">
            <v>233</v>
          </cell>
        </row>
        <row r="757">
          <cell r="B757" t="str">
            <v>A2136702-07</v>
          </cell>
          <cell r="C757" t="str">
            <v>Exxon Mobil</v>
          </cell>
          <cell r="D757" t="str">
            <v>Wareham</v>
          </cell>
          <cell r="H757" t="str">
            <v>Nancy</v>
          </cell>
          <cell r="I757">
            <v>4451086262</v>
          </cell>
          <cell r="L757" t="str">
            <v>Hepler</v>
          </cell>
          <cell r="M757">
            <v>1</v>
          </cell>
          <cell r="N757" t="str">
            <v>LMV-801</v>
          </cell>
          <cell r="O757">
            <v>63241</v>
          </cell>
          <cell r="Q757" t="str">
            <v>MCPX</v>
          </cell>
          <cell r="R757" t="str">
            <v>PA</v>
          </cell>
          <cell r="S757" t="str">
            <v>N</v>
          </cell>
          <cell r="T757" t="str">
            <v>N</v>
          </cell>
          <cell r="V757">
            <v>41037</v>
          </cell>
          <cell r="W757">
            <v>41248</v>
          </cell>
          <cell r="X757">
            <v>41248</v>
          </cell>
          <cell r="Z757">
            <v>41044</v>
          </cell>
          <cell r="AA757">
            <v>41044</v>
          </cell>
          <cell r="AB757">
            <v>41044</v>
          </cell>
          <cell r="AC757">
            <v>41136</v>
          </cell>
          <cell r="AD757">
            <v>41150</v>
          </cell>
          <cell r="AE757">
            <v>41200</v>
          </cell>
          <cell r="AF757">
            <v>41203</v>
          </cell>
          <cell r="AH757">
            <v>41218</v>
          </cell>
          <cell r="AI757" t="str">
            <v>-</v>
          </cell>
          <cell r="AJ757">
            <v>119</v>
          </cell>
          <cell r="AK757">
            <v>30.142857142857142</v>
          </cell>
          <cell r="AV757">
            <v>41180</v>
          </cell>
          <cell r="AX757">
            <v>41192</v>
          </cell>
          <cell r="AY757">
            <v>41270</v>
          </cell>
          <cell r="AZ757">
            <v>233</v>
          </cell>
        </row>
        <row r="758">
          <cell r="B758" t="str">
            <v>A2136702-06</v>
          </cell>
          <cell r="C758" t="str">
            <v>Exxon Mobil</v>
          </cell>
          <cell r="D758" t="str">
            <v>Wareham</v>
          </cell>
          <cell r="H758" t="str">
            <v>Nancy</v>
          </cell>
          <cell r="I758">
            <v>4451086262</v>
          </cell>
          <cell r="L758" t="str">
            <v>Hepler</v>
          </cell>
          <cell r="M758">
            <v>1</v>
          </cell>
          <cell r="N758" t="str">
            <v>LMV-801</v>
          </cell>
          <cell r="O758">
            <v>34508</v>
          </cell>
          <cell r="Q758" t="str">
            <v>MCPX</v>
          </cell>
          <cell r="R758" t="str">
            <v>PA</v>
          </cell>
          <cell r="S758" t="str">
            <v>N</v>
          </cell>
          <cell r="T758" t="str">
            <v>N</v>
          </cell>
          <cell r="V758">
            <v>41037</v>
          </cell>
          <cell r="W758">
            <v>41248</v>
          </cell>
          <cell r="X758">
            <v>41248</v>
          </cell>
          <cell r="Z758">
            <v>41044</v>
          </cell>
          <cell r="AA758">
            <v>41044</v>
          </cell>
          <cell r="AB758">
            <v>41044</v>
          </cell>
          <cell r="AC758">
            <v>41136</v>
          </cell>
          <cell r="AD758">
            <v>41150</v>
          </cell>
          <cell r="AE758">
            <v>41200</v>
          </cell>
          <cell r="AF758">
            <v>41203</v>
          </cell>
          <cell r="AH758">
            <v>41218</v>
          </cell>
          <cell r="AI758" t="str">
            <v>-</v>
          </cell>
          <cell r="AJ758">
            <v>119</v>
          </cell>
          <cell r="AK758">
            <v>30.142857142857142</v>
          </cell>
          <cell r="AV758">
            <v>41180</v>
          </cell>
          <cell r="AX758">
            <v>41193</v>
          </cell>
          <cell r="AY758">
            <v>41270</v>
          </cell>
          <cell r="AZ758">
            <v>233</v>
          </cell>
        </row>
        <row r="759">
          <cell r="B759" t="str">
            <v>A2136702-08</v>
          </cell>
          <cell r="C759" t="str">
            <v>Exxon Mobil</v>
          </cell>
          <cell r="D759" t="str">
            <v>Wareham</v>
          </cell>
          <cell r="H759" t="str">
            <v>Nancy</v>
          </cell>
          <cell r="I759">
            <v>4451086262</v>
          </cell>
          <cell r="L759" t="str">
            <v>Hepler</v>
          </cell>
          <cell r="M759">
            <v>1</v>
          </cell>
          <cell r="N759" t="str">
            <v>LMV-801</v>
          </cell>
          <cell r="O759">
            <v>63155</v>
          </cell>
          <cell r="Q759" t="str">
            <v>MCPX</v>
          </cell>
          <cell r="R759" t="str">
            <v>PA</v>
          </cell>
          <cell r="S759" t="str">
            <v>N</v>
          </cell>
          <cell r="T759" t="str">
            <v>N</v>
          </cell>
          <cell r="V759">
            <v>41037</v>
          </cell>
          <cell r="W759">
            <v>41248</v>
          </cell>
          <cell r="X759">
            <v>41248</v>
          </cell>
          <cell r="Y759">
            <v>41165</v>
          </cell>
          <cell r="Z759">
            <v>41044</v>
          </cell>
          <cell r="AA759">
            <v>41044</v>
          </cell>
          <cell r="AB759">
            <v>41044</v>
          </cell>
          <cell r="AC759">
            <v>41136</v>
          </cell>
          <cell r="AD759">
            <v>41150</v>
          </cell>
          <cell r="AE759">
            <v>41200</v>
          </cell>
          <cell r="AF759">
            <v>41203</v>
          </cell>
          <cell r="AH759">
            <v>41218</v>
          </cell>
          <cell r="AI759" t="str">
            <v>-</v>
          </cell>
          <cell r="AJ759">
            <v>119</v>
          </cell>
          <cell r="AK759">
            <v>30.142857142857142</v>
          </cell>
          <cell r="AV759">
            <v>41180</v>
          </cell>
          <cell r="AX759">
            <v>41194</v>
          </cell>
          <cell r="AY759">
            <v>41270</v>
          </cell>
          <cell r="AZ759">
            <v>233</v>
          </cell>
        </row>
        <row r="760">
          <cell r="B760" t="str">
            <v>A2189523-01</v>
          </cell>
          <cell r="C760" t="str">
            <v>YPF /GAISA</v>
          </cell>
          <cell r="D760" t="str">
            <v>Kanous</v>
          </cell>
          <cell r="F760" t="str">
            <v>Miller</v>
          </cell>
          <cell r="G760" t="str">
            <v>-</v>
          </cell>
          <cell r="H760" t="str">
            <v>Madeleine</v>
          </cell>
          <cell r="I760" t="str">
            <v>OI123609</v>
          </cell>
          <cell r="J760" t="str">
            <v>J-2327B</v>
          </cell>
          <cell r="M760">
            <v>1</v>
          </cell>
          <cell r="N760" t="str">
            <v>LMV322</v>
          </cell>
          <cell r="O760">
            <v>36447.1</v>
          </cell>
          <cell r="Q760" t="str">
            <v>FLT</v>
          </cell>
          <cell r="R760" t="str">
            <v>PA</v>
          </cell>
          <cell r="S760" t="str">
            <v>N</v>
          </cell>
          <cell r="T760" t="str">
            <v>N</v>
          </cell>
          <cell r="U760">
            <v>41164</v>
          </cell>
          <cell r="V760">
            <v>41169</v>
          </cell>
          <cell r="W760">
            <v>41248</v>
          </cell>
          <cell r="X760">
            <v>41250</v>
          </cell>
          <cell r="Z760">
            <v>41176</v>
          </cell>
          <cell r="AA760">
            <v>41176</v>
          </cell>
          <cell r="AB760">
            <v>41176</v>
          </cell>
          <cell r="AC760">
            <v>41138</v>
          </cell>
          <cell r="AD760">
            <v>41152</v>
          </cell>
          <cell r="AE760">
            <v>41200</v>
          </cell>
          <cell r="AF760">
            <v>41203</v>
          </cell>
          <cell r="AH760">
            <v>41220</v>
          </cell>
          <cell r="AI760" t="str">
            <v>-</v>
          </cell>
          <cell r="AJ760">
            <v>25</v>
          </cell>
          <cell r="AK760">
            <v>11.571428571428571</v>
          </cell>
          <cell r="AV760">
            <v>41207</v>
          </cell>
          <cell r="AX760">
            <v>41212</v>
          </cell>
          <cell r="AY760">
            <v>41270</v>
          </cell>
          <cell r="AZ760">
            <v>101</v>
          </cell>
        </row>
        <row r="761">
          <cell r="B761" t="str">
            <v>A2187060-01</v>
          </cell>
          <cell r="C761" t="str">
            <v>BASF Corp.</v>
          </cell>
          <cell r="D761" t="str">
            <v>DeRoo</v>
          </cell>
          <cell r="F761" t="str">
            <v>Miller</v>
          </cell>
          <cell r="G761" t="str">
            <v>-</v>
          </cell>
          <cell r="H761" t="str">
            <v>Kursten</v>
          </cell>
          <cell r="I761">
            <v>4903433712</v>
          </cell>
          <cell r="M761">
            <v>1</v>
          </cell>
          <cell r="N761" t="str">
            <v>LMV 322</v>
          </cell>
          <cell r="O761">
            <v>42440</v>
          </cell>
          <cell r="Q761" t="str">
            <v>STD</v>
          </cell>
          <cell r="R761" t="str">
            <v>PA</v>
          </cell>
          <cell r="S761" t="str">
            <v>N</v>
          </cell>
          <cell r="T761" t="str">
            <v>N</v>
          </cell>
          <cell r="V761">
            <v>41163</v>
          </cell>
          <cell r="W761">
            <v>41249</v>
          </cell>
          <cell r="X761">
            <v>41249</v>
          </cell>
          <cell r="Z761">
            <v>41170</v>
          </cell>
          <cell r="AA761">
            <v>41170</v>
          </cell>
          <cell r="AB761">
            <v>41170</v>
          </cell>
          <cell r="AC761">
            <v>41137</v>
          </cell>
          <cell r="AD761">
            <v>41151</v>
          </cell>
          <cell r="AE761">
            <v>41201</v>
          </cell>
          <cell r="AF761">
            <v>41204</v>
          </cell>
          <cell r="AH761">
            <v>41219</v>
          </cell>
          <cell r="AI761" t="str">
            <v>-</v>
          </cell>
          <cell r="AJ761">
            <v>30</v>
          </cell>
          <cell r="AK761">
            <v>12.285714285714286</v>
          </cell>
          <cell r="AV761">
            <v>41180</v>
          </cell>
          <cell r="AX761">
            <v>41193</v>
          </cell>
          <cell r="AY761">
            <v>41248</v>
          </cell>
          <cell r="AZ761">
            <v>85</v>
          </cell>
        </row>
        <row r="762">
          <cell r="B762" t="str">
            <v>A2186595-01</v>
          </cell>
          <cell r="C762" t="str">
            <v>Delek Refining Ltd.</v>
          </cell>
          <cell r="D762" t="str">
            <v>Kanous</v>
          </cell>
          <cell r="F762" t="str">
            <v>Miller</v>
          </cell>
          <cell r="G762" t="str">
            <v>-</v>
          </cell>
          <cell r="H762" t="str">
            <v>Madeleine</v>
          </cell>
          <cell r="I762" t="str">
            <v>037729-0000-001</v>
          </cell>
          <cell r="M762">
            <v>1</v>
          </cell>
          <cell r="N762" t="str">
            <v>LMV-806</v>
          </cell>
          <cell r="O762">
            <v>20280</v>
          </cell>
          <cell r="Q762" t="str">
            <v>FLT</v>
          </cell>
          <cell r="R762" t="str">
            <v>PA</v>
          </cell>
          <cell r="S762" t="str">
            <v>N</v>
          </cell>
          <cell r="T762" t="str">
            <v>N</v>
          </cell>
          <cell r="V762">
            <v>41163</v>
          </cell>
          <cell r="W762">
            <v>41250</v>
          </cell>
          <cell r="X762">
            <v>41250</v>
          </cell>
          <cell r="Y762">
            <v>41157</v>
          </cell>
          <cell r="Z762">
            <v>41170</v>
          </cell>
          <cell r="AA762">
            <v>41170</v>
          </cell>
          <cell r="AB762">
            <v>41170</v>
          </cell>
          <cell r="AC762">
            <v>41138</v>
          </cell>
          <cell r="AD762">
            <v>41152</v>
          </cell>
          <cell r="AE762">
            <v>41202</v>
          </cell>
          <cell r="AF762">
            <v>41205</v>
          </cell>
          <cell r="AH762">
            <v>41220</v>
          </cell>
          <cell r="AI762" t="str">
            <v>-</v>
          </cell>
          <cell r="AJ762">
            <v>31</v>
          </cell>
          <cell r="AK762">
            <v>12.428571428571429</v>
          </cell>
          <cell r="AV762">
            <v>41185</v>
          </cell>
          <cell r="AX762">
            <v>41200</v>
          </cell>
          <cell r="AY762">
            <v>41243</v>
          </cell>
          <cell r="AZ762">
            <v>80</v>
          </cell>
        </row>
        <row r="763">
          <cell r="B763" t="str">
            <v>A2179652-01-02</v>
          </cell>
          <cell r="C763" t="str">
            <v>Aux Sable - CB&amp;I</v>
          </cell>
          <cell r="D763" t="str">
            <v>Glynn</v>
          </cell>
          <cell r="H763" t="str">
            <v>Audrey</v>
          </cell>
          <cell r="I763" t="str">
            <v>PO-00016677-2</v>
          </cell>
          <cell r="M763">
            <v>2</v>
          </cell>
          <cell r="N763" t="str">
            <v>LMV-322</v>
          </cell>
          <cell r="O763">
            <v>70434</v>
          </cell>
          <cell r="Q763" t="str">
            <v>STD</v>
          </cell>
          <cell r="R763" t="str">
            <v>PB</v>
          </cell>
          <cell r="S763" t="str">
            <v>Y</v>
          </cell>
          <cell r="T763" t="str">
            <v>N</v>
          </cell>
          <cell r="V763">
            <v>41144</v>
          </cell>
          <cell r="W763">
            <v>41264</v>
          </cell>
          <cell r="X763">
            <v>41264</v>
          </cell>
          <cell r="Y763">
            <v>41143</v>
          </cell>
          <cell r="Z763">
            <v>41151</v>
          </cell>
          <cell r="AA763">
            <v>41151</v>
          </cell>
          <cell r="AB763">
            <v>41151</v>
          </cell>
          <cell r="AC763">
            <v>41152</v>
          </cell>
          <cell r="AD763">
            <v>41166</v>
          </cell>
          <cell r="AE763">
            <v>41202</v>
          </cell>
          <cell r="AF763">
            <v>41205</v>
          </cell>
          <cell r="AH763">
            <v>41234</v>
          </cell>
          <cell r="AI763" t="str">
            <v>-</v>
          </cell>
          <cell r="AJ763">
            <v>44</v>
          </cell>
          <cell r="AK763">
            <v>17.142857142857142</v>
          </cell>
          <cell r="AV763">
            <v>41207</v>
          </cell>
          <cell r="AX763">
            <v>41219</v>
          </cell>
          <cell r="AY763">
            <v>41271</v>
          </cell>
          <cell r="AZ763">
            <v>127</v>
          </cell>
        </row>
        <row r="764">
          <cell r="B764" t="str">
            <v>A2177255-01</v>
          </cell>
          <cell r="C764" t="str">
            <v>ExxonMobil Baytown</v>
          </cell>
          <cell r="D764" t="str">
            <v>Krais</v>
          </cell>
          <cell r="F764" t="str">
            <v>Miller</v>
          </cell>
          <cell r="G764" t="str">
            <v>-</v>
          </cell>
          <cell r="H764" t="str">
            <v>Shara</v>
          </cell>
          <cell r="I764">
            <v>4515098783</v>
          </cell>
          <cell r="J764" t="str">
            <v>FXK-P-341</v>
          </cell>
          <cell r="M764">
            <v>1</v>
          </cell>
          <cell r="N764" t="str">
            <v>LMV-801</v>
          </cell>
          <cell r="O764">
            <v>19535.25</v>
          </cell>
          <cell r="Q764" t="str">
            <v>STD</v>
          </cell>
          <cell r="R764" t="str">
            <v>PA</v>
          </cell>
          <cell r="S764" t="str">
            <v>N</v>
          </cell>
          <cell r="T764" t="str">
            <v>N</v>
          </cell>
          <cell r="V764">
            <v>41137</v>
          </cell>
          <cell r="W764">
            <v>41253</v>
          </cell>
          <cell r="X764">
            <v>41253</v>
          </cell>
          <cell r="Z764">
            <v>41144</v>
          </cell>
          <cell r="AA764">
            <v>41144</v>
          </cell>
          <cell r="AB764">
            <v>41144</v>
          </cell>
          <cell r="AC764">
            <v>41141</v>
          </cell>
          <cell r="AD764">
            <v>41155</v>
          </cell>
          <cell r="AE764">
            <v>41205</v>
          </cell>
          <cell r="AF764">
            <v>41208</v>
          </cell>
          <cell r="AH764">
            <v>41223</v>
          </cell>
          <cell r="AI764" t="str">
            <v>-</v>
          </cell>
          <cell r="AJ764">
            <v>52</v>
          </cell>
          <cell r="AK764">
            <v>16.571428571428573</v>
          </cell>
          <cell r="AV764">
            <v>41170</v>
          </cell>
          <cell r="AX764">
            <v>41178</v>
          </cell>
          <cell r="AY764">
            <v>41248</v>
          </cell>
          <cell r="AZ764">
            <v>111</v>
          </cell>
        </row>
        <row r="765">
          <cell r="B765" t="str">
            <v>A2194250-01</v>
          </cell>
          <cell r="C765" t="str">
            <v>Dominion Chesapeake Energy Center</v>
          </cell>
          <cell r="D765" t="str">
            <v>Kanous</v>
          </cell>
          <cell r="F765" t="str">
            <v>Miller</v>
          </cell>
          <cell r="G765" t="str">
            <v>-</v>
          </cell>
          <cell r="H765" t="str">
            <v>Kursten</v>
          </cell>
          <cell r="I765">
            <v>4500011214</v>
          </cell>
          <cell r="J765">
            <v>973641</v>
          </cell>
          <cell r="M765">
            <v>1</v>
          </cell>
          <cell r="N765" t="str">
            <v>LMV311</v>
          </cell>
          <cell r="O765">
            <v>63085</v>
          </cell>
          <cell r="Q765" t="str">
            <v>FLT</v>
          </cell>
          <cell r="R765" t="str">
            <v>PA</v>
          </cell>
          <cell r="S765" t="str">
            <v>N</v>
          </cell>
          <cell r="T765" t="str">
            <v>N</v>
          </cell>
          <cell r="U765">
            <v>41178</v>
          </cell>
          <cell r="V765">
            <v>41179</v>
          </cell>
          <cell r="W765">
            <v>41255</v>
          </cell>
          <cell r="X765">
            <v>41255</v>
          </cell>
          <cell r="Y765">
            <v>41178</v>
          </cell>
          <cell r="Z765">
            <v>41186</v>
          </cell>
          <cell r="AA765">
            <v>41186</v>
          </cell>
          <cell r="AB765">
            <v>41186</v>
          </cell>
          <cell r="AC765">
            <v>41143</v>
          </cell>
          <cell r="AD765">
            <v>41157</v>
          </cell>
          <cell r="AE765">
            <v>41208</v>
          </cell>
          <cell r="AF765">
            <v>41211</v>
          </cell>
          <cell r="AH765">
            <v>41225</v>
          </cell>
          <cell r="AI765" t="str">
            <v>-</v>
          </cell>
          <cell r="AJ765">
            <v>23</v>
          </cell>
          <cell r="AK765">
            <v>10.857142857142858</v>
          </cell>
          <cell r="AL765">
            <v>41178</v>
          </cell>
          <cell r="AV765">
            <v>41199</v>
          </cell>
          <cell r="AX765">
            <v>41200</v>
          </cell>
          <cell r="AY765">
            <v>41250</v>
          </cell>
          <cell r="AZ765">
            <v>71</v>
          </cell>
        </row>
        <row r="766">
          <cell r="B766" t="str">
            <v>A2189887-01-02</v>
          </cell>
          <cell r="C766" t="str">
            <v>NPE/Encana</v>
          </cell>
          <cell r="D766" t="str">
            <v>Elkins</v>
          </cell>
          <cell r="F766" t="str">
            <v>Miller</v>
          </cell>
          <cell r="G766" t="str">
            <v>-</v>
          </cell>
          <cell r="H766" t="str">
            <v>Shara</v>
          </cell>
          <cell r="I766" t="str">
            <v>PUR531484</v>
          </cell>
          <cell r="M766">
            <v>2</v>
          </cell>
          <cell r="N766" t="str">
            <v>LMV801</v>
          </cell>
          <cell r="O766">
            <v>49166.16</v>
          </cell>
          <cell r="Q766" t="str">
            <v>STD</v>
          </cell>
          <cell r="R766" t="str">
            <v>PB</v>
          </cell>
          <cell r="S766" t="str">
            <v>N</v>
          </cell>
          <cell r="T766" t="str">
            <v>N</v>
          </cell>
          <cell r="U766">
            <v>41156</v>
          </cell>
          <cell r="V766">
            <v>41170</v>
          </cell>
          <cell r="W766">
            <v>41262</v>
          </cell>
          <cell r="X766">
            <v>41262</v>
          </cell>
          <cell r="Y766">
            <v>41157</v>
          </cell>
          <cell r="Z766">
            <v>41177</v>
          </cell>
          <cell r="AA766">
            <v>41177</v>
          </cell>
          <cell r="AB766">
            <v>41177</v>
          </cell>
          <cell r="AC766">
            <v>41150</v>
          </cell>
          <cell r="AD766">
            <v>41164</v>
          </cell>
          <cell r="AE766">
            <v>41208</v>
          </cell>
          <cell r="AF766">
            <v>41211</v>
          </cell>
          <cell r="AH766">
            <v>41232</v>
          </cell>
          <cell r="AI766" t="str">
            <v>-</v>
          </cell>
          <cell r="AJ766">
            <v>30</v>
          </cell>
          <cell r="AK766">
            <v>13.142857142857142</v>
          </cell>
          <cell r="AV766">
            <v>41208</v>
          </cell>
          <cell r="AX766">
            <v>41218</v>
          </cell>
          <cell r="AY766">
            <v>41271</v>
          </cell>
          <cell r="AZ766">
            <v>101</v>
          </cell>
        </row>
        <row r="767">
          <cell r="B767" t="str">
            <v>A2199045-01</v>
          </cell>
          <cell r="C767" t="str">
            <v>Dakota Gasification</v>
          </cell>
          <cell r="D767" t="str">
            <v>Kanous</v>
          </cell>
          <cell r="F767" t="str">
            <v>Miller</v>
          </cell>
          <cell r="G767" t="str">
            <v>-</v>
          </cell>
          <cell r="H767" t="str">
            <v>Kursten</v>
          </cell>
          <cell r="I767" t="str">
            <v>00633685</v>
          </cell>
          <cell r="J767" t="str">
            <v>GA-1830/S</v>
          </cell>
          <cell r="M767">
            <v>1</v>
          </cell>
          <cell r="N767" t="str">
            <v>LMC311</v>
          </cell>
          <cell r="O767">
            <v>49603</v>
          </cell>
          <cell r="Q767" t="str">
            <v>FLT</v>
          </cell>
          <cell r="R767" t="str">
            <v>P7</v>
          </cell>
          <cell r="S767" t="str">
            <v>N</v>
          </cell>
          <cell r="T767" t="str">
            <v>N</v>
          </cell>
          <cell r="U767">
            <v>41191</v>
          </cell>
          <cell r="V767">
            <v>41192</v>
          </cell>
          <cell r="W767">
            <v>41250</v>
          </cell>
          <cell r="X767">
            <v>41250</v>
          </cell>
          <cell r="Y767">
            <v>41192</v>
          </cell>
          <cell r="Z767">
            <v>41199</v>
          </cell>
          <cell r="AA767">
            <v>41199</v>
          </cell>
          <cell r="AB767">
            <v>41195.5</v>
          </cell>
          <cell r="AC767">
            <v>41250</v>
          </cell>
          <cell r="AD767">
            <v>41250</v>
          </cell>
          <cell r="AE767">
            <v>41209.75</v>
          </cell>
          <cell r="AF767">
            <v>41211.5</v>
          </cell>
          <cell r="AH767">
            <v>41220</v>
          </cell>
          <cell r="AI767" t="str">
            <v>-</v>
          </cell>
          <cell r="AJ767">
            <v>14</v>
          </cell>
          <cell r="AK767">
            <v>8.2857142857142865</v>
          </cell>
          <cell r="AL767">
            <v>41192</v>
          </cell>
          <cell r="AV767">
            <v>41205</v>
          </cell>
          <cell r="AX767">
            <v>41208</v>
          </cell>
          <cell r="AY767">
            <v>41248</v>
          </cell>
          <cell r="AZ767">
            <v>56</v>
          </cell>
        </row>
        <row r="768">
          <cell r="B768" t="str">
            <v>A2186882-01</v>
          </cell>
          <cell r="C768" t="str">
            <v>Emory Wilson  Process</v>
          </cell>
          <cell r="D768" t="str">
            <v>Kanous</v>
          </cell>
          <cell r="F768" t="str">
            <v>Miller</v>
          </cell>
          <cell r="G768" t="str">
            <v>-</v>
          </cell>
          <cell r="H768" t="str">
            <v>Kursten</v>
          </cell>
          <cell r="I768" t="str">
            <v>22222-50869</v>
          </cell>
          <cell r="M768">
            <v>1</v>
          </cell>
          <cell r="N768" t="str">
            <v>LMV-311</v>
          </cell>
          <cell r="O768">
            <v>28033</v>
          </cell>
          <cell r="Q768" t="str">
            <v>FLT</v>
          </cell>
          <cell r="R768" t="str">
            <v>PA</v>
          </cell>
          <cell r="S768" t="str">
            <v>N</v>
          </cell>
          <cell r="T768" t="str">
            <v>N</v>
          </cell>
          <cell r="V768">
            <v>41163</v>
          </cell>
          <cell r="W768">
            <v>41257</v>
          </cell>
          <cell r="X768">
            <v>41234</v>
          </cell>
          <cell r="Z768">
            <v>41170</v>
          </cell>
          <cell r="AA768">
            <v>41170</v>
          </cell>
          <cell r="AB768">
            <v>41170</v>
          </cell>
          <cell r="AC768">
            <v>41122</v>
          </cell>
          <cell r="AD768">
            <v>41136</v>
          </cell>
          <cell r="AE768">
            <v>41209</v>
          </cell>
          <cell r="AF768">
            <v>41212</v>
          </cell>
          <cell r="AH768">
            <v>41204</v>
          </cell>
          <cell r="AI768" t="str">
            <v>-</v>
          </cell>
          <cell r="AJ768">
            <v>36</v>
          </cell>
          <cell r="AK768">
            <v>10.142857142857142</v>
          </cell>
          <cell r="AV768">
            <v>41180</v>
          </cell>
          <cell r="AX768">
            <v>41194</v>
          </cell>
          <cell r="AY768">
            <v>41232</v>
          </cell>
          <cell r="AZ768">
            <v>69</v>
          </cell>
        </row>
        <row r="769">
          <cell r="B769" t="str">
            <v>A2181845-01</v>
          </cell>
          <cell r="C769" t="str">
            <v>ConocoPhillips Company</v>
          </cell>
          <cell r="D769" t="str">
            <v>Kanous</v>
          </cell>
          <cell r="F769" t="str">
            <v>Miller</v>
          </cell>
          <cell r="G769" t="str">
            <v>-</v>
          </cell>
          <cell r="H769" t="str">
            <v>Madeleine</v>
          </cell>
          <cell r="I769">
            <v>4517294686</v>
          </cell>
          <cell r="M769">
            <v>1</v>
          </cell>
          <cell r="N769" t="str">
            <v>LMV-311</v>
          </cell>
          <cell r="O769">
            <v>48547</v>
          </cell>
          <cell r="Q769" t="str">
            <v>FLT</v>
          </cell>
          <cell r="R769" t="str">
            <v>PA</v>
          </cell>
          <cell r="S769" t="str">
            <v>N</v>
          </cell>
          <cell r="T769" t="str">
            <v>N</v>
          </cell>
          <cell r="V769">
            <v>41149</v>
          </cell>
          <cell r="W769">
            <v>41260</v>
          </cell>
          <cell r="X769">
            <v>41260</v>
          </cell>
          <cell r="Z769">
            <v>41156</v>
          </cell>
          <cell r="AA769">
            <v>41156</v>
          </cell>
          <cell r="AB769">
            <v>41156</v>
          </cell>
          <cell r="AC769">
            <v>41148</v>
          </cell>
          <cell r="AD769">
            <v>41162</v>
          </cell>
          <cell r="AE769">
            <v>41212</v>
          </cell>
          <cell r="AF769">
            <v>41215</v>
          </cell>
          <cell r="AH769">
            <v>41230</v>
          </cell>
          <cell r="AI769" t="str">
            <v>-</v>
          </cell>
          <cell r="AJ769">
            <v>49</v>
          </cell>
          <cell r="AK769">
            <v>15.857142857142858</v>
          </cell>
          <cell r="AV769">
            <v>41187</v>
          </cell>
          <cell r="AX769">
            <v>41198</v>
          </cell>
          <cell r="AY769">
            <v>41256</v>
          </cell>
          <cell r="AZ769">
            <v>107</v>
          </cell>
        </row>
        <row r="770">
          <cell r="B770" t="str">
            <v>C2168213-01</v>
          </cell>
          <cell r="C770" t="str">
            <v>Reliance/Dahej</v>
          </cell>
          <cell r="D770" t="str">
            <v>Jones</v>
          </cell>
          <cell r="F770" t="str">
            <v>Lindeman</v>
          </cell>
          <cell r="H770" t="str">
            <v>Melissa</v>
          </cell>
          <cell r="I770" t="str">
            <v>DPVC/MX3/7395157</v>
          </cell>
          <cell r="J770" t="str">
            <v>K-1301</v>
          </cell>
          <cell r="M770">
            <v>1</v>
          </cell>
          <cell r="N770" t="str">
            <v>LF2140</v>
          </cell>
          <cell r="O770">
            <v>3773422</v>
          </cell>
          <cell r="P770" t="str">
            <v>PP</v>
          </cell>
          <cell r="Q770" t="str">
            <v>CPX</v>
          </cell>
          <cell r="R770" t="str">
            <v>Pinn/API</v>
          </cell>
          <cell r="S770" t="str">
            <v>Y</v>
          </cell>
          <cell r="T770" t="str">
            <v>N</v>
          </cell>
          <cell r="V770">
            <v>41115</v>
          </cell>
          <cell r="W770">
            <v>41412</v>
          </cell>
          <cell r="X770">
            <v>41502</v>
          </cell>
          <cell r="Z770">
            <v>41122</v>
          </cell>
          <cell r="AA770">
            <v>41122</v>
          </cell>
          <cell r="AB770">
            <v>41129</v>
          </cell>
          <cell r="AC770">
            <v>41222</v>
          </cell>
          <cell r="AD770">
            <v>41250</v>
          </cell>
          <cell r="AE770">
            <v>41202</v>
          </cell>
          <cell r="AF770">
            <v>41216</v>
          </cell>
          <cell r="AH770">
            <v>41472</v>
          </cell>
          <cell r="AI770">
            <v>41348</v>
          </cell>
          <cell r="AJ770">
            <v>73</v>
          </cell>
          <cell r="AK770">
            <v>55.285714285714285</v>
          </cell>
          <cell r="AV770">
            <v>41201</v>
          </cell>
          <cell r="AW770">
            <v>41360</v>
          </cell>
          <cell r="AX770">
            <v>41240</v>
          </cell>
          <cell r="AY770">
            <v>41486</v>
          </cell>
          <cell r="AZ770">
            <v>371</v>
          </cell>
        </row>
        <row r="771">
          <cell r="B771" t="str">
            <v>A2182156-01-02</v>
          </cell>
          <cell r="C771" t="str">
            <v>National Process Equipment</v>
          </cell>
          <cell r="D771" t="str">
            <v>Glynn</v>
          </cell>
          <cell r="F771" t="str">
            <v>Lindeman</v>
          </cell>
          <cell r="G771" t="str">
            <v>NA</v>
          </cell>
          <cell r="H771" t="str">
            <v>Audrey</v>
          </cell>
          <cell r="I771" t="str">
            <v>PUR531386</v>
          </cell>
          <cell r="M771">
            <v>2</v>
          </cell>
          <cell r="N771" t="str">
            <v>LMV-801</v>
          </cell>
          <cell r="O771">
            <v>46767.519999999997</v>
          </cell>
          <cell r="Q771" t="str">
            <v>STD</v>
          </cell>
          <cell r="R771" t="str">
            <v>PA</v>
          </cell>
          <cell r="S771" t="str">
            <v>N</v>
          </cell>
          <cell r="T771" t="str">
            <v>N</v>
          </cell>
          <cell r="V771">
            <v>41150</v>
          </cell>
          <cell r="W771">
            <v>41262</v>
          </cell>
          <cell r="X771">
            <v>41262</v>
          </cell>
          <cell r="Z771">
            <v>41157</v>
          </cell>
          <cell r="AA771">
            <v>41157</v>
          </cell>
          <cell r="AB771">
            <v>41157</v>
          </cell>
          <cell r="AC771">
            <v>41150</v>
          </cell>
          <cell r="AD771">
            <v>41164</v>
          </cell>
          <cell r="AE771">
            <v>41214</v>
          </cell>
          <cell r="AF771">
            <v>41217</v>
          </cell>
          <cell r="AH771">
            <v>41232</v>
          </cell>
          <cell r="AI771" t="str">
            <v>-</v>
          </cell>
          <cell r="AJ771">
            <v>48</v>
          </cell>
          <cell r="AK771">
            <v>16</v>
          </cell>
          <cell r="AV771">
            <v>41176</v>
          </cell>
          <cell r="AX771">
            <v>41179</v>
          </cell>
          <cell r="AY771">
            <v>41258</v>
          </cell>
          <cell r="AZ771">
            <v>108</v>
          </cell>
        </row>
        <row r="772">
          <cell r="B772" t="str">
            <v>A2201326-01</v>
          </cell>
          <cell r="C772" t="str">
            <v>ExxonMobil Beaumont Refinery</v>
          </cell>
          <cell r="D772" t="str">
            <v>Kanous</v>
          </cell>
          <cell r="F772" t="str">
            <v>Miller</v>
          </cell>
          <cell r="G772" t="str">
            <v>-</v>
          </cell>
          <cell r="H772" t="str">
            <v>Kursten</v>
          </cell>
          <cell r="I772">
            <v>6015720</v>
          </cell>
          <cell r="M772">
            <v>1</v>
          </cell>
          <cell r="N772" t="str">
            <v>LMV322</v>
          </cell>
          <cell r="O772">
            <v>20296.3</v>
          </cell>
          <cell r="Q772" t="str">
            <v>FLT</v>
          </cell>
          <cell r="R772" t="str">
            <v>PA</v>
          </cell>
          <cell r="S772" t="str">
            <v>N</v>
          </cell>
          <cell r="T772" t="str">
            <v>Y</v>
          </cell>
          <cell r="U772">
            <v>41197</v>
          </cell>
          <cell r="V772">
            <v>41198</v>
          </cell>
          <cell r="W772">
            <v>41263</v>
          </cell>
          <cell r="X772">
            <v>41263</v>
          </cell>
          <cell r="Y772">
            <v>41198</v>
          </cell>
          <cell r="Z772">
            <v>41205</v>
          </cell>
          <cell r="AA772">
            <v>41205</v>
          </cell>
          <cell r="AB772">
            <v>41205</v>
          </cell>
          <cell r="AC772">
            <v>41151</v>
          </cell>
          <cell r="AD772">
            <v>41165</v>
          </cell>
          <cell r="AE772">
            <v>41215</v>
          </cell>
          <cell r="AF772">
            <v>41218</v>
          </cell>
          <cell r="AH772">
            <v>41233</v>
          </cell>
          <cell r="AI772" t="str">
            <v>-</v>
          </cell>
          <cell r="AJ772">
            <v>15</v>
          </cell>
          <cell r="AK772">
            <v>9.2857142857142865</v>
          </cell>
          <cell r="AV772">
            <v>41207</v>
          </cell>
          <cell r="AX772">
            <v>41211</v>
          </cell>
          <cell r="AY772">
            <v>41265</v>
          </cell>
          <cell r="AZ772">
            <v>67</v>
          </cell>
        </row>
        <row r="773">
          <cell r="B773" t="str">
            <v>A2184317-01-02</v>
          </cell>
          <cell r="C773" t="str">
            <v>BCCK Engineering</v>
          </cell>
          <cell r="D773" t="str">
            <v>Lothe</v>
          </cell>
          <cell r="F773" t="str">
            <v>Miller</v>
          </cell>
          <cell r="G773" t="str">
            <v>-</v>
          </cell>
          <cell r="H773" t="str">
            <v>Audrey</v>
          </cell>
          <cell r="I773" t="str">
            <v>5611-034</v>
          </cell>
          <cell r="M773">
            <v>2</v>
          </cell>
          <cell r="N773" t="str">
            <v>LMV-322</v>
          </cell>
          <cell r="O773">
            <v>110418</v>
          </cell>
          <cell r="Q773" t="str">
            <v>STD</v>
          </cell>
          <cell r="R773" t="str">
            <v>PB</v>
          </cell>
          <cell r="S773" t="str">
            <v>N</v>
          </cell>
          <cell r="T773" t="str">
            <v>N</v>
          </cell>
          <cell r="V773">
            <v>41156</v>
          </cell>
          <cell r="W773">
            <v>41270</v>
          </cell>
          <cell r="X773">
            <v>41270</v>
          </cell>
          <cell r="Z773">
            <v>41163</v>
          </cell>
          <cell r="AA773">
            <v>41163</v>
          </cell>
          <cell r="AB773">
            <v>41163</v>
          </cell>
          <cell r="AC773">
            <v>41158</v>
          </cell>
          <cell r="AD773">
            <v>41172</v>
          </cell>
          <cell r="AE773">
            <v>41215</v>
          </cell>
          <cell r="AF773">
            <v>41218</v>
          </cell>
          <cell r="AG773">
            <v>41228</v>
          </cell>
          <cell r="AH773">
            <v>41240</v>
          </cell>
          <cell r="AI773" t="str">
            <v>-</v>
          </cell>
          <cell r="AJ773">
            <v>45</v>
          </cell>
          <cell r="AK773">
            <v>16.285714285714285</v>
          </cell>
          <cell r="AV773">
            <v>41229</v>
          </cell>
          <cell r="AX773">
            <v>41233</v>
          </cell>
          <cell r="AY773">
            <v>41297</v>
          </cell>
          <cell r="AZ773">
            <v>141</v>
          </cell>
        </row>
        <row r="774">
          <cell r="B774" t="str">
            <v>C2151763-01</v>
          </cell>
          <cell r="C774" t="str">
            <v>Thomas Russell</v>
          </cell>
          <cell r="D774" t="str">
            <v>Kanous</v>
          </cell>
          <cell r="G774" t="str">
            <v>NA</v>
          </cell>
          <cell r="H774" t="str">
            <v>Kursten</v>
          </cell>
          <cell r="I774" t="str">
            <v>293-13</v>
          </cell>
          <cell r="J774" t="str">
            <v>C-141</v>
          </cell>
          <cell r="L774" t="str">
            <v>Wesley</v>
          </cell>
          <cell r="M774">
            <v>1</v>
          </cell>
          <cell r="N774" t="str">
            <v>LMC311P</v>
          </cell>
          <cell r="O774">
            <v>138699</v>
          </cell>
          <cell r="Q774" t="str">
            <v>FLT</v>
          </cell>
          <cell r="R774" t="str">
            <v>CA</v>
          </cell>
          <cell r="S774" t="str">
            <v>N</v>
          </cell>
          <cell r="T774" t="str">
            <v>N</v>
          </cell>
          <cell r="V774">
            <v>41074</v>
          </cell>
          <cell r="W774">
            <v>41278</v>
          </cell>
          <cell r="X774">
            <v>41270</v>
          </cell>
          <cell r="Z774">
            <v>41081</v>
          </cell>
          <cell r="AA774">
            <v>41081</v>
          </cell>
          <cell r="AB774">
            <v>41088</v>
          </cell>
          <cell r="AC774">
            <v>41158</v>
          </cell>
          <cell r="AD774">
            <v>41172</v>
          </cell>
          <cell r="AE774">
            <v>41214</v>
          </cell>
          <cell r="AF774">
            <v>41218</v>
          </cell>
          <cell r="AH774">
            <v>41240</v>
          </cell>
          <cell r="AI774" t="str">
            <v>-</v>
          </cell>
          <cell r="AJ774">
            <v>103</v>
          </cell>
          <cell r="AK774">
            <v>28</v>
          </cell>
          <cell r="AR774">
            <v>41204</v>
          </cell>
          <cell r="AV774">
            <v>41212</v>
          </cell>
          <cell r="AX774">
            <v>41214</v>
          </cell>
          <cell r="AY774">
            <v>41270</v>
          </cell>
          <cell r="AZ774">
            <v>196</v>
          </cell>
        </row>
        <row r="775">
          <cell r="B775" t="str">
            <v>A2189749-01</v>
          </cell>
          <cell r="C775" t="str">
            <v>Holly Refining &amp; Marketing</v>
          </cell>
          <cell r="D775" t="str">
            <v>Gonzales</v>
          </cell>
          <cell r="G775" t="str">
            <v>NA</v>
          </cell>
          <cell r="H775" t="str">
            <v>Kursten</v>
          </cell>
          <cell r="I775">
            <v>139306</v>
          </cell>
          <cell r="J775" t="str">
            <v>006-PE-6</v>
          </cell>
          <cell r="M775">
            <v>1</v>
          </cell>
          <cell r="N775" t="str">
            <v>LMV801</v>
          </cell>
          <cell r="O775">
            <v>16168</v>
          </cell>
          <cell r="Q775" t="str">
            <v>STD</v>
          </cell>
          <cell r="R775" t="str">
            <v>PA</v>
          </cell>
          <cell r="S775" t="str">
            <v>N</v>
          </cell>
          <cell r="T775" t="str">
            <v>N</v>
          </cell>
          <cell r="U775">
            <v>41162</v>
          </cell>
          <cell r="V775">
            <v>41170</v>
          </cell>
          <cell r="W775">
            <v>41264</v>
          </cell>
          <cell r="X775">
            <v>41264</v>
          </cell>
          <cell r="Y775">
            <v>41169</v>
          </cell>
          <cell r="Z775">
            <v>41177</v>
          </cell>
          <cell r="AA775" t="str">
            <v>-</v>
          </cell>
          <cell r="AB775">
            <v>41177</v>
          </cell>
          <cell r="AC775">
            <v>41152</v>
          </cell>
          <cell r="AD775">
            <v>41166</v>
          </cell>
          <cell r="AE775">
            <v>41216</v>
          </cell>
          <cell r="AF775">
            <v>41219</v>
          </cell>
          <cell r="AH775">
            <v>41234</v>
          </cell>
          <cell r="AI775" t="str">
            <v>-</v>
          </cell>
          <cell r="AJ775">
            <v>36</v>
          </cell>
          <cell r="AK775">
            <v>13.428571428571429</v>
          </cell>
          <cell r="AV775">
            <v>41206</v>
          </cell>
          <cell r="AX775">
            <v>41214</v>
          </cell>
          <cell r="AY775">
            <v>41271</v>
          </cell>
          <cell r="AZ775">
            <v>101</v>
          </cell>
        </row>
        <row r="776">
          <cell r="B776" t="str">
            <v>A2189894-01</v>
          </cell>
          <cell r="C776" t="str">
            <v>Holly Refining &amp; Marketing</v>
          </cell>
          <cell r="D776" t="str">
            <v>Gonzales</v>
          </cell>
          <cell r="G776" t="str">
            <v>NA</v>
          </cell>
          <cell r="H776" t="str">
            <v>Kursten</v>
          </cell>
          <cell r="I776">
            <v>140060</v>
          </cell>
          <cell r="J776" t="str">
            <v>066-PE-23</v>
          </cell>
          <cell r="M776">
            <v>1</v>
          </cell>
          <cell r="N776" t="str">
            <v>LMV801</v>
          </cell>
          <cell r="O776">
            <v>16168</v>
          </cell>
          <cell r="Q776" t="str">
            <v>STD</v>
          </cell>
          <cell r="R776" t="str">
            <v>PA</v>
          </cell>
          <cell r="S776" t="str">
            <v>N</v>
          </cell>
          <cell r="T776" t="str">
            <v>N</v>
          </cell>
          <cell r="U776">
            <v>41162</v>
          </cell>
          <cell r="V776">
            <v>41170</v>
          </cell>
          <cell r="W776">
            <v>41264</v>
          </cell>
          <cell r="X776">
            <v>41264</v>
          </cell>
          <cell r="Y776">
            <v>41169</v>
          </cell>
          <cell r="Z776">
            <v>41177</v>
          </cell>
          <cell r="AA776" t="str">
            <v>-</v>
          </cell>
          <cell r="AB776">
            <v>41177</v>
          </cell>
          <cell r="AC776">
            <v>41152</v>
          </cell>
          <cell r="AD776">
            <v>41166</v>
          </cell>
          <cell r="AE776">
            <v>41216</v>
          </cell>
          <cell r="AF776">
            <v>41219</v>
          </cell>
          <cell r="AH776">
            <v>41234</v>
          </cell>
          <cell r="AI776" t="str">
            <v>-</v>
          </cell>
          <cell r="AJ776">
            <v>36</v>
          </cell>
          <cell r="AK776">
            <v>13.428571428571429</v>
          </cell>
          <cell r="AV776">
            <v>41206</v>
          </cell>
          <cell r="AX776">
            <v>41215</v>
          </cell>
          <cell r="AY776">
            <v>41271</v>
          </cell>
          <cell r="AZ776">
            <v>101</v>
          </cell>
        </row>
        <row r="777">
          <cell r="B777" t="str">
            <v>A2189793-01</v>
          </cell>
          <cell r="C777" t="str">
            <v>Holly Refining &amp; Marketing</v>
          </cell>
          <cell r="D777" t="str">
            <v>Gonzales</v>
          </cell>
          <cell r="G777" t="str">
            <v>NA</v>
          </cell>
          <cell r="H777" t="str">
            <v>Kursten</v>
          </cell>
          <cell r="I777">
            <v>140077</v>
          </cell>
          <cell r="J777" t="str">
            <v>066-PE-23A</v>
          </cell>
          <cell r="M777">
            <v>1</v>
          </cell>
          <cell r="N777" t="str">
            <v>LMV801</v>
          </cell>
          <cell r="O777">
            <v>16168</v>
          </cell>
          <cell r="Q777" t="str">
            <v>STD</v>
          </cell>
          <cell r="R777" t="str">
            <v>PA</v>
          </cell>
          <cell r="S777" t="str">
            <v>N</v>
          </cell>
          <cell r="T777" t="str">
            <v>N</v>
          </cell>
          <cell r="U777">
            <v>41162</v>
          </cell>
          <cell r="V777">
            <v>41170</v>
          </cell>
          <cell r="W777">
            <v>41264</v>
          </cell>
          <cell r="X777">
            <v>41264</v>
          </cell>
          <cell r="Y777">
            <v>41169</v>
          </cell>
          <cell r="Z777">
            <v>41177</v>
          </cell>
          <cell r="AA777" t="str">
            <v>-</v>
          </cell>
          <cell r="AB777">
            <v>41177</v>
          </cell>
          <cell r="AC777">
            <v>41152</v>
          </cell>
          <cell r="AD777">
            <v>41166</v>
          </cell>
          <cell r="AE777">
            <v>41216</v>
          </cell>
          <cell r="AF777">
            <v>41219</v>
          </cell>
          <cell r="AH777">
            <v>41234</v>
          </cell>
          <cell r="AI777" t="str">
            <v>-</v>
          </cell>
          <cell r="AJ777">
            <v>36</v>
          </cell>
          <cell r="AK777">
            <v>13.428571428571429</v>
          </cell>
          <cell r="AV777">
            <v>41206</v>
          </cell>
          <cell r="AX777">
            <v>41218</v>
          </cell>
          <cell r="AY777">
            <v>41270</v>
          </cell>
          <cell r="AZ777">
            <v>100</v>
          </cell>
        </row>
        <row r="778">
          <cell r="B778" t="str">
            <v>A2189874-01</v>
          </cell>
          <cell r="C778" t="str">
            <v>Holly Refining &amp; Marketing</v>
          </cell>
          <cell r="D778" t="str">
            <v>Gonzales</v>
          </cell>
          <cell r="G778" t="str">
            <v>NA</v>
          </cell>
          <cell r="H778" t="str">
            <v>Kursten</v>
          </cell>
          <cell r="I778">
            <v>139999</v>
          </cell>
          <cell r="J778" t="str">
            <v>006-PE-7</v>
          </cell>
          <cell r="M778">
            <v>1</v>
          </cell>
          <cell r="N778" t="str">
            <v>LMV801</v>
          </cell>
          <cell r="O778">
            <v>16168</v>
          </cell>
          <cell r="Q778" t="str">
            <v>STD</v>
          </cell>
          <cell r="R778" t="str">
            <v>PA</v>
          </cell>
          <cell r="S778" t="str">
            <v>N</v>
          </cell>
          <cell r="T778" t="str">
            <v>N</v>
          </cell>
          <cell r="U778">
            <v>41162</v>
          </cell>
          <cell r="V778">
            <v>41170</v>
          </cell>
          <cell r="W778">
            <v>41264</v>
          </cell>
          <cell r="X778">
            <v>41264</v>
          </cell>
          <cell r="Y778">
            <v>41169</v>
          </cell>
          <cell r="Z778">
            <v>41177</v>
          </cell>
          <cell r="AA778" t="str">
            <v>-</v>
          </cell>
          <cell r="AB778">
            <v>41177</v>
          </cell>
          <cell r="AC778">
            <v>41152</v>
          </cell>
          <cell r="AD778">
            <v>41166</v>
          </cell>
          <cell r="AE778">
            <v>41216</v>
          </cell>
          <cell r="AF778">
            <v>41219</v>
          </cell>
          <cell r="AH778">
            <v>41234</v>
          </cell>
          <cell r="AI778" t="str">
            <v>-</v>
          </cell>
          <cell r="AJ778">
            <v>36</v>
          </cell>
          <cell r="AK778">
            <v>13.428571428571429</v>
          </cell>
          <cell r="AV778">
            <v>41206</v>
          </cell>
          <cell r="AX778">
            <v>41218</v>
          </cell>
          <cell r="AY778">
            <v>41271</v>
          </cell>
          <cell r="AZ778">
            <v>101</v>
          </cell>
        </row>
        <row r="779">
          <cell r="B779" t="str">
            <v>A2189853-01</v>
          </cell>
          <cell r="C779" t="str">
            <v>Holly Refining &amp; Marketing</v>
          </cell>
          <cell r="D779" t="str">
            <v>Gonzales</v>
          </cell>
          <cell r="G779" t="str">
            <v>NA</v>
          </cell>
          <cell r="H779" t="str">
            <v>Kursten</v>
          </cell>
          <cell r="I779">
            <v>140001</v>
          </cell>
          <cell r="J779" t="str">
            <v>006-PE-25</v>
          </cell>
          <cell r="M779">
            <v>1</v>
          </cell>
          <cell r="N779" t="str">
            <v>LMV801</v>
          </cell>
          <cell r="O779">
            <v>23914</v>
          </cell>
          <cell r="Q779" t="str">
            <v>STD</v>
          </cell>
          <cell r="R779" t="str">
            <v>PA</v>
          </cell>
          <cell r="S779" t="str">
            <v>N</v>
          </cell>
          <cell r="T779" t="str">
            <v>N</v>
          </cell>
          <cell r="U779">
            <v>41162</v>
          </cell>
          <cell r="V779">
            <v>41170</v>
          </cell>
          <cell r="W779">
            <v>41264</v>
          </cell>
          <cell r="X779">
            <v>41264</v>
          </cell>
          <cell r="Y779">
            <v>41169</v>
          </cell>
          <cell r="Z779">
            <v>41177</v>
          </cell>
          <cell r="AA779" t="str">
            <v>-</v>
          </cell>
          <cell r="AB779">
            <v>41177</v>
          </cell>
          <cell r="AC779">
            <v>41152</v>
          </cell>
          <cell r="AD779">
            <v>41166</v>
          </cell>
          <cell r="AE779">
            <v>41216</v>
          </cell>
          <cell r="AF779">
            <v>41219</v>
          </cell>
          <cell r="AH779">
            <v>41234</v>
          </cell>
          <cell r="AI779" t="str">
            <v>-</v>
          </cell>
          <cell r="AJ779">
            <v>36</v>
          </cell>
          <cell r="AK779">
            <v>13.428571428571429</v>
          </cell>
          <cell r="AV779">
            <v>41207</v>
          </cell>
          <cell r="AX779">
            <v>41219</v>
          </cell>
          <cell r="AY779">
            <v>41264</v>
          </cell>
          <cell r="AZ779">
            <v>94</v>
          </cell>
        </row>
        <row r="780">
          <cell r="B780" t="str">
            <v>A2189561-01</v>
          </cell>
          <cell r="C780" t="str">
            <v>Holly Refining &amp; Marketing</v>
          </cell>
          <cell r="D780" t="str">
            <v>Gonzales</v>
          </cell>
          <cell r="G780" t="str">
            <v>NA</v>
          </cell>
          <cell r="H780" t="str">
            <v>Kursten</v>
          </cell>
          <cell r="I780">
            <v>139230</v>
          </cell>
          <cell r="J780" t="str">
            <v>006-PE-6A</v>
          </cell>
          <cell r="M780">
            <v>1</v>
          </cell>
          <cell r="N780" t="str">
            <v>LMV801</v>
          </cell>
          <cell r="O780">
            <v>16168</v>
          </cell>
          <cell r="Q780" t="str">
            <v>STD</v>
          </cell>
          <cell r="R780" t="str">
            <v>PA</v>
          </cell>
          <cell r="S780" t="str">
            <v>N</v>
          </cell>
          <cell r="T780" t="str">
            <v>N</v>
          </cell>
          <cell r="U780">
            <v>41162</v>
          </cell>
          <cell r="V780">
            <v>41169</v>
          </cell>
          <cell r="W780">
            <v>41264</v>
          </cell>
          <cell r="X780">
            <v>41264</v>
          </cell>
          <cell r="Z780">
            <v>41176</v>
          </cell>
          <cell r="AA780">
            <v>41176</v>
          </cell>
          <cell r="AB780">
            <v>41176</v>
          </cell>
          <cell r="AC780">
            <v>41152</v>
          </cell>
          <cell r="AD780">
            <v>41166</v>
          </cell>
          <cell r="AE780">
            <v>41216</v>
          </cell>
          <cell r="AF780">
            <v>41219</v>
          </cell>
          <cell r="AH780">
            <v>41234</v>
          </cell>
          <cell r="AI780" t="str">
            <v>-</v>
          </cell>
          <cell r="AJ780">
            <v>37</v>
          </cell>
          <cell r="AK780">
            <v>13.571428571428571</v>
          </cell>
          <cell r="AV780">
            <v>41198</v>
          </cell>
          <cell r="AX780">
            <v>41199</v>
          </cell>
          <cell r="AY780">
            <v>41253</v>
          </cell>
          <cell r="AZ780">
            <v>84</v>
          </cell>
        </row>
        <row r="781">
          <cell r="B781" t="str">
            <v>A2186479-01-02</v>
          </cell>
          <cell r="C781" t="str">
            <v>Holly Refining &amp; Marketing</v>
          </cell>
          <cell r="D781" t="str">
            <v>Glynn</v>
          </cell>
          <cell r="G781" t="str">
            <v>NA</v>
          </cell>
          <cell r="H781" t="str">
            <v>Audrey</v>
          </cell>
          <cell r="I781">
            <v>134846</v>
          </cell>
          <cell r="M781">
            <v>2</v>
          </cell>
          <cell r="N781" t="str">
            <v>LMV322</v>
          </cell>
          <cell r="O781">
            <v>48704</v>
          </cell>
          <cell r="Q781" t="str">
            <v>STD</v>
          </cell>
          <cell r="R781" t="str">
            <v>PB</v>
          </cell>
          <cell r="S781" t="str">
            <v>N</v>
          </cell>
          <cell r="T781" t="str">
            <v>N</v>
          </cell>
          <cell r="V781">
            <v>41162</v>
          </cell>
          <cell r="W781">
            <v>41271</v>
          </cell>
          <cell r="X781">
            <v>41264</v>
          </cell>
          <cell r="Z781">
            <v>41169</v>
          </cell>
          <cell r="AA781">
            <v>41169</v>
          </cell>
          <cell r="AB781">
            <v>41169</v>
          </cell>
          <cell r="AC781">
            <v>41152</v>
          </cell>
          <cell r="AD781">
            <v>41166</v>
          </cell>
          <cell r="AE781">
            <v>41216</v>
          </cell>
          <cell r="AF781">
            <v>41219</v>
          </cell>
          <cell r="AH781">
            <v>41234</v>
          </cell>
          <cell r="AI781" t="str">
            <v>-</v>
          </cell>
          <cell r="AJ781">
            <v>42</v>
          </cell>
          <cell r="AK781">
            <v>14.571428571428571</v>
          </cell>
          <cell r="AV781">
            <v>41185</v>
          </cell>
          <cell r="AX781">
            <v>41198</v>
          </cell>
          <cell r="AY781">
            <v>41261</v>
          </cell>
          <cell r="AZ781">
            <v>99</v>
          </cell>
        </row>
        <row r="782">
          <cell r="B782" t="str">
            <v>A2182461-01-02</v>
          </cell>
          <cell r="C782" t="str">
            <v>Carl-Louis &amp; Company Inc.</v>
          </cell>
          <cell r="D782" t="str">
            <v>Kanous</v>
          </cell>
          <cell r="F782" t="str">
            <v>Miller</v>
          </cell>
          <cell r="G782" t="str">
            <v>-</v>
          </cell>
          <cell r="H782" t="str">
            <v>Kursten</v>
          </cell>
          <cell r="I782" t="str">
            <v>080112-2</v>
          </cell>
          <cell r="M782">
            <v>2</v>
          </cell>
          <cell r="N782" t="str">
            <v>LMV-806</v>
          </cell>
          <cell r="O782">
            <v>21330</v>
          </cell>
          <cell r="Q782" t="str">
            <v>FLT</v>
          </cell>
          <cell r="R782" t="str">
            <v>PA</v>
          </cell>
          <cell r="S782" t="str">
            <v>N</v>
          </cell>
          <cell r="T782" t="str">
            <v>N</v>
          </cell>
          <cell r="V782">
            <v>41150</v>
          </cell>
          <cell r="W782">
            <v>41264</v>
          </cell>
          <cell r="X782">
            <v>41264</v>
          </cell>
          <cell r="Z782">
            <v>41157</v>
          </cell>
          <cell r="AA782">
            <v>41157</v>
          </cell>
          <cell r="AB782">
            <v>41157</v>
          </cell>
          <cell r="AC782">
            <v>41152</v>
          </cell>
          <cell r="AD782">
            <v>41166</v>
          </cell>
          <cell r="AE782">
            <v>41216</v>
          </cell>
          <cell r="AF782">
            <v>41219</v>
          </cell>
          <cell r="AH782">
            <v>41234</v>
          </cell>
          <cell r="AI782" t="str">
            <v>-</v>
          </cell>
          <cell r="AJ782">
            <v>50</v>
          </cell>
          <cell r="AK782">
            <v>16.285714285714285</v>
          </cell>
          <cell r="AV782">
            <v>41180</v>
          </cell>
          <cell r="AX782">
            <v>41193</v>
          </cell>
          <cell r="AY782">
            <v>41285</v>
          </cell>
          <cell r="AZ782">
            <v>135</v>
          </cell>
        </row>
        <row r="783">
          <cell r="B783" t="str">
            <v>A2151659-01-03</v>
          </cell>
          <cell r="C783" t="str">
            <v>Linde Process Plants Inc.</v>
          </cell>
          <cell r="D783" t="str">
            <v>Boening</v>
          </cell>
          <cell r="H783" t="str">
            <v>Audrey</v>
          </cell>
          <cell r="I783" t="str">
            <v>005 2PA0540</v>
          </cell>
          <cell r="M783">
            <v>3</v>
          </cell>
          <cell r="N783" t="str">
            <v>LMV-311</v>
          </cell>
          <cell r="O783">
            <v>251671.35</v>
          </cell>
          <cell r="Q783" t="str">
            <v>MCPX</v>
          </cell>
          <cell r="R783" t="str">
            <v>PA</v>
          </cell>
          <cell r="S783" t="str">
            <v>Y</v>
          </cell>
          <cell r="T783" t="str">
            <v>N</v>
          </cell>
          <cell r="V783">
            <v>41074</v>
          </cell>
          <cell r="W783">
            <v>41264</v>
          </cell>
          <cell r="X783">
            <v>41264</v>
          </cell>
          <cell r="Z783">
            <v>41081</v>
          </cell>
          <cell r="AB783">
            <v>41081</v>
          </cell>
          <cell r="AC783">
            <v>41152</v>
          </cell>
          <cell r="AD783">
            <v>41166</v>
          </cell>
          <cell r="AE783">
            <v>41216</v>
          </cell>
          <cell r="AF783">
            <v>41219</v>
          </cell>
          <cell r="AH783">
            <v>41234</v>
          </cell>
          <cell r="AI783" t="str">
            <v>-</v>
          </cell>
          <cell r="AJ783">
            <v>104</v>
          </cell>
          <cell r="AK783">
            <v>27.142857142857142</v>
          </cell>
          <cell r="AV783">
            <v>41208</v>
          </cell>
          <cell r="AX783">
            <v>41215</v>
          </cell>
          <cell r="AY783">
            <v>41272</v>
          </cell>
          <cell r="AZ783">
            <v>198</v>
          </cell>
        </row>
        <row r="784">
          <cell r="B784" t="str">
            <v>A2190657-01-02</v>
          </cell>
          <cell r="C784" t="str">
            <v>Eastman Chemical</v>
          </cell>
          <cell r="D784" t="str">
            <v>McKechnie</v>
          </cell>
          <cell r="F784" t="str">
            <v>Miller</v>
          </cell>
          <cell r="G784" t="str">
            <v>-</v>
          </cell>
          <cell r="H784" t="str">
            <v>Kursten</v>
          </cell>
          <cell r="I784">
            <v>42011493</v>
          </cell>
          <cell r="J784" t="str">
            <v>60-GA-1001A/B</v>
          </cell>
          <cell r="M784">
            <v>2</v>
          </cell>
          <cell r="N784" t="str">
            <v>LMV801</v>
          </cell>
          <cell r="O784">
            <v>50518</v>
          </cell>
          <cell r="Q784" t="str">
            <v>FLT</v>
          </cell>
          <cell r="R784" t="str">
            <v>PA</v>
          </cell>
          <cell r="S784" t="str">
            <v>N</v>
          </cell>
          <cell r="T784" t="str">
            <v>N</v>
          </cell>
          <cell r="U784">
            <v>41165</v>
          </cell>
          <cell r="V784">
            <v>41171</v>
          </cell>
          <cell r="W784">
            <v>41264</v>
          </cell>
          <cell r="X784">
            <v>41274</v>
          </cell>
          <cell r="Y784">
            <v>41169</v>
          </cell>
          <cell r="Z784">
            <v>41178</v>
          </cell>
          <cell r="AA784" t="str">
            <v>-</v>
          </cell>
          <cell r="AB784">
            <v>41178</v>
          </cell>
          <cell r="AC784">
            <v>41162</v>
          </cell>
          <cell r="AD784">
            <v>41176</v>
          </cell>
          <cell r="AE784">
            <v>41216</v>
          </cell>
          <cell r="AF784">
            <v>41219</v>
          </cell>
          <cell r="AH784">
            <v>41244</v>
          </cell>
          <cell r="AI784" t="str">
            <v>-</v>
          </cell>
          <cell r="AJ784">
            <v>35</v>
          </cell>
          <cell r="AK784">
            <v>14.714285714285714</v>
          </cell>
          <cell r="AV784">
            <v>41215</v>
          </cell>
          <cell r="AX784">
            <v>41220</v>
          </cell>
          <cell r="AY784">
            <v>41271</v>
          </cell>
          <cell r="AZ784">
            <v>100</v>
          </cell>
        </row>
        <row r="785">
          <cell r="B785" t="str">
            <v>A2197051-01-02</v>
          </cell>
          <cell r="C785" t="str">
            <v>US Oil &amp; Refining</v>
          </cell>
          <cell r="D785" t="str">
            <v>Kanous</v>
          </cell>
          <cell r="F785" t="str">
            <v>Miller</v>
          </cell>
          <cell r="G785" t="str">
            <v>-</v>
          </cell>
          <cell r="H785" t="str">
            <v>Kursten</v>
          </cell>
          <cell r="I785">
            <v>150573</v>
          </cell>
          <cell r="J785" t="str">
            <v>P-9/P-17</v>
          </cell>
          <cell r="M785">
            <v>2</v>
          </cell>
          <cell r="N785" t="str">
            <v>LMV801</v>
          </cell>
          <cell r="O785">
            <v>36088</v>
          </cell>
          <cell r="Q785" t="str">
            <v>FLT</v>
          </cell>
          <cell r="R785" t="str">
            <v>PA</v>
          </cell>
          <cell r="S785" t="str">
            <v>N</v>
          </cell>
          <cell r="T785" t="str">
            <v>N</v>
          </cell>
          <cell r="U785">
            <v>41184</v>
          </cell>
          <cell r="V785">
            <v>41186</v>
          </cell>
          <cell r="W785">
            <v>41274</v>
          </cell>
          <cell r="X785">
            <v>41285</v>
          </cell>
          <cell r="Y785">
            <v>41186</v>
          </cell>
          <cell r="Z785">
            <v>41193</v>
          </cell>
          <cell r="AA785">
            <v>41193</v>
          </cell>
          <cell r="AB785">
            <v>41193</v>
          </cell>
          <cell r="AC785">
            <v>41173</v>
          </cell>
          <cell r="AD785">
            <v>41187</v>
          </cell>
          <cell r="AE785">
            <v>41217</v>
          </cell>
          <cell r="AF785">
            <v>41220</v>
          </cell>
          <cell r="AH785">
            <v>41255</v>
          </cell>
          <cell r="AI785" t="str">
            <v>-</v>
          </cell>
          <cell r="AJ785">
            <v>25</v>
          </cell>
          <cell r="AK785">
            <v>14.142857142857142</v>
          </cell>
          <cell r="AV785">
            <v>41213</v>
          </cell>
          <cell r="AX785">
            <v>41221</v>
          </cell>
          <cell r="AY785">
            <v>41282</v>
          </cell>
          <cell r="AZ785">
            <v>96</v>
          </cell>
        </row>
        <row r="786">
          <cell r="B786" t="str">
            <v>C2185810-01</v>
          </cell>
          <cell r="C786" t="str">
            <v>Exterran</v>
          </cell>
          <cell r="D786" t="str">
            <v>Fox</v>
          </cell>
          <cell r="G786" t="str">
            <v>NA</v>
          </cell>
          <cell r="H786" t="str">
            <v>Kursten</v>
          </cell>
          <cell r="I786">
            <v>5390468</v>
          </cell>
          <cell r="J786" t="str">
            <v>US-107202</v>
          </cell>
          <cell r="M786">
            <v>1</v>
          </cell>
          <cell r="N786" t="str">
            <v>LMC311F</v>
          </cell>
          <cell r="O786">
            <v>162951</v>
          </cell>
          <cell r="Q786" t="str">
            <v>STD</v>
          </cell>
          <cell r="R786" t="str">
            <v>CA</v>
          </cell>
          <cell r="S786" t="str">
            <v>N</v>
          </cell>
          <cell r="T786" t="str">
            <v>N</v>
          </cell>
          <cell r="V786">
            <v>41159</v>
          </cell>
          <cell r="W786">
            <v>41281</v>
          </cell>
          <cell r="X786">
            <v>41264</v>
          </cell>
          <cell r="Z786">
            <v>41166</v>
          </cell>
          <cell r="AA786">
            <v>41166</v>
          </cell>
          <cell r="AB786">
            <v>41173</v>
          </cell>
          <cell r="AC786">
            <v>41152</v>
          </cell>
          <cell r="AD786">
            <v>41166</v>
          </cell>
          <cell r="AE786">
            <v>41217</v>
          </cell>
          <cell r="AF786">
            <v>41221</v>
          </cell>
          <cell r="AG786">
            <v>41228</v>
          </cell>
          <cell r="AH786">
            <v>41234</v>
          </cell>
          <cell r="AI786" t="str">
            <v>-</v>
          </cell>
          <cell r="AJ786">
            <v>45</v>
          </cell>
          <cell r="AK786">
            <v>15</v>
          </cell>
          <cell r="AR786">
            <v>41205</v>
          </cell>
          <cell r="AS786">
            <v>41214</v>
          </cell>
          <cell r="AV786">
            <v>41229</v>
          </cell>
          <cell r="AX786">
            <v>41241</v>
          </cell>
          <cell r="AY786">
            <v>41271</v>
          </cell>
          <cell r="AZ786">
            <v>112</v>
          </cell>
        </row>
        <row r="787">
          <cell r="B787" t="str">
            <v>C2130652-01</v>
          </cell>
          <cell r="C787" t="str">
            <v>Thomas Russell</v>
          </cell>
          <cell r="D787" t="str">
            <v>Wesley</v>
          </cell>
          <cell r="G787" t="str">
            <v>NA</v>
          </cell>
          <cell r="H787" t="str">
            <v>Kursten</v>
          </cell>
          <cell r="I787" t="str">
            <v>284-12</v>
          </cell>
          <cell r="J787" t="str">
            <v>C-141</v>
          </cell>
          <cell r="M787">
            <v>1</v>
          </cell>
          <cell r="N787" t="str">
            <v>LMC311P</v>
          </cell>
          <cell r="O787">
            <v>131109</v>
          </cell>
          <cell r="Q787" t="str">
            <v>FLT</v>
          </cell>
          <cell r="R787" t="str">
            <v>CA</v>
          </cell>
          <cell r="S787" t="str">
            <v>N</v>
          </cell>
          <cell r="T787" t="str">
            <v>N</v>
          </cell>
          <cell r="V787">
            <v>41023</v>
          </cell>
          <cell r="W787">
            <v>41281</v>
          </cell>
          <cell r="X787">
            <v>41281</v>
          </cell>
          <cell r="Z787">
            <v>41030</v>
          </cell>
          <cell r="AA787">
            <v>41030</v>
          </cell>
          <cell r="AB787">
            <v>41037</v>
          </cell>
          <cell r="AC787">
            <v>41169</v>
          </cell>
          <cell r="AD787">
            <v>41183</v>
          </cell>
          <cell r="AE787">
            <v>41217</v>
          </cell>
          <cell r="AF787">
            <v>41221</v>
          </cell>
          <cell r="AH787">
            <v>41251</v>
          </cell>
          <cell r="AI787" t="str">
            <v>-</v>
          </cell>
          <cell r="AJ787">
            <v>143</v>
          </cell>
          <cell r="AK787">
            <v>36.857142857142854</v>
          </cell>
          <cell r="AR787">
            <v>41187</v>
          </cell>
          <cell r="AS787">
            <v>41208</v>
          </cell>
          <cell r="AV787">
            <v>41208</v>
          </cell>
          <cell r="AX787">
            <v>41218</v>
          </cell>
          <cell r="AY787">
            <v>41264</v>
          </cell>
          <cell r="AZ787">
            <v>241</v>
          </cell>
        </row>
        <row r="788">
          <cell r="B788" t="str">
            <v>A2207904-01</v>
          </cell>
          <cell r="C788" t="str">
            <v>Airgas Specialty Gases, Inc.</v>
          </cell>
          <cell r="D788" t="str">
            <v>Kanous</v>
          </cell>
          <cell r="F788" t="str">
            <v>Miller</v>
          </cell>
          <cell r="G788" t="str">
            <v>-</v>
          </cell>
          <cell r="H788" t="str">
            <v>Madeleine</v>
          </cell>
          <cell r="I788" t="str">
            <v>124-CSJY+FY13</v>
          </cell>
          <cell r="J788" t="str">
            <v>P1-101</v>
          </cell>
          <cell r="M788">
            <v>1</v>
          </cell>
          <cell r="N788" t="str">
            <v>LMV801</v>
          </cell>
          <cell r="O788">
            <v>40713</v>
          </cell>
          <cell r="Q788" t="str">
            <v>FLT</v>
          </cell>
          <cell r="R788" t="str">
            <v>P7</v>
          </cell>
          <cell r="S788" t="str">
            <v>N</v>
          </cell>
          <cell r="T788" t="str">
            <v>N</v>
          </cell>
          <cell r="U788">
            <v>41212</v>
          </cell>
          <cell r="V788">
            <v>41213</v>
          </cell>
          <cell r="W788">
            <v>41262</v>
          </cell>
          <cell r="X788">
            <v>41262</v>
          </cell>
          <cell r="Y788">
            <v>41213</v>
          </cell>
          <cell r="Z788">
            <v>41220</v>
          </cell>
          <cell r="AA788">
            <v>41220</v>
          </cell>
          <cell r="AB788">
            <v>41216.5</v>
          </cell>
          <cell r="AC788">
            <v>41262</v>
          </cell>
          <cell r="AD788">
            <v>41262</v>
          </cell>
          <cell r="AE788">
            <v>41221.75</v>
          </cell>
          <cell r="AF788">
            <v>41223.5</v>
          </cell>
          <cell r="AH788">
            <v>41232</v>
          </cell>
          <cell r="AI788" t="str">
            <v>-</v>
          </cell>
          <cell r="AJ788">
            <v>8</v>
          </cell>
          <cell r="AK788">
            <v>7</v>
          </cell>
          <cell r="AV788">
            <v>41215</v>
          </cell>
          <cell r="AX788">
            <v>41220</v>
          </cell>
          <cell r="AY788">
            <v>41271</v>
          </cell>
          <cell r="AZ788">
            <v>58</v>
          </cell>
        </row>
        <row r="789">
          <cell r="B789" t="str">
            <v>H2146514-01-03</v>
          </cell>
          <cell r="C789" t="str">
            <v>BP American/Zhuhai Chemical</v>
          </cell>
          <cell r="D789" t="str">
            <v>Sidelko</v>
          </cell>
          <cell r="F789" t="str">
            <v>Carlon</v>
          </cell>
          <cell r="H789" t="str">
            <v>Nancy</v>
          </cell>
          <cell r="I789" t="str">
            <v>xxx</v>
          </cell>
          <cell r="M789">
            <v>3</v>
          </cell>
          <cell r="N789" t="str">
            <v>HMP7000</v>
          </cell>
          <cell r="O789">
            <v>5788144</v>
          </cell>
          <cell r="P789" t="str">
            <v>PP</v>
          </cell>
          <cell r="Q789" t="str">
            <v>CPX</v>
          </cell>
          <cell r="R789" t="str">
            <v>HMP</v>
          </cell>
          <cell r="V789">
            <v>41060</v>
          </cell>
          <cell r="W789">
            <v>41411</v>
          </cell>
          <cell r="X789">
            <v>41537</v>
          </cell>
          <cell r="Z789">
            <v>41067</v>
          </cell>
          <cell r="AA789">
            <v>41067</v>
          </cell>
          <cell r="AB789">
            <v>41067</v>
          </cell>
          <cell r="AC789">
            <v>41257</v>
          </cell>
          <cell r="AD789">
            <v>41285</v>
          </cell>
          <cell r="AE789">
            <v>41211</v>
          </cell>
          <cell r="AF789">
            <v>41225</v>
          </cell>
          <cell r="AH789">
            <v>41507</v>
          </cell>
          <cell r="AI789">
            <v>41383</v>
          </cell>
          <cell r="AJ789">
            <v>118</v>
          </cell>
          <cell r="AK789">
            <v>68.142857142857139</v>
          </cell>
          <cell r="AV789">
            <v>41276</v>
          </cell>
          <cell r="AW789">
            <v>41319</v>
          </cell>
          <cell r="AX789">
            <v>41285</v>
          </cell>
          <cell r="AY789">
            <v>41540</v>
          </cell>
          <cell r="AZ789">
            <v>480</v>
          </cell>
        </row>
        <row r="790">
          <cell r="B790" t="str">
            <v>A2209747-01</v>
          </cell>
          <cell r="C790" t="str">
            <v>BASF/ Delta Process</v>
          </cell>
          <cell r="D790" t="str">
            <v>Kanous</v>
          </cell>
          <cell r="F790" t="str">
            <v>Miller</v>
          </cell>
          <cell r="G790" t="str">
            <v>-</v>
          </cell>
          <cell r="H790" t="str">
            <v>Kursten</v>
          </cell>
          <cell r="I790" t="str">
            <v>082326</v>
          </cell>
          <cell r="J790" t="str">
            <v>P-2862B</v>
          </cell>
          <cell r="M790">
            <v>1</v>
          </cell>
          <cell r="N790" t="str">
            <v>LMV311</v>
          </cell>
          <cell r="O790">
            <v>27802</v>
          </cell>
          <cell r="Q790" t="str">
            <v>FLT</v>
          </cell>
          <cell r="R790" t="str">
            <v>P7</v>
          </cell>
          <cell r="S790" t="str">
            <v>N</v>
          </cell>
          <cell r="T790" t="str">
            <v>Y</v>
          </cell>
          <cell r="U790">
            <v>41218</v>
          </cell>
          <cell r="V790">
            <v>41219</v>
          </cell>
          <cell r="W790">
            <v>41264</v>
          </cell>
          <cell r="X790">
            <v>41264</v>
          </cell>
          <cell r="Y790">
            <v>41218</v>
          </cell>
          <cell r="Z790">
            <v>41226</v>
          </cell>
          <cell r="AA790">
            <v>41226</v>
          </cell>
          <cell r="AB790">
            <v>41222.5</v>
          </cell>
          <cell r="AC790">
            <v>41264</v>
          </cell>
          <cell r="AD790">
            <v>41264</v>
          </cell>
          <cell r="AE790">
            <v>41223.75</v>
          </cell>
          <cell r="AF790">
            <v>41225.5</v>
          </cell>
          <cell r="AH790">
            <v>41234</v>
          </cell>
          <cell r="AI790" t="str">
            <v>-</v>
          </cell>
          <cell r="AJ790">
            <v>5</v>
          </cell>
          <cell r="AK790">
            <v>6.4285714285714288</v>
          </cell>
          <cell r="AL790">
            <v>41219</v>
          </cell>
          <cell r="AV790">
            <v>41225</v>
          </cell>
          <cell r="AX790">
            <v>41229</v>
          </cell>
          <cell r="AY790">
            <v>41265</v>
          </cell>
          <cell r="AZ790">
            <v>46</v>
          </cell>
        </row>
        <row r="791">
          <cell r="B791" t="str">
            <v>A2212130-01</v>
          </cell>
          <cell r="C791" t="str">
            <v>City of Fresno Wastewater</v>
          </cell>
          <cell r="D791" t="str">
            <v>McKechnie</v>
          </cell>
          <cell r="F791" t="str">
            <v>Miller</v>
          </cell>
          <cell r="G791" t="str">
            <v>-</v>
          </cell>
          <cell r="H791" t="str">
            <v>Madeleine</v>
          </cell>
          <cell r="I791" t="str">
            <v>65913</v>
          </cell>
          <cell r="J791" t="str">
            <v>P-103A</v>
          </cell>
          <cell r="M791">
            <v>1</v>
          </cell>
          <cell r="N791" t="str">
            <v>LMV311Z</v>
          </cell>
          <cell r="O791">
            <v>40888</v>
          </cell>
          <cell r="Q791" t="str">
            <v>FLT</v>
          </cell>
          <cell r="R791" t="str">
            <v>P6</v>
          </cell>
          <cell r="S791" t="str">
            <v>N</v>
          </cell>
          <cell r="T791" t="str">
            <v>Y</v>
          </cell>
          <cell r="U791">
            <v>41222</v>
          </cell>
          <cell r="V791">
            <v>41225</v>
          </cell>
          <cell r="W791">
            <v>41264</v>
          </cell>
          <cell r="X791">
            <v>41264</v>
          </cell>
          <cell r="Y791">
            <v>41225</v>
          </cell>
          <cell r="Z791">
            <v>41232</v>
          </cell>
          <cell r="AA791">
            <v>41232</v>
          </cell>
          <cell r="AB791">
            <v>41228</v>
          </cell>
          <cell r="AC791">
            <v>41264</v>
          </cell>
          <cell r="AD791">
            <v>41264</v>
          </cell>
          <cell r="AE791">
            <v>41230.5</v>
          </cell>
          <cell r="AF791">
            <v>41232</v>
          </cell>
          <cell r="AG791">
            <v>41229</v>
          </cell>
          <cell r="AH791">
            <v>41234</v>
          </cell>
          <cell r="AI791" t="str">
            <v>-</v>
          </cell>
          <cell r="AJ791">
            <v>6</v>
          </cell>
          <cell r="AK791">
            <v>5.5714285714285712</v>
          </cell>
          <cell r="AL791">
            <v>41225</v>
          </cell>
          <cell r="AM791" t="str">
            <v>-</v>
          </cell>
          <cell r="AN791" t="str">
            <v>-</v>
          </cell>
          <cell r="AR791">
            <v>41227</v>
          </cell>
          <cell r="AS791">
            <v>41228</v>
          </cell>
          <cell r="AV791">
            <v>41232</v>
          </cell>
          <cell r="AX791">
            <v>41234</v>
          </cell>
          <cell r="AY791">
            <v>41265</v>
          </cell>
          <cell r="AZ791">
            <v>40</v>
          </cell>
        </row>
        <row r="792">
          <cell r="B792" t="str">
            <v>A2184135-03-04</v>
          </cell>
          <cell r="C792" t="str">
            <v>NPE / Husky Energy</v>
          </cell>
          <cell r="D792" t="str">
            <v>Kennedy</v>
          </cell>
          <cell r="F792" t="str">
            <v>Boles</v>
          </cell>
          <cell r="H792" t="str">
            <v>Christina</v>
          </cell>
          <cell r="I792" t="str">
            <v>PUR531356</v>
          </cell>
          <cell r="M792">
            <v>2</v>
          </cell>
          <cell r="N792" t="str">
            <v>LMV-806</v>
          </cell>
          <cell r="O792">
            <v>72800.990000000005</v>
          </cell>
          <cell r="Q792" t="str">
            <v>MCPX</v>
          </cell>
          <cell r="R792" t="str">
            <v>PC</v>
          </cell>
          <cell r="S792" t="str">
            <v>Y</v>
          </cell>
          <cell r="T792" t="str">
            <v>N</v>
          </cell>
          <cell r="V792">
            <v>41156</v>
          </cell>
          <cell r="W792">
            <v>41292</v>
          </cell>
          <cell r="X792">
            <v>41333</v>
          </cell>
          <cell r="Z792">
            <v>41163</v>
          </cell>
          <cell r="AA792">
            <v>41163</v>
          </cell>
          <cell r="AB792">
            <v>41163</v>
          </cell>
          <cell r="AC792">
            <v>41221</v>
          </cell>
          <cell r="AD792">
            <v>41235</v>
          </cell>
          <cell r="AE792">
            <v>41230</v>
          </cell>
          <cell r="AF792">
            <v>41233</v>
          </cell>
          <cell r="AH792">
            <v>41303</v>
          </cell>
          <cell r="AI792" t="str">
            <v>-</v>
          </cell>
          <cell r="AJ792">
            <v>56</v>
          </cell>
          <cell r="AK792">
            <v>25.285714285714285</v>
          </cell>
          <cell r="AV792">
            <v>41225</v>
          </cell>
          <cell r="AX792">
            <v>41242</v>
          </cell>
          <cell r="AY792">
            <v>41331</v>
          </cell>
          <cell r="AZ792">
            <v>175</v>
          </cell>
        </row>
        <row r="793">
          <cell r="B793" t="str">
            <v>A2184135-01-02</v>
          </cell>
          <cell r="C793" t="str">
            <v>NPE / Husky Energy</v>
          </cell>
          <cell r="D793" t="str">
            <v>Kennedy</v>
          </cell>
          <cell r="F793" t="str">
            <v>Boles</v>
          </cell>
          <cell r="H793" t="str">
            <v>Christina</v>
          </cell>
          <cell r="I793" t="str">
            <v>PUR531356</v>
          </cell>
          <cell r="M793">
            <v>2</v>
          </cell>
          <cell r="N793" t="str">
            <v>LMV-806</v>
          </cell>
          <cell r="O793">
            <v>72801</v>
          </cell>
          <cell r="Q793" t="str">
            <v>MCPX</v>
          </cell>
          <cell r="R793" t="str">
            <v>PC</v>
          </cell>
          <cell r="S793" t="str">
            <v>Y</v>
          </cell>
          <cell r="T793" t="str">
            <v>N</v>
          </cell>
          <cell r="V793">
            <v>41156</v>
          </cell>
          <cell r="W793">
            <v>41292</v>
          </cell>
          <cell r="X793">
            <v>41333</v>
          </cell>
          <cell r="Z793">
            <v>41163</v>
          </cell>
          <cell r="AA793">
            <v>41163</v>
          </cell>
          <cell r="AB793">
            <v>41163</v>
          </cell>
          <cell r="AC793">
            <v>41221</v>
          </cell>
          <cell r="AD793">
            <v>41235</v>
          </cell>
          <cell r="AE793">
            <v>41230</v>
          </cell>
          <cell r="AF793">
            <v>41233</v>
          </cell>
          <cell r="AH793">
            <v>41303</v>
          </cell>
          <cell r="AI793" t="str">
            <v>-</v>
          </cell>
          <cell r="AJ793">
            <v>56</v>
          </cell>
          <cell r="AK793">
            <v>25.285714285714285</v>
          </cell>
          <cell r="AV793">
            <v>41225</v>
          </cell>
          <cell r="AX793">
            <v>41248</v>
          </cell>
          <cell r="AY793">
            <v>41331</v>
          </cell>
          <cell r="AZ793">
            <v>175</v>
          </cell>
        </row>
        <row r="794">
          <cell r="B794" t="str">
            <v>A2209623-01</v>
          </cell>
          <cell r="C794" t="str">
            <v>Sinclair</v>
          </cell>
          <cell r="D794" t="str">
            <v>Boening</v>
          </cell>
          <cell r="F794" t="str">
            <v>Miller</v>
          </cell>
          <cell r="G794" t="str">
            <v>-</v>
          </cell>
          <cell r="H794" t="str">
            <v>Kursten</v>
          </cell>
          <cell r="I794" t="str">
            <v>C1211746</v>
          </cell>
          <cell r="J794" t="str">
            <v>P-XXX</v>
          </cell>
          <cell r="L794" t="str">
            <v>DeRoo</v>
          </cell>
          <cell r="M794">
            <v>1</v>
          </cell>
          <cell r="N794" t="str">
            <v>LMV806</v>
          </cell>
          <cell r="O794">
            <v>15411</v>
          </cell>
          <cell r="Q794" t="str">
            <v>FLT</v>
          </cell>
          <cell r="R794" t="str">
            <v>PA</v>
          </cell>
          <cell r="S794" t="str">
            <v>N</v>
          </cell>
          <cell r="T794" t="str">
            <v>N</v>
          </cell>
          <cell r="U794">
            <v>41214</v>
          </cell>
          <cell r="V794">
            <v>41219</v>
          </cell>
          <cell r="W794">
            <v>41284</v>
          </cell>
          <cell r="X794">
            <v>41284</v>
          </cell>
          <cell r="Y794">
            <v>41214</v>
          </cell>
          <cell r="Z794">
            <v>41226</v>
          </cell>
          <cell r="AA794">
            <v>41226</v>
          </cell>
          <cell r="AB794">
            <v>41226</v>
          </cell>
          <cell r="AC794">
            <v>41172</v>
          </cell>
          <cell r="AD794">
            <v>41186</v>
          </cell>
          <cell r="AE794">
            <v>41231</v>
          </cell>
          <cell r="AF794">
            <v>41234</v>
          </cell>
          <cell r="AH794">
            <v>41254</v>
          </cell>
          <cell r="AI794" t="str">
            <v>-</v>
          </cell>
          <cell r="AJ794">
            <v>12</v>
          </cell>
          <cell r="AK794">
            <v>9.2857142857142865</v>
          </cell>
          <cell r="AL794">
            <v>41218</v>
          </cell>
          <cell r="AV794">
            <v>41264</v>
          </cell>
          <cell r="AX794">
            <v>41277</v>
          </cell>
          <cell r="AY794">
            <v>41304</v>
          </cell>
          <cell r="AZ794">
            <v>85</v>
          </cell>
        </row>
        <row r="795">
          <cell r="B795" t="str">
            <v>C2190148-01</v>
          </cell>
          <cell r="C795" t="str">
            <v>Exterran</v>
          </cell>
          <cell r="D795" t="str">
            <v>Pastore</v>
          </cell>
          <cell r="G795" t="str">
            <v>NA</v>
          </cell>
          <cell r="H795" t="str">
            <v>Kursten</v>
          </cell>
          <cell r="I795">
            <v>5391045</v>
          </cell>
          <cell r="M795">
            <v>1</v>
          </cell>
          <cell r="N795" t="str">
            <v>LMC331F</v>
          </cell>
          <cell r="O795">
            <v>198180</v>
          </cell>
          <cell r="Q795" t="str">
            <v>STD</v>
          </cell>
          <cell r="R795" t="str">
            <v>CA</v>
          </cell>
          <cell r="S795" t="str">
            <v>N</v>
          </cell>
          <cell r="T795" t="str">
            <v>N</v>
          </cell>
          <cell r="U795">
            <v>41157</v>
          </cell>
          <cell r="V795">
            <v>41170</v>
          </cell>
          <cell r="W795">
            <v>41296</v>
          </cell>
          <cell r="X795">
            <v>41292</v>
          </cell>
          <cell r="Z795">
            <v>41177</v>
          </cell>
          <cell r="AA795">
            <v>41177</v>
          </cell>
          <cell r="AB795">
            <v>41184</v>
          </cell>
          <cell r="AC795">
            <v>41180</v>
          </cell>
          <cell r="AD795">
            <v>41194</v>
          </cell>
          <cell r="AE795">
            <v>41232</v>
          </cell>
          <cell r="AF795">
            <v>41236</v>
          </cell>
          <cell r="AH795">
            <v>41262</v>
          </cell>
          <cell r="AI795" t="str">
            <v>-</v>
          </cell>
          <cell r="AJ795">
            <v>49</v>
          </cell>
          <cell r="AK795">
            <v>17.428571428571427</v>
          </cell>
          <cell r="AR795">
            <v>41200</v>
          </cell>
          <cell r="AS795">
            <v>41205</v>
          </cell>
          <cell r="AV795">
            <v>41206</v>
          </cell>
          <cell r="AX795">
            <v>41212</v>
          </cell>
          <cell r="AY795">
            <v>41269</v>
          </cell>
          <cell r="AZ795">
            <v>99</v>
          </cell>
        </row>
        <row r="796">
          <cell r="B796" t="str">
            <v>C2189073-01-02</v>
          </cell>
          <cell r="C796" t="str">
            <v>Exterran</v>
          </cell>
          <cell r="D796" t="str">
            <v>Glynn</v>
          </cell>
          <cell r="H796" t="str">
            <v>Audrey</v>
          </cell>
          <cell r="I796">
            <v>5389711</v>
          </cell>
          <cell r="M796">
            <v>2</v>
          </cell>
          <cell r="N796" t="str">
            <v>LMC311</v>
          </cell>
          <cell r="O796">
            <v>512142</v>
          </cell>
          <cell r="Q796" t="str">
            <v>MCPX</v>
          </cell>
          <cell r="R796" t="str">
            <v>CB</v>
          </cell>
          <cell r="S796" t="str">
            <v>Y</v>
          </cell>
          <cell r="T796" t="str">
            <v>N</v>
          </cell>
          <cell r="U796">
            <v>41162</v>
          </cell>
          <cell r="V796">
            <v>41169</v>
          </cell>
          <cell r="W796">
            <v>41304</v>
          </cell>
          <cell r="X796">
            <v>41264</v>
          </cell>
          <cell r="Z796">
            <v>41176</v>
          </cell>
          <cell r="AA796">
            <v>41176</v>
          </cell>
          <cell r="AB796">
            <v>41183</v>
          </cell>
          <cell r="AC796">
            <v>41152</v>
          </cell>
          <cell r="AD796">
            <v>41166</v>
          </cell>
          <cell r="AE796">
            <v>41233</v>
          </cell>
          <cell r="AF796">
            <v>41237</v>
          </cell>
          <cell r="AG796">
            <v>41222</v>
          </cell>
          <cell r="AH796">
            <v>41234</v>
          </cell>
          <cell r="AI796" t="str">
            <v>-</v>
          </cell>
          <cell r="AJ796">
            <v>50</v>
          </cell>
          <cell r="AK796">
            <v>13.571428571428571</v>
          </cell>
          <cell r="AV796">
            <v>41225</v>
          </cell>
          <cell r="AX796">
            <v>41228</v>
          </cell>
          <cell r="AY796">
            <v>41271</v>
          </cell>
          <cell r="AZ796">
            <v>102</v>
          </cell>
        </row>
        <row r="797">
          <cell r="B797" t="str">
            <v>C2187260-01</v>
          </cell>
          <cell r="C797" t="str">
            <v>Valerus</v>
          </cell>
          <cell r="D797" t="str">
            <v>Williams</v>
          </cell>
          <cell r="F797" t="str">
            <v>Miller</v>
          </cell>
          <cell r="G797" t="str">
            <v>-</v>
          </cell>
          <cell r="H797" t="str">
            <v>Kursten</v>
          </cell>
          <cell r="I797" t="str">
            <v>HOU0063972</v>
          </cell>
          <cell r="J797" t="str">
            <v>C-1008</v>
          </cell>
          <cell r="M797">
            <v>1</v>
          </cell>
          <cell r="N797" t="str">
            <v>LMC 311P</v>
          </cell>
          <cell r="O797">
            <v>131199</v>
          </cell>
          <cell r="Q797" t="str">
            <v>STD</v>
          </cell>
          <cell r="R797" t="str">
            <v>CA</v>
          </cell>
          <cell r="S797" t="str">
            <v>N</v>
          </cell>
          <cell r="T797" t="str">
            <v>N</v>
          </cell>
          <cell r="V797">
            <v>41164</v>
          </cell>
          <cell r="W797">
            <v>41298</v>
          </cell>
          <cell r="X797">
            <v>41298</v>
          </cell>
          <cell r="Z797">
            <v>41171</v>
          </cell>
          <cell r="AA797">
            <v>41171</v>
          </cell>
          <cell r="AB797">
            <v>41178</v>
          </cell>
          <cell r="AC797">
            <v>41186</v>
          </cell>
          <cell r="AD797">
            <v>41200</v>
          </cell>
          <cell r="AE797">
            <v>41235</v>
          </cell>
          <cell r="AF797">
            <v>41239</v>
          </cell>
          <cell r="AG797">
            <v>41229</v>
          </cell>
          <cell r="AH797">
            <v>41268</v>
          </cell>
          <cell r="AI797" t="str">
            <v>-</v>
          </cell>
          <cell r="AJ797">
            <v>54</v>
          </cell>
          <cell r="AK797">
            <v>19.142857142857142</v>
          </cell>
          <cell r="AS797">
            <v>41239</v>
          </cell>
          <cell r="AV797">
            <v>41242</v>
          </cell>
          <cell r="AX797">
            <v>41246</v>
          </cell>
          <cell r="AY797">
            <v>41292</v>
          </cell>
          <cell r="AZ797">
            <v>128</v>
          </cell>
        </row>
        <row r="798">
          <cell r="B798" t="str">
            <v>C2185275-01</v>
          </cell>
          <cell r="C798" t="str">
            <v>Australian Fluid Handling</v>
          </cell>
          <cell r="D798" t="str">
            <v>Mallet</v>
          </cell>
          <cell r="F798" t="str">
            <v>Miller</v>
          </cell>
          <cell r="G798" t="str">
            <v>-</v>
          </cell>
          <cell r="H798" t="str">
            <v>Kursten</v>
          </cell>
          <cell r="I798" t="str">
            <v>P8962</v>
          </cell>
          <cell r="J798" t="str">
            <v>C-101</v>
          </cell>
          <cell r="L798" t="str">
            <v>Fox</v>
          </cell>
          <cell r="M798">
            <v>1</v>
          </cell>
          <cell r="N798" t="str">
            <v>LMC311P</v>
          </cell>
          <cell r="O798">
            <v>131685</v>
          </cell>
          <cell r="Q798" t="str">
            <v>STD</v>
          </cell>
          <cell r="R798" t="str">
            <v>CA</v>
          </cell>
          <cell r="S798" t="str">
            <v>N</v>
          </cell>
          <cell r="T798" t="str">
            <v>N</v>
          </cell>
          <cell r="V798">
            <v>41158</v>
          </cell>
          <cell r="W798">
            <v>41298</v>
          </cell>
          <cell r="X798">
            <v>41298</v>
          </cell>
          <cell r="Z798">
            <v>41165</v>
          </cell>
          <cell r="AA798">
            <v>41165</v>
          </cell>
          <cell r="AB798">
            <v>41172</v>
          </cell>
          <cell r="AC798">
            <v>41186</v>
          </cell>
          <cell r="AD798">
            <v>41200</v>
          </cell>
          <cell r="AE798">
            <v>41235</v>
          </cell>
          <cell r="AF798">
            <v>41239</v>
          </cell>
          <cell r="AH798">
            <v>41268</v>
          </cell>
          <cell r="AI798" t="str">
            <v>-</v>
          </cell>
          <cell r="AJ798">
            <v>58</v>
          </cell>
          <cell r="AK798">
            <v>20</v>
          </cell>
          <cell r="AV798">
            <v>41247</v>
          </cell>
          <cell r="AX798">
            <v>41253</v>
          </cell>
          <cell r="AY798">
            <v>41274</v>
          </cell>
          <cell r="AZ798">
            <v>116</v>
          </cell>
        </row>
        <row r="799">
          <cell r="B799" t="str">
            <v>A2168276-01-02</v>
          </cell>
          <cell r="C799" t="str">
            <v>Sanggul Emas</v>
          </cell>
          <cell r="D799" t="str">
            <v>Lothe</v>
          </cell>
          <cell r="F799" t="str">
            <v>Collins</v>
          </cell>
          <cell r="H799" t="str">
            <v>Audrey</v>
          </cell>
          <cell r="I799" t="str">
            <v>SEPO/4603/1207</v>
          </cell>
          <cell r="M799">
            <v>2</v>
          </cell>
          <cell r="N799" t="str">
            <v>LMV-346</v>
          </cell>
          <cell r="O799">
            <v>479952</v>
          </cell>
          <cell r="P799" t="str">
            <v>PP</v>
          </cell>
          <cell r="Q799" t="str">
            <v>CPX</v>
          </cell>
          <cell r="R799" t="str">
            <v>PF</v>
          </cell>
          <cell r="S799" t="str">
            <v>Y</v>
          </cell>
          <cell r="V799">
            <v>41116</v>
          </cell>
          <cell r="W799">
            <v>41325</v>
          </cell>
          <cell r="X799">
            <v>41348</v>
          </cell>
          <cell r="Z799">
            <v>41123</v>
          </cell>
          <cell r="AA799">
            <v>41123</v>
          </cell>
          <cell r="AB799">
            <v>41123</v>
          </cell>
          <cell r="AC799">
            <v>41222</v>
          </cell>
          <cell r="AD799">
            <v>41236</v>
          </cell>
          <cell r="AE799">
            <v>41234</v>
          </cell>
          <cell r="AF799">
            <v>41241</v>
          </cell>
          <cell r="AH799">
            <v>41318</v>
          </cell>
          <cell r="AI799" t="str">
            <v>-</v>
          </cell>
          <cell r="AJ799">
            <v>90</v>
          </cell>
          <cell r="AK799">
            <v>33.142857142857146</v>
          </cell>
          <cell r="AS799">
            <v>41240</v>
          </cell>
          <cell r="AV799">
            <v>41242</v>
          </cell>
          <cell r="AX799">
            <v>41254</v>
          </cell>
          <cell r="AY799">
            <v>41344</v>
          </cell>
          <cell r="AZ799">
            <v>228</v>
          </cell>
        </row>
        <row r="800">
          <cell r="B800" t="str">
            <v>C2158466-01</v>
          </cell>
          <cell r="C800" t="str">
            <v>Thomas Russell</v>
          </cell>
          <cell r="D800" t="str">
            <v>Mallet</v>
          </cell>
          <cell r="G800" t="str">
            <v>NA</v>
          </cell>
          <cell r="H800" t="str">
            <v>Madeleine</v>
          </cell>
          <cell r="I800" t="str">
            <v>291-12</v>
          </cell>
          <cell r="J800" t="str">
            <v>C-141</v>
          </cell>
          <cell r="M800">
            <v>1</v>
          </cell>
          <cell r="N800" t="str">
            <v>LMC311P</v>
          </cell>
          <cell r="O800">
            <v>131109</v>
          </cell>
          <cell r="Q800" t="str">
            <v>FLT</v>
          </cell>
          <cell r="R800" t="str">
            <v>CA</v>
          </cell>
          <cell r="S800" t="str">
            <v>N</v>
          </cell>
          <cell r="T800" t="str">
            <v>N</v>
          </cell>
          <cell r="V800">
            <v>41089</v>
          </cell>
          <cell r="W800">
            <v>41302</v>
          </cell>
          <cell r="X800">
            <v>41264</v>
          </cell>
          <cell r="Z800">
            <v>41096</v>
          </cell>
          <cell r="AA800">
            <v>41096</v>
          </cell>
          <cell r="AB800">
            <v>41103</v>
          </cell>
          <cell r="AC800">
            <v>41152</v>
          </cell>
          <cell r="AD800">
            <v>41166</v>
          </cell>
          <cell r="AE800">
            <v>41238</v>
          </cell>
          <cell r="AF800">
            <v>41242</v>
          </cell>
          <cell r="AH800">
            <v>41234</v>
          </cell>
          <cell r="AI800" t="str">
            <v>-</v>
          </cell>
          <cell r="AJ800">
            <v>110</v>
          </cell>
          <cell r="AK800">
            <v>25</v>
          </cell>
          <cell r="AR800">
            <v>41192</v>
          </cell>
          <cell r="AV800">
            <v>41213</v>
          </cell>
          <cell r="AX800">
            <v>41226</v>
          </cell>
          <cell r="AY800">
            <v>41265</v>
          </cell>
          <cell r="AZ800">
            <v>176</v>
          </cell>
        </row>
        <row r="801">
          <cell r="B801" t="str">
            <v>A2037777-05-06</v>
          </cell>
          <cell r="C801" t="str">
            <v>UTC ENGENHARIA S.A.</v>
          </cell>
          <cell r="D801" t="str">
            <v>Lothe</v>
          </cell>
          <cell r="F801" t="str">
            <v>Boles</v>
          </cell>
          <cell r="H801" t="str">
            <v>Nancy</v>
          </cell>
          <cell r="I801" t="str">
            <v>AF-0019 REV 1</v>
          </cell>
          <cell r="M801">
            <v>2</v>
          </cell>
          <cell r="N801" t="str">
            <v>LMV346Z</v>
          </cell>
          <cell r="O801">
            <v>635869.24</v>
          </cell>
          <cell r="P801" t="str">
            <v>PP</v>
          </cell>
          <cell r="Q801" t="str">
            <v>CPX</v>
          </cell>
          <cell r="R801" t="str">
            <v>PE</v>
          </cell>
          <cell r="S801" t="str">
            <v>Y</v>
          </cell>
          <cell r="T801" t="str">
            <v>N</v>
          </cell>
          <cell r="V801">
            <v>40786</v>
          </cell>
          <cell r="W801">
            <v>41333</v>
          </cell>
          <cell r="X801">
            <v>41333</v>
          </cell>
          <cell r="Z801">
            <v>40793</v>
          </cell>
          <cell r="AA801">
            <v>40793</v>
          </cell>
          <cell r="AB801">
            <v>40793</v>
          </cell>
          <cell r="AC801">
            <v>41207</v>
          </cell>
          <cell r="AD801">
            <v>41221</v>
          </cell>
          <cell r="AE801">
            <v>41239</v>
          </cell>
          <cell r="AF801">
            <v>41244</v>
          </cell>
          <cell r="AG801">
            <v>41222</v>
          </cell>
          <cell r="AH801">
            <v>41303</v>
          </cell>
          <cell r="AI801" t="str">
            <v>-</v>
          </cell>
          <cell r="AJ801">
            <v>328</v>
          </cell>
          <cell r="AK801">
            <v>78.142857142857139</v>
          </cell>
          <cell r="AV801">
            <v>41225</v>
          </cell>
          <cell r="AX801">
            <v>41240</v>
          </cell>
          <cell r="AY801">
            <v>41331</v>
          </cell>
          <cell r="AZ801">
            <v>545</v>
          </cell>
        </row>
        <row r="802">
          <cell r="B802" t="str">
            <v>C2157575-01</v>
          </cell>
          <cell r="C802" t="str">
            <v>Taikkiso Formosa</v>
          </cell>
          <cell r="D802" t="str">
            <v>Nelson</v>
          </cell>
          <cell r="F802" t="str">
            <v>Parsell</v>
          </cell>
          <cell r="H802" t="str">
            <v>Shara</v>
          </cell>
          <cell r="I802" t="str">
            <v>TKK20125-03</v>
          </cell>
          <cell r="J802" t="str">
            <v>B-6820Y</v>
          </cell>
          <cell r="L802" t="str">
            <v>Perez</v>
          </cell>
          <cell r="M802">
            <v>1</v>
          </cell>
          <cell r="N802" t="str">
            <v>LMC311P</v>
          </cell>
          <cell r="O802">
            <v>450000</v>
          </cell>
          <cell r="P802" t="str">
            <v>PP</v>
          </cell>
          <cell r="Q802" t="str">
            <v>CPX</v>
          </cell>
          <cell r="R802" t="str">
            <v>CD</v>
          </cell>
          <cell r="S802" t="str">
            <v>Y</v>
          </cell>
          <cell r="T802" t="str">
            <v>N</v>
          </cell>
          <cell r="V802">
            <v>41088</v>
          </cell>
          <cell r="W802">
            <v>41340</v>
          </cell>
          <cell r="X802">
            <v>41423</v>
          </cell>
          <cell r="Z802">
            <v>41095</v>
          </cell>
          <cell r="AA802">
            <v>41095</v>
          </cell>
          <cell r="AB802">
            <v>41102</v>
          </cell>
          <cell r="AC802">
            <v>41311</v>
          </cell>
          <cell r="AD802">
            <v>41325</v>
          </cell>
          <cell r="AE802">
            <v>41239</v>
          </cell>
          <cell r="AF802">
            <v>41244</v>
          </cell>
          <cell r="AG802">
            <v>41312</v>
          </cell>
          <cell r="AH802">
            <v>41393</v>
          </cell>
          <cell r="AI802" t="str">
            <v>-</v>
          </cell>
          <cell r="AJ802">
            <v>112</v>
          </cell>
          <cell r="AK802">
            <v>47.857142857142854</v>
          </cell>
          <cell r="AM802" t="str">
            <v>-</v>
          </cell>
          <cell r="AN802" t="str">
            <v>-</v>
          </cell>
          <cell r="AO802">
            <v>41129</v>
          </cell>
          <cell r="AP802" t="str">
            <v>-</v>
          </cell>
          <cell r="AR802">
            <v>41304</v>
          </cell>
          <cell r="AS802">
            <v>41323</v>
          </cell>
          <cell r="AT802" t="str">
            <v>Marcikonis</v>
          </cell>
          <cell r="AV802">
            <v>41326</v>
          </cell>
          <cell r="AX802">
            <v>41338</v>
          </cell>
          <cell r="AY802">
            <v>41390</v>
          </cell>
          <cell r="AZ802">
            <v>302</v>
          </cell>
        </row>
        <row r="803">
          <cell r="B803" t="str">
            <v>A2145267-01-02</v>
          </cell>
          <cell r="C803" t="str">
            <v>Vibropac</v>
          </cell>
          <cell r="D803" t="str">
            <v>Lothe</v>
          </cell>
          <cell r="F803" t="str">
            <v>Collins</v>
          </cell>
          <cell r="H803" t="str">
            <v>Audrey</v>
          </cell>
          <cell r="I803" t="str">
            <v>0044</v>
          </cell>
          <cell r="M803">
            <v>2</v>
          </cell>
          <cell r="N803" t="str">
            <v>LMV-322</v>
          </cell>
          <cell r="O803">
            <v>159802</v>
          </cell>
          <cell r="P803" t="str">
            <v>PP</v>
          </cell>
          <cell r="Q803" t="str">
            <v>MCPX</v>
          </cell>
          <cell r="R803" t="str">
            <v>PC</v>
          </cell>
          <cell r="S803" t="str">
            <v>Y</v>
          </cell>
          <cell r="T803" t="str">
            <v>N</v>
          </cell>
          <cell r="V803">
            <v>41059</v>
          </cell>
          <cell r="W803">
            <v>41305</v>
          </cell>
          <cell r="X803">
            <v>41305</v>
          </cell>
          <cell r="Z803">
            <v>41066</v>
          </cell>
          <cell r="AA803">
            <v>41066</v>
          </cell>
          <cell r="AB803">
            <v>41066</v>
          </cell>
          <cell r="AC803">
            <v>41193</v>
          </cell>
          <cell r="AD803">
            <v>41207</v>
          </cell>
          <cell r="AE803">
            <v>41243</v>
          </cell>
          <cell r="AF803">
            <v>41246</v>
          </cell>
          <cell r="AH803">
            <v>41275</v>
          </cell>
          <cell r="AI803" t="str">
            <v>-</v>
          </cell>
          <cell r="AJ803">
            <v>134</v>
          </cell>
          <cell r="AK803">
            <v>35.142857142857146</v>
          </cell>
          <cell r="AV803">
            <v>41206</v>
          </cell>
          <cell r="AX803">
            <v>41220</v>
          </cell>
          <cell r="AY803">
            <v>41302</v>
          </cell>
          <cell r="AZ803">
            <v>243</v>
          </cell>
        </row>
        <row r="804">
          <cell r="B804" t="str">
            <v>A2169921-01-02</v>
          </cell>
          <cell r="C804" t="str">
            <v>Linde Process Plants Inc.</v>
          </cell>
          <cell r="D804" t="str">
            <v>Boening</v>
          </cell>
          <cell r="F804" t="str">
            <v>Miller</v>
          </cell>
          <cell r="G804" t="str">
            <v>-</v>
          </cell>
          <cell r="H804" t="str">
            <v>Audrey</v>
          </cell>
          <cell r="I804" t="str">
            <v>005 2PA0620</v>
          </cell>
          <cell r="M804">
            <v>2</v>
          </cell>
          <cell r="N804" t="str">
            <v>LMV-801</v>
          </cell>
          <cell r="O804">
            <v>54294</v>
          </cell>
          <cell r="Q804" t="str">
            <v>STD</v>
          </cell>
          <cell r="R804" t="str">
            <v>PB</v>
          </cell>
          <cell r="S804" t="str">
            <v>Y</v>
          </cell>
          <cell r="T804" t="str">
            <v>N</v>
          </cell>
          <cell r="V804">
            <v>41120</v>
          </cell>
          <cell r="W804">
            <v>41299</v>
          </cell>
          <cell r="X804">
            <v>41299</v>
          </cell>
          <cell r="Z804">
            <v>41127</v>
          </cell>
          <cell r="AA804">
            <v>41127</v>
          </cell>
          <cell r="AB804">
            <v>41127</v>
          </cell>
          <cell r="AC804">
            <v>41187</v>
          </cell>
          <cell r="AD804">
            <v>41201</v>
          </cell>
          <cell r="AE804">
            <v>41244</v>
          </cell>
          <cell r="AF804">
            <v>41247</v>
          </cell>
          <cell r="AH804">
            <v>41269</v>
          </cell>
          <cell r="AI804" t="str">
            <v>-</v>
          </cell>
          <cell r="AJ804">
            <v>92</v>
          </cell>
          <cell r="AK804">
            <v>25.571428571428573</v>
          </cell>
          <cell r="AV804">
            <v>41199</v>
          </cell>
          <cell r="AX804">
            <v>41204</v>
          </cell>
          <cell r="AY804">
            <v>41303</v>
          </cell>
          <cell r="AZ804">
            <v>183</v>
          </cell>
        </row>
        <row r="805">
          <cell r="B805" t="str">
            <v>C2197974-01</v>
          </cell>
          <cell r="C805" t="str">
            <v>AMEC - 121</v>
          </cell>
          <cell r="D805" t="str">
            <v>da Silva</v>
          </cell>
          <cell r="F805" t="str">
            <v>Lindeman</v>
          </cell>
          <cell r="G805" t="str">
            <v>Marcikonis</v>
          </cell>
          <cell r="H805" t="str">
            <v>Melissa</v>
          </cell>
          <cell r="I805" t="str">
            <v>960E02</v>
          </cell>
          <cell r="J805" t="str">
            <v>1-HTD-C-121</v>
          </cell>
          <cell r="M805">
            <v>1</v>
          </cell>
          <cell r="N805" t="str">
            <v>LMC341P</v>
          </cell>
          <cell r="O805">
            <v>737474</v>
          </cell>
          <cell r="P805" t="str">
            <v>PP</v>
          </cell>
          <cell r="Q805" t="str">
            <v>CPX</v>
          </cell>
          <cell r="R805" t="str">
            <v>CF</v>
          </cell>
          <cell r="S805" t="str">
            <v>N</v>
          </cell>
          <cell r="T805" t="str">
            <v>N</v>
          </cell>
          <cell r="U805">
            <v>41180</v>
          </cell>
          <cell r="V805">
            <v>41186</v>
          </cell>
          <cell r="W805">
            <v>41346</v>
          </cell>
          <cell r="X805">
            <v>41424</v>
          </cell>
          <cell r="Y805">
            <v>41185</v>
          </cell>
          <cell r="Z805">
            <v>41193</v>
          </cell>
          <cell r="AA805">
            <v>41193</v>
          </cell>
          <cell r="AB805">
            <v>41200</v>
          </cell>
          <cell r="AC805">
            <v>41298</v>
          </cell>
          <cell r="AD805">
            <v>41312</v>
          </cell>
          <cell r="AE805">
            <v>41241</v>
          </cell>
          <cell r="AF805">
            <v>41248</v>
          </cell>
          <cell r="AG805" t="str">
            <v>?</v>
          </cell>
          <cell r="AH805">
            <v>41394</v>
          </cell>
          <cell r="AI805" t="str">
            <v>-</v>
          </cell>
          <cell r="AJ805">
            <v>45</v>
          </cell>
          <cell r="AK805">
            <v>34</v>
          </cell>
          <cell r="AR805">
            <v>41339</v>
          </cell>
          <cell r="AS805">
            <v>41340</v>
          </cell>
          <cell r="AT805" t="str">
            <v>Rutherford</v>
          </cell>
          <cell r="AV805">
            <v>41342</v>
          </cell>
          <cell r="AX805">
            <v>41353</v>
          </cell>
          <cell r="AY805">
            <v>41411</v>
          </cell>
          <cell r="AZ805">
            <v>225</v>
          </cell>
        </row>
        <row r="806">
          <cell r="B806" t="str">
            <v>C2197974-02</v>
          </cell>
          <cell r="C806" t="str">
            <v>AMEC - 130</v>
          </cell>
          <cell r="D806" t="str">
            <v>da Silva</v>
          </cell>
          <cell r="F806" t="str">
            <v>Lindeman</v>
          </cell>
          <cell r="G806" t="str">
            <v>Marcikonis</v>
          </cell>
          <cell r="H806" t="str">
            <v>Melissa</v>
          </cell>
          <cell r="I806" t="str">
            <v>960E02</v>
          </cell>
          <cell r="J806" t="str">
            <v>1-HTD-C-130</v>
          </cell>
          <cell r="M806">
            <v>1</v>
          </cell>
          <cell r="N806" t="str">
            <v>LMC343</v>
          </cell>
          <cell r="O806">
            <v>727741</v>
          </cell>
          <cell r="P806" t="str">
            <v>PP</v>
          </cell>
          <cell r="Q806" t="str">
            <v>CPX</v>
          </cell>
          <cell r="R806" t="str">
            <v>CF</v>
          </cell>
          <cell r="S806" t="str">
            <v>N</v>
          </cell>
          <cell r="T806" t="str">
            <v>N</v>
          </cell>
          <cell r="U806">
            <v>41180</v>
          </cell>
          <cell r="V806">
            <v>41186</v>
          </cell>
          <cell r="W806">
            <v>41346</v>
          </cell>
          <cell r="X806">
            <v>41424</v>
          </cell>
          <cell r="Y806">
            <v>41185</v>
          </cell>
          <cell r="Z806">
            <v>41193</v>
          </cell>
          <cell r="AA806">
            <v>41193</v>
          </cell>
          <cell r="AB806">
            <v>41200</v>
          </cell>
          <cell r="AC806">
            <v>41298</v>
          </cell>
          <cell r="AD806">
            <v>41312</v>
          </cell>
          <cell r="AE806">
            <v>41241</v>
          </cell>
          <cell r="AF806">
            <v>41248</v>
          </cell>
          <cell r="AH806">
            <v>41394</v>
          </cell>
          <cell r="AI806" t="str">
            <v>-</v>
          </cell>
          <cell r="AJ806">
            <v>45</v>
          </cell>
          <cell r="AK806">
            <v>34</v>
          </cell>
          <cell r="AR806">
            <v>41339</v>
          </cell>
          <cell r="AS806">
            <v>41339</v>
          </cell>
          <cell r="AT806" t="str">
            <v>Rossmiller</v>
          </cell>
          <cell r="AV806">
            <v>41342</v>
          </cell>
          <cell r="AX806">
            <v>41352</v>
          </cell>
          <cell r="AY806">
            <v>41411</v>
          </cell>
          <cell r="AZ806">
            <v>225</v>
          </cell>
        </row>
        <row r="807">
          <cell r="B807" t="str">
            <v>C2121433-01</v>
          </cell>
          <cell r="C807" t="str">
            <v>Thomas Russell</v>
          </cell>
          <cell r="D807" t="str">
            <v>Wesley</v>
          </cell>
          <cell r="G807" t="str">
            <v>NA</v>
          </cell>
          <cell r="H807" t="str">
            <v>Kursten</v>
          </cell>
          <cell r="I807" t="str">
            <v>285-12</v>
          </cell>
          <cell r="J807" t="str">
            <v>C-141</v>
          </cell>
          <cell r="M807">
            <v>1</v>
          </cell>
          <cell r="N807" t="str">
            <v>LMC311</v>
          </cell>
          <cell r="O807">
            <v>131109</v>
          </cell>
          <cell r="Q807" t="str">
            <v>FLT</v>
          </cell>
          <cell r="R807" t="str">
            <v>CA</v>
          </cell>
          <cell r="S807" t="str">
            <v>N</v>
          </cell>
          <cell r="T807" t="str">
            <v>N</v>
          </cell>
          <cell r="V807">
            <v>40998</v>
          </cell>
          <cell r="W807">
            <v>41310</v>
          </cell>
          <cell r="X807">
            <v>41264</v>
          </cell>
          <cell r="Z807">
            <v>41005</v>
          </cell>
          <cell r="AA807">
            <v>41005</v>
          </cell>
          <cell r="AB807">
            <v>41012</v>
          </cell>
          <cell r="AC807">
            <v>41152</v>
          </cell>
          <cell r="AD807">
            <v>41166</v>
          </cell>
          <cell r="AE807">
            <v>41246</v>
          </cell>
          <cell r="AF807">
            <v>41250</v>
          </cell>
          <cell r="AH807">
            <v>41234</v>
          </cell>
          <cell r="AI807" t="str">
            <v>-</v>
          </cell>
          <cell r="AJ807">
            <v>181</v>
          </cell>
          <cell r="AK807">
            <v>38</v>
          </cell>
          <cell r="AR807">
            <v>41193</v>
          </cell>
          <cell r="AS807">
            <v>41208</v>
          </cell>
          <cell r="AV807">
            <v>41208</v>
          </cell>
          <cell r="AX807">
            <v>41225</v>
          </cell>
          <cell r="AY807">
            <v>41263</v>
          </cell>
          <cell r="AZ807">
            <v>265</v>
          </cell>
        </row>
        <row r="808">
          <cell r="B808" t="str">
            <v>C2169946-01-02</v>
          </cell>
          <cell r="C808" t="str">
            <v>Linde Process Plants Inc.</v>
          </cell>
          <cell r="D808" t="str">
            <v>Boening</v>
          </cell>
          <cell r="F808" t="str">
            <v>Parsell</v>
          </cell>
          <cell r="H808" t="str">
            <v>Audrey</v>
          </cell>
          <cell r="I808" t="str">
            <v>005 2KA0680</v>
          </cell>
          <cell r="M808">
            <v>2</v>
          </cell>
          <cell r="N808" t="str">
            <v>BMC347EF</v>
          </cell>
          <cell r="O808">
            <v>643790</v>
          </cell>
          <cell r="P808" t="str">
            <v>PP</v>
          </cell>
          <cell r="Q808" t="str">
            <v>MCPX</v>
          </cell>
          <cell r="R808" t="str">
            <v>CC</v>
          </cell>
          <cell r="S808" t="str">
            <v>Y</v>
          </cell>
          <cell r="T808" t="str">
            <v>N</v>
          </cell>
          <cell r="V808">
            <v>41120</v>
          </cell>
          <cell r="W808">
            <v>41355</v>
          </cell>
          <cell r="X808">
            <v>41394</v>
          </cell>
          <cell r="Z808">
            <v>41127</v>
          </cell>
          <cell r="AA808">
            <v>41127</v>
          </cell>
          <cell r="AB808">
            <v>41134</v>
          </cell>
          <cell r="AC808">
            <v>41282</v>
          </cell>
          <cell r="AD808">
            <v>41296</v>
          </cell>
          <cell r="AE808">
            <v>41246</v>
          </cell>
          <cell r="AF808">
            <v>41250</v>
          </cell>
          <cell r="AG808">
            <v>41292</v>
          </cell>
          <cell r="AH808">
            <v>41364</v>
          </cell>
          <cell r="AI808" t="str">
            <v>-</v>
          </cell>
          <cell r="AJ808">
            <v>95</v>
          </cell>
          <cell r="AK808">
            <v>39.142857142857146</v>
          </cell>
          <cell r="AM808">
            <v>41193</v>
          </cell>
          <cell r="AN808" t="str">
            <v>-</v>
          </cell>
          <cell r="AO808">
            <v>41195</v>
          </cell>
          <cell r="AP808">
            <v>41208</v>
          </cell>
          <cell r="AQ808">
            <v>41278</v>
          </cell>
          <cell r="AR808">
            <v>41296</v>
          </cell>
          <cell r="AV808">
            <v>41296</v>
          </cell>
          <cell r="AX808">
            <v>41302</v>
          </cell>
          <cell r="AY808">
            <v>41393</v>
          </cell>
          <cell r="AZ808">
            <v>273</v>
          </cell>
        </row>
        <row r="809">
          <cell r="B809" t="str">
            <v>A2204016-01</v>
          </cell>
          <cell r="C809" t="str">
            <v>GASIA / YPF</v>
          </cell>
          <cell r="D809" t="str">
            <v>Kanous</v>
          </cell>
          <cell r="F809" t="str">
            <v>Miller</v>
          </cell>
          <cell r="G809" t="str">
            <v>-</v>
          </cell>
          <cell r="H809" t="str">
            <v>Madeleine</v>
          </cell>
          <cell r="I809" t="str">
            <v>OI123625 REV1</v>
          </cell>
          <cell r="J809" t="str">
            <v>J-2531</v>
          </cell>
          <cell r="M809">
            <v>1</v>
          </cell>
          <cell r="N809" t="str">
            <v>LMV311</v>
          </cell>
          <cell r="O809">
            <v>80738.84</v>
          </cell>
          <cell r="Q809" t="str">
            <v>FLT</v>
          </cell>
          <cell r="R809" t="str">
            <v>PA</v>
          </cell>
          <cell r="S809" t="str">
            <v>N</v>
          </cell>
          <cell r="T809" t="str">
            <v>N</v>
          </cell>
          <cell r="U809">
            <v>41201</v>
          </cell>
          <cell r="V809">
            <v>41205</v>
          </cell>
          <cell r="W809">
            <v>41297</v>
          </cell>
          <cell r="X809">
            <v>41297</v>
          </cell>
          <cell r="Y809">
            <v>41201</v>
          </cell>
          <cell r="Z809">
            <v>41212</v>
          </cell>
          <cell r="AA809">
            <v>41212</v>
          </cell>
          <cell r="AB809">
            <v>41212</v>
          </cell>
          <cell r="AC809">
            <v>41185</v>
          </cell>
          <cell r="AD809">
            <v>41199</v>
          </cell>
          <cell r="AE809">
            <v>41249</v>
          </cell>
          <cell r="AF809">
            <v>41252</v>
          </cell>
          <cell r="AH809">
            <v>41267</v>
          </cell>
          <cell r="AI809" t="str">
            <v>-</v>
          </cell>
          <cell r="AJ809">
            <v>34</v>
          </cell>
          <cell r="AK809">
            <v>13.142857142857142</v>
          </cell>
          <cell r="AV809">
            <v>41254</v>
          </cell>
          <cell r="AX809">
            <v>41255</v>
          </cell>
          <cell r="AY809">
            <v>41316</v>
          </cell>
          <cell r="AZ809">
            <v>111</v>
          </cell>
        </row>
        <row r="810">
          <cell r="B810" t="str">
            <v>C2200867-01-02</v>
          </cell>
          <cell r="C810" t="str">
            <v>NPE</v>
          </cell>
          <cell r="D810" t="str">
            <v>da Silva</v>
          </cell>
          <cell r="F810" t="str">
            <v>Parsell</v>
          </cell>
          <cell r="G810" t="str">
            <v>Kaufmann</v>
          </cell>
          <cell r="H810" t="str">
            <v>Michelle</v>
          </cell>
          <cell r="I810" t="str">
            <v>PUR531888</v>
          </cell>
          <cell r="J810" t="str">
            <v>TBA</v>
          </cell>
          <cell r="L810" t="str">
            <v>Pastore</v>
          </cell>
          <cell r="M810">
            <v>2</v>
          </cell>
          <cell r="N810" t="str">
            <v>LMC343</v>
          </cell>
          <cell r="O810">
            <v>357532.88</v>
          </cell>
          <cell r="P810" t="str">
            <v>-</v>
          </cell>
          <cell r="Q810" t="str">
            <v>MCPX</v>
          </cell>
          <cell r="R810" t="str">
            <v>CD</v>
          </cell>
          <cell r="S810" t="str">
            <v>N</v>
          </cell>
          <cell r="T810" t="str">
            <v>N</v>
          </cell>
          <cell r="U810">
            <v>41184</v>
          </cell>
          <cell r="V810">
            <v>41197</v>
          </cell>
          <cell r="W810">
            <v>41348</v>
          </cell>
          <cell r="X810">
            <v>41348</v>
          </cell>
          <cell r="Y810">
            <v>41187</v>
          </cell>
          <cell r="Z810">
            <v>41204</v>
          </cell>
          <cell r="AA810">
            <v>41204</v>
          </cell>
          <cell r="AB810">
            <v>41211</v>
          </cell>
          <cell r="AC810">
            <v>41236</v>
          </cell>
          <cell r="AD810">
            <v>41250</v>
          </cell>
          <cell r="AE810">
            <v>41247</v>
          </cell>
          <cell r="AF810">
            <v>41252</v>
          </cell>
          <cell r="AH810">
            <v>41318</v>
          </cell>
          <cell r="AI810" t="str">
            <v>-</v>
          </cell>
          <cell r="AJ810">
            <v>40</v>
          </cell>
          <cell r="AK810">
            <v>21.571428571428573</v>
          </cell>
          <cell r="AR810">
            <v>41297</v>
          </cell>
          <cell r="AS810">
            <v>41302</v>
          </cell>
          <cell r="AT810" t="str">
            <v>Marcikonis</v>
          </cell>
          <cell r="AV810">
            <v>41304</v>
          </cell>
          <cell r="AX810">
            <v>41305</v>
          </cell>
          <cell r="AY810">
            <v>41351</v>
          </cell>
          <cell r="AZ810">
            <v>154</v>
          </cell>
        </row>
        <row r="811">
          <cell r="B811" t="str">
            <v>A2206524-01</v>
          </cell>
          <cell r="C811" t="str">
            <v>Penn Oaks Energy</v>
          </cell>
          <cell r="D811" t="str">
            <v>Kanous</v>
          </cell>
          <cell r="F811" t="str">
            <v>Miller</v>
          </cell>
          <cell r="G811" t="str">
            <v>-</v>
          </cell>
          <cell r="H811" t="str">
            <v>Madeleine</v>
          </cell>
          <cell r="I811" t="str">
            <v>POE40</v>
          </cell>
          <cell r="M811">
            <v>1</v>
          </cell>
          <cell r="N811" t="str">
            <v>LMV801</v>
          </cell>
          <cell r="O811">
            <v>11497</v>
          </cell>
          <cell r="Q811" t="str">
            <v>FLT</v>
          </cell>
          <cell r="R811" t="str">
            <v>PA</v>
          </cell>
          <cell r="S811" t="str">
            <v>N</v>
          </cell>
          <cell r="T811" t="str">
            <v>N</v>
          </cell>
          <cell r="U811">
            <v>41208</v>
          </cell>
          <cell r="V811">
            <v>41211</v>
          </cell>
          <cell r="W811">
            <v>41309</v>
          </cell>
          <cell r="X811">
            <v>41309</v>
          </cell>
          <cell r="Y811">
            <v>41211</v>
          </cell>
          <cell r="Z811">
            <v>41218</v>
          </cell>
          <cell r="AA811">
            <v>41218</v>
          </cell>
          <cell r="AB811">
            <v>41218</v>
          </cell>
          <cell r="AC811">
            <v>41197</v>
          </cell>
          <cell r="AD811">
            <v>41211</v>
          </cell>
          <cell r="AE811">
            <v>41251</v>
          </cell>
          <cell r="AF811">
            <v>41254</v>
          </cell>
          <cell r="AH811">
            <v>41279</v>
          </cell>
          <cell r="AI811" t="str">
            <v>-</v>
          </cell>
          <cell r="AJ811">
            <v>32</v>
          </cell>
          <cell r="AK811">
            <v>14</v>
          </cell>
          <cell r="AR811">
            <v>41234</v>
          </cell>
          <cell r="AS811">
            <v>41240</v>
          </cell>
          <cell r="AV811">
            <v>41240</v>
          </cell>
          <cell r="AX811">
            <v>41241</v>
          </cell>
          <cell r="AY811">
            <v>41296</v>
          </cell>
          <cell r="AZ811">
            <v>85</v>
          </cell>
        </row>
        <row r="812">
          <cell r="B812" t="str">
            <v>C2023338-01-02</v>
          </cell>
          <cell r="C812" t="str">
            <v>Bechtel APLNG</v>
          </cell>
          <cell r="D812" t="str">
            <v>Jones</v>
          </cell>
          <cell r="F812" t="str">
            <v>Schumacher</v>
          </cell>
          <cell r="G812" t="str">
            <v>Davis/ Boles</v>
          </cell>
          <cell r="H812" t="str">
            <v>Melissa</v>
          </cell>
          <cell r="I812" t="str">
            <v>25605-140-POA-MCCS-00002</v>
          </cell>
          <cell r="L812" t="str">
            <v>Van de werken</v>
          </cell>
          <cell r="M812">
            <v>2</v>
          </cell>
          <cell r="N812" t="str">
            <v>LF2230</v>
          </cell>
          <cell r="O812">
            <v>6027433.2599999998</v>
          </cell>
          <cell r="P812" t="str">
            <v>PP</v>
          </cell>
          <cell r="Q812" t="str">
            <v>CPX</v>
          </cell>
          <cell r="R812" t="str">
            <v>Pinn/API</v>
          </cell>
          <cell r="S812" t="str">
            <v>Y</v>
          </cell>
          <cell r="T812" t="str">
            <v>N</v>
          </cell>
          <cell r="V812">
            <v>40751</v>
          </cell>
          <cell r="W812">
            <v>41452</v>
          </cell>
          <cell r="X812">
            <v>41593</v>
          </cell>
          <cell r="Z812">
            <v>40758</v>
          </cell>
          <cell r="AA812">
            <v>40758</v>
          </cell>
          <cell r="AB812">
            <v>40765</v>
          </cell>
          <cell r="AC812">
            <v>41313</v>
          </cell>
          <cell r="AD812">
            <v>41341</v>
          </cell>
          <cell r="AE812">
            <v>41242</v>
          </cell>
          <cell r="AF812">
            <v>41256</v>
          </cell>
          <cell r="AH812">
            <v>41563</v>
          </cell>
          <cell r="AI812">
            <v>41439</v>
          </cell>
          <cell r="AJ812">
            <v>362</v>
          </cell>
          <cell r="AK812">
            <v>120.28571428571429</v>
          </cell>
          <cell r="AV812">
            <v>41200</v>
          </cell>
          <cell r="AX812">
            <v>41215</v>
          </cell>
          <cell r="AY812">
            <v>41592</v>
          </cell>
          <cell r="AZ812">
            <v>841</v>
          </cell>
        </row>
        <row r="813">
          <cell r="B813" t="str">
            <v>A2139418-01</v>
          </cell>
          <cell r="C813" t="str">
            <v>Chevron</v>
          </cell>
          <cell r="D813" t="str">
            <v>Gonzales</v>
          </cell>
          <cell r="F813" t="str">
            <v>Miller</v>
          </cell>
          <cell r="G813" t="str">
            <v>-</v>
          </cell>
          <cell r="H813" t="str">
            <v>Shara</v>
          </cell>
          <cell r="I813">
            <v>10142648</v>
          </cell>
          <cell r="J813" t="str">
            <v>MP37030</v>
          </cell>
          <cell r="M813">
            <v>1</v>
          </cell>
          <cell r="N813" t="str">
            <v>LMV-322</v>
          </cell>
          <cell r="O813">
            <v>64727</v>
          </cell>
          <cell r="Q813" t="str">
            <v>STD</v>
          </cell>
          <cell r="R813" t="str">
            <v>PA</v>
          </cell>
          <cell r="S813" t="str">
            <v>Y</v>
          </cell>
          <cell r="T813" t="str">
            <v>N</v>
          </cell>
          <cell r="V813">
            <v>41047</v>
          </cell>
          <cell r="W813">
            <v>41305</v>
          </cell>
          <cell r="X813">
            <v>41305</v>
          </cell>
          <cell r="Z813">
            <v>41054</v>
          </cell>
          <cell r="AA813">
            <v>41054</v>
          </cell>
          <cell r="AB813">
            <v>41054</v>
          </cell>
          <cell r="AC813">
            <v>41193</v>
          </cell>
          <cell r="AD813">
            <v>41207</v>
          </cell>
          <cell r="AE813">
            <v>41257</v>
          </cell>
          <cell r="AF813">
            <v>41260</v>
          </cell>
          <cell r="AH813">
            <v>41275</v>
          </cell>
          <cell r="AI813" t="str">
            <v>-</v>
          </cell>
          <cell r="AJ813">
            <v>152</v>
          </cell>
          <cell r="AK813">
            <v>36.857142857142854</v>
          </cell>
          <cell r="AL813">
            <v>41047</v>
          </cell>
          <cell r="AM813">
            <v>41061</v>
          </cell>
          <cell r="AN813" t="str">
            <v>-</v>
          </cell>
          <cell r="AO813">
            <v>41058</v>
          </cell>
          <cell r="AP813" t="str">
            <v>x</v>
          </cell>
          <cell r="AQ813">
            <v>41572</v>
          </cell>
          <cell r="AR813">
            <v>41211</v>
          </cell>
          <cell r="AS813">
            <v>41579</v>
          </cell>
          <cell r="AT813" t="str">
            <v>Parks</v>
          </cell>
          <cell r="AV813">
            <v>41218</v>
          </cell>
          <cell r="AX813">
            <v>41247</v>
          </cell>
          <cell r="AY813">
            <v>41305</v>
          </cell>
          <cell r="AZ813">
            <v>258</v>
          </cell>
        </row>
        <row r="814">
          <cell r="B814" t="str">
            <v>A2205253-01-02</v>
          </cell>
          <cell r="C814" t="str">
            <v>Shell Oil Deer Park Refinery</v>
          </cell>
          <cell r="D814" t="str">
            <v>Kanous</v>
          </cell>
          <cell r="F814" t="str">
            <v>Miller</v>
          </cell>
          <cell r="G814" t="str">
            <v>-</v>
          </cell>
          <cell r="H814" t="str">
            <v>Madeleine</v>
          </cell>
          <cell r="I814" t="str">
            <v>4550316209</v>
          </cell>
          <cell r="J814" t="str">
            <v>P-7225/P-7226</v>
          </cell>
          <cell r="M814">
            <v>2</v>
          </cell>
          <cell r="N814" t="str">
            <v>LMV322</v>
          </cell>
          <cell r="O814">
            <v>60886</v>
          </cell>
          <cell r="Q814" t="str">
            <v>FLT</v>
          </cell>
          <cell r="R814" t="str">
            <v>PA</v>
          </cell>
          <cell r="S814" t="str">
            <v>N</v>
          </cell>
          <cell r="T814" t="str">
            <v>N</v>
          </cell>
          <cell r="U814">
            <v>41206</v>
          </cell>
          <cell r="V814">
            <v>41207</v>
          </cell>
          <cell r="W814">
            <v>41310</v>
          </cell>
          <cell r="X814">
            <v>41310</v>
          </cell>
          <cell r="Y814">
            <v>41206</v>
          </cell>
          <cell r="Z814">
            <v>41214</v>
          </cell>
          <cell r="AA814">
            <v>41214</v>
          </cell>
          <cell r="AB814">
            <v>41214</v>
          </cell>
          <cell r="AC814">
            <v>41198</v>
          </cell>
          <cell r="AD814">
            <v>41212</v>
          </cell>
          <cell r="AE814">
            <v>41257</v>
          </cell>
          <cell r="AF814">
            <v>41260</v>
          </cell>
          <cell r="AH814">
            <v>41280</v>
          </cell>
          <cell r="AI814" t="str">
            <v>-</v>
          </cell>
          <cell r="AJ814">
            <v>38</v>
          </cell>
          <cell r="AK814">
            <v>14.714285714285714</v>
          </cell>
          <cell r="AR814">
            <v>41260</v>
          </cell>
          <cell r="AS814">
            <v>41260</v>
          </cell>
          <cell r="AV814">
            <v>41260</v>
          </cell>
          <cell r="AX814">
            <v>41263</v>
          </cell>
          <cell r="AY814">
            <v>41305</v>
          </cell>
          <cell r="AZ814">
            <v>98</v>
          </cell>
        </row>
        <row r="815">
          <cell r="B815" t="str">
            <v>A2202988-01-02</v>
          </cell>
          <cell r="C815" t="str">
            <v>NPE/Shell Canada</v>
          </cell>
          <cell r="D815" t="str">
            <v>Kanous</v>
          </cell>
          <cell r="F815" t="str">
            <v>Miller</v>
          </cell>
          <cell r="G815" t="str">
            <v>-</v>
          </cell>
          <cell r="H815" t="str">
            <v>Madeleine</v>
          </cell>
          <cell r="I815" t="str">
            <v>PUR532140</v>
          </cell>
          <cell r="J815" t="str">
            <v>P-24609A/B</v>
          </cell>
          <cell r="M815">
            <v>2</v>
          </cell>
          <cell r="N815" t="str">
            <v>LMV322</v>
          </cell>
          <cell r="O815">
            <v>86329.38</v>
          </cell>
          <cell r="Q815" t="str">
            <v>FLT</v>
          </cell>
          <cell r="R815" t="str">
            <v>PA</v>
          </cell>
          <cell r="S815" t="str">
            <v>N</v>
          </cell>
          <cell r="T815" t="str">
            <v>N</v>
          </cell>
          <cell r="U815">
            <v>41201</v>
          </cell>
          <cell r="V815">
            <v>41201</v>
          </cell>
          <cell r="W815">
            <v>41313</v>
          </cell>
          <cell r="X815">
            <v>41313</v>
          </cell>
          <cell r="Y815">
            <v>41201</v>
          </cell>
          <cell r="Z815">
            <v>41208</v>
          </cell>
          <cell r="AA815">
            <v>41208</v>
          </cell>
          <cell r="AB815">
            <v>41208</v>
          </cell>
          <cell r="AC815">
            <v>41201</v>
          </cell>
          <cell r="AD815">
            <v>41215</v>
          </cell>
          <cell r="AE815">
            <v>41257</v>
          </cell>
          <cell r="AF815">
            <v>41260</v>
          </cell>
          <cell r="AH815">
            <v>41283</v>
          </cell>
          <cell r="AI815" t="str">
            <v>-</v>
          </cell>
          <cell r="AJ815">
            <v>42</v>
          </cell>
          <cell r="AK815">
            <v>16</v>
          </cell>
          <cell r="AV815">
            <v>41250</v>
          </cell>
          <cell r="AX815">
            <v>41261</v>
          </cell>
          <cell r="AY815">
            <v>41313</v>
          </cell>
          <cell r="AZ815">
            <v>112</v>
          </cell>
        </row>
        <row r="816">
          <cell r="B816" t="str">
            <v>A2218572-01</v>
          </cell>
          <cell r="C816" t="str">
            <v>Sabic Innovative</v>
          </cell>
          <cell r="D816" t="str">
            <v>McKechnie</v>
          </cell>
          <cell r="F816" t="str">
            <v>Miller</v>
          </cell>
          <cell r="G816" t="str">
            <v>-</v>
          </cell>
          <cell r="H816" t="str">
            <v>Madeleine</v>
          </cell>
          <cell r="I816" t="str">
            <v>M00214218</v>
          </cell>
          <cell r="J816" t="str">
            <v>P210</v>
          </cell>
          <cell r="M816">
            <v>1</v>
          </cell>
          <cell r="N816" t="str">
            <v>LMV806</v>
          </cell>
          <cell r="O816">
            <v>17452</v>
          </cell>
          <cell r="Q816" t="str">
            <v>FLT</v>
          </cell>
          <cell r="R816" t="str">
            <v>PA</v>
          </cell>
          <cell r="S816" t="str">
            <v>N</v>
          </cell>
          <cell r="T816" t="str">
            <v>N</v>
          </cell>
          <cell r="U816">
            <v>41243</v>
          </cell>
          <cell r="V816">
            <v>41243</v>
          </cell>
          <cell r="W816">
            <v>41307</v>
          </cell>
          <cell r="X816">
            <v>41307</v>
          </cell>
          <cell r="Y816">
            <v>41243</v>
          </cell>
          <cell r="Z816">
            <v>41250</v>
          </cell>
          <cell r="AA816">
            <v>41250</v>
          </cell>
          <cell r="AB816">
            <v>41250</v>
          </cell>
          <cell r="AC816">
            <v>41195</v>
          </cell>
          <cell r="AD816">
            <v>41209</v>
          </cell>
          <cell r="AE816">
            <v>41259</v>
          </cell>
          <cell r="AF816">
            <v>41262</v>
          </cell>
          <cell r="AH816">
            <v>41277</v>
          </cell>
          <cell r="AI816" t="str">
            <v>-</v>
          </cell>
          <cell r="AJ816">
            <v>14</v>
          </cell>
          <cell r="AK816">
            <v>9.1428571428571423</v>
          </cell>
          <cell r="AL816">
            <v>41243</v>
          </cell>
          <cell r="AR816">
            <v>41255</v>
          </cell>
          <cell r="AS816">
            <v>41256</v>
          </cell>
          <cell r="AV816">
            <v>41260</v>
          </cell>
          <cell r="AX816">
            <v>41261</v>
          </cell>
          <cell r="AY816">
            <v>41296</v>
          </cell>
          <cell r="AZ816">
            <v>53</v>
          </cell>
        </row>
        <row r="817">
          <cell r="B817" t="str">
            <v>A2167154-01-04</v>
          </cell>
          <cell r="C817" t="str">
            <v>Pump Products PTE LTD</v>
          </cell>
          <cell r="D817" t="str">
            <v>Boening</v>
          </cell>
          <cell r="F817" t="str">
            <v>Carlon</v>
          </cell>
          <cell r="H817" t="str">
            <v>Audrey</v>
          </cell>
          <cell r="I817">
            <v>2320</v>
          </cell>
          <cell r="J817" t="str">
            <v>211/212-P22 AR/BR</v>
          </cell>
          <cell r="M817">
            <v>4</v>
          </cell>
          <cell r="N817" t="str">
            <v>LMV311</v>
          </cell>
          <cell r="O817">
            <v>353786.2</v>
          </cell>
          <cell r="P817" t="str">
            <v>PP</v>
          </cell>
          <cell r="Q817" t="str">
            <v>MCPX</v>
          </cell>
          <cell r="R817" t="str">
            <v>PD</v>
          </cell>
          <cell r="S817" t="str">
            <v>Y</v>
          </cell>
          <cell r="T817" t="str">
            <v>N</v>
          </cell>
          <cell r="V817">
            <v>41114</v>
          </cell>
          <cell r="W817">
            <v>41330</v>
          </cell>
          <cell r="X817">
            <v>41348</v>
          </cell>
          <cell r="Y817">
            <v>41173</v>
          </cell>
          <cell r="Z817">
            <v>41121</v>
          </cell>
          <cell r="AA817">
            <v>41121</v>
          </cell>
          <cell r="AB817">
            <v>41121</v>
          </cell>
          <cell r="AC817">
            <v>41236</v>
          </cell>
          <cell r="AD817">
            <v>41250</v>
          </cell>
          <cell r="AE817">
            <v>41259</v>
          </cell>
          <cell r="AF817">
            <v>41263</v>
          </cell>
          <cell r="AG817">
            <v>41296</v>
          </cell>
          <cell r="AH817">
            <v>41318</v>
          </cell>
          <cell r="AI817" t="str">
            <v>-</v>
          </cell>
          <cell r="AJ817">
            <v>108</v>
          </cell>
          <cell r="AK817">
            <v>33.428571428571431</v>
          </cell>
          <cell r="AR817">
            <v>41277</v>
          </cell>
          <cell r="AS817">
            <v>41278</v>
          </cell>
          <cell r="AV817">
            <v>41302</v>
          </cell>
          <cell r="AX817">
            <v>41304</v>
          </cell>
          <cell r="AY817">
            <v>41333</v>
          </cell>
          <cell r="AZ817">
            <v>219</v>
          </cell>
        </row>
        <row r="818">
          <cell r="B818" t="str">
            <v>A2181158-01-08</v>
          </cell>
          <cell r="C818" t="str">
            <v>Alstom Power Inc.</v>
          </cell>
          <cell r="D818" t="str">
            <v>Kanous</v>
          </cell>
          <cell r="F818" t="str">
            <v>Miller</v>
          </cell>
          <cell r="G818" t="str">
            <v>-</v>
          </cell>
          <cell r="H818" t="str">
            <v>Madeleine</v>
          </cell>
          <cell r="I818">
            <v>4100171684</v>
          </cell>
          <cell r="M818">
            <v>8</v>
          </cell>
          <cell r="N818" t="str">
            <v>SDN GBX NEW</v>
          </cell>
          <cell r="O818">
            <v>324744</v>
          </cell>
          <cell r="Q818" t="str">
            <v>FLT</v>
          </cell>
          <cell r="R818" t="str">
            <v>PA</v>
          </cell>
          <cell r="S818" t="str">
            <v>N</v>
          </cell>
          <cell r="T818" t="str">
            <v>N</v>
          </cell>
          <cell r="V818">
            <v>41148</v>
          </cell>
          <cell r="W818">
            <v>41309</v>
          </cell>
          <cell r="X818">
            <v>41309</v>
          </cell>
          <cell r="Z818">
            <v>41155</v>
          </cell>
          <cell r="AA818">
            <v>41155</v>
          </cell>
          <cell r="AB818">
            <v>41155</v>
          </cell>
          <cell r="AC818">
            <v>41197</v>
          </cell>
          <cell r="AD818">
            <v>41211</v>
          </cell>
          <cell r="AE818">
            <v>41261</v>
          </cell>
          <cell r="AF818">
            <v>41264</v>
          </cell>
          <cell r="AG818">
            <v>41257</v>
          </cell>
          <cell r="AH818">
            <v>41279</v>
          </cell>
          <cell r="AI818" t="str">
            <v>-</v>
          </cell>
          <cell r="AJ818">
            <v>85</v>
          </cell>
          <cell r="AK818">
            <v>23</v>
          </cell>
          <cell r="AV818">
            <v>41248</v>
          </cell>
          <cell r="AX818">
            <v>41249</v>
          </cell>
          <cell r="AY818">
            <v>41265</v>
          </cell>
          <cell r="AZ818">
            <v>117</v>
          </cell>
        </row>
        <row r="819">
          <cell r="B819" t="str">
            <v>A2209978-01</v>
          </cell>
          <cell r="C819" t="str">
            <v>Phillips66 / WRB Wood River Refining</v>
          </cell>
          <cell r="D819" t="str">
            <v>McKechnie</v>
          </cell>
          <cell r="F819" t="str">
            <v>Miller</v>
          </cell>
          <cell r="G819" t="str">
            <v>-</v>
          </cell>
          <cell r="H819" t="str">
            <v>Madeleine</v>
          </cell>
          <cell r="I819" t="str">
            <v>300311338</v>
          </cell>
          <cell r="J819" t="str">
            <v>P35307 SPARE</v>
          </cell>
          <cell r="M819">
            <v>1</v>
          </cell>
          <cell r="N819" t="str">
            <v>LMV801</v>
          </cell>
          <cell r="O819">
            <v>29143</v>
          </cell>
          <cell r="Q819" t="str">
            <v>FLT</v>
          </cell>
          <cell r="R819" t="str">
            <v>PB</v>
          </cell>
          <cell r="S819" t="str">
            <v>N</v>
          </cell>
          <cell r="T819" t="str">
            <v>N</v>
          </cell>
          <cell r="U819">
            <v>41214</v>
          </cell>
          <cell r="V819">
            <v>41219</v>
          </cell>
          <cell r="W819">
            <v>41317</v>
          </cell>
          <cell r="X819">
            <v>41317</v>
          </cell>
          <cell r="Y819">
            <v>41219</v>
          </cell>
          <cell r="Z819">
            <v>41226</v>
          </cell>
          <cell r="AA819">
            <v>41226</v>
          </cell>
          <cell r="AB819">
            <v>41226</v>
          </cell>
          <cell r="AC819">
            <v>41205</v>
          </cell>
          <cell r="AD819">
            <v>41219</v>
          </cell>
          <cell r="AE819">
            <v>41261</v>
          </cell>
          <cell r="AF819">
            <v>41264</v>
          </cell>
          <cell r="AH819">
            <v>41287</v>
          </cell>
          <cell r="AI819" t="str">
            <v>-</v>
          </cell>
          <cell r="AJ819">
            <v>34</v>
          </cell>
          <cell r="AK819">
            <v>14</v>
          </cell>
          <cell r="AL819">
            <v>41219</v>
          </cell>
          <cell r="AR819">
            <v>41264</v>
          </cell>
          <cell r="AS819">
            <v>41264</v>
          </cell>
          <cell r="AV819">
            <v>41264</v>
          </cell>
          <cell r="AX819">
            <v>41276</v>
          </cell>
          <cell r="AY819">
            <v>41311</v>
          </cell>
          <cell r="AZ819">
            <v>92</v>
          </cell>
        </row>
        <row r="820">
          <cell r="B820" t="str">
            <v>A2199142-01-02</v>
          </cell>
          <cell r="C820" t="str">
            <v>BCCK Engineering</v>
          </cell>
          <cell r="D820" t="str">
            <v>Kanous</v>
          </cell>
          <cell r="F820" t="str">
            <v>Miller</v>
          </cell>
          <cell r="G820" t="str">
            <v>-</v>
          </cell>
          <cell r="H820" t="str">
            <v>Madeleine</v>
          </cell>
          <cell r="I820" t="str">
            <v>5611-040</v>
          </cell>
          <cell r="J820" t="str">
            <v>41-113A/B</v>
          </cell>
          <cell r="M820">
            <v>2</v>
          </cell>
          <cell r="N820" t="str">
            <v>LMV806</v>
          </cell>
          <cell r="O820">
            <v>77440</v>
          </cell>
          <cell r="Q820" t="str">
            <v>FLT</v>
          </cell>
          <cell r="R820" t="str">
            <v>PB</v>
          </cell>
          <cell r="S820" t="str">
            <v>N</v>
          </cell>
          <cell r="T820" t="str">
            <v>N</v>
          </cell>
          <cell r="U820">
            <v>41191</v>
          </cell>
          <cell r="V820">
            <v>41192</v>
          </cell>
          <cell r="W820">
            <v>41317</v>
          </cell>
          <cell r="X820">
            <v>41317</v>
          </cell>
          <cell r="Y820">
            <v>41192</v>
          </cell>
          <cell r="Z820">
            <v>41199</v>
          </cell>
          <cell r="AA820">
            <v>41199</v>
          </cell>
          <cell r="AB820">
            <v>41199</v>
          </cell>
          <cell r="AC820">
            <v>41205</v>
          </cell>
          <cell r="AD820">
            <v>41219</v>
          </cell>
          <cell r="AE820">
            <v>41261</v>
          </cell>
          <cell r="AF820">
            <v>41264</v>
          </cell>
          <cell r="AH820">
            <v>41287</v>
          </cell>
          <cell r="AI820" t="str">
            <v>-</v>
          </cell>
          <cell r="AJ820">
            <v>53</v>
          </cell>
          <cell r="AK820">
            <v>17.857142857142858</v>
          </cell>
          <cell r="AS820">
            <v>41255</v>
          </cell>
          <cell r="AV820">
            <v>41263</v>
          </cell>
          <cell r="AX820">
            <v>41281</v>
          </cell>
          <cell r="AY820">
            <v>41317</v>
          </cell>
          <cell r="AZ820">
            <v>125</v>
          </cell>
        </row>
        <row r="821">
          <cell r="B821" t="str">
            <v>C2151406-01</v>
          </cell>
          <cell r="C821" t="str">
            <v>Thomas Russell</v>
          </cell>
          <cell r="D821" t="str">
            <v>Mallet</v>
          </cell>
          <cell r="F821" t="str">
            <v>Miller</v>
          </cell>
          <cell r="G821" t="str">
            <v>-</v>
          </cell>
          <cell r="H821" t="str">
            <v>Kursten</v>
          </cell>
          <cell r="I821" t="str">
            <v>297-6</v>
          </cell>
          <cell r="J821" t="str">
            <v>C-141</v>
          </cell>
          <cell r="M821">
            <v>1</v>
          </cell>
          <cell r="N821" t="str">
            <v>LMC311P</v>
          </cell>
          <cell r="O821">
            <v>133113.57999999999</v>
          </cell>
          <cell r="Q821" t="str">
            <v>FLT</v>
          </cell>
          <cell r="R821" t="str">
            <v>CA</v>
          </cell>
          <cell r="S821" t="str">
            <v>N</v>
          </cell>
          <cell r="T821" t="str">
            <v>N</v>
          </cell>
          <cell r="V821">
            <v>41073</v>
          </cell>
          <cell r="W821">
            <v>41334</v>
          </cell>
          <cell r="X821">
            <v>41318</v>
          </cell>
          <cell r="Z821">
            <v>41080</v>
          </cell>
          <cell r="AA821">
            <v>41080</v>
          </cell>
          <cell r="AB821">
            <v>41087</v>
          </cell>
          <cell r="AC821">
            <v>41206</v>
          </cell>
          <cell r="AD821">
            <v>41220</v>
          </cell>
          <cell r="AE821">
            <v>41260</v>
          </cell>
          <cell r="AF821">
            <v>41264</v>
          </cell>
          <cell r="AH821">
            <v>41288</v>
          </cell>
          <cell r="AI821" t="str">
            <v>-</v>
          </cell>
          <cell r="AJ821">
            <v>138</v>
          </cell>
          <cell r="AK821">
            <v>35</v>
          </cell>
          <cell r="AM821">
            <v>41208</v>
          </cell>
          <cell r="AN821" t="str">
            <v>-</v>
          </cell>
          <cell r="AO821">
            <v>41194</v>
          </cell>
          <cell r="AP821">
            <v>41207</v>
          </cell>
          <cell r="AQ821">
            <v>41207</v>
          </cell>
          <cell r="AR821">
            <v>41228</v>
          </cell>
          <cell r="AS821">
            <v>41290</v>
          </cell>
          <cell r="AV821">
            <v>41291</v>
          </cell>
          <cell r="AX821">
            <v>41292</v>
          </cell>
          <cell r="AY821">
            <v>41318</v>
          </cell>
          <cell r="AZ821">
            <v>245</v>
          </cell>
        </row>
        <row r="822">
          <cell r="B822" t="str">
            <v>A2213057-01</v>
          </cell>
          <cell r="C822" t="str">
            <v>Agrium</v>
          </cell>
          <cell r="D822" t="str">
            <v>Kanous</v>
          </cell>
          <cell r="F822" t="str">
            <v>Miller</v>
          </cell>
          <cell r="G822" t="str">
            <v>-</v>
          </cell>
          <cell r="H822" t="str">
            <v>Madeleine</v>
          </cell>
          <cell r="I822" t="str">
            <v>4501213107</v>
          </cell>
          <cell r="J822" t="str">
            <v>na</v>
          </cell>
          <cell r="M822">
            <v>1</v>
          </cell>
          <cell r="N822" t="str">
            <v>LMV322</v>
          </cell>
          <cell r="O822">
            <v>28322.04</v>
          </cell>
          <cell r="Q822" t="str">
            <v>FLT</v>
          </cell>
          <cell r="R822" t="str">
            <v>PA</v>
          </cell>
          <cell r="S822" t="str">
            <v>N</v>
          </cell>
          <cell r="T822" t="str">
            <v>N</v>
          </cell>
          <cell r="U822">
            <v>41226</v>
          </cell>
          <cell r="V822">
            <v>41227</v>
          </cell>
          <cell r="W822">
            <v>41310</v>
          </cell>
          <cell r="X822">
            <v>41310</v>
          </cell>
          <cell r="Y822">
            <v>41227</v>
          </cell>
          <cell r="Z822">
            <v>41234</v>
          </cell>
          <cell r="AA822">
            <v>41234</v>
          </cell>
          <cell r="AB822">
            <v>41234</v>
          </cell>
          <cell r="AC822">
            <v>41198</v>
          </cell>
          <cell r="AD822">
            <v>41212</v>
          </cell>
          <cell r="AE822">
            <v>41262</v>
          </cell>
          <cell r="AF822">
            <v>41265</v>
          </cell>
          <cell r="AH822">
            <v>41280</v>
          </cell>
          <cell r="AI822" t="str">
            <v>-</v>
          </cell>
          <cell r="AJ822">
            <v>28</v>
          </cell>
          <cell r="AK822">
            <v>11.857142857142858</v>
          </cell>
          <cell r="AL822">
            <v>41227</v>
          </cell>
          <cell r="AR822">
            <v>41257</v>
          </cell>
          <cell r="AS822">
            <v>41260</v>
          </cell>
          <cell r="AV822">
            <v>41263</v>
          </cell>
          <cell r="AX822">
            <v>41264</v>
          </cell>
          <cell r="AY822">
            <v>41305</v>
          </cell>
          <cell r="AZ822">
            <v>78</v>
          </cell>
        </row>
        <row r="823">
          <cell r="B823" t="str">
            <v>A2144397-01-02</v>
          </cell>
          <cell r="C823" t="str">
            <v>SAJ/Flowserve KSM Corporation</v>
          </cell>
          <cell r="D823" t="str">
            <v>Elkins</v>
          </cell>
          <cell r="F823" t="str">
            <v>Collins</v>
          </cell>
          <cell r="H823" t="str">
            <v>Shara</v>
          </cell>
          <cell r="I823" t="str">
            <v>124-021</v>
          </cell>
          <cell r="M823">
            <v>2</v>
          </cell>
          <cell r="N823" t="str">
            <v>LMV-311</v>
          </cell>
          <cell r="O823">
            <v>101581</v>
          </cell>
          <cell r="Q823" t="str">
            <v>STD</v>
          </cell>
          <cell r="R823" t="str">
            <v>PD</v>
          </cell>
          <cell r="S823" t="str">
            <v>Y</v>
          </cell>
          <cell r="T823" t="str">
            <v>N</v>
          </cell>
          <cell r="V823">
            <v>41054</v>
          </cell>
          <cell r="W823">
            <v>41333</v>
          </cell>
          <cell r="X823">
            <v>41333</v>
          </cell>
          <cell r="Z823">
            <v>41061</v>
          </cell>
          <cell r="AA823">
            <v>41061</v>
          </cell>
          <cell r="AB823">
            <v>41061</v>
          </cell>
          <cell r="AC823">
            <v>41221</v>
          </cell>
          <cell r="AD823">
            <v>41235</v>
          </cell>
          <cell r="AE823">
            <v>41262</v>
          </cell>
          <cell r="AF823">
            <v>41266</v>
          </cell>
          <cell r="AG823">
            <v>41285</v>
          </cell>
          <cell r="AH823">
            <v>41303</v>
          </cell>
          <cell r="AI823" t="str">
            <v>-</v>
          </cell>
          <cell r="AJ823">
            <v>151</v>
          </cell>
          <cell r="AK823">
            <v>39.857142857142854</v>
          </cell>
          <cell r="AR823">
            <v>41264</v>
          </cell>
          <cell r="AV823">
            <v>41285</v>
          </cell>
          <cell r="AX823">
            <v>41292</v>
          </cell>
          <cell r="AY823">
            <v>41355</v>
          </cell>
          <cell r="AZ823">
            <v>301</v>
          </cell>
        </row>
        <row r="824">
          <cell r="B824" t="str">
            <v>C2200013-01</v>
          </cell>
          <cell r="C824" t="str">
            <v>NPE</v>
          </cell>
          <cell r="D824" t="str">
            <v>Wesley</v>
          </cell>
          <cell r="F824" t="str">
            <v>Miller</v>
          </cell>
          <cell r="G824" t="str">
            <v>-</v>
          </cell>
          <cell r="H824" t="str">
            <v>Kursten</v>
          </cell>
          <cell r="I824" t="str">
            <v>PUR531890</v>
          </cell>
          <cell r="J824" t="str">
            <v>TBA</v>
          </cell>
          <cell r="L824" t="str">
            <v>Fox</v>
          </cell>
          <cell r="M824">
            <v>1</v>
          </cell>
          <cell r="N824" t="str">
            <v>LMC331F</v>
          </cell>
          <cell r="O824">
            <v>151554.97</v>
          </cell>
          <cell r="Q824" t="str">
            <v>FLT</v>
          </cell>
          <cell r="R824" t="str">
            <v>CB</v>
          </cell>
          <cell r="S824" t="str">
            <v>N</v>
          </cell>
          <cell r="T824" t="str">
            <v>N</v>
          </cell>
          <cell r="U824">
            <v>41184</v>
          </cell>
          <cell r="V824">
            <v>41197</v>
          </cell>
          <cell r="W824">
            <v>41333</v>
          </cell>
          <cell r="X824">
            <v>41333</v>
          </cell>
          <cell r="Y824">
            <v>41190</v>
          </cell>
          <cell r="Z824">
            <v>41204</v>
          </cell>
          <cell r="AA824">
            <v>41204</v>
          </cell>
          <cell r="AB824">
            <v>41211</v>
          </cell>
          <cell r="AC824">
            <v>41221</v>
          </cell>
          <cell r="AD824">
            <v>41235</v>
          </cell>
          <cell r="AE824">
            <v>41264</v>
          </cell>
          <cell r="AF824">
            <v>41268</v>
          </cell>
          <cell r="AG824">
            <v>41234</v>
          </cell>
          <cell r="AH824">
            <v>41303</v>
          </cell>
          <cell r="AI824" t="str">
            <v>-</v>
          </cell>
          <cell r="AJ824">
            <v>52</v>
          </cell>
          <cell r="AK824">
            <v>19.428571428571427</v>
          </cell>
          <cell r="AS824">
            <v>41250</v>
          </cell>
          <cell r="AV824">
            <v>41264</v>
          </cell>
          <cell r="AX824">
            <v>41281</v>
          </cell>
          <cell r="AY824">
            <v>41313</v>
          </cell>
          <cell r="AZ824">
            <v>116</v>
          </cell>
        </row>
        <row r="825">
          <cell r="B825" t="str">
            <v>C2176763-01</v>
          </cell>
          <cell r="C825" t="str">
            <v>Exterran</v>
          </cell>
          <cell r="D825" t="str">
            <v>Gonzales</v>
          </cell>
          <cell r="F825" t="str">
            <v>Miller</v>
          </cell>
          <cell r="G825" t="str">
            <v>-</v>
          </cell>
          <cell r="H825" t="str">
            <v>Kursten</v>
          </cell>
          <cell r="I825">
            <v>5379668</v>
          </cell>
          <cell r="J825" t="str">
            <v>C-111/US-107203</v>
          </cell>
          <cell r="M825">
            <v>1</v>
          </cell>
          <cell r="N825" t="str">
            <v>LMC331F</v>
          </cell>
          <cell r="O825">
            <v>185749</v>
          </cell>
          <cell r="P825" t="str">
            <v>PP</v>
          </cell>
          <cell r="Q825" t="str">
            <v>STD</v>
          </cell>
          <cell r="R825" t="str">
            <v>CA</v>
          </cell>
          <cell r="S825" t="str">
            <v>N</v>
          </cell>
          <cell r="T825" t="str">
            <v>N</v>
          </cell>
          <cell r="V825">
            <v>41136</v>
          </cell>
          <cell r="W825">
            <v>41330</v>
          </cell>
          <cell r="X825">
            <v>41330</v>
          </cell>
          <cell r="Z825">
            <v>41143</v>
          </cell>
          <cell r="AA825">
            <v>41143</v>
          </cell>
          <cell r="AB825">
            <v>41150</v>
          </cell>
          <cell r="AC825">
            <v>41218</v>
          </cell>
          <cell r="AD825">
            <v>41232</v>
          </cell>
          <cell r="AE825">
            <v>41266</v>
          </cell>
          <cell r="AF825">
            <v>41270</v>
          </cell>
          <cell r="AH825">
            <v>41300</v>
          </cell>
          <cell r="AI825" t="str">
            <v>-</v>
          </cell>
          <cell r="AJ825">
            <v>97</v>
          </cell>
          <cell r="AK825">
            <v>27.714285714285715</v>
          </cell>
          <cell r="AL825">
            <v>41500</v>
          </cell>
          <cell r="AM825" t="str">
            <v>x</v>
          </cell>
          <cell r="AN825" t="str">
            <v>-</v>
          </cell>
          <cell r="AO825" t="str">
            <v>-</v>
          </cell>
          <cell r="AP825" t="str">
            <v>x</v>
          </cell>
          <cell r="AR825">
            <v>41283</v>
          </cell>
          <cell r="AS825">
            <v>41295</v>
          </cell>
          <cell r="AV825">
            <v>41295</v>
          </cell>
          <cell r="AX825">
            <v>41296</v>
          </cell>
          <cell r="AY825">
            <v>41330</v>
          </cell>
          <cell r="AZ825">
            <v>194</v>
          </cell>
        </row>
        <row r="826">
          <cell r="B826" t="str">
            <v>A2208196-01-02</v>
          </cell>
          <cell r="C826" t="str">
            <v>SIT / Huizhou Chung Shun Chemical</v>
          </cell>
          <cell r="D826" t="str">
            <v>McKechnie</v>
          </cell>
          <cell r="F826" t="str">
            <v>Miller</v>
          </cell>
          <cell r="G826" t="str">
            <v>-</v>
          </cell>
          <cell r="H826" t="str">
            <v>Madeleine</v>
          </cell>
          <cell r="I826" t="str">
            <v>12100020</v>
          </cell>
          <cell r="J826" t="str">
            <v>P-1004A/B</v>
          </cell>
          <cell r="M826">
            <v>2</v>
          </cell>
          <cell r="N826" t="str">
            <v>LMV313</v>
          </cell>
          <cell r="O826">
            <v>52981.120000000003</v>
          </cell>
          <cell r="Q826" t="str">
            <v>FLT</v>
          </cell>
          <cell r="R826" t="str">
            <v>P5</v>
          </cell>
          <cell r="S826" t="str">
            <v>N</v>
          </cell>
          <cell r="T826" t="str">
            <v>Y</v>
          </cell>
          <cell r="U826">
            <v>41214</v>
          </cell>
          <cell r="W826">
            <v>41299</v>
          </cell>
          <cell r="X826">
            <v>41285</v>
          </cell>
          <cell r="Y826">
            <v>41214</v>
          </cell>
          <cell r="Z826">
            <v>7</v>
          </cell>
          <cell r="AA826">
            <v>7</v>
          </cell>
          <cell r="AB826">
            <v>2.5</v>
          </cell>
          <cell r="AC826">
            <v>41285</v>
          </cell>
          <cell r="AD826">
            <v>41285</v>
          </cell>
          <cell r="AE826">
            <v>41270.25</v>
          </cell>
          <cell r="AF826">
            <v>41271.5</v>
          </cell>
          <cell r="AH826">
            <v>41255</v>
          </cell>
          <cell r="AI826" t="str">
            <v>-</v>
          </cell>
          <cell r="AJ826">
            <v>29480</v>
          </cell>
          <cell r="AK826">
            <v>5897.8571428571431</v>
          </cell>
          <cell r="AR826">
            <v>41222</v>
          </cell>
          <cell r="AS826">
            <v>41227</v>
          </cell>
          <cell r="AV826">
            <v>41228</v>
          </cell>
          <cell r="AX826">
            <v>41241</v>
          </cell>
          <cell r="AY826">
            <v>41282</v>
          </cell>
          <cell r="AZ826">
            <v>41282</v>
          </cell>
        </row>
        <row r="827">
          <cell r="B827" t="str">
            <v>A2116590-01-02</v>
          </cell>
          <cell r="C827" t="str">
            <v>Refineria de Cartagena S.A.</v>
          </cell>
          <cell r="D827" t="str">
            <v>Lothe</v>
          </cell>
          <cell r="F827" t="str">
            <v>Collins</v>
          </cell>
          <cell r="H827" t="str">
            <v>Christina</v>
          </cell>
          <cell r="I827" t="str">
            <v>42166001-PO-1491131004</v>
          </cell>
          <cell r="M827">
            <v>2</v>
          </cell>
          <cell r="N827" t="str">
            <v>LMV-341</v>
          </cell>
          <cell r="O827">
            <v>724591.4</v>
          </cell>
          <cell r="P827" t="str">
            <v>PP</v>
          </cell>
          <cell r="Q827" t="str">
            <v>CPX</v>
          </cell>
          <cell r="R827" t="str">
            <v>PE</v>
          </cell>
          <cell r="S827" t="str">
            <v>Y</v>
          </cell>
          <cell r="T827" t="str">
            <v>N</v>
          </cell>
          <cell r="V827">
            <v>40988</v>
          </cell>
          <cell r="W827">
            <v>41364</v>
          </cell>
          <cell r="X827">
            <v>41364</v>
          </cell>
          <cell r="Z827">
            <v>40995</v>
          </cell>
          <cell r="AA827">
            <v>40995</v>
          </cell>
          <cell r="AB827">
            <v>40995</v>
          </cell>
          <cell r="AC827">
            <v>41238</v>
          </cell>
          <cell r="AD827">
            <v>41252</v>
          </cell>
          <cell r="AE827">
            <v>41270</v>
          </cell>
          <cell r="AF827">
            <v>41275</v>
          </cell>
          <cell r="AH827">
            <v>41334</v>
          </cell>
          <cell r="AI827" t="str">
            <v>-</v>
          </cell>
          <cell r="AJ827">
            <v>206</v>
          </cell>
          <cell r="AK827">
            <v>53.714285714285715</v>
          </cell>
          <cell r="AV827">
            <v>41129</v>
          </cell>
          <cell r="AX827">
            <v>41145</v>
          </cell>
          <cell r="AY827">
            <v>41320</v>
          </cell>
          <cell r="AZ827">
            <v>332</v>
          </cell>
        </row>
        <row r="828">
          <cell r="B828" t="str">
            <v>C2200767-01</v>
          </cell>
          <cell r="C828" t="str">
            <v>Exterran</v>
          </cell>
          <cell r="D828" t="str">
            <v>McKechnie</v>
          </cell>
          <cell r="F828" t="str">
            <v>Miller</v>
          </cell>
          <cell r="G828" t="str">
            <v>-</v>
          </cell>
          <cell r="H828" t="str">
            <v>Kursten</v>
          </cell>
          <cell r="I828" t="str">
            <v>5406505</v>
          </cell>
          <cell r="J828" t="str">
            <v>C-111</v>
          </cell>
          <cell r="M828">
            <v>1</v>
          </cell>
          <cell r="N828" t="str">
            <v>LMC311P</v>
          </cell>
          <cell r="O828">
            <v>139848</v>
          </cell>
          <cell r="Q828" t="str">
            <v>FLT</v>
          </cell>
          <cell r="R828" t="str">
            <v>CA</v>
          </cell>
          <cell r="S828" t="str">
            <v>N</v>
          </cell>
          <cell r="T828" t="str">
            <v>N</v>
          </cell>
          <cell r="U828">
            <v>41192</v>
          </cell>
          <cell r="V828">
            <v>41198</v>
          </cell>
          <cell r="W828">
            <v>41340</v>
          </cell>
          <cell r="X828">
            <v>41305</v>
          </cell>
          <cell r="Y828">
            <v>41193</v>
          </cell>
          <cell r="Z828">
            <v>41205</v>
          </cell>
          <cell r="AA828">
            <v>41205</v>
          </cell>
          <cell r="AB828">
            <v>41212</v>
          </cell>
          <cell r="AC828">
            <v>41193</v>
          </cell>
          <cell r="AD828">
            <v>41207</v>
          </cell>
          <cell r="AE828">
            <v>41276</v>
          </cell>
          <cell r="AF828">
            <v>41280</v>
          </cell>
          <cell r="AH828">
            <v>41275</v>
          </cell>
          <cell r="AI828" t="str">
            <v>-</v>
          </cell>
          <cell r="AJ828">
            <v>59</v>
          </cell>
          <cell r="AK828">
            <v>15.285714285714286</v>
          </cell>
          <cell r="AL828">
            <v>41193</v>
          </cell>
          <cell r="AV828">
            <v>41249</v>
          </cell>
          <cell r="AX828">
            <v>41255</v>
          </cell>
          <cell r="AY828">
            <v>41304</v>
          </cell>
          <cell r="AZ828">
            <v>106</v>
          </cell>
        </row>
        <row r="829">
          <cell r="B829" t="str">
            <v>A2229180-01</v>
          </cell>
          <cell r="C829" t="str">
            <v>Enterprise Products Operation LLC</v>
          </cell>
          <cell r="D829" t="str">
            <v>McKechnie</v>
          </cell>
          <cell r="F829" t="str">
            <v>Miller</v>
          </cell>
          <cell r="G829" t="str">
            <v>-</v>
          </cell>
          <cell r="H829" t="str">
            <v>Kursten</v>
          </cell>
          <cell r="I829" t="str">
            <v>0246735</v>
          </cell>
          <cell r="J829" t="str">
            <v>D407014</v>
          </cell>
          <cell r="M829">
            <v>1</v>
          </cell>
          <cell r="N829" t="str">
            <v>LMV311</v>
          </cell>
          <cell r="O829">
            <v>34853</v>
          </cell>
          <cell r="Q829" t="str">
            <v>FLT</v>
          </cell>
          <cell r="R829" t="str">
            <v>P5</v>
          </cell>
          <cell r="S829" t="str">
            <v>N</v>
          </cell>
          <cell r="T829" t="str">
            <v>Y</v>
          </cell>
          <cell r="U829">
            <v>41277</v>
          </cell>
          <cell r="V829">
            <v>41278</v>
          </cell>
          <cell r="W829">
            <v>41312</v>
          </cell>
          <cell r="X829">
            <v>41312</v>
          </cell>
          <cell r="Y829">
            <v>41277</v>
          </cell>
          <cell r="Z829">
            <v>41285</v>
          </cell>
          <cell r="AA829">
            <v>41285</v>
          </cell>
          <cell r="AB829">
            <v>41280.5</v>
          </cell>
          <cell r="AC829">
            <v>41312</v>
          </cell>
          <cell r="AD829">
            <v>41312</v>
          </cell>
          <cell r="AE829">
            <v>41283.25</v>
          </cell>
          <cell r="AF829">
            <v>41284.5</v>
          </cell>
          <cell r="AH829">
            <v>41282</v>
          </cell>
          <cell r="AI829" t="str">
            <v>-</v>
          </cell>
          <cell r="AJ829">
            <v>5</v>
          </cell>
          <cell r="AK829">
            <v>4.8571428571428568</v>
          </cell>
          <cell r="AL829">
            <v>41277</v>
          </cell>
          <cell r="AM829" t="str">
            <v>-</v>
          </cell>
          <cell r="AN829" t="str">
            <v>-</v>
          </cell>
          <cell r="AP829">
            <v>41278</v>
          </cell>
          <cell r="AR829">
            <v>41281</v>
          </cell>
          <cell r="AS829">
            <v>41282</v>
          </cell>
          <cell r="AV829">
            <v>41282</v>
          </cell>
          <cell r="AX829">
            <v>41284</v>
          </cell>
          <cell r="AY829">
            <v>41310</v>
          </cell>
          <cell r="AZ829">
            <v>32</v>
          </cell>
        </row>
        <row r="830">
          <cell r="B830" t="str">
            <v>C2209891-01</v>
          </cell>
          <cell r="C830" t="str">
            <v>Exterran</v>
          </cell>
          <cell r="D830" t="str">
            <v>McKechnie</v>
          </cell>
          <cell r="F830" t="str">
            <v>Miller</v>
          </cell>
          <cell r="G830" t="str">
            <v>-</v>
          </cell>
          <cell r="H830" t="str">
            <v>Kursten</v>
          </cell>
          <cell r="I830" t="str">
            <v>5420008</v>
          </cell>
          <cell r="J830" t="str">
            <v>C-111</v>
          </cell>
          <cell r="M830">
            <v>1</v>
          </cell>
          <cell r="N830" t="str">
            <v>LMC311P</v>
          </cell>
          <cell r="O830">
            <v>140254.9</v>
          </cell>
          <cell r="Q830" t="str">
            <v>FLT</v>
          </cell>
          <cell r="R830" t="str">
            <v>CA</v>
          </cell>
          <cell r="S830" t="str">
            <v>N</v>
          </cell>
          <cell r="T830" t="str">
            <v>N</v>
          </cell>
          <cell r="U830">
            <v>41214</v>
          </cell>
          <cell r="V830">
            <v>41219</v>
          </cell>
          <cell r="W830">
            <v>41346</v>
          </cell>
          <cell r="X830">
            <v>41346</v>
          </cell>
          <cell r="Y830">
            <v>41214</v>
          </cell>
          <cell r="Z830">
            <v>41226</v>
          </cell>
          <cell r="AA830">
            <v>41226</v>
          </cell>
          <cell r="AB830">
            <v>41233</v>
          </cell>
          <cell r="AC830">
            <v>41234</v>
          </cell>
          <cell r="AD830">
            <v>41248</v>
          </cell>
          <cell r="AE830">
            <v>41281</v>
          </cell>
          <cell r="AF830">
            <v>41285</v>
          </cell>
          <cell r="AH830">
            <v>41316</v>
          </cell>
          <cell r="AI830" t="str">
            <v>-</v>
          </cell>
          <cell r="AJ830">
            <v>49</v>
          </cell>
          <cell r="AK830">
            <v>18.142857142857142</v>
          </cell>
          <cell r="AL830">
            <v>41218</v>
          </cell>
          <cell r="AS830">
            <v>41281</v>
          </cell>
          <cell r="AV830">
            <v>41283</v>
          </cell>
          <cell r="AX830">
            <v>41285</v>
          </cell>
          <cell r="AY830">
            <v>41316</v>
          </cell>
          <cell r="AZ830">
            <v>97</v>
          </cell>
        </row>
        <row r="831">
          <cell r="B831" t="str">
            <v>C2203075-01</v>
          </cell>
          <cell r="C831" t="str">
            <v>Thomas Russell</v>
          </cell>
          <cell r="D831" t="str">
            <v>McKechnie</v>
          </cell>
          <cell r="F831" t="str">
            <v>Miller</v>
          </cell>
          <cell r="G831" t="str">
            <v>-</v>
          </cell>
          <cell r="H831" t="str">
            <v>Kursten</v>
          </cell>
          <cell r="I831" t="str">
            <v>318-12</v>
          </cell>
          <cell r="J831" t="str">
            <v>C-141</v>
          </cell>
          <cell r="L831" t="str">
            <v>Wesley</v>
          </cell>
          <cell r="M831">
            <v>1</v>
          </cell>
          <cell r="N831" t="str">
            <v>LMC311P</v>
          </cell>
          <cell r="O831">
            <v>127477.1</v>
          </cell>
          <cell r="Q831" t="str">
            <v>FLT</v>
          </cell>
          <cell r="R831" t="str">
            <v>CA</v>
          </cell>
          <cell r="S831" t="str">
            <v>N</v>
          </cell>
          <cell r="T831" t="str">
            <v>N</v>
          </cell>
          <cell r="U831">
            <v>41198</v>
          </cell>
          <cell r="V831">
            <v>41201</v>
          </cell>
          <cell r="W831">
            <v>41348</v>
          </cell>
          <cell r="X831">
            <v>41348</v>
          </cell>
          <cell r="Y831">
            <v>41198</v>
          </cell>
          <cell r="Z831">
            <v>41208</v>
          </cell>
          <cell r="AA831">
            <v>41208</v>
          </cell>
          <cell r="AB831">
            <v>41215</v>
          </cell>
          <cell r="AC831">
            <v>41236</v>
          </cell>
          <cell r="AD831">
            <v>41250</v>
          </cell>
          <cell r="AE831">
            <v>41284</v>
          </cell>
          <cell r="AF831">
            <v>41288</v>
          </cell>
          <cell r="AH831">
            <v>41318</v>
          </cell>
          <cell r="AI831" t="str">
            <v>-</v>
          </cell>
          <cell r="AJ831">
            <v>62</v>
          </cell>
          <cell r="AK831">
            <v>21</v>
          </cell>
          <cell r="AL831">
            <v>41193</v>
          </cell>
          <cell r="AV831">
            <v>41233</v>
          </cell>
          <cell r="AX831">
            <v>41242</v>
          </cell>
          <cell r="AY831">
            <v>41333</v>
          </cell>
          <cell r="AZ831">
            <v>132</v>
          </cell>
        </row>
        <row r="832">
          <cell r="B832" t="str">
            <v>A2230455-01</v>
          </cell>
          <cell r="C832" t="str">
            <v>OEC/Exxonmobil Beaumont Refining</v>
          </cell>
          <cell r="D832" t="str">
            <v>McKechnie</v>
          </cell>
          <cell r="F832" t="str">
            <v>Miller</v>
          </cell>
          <cell r="G832" t="str">
            <v>-</v>
          </cell>
          <cell r="H832" t="str">
            <v>Madeleine</v>
          </cell>
          <cell r="I832" t="str">
            <v>6016236</v>
          </cell>
          <cell r="J832" t="str">
            <v>P-2 expedite</v>
          </cell>
          <cell r="M832">
            <v>1</v>
          </cell>
          <cell r="N832" t="str">
            <v>LMV801</v>
          </cell>
          <cell r="O832">
            <v>34189.9</v>
          </cell>
          <cell r="Q832" t="str">
            <v>FLT</v>
          </cell>
          <cell r="R832" t="str">
            <v>P6</v>
          </cell>
          <cell r="S832" t="str">
            <v>N</v>
          </cell>
          <cell r="T832" t="str">
            <v>Y</v>
          </cell>
          <cell r="U832">
            <v>41282</v>
          </cell>
          <cell r="V832">
            <v>41282</v>
          </cell>
          <cell r="W832">
            <v>41324</v>
          </cell>
          <cell r="X832">
            <v>41324</v>
          </cell>
          <cell r="Y832">
            <v>41282</v>
          </cell>
          <cell r="Z832">
            <v>41289</v>
          </cell>
          <cell r="AA832">
            <v>41289</v>
          </cell>
          <cell r="AB832">
            <v>41285</v>
          </cell>
          <cell r="AC832">
            <v>41324</v>
          </cell>
          <cell r="AD832">
            <v>41324</v>
          </cell>
          <cell r="AE832">
            <v>41288.5</v>
          </cell>
          <cell r="AF832">
            <v>41290</v>
          </cell>
          <cell r="AH832">
            <v>41294</v>
          </cell>
          <cell r="AI832" t="str">
            <v>-</v>
          </cell>
          <cell r="AJ832">
            <v>7</v>
          </cell>
          <cell r="AK832">
            <v>6</v>
          </cell>
          <cell r="AL832">
            <v>41282</v>
          </cell>
          <cell r="AM832" t="str">
            <v>-</v>
          </cell>
          <cell r="AN832" t="str">
            <v>-</v>
          </cell>
          <cell r="AR832">
            <v>41288</v>
          </cell>
          <cell r="AS832">
            <v>41289</v>
          </cell>
          <cell r="AV832">
            <v>41291</v>
          </cell>
          <cell r="AX832">
            <v>41291</v>
          </cell>
          <cell r="AY832">
            <v>41324</v>
          </cell>
          <cell r="AZ832">
            <v>42</v>
          </cell>
        </row>
        <row r="833">
          <cell r="B833" t="str">
            <v>C2232357-01</v>
          </cell>
          <cell r="C833" t="str">
            <v>MW Smith Equip / Freese Nichols</v>
          </cell>
          <cell r="D833" t="str">
            <v>Wesley</v>
          </cell>
          <cell r="F833" t="str">
            <v>Miller</v>
          </cell>
          <cell r="G833" t="str">
            <v>-</v>
          </cell>
          <cell r="H833" t="str">
            <v>Kursten</v>
          </cell>
          <cell r="I833" t="str">
            <v>2573386</v>
          </cell>
          <cell r="J833" t="str">
            <v>na</v>
          </cell>
          <cell r="L833" t="str">
            <v>Wesley</v>
          </cell>
          <cell r="M833">
            <v>1</v>
          </cell>
          <cell r="N833" t="str">
            <v>LMC311</v>
          </cell>
          <cell r="O833">
            <v>77177</v>
          </cell>
          <cell r="P833" t="str">
            <v>-</v>
          </cell>
          <cell r="Q833" t="str">
            <v>FLT</v>
          </cell>
          <cell r="R833" t="str">
            <v>P6</v>
          </cell>
          <cell r="S833" t="str">
            <v>N</v>
          </cell>
          <cell r="T833" t="str">
            <v>N</v>
          </cell>
          <cell r="U833">
            <v>41285</v>
          </cell>
          <cell r="V833">
            <v>41288</v>
          </cell>
          <cell r="W833">
            <v>41327</v>
          </cell>
          <cell r="X833">
            <v>41327</v>
          </cell>
          <cell r="Y833">
            <v>41285</v>
          </cell>
          <cell r="Z833">
            <v>41295</v>
          </cell>
          <cell r="AA833">
            <v>41295</v>
          </cell>
          <cell r="AB833">
            <v>41291</v>
          </cell>
          <cell r="AC833">
            <v>41327</v>
          </cell>
          <cell r="AD833">
            <v>41327</v>
          </cell>
          <cell r="AE833">
            <v>41290.5</v>
          </cell>
          <cell r="AF833">
            <v>41292</v>
          </cell>
          <cell r="AH833">
            <v>41297</v>
          </cell>
          <cell r="AI833" t="str">
            <v>-</v>
          </cell>
          <cell r="AJ833">
            <v>5</v>
          </cell>
          <cell r="AK833">
            <v>5.5714285714285712</v>
          </cell>
          <cell r="AL833">
            <v>41285</v>
          </cell>
          <cell r="AR833">
            <v>41292</v>
          </cell>
          <cell r="AS833">
            <v>41292</v>
          </cell>
          <cell r="AV833">
            <v>41296</v>
          </cell>
          <cell r="AX833">
            <v>41299</v>
          </cell>
          <cell r="AY833">
            <v>41318</v>
          </cell>
          <cell r="AZ833">
            <v>30</v>
          </cell>
        </row>
        <row r="834">
          <cell r="B834" t="str">
            <v>A2208196-03-04</v>
          </cell>
          <cell r="C834" t="str">
            <v>SIT / Huizhou Chung Shun Chemical</v>
          </cell>
          <cell r="D834" t="str">
            <v>McKechnie</v>
          </cell>
          <cell r="F834" t="str">
            <v>Miller</v>
          </cell>
          <cell r="G834" t="str">
            <v>-</v>
          </cell>
          <cell r="H834" t="str">
            <v>Madeleine</v>
          </cell>
          <cell r="I834" t="str">
            <v>12100020</v>
          </cell>
          <cell r="J834" t="str">
            <v>P-1011A/B</v>
          </cell>
          <cell r="M834">
            <v>2</v>
          </cell>
          <cell r="N834" t="str">
            <v>LMV322Z</v>
          </cell>
          <cell r="O834">
            <v>43274.74</v>
          </cell>
          <cell r="Q834" t="str">
            <v>FLT</v>
          </cell>
          <cell r="R834" t="str">
            <v>P5</v>
          </cell>
          <cell r="S834" t="str">
            <v>N</v>
          </cell>
          <cell r="T834" t="str">
            <v>Y</v>
          </cell>
          <cell r="U834">
            <v>41214</v>
          </cell>
          <cell r="V834">
            <v>41214</v>
          </cell>
          <cell r="W834">
            <v>41320</v>
          </cell>
          <cell r="X834">
            <v>41299</v>
          </cell>
          <cell r="Y834">
            <v>41214</v>
          </cell>
          <cell r="Z834">
            <v>41221</v>
          </cell>
          <cell r="AA834">
            <v>41221</v>
          </cell>
          <cell r="AB834">
            <v>41216.5</v>
          </cell>
          <cell r="AC834">
            <v>41299</v>
          </cell>
          <cell r="AD834">
            <v>41299</v>
          </cell>
          <cell r="AE834">
            <v>41291.25</v>
          </cell>
          <cell r="AF834">
            <v>41292.5</v>
          </cell>
          <cell r="AH834">
            <v>41269</v>
          </cell>
          <cell r="AI834" t="str">
            <v>-</v>
          </cell>
          <cell r="AJ834">
            <v>57</v>
          </cell>
          <cell r="AK834">
            <v>12.142857142857142</v>
          </cell>
          <cell r="AR834">
            <v>41222</v>
          </cell>
          <cell r="AS834">
            <v>41227</v>
          </cell>
          <cell r="AV834">
            <v>41247</v>
          </cell>
          <cell r="AX834">
            <v>41247</v>
          </cell>
          <cell r="AY834">
            <v>41273</v>
          </cell>
          <cell r="AZ834">
            <v>59</v>
          </cell>
        </row>
        <row r="835">
          <cell r="B835" t="str">
            <v>A2191830-01-02</v>
          </cell>
          <cell r="C835" t="str">
            <v>AFH/Enerflex</v>
          </cell>
          <cell r="D835" t="str">
            <v>Wareham</v>
          </cell>
          <cell r="F835" t="str">
            <v>Miller</v>
          </cell>
          <cell r="G835" t="str">
            <v>-</v>
          </cell>
          <cell r="H835" t="str">
            <v>Nancy</v>
          </cell>
          <cell r="I835" t="str">
            <v>P9012</v>
          </cell>
          <cell r="J835" t="str">
            <v>P0306A/B</v>
          </cell>
          <cell r="L835" t="str">
            <v>Hepler</v>
          </cell>
          <cell r="M835">
            <v>2</v>
          </cell>
          <cell r="N835" t="str">
            <v>LMV322</v>
          </cell>
          <cell r="O835">
            <v>123000</v>
          </cell>
          <cell r="Q835" t="str">
            <v>STD</v>
          </cell>
          <cell r="R835" t="str">
            <v>PC</v>
          </cell>
          <cell r="S835" t="str">
            <v>Y</v>
          </cell>
          <cell r="T835" t="str">
            <v>N</v>
          </cell>
          <cell r="U835">
            <v>41171</v>
          </cell>
          <cell r="V835">
            <v>41173</v>
          </cell>
          <cell r="W835">
            <v>41362</v>
          </cell>
          <cell r="X835">
            <v>41362</v>
          </cell>
          <cell r="Z835">
            <v>41180</v>
          </cell>
          <cell r="AA835">
            <v>41180</v>
          </cell>
          <cell r="AB835">
            <v>41180</v>
          </cell>
          <cell r="AC835">
            <v>41250</v>
          </cell>
          <cell r="AD835">
            <v>41264</v>
          </cell>
          <cell r="AE835">
            <v>41290</v>
          </cell>
          <cell r="AF835">
            <v>41293</v>
          </cell>
          <cell r="AH835">
            <v>41332</v>
          </cell>
          <cell r="AI835" t="str">
            <v>-</v>
          </cell>
          <cell r="AJ835">
            <v>86</v>
          </cell>
          <cell r="AK835">
            <v>27</v>
          </cell>
          <cell r="AR835">
            <v>41255</v>
          </cell>
          <cell r="AV835">
            <v>41264</v>
          </cell>
          <cell r="AX835">
            <v>41283</v>
          </cell>
          <cell r="AY835">
            <v>41352</v>
          </cell>
          <cell r="AZ835">
            <v>179</v>
          </cell>
        </row>
        <row r="836">
          <cell r="B836" t="str">
            <v>A2219331-01</v>
          </cell>
          <cell r="C836" t="str">
            <v>LyondelBasell / Equistar</v>
          </cell>
          <cell r="D836" t="str">
            <v>McKechnie</v>
          </cell>
          <cell r="F836" t="str">
            <v>Miller</v>
          </cell>
          <cell r="G836" t="str">
            <v>-</v>
          </cell>
          <cell r="H836" t="str">
            <v>Madeleine</v>
          </cell>
          <cell r="I836" t="str">
            <v>4401714820</v>
          </cell>
          <cell r="M836">
            <v>1</v>
          </cell>
          <cell r="N836" t="str">
            <v>LMV801</v>
          </cell>
          <cell r="O836">
            <v>17839</v>
          </cell>
          <cell r="Q836" t="str">
            <v>FLT</v>
          </cell>
          <cell r="R836" t="str">
            <v>PA</v>
          </cell>
          <cell r="S836" t="str">
            <v>N</v>
          </cell>
          <cell r="T836" t="str">
            <v>N</v>
          </cell>
          <cell r="U836">
            <v>41246</v>
          </cell>
          <cell r="V836">
            <v>41246</v>
          </cell>
          <cell r="W836">
            <v>41340</v>
          </cell>
          <cell r="X836">
            <v>41340</v>
          </cell>
          <cell r="Y836">
            <v>41245</v>
          </cell>
          <cell r="Z836">
            <v>41253</v>
          </cell>
          <cell r="AA836">
            <v>41253</v>
          </cell>
          <cell r="AB836">
            <v>41253</v>
          </cell>
          <cell r="AC836">
            <v>41228</v>
          </cell>
          <cell r="AD836">
            <v>41242</v>
          </cell>
          <cell r="AE836">
            <v>41292</v>
          </cell>
          <cell r="AF836">
            <v>41295</v>
          </cell>
          <cell r="AH836">
            <v>41310</v>
          </cell>
          <cell r="AI836" t="str">
            <v>-</v>
          </cell>
          <cell r="AJ836">
            <v>36</v>
          </cell>
          <cell r="AK836">
            <v>13.428571428571429</v>
          </cell>
          <cell r="AR836">
            <v>41264</v>
          </cell>
          <cell r="AV836">
            <v>41284</v>
          </cell>
          <cell r="AX836">
            <v>41292</v>
          </cell>
          <cell r="AY836">
            <v>41313</v>
          </cell>
          <cell r="AZ836">
            <v>67</v>
          </cell>
        </row>
        <row r="837">
          <cell r="B837" t="str">
            <v>A2228833-01</v>
          </cell>
          <cell r="C837" t="str">
            <v>Phillips 66</v>
          </cell>
          <cell r="D837" t="str">
            <v>McKechnie</v>
          </cell>
          <cell r="F837" t="str">
            <v>Miller</v>
          </cell>
          <cell r="G837" t="str">
            <v>-</v>
          </cell>
          <cell r="H837" t="str">
            <v>Kursten</v>
          </cell>
          <cell r="I837" t="str">
            <v>4517858373</v>
          </cell>
          <cell r="J837" t="str">
            <v>P-2705</v>
          </cell>
          <cell r="M837">
            <v>1</v>
          </cell>
          <cell r="N837" t="str">
            <v>LMV311Z</v>
          </cell>
          <cell r="O837">
            <v>44532</v>
          </cell>
          <cell r="Q837" t="str">
            <v>FLT</v>
          </cell>
          <cell r="R837" t="str">
            <v>P7</v>
          </cell>
          <cell r="S837" t="str">
            <v>N</v>
          </cell>
          <cell r="T837" t="str">
            <v>N</v>
          </cell>
          <cell r="U837">
            <v>41263</v>
          </cell>
          <cell r="V837">
            <v>41277</v>
          </cell>
          <cell r="W837">
            <v>41333</v>
          </cell>
          <cell r="X837">
            <v>41333</v>
          </cell>
          <cell r="Y837">
            <v>41277</v>
          </cell>
          <cell r="Z837">
            <v>41284</v>
          </cell>
          <cell r="AA837">
            <v>41284</v>
          </cell>
          <cell r="AB837">
            <v>41280.5</v>
          </cell>
          <cell r="AC837">
            <v>41333</v>
          </cell>
          <cell r="AD837">
            <v>41333</v>
          </cell>
          <cell r="AE837">
            <v>41293.75</v>
          </cell>
          <cell r="AF837">
            <v>41295.5</v>
          </cell>
          <cell r="AH837">
            <v>41303</v>
          </cell>
          <cell r="AI837" t="str">
            <v>-</v>
          </cell>
          <cell r="AJ837">
            <v>13</v>
          </cell>
          <cell r="AK837">
            <v>8</v>
          </cell>
          <cell r="AL837">
            <v>41277</v>
          </cell>
          <cell r="AM837" t="str">
            <v>-</v>
          </cell>
          <cell r="AN837" t="str">
            <v>-</v>
          </cell>
          <cell r="AR837">
            <v>41284</v>
          </cell>
          <cell r="AS837">
            <v>41288</v>
          </cell>
          <cell r="AV837">
            <v>41290</v>
          </cell>
          <cell r="AX837">
            <v>41295</v>
          </cell>
          <cell r="AY837">
            <v>41323</v>
          </cell>
          <cell r="AZ837">
            <v>46</v>
          </cell>
        </row>
        <row r="838">
          <cell r="B838" t="str">
            <v>A2233577-01</v>
          </cell>
          <cell r="C838" t="str">
            <v>Holly Refining Tulsa</v>
          </cell>
          <cell r="D838" t="str">
            <v>Boening</v>
          </cell>
          <cell r="F838" t="str">
            <v>Miller</v>
          </cell>
          <cell r="G838" t="str">
            <v>-</v>
          </cell>
          <cell r="H838" t="str">
            <v>Kursten</v>
          </cell>
          <cell r="I838" t="str">
            <v>148543</v>
          </cell>
          <cell r="J838" t="str">
            <v>006-PE-10A</v>
          </cell>
          <cell r="M838">
            <v>1</v>
          </cell>
          <cell r="N838" t="str">
            <v>LMV801</v>
          </cell>
          <cell r="O838">
            <v>33255</v>
          </cell>
          <cell r="Q838" t="str">
            <v>FLT</v>
          </cell>
          <cell r="R838" t="str">
            <v>P5</v>
          </cell>
          <cell r="S838" t="str">
            <v>N</v>
          </cell>
          <cell r="T838" t="str">
            <v>Y</v>
          </cell>
          <cell r="U838">
            <v>41289</v>
          </cell>
          <cell r="V838">
            <v>41290</v>
          </cell>
          <cell r="W838">
            <v>41325</v>
          </cell>
          <cell r="X838">
            <v>41325</v>
          </cell>
          <cell r="Y838">
            <v>41290</v>
          </cell>
          <cell r="Z838">
            <v>41297</v>
          </cell>
          <cell r="AA838">
            <v>41297</v>
          </cell>
          <cell r="AB838">
            <v>41292.5</v>
          </cell>
          <cell r="AC838">
            <v>41325</v>
          </cell>
          <cell r="AD838">
            <v>41325</v>
          </cell>
          <cell r="AE838">
            <v>41294.75</v>
          </cell>
          <cell r="AF838">
            <v>41296</v>
          </cell>
          <cell r="AH838">
            <v>41295</v>
          </cell>
          <cell r="AI838" t="str">
            <v>-</v>
          </cell>
          <cell r="AJ838">
            <v>5</v>
          </cell>
          <cell r="AK838">
            <v>5</v>
          </cell>
          <cell r="AL838">
            <v>41290</v>
          </cell>
          <cell r="AR838" t="str">
            <v>-</v>
          </cell>
          <cell r="AS838" t="str">
            <v>-</v>
          </cell>
          <cell r="AV838">
            <v>41295</v>
          </cell>
          <cell r="AX838">
            <v>41296</v>
          </cell>
          <cell r="AY838">
            <v>41320</v>
          </cell>
          <cell r="AZ838">
            <v>30</v>
          </cell>
        </row>
        <row r="839">
          <cell r="B839" t="str">
            <v>A2213430-01-02</v>
          </cell>
          <cell r="C839" t="str">
            <v>Targa Downstream</v>
          </cell>
          <cell r="D839" t="str">
            <v>Elkins</v>
          </cell>
          <cell r="F839" t="str">
            <v>Miller</v>
          </cell>
          <cell r="G839" t="str">
            <v>Cornelius</v>
          </cell>
          <cell r="H839" t="str">
            <v>Shara</v>
          </cell>
          <cell r="I839" t="str">
            <v>31009-0000032841</v>
          </cell>
          <cell r="J839" t="str">
            <v>26-16 A/B</v>
          </cell>
          <cell r="L839" t="str">
            <v>Krais</v>
          </cell>
          <cell r="M839">
            <v>2</v>
          </cell>
          <cell r="N839" t="str">
            <v>LMV801</v>
          </cell>
          <cell r="O839">
            <v>72248</v>
          </cell>
          <cell r="P839" t="str">
            <v>-</v>
          </cell>
          <cell r="Q839" t="str">
            <v>STD</v>
          </cell>
          <cell r="R839" t="str">
            <v>PC</v>
          </cell>
          <cell r="S839" t="str">
            <v>N</v>
          </cell>
          <cell r="T839" t="str">
            <v>N</v>
          </cell>
          <cell r="U839">
            <v>41222</v>
          </cell>
          <cell r="V839">
            <v>41228</v>
          </cell>
          <cell r="W839">
            <v>41355</v>
          </cell>
          <cell r="X839">
            <v>41355</v>
          </cell>
          <cell r="Y839">
            <v>41226</v>
          </cell>
          <cell r="Z839">
            <v>41235</v>
          </cell>
          <cell r="AA839">
            <v>41235</v>
          </cell>
          <cell r="AB839">
            <v>41235</v>
          </cell>
          <cell r="AC839">
            <v>41243</v>
          </cell>
          <cell r="AD839">
            <v>41257</v>
          </cell>
          <cell r="AE839">
            <v>41293</v>
          </cell>
          <cell r="AF839">
            <v>41296</v>
          </cell>
          <cell r="AH839">
            <v>41325</v>
          </cell>
          <cell r="AI839" t="str">
            <v>-</v>
          </cell>
          <cell r="AJ839">
            <v>49</v>
          </cell>
          <cell r="AK839">
            <v>18.142857142857142</v>
          </cell>
          <cell r="AL839">
            <v>41222</v>
          </cell>
          <cell r="AR839">
            <v>41283</v>
          </cell>
          <cell r="AS839">
            <v>41296</v>
          </cell>
          <cell r="AV839">
            <v>41296</v>
          </cell>
          <cell r="AX839">
            <v>41299</v>
          </cell>
          <cell r="AY839">
            <v>41345</v>
          </cell>
          <cell r="AZ839">
            <v>117</v>
          </cell>
        </row>
        <row r="840">
          <cell r="B840" t="str">
            <v>C2199417-01</v>
          </cell>
          <cell r="C840" t="str">
            <v>Lummus / CB&amp;I</v>
          </cell>
          <cell r="D840" t="str">
            <v>da Silva</v>
          </cell>
          <cell r="F840" t="str">
            <v>Reichert</v>
          </cell>
          <cell r="G840" t="str">
            <v>Marcikonis</v>
          </cell>
          <cell r="H840" t="str">
            <v>Michelle</v>
          </cell>
          <cell r="I840" t="str">
            <v>008364-PO-G014-0</v>
          </cell>
          <cell r="J840" t="str">
            <v>C-201</v>
          </cell>
          <cell r="L840" t="str">
            <v>Glynn</v>
          </cell>
          <cell r="M840">
            <v>1</v>
          </cell>
          <cell r="N840" t="str">
            <v>LMC341P</v>
          </cell>
          <cell r="O840">
            <v>258071</v>
          </cell>
          <cell r="P840" t="str">
            <v>PP</v>
          </cell>
          <cell r="Q840" t="str">
            <v>MCPX</v>
          </cell>
          <cell r="R840" t="str">
            <v>CB</v>
          </cell>
          <cell r="S840" t="str">
            <v>Y</v>
          </cell>
          <cell r="T840" t="str">
            <v>N</v>
          </cell>
          <cell r="U840">
            <v>41180</v>
          </cell>
          <cell r="V840">
            <v>41193</v>
          </cell>
          <cell r="W840">
            <v>41367</v>
          </cell>
          <cell r="X840">
            <v>41394</v>
          </cell>
          <cell r="Z840">
            <v>41200</v>
          </cell>
          <cell r="AA840">
            <v>41200</v>
          </cell>
          <cell r="AB840">
            <v>41207</v>
          </cell>
          <cell r="AC840">
            <v>41282</v>
          </cell>
          <cell r="AD840">
            <v>41296</v>
          </cell>
          <cell r="AE840">
            <v>41295</v>
          </cell>
          <cell r="AF840">
            <v>41299</v>
          </cell>
          <cell r="AH840">
            <v>41364</v>
          </cell>
          <cell r="AI840" t="str">
            <v>-</v>
          </cell>
          <cell r="AJ840">
            <v>77</v>
          </cell>
          <cell r="AK840">
            <v>28.714285714285715</v>
          </cell>
          <cell r="AV840">
            <v>41305</v>
          </cell>
          <cell r="AW840">
            <v>41320</v>
          </cell>
          <cell r="AX840">
            <v>41312</v>
          </cell>
          <cell r="AY840">
            <v>41394</v>
          </cell>
          <cell r="AZ840">
            <v>201</v>
          </cell>
        </row>
        <row r="841">
          <cell r="B841" t="str">
            <v>A2235894-01</v>
          </cell>
          <cell r="C841" t="str">
            <v>OEC / Exxonmobile</v>
          </cell>
          <cell r="D841" t="str">
            <v>Kanous</v>
          </cell>
          <cell r="F841" t="str">
            <v>Miller</v>
          </cell>
          <cell r="G841" t="str">
            <v>-</v>
          </cell>
          <cell r="H841" t="str">
            <v>Kursten</v>
          </cell>
          <cell r="I841" t="str">
            <v>6016310</v>
          </cell>
          <cell r="M841">
            <v>1</v>
          </cell>
          <cell r="N841" t="str">
            <v>LMV322</v>
          </cell>
          <cell r="O841">
            <v>26321</v>
          </cell>
          <cell r="P841" t="str">
            <v>-</v>
          </cell>
          <cell r="Q841" t="str">
            <v>FLT</v>
          </cell>
          <cell r="R841" t="str">
            <v>P5</v>
          </cell>
          <cell r="S841" t="str">
            <v>N</v>
          </cell>
          <cell r="T841" t="str">
            <v>Y</v>
          </cell>
          <cell r="U841">
            <v>41295</v>
          </cell>
          <cell r="V841">
            <v>41296</v>
          </cell>
          <cell r="W841">
            <v>41327</v>
          </cell>
          <cell r="X841">
            <v>41327</v>
          </cell>
          <cell r="Y841">
            <v>41296</v>
          </cell>
          <cell r="Z841">
            <v>41303</v>
          </cell>
          <cell r="AA841">
            <v>41303</v>
          </cell>
          <cell r="AB841">
            <v>41298.5</v>
          </cell>
          <cell r="AC841">
            <v>41327</v>
          </cell>
          <cell r="AD841">
            <v>41327</v>
          </cell>
          <cell r="AE841">
            <v>41298.25</v>
          </cell>
          <cell r="AF841">
            <v>41299.5</v>
          </cell>
          <cell r="AG841">
            <v>41309</v>
          </cell>
          <cell r="AH841">
            <v>41297</v>
          </cell>
          <cell r="AI841" t="str">
            <v>-</v>
          </cell>
          <cell r="AJ841">
            <v>4</v>
          </cell>
          <cell r="AK841">
            <v>4.4285714285714288</v>
          </cell>
          <cell r="AL841">
            <v>41296</v>
          </cell>
          <cell r="AM841">
            <v>41299</v>
          </cell>
          <cell r="AN841" t="str">
            <v>n/a</v>
          </cell>
          <cell r="AO841" t="str">
            <v>-</v>
          </cell>
          <cell r="AP841">
            <v>41296</v>
          </cell>
          <cell r="AR841">
            <v>41305</v>
          </cell>
          <cell r="AS841">
            <v>41305</v>
          </cell>
          <cell r="AT841" t="str">
            <v>Kampmann</v>
          </cell>
          <cell r="AV841">
            <v>41306</v>
          </cell>
          <cell r="AX841">
            <v>41310</v>
          </cell>
          <cell r="AY841">
            <v>41323</v>
          </cell>
          <cell r="AZ841">
            <v>27</v>
          </cell>
        </row>
        <row r="842">
          <cell r="B842" t="str">
            <v>A2158472-01-02</v>
          </cell>
          <cell r="C842" t="str">
            <v>China Coal</v>
          </cell>
          <cell r="D842" t="str">
            <v>Kennedy</v>
          </cell>
          <cell r="F842" t="str">
            <v>Boles</v>
          </cell>
          <cell r="H842" t="str">
            <v>Christina</v>
          </cell>
          <cell r="I842" t="str">
            <v>IMA12153029</v>
          </cell>
          <cell r="M842">
            <v>8</v>
          </cell>
          <cell r="N842" t="str">
            <v>LMV322Z</v>
          </cell>
          <cell r="O842">
            <v>241460.61</v>
          </cell>
          <cell r="P842" t="str">
            <v>PP</v>
          </cell>
          <cell r="Q842" t="str">
            <v>CPX</v>
          </cell>
          <cell r="R842" t="str">
            <v>PD</v>
          </cell>
          <cell r="S842" t="str">
            <v>N</v>
          </cell>
          <cell r="T842" t="str">
            <v>N</v>
          </cell>
          <cell r="U842">
            <v>41089</v>
          </cell>
          <cell r="V842">
            <v>41089</v>
          </cell>
          <cell r="W842">
            <v>41369</v>
          </cell>
          <cell r="X842">
            <v>41355</v>
          </cell>
          <cell r="Z842">
            <v>41096</v>
          </cell>
          <cell r="AA842">
            <v>41096</v>
          </cell>
          <cell r="AB842">
            <v>41096</v>
          </cell>
          <cell r="AC842">
            <v>41243</v>
          </cell>
          <cell r="AD842">
            <v>41257</v>
          </cell>
          <cell r="AE842">
            <v>41298</v>
          </cell>
          <cell r="AF842">
            <v>41302</v>
          </cell>
          <cell r="AG842">
            <v>41318</v>
          </cell>
          <cell r="AH842">
            <v>41325</v>
          </cell>
          <cell r="AI842" t="str">
            <v>-</v>
          </cell>
          <cell r="AJ842">
            <v>152</v>
          </cell>
          <cell r="AK842">
            <v>38</v>
          </cell>
          <cell r="AM842">
            <v>41103</v>
          </cell>
          <cell r="AN842" t="str">
            <v>-</v>
          </cell>
          <cell r="AO842">
            <v>41130</v>
          </cell>
          <cell r="AP842">
            <v>41127</v>
          </cell>
          <cell r="AQ842">
            <v>41247</v>
          </cell>
          <cell r="AR842">
            <v>41304</v>
          </cell>
          <cell r="AT842" t="str">
            <v>Tippet</v>
          </cell>
          <cell r="AV842">
            <v>41317</v>
          </cell>
          <cell r="AX842">
            <v>41325</v>
          </cell>
          <cell r="AY842">
            <v>41355</v>
          </cell>
          <cell r="AZ842">
            <v>266</v>
          </cell>
        </row>
        <row r="843">
          <cell r="B843" t="str">
            <v>A2158472-03-04</v>
          </cell>
          <cell r="C843" t="str">
            <v>China Coal</v>
          </cell>
          <cell r="D843" t="str">
            <v>Kennedy</v>
          </cell>
          <cell r="F843" t="str">
            <v>Boles</v>
          </cell>
          <cell r="H843" t="str">
            <v>Christina</v>
          </cell>
          <cell r="I843" t="str">
            <v>IMA12153029</v>
          </cell>
          <cell r="M843">
            <v>8</v>
          </cell>
          <cell r="N843" t="str">
            <v>LMV322Z</v>
          </cell>
          <cell r="O843">
            <v>241292.16</v>
          </cell>
          <cell r="P843" t="str">
            <v>PP</v>
          </cell>
          <cell r="Q843" t="str">
            <v>CPX</v>
          </cell>
          <cell r="R843" t="str">
            <v>PD</v>
          </cell>
          <cell r="S843" t="str">
            <v>N</v>
          </cell>
          <cell r="T843" t="str">
            <v>N</v>
          </cell>
          <cell r="U843">
            <v>41089</v>
          </cell>
          <cell r="V843">
            <v>41089</v>
          </cell>
          <cell r="W843">
            <v>41369</v>
          </cell>
          <cell r="X843">
            <v>41355</v>
          </cell>
          <cell r="Z843">
            <v>41096</v>
          </cell>
          <cell r="AA843">
            <v>41096</v>
          </cell>
          <cell r="AB843">
            <v>41096</v>
          </cell>
          <cell r="AC843">
            <v>41243</v>
          </cell>
          <cell r="AD843">
            <v>41257</v>
          </cell>
          <cell r="AE843">
            <v>41298</v>
          </cell>
          <cell r="AF843">
            <v>41302</v>
          </cell>
          <cell r="AG843">
            <v>41318</v>
          </cell>
          <cell r="AH843">
            <v>41325</v>
          </cell>
          <cell r="AI843" t="str">
            <v>-</v>
          </cell>
          <cell r="AJ843">
            <v>152</v>
          </cell>
          <cell r="AK843">
            <v>38</v>
          </cell>
          <cell r="AM843">
            <v>41103</v>
          </cell>
          <cell r="AN843" t="str">
            <v>-</v>
          </cell>
          <cell r="AO843">
            <v>41130</v>
          </cell>
          <cell r="AP843">
            <v>41127</v>
          </cell>
          <cell r="AQ843">
            <v>41247</v>
          </cell>
          <cell r="AR843">
            <v>41304</v>
          </cell>
          <cell r="AT843" t="str">
            <v>Tippet</v>
          </cell>
          <cell r="AV843">
            <v>41317</v>
          </cell>
          <cell r="AX843">
            <v>41325</v>
          </cell>
          <cell r="AY843">
            <v>41355</v>
          </cell>
          <cell r="AZ843">
            <v>266</v>
          </cell>
        </row>
        <row r="844">
          <cell r="B844" t="str">
            <v>A2158472-05-06</v>
          </cell>
          <cell r="C844" t="str">
            <v>China Coal</v>
          </cell>
          <cell r="D844" t="str">
            <v>Kennedy</v>
          </cell>
          <cell r="F844" t="str">
            <v>Boles</v>
          </cell>
          <cell r="H844" t="str">
            <v>Christina</v>
          </cell>
          <cell r="I844" t="str">
            <v>IMA12153029</v>
          </cell>
          <cell r="M844">
            <v>8</v>
          </cell>
          <cell r="N844" t="str">
            <v>LMV322Z</v>
          </cell>
          <cell r="O844">
            <v>255715.72999999998</v>
          </cell>
          <cell r="P844" t="str">
            <v>PP</v>
          </cell>
          <cell r="Q844" t="str">
            <v>CPX</v>
          </cell>
          <cell r="R844" t="str">
            <v>PD</v>
          </cell>
          <cell r="S844" t="str">
            <v>N</v>
          </cell>
          <cell r="T844" t="str">
            <v>N</v>
          </cell>
          <cell r="U844">
            <v>41089</v>
          </cell>
          <cell r="V844">
            <v>41089</v>
          </cell>
          <cell r="W844">
            <v>41369</v>
          </cell>
          <cell r="X844">
            <v>41355</v>
          </cell>
          <cell r="Z844">
            <v>41096</v>
          </cell>
          <cell r="AA844">
            <v>41096</v>
          </cell>
          <cell r="AB844">
            <v>41096</v>
          </cell>
          <cell r="AC844">
            <v>41243</v>
          </cell>
          <cell r="AD844">
            <v>41257</v>
          </cell>
          <cell r="AE844">
            <v>41298</v>
          </cell>
          <cell r="AF844">
            <v>41302</v>
          </cell>
          <cell r="AG844">
            <v>41318</v>
          </cell>
          <cell r="AH844">
            <v>41325</v>
          </cell>
          <cell r="AI844" t="str">
            <v>-</v>
          </cell>
          <cell r="AJ844">
            <v>152</v>
          </cell>
          <cell r="AK844">
            <v>38</v>
          </cell>
          <cell r="AM844">
            <v>41103</v>
          </cell>
          <cell r="AN844" t="str">
            <v>-</v>
          </cell>
          <cell r="AO844">
            <v>41130</v>
          </cell>
          <cell r="AP844">
            <v>41127</v>
          </cell>
          <cell r="AQ844">
            <v>41247</v>
          </cell>
          <cell r="AR844">
            <v>41304</v>
          </cell>
          <cell r="AT844" t="str">
            <v>Tippet</v>
          </cell>
          <cell r="AV844">
            <v>41317</v>
          </cell>
          <cell r="AX844">
            <v>41326</v>
          </cell>
          <cell r="AY844">
            <v>41355</v>
          </cell>
          <cell r="AZ844">
            <v>266</v>
          </cell>
        </row>
        <row r="845">
          <cell r="B845" t="str">
            <v>A2158472-07-08</v>
          </cell>
          <cell r="C845" t="str">
            <v>China Coal</v>
          </cell>
          <cell r="D845" t="str">
            <v>Kennedy</v>
          </cell>
          <cell r="F845" t="str">
            <v>Boles</v>
          </cell>
          <cell r="H845" t="str">
            <v>Christina</v>
          </cell>
          <cell r="I845" t="str">
            <v>IMA12153029</v>
          </cell>
          <cell r="M845">
            <v>8</v>
          </cell>
          <cell r="N845" t="str">
            <v>LMV322Z</v>
          </cell>
          <cell r="O845">
            <v>291511.52</v>
          </cell>
          <cell r="P845" t="str">
            <v>PP</v>
          </cell>
          <cell r="Q845" t="str">
            <v>CPX</v>
          </cell>
          <cell r="R845" t="str">
            <v>PD</v>
          </cell>
          <cell r="S845" t="str">
            <v>N</v>
          </cell>
          <cell r="T845" t="str">
            <v>N</v>
          </cell>
          <cell r="U845">
            <v>41089</v>
          </cell>
          <cell r="V845">
            <v>41089</v>
          </cell>
          <cell r="W845">
            <v>41369</v>
          </cell>
          <cell r="X845">
            <v>41355</v>
          </cell>
          <cell r="Z845">
            <v>41096</v>
          </cell>
          <cell r="AA845">
            <v>41096</v>
          </cell>
          <cell r="AB845">
            <v>41096</v>
          </cell>
          <cell r="AC845">
            <v>41243</v>
          </cell>
          <cell r="AD845">
            <v>41257</v>
          </cell>
          <cell r="AE845">
            <v>41298</v>
          </cell>
          <cell r="AF845">
            <v>41302</v>
          </cell>
          <cell r="AG845">
            <v>41318</v>
          </cell>
          <cell r="AH845">
            <v>41325</v>
          </cell>
          <cell r="AI845" t="str">
            <v>-</v>
          </cell>
          <cell r="AJ845">
            <v>152</v>
          </cell>
          <cell r="AK845">
            <v>38</v>
          </cell>
          <cell r="AM845">
            <v>41103</v>
          </cell>
          <cell r="AN845" t="str">
            <v>-</v>
          </cell>
          <cell r="AO845">
            <v>41130</v>
          </cell>
          <cell r="AP845">
            <v>41127</v>
          </cell>
          <cell r="AQ845">
            <v>41247</v>
          </cell>
          <cell r="AR845">
            <v>41304</v>
          </cell>
          <cell r="AT845" t="str">
            <v>Tippet</v>
          </cell>
          <cell r="AV845">
            <v>41317</v>
          </cell>
          <cell r="AX845">
            <v>41326</v>
          </cell>
          <cell r="AY845">
            <v>41355</v>
          </cell>
          <cell r="AZ845">
            <v>266</v>
          </cell>
        </row>
        <row r="846">
          <cell r="B846" t="str">
            <v>A2037777-01</v>
          </cell>
          <cell r="C846" t="str">
            <v>UTC ENGENHARIA S.A.</v>
          </cell>
          <cell r="D846" t="str">
            <v>Lothe</v>
          </cell>
          <cell r="F846" t="str">
            <v>Collins</v>
          </cell>
          <cell r="H846" t="str">
            <v>Nancy</v>
          </cell>
          <cell r="I846" t="str">
            <v>AF-0019 REV 1</v>
          </cell>
          <cell r="M846">
            <v>1</v>
          </cell>
          <cell r="N846" t="str">
            <v>LMV311Z</v>
          </cell>
          <cell r="O846">
            <v>271489.07</v>
          </cell>
          <cell r="Q846" t="str">
            <v>CPX</v>
          </cell>
          <cell r="R846" t="str">
            <v>PD</v>
          </cell>
          <cell r="S846" t="str">
            <v>Y</v>
          </cell>
          <cell r="T846" t="str">
            <v>N</v>
          </cell>
          <cell r="V846">
            <v>40786</v>
          </cell>
          <cell r="W846">
            <v>41369</v>
          </cell>
          <cell r="X846">
            <v>41355</v>
          </cell>
          <cell r="Z846">
            <v>40793</v>
          </cell>
          <cell r="AA846">
            <v>40793</v>
          </cell>
          <cell r="AB846">
            <v>40793</v>
          </cell>
          <cell r="AC846">
            <v>41243</v>
          </cell>
          <cell r="AD846">
            <v>41257</v>
          </cell>
          <cell r="AE846">
            <v>41298</v>
          </cell>
          <cell r="AF846">
            <v>41302</v>
          </cell>
          <cell r="AH846">
            <v>41325</v>
          </cell>
          <cell r="AI846" t="str">
            <v>-</v>
          </cell>
          <cell r="AJ846">
            <v>369</v>
          </cell>
          <cell r="AK846">
            <v>81.285714285714292</v>
          </cell>
          <cell r="AR846">
            <v>41291</v>
          </cell>
          <cell r="AS846">
            <v>41302</v>
          </cell>
          <cell r="AT846" t="str">
            <v>Parks</v>
          </cell>
          <cell r="AV846">
            <v>41302</v>
          </cell>
          <cell r="AX846">
            <v>41305</v>
          </cell>
          <cell r="AY846">
            <v>41358</v>
          </cell>
          <cell r="AZ846">
            <v>572</v>
          </cell>
        </row>
        <row r="847">
          <cell r="B847" t="str">
            <v>A2037777-02</v>
          </cell>
          <cell r="C847" t="str">
            <v>UTC ENGENHARIA S.A.</v>
          </cell>
          <cell r="D847" t="str">
            <v>Lothe</v>
          </cell>
          <cell r="F847" t="str">
            <v>Boles</v>
          </cell>
          <cell r="H847" t="str">
            <v>Nancy</v>
          </cell>
          <cell r="I847" t="str">
            <v>AF-0019 REV 1</v>
          </cell>
          <cell r="M847">
            <v>1</v>
          </cell>
          <cell r="N847" t="str">
            <v>LMV311Z</v>
          </cell>
          <cell r="O847">
            <v>271489.07</v>
          </cell>
          <cell r="P847" t="str">
            <v>PP</v>
          </cell>
          <cell r="Q847" t="str">
            <v>CPX</v>
          </cell>
          <cell r="R847" t="str">
            <v>PD</v>
          </cell>
          <cell r="S847" t="str">
            <v>Y</v>
          </cell>
          <cell r="T847" t="str">
            <v>N</v>
          </cell>
          <cell r="V847">
            <v>40786</v>
          </cell>
          <cell r="W847">
            <v>41369</v>
          </cell>
          <cell r="X847">
            <v>41355</v>
          </cell>
          <cell r="Z847">
            <v>40793</v>
          </cell>
          <cell r="AA847">
            <v>40793</v>
          </cell>
          <cell r="AB847">
            <v>40793</v>
          </cell>
          <cell r="AC847">
            <v>41243</v>
          </cell>
          <cell r="AD847">
            <v>41257</v>
          </cell>
          <cell r="AE847">
            <v>41298</v>
          </cell>
          <cell r="AF847">
            <v>41302</v>
          </cell>
          <cell r="AH847">
            <v>41325</v>
          </cell>
          <cell r="AI847" t="str">
            <v>-</v>
          </cell>
          <cell r="AJ847">
            <v>369</v>
          </cell>
          <cell r="AK847">
            <v>81.285714285714292</v>
          </cell>
          <cell r="AR847">
            <v>41291</v>
          </cell>
          <cell r="AS847">
            <v>41302</v>
          </cell>
          <cell r="AT847" t="str">
            <v>Parks</v>
          </cell>
          <cell r="AV847">
            <v>41302</v>
          </cell>
          <cell r="AX847">
            <v>41306</v>
          </cell>
          <cell r="AY847">
            <v>41358</v>
          </cell>
          <cell r="AZ847">
            <v>572</v>
          </cell>
        </row>
        <row r="848">
          <cell r="B848" t="str">
            <v>A2037777-03-04</v>
          </cell>
          <cell r="C848" t="str">
            <v>UTC ENGENHARIA S.A.</v>
          </cell>
          <cell r="D848" t="str">
            <v>Lothe</v>
          </cell>
          <cell r="F848" t="str">
            <v>Boles</v>
          </cell>
          <cell r="H848" t="str">
            <v>Nancy</v>
          </cell>
          <cell r="I848" t="str">
            <v>AF-0019 REV 1</v>
          </cell>
          <cell r="M848">
            <v>2</v>
          </cell>
          <cell r="N848" t="str">
            <v>LMV311Z</v>
          </cell>
          <cell r="O848">
            <v>297560.2</v>
          </cell>
          <cell r="P848" t="str">
            <v>PP</v>
          </cell>
          <cell r="Q848" t="str">
            <v>CPX</v>
          </cell>
          <cell r="R848" t="str">
            <v>PD</v>
          </cell>
          <cell r="S848" t="str">
            <v>Y</v>
          </cell>
          <cell r="T848" t="str">
            <v>N</v>
          </cell>
          <cell r="V848">
            <v>40786</v>
          </cell>
          <cell r="W848">
            <v>41369</v>
          </cell>
          <cell r="X848">
            <v>41355</v>
          </cell>
          <cell r="Z848">
            <v>40793</v>
          </cell>
          <cell r="AA848">
            <v>40793</v>
          </cell>
          <cell r="AB848">
            <v>40793</v>
          </cell>
          <cell r="AC848">
            <v>41243</v>
          </cell>
          <cell r="AD848">
            <v>41257</v>
          </cell>
          <cell r="AE848">
            <v>41298</v>
          </cell>
          <cell r="AF848">
            <v>41302</v>
          </cell>
          <cell r="AH848">
            <v>41325</v>
          </cell>
          <cell r="AI848" t="str">
            <v>-</v>
          </cell>
          <cell r="AJ848">
            <v>369</v>
          </cell>
          <cell r="AK848">
            <v>81.285714285714292</v>
          </cell>
          <cell r="AR848">
            <v>41291</v>
          </cell>
          <cell r="AS848">
            <v>41302</v>
          </cell>
          <cell r="AT848" t="str">
            <v>Parks</v>
          </cell>
          <cell r="AV848">
            <v>41303</v>
          </cell>
          <cell r="AX848">
            <v>41310</v>
          </cell>
          <cell r="AY848">
            <v>41358</v>
          </cell>
          <cell r="AZ848">
            <v>572</v>
          </cell>
        </row>
        <row r="849">
          <cell r="B849" t="str">
            <v>A2189470-01-02</v>
          </cell>
          <cell r="C849" t="str">
            <v xml:space="preserve">LyondellBasell  </v>
          </cell>
          <cell r="D849" t="str">
            <v>Kennedy</v>
          </cell>
          <cell r="F849" t="str">
            <v>Reichert</v>
          </cell>
          <cell r="H849" t="str">
            <v>Christina</v>
          </cell>
          <cell r="I849">
            <v>4401644083</v>
          </cell>
          <cell r="M849">
            <v>4</v>
          </cell>
          <cell r="N849" t="str">
            <v>LMV-311</v>
          </cell>
          <cell r="O849">
            <v>231626</v>
          </cell>
          <cell r="P849" t="str">
            <v>PP</v>
          </cell>
          <cell r="Q849" t="str">
            <v>MCPX</v>
          </cell>
          <cell r="R849" t="str">
            <v>PC</v>
          </cell>
          <cell r="S849" t="str">
            <v>Y</v>
          </cell>
          <cell r="T849" t="str">
            <v>N</v>
          </cell>
          <cell r="V849">
            <v>41169</v>
          </cell>
          <cell r="W849">
            <v>41368</v>
          </cell>
          <cell r="X849">
            <v>41358</v>
          </cell>
          <cell r="Z849">
            <v>41176</v>
          </cell>
          <cell r="AA849">
            <v>41176</v>
          </cell>
          <cell r="AB849">
            <v>41176</v>
          </cell>
          <cell r="AC849">
            <v>41246</v>
          </cell>
          <cell r="AD849">
            <v>41260</v>
          </cell>
          <cell r="AE849">
            <v>41299</v>
          </cell>
          <cell r="AF849">
            <v>41302</v>
          </cell>
          <cell r="AH849">
            <v>41328</v>
          </cell>
          <cell r="AI849" t="str">
            <v>-</v>
          </cell>
          <cell r="AJ849">
            <v>96</v>
          </cell>
          <cell r="AK849">
            <v>27</v>
          </cell>
          <cell r="AM849">
            <v>41170</v>
          </cell>
          <cell r="AN849">
            <v>41170</v>
          </cell>
          <cell r="AO849">
            <v>41179</v>
          </cell>
          <cell r="AP849">
            <v>41178</v>
          </cell>
          <cell r="AQ849">
            <v>41221</v>
          </cell>
          <cell r="AR849">
            <v>41228</v>
          </cell>
          <cell r="AS849">
            <v>41232</v>
          </cell>
          <cell r="AV849">
            <v>41239</v>
          </cell>
          <cell r="AX849">
            <v>41256</v>
          </cell>
          <cell r="AY849">
            <v>41360</v>
          </cell>
          <cell r="AZ849">
            <v>191</v>
          </cell>
        </row>
        <row r="850">
          <cell r="B850" t="str">
            <v>A2189470-03-04</v>
          </cell>
          <cell r="C850" t="str">
            <v xml:space="preserve">LyondellBasell  </v>
          </cell>
          <cell r="D850" t="str">
            <v>Kennedy</v>
          </cell>
          <cell r="F850" t="str">
            <v>Reichert</v>
          </cell>
          <cell r="H850" t="str">
            <v>Christina</v>
          </cell>
          <cell r="I850">
            <v>4401644083</v>
          </cell>
          <cell r="M850">
            <v>2</v>
          </cell>
          <cell r="N850" t="str">
            <v>LMV-311</v>
          </cell>
          <cell r="O850">
            <v>231626</v>
          </cell>
          <cell r="P850" t="str">
            <v>PP</v>
          </cell>
          <cell r="Q850" t="str">
            <v>MCPX</v>
          </cell>
          <cell r="R850" t="str">
            <v>PC</v>
          </cell>
          <cell r="S850" t="str">
            <v>Y</v>
          </cell>
          <cell r="T850" t="str">
            <v>N</v>
          </cell>
          <cell r="V850">
            <v>41169</v>
          </cell>
          <cell r="W850">
            <v>41368</v>
          </cell>
          <cell r="X850">
            <v>41358</v>
          </cell>
          <cell r="Z850">
            <v>41176</v>
          </cell>
          <cell r="AA850">
            <v>41176</v>
          </cell>
          <cell r="AB850">
            <v>41176</v>
          </cell>
          <cell r="AC850">
            <v>41246</v>
          </cell>
          <cell r="AD850">
            <v>41260</v>
          </cell>
          <cell r="AE850">
            <v>41299</v>
          </cell>
          <cell r="AF850">
            <v>41302</v>
          </cell>
          <cell r="AH850">
            <v>41328</v>
          </cell>
          <cell r="AI850" t="str">
            <v>-</v>
          </cell>
          <cell r="AJ850">
            <v>96</v>
          </cell>
          <cell r="AK850">
            <v>27</v>
          </cell>
          <cell r="AM850">
            <v>41170</v>
          </cell>
          <cell r="AN850">
            <v>41170</v>
          </cell>
          <cell r="AO850">
            <v>41179</v>
          </cell>
          <cell r="AP850">
            <v>41178</v>
          </cell>
          <cell r="AQ850">
            <v>41221</v>
          </cell>
          <cell r="AR850">
            <v>41228</v>
          </cell>
          <cell r="AS850">
            <v>41232</v>
          </cell>
          <cell r="AV850">
            <v>41239</v>
          </cell>
          <cell r="AX850">
            <v>41264</v>
          </cell>
          <cell r="AY850">
            <v>41360</v>
          </cell>
          <cell r="AZ850">
            <v>191</v>
          </cell>
        </row>
        <row r="851">
          <cell r="B851" t="str">
            <v>C2152066-03</v>
          </cell>
          <cell r="C851" t="str">
            <v>AMEC - 150</v>
          </cell>
          <cell r="D851" t="str">
            <v>da Silva</v>
          </cell>
          <cell r="F851" t="str">
            <v>Lindeman</v>
          </cell>
          <cell r="H851" t="str">
            <v>Melissa</v>
          </cell>
          <cell r="I851" t="str">
            <v>960E02</v>
          </cell>
          <cell r="J851" t="str">
            <v>1-HTD-C-150</v>
          </cell>
          <cell r="M851">
            <v>1</v>
          </cell>
          <cell r="N851" t="str">
            <v>LF2440</v>
          </cell>
          <cell r="O851">
            <v>3328788</v>
          </cell>
          <cell r="P851" t="str">
            <v>PP</v>
          </cell>
          <cell r="Q851" t="str">
            <v>CPX</v>
          </cell>
          <cell r="R851" t="str">
            <v>Pinn/API</v>
          </cell>
          <cell r="S851" t="str">
            <v>Y</v>
          </cell>
          <cell r="T851" t="str">
            <v>N</v>
          </cell>
          <cell r="U851">
            <v>41180</v>
          </cell>
          <cell r="V851">
            <v>41186</v>
          </cell>
          <cell r="W851">
            <v>41498</v>
          </cell>
          <cell r="X851">
            <v>41529</v>
          </cell>
          <cell r="Y851">
            <v>41185</v>
          </cell>
          <cell r="Z851">
            <v>41193</v>
          </cell>
          <cell r="AA851">
            <v>41193</v>
          </cell>
          <cell r="AB851">
            <v>41200</v>
          </cell>
          <cell r="AC851">
            <v>41249</v>
          </cell>
          <cell r="AD851">
            <v>41277</v>
          </cell>
          <cell r="AE851">
            <v>41288</v>
          </cell>
          <cell r="AF851">
            <v>41302</v>
          </cell>
          <cell r="AH851">
            <v>41499</v>
          </cell>
          <cell r="AI851">
            <v>41375</v>
          </cell>
          <cell r="AJ851">
            <v>83</v>
          </cell>
          <cell r="AK851">
            <v>49</v>
          </cell>
          <cell r="AV851">
            <v>41326</v>
          </cell>
          <cell r="AX851">
            <v>41345</v>
          </cell>
          <cell r="AY851">
            <v>41501</v>
          </cell>
          <cell r="AZ851">
            <v>315</v>
          </cell>
        </row>
        <row r="852">
          <cell r="B852" t="str">
            <v>A2216651-01</v>
          </cell>
          <cell r="C852" t="str">
            <v>Conoco Phillips</v>
          </cell>
          <cell r="D852" t="str">
            <v>McKechnie</v>
          </cell>
          <cell r="F852" t="str">
            <v>Miller</v>
          </cell>
          <cell r="G852" t="str">
            <v>-</v>
          </cell>
          <cell r="H852" t="str">
            <v>Kursten</v>
          </cell>
          <cell r="I852" t="str">
            <v>4517795545</v>
          </cell>
          <cell r="J852" t="str">
            <v>P-5269b</v>
          </cell>
          <cell r="M852">
            <v>1</v>
          </cell>
          <cell r="N852" t="str">
            <v>LMV322</v>
          </cell>
          <cell r="O852">
            <v>52276</v>
          </cell>
          <cell r="Q852" t="str">
            <v>FLT</v>
          </cell>
          <cell r="R852" t="str">
            <v>PA</v>
          </cell>
          <cell r="S852" t="str">
            <v>N</v>
          </cell>
          <cell r="T852" t="str">
            <v>N</v>
          </cell>
          <cell r="U852">
            <v>41239</v>
          </cell>
          <cell r="V852">
            <v>41240</v>
          </cell>
          <cell r="W852">
            <v>41348</v>
          </cell>
          <cell r="X852">
            <v>41348</v>
          </cell>
          <cell r="Y852">
            <v>41240</v>
          </cell>
          <cell r="Z852">
            <v>41247</v>
          </cell>
          <cell r="AA852">
            <v>41247</v>
          </cell>
          <cell r="AB852">
            <v>41247</v>
          </cell>
          <cell r="AC852">
            <v>41236</v>
          </cell>
          <cell r="AD852">
            <v>41250</v>
          </cell>
          <cell r="AE852">
            <v>41300</v>
          </cell>
          <cell r="AF852">
            <v>41303</v>
          </cell>
          <cell r="AH852">
            <v>41318</v>
          </cell>
          <cell r="AI852" t="str">
            <v>-</v>
          </cell>
          <cell r="AJ852">
            <v>46</v>
          </cell>
          <cell r="AK852">
            <v>15.428571428571429</v>
          </cell>
          <cell r="AR852">
            <v>41255</v>
          </cell>
          <cell r="AV852">
            <v>41277</v>
          </cell>
          <cell r="AX852">
            <v>41284</v>
          </cell>
          <cell r="AY852">
            <v>41320</v>
          </cell>
          <cell r="AZ852">
            <v>80</v>
          </cell>
        </row>
        <row r="853">
          <cell r="B853" t="str">
            <v>C2023338-01-02</v>
          </cell>
          <cell r="C853" t="str">
            <v>Bechtel APLNG KIT</v>
          </cell>
          <cell r="D853" t="str">
            <v>Jones</v>
          </cell>
          <cell r="F853" t="str">
            <v>Schumacher</v>
          </cell>
          <cell r="G853" t="str">
            <v>Thompson</v>
          </cell>
          <cell r="H853" t="str">
            <v>Melissa</v>
          </cell>
          <cell r="I853" t="str">
            <v>25605-140-POA-MCCS-00002</v>
          </cell>
          <cell r="L853" t="str">
            <v>Van de werken</v>
          </cell>
          <cell r="M853">
            <v>0</v>
          </cell>
          <cell r="N853" t="str">
            <v>LF2230</v>
          </cell>
          <cell r="O853">
            <v>0</v>
          </cell>
          <cell r="P853" t="str">
            <v>PP</v>
          </cell>
          <cell r="Q853" t="str">
            <v>CPX</v>
          </cell>
          <cell r="R853" t="str">
            <v>Pinn/API</v>
          </cell>
          <cell r="S853" t="str">
            <v>Y</v>
          </cell>
          <cell r="T853" t="str">
            <v>N</v>
          </cell>
          <cell r="V853">
            <v>40751</v>
          </cell>
          <cell r="W853">
            <v>41452</v>
          </cell>
          <cell r="X853">
            <v>41593</v>
          </cell>
          <cell r="Z853">
            <v>40758</v>
          </cell>
          <cell r="AA853">
            <v>40758</v>
          </cell>
          <cell r="AB853">
            <v>40765</v>
          </cell>
          <cell r="AC853">
            <v>41313</v>
          </cell>
          <cell r="AD853">
            <v>41341</v>
          </cell>
          <cell r="AE853">
            <v>41289</v>
          </cell>
          <cell r="AF853">
            <v>41303</v>
          </cell>
          <cell r="AH853">
            <v>41563</v>
          </cell>
          <cell r="AI853">
            <v>41303</v>
          </cell>
          <cell r="AJ853">
            <v>395</v>
          </cell>
          <cell r="AK853">
            <v>120.28571428571429</v>
          </cell>
          <cell r="AP853" t="str">
            <v>x</v>
          </cell>
          <cell r="AQ853" t="str">
            <v>x</v>
          </cell>
          <cell r="AW853">
            <v>41389</v>
          </cell>
          <cell r="AX853">
            <v>41390</v>
          </cell>
          <cell r="AY853">
            <v>41592</v>
          </cell>
          <cell r="AZ853">
            <v>841</v>
          </cell>
        </row>
        <row r="854">
          <cell r="B854" t="str">
            <v>A2236623-01</v>
          </cell>
          <cell r="C854" t="str">
            <v>OEC / Exxonmobile</v>
          </cell>
          <cell r="D854" t="str">
            <v>McKechnie</v>
          </cell>
          <cell r="F854" t="str">
            <v>Miller</v>
          </cell>
          <cell r="G854" t="str">
            <v>-</v>
          </cell>
          <cell r="H854" t="str">
            <v>Kursten</v>
          </cell>
          <cell r="I854" t="str">
            <v>6016320</v>
          </cell>
          <cell r="J854" t="str">
            <v>P-2 expedite</v>
          </cell>
          <cell r="M854">
            <v>1</v>
          </cell>
          <cell r="N854" t="str">
            <v>LMV801</v>
          </cell>
          <cell r="O854">
            <v>34016.15</v>
          </cell>
          <cell r="P854" t="str">
            <v>-</v>
          </cell>
          <cell r="Q854" t="str">
            <v>FLT</v>
          </cell>
          <cell r="R854" t="str">
            <v>P5</v>
          </cell>
          <cell r="S854" t="str">
            <v>N</v>
          </cell>
          <cell r="T854" t="str">
            <v>Y</v>
          </cell>
          <cell r="U854">
            <v>41295</v>
          </cell>
          <cell r="V854">
            <v>41297</v>
          </cell>
          <cell r="W854">
            <v>41334</v>
          </cell>
          <cell r="X854">
            <v>41334</v>
          </cell>
          <cell r="Y854">
            <v>41296</v>
          </cell>
          <cell r="Z854">
            <v>41304</v>
          </cell>
          <cell r="AA854">
            <v>41304</v>
          </cell>
          <cell r="AB854">
            <v>41299.5</v>
          </cell>
          <cell r="AC854">
            <v>41334</v>
          </cell>
          <cell r="AD854">
            <v>41334</v>
          </cell>
          <cell r="AE854">
            <v>41304.25</v>
          </cell>
          <cell r="AF854">
            <v>41305.5</v>
          </cell>
          <cell r="AH854">
            <v>41304</v>
          </cell>
          <cell r="AI854" t="str">
            <v>-</v>
          </cell>
          <cell r="AJ854">
            <v>7</v>
          </cell>
          <cell r="AK854">
            <v>5.2857142857142856</v>
          </cell>
          <cell r="AL854">
            <v>41297</v>
          </cell>
          <cell r="AM854" t="str">
            <v>-</v>
          </cell>
          <cell r="AN854" t="str">
            <v>-</v>
          </cell>
          <cell r="AO854">
            <v>41302</v>
          </cell>
          <cell r="AP854">
            <v>41302</v>
          </cell>
          <cell r="AR854">
            <v>41302</v>
          </cell>
          <cell r="AS854">
            <v>41302</v>
          </cell>
          <cell r="AT854" t="str">
            <v>Parks</v>
          </cell>
          <cell r="AV854">
            <v>41303</v>
          </cell>
          <cell r="AX854">
            <v>41312</v>
          </cell>
          <cell r="AY854">
            <v>41334</v>
          </cell>
        </row>
        <row r="855">
          <cell r="B855" t="str">
            <v>C2152066-03</v>
          </cell>
          <cell r="C855" t="str">
            <v>AMEC - 150  KIT</v>
          </cell>
          <cell r="D855" t="str">
            <v>da Silva</v>
          </cell>
          <cell r="F855" t="str">
            <v>Lindeman</v>
          </cell>
          <cell r="G855" t="str">
            <v>Archibald</v>
          </cell>
          <cell r="H855" t="str">
            <v>Melissa</v>
          </cell>
          <cell r="I855" t="str">
            <v>960E02</v>
          </cell>
          <cell r="J855" t="str">
            <v>1-HTD-C-150</v>
          </cell>
          <cell r="M855">
            <v>0</v>
          </cell>
          <cell r="N855" t="str">
            <v>LF2440</v>
          </cell>
          <cell r="O855">
            <v>0</v>
          </cell>
          <cell r="P855" t="str">
            <v>PP</v>
          </cell>
          <cell r="Q855" t="str">
            <v>CPX</v>
          </cell>
          <cell r="R855" t="str">
            <v>Pinn/API</v>
          </cell>
          <cell r="S855" t="str">
            <v>Y</v>
          </cell>
          <cell r="T855" t="str">
            <v>N</v>
          </cell>
          <cell r="U855">
            <v>41180</v>
          </cell>
          <cell r="V855">
            <v>41186</v>
          </cell>
          <cell r="W855">
            <v>41505</v>
          </cell>
          <cell r="X855">
            <v>41547</v>
          </cell>
          <cell r="Y855">
            <v>41185</v>
          </cell>
          <cell r="Z855">
            <v>41193</v>
          </cell>
          <cell r="AA855">
            <v>41193</v>
          </cell>
          <cell r="AB855">
            <v>41200</v>
          </cell>
          <cell r="AC855">
            <v>41267</v>
          </cell>
          <cell r="AD855">
            <v>41295</v>
          </cell>
          <cell r="AE855">
            <v>41295</v>
          </cell>
          <cell r="AF855">
            <v>41309</v>
          </cell>
          <cell r="AH855">
            <v>41517</v>
          </cell>
          <cell r="AI855">
            <v>41393</v>
          </cell>
          <cell r="AJ855">
            <v>88</v>
          </cell>
          <cell r="AK855">
            <v>51.571428571428569</v>
          </cell>
          <cell r="AW855">
            <v>41368</v>
          </cell>
          <cell r="AX855">
            <v>41373</v>
          </cell>
          <cell r="AY855">
            <v>41501</v>
          </cell>
          <cell r="AZ855">
            <v>315</v>
          </cell>
        </row>
        <row r="856">
          <cell r="B856" t="str">
            <v>A2233248-01</v>
          </cell>
          <cell r="C856" t="str">
            <v>GASIA / Petroquimica</v>
          </cell>
          <cell r="D856" t="str">
            <v>McKechnie</v>
          </cell>
          <cell r="F856" t="str">
            <v>Miller</v>
          </cell>
          <cell r="G856" t="str">
            <v>-</v>
          </cell>
          <cell r="H856" t="str">
            <v>Madeleine</v>
          </cell>
          <cell r="I856" t="str">
            <v>OI123649</v>
          </cell>
          <cell r="J856" t="str">
            <v>P-211</v>
          </cell>
          <cell r="M856">
            <v>1</v>
          </cell>
          <cell r="N856" t="str">
            <v>LMV311</v>
          </cell>
          <cell r="O856">
            <v>72526</v>
          </cell>
          <cell r="Q856" t="str">
            <v>FLT</v>
          </cell>
          <cell r="R856" t="str">
            <v>P8</v>
          </cell>
          <cell r="S856" t="str">
            <v>N</v>
          </cell>
          <cell r="T856" t="str">
            <v>N</v>
          </cell>
          <cell r="U856">
            <v>41289</v>
          </cell>
          <cell r="V856">
            <v>41289</v>
          </cell>
          <cell r="W856">
            <v>41364</v>
          </cell>
          <cell r="X856">
            <v>41364</v>
          </cell>
          <cell r="Y856">
            <v>41289</v>
          </cell>
          <cell r="Z856">
            <v>41296</v>
          </cell>
          <cell r="AA856">
            <v>41296</v>
          </cell>
          <cell r="AB856">
            <v>41293</v>
          </cell>
          <cell r="AC856">
            <v>41364</v>
          </cell>
          <cell r="AD856">
            <v>41364</v>
          </cell>
          <cell r="AE856">
            <v>41309</v>
          </cell>
          <cell r="AF856">
            <v>41311</v>
          </cell>
          <cell r="AH856">
            <v>41334</v>
          </cell>
          <cell r="AI856" t="str">
            <v>-</v>
          </cell>
          <cell r="AJ856">
            <v>17</v>
          </cell>
          <cell r="AK856">
            <v>10.714285714285714</v>
          </cell>
          <cell r="AL856">
            <v>41289</v>
          </cell>
          <cell r="AM856" t="str">
            <v>-</v>
          </cell>
          <cell r="AN856" t="str">
            <v>-</v>
          </cell>
          <cell r="AP856">
            <v>41298</v>
          </cell>
          <cell r="AR856">
            <v>41306</v>
          </cell>
          <cell r="AV856">
            <v>41313</v>
          </cell>
          <cell r="AX856">
            <v>41316</v>
          </cell>
          <cell r="AY856">
            <v>41360</v>
          </cell>
          <cell r="AZ856">
            <v>71</v>
          </cell>
        </row>
        <row r="857">
          <cell r="B857" t="str">
            <v>A2189139-01</v>
          </cell>
          <cell r="C857" t="str">
            <v>PDVSA/Bariven</v>
          </cell>
          <cell r="D857" t="str">
            <v>Glynn</v>
          </cell>
          <cell r="F857" t="str">
            <v>Collins</v>
          </cell>
          <cell r="H857" t="str">
            <v>Audrey</v>
          </cell>
          <cell r="I857">
            <v>5100100765</v>
          </cell>
          <cell r="J857" t="str">
            <v>G-1907</v>
          </cell>
          <cell r="M857">
            <v>1</v>
          </cell>
          <cell r="N857" t="str">
            <v>LMV322</v>
          </cell>
          <cell r="O857">
            <v>57875</v>
          </cell>
          <cell r="Q857" t="str">
            <v>STD</v>
          </cell>
          <cell r="R857" t="str">
            <v>PB</v>
          </cell>
          <cell r="S857" t="str">
            <v>N</v>
          </cell>
          <cell r="T857" t="str">
            <v>N</v>
          </cell>
          <cell r="U857">
            <v>41162</v>
          </cell>
          <cell r="V857">
            <v>41169</v>
          </cell>
          <cell r="W857">
            <v>41364</v>
          </cell>
          <cell r="X857">
            <v>41364</v>
          </cell>
          <cell r="Y857">
            <v>41158</v>
          </cell>
          <cell r="Z857">
            <v>41176</v>
          </cell>
          <cell r="AA857">
            <v>41176</v>
          </cell>
          <cell r="AB857">
            <v>41176</v>
          </cell>
          <cell r="AC857">
            <v>41252</v>
          </cell>
          <cell r="AD857">
            <v>41266</v>
          </cell>
          <cell r="AE857">
            <v>41309</v>
          </cell>
          <cell r="AF857">
            <v>41312</v>
          </cell>
          <cell r="AH857">
            <v>41334</v>
          </cell>
          <cell r="AI857" t="str">
            <v>-</v>
          </cell>
          <cell r="AJ857">
            <v>104</v>
          </cell>
          <cell r="AK857">
            <v>27.857142857142858</v>
          </cell>
          <cell r="AV857">
            <v>41212</v>
          </cell>
          <cell r="AX857">
            <v>41220</v>
          </cell>
          <cell r="AY857">
            <v>41344</v>
          </cell>
          <cell r="AZ857">
            <v>175</v>
          </cell>
        </row>
        <row r="858">
          <cell r="B858" t="str">
            <v>C2239260-01</v>
          </cell>
          <cell r="C858" t="str">
            <v>Delta Process Equipment</v>
          </cell>
          <cell r="D858" t="str">
            <v>Gibson</v>
          </cell>
          <cell r="G858" t="str">
            <v>Marcikonis</v>
          </cell>
          <cell r="H858" t="str">
            <v>Nancy</v>
          </cell>
          <cell r="I858" t="str">
            <v>083634</v>
          </cell>
          <cell r="J858" t="str">
            <v>CONVERSION</v>
          </cell>
          <cell r="M858">
            <v>1</v>
          </cell>
          <cell r="N858" t="str">
            <v>CONV</v>
          </cell>
          <cell r="O858">
            <v>71193.56</v>
          </cell>
          <cell r="P858" t="str">
            <v>-</v>
          </cell>
          <cell r="Q858" t="str">
            <v>MCPX</v>
          </cell>
          <cell r="R858" t="str">
            <v>P4</v>
          </cell>
          <cell r="S858" t="str">
            <v>N</v>
          </cell>
          <cell r="T858" t="str">
            <v>Y</v>
          </cell>
          <cell r="U858">
            <v>41303</v>
          </cell>
          <cell r="V858">
            <v>41304</v>
          </cell>
          <cell r="W858">
            <v>41334</v>
          </cell>
          <cell r="X858">
            <v>41334</v>
          </cell>
          <cell r="Y858">
            <v>41303</v>
          </cell>
          <cell r="Z858">
            <v>41311</v>
          </cell>
          <cell r="AA858">
            <v>41311</v>
          </cell>
          <cell r="AB858">
            <v>41306</v>
          </cell>
          <cell r="AC858">
            <v>41334</v>
          </cell>
          <cell r="AD858">
            <v>41334</v>
          </cell>
          <cell r="AE858">
            <v>41312</v>
          </cell>
          <cell r="AF858">
            <v>41313</v>
          </cell>
          <cell r="AH858">
            <v>41304</v>
          </cell>
          <cell r="AI858" t="str">
            <v>-</v>
          </cell>
          <cell r="AJ858">
            <v>8</v>
          </cell>
          <cell r="AK858">
            <v>4.2857142857142856</v>
          </cell>
          <cell r="AL858">
            <v>41303</v>
          </cell>
          <cell r="AM858" t="str">
            <v>-</v>
          </cell>
          <cell r="AN858" t="str">
            <v>-</v>
          </cell>
          <cell r="AO858" t="str">
            <v>-</v>
          </cell>
          <cell r="AP858" t="str">
            <v>-</v>
          </cell>
          <cell r="AR858" t="str">
            <v>-</v>
          </cell>
          <cell r="AS858" t="str">
            <v>-</v>
          </cell>
          <cell r="AT858" t="str">
            <v>-</v>
          </cell>
          <cell r="AV858">
            <v>41311</v>
          </cell>
          <cell r="AX858">
            <v>41312</v>
          </cell>
          <cell r="AY858">
            <v>41346</v>
          </cell>
          <cell r="AZ858">
            <v>42</v>
          </cell>
        </row>
        <row r="859">
          <cell r="B859" t="str">
            <v>A2180564-01-02</v>
          </cell>
          <cell r="C859" t="str">
            <v>Shaanix/PuCheng</v>
          </cell>
          <cell r="D859" t="str">
            <v>Setelin</v>
          </cell>
          <cell r="F859" t="str">
            <v>Collins</v>
          </cell>
          <cell r="H859" t="str">
            <v>Nancy</v>
          </cell>
          <cell r="I859" t="str">
            <v>SCM12-SM044/WS07</v>
          </cell>
          <cell r="J859" t="str">
            <v>G-1002/1003</v>
          </cell>
          <cell r="M859">
            <v>2</v>
          </cell>
          <cell r="N859" t="str">
            <v>LMV-322</v>
          </cell>
          <cell r="O859">
            <v>225009</v>
          </cell>
          <cell r="P859" t="str">
            <v>PP</v>
          </cell>
          <cell r="Q859" t="str">
            <v>CPX</v>
          </cell>
          <cell r="R859" t="str">
            <v>PD</v>
          </cell>
          <cell r="S859" t="str">
            <v>Y</v>
          </cell>
          <cell r="T859" t="str">
            <v>N</v>
          </cell>
          <cell r="V859">
            <v>41145</v>
          </cell>
          <cell r="W859">
            <v>41380</v>
          </cell>
          <cell r="X859">
            <v>41355</v>
          </cell>
          <cell r="Z859">
            <v>41152</v>
          </cell>
          <cell r="AA859">
            <v>41152</v>
          </cell>
          <cell r="AB859">
            <v>41152</v>
          </cell>
          <cell r="AC859">
            <v>41243</v>
          </cell>
          <cell r="AD859">
            <v>41257</v>
          </cell>
          <cell r="AE859">
            <v>41309</v>
          </cell>
          <cell r="AF859">
            <v>41313</v>
          </cell>
          <cell r="AH859">
            <v>41325</v>
          </cell>
          <cell r="AI859" t="str">
            <v>-</v>
          </cell>
          <cell r="AJ859">
            <v>121</v>
          </cell>
          <cell r="AK859">
            <v>30</v>
          </cell>
          <cell r="AM859">
            <v>41164</v>
          </cell>
          <cell r="AN859">
            <v>41164</v>
          </cell>
          <cell r="AO859" t="str">
            <v>x</v>
          </cell>
          <cell r="AP859">
            <v>41145</v>
          </cell>
          <cell r="AR859">
            <v>41303</v>
          </cell>
          <cell r="AS859">
            <v>41309</v>
          </cell>
          <cell r="AT859" t="str">
            <v>Parks</v>
          </cell>
          <cell r="AV859">
            <v>41312</v>
          </cell>
          <cell r="AX859">
            <v>41320</v>
          </cell>
          <cell r="AY859">
            <v>41379</v>
          </cell>
          <cell r="AZ859">
            <v>234</v>
          </cell>
        </row>
        <row r="860">
          <cell r="B860" t="str">
            <v>A2180564-03-04</v>
          </cell>
          <cell r="C860" t="str">
            <v>Shaanix/PuCheng</v>
          </cell>
          <cell r="D860" t="str">
            <v>Setelin</v>
          </cell>
          <cell r="F860" t="str">
            <v>Collins</v>
          </cell>
          <cell r="H860" t="str">
            <v>Nancy</v>
          </cell>
          <cell r="I860" t="str">
            <v>SCM12-SM044/WS07</v>
          </cell>
          <cell r="J860" t="str">
            <v>G-1412/1413</v>
          </cell>
          <cell r="M860">
            <v>2</v>
          </cell>
          <cell r="N860" t="str">
            <v>LMV-322</v>
          </cell>
          <cell r="O860">
            <v>210165</v>
          </cell>
          <cell r="P860" t="str">
            <v>PP</v>
          </cell>
          <cell r="Q860" t="str">
            <v>CPX</v>
          </cell>
          <cell r="R860" t="str">
            <v>PD</v>
          </cell>
          <cell r="S860" t="str">
            <v>Y</v>
          </cell>
          <cell r="T860" t="str">
            <v>N</v>
          </cell>
          <cell r="V860">
            <v>41145</v>
          </cell>
          <cell r="W860">
            <v>41380</v>
          </cell>
          <cell r="X860">
            <v>41355</v>
          </cell>
          <cell r="Z860">
            <v>41152</v>
          </cell>
          <cell r="AA860">
            <v>41152</v>
          </cell>
          <cell r="AB860">
            <v>41152</v>
          </cell>
          <cell r="AC860">
            <v>41243</v>
          </cell>
          <cell r="AD860">
            <v>41257</v>
          </cell>
          <cell r="AE860">
            <v>41309</v>
          </cell>
          <cell r="AF860">
            <v>41313</v>
          </cell>
          <cell r="AH860">
            <v>41325</v>
          </cell>
          <cell r="AI860" t="str">
            <v>-</v>
          </cell>
          <cell r="AJ860">
            <v>121</v>
          </cell>
          <cell r="AK860">
            <v>30</v>
          </cell>
          <cell r="AM860">
            <v>41164</v>
          </cell>
          <cell r="AN860">
            <v>41164</v>
          </cell>
          <cell r="AO860" t="str">
            <v>x</v>
          </cell>
          <cell r="AP860">
            <v>41145</v>
          </cell>
          <cell r="AR860">
            <v>41303</v>
          </cell>
          <cell r="AS860">
            <v>41309</v>
          </cell>
          <cell r="AT860" t="str">
            <v>Parks</v>
          </cell>
          <cell r="AV860">
            <v>41312</v>
          </cell>
          <cell r="AX860">
            <v>41325</v>
          </cell>
          <cell r="AY860">
            <v>41379</v>
          </cell>
          <cell r="AZ860">
            <v>234</v>
          </cell>
        </row>
        <row r="861">
          <cell r="B861" t="str">
            <v>A2180564-05-06</v>
          </cell>
          <cell r="C861" t="str">
            <v>Shaanix/PuCheng</v>
          </cell>
          <cell r="D861" t="str">
            <v>Setelin</v>
          </cell>
          <cell r="F861" t="str">
            <v>Collins</v>
          </cell>
          <cell r="H861" t="str">
            <v>Nancy</v>
          </cell>
          <cell r="I861" t="str">
            <v>SCM12-SM044/WS07</v>
          </cell>
          <cell r="J861" t="str">
            <v>G-5215/5216</v>
          </cell>
          <cell r="M861">
            <v>2</v>
          </cell>
          <cell r="N861" t="str">
            <v>LMV-322</v>
          </cell>
          <cell r="O861">
            <v>224449</v>
          </cell>
          <cell r="P861" t="str">
            <v>PP</v>
          </cell>
          <cell r="Q861" t="str">
            <v>CPX</v>
          </cell>
          <cell r="R861" t="str">
            <v>PD</v>
          </cell>
          <cell r="S861" t="str">
            <v>Y</v>
          </cell>
          <cell r="T861" t="str">
            <v>N</v>
          </cell>
          <cell r="V861">
            <v>41145</v>
          </cell>
          <cell r="W861">
            <v>41380</v>
          </cell>
          <cell r="X861">
            <v>41355</v>
          </cell>
          <cell r="Z861">
            <v>41152</v>
          </cell>
          <cell r="AA861">
            <v>41152</v>
          </cell>
          <cell r="AB861">
            <v>41152</v>
          </cell>
          <cell r="AC861">
            <v>41243</v>
          </cell>
          <cell r="AD861">
            <v>41257</v>
          </cell>
          <cell r="AE861">
            <v>41309</v>
          </cell>
          <cell r="AF861">
            <v>41313</v>
          </cell>
          <cell r="AH861">
            <v>41325</v>
          </cell>
          <cell r="AI861" t="str">
            <v>-</v>
          </cell>
          <cell r="AJ861">
            <v>121</v>
          </cell>
          <cell r="AK861">
            <v>30</v>
          </cell>
          <cell r="AM861">
            <v>41164</v>
          </cell>
          <cell r="AN861">
            <v>41164</v>
          </cell>
          <cell r="AO861" t="str">
            <v>x</v>
          </cell>
          <cell r="AP861">
            <v>41145</v>
          </cell>
          <cell r="AR861">
            <v>41303</v>
          </cell>
          <cell r="AS861">
            <v>41309</v>
          </cell>
          <cell r="AT861" t="str">
            <v>Parks</v>
          </cell>
          <cell r="AV861">
            <v>41312</v>
          </cell>
          <cell r="AX861">
            <v>41327</v>
          </cell>
          <cell r="AY861">
            <v>41379</v>
          </cell>
          <cell r="AZ861">
            <v>234</v>
          </cell>
        </row>
        <row r="862">
          <cell r="B862" t="str">
            <v>A2180564-07-08</v>
          </cell>
          <cell r="C862" t="str">
            <v>Shaanix/PuCheng</v>
          </cell>
          <cell r="D862" t="str">
            <v>Setelin</v>
          </cell>
          <cell r="F862" t="str">
            <v>Collins</v>
          </cell>
          <cell r="H862" t="str">
            <v>Nancy</v>
          </cell>
          <cell r="I862" t="str">
            <v>SCM12-SM044/WS07</v>
          </cell>
          <cell r="J862" t="str">
            <v>G-5225/5228</v>
          </cell>
          <cell r="M862">
            <v>2</v>
          </cell>
          <cell r="N862" t="str">
            <v>LMV-322</v>
          </cell>
          <cell r="O862">
            <v>185507</v>
          </cell>
          <cell r="P862" t="str">
            <v>PP</v>
          </cell>
          <cell r="Q862" t="str">
            <v>CPX</v>
          </cell>
          <cell r="R862" t="str">
            <v>PD</v>
          </cell>
          <cell r="S862" t="str">
            <v>Y</v>
          </cell>
          <cell r="T862" t="str">
            <v>N</v>
          </cell>
          <cell r="V862">
            <v>41145</v>
          </cell>
          <cell r="W862">
            <v>41380</v>
          </cell>
          <cell r="X862">
            <v>41355</v>
          </cell>
          <cell r="Z862">
            <v>41152</v>
          </cell>
          <cell r="AA862">
            <v>41152</v>
          </cell>
          <cell r="AB862">
            <v>41152</v>
          </cell>
          <cell r="AC862">
            <v>41243</v>
          </cell>
          <cell r="AD862">
            <v>41257</v>
          </cell>
          <cell r="AE862">
            <v>41309</v>
          </cell>
          <cell r="AF862">
            <v>41313</v>
          </cell>
          <cell r="AH862">
            <v>41325</v>
          </cell>
          <cell r="AI862" t="str">
            <v>-</v>
          </cell>
          <cell r="AJ862">
            <v>121</v>
          </cell>
          <cell r="AK862">
            <v>30</v>
          </cell>
          <cell r="AM862">
            <v>41164</v>
          </cell>
          <cell r="AN862">
            <v>41164</v>
          </cell>
          <cell r="AO862" t="str">
            <v>x</v>
          </cell>
          <cell r="AP862">
            <v>41145</v>
          </cell>
          <cell r="AR862">
            <v>41303</v>
          </cell>
          <cell r="AS862">
            <v>41306</v>
          </cell>
          <cell r="AT862" t="str">
            <v>Parks</v>
          </cell>
          <cell r="AV862">
            <v>41312</v>
          </cell>
          <cell r="AX862">
            <v>41331</v>
          </cell>
          <cell r="AY862">
            <v>41379</v>
          </cell>
          <cell r="AZ862">
            <v>234</v>
          </cell>
        </row>
        <row r="863">
          <cell r="B863" t="str">
            <v>A2168811-01-02</v>
          </cell>
          <cell r="C863" t="str">
            <v>Sinopec Shiji</v>
          </cell>
          <cell r="D863" t="str">
            <v>Pastore</v>
          </cell>
          <cell r="F863" t="str">
            <v>Collins</v>
          </cell>
          <cell r="G863" t="str">
            <v>Gibson</v>
          </cell>
          <cell r="H863" t="str">
            <v>Christina</v>
          </cell>
          <cell r="I863" t="str">
            <v>12USUSAAASPECUS21045</v>
          </cell>
          <cell r="J863" t="str">
            <v>P-301A/B</v>
          </cell>
          <cell r="M863">
            <v>2</v>
          </cell>
          <cell r="N863" t="str">
            <v>LMV-343</v>
          </cell>
          <cell r="O863">
            <v>910000</v>
          </cell>
          <cell r="P863" t="str">
            <v>PP</v>
          </cell>
          <cell r="Q863" t="str">
            <v>CPX</v>
          </cell>
          <cell r="R863" t="str">
            <v>PE</v>
          </cell>
          <cell r="S863" t="str">
            <v>Y</v>
          </cell>
          <cell r="T863" t="str">
            <v>N</v>
          </cell>
          <cell r="U863">
            <v>41106</v>
          </cell>
          <cell r="V863">
            <v>41116</v>
          </cell>
          <cell r="W863">
            <v>41402</v>
          </cell>
          <cell r="X863">
            <v>41402</v>
          </cell>
          <cell r="Y863">
            <v>41108</v>
          </cell>
          <cell r="Z863">
            <v>41123</v>
          </cell>
          <cell r="AA863">
            <v>41123</v>
          </cell>
          <cell r="AB863">
            <v>41123</v>
          </cell>
          <cell r="AC863">
            <v>41276</v>
          </cell>
          <cell r="AD863">
            <v>41290</v>
          </cell>
          <cell r="AE863">
            <v>41308</v>
          </cell>
          <cell r="AF863">
            <v>41313</v>
          </cell>
          <cell r="AH863">
            <v>41372</v>
          </cell>
          <cell r="AI863" t="str">
            <v>-</v>
          </cell>
          <cell r="AJ863">
            <v>142</v>
          </cell>
          <cell r="AK863">
            <v>40.857142857142854</v>
          </cell>
          <cell r="AL863">
            <v>41481</v>
          </cell>
          <cell r="AM863">
            <v>41153</v>
          </cell>
          <cell r="AN863">
            <v>41133</v>
          </cell>
          <cell r="AO863">
            <v>41122</v>
          </cell>
          <cell r="AP863">
            <v>41277</v>
          </cell>
          <cell r="AQ863">
            <v>41305</v>
          </cell>
          <cell r="AR863">
            <v>41313</v>
          </cell>
          <cell r="AS863">
            <v>41319</v>
          </cell>
          <cell r="AT863" t="str">
            <v>Parks</v>
          </cell>
          <cell r="AV863">
            <v>41320</v>
          </cell>
          <cell r="AX863">
            <v>41327</v>
          </cell>
          <cell r="AY863">
            <v>41407</v>
          </cell>
          <cell r="AZ863">
            <v>291</v>
          </cell>
        </row>
        <row r="864">
          <cell r="B864" t="str">
            <v>C2213766-01-02</v>
          </cell>
          <cell r="C864" t="str">
            <v>Linde Process Plants Inc.</v>
          </cell>
          <cell r="D864" t="str">
            <v>Boening</v>
          </cell>
          <cell r="F864" t="str">
            <v>Miller</v>
          </cell>
          <cell r="G864" t="str">
            <v>-</v>
          </cell>
          <cell r="H864" t="str">
            <v>Audrey</v>
          </cell>
          <cell r="I864" t="str">
            <v>005 2PA0730 Sup. 000</v>
          </cell>
          <cell r="J864" t="str">
            <v>2-CM-620 A/B</v>
          </cell>
          <cell r="M864">
            <v>2</v>
          </cell>
          <cell r="N864" t="str">
            <v>LMC311P</v>
          </cell>
          <cell r="O864">
            <v>364886</v>
          </cell>
          <cell r="P864" t="str">
            <v>PP</v>
          </cell>
          <cell r="Q864" t="str">
            <v>MCPX</v>
          </cell>
          <cell r="R864" t="str">
            <v>CC</v>
          </cell>
          <cell r="S864" t="str">
            <v>Y</v>
          </cell>
          <cell r="T864" t="str">
            <v>N</v>
          </cell>
          <cell r="U864">
            <v>41222</v>
          </cell>
          <cell r="V864">
            <v>41228</v>
          </cell>
          <cell r="W864">
            <v>41418</v>
          </cell>
          <cell r="X864">
            <v>41418</v>
          </cell>
          <cell r="Y864">
            <v>41225</v>
          </cell>
          <cell r="Z864">
            <v>41235</v>
          </cell>
          <cell r="AA864">
            <v>41235</v>
          </cell>
          <cell r="AB864">
            <v>41242</v>
          </cell>
          <cell r="AC864">
            <v>41306</v>
          </cell>
          <cell r="AD864">
            <v>41320</v>
          </cell>
          <cell r="AE864">
            <v>41309</v>
          </cell>
          <cell r="AF864">
            <v>41313</v>
          </cell>
          <cell r="AH864">
            <v>41388</v>
          </cell>
          <cell r="AI864" t="str">
            <v>-</v>
          </cell>
          <cell r="AJ864">
            <v>62</v>
          </cell>
          <cell r="AK864">
            <v>27.142857142857142</v>
          </cell>
          <cell r="AL864">
            <v>41222</v>
          </cell>
          <cell r="AV864">
            <v>41332</v>
          </cell>
          <cell r="AX864">
            <v>41334</v>
          </cell>
          <cell r="AY864">
            <v>41403</v>
          </cell>
          <cell r="AZ864">
            <v>175</v>
          </cell>
        </row>
        <row r="865">
          <cell r="B865" t="str">
            <v>C2150713-01</v>
          </cell>
          <cell r="C865" t="str">
            <v>Thomas Russell</v>
          </cell>
          <cell r="D865" t="str">
            <v>Boening</v>
          </cell>
          <cell r="F865" t="str">
            <v>Miller</v>
          </cell>
          <cell r="G865" t="str">
            <v>-</v>
          </cell>
          <cell r="H865" t="str">
            <v>Kursten</v>
          </cell>
          <cell r="I865" t="str">
            <v>303-12</v>
          </cell>
          <cell r="J865" t="str">
            <v>C-141</v>
          </cell>
          <cell r="L865" t="str">
            <v>Wesley</v>
          </cell>
          <cell r="M865">
            <v>1</v>
          </cell>
          <cell r="N865" t="str">
            <v>LMC311P</v>
          </cell>
          <cell r="O865">
            <v>131109</v>
          </cell>
          <cell r="Q865" t="str">
            <v>FLT</v>
          </cell>
          <cell r="R865" t="str">
            <v>CA</v>
          </cell>
          <cell r="S865" t="str">
            <v>N</v>
          </cell>
          <cell r="T865" t="str">
            <v>N</v>
          </cell>
          <cell r="U865">
            <v>41072</v>
          </cell>
          <cell r="V865">
            <v>41072</v>
          </cell>
          <cell r="W865">
            <v>41374</v>
          </cell>
          <cell r="X865">
            <v>41362</v>
          </cell>
          <cell r="Y865">
            <v>41072</v>
          </cell>
          <cell r="Z865">
            <v>41079</v>
          </cell>
          <cell r="AA865">
            <v>41079</v>
          </cell>
          <cell r="AB865">
            <v>41086</v>
          </cell>
          <cell r="AC865">
            <v>41250</v>
          </cell>
          <cell r="AD865">
            <v>41264</v>
          </cell>
          <cell r="AE865">
            <v>41310</v>
          </cell>
          <cell r="AF865">
            <v>41314</v>
          </cell>
          <cell r="AH865">
            <v>41332</v>
          </cell>
          <cell r="AI865" t="str">
            <v>-</v>
          </cell>
          <cell r="AJ865">
            <v>174</v>
          </cell>
          <cell r="AK865">
            <v>41.428571428571431</v>
          </cell>
          <cell r="AV865">
            <v>41207</v>
          </cell>
          <cell r="AX865">
            <v>41221</v>
          </cell>
          <cell r="AY865">
            <v>41361</v>
          </cell>
          <cell r="AZ865">
            <v>289</v>
          </cell>
        </row>
        <row r="866">
          <cell r="B866" t="str">
            <v>A2231783-01</v>
          </cell>
          <cell r="C866" t="str">
            <v>BP Husky Refining</v>
          </cell>
          <cell r="D866" t="str">
            <v>McKechnie</v>
          </cell>
          <cell r="F866" t="str">
            <v>Miller</v>
          </cell>
          <cell r="G866" t="str">
            <v>-</v>
          </cell>
          <cell r="H866" t="str">
            <v>Madeleine</v>
          </cell>
          <cell r="I866" t="str">
            <v>TR503361</v>
          </cell>
          <cell r="J866" t="str">
            <v>73112978 duplicate</v>
          </cell>
          <cell r="M866">
            <v>1</v>
          </cell>
          <cell r="N866" t="str">
            <v>LMV322</v>
          </cell>
          <cell r="O866">
            <v>26153</v>
          </cell>
          <cell r="P866" t="str">
            <v>-</v>
          </cell>
          <cell r="Q866" t="str">
            <v>FLT</v>
          </cell>
          <cell r="R866" t="str">
            <v>PB</v>
          </cell>
          <cell r="S866" t="str">
            <v>N</v>
          </cell>
          <cell r="T866" t="str">
            <v>N</v>
          </cell>
          <cell r="U866">
            <v>41283</v>
          </cell>
          <cell r="V866">
            <v>41285</v>
          </cell>
          <cell r="W866">
            <v>41368</v>
          </cell>
          <cell r="X866">
            <v>41368</v>
          </cell>
          <cell r="Y866">
            <v>41284</v>
          </cell>
          <cell r="Z866">
            <v>41292</v>
          </cell>
          <cell r="AA866">
            <v>41292</v>
          </cell>
          <cell r="AB866">
            <v>41292</v>
          </cell>
          <cell r="AC866">
            <v>41256</v>
          </cell>
          <cell r="AD866">
            <v>41270</v>
          </cell>
          <cell r="AE866">
            <v>41313</v>
          </cell>
          <cell r="AF866">
            <v>41316</v>
          </cell>
          <cell r="AH866">
            <v>41338</v>
          </cell>
          <cell r="AI866" t="str">
            <v>-</v>
          </cell>
          <cell r="AJ866">
            <v>22</v>
          </cell>
          <cell r="AK866">
            <v>11.857142857142858</v>
          </cell>
          <cell r="AL866">
            <v>41284</v>
          </cell>
          <cell r="AM866">
            <v>41289</v>
          </cell>
          <cell r="AN866" t="str">
            <v>-</v>
          </cell>
          <cell r="AP866">
            <v>41288</v>
          </cell>
          <cell r="AR866">
            <v>41291</v>
          </cell>
          <cell r="AS866">
            <v>41305</v>
          </cell>
          <cell r="AT866" t="str">
            <v>Nelson</v>
          </cell>
          <cell r="AV866">
            <v>41310</v>
          </cell>
          <cell r="AX866">
            <v>41313</v>
          </cell>
          <cell r="AY866">
            <v>41355</v>
          </cell>
          <cell r="AZ866">
            <v>70</v>
          </cell>
        </row>
        <row r="867">
          <cell r="B867" t="str">
            <v>C2218111-01</v>
          </cell>
          <cell r="C867" t="str">
            <v>EPC</v>
          </cell>
          <cell r="D867" t="str">
            <v>McKechnie</v>
          </cell>
          <cell r="F867" t="str">
            <v>Miller</v>
          </cell>
          <cell r="G867" t="str">
            <v>-</v>
          </cell>
          <cell r="H867" t="str">
            <v>Kursten</v>
          </cell>
          <cell r="I867" t="str">
            <v>3391105972</v>
          </cell>
          <cell r="J867" t="str">
            <v>K-101</v>
          </cell>
          <cell r="M867">
            <v>1</v>
          </cell>
          <cell r="N867" t="str">
            <v>LMC311P</v>
          </cell>
          <cell r="O867">
            <v>147552</v>
          </cell>
          <cell r="P867" t="str">
            <v>PP</v>
          </cell>
          <cell r="Q867" t="str">
            <v>FLT</v>
          </cell>
          <cell r="R867" t="str">
            <v>CB</v>
          </cell>
          <cell r="S867" t="str">
            <v>N</v>
          </cell>
          <cell r="T867" t="str">
            <v>N</v>
          </cell>
          <cell r="U867">
            <v>41241</v>
          </cell>
          <cell r="V867">
            <v>41242</v>
          </cell>
          <cell r="W867">
            <v>41383</v>
          </cell>
          <cell r="X867">
            <v>41383</v>
          </cell>
          <cell r="Y867">
            <v>41242</v>
          </cell>
          <cell r="Z867">
            <v>41249</v>
          </cell>
          <cell r="AA867">
            <v>41249</v>
          </cell>
          <cell r="AB867">
            <v>41256</v>
          </cell>
          <cell r="AC867">
            <v>41271</v>
          </cell>
          <cell r="AD867">
            <v>41285</v>
          </cell>
          <cell r="AE867">
            <v>41312</v>
          </cell>
          <cell r="AF867">
            <v>41316</v>
          </cell>
          <cell r="AH867">
            <v>41353</v>
          </cell>
          <cell r="AI867" t="str">
            <v>-</v>
          </cell>
          <cell r="AJ867">
            <v>53</v>
          </cell>
          <cell r="AK867">
            <v>20.142857142857142</v>
          </cell>
          <cell r="AL867">
            <v>41242</v>
          </cell>
          <cell r="AM867" t="str">
            <v>-</v>
          </cell>
          <cell r="AP867">
            <v>41306</v>
          </cell>
          <cell r="AR867">
            <v>41305</v>
          </cell>
          <cell r="AS867">
            <v>41327</v>
          </cell>
          <cell r="AT867" t="str">
            <v>Marcikonis</v>
          </cell>
          <cell r="AV867">
            <v>41332</v>
          </cell>
          <cell r="AX867">
            <v>41334</v>
          </cell>
          <cell r="AY867">
            <v>41380</v>
          </cell>
          <cell r="AZ867">
            <v>138</v>
          </cell>
        </row>
        <row r="868">
          <cell r="B868" t="str">
            <v>A2226496-01-02</v>
          </cell>
          <cell r="C868" t="str">
            <v>Phiilips/WRB</v>
          </cell>
          <cell r="D868" t="str">
            <v>Kanous</v>
          </cell>
          <cell r="F868" t="str">
            <v>Miller</v>
          </cell>
          <cell r="G868" t="str">
            <v>-</v>
          </cell>
          <cell r="H868" t="str">
            <v>Madeleine</v>
          </cell>
          <cell r="I868" t="str">
            <v>3000311779</v>
          </cell>
          <cell r="J868" t="str">
            <v>P69093; P69094</v>
          </cell>
          <cell r="M868">
            <v>2</v>
          </cell>
          <cell r="N868" t="str">
            <v>LMV801</v>
          </cell>
          <cell r="O868">
            <v>40560</v>
          </cell>
          <cell r="P868" t="str">
            <v>-</v>
          </cell>
          <cell r="Q868" t="str">
            <v>FLT</v>
          </cell>
          <cell r="R868" t="str">
            <v>PB</v>
          </cell>
          <cell r="S868" t="str">
            <v>N</v>
          </cell>
          <cell r="T868" t="str">
            <v>N</v>
          </cell>
          <cell r="U868">
            <v>41256</v>
          </cell>
          <cell r="V868">
            <v>41263</v>
          </cell>
          <cell r="W868">
            <v>41369</v>
          </cell>
          <cell r="X868">
            <v>41348</v>
          </cell>
          <cell r="Y868">
            <v>41262</v>
          </cell>
          <cell r="Z868">
            <v>41270</v>
          </cell>
          <cell r="AA868">
            <v>41270</v>
          </cell>
          <cell r="AB868">
            <v>41270</v>
          </cell>
          <cell r="AC868">
            <v>41236</v>
          </cell>
          <cell r="AD868">
            <v>41250</v>
          </cell>
          <cell r="AE868">
            <v>41314</v>
          </cell>
          <cell r="AF868">
            <v>41317</v>
          </cell>
          <cell r="AH868">
            <v>41318</v>
          </cell>
          <cell r="AI868" t="str">
            <v>-</v>
          </cell>
          <cell r="AJ868">
            <v>39</v>
          </cell>
          <cell r="AK868">
            <v>12.142857142857142</v>
          </cell>
          <cell r="AL868">
            <v>41262</v>
          </cell>
          <cell r="AR868">
            <v>41292</v>
          </cell>
          <cell r="AT868" t="str">
            <v>Setelin</v>
          </cell>
          <cell r="AV868">
            <v>41305</v>
          </cell>
          <cell r="AX868">
            <v>41310</v>
          </cell>
          <cell r="AY868">
            <v>41346</v>
          </cell>
          <cell r="AZ868">
            <v>83</v>
          </cell>
        </row>
        <row r="869">
          <cell r="B869" t="str">
            <v>C2189518-01-02</v>
          </cell>
          <cell r="C869" t="str">
            <v>BP Exploration / Worely Parsons - KIT</v>
          </cell>
          <cell r="D869" t="str">
            <v>Strunc</v>
          </cell>
          <cell r="F869" t="str">
            <v>Parsell</v>
          </cell>
          <cell r="H869" t="str">
            <v>Suzy</v>
          </cell>
          <cell r="I869" t="str">
            <v>156461-80-POD-1004</v>
          </cell>
          <cell r="J869" t="str">
            <v>ZZZ-9410/9420</v>
          </cell>
          <cell r="M869">
            <v>0</v>
          </cell>
          <cell r="N869" t="str">
            <v>LMC343</v>
          </cell>
          <cell r="O869">
            <v>0</v>
          </cell>
          <cell r="P869" t="str">
            <v>PP</v>
          </cell>
          <cell r="Q869" t="str">
            <v>CPX</v>
          </cell>
          <cell r="R869" t="str">
            <v>CD</v>
          </cell>
          <cell r="S869" t="str">
            <v>Y</v>
          </cell>
          <cell r="T869" t="str">
            <v>N</v>
          </cell>
          <cell r="V869">
            <v>41169</v>
          </cell>
          <cell r="W869">
            <v>41578</v>
          </cell>
          <cell r="X869">
            <v>41624</v>
          </cell>
          <cell r="Z869">
            <v>41176</v>
          </cell>
          <cell r="AA869">
            <v>41176</v>
          </cell>
          <cell r="AB869">
            <v>41183</v>
          </cell>
          <cell r="AC869">
            <v>41512</v>
          </cell>
          <cell r="AD869">
            <v>41526</v>
          </cell>
          <cell r="AE869">
            <v>41315</v>
          </cell>
          <cell r="AF869">
            <v>41320</v>
          </cell>
          <cell r="AH869">
            <v>41594</v>
          </cell>
          <cell r="AI869">
            <v>41414</v>
          </cell>
          <cell r="AJ869">
            <v>110</v>
          </cell>
          <cell r="AK869">
            <v>65</v>
          </cell>
          <cell r="AP869" t="str">
            <v>-</v>
          </cell>
          <cell r="AQ869" t="str">
            <v>X</v>
          </cell>
          <cell r="AV869">
            <v>41505</v>
          </cell>
          <cell r="AW869">
            <v>41507</v>
          </cell>
          <cell r="AX869" t="str">
            <v>-</v>
          </cell>
          <cell r="AY869">
            <v>41625</v>
          </cell>
          <cell r="AZ869">
            <v>456</v>
          </cell>
        </row>
        <row r="870">
          <cell r="B870" t="str">
            <v>A2200646-01</v>
          </cell>
          <cell r="C870" t="str">
            <v>Taikkiso / CPC Corporation</v>
          </cell>
          <cell r="D870" t="str">
            <v>Wareham</v>
          </cell>
          <cell r="F870" t="str">
            <v>Reichert</v>
          </cell>
          <cell r="G870" t="str">
            <v>NA</v>
          </cell>
          <cell r="H870" t="str">
            <v>Michelle</v>
          </cell>
          <cell r="I870" t="str">
            <v>TKK2012S-04</v>
          </cell>
          <cell r="J870" t="str">
            <v>P-3341 B</v>
          </cell>
          <cell r="M870">
            <v>1</v>
          </cell>
          <cell r="N870" t="str">
            <v>LMC322</v>
          </cell>
          <cell r="O870">
            <v>46660</v>
          </cell>
          <cell r="Q870" t="str">
            <v>STD</v>
          </cell>
          <cell r="R870" t="str">
            <v>PA</v>
          </cell>
          <cell r="S870" t="str">
            <v>N</v>
          </cell>
          <cell r="T870" t="str">
            <v>N</v>
          </cell>
          <cell r="U870">
            <v>41194</v>
          </cell>
          <cell r="V870">
            <v>41197</v>
          </cell>
          <cell r="W870">
            <v>41366</v>
          </cell>
          <cell r="X870">
            <v>41358</v>
          </cell>
          <cell r="Y870">
            <v>41194</v>
          </cell>
          <cell r="Z870">
            <v>41204</v>
          </cell>
          <cell r="AA870">
            <v>41204</v>
          </cell>
          <cell r="AB870">
            <v>41204</v>
          </cell>
          <cell r="AC870">
            <v>41246</v>
          </cell>
          <cell r="AD870">
            <v>41260</v>
          </cell>
          <cell r="AE870">
            <v>41318</v>
          </cell>
          <cell r="AF870">
            <v>41321</v>
          </cell>
          <cell r="AH870">
            <v>41328</v>
          </cell>
          <cell r="AI870" t="str">
            <v>-</v>
          </cell>
          <cell r="AJ870">
            <v>90</v>
          </cell>
          <cell r="AK870">
            <v>23</v>
          </cell>
          <cell r="AS870">
            <v>41277</v>
          </cell>
          <cell r="AV870">
            <v>41283</v>
          </cell>
          <cell r="AX870">
            <v>41285</v>
          </cell>
          <cell r="AY870">
            <v>41345</v>
          </cell>
          <cell r="AZ870">
            <v>148</v>
          </cell>
        </row>
        <row r="871">
          <cell r="B871" t="str">
            <v>A2237874-01</v>
          </cell>
          <cell r="C871" t="str">
            <v>City of Fresno Wastewater</v>
          </cell>
          <cell r="D871" t="str">
            <v>McKechnie</v>
          </cell>
          <cell r="F871" t="str">
            <v>Miller</v>
          </cell>
          <cell r="G871" t="str">
            <v>-</v>
          </cell>
          <cell r="H871" t="str">
            <v>Madeleine</v>
          </cell>
          <cell r="I871" t="str">
            <v>66118</v>
          </cell>
          <cell r="J871" t="str">
            <v>P-103A/B</v>
          </cell>
          <cell r="M871">
            <v>1</v>
          </cell>
          <cell r="N871" t="str">
            <v>LMV311Z</v>
          </cell>
          <cell r="O871">
            <v>41846.76</v>
          </cell>
          <cell r="P871" t="str">
            <v>-</v>
          </cell>
          <cell r="Q871" t="str">
            <v>FLT</v>
          </cell>
          <cell r="R871" t="str">
            <v>PA</v>
          </cell>
          <cell r="S871" t="str">
            <v>N</v>
          </cell>
          <cell r="U871">
            <v>41299</v>
          </cell>
          <cell r="V871">
            <v>41299</v>
          </cell>
          <cell r="W871">
            <v>41369</v>
          </cell>
          <cell r="X871">
            <v>41369</v>
          </cell>
          <cell r="Y871">
            <v>41299</v>
          </cell>
          <cell r="Z871">
            <v>41306</v>
          </cell>
          <cell r="AA871">
            <v>41306</v>
          </cell>
          <cell r="AB871">
            <v>41306</v>
          </cell>
          <cell r="AC871">
            <v>41257</v>
          </cell>
          <cell r="AD871">
            <v>41271</v>
          </cell>
          <cell r="AE871">
            <v>41321</v>
          </cell>
          <cell r="AF871">
            <v>41324</v>
          </cell>
          <cell r="AH871">
            <v>41339</v>
          </cell>
          <cell r="AI871" t="str">
            <v>-</v>
          </cell>
          <cell r="AJ871">
            <v>18</v>
          </cell>
          <cell r="AK871">
            <v>10</v>
          </cell>
          <cell r="AL871">
            <v>41299</v>
          </cell>
          <cell r="AM871" t="str">
            <v>-</v>
          </cell>
          <cell r="AN871" t="str">
            <v>-</v>
          </cell>
          <cell r="AO871" t="str">
            <v>-</v>
          </cell>
          <cell r="AP871" t="str">
            <v>-</v>
          </cell>
          <cell r="AR871">
            <v>41309</v>
          </cell>
          <cell r="AS871">
            <v>41309</v>
          </cell>
          <cell r="AT871" t="str">
            <v>Parks</v>
          </cell>
          <cell r="AV871">
            <v>41313</v>
          </cell>
          <cell r="AX871">
            <v>41313</v>
          </cell>
          <cell r="AY871">
            <v>41346</v>
          </cell>
          <cell r="AZ871">
            <v>47</v>
          </cell>
        </row>
        <row r="872">
          <cell r="B872" t="str">
            <v>A2243246-01</v>
          </cell>
          <cell r="C872" t="str">
            <v>OEC MOTIVA</v>
          </cell>
          <cell r="D872" t="str">
            <v>Setelin</v>
          </cell>
          <cell r="F872" t="str">
            <v>-</v>
          </cell>
          <cell r="H872" t="str">
            <v>Nancy</v>
          </cell>
          <cell r="I872" t="str">
            <v>6015802</v>
          </cell>
          <cell r="J872" t="str">
            <v>439PU9737</v>
          </cell>
          <cell r="M872">
            <v>1</v>
          </cell>
          <cell r="N872" t="str">
            <v>CONV</v>
          </cell>
          <cell r="O872">
            <v>38833</v>
          </cell>
          <cell r="P872" t="str">
            <v>-</v>
          </cell>
          <cell r="Q872" t="str">
            <v>CPX</v>
          </cell>
          <cell r="R872" t="str">
            <v>P4</v>
          </cell>
          <cell r="S872" t="str">
            <v>N</v>
          </cell>
          <cell r="T872" t="str">
            <v>N</v>
          </cell>
          <cell r="U872">
            <v>41312</v>
          </cell>
          <cell r="V872">
            <v>41317</v>
          </cell>
          <cell r="W872">
            <v>41348</v>
          </cell>
          <cell r="X872">
            <v>41348</v>
          </cell>
          <cell r="Y872">
            <v>41312</v>
          </cell>
          <cell r="Z872">
            <v>41324</v>
          </cell>
          <cell r="AA872">
            <v>41324</v>
          </cell>
          <cell r="AB872">
            <v>41319</v>
          </cell>
          <cell r="AC872">
            <v>41348</v>
          </cell>
          <cell r="AD872">
            <v>41348</v>
          </cell>
          <cell r="AE872">
            <v>41325</v>
          </cell>
          <cell r="AF872">
            <v>41326</v>
          </cell>
          <cell r="AH872">
            <v>41318</v>
          </cell>
          <cell r="AI872" t="str">
            <v>-</v>
          </cell>
          <cell r="AJ872">
            <v>8</v>
          </cell>
          <cell r="AK872">
            <v>4.4285714285714288</v>
          </cell>
          <cell r="AL872">
            <v>41312</v>
          </cell>
          <cell r="AR872">
            <v>41319</v>
          </cell>
          <cell r="AS872">
            <v>41319</v>
          </cell>
          <cell r="AT872" t="str">
            <v>Parks</v>
          </cell>
          <cell r="AV872">
            <v>41326</v>
          </cell>
          <cell r="AX872">
            <v>41330</v>
          </cell>
          <cell r="AY872">
            <v>41346</v>
          </cell>
          <cell r="AZ872">
            <v>29</v>
          </cell>
        </row>
        <row r="873">
          <cell r="B873" t="str">
            <v>A2243264-01</v>
          </cell>
          <cell r="C873" t="str">
            <v>OEC MOTIVA</v>
          </cell>
          <cell r="D873" t="str">
            <v>Setelin</v>
          </cell>
          <cell r="F873" t="str">
            <v>-</v>
          </cell>
          <cell r="H873" t="str">
            <v>Nancy</v>
          </cell>
          <cell r="I873" t="str">
            <v>6015801</v>
          </cell>
          <cell r="J873" t="str">
            <v>439PU9736</v>
          </cell>
          <cell r="M873">
            <v>1</v>
          </cell>
          <cell r="N873" t="str">
            <v>CONV</v>
          </cell>
          <cell r="O873">
            <v>38833</v>
          </cell>
          <cell r="P873" t="str">
            <v>-</v>
          </cell>
          <cell r="Q873" t="str">
            <v>CPX</v>
          </cell>
          <cell r="R873" t="str">
            <v>P4</v>
          </cell>
          <cell r="S873" t="str">
            <v>N</v>
          </cell>
          <cell r="T873" t="str">
            <v>N</v>
          </cell>
          <cell r="U873">
            <v>41312</v>
          </cell>
          <cell r="V873">
            <v>41317</v>
          </cell>
          <cell r="W873">
            <v>41348</v>
          </cell>
          <cell r="X873">
            <v>41348</v>
          </cell>
          <cell r="Y873">
            <v>41312</v>
          </cell>
          <cell r="Z873">
            <v>41324</v>
          </cell>
          <cell r="AA873">
            <v>41324</v>
          </cell>
          <cell r="AB873">
            <v>41319</v>
          </cell>
          <cell r="AC873">
            <v>41348</v>
          </cell>
          <cell r="AD873">
            <v>41348</v>
          </cell>
          <cell r="AE873">
            <v>41325</v>
          </cell>
          <cell r="AF873">
            <v>41326</v>
          </cell>
          <cell r="AH873">
            <v>41318</v>
          </cell>
          <cell r="AI873" t="str">
            <v>-</v>
          </cell>
          <cell r="AJ873">
            <v>8</v>
          </cell>
          <cell r="AK873">
            <v>4.4285714285714288</v>
          </cell>
          <cell r="AL873">
            <v>41312</v>
          </cell>
          <cell r="AR873">
            <v>41319</v>
          </cell>
          <cell r="AS873">
            <v>41319</v>
          </cell>
          <cell r="AT873" t="str">
            <v>Parks</v>
          </cell>
          <cell r="AV873">
            <v>41326</v>
          </cell>
          <cell r="AX873">
            <v>41331</v>
          </cell>
          <cell r="AY873">
            <v>41346</v>
          </cell>
          <cell r="AZ873">
            <v>29</v>
          </cell>
        </row>
        <row r="874">
          <cell r="B874" t="str">
            <v>A2230805-01</v>
          </cell>
          <cell r="C874" t="str">
            <v xml:space="preserve">Phillips66/WRB Refining </v>
          </cell>
          <cell r="D874" t="str">
            <v>Kanous</v>
          </cell>
          <cell r="F874" t="str">
            <v>Miller</v>
          </cell>
          <cell r="G874" t="str">
            <v>-</v>
          </cell>
          <cell r="H874" t="str">
            <v>Madeleine</v>
          </cell>
          <cell r="I874" t="str">
            <v>3000311961</v>
          </cell>
          <cell r="J874" t="str">
            <v>P90022R3</v>
          </cell>
          <cell r="M874">
            <v>1</v>
          </cell>
          <cell r="N874" t="str">
            <v>LMV801</v>
          </cell>
          <cell r="O874">
            <v>23589</v>
          </cell>
          <cell r="Q874" t="str">
            <v>FLT</v>
          </cell>
          <cell r="R874" t="str">
            <v>PB</v>
          </cell>
          <cell r="S874" t="str">
            <v>N</v>
          </cell>
          <cell r="T874" t="str">
            <v>N</v>
          </cell>
          <cell r="U874">
            <v>41282</v>
          </cell>
          <cell r="V874">
            <v>41283</v>
          </cell>
          <cell r="W874">
            <v>41379</v>
          </cell>
          <cell r="X874">
            <v>41348</v>
          </cell>
          <cell r="Y874">
            <v>41282</v>
          </cell>
          <cell r="Z874">
            <v>41290</v>
          </cell>
          <cell r="AA874">
            <v>41290</v>
          </cell>
          <cell r="AB874">
            <v>41290</v>
          </cell>
          <cell r="AC874">
            <v>41236</v>
          </cell>
          <cell r="AD874">
            <v>41250</v>
          </cell>
          <cell r="AE874">
            <v>41324</v>
          </cell>
          <cell r="AF874">
            <v>41327</v>
          </cell>
          <cell r="AH874">
            <v>41318</v>
          </cell>
          <cell r="AI874" t="str">
            <v>-</v>
          </cell>
          <cell r="AJ874">
            <v>33</v>
          </cell>
          <cell r="AK874">
            <v>9.2857142857142865</v>
          </cell>
          <cell r="AL874">
            <v>41282</v>
          </cell>
          <cell r="AM874">
            <v>41289</v>
          </cell>
          <cell r="AN874">
            <v>41289</v>
          </cell>
          <cell r="AO874">
            <v>41289</v>
          </cell>
          <cell r="AP874">
            <v>41283</v>
          </cell>
          <cell r="AR874">
            <v>41295</v>
          </cell>
          <cell r="AS874">
            <v>41296</v>
          </cell>
          <cell r="AV874">
            <v>41298</v>
          </cell>
          <cell r="AX874">
            <v>41303</v>
          </cell>
          <cell r="AY874">
            <v>41338</v>
          </cell>
          <cell r="AZ874">
            <v>55</v>
          </cell>
        </row>
        <row r="875">
          <cell r="B875" t="str">
            <v>A2237128-01</v>
          </cell>
          <cell r="C875" t="str">
            <v>Pasadena Refining System</v>
          </cell>
          <cell r="D875" t="str">
            <v>McKechnie</v>
          </cell>
          <cell r="F875" t="str">
            <v>Miller</v>
          </cell>
          <cell r="G875" t="str">
            <v>-</v>
          </cell>
          <cell r="H875" t="str">
            <v>Kursten</v>
          </cell>
          <cell r="I875" t="str">
            <v>048110</v>
          </cell>
          <cell r="J875" t="str">
            <v>P63P18-19</v>
          </cell>
          <cell r="M875">
            <v>1</v>
          </cell>
          <cell r="N875" t="str">
            <v>LMV322</v>
          </cell>
          <cell r="O875">
            <v>31856</v>
          </cell>
          <cell r="P875" t="str">
            <v>-</v>
          </cell>
          <cell r="Q875" t="str">
            <v>FLT</v>
          </cell>
          <cell r="R875" t="str">
            <v>PA</v>
          </cell>
          <cell r="S875" t="str">
            <v>N</v>
          </cell>
          <cell r="T875" t="str">
            <v>N</v>
          </cell>
          <cell r="U875">
            <v>41297</v>
          </cell>
          <cell r="V875">
            <v>41298</v>
          </cell>
          <cell r="W875">
            <v>41375</v>
          </cell>
          <cell r="X875">
            <v>41375</v>
          </cell>
          <cell r="Y875">
            <v>41297</v>
          </cell>
          <cell r="Z875">
            <v>41305</v>
          </cell>
          <cell r="AA875">
            <v>41305</v>
          </cell>
          <cell r="AB875">
            <v>41305</v>
          </cell>
          <cell r="AC875">
            <v>41263</v>
          </cell>
          <cell r="AD875">
            <v>41277</v>
          </cell>
          <cell r="AE875">
            <v>41327</v>
          </cell>
          <cell r="AF875">
            <v>41330</v>
          </cell>
          <cell r="AH875">
            <v>41345</v>
          </cell>
          <cell r="AI875" t="str">
            <v>-</v>
          </cell>
          <cell r="AJ875">
            <v>23</v>
          </cell>
          <cell r="AK875">
            <v>11</v>
          </cell>
          <cell r="AL875">
            <v>41297</v>
          </cell>
          <cell r="AR875">
            <v>41323</v>
          </cell>
          <cell r="AS875">
            <v>41323</v>
          </cell>
          <cell r="AT875" t="str">
            <v>Parks</v>
          </cell>
          <cell r="AV875">
            <v>41326</v>
          </cell>
          <cell r="AX875">
            <v>41334</v>
          </cell>
          <cell r="AY875">
            <v>41355</v>
          </cell>
          <cell r="AZ875">
            <v>57</v>
          </cell>
        </row>
        <row r="876">
          <cell r="B876" t="str">
            <v>A2226463-01</v>
          </cell>
          <cell r="C876" t="str">
            <v>Braskem</v>
          </cell>
          <cell r="D876" t="str">
            <v>Lothe</v>
          </cell>
          <cell r="F876" t="str">
            <v>Collins</v>
          </cell>
          <cell r="H876" t="str">
            <v>Pam</v>
          </cell>
          <cell r="I876" t="str">
            <v>4500944252</v>
          </cell>
          <cell r="J876" t="str">
            <v>G-301S</v>
          </cell>
          <cell r="M876">
            <v>1</v>
          </cell>
          <cell r="N876" t="str">
            <v>LMV313</v>
          </cell>
          <cell r="O876">
            <v>75296</v>
          </cell>
          <cell r="P876" t="str">
            <v>PP</v>
          </cell>
          <cell r="Q876" t="str">
            <v>MCPX</v>
          </cell>
          <cell r="R876" t="str">
            <v>PB</v>
          </cell>
          <cell r="S876" t="str">
            <v>N</v>
          </cell>
          <cell r="T876" t="str">
            <v>N</v>
          </cell>
          <cell r="V876">
            <v>41262</v>
          </cell>
          <cell r="W876">
            <v>41381</v>
          </cell>
          <cell r="X876">
            <v>41381</v>
          </cell>
          <cell r="Y876">
            <v>41262</v>
          </cell>
          <cell r="Z876">
            <v>41269</v>
          </cell>
          <cell r="AA876">
            <v>41269</v>
          </cell>
          <cell r="AB876">
            <v>41269</v>
          </cell>
          <cell r="AC876">
            <v>41269</v>
          </cell>
          <cell r="AD876">
            <v>41283</v>
          </cell>
          <cell r="AE876">
            <v>41327</v>
          </cell>
          <cell r="AF876">
            <v>41330</v>
          </cell>
          <cell r="AH876">
            <v>41351</v>
          </cell>
          <cell r="AI876" t="str">
            <v>-</v>
          </cell>
          <cell r="AJ876">
            <v>49</v>
          </cell>
          <cell r="AK876">
            <v>17</v>
          </cell>
          <cell r="AL876">
            <v>41262</v>
          </cell>
          <cell r="AM876" t="str">
            <v>-</v>
          </cell>
          <cell r="AN876">
            <v>41284</v>
          </cell>
          <cell r="AO876">
            <v>41290</v>
          </cell>
          <cell r="AP876">
            <v>41288</v>
          </cell>
          <cell r="AQ876">
            <v>41312</v>
          </cell>
          <cell r="AR876">
            <v>41319</v>
          </cell>
          <cell r="AS876">
            <v>41321</v>
          </cell>
          <cell r="AT876" t="str">
            <v>Kennedy</v>
          </cell>
          <cell r="AV876">
            <v>41327</v>
          </cell>
          <cell r="AX876">
            <v>41339</v>
          </cell>
          <cell r="AY876">
            <v>41360</v>
          </cell>
          <cell r="AZ876">
            <v>98</v>
          </cell>
        </row>
        <row r="877">
          <cell r="B877" t="str">
            <v>H2229829-01-02</v>
          </cell>
          <cell r="C877" t="str">
            <v>SISA / NIIK ENG.</v>
          </cell>
          <cell r="D877" t="str">
            <v>Glynn</v>
          </cell>
          <cell r="F877" t="str">
            <v>Voymas</v>
          </cell>
          <cell r="G877" t="str">
            <v>Voymas</v>
          </cell>
          <cell r="H877" t="str">
            <v>Nancy</v>
          </cell>
          <cell r="I877" t="str">
            <v>62844</v>
          </cell>
          <cell r="J877" t="str">
            <v>P-11373-SU</v>
          </cell>
          <cell r="M877">
            <v>2</v>
          </cell>
          <cell r="N877" t="str">
            <v>HMP5000</v>
          </cell>
          <cell r="O877">
            <v>980000</v>
          </cell>
          <cell r="P877" t="str">
            <v>PP</v>
          </cell>
          <cell r="Q877" t="str">
            <v>CPX</v>
          </cell>
          <cell r="R877" t="str">
            <v>HMP</v>
          </cell>
          <cell r="S877" t="str">
            <v>N</v>
          </cell>
          <cell r="T877" t="str">
            <v>N</v>
          </cell>
          <cell r="U877">
            <v>41277</v>
          </cell>
          <cell r="V877">
            <v>41281</v>
          </cell>
          <cell r="W877">
            <v>41544</v>
          </cell>
          <cell r="X877">
            <v>41565</v>
          </cell>
          <cell r="Y877">
            <v>41278</v>
          </cell>
          <cell r="Z877">
            <v>41288</v>
          </cell>
          <cell r="AA877">
            <v>41288</v>
          </cell>
          <cell r="AB877">
            <v>41288</v>
          </cell>
          <cell r="AC877">
            <v>41285</v>
          </cell>
          <cell r="AD877">
            <v>41313</v>
          </cell>
          <cell r="AE877">
            <v>41319</v>
          </cell>
          <cell r="AF877">
            <v>41333</v>
          </cell>
          <cell r="AH877">
            <v>41535</v>
          </cell>
          <cell r="AI877" t="str">
            <v>-</v>
          </cell>
          <cell r="AJ877">
            <v>39</v>
          </cell>
          <cell r="AK877">
            <v>40.571428571428569</v>
          </cell>
          <cell r="AL877">
            <v>41278</v>
          </cell>
          <cell r="AM877" t="str">
            <v>-</v>
          </cell>
          <cell r="AN877" t="str">
            <v>-</v>
          </cell>
          <cell r="AP877" t="str">
            <v>X</v>
          </cell>
          <cell r="AV877">
            <v>41400</v>
          </cell>
          <cell r="AX877">
            <v>41443</v>
          </cell>
          <cell r="AY877">
            <v>41575</v>
          </cell>
          <cell r="AZ877">
            <v>294</v>
          </cell>
        </row>
        <row r="878">
          <cell r="B878" t="str">
            <v>A2228869-01</v>
          </cell>
          <cell r="C878" t="str">
            <v>Formosa Plastics</v>
          </cell>
          <cell r="D878" t="str">
            <v>Elkins</v>
          </cell>
          <cell r="F878" t="str">
            <v>Boles</v>
          </cell>
          <cell r="H878" t="str">
            <v>Shara</v>
          </cell>
          <cell r="I878" t="str">
            <v>MVUCV6T000F34F34</v>
          </cell>
          <cell r="M878">
            <v>1</v>
          </cell>
          <cell r="N878" t="str">
            <v>LMV322</v>
          </cell>
          <cell r="O878">
            <v>58503</v>
          </cell>
          <cell r="Q878" t="str">
            <v>MCPX</v>
          </cell>
          <cell r="R878" t="str">
            <v>PD</v>
          </cell>
          <cell r="S878" t="str">
            <v>N</v>
          </cell>
          <cell r="T878" t="str">
            <v>N</v>
          </cell>
          <cell r="U878">
            <v>41242</v>
          </cell>
          <cell r="V878">
            <v>41277</v>
          </cell>
          <cell r="W878">
            <v>41400</v>
          </cell>
          <cell r="X878">
            <v>41400</v>
          </cell>
          <cell r="Y878">
            <v>41264</v>
          </cell>
          <cell r="Z878">
            <v>41284</v>
          </cell>
          <cell r="AA878">
            <v>41284</v>
          </cell>
          <cell r="AB878">
            <v>41284</v>
          </cell>
          <cell r="AC878">
            <v>41288</v>
          </cell>
          <cell r="AD878">
            <v>41302</v>
          </cell>
          <cell r="AE878">
            <v>41329</v>
          </cell>
          <cell r="AF878">
            <v>41333</v>
          </cell>
          <cell r="AH878">
            <v>41370</v>
          </cell>
          <cell r="AI878" t="str">
            <v>-</v>
          </cell>
          <cell r="AJ878">
            <v>41</v>
          </cell>
          <cell r="AK878">
            <v>17.571428571428573</v>
          </cell>
          <cell r="AL878">
            <v>41264</v>
          </cell>
          <cell r="AR878">
            <v>41316</v>
          </cell>
          <cell r="AS878">
            <v>41317</v>
          </cell>
          <cell r="AT878" t="str">
            <v>Tippet</v>
          </cell>
          <cell r="AV878">
            <v>41333</v>
          </cell>
          <cell r="AX878">
            <v>41341</v>
          </cell>
          <cell r="AY878">
            <v>41400</v>
          </cell>
          <cell r="AZ878">
            <v>123</v>
          </cell>
        </row>
        <row r="879">
          <cell r="B879" t="str">
            <v>A2246999-01-02</v>
          </cell>
          <cell r="C879" t="str">
            <v>OEC/Exxonmobil Beaumont Refining</v>
          </cell>
          <cell r="D879" t="str">
            <v>Wareham</v>
          </cell>
          <cell r="F879" t="str">
            <v>Miller</v>
          </cell>
          <cell r="G879" t="str">
            <v>-</v>
          </cell>
          <cell r="H879" t="str">
            <v>Kursten</v>
          </cell>
          <cell r="I879">
            <v>6016516</v>
          </cell>
          <cell r="J879" t="str">
            <v>P-8603/4</v>
          </cell>
          <cell r="M879">
            <v>2</v>
          </cell>
          <cell r="N879" t="str">
            <v>LMV801</v>
          </cell>
          <cell r="O879">
            <v>68238</v>
          </cell>
          <cell r="P879" t="str">
            <v>-</v>
          </cell>
          <cell r="Q879" t="str">
            <v>FLT</v>
          </cell>
          <cell r="R879" t="str">
            <v>P8</v>
          </cell>
          <cell r="S879" t="str">
            <v>N</v>
          </cell>
          <cell r="T879" t="str">
            <v>Y</v>
          </cell>
          <cell r="U879">
            <v>41323</v>
          </cell>
          <cell r="V879">
            <v>41323</v>
          </cell>
          <cell r="W879">
            <v>41379</v>
          </cell>
          <cell r="X879">
            <v>41379</v>
          </cell>
          <cell r="Y879">
            <v>41323</v>
          </cell>
          <cell r="Z879">
            <v>41330</v>
          </cell>
          <cell r="AA879">
            <v>41330</v>
          </cell>
          <cell r="AB879">
            <v>41327</v>
          </cell>
          <cell r="AC879">
            <v>41379</v>
          </cell>
          <cell r="AD879">
            <v>41379</v>
          </cell>
          <cell r="AE879">
            <v>41332</v>
          </cell>
          <cell r="AF879">
            <v>41334</v>
          </cell>
          <cell r="AH879">
            <v>41349</v>
          </cell>
          <cell r="AI879" t="str">
            <v>-</v>
          </cell>
          <cell r="AJ879">
            <v>10</v>
          </cell>
          <cell r="AK879">
            <v>8</v>
          </cell>
          <cell r="AL879">
            <v>41323</v>
          </cell>
          <cell r="AM879" t="str">
            <v>-</v>
          </cell>
          <cell r="AN879" t="str">
            <v>-</v>
          </cell>
          <cell r="AO879">
            <v>41325</v>
          </cell>
          <cell r="AP879">
            <v>41325</v>
          </cell>
          <cell r="AR879">
            <v>41327</v>
          </cell>
          <cell r="AS879">
            <v>41340</v>
          </cell>
          <cell r="AT879" t="str">
            <v>Nelson</v>
          </cell>
          <cell r="AV879">
            <v>41340</v>
          </cell>
          <cell r="AX879">
            <v>41345</v>
          </cell>
          <cell r="AY879">
            <v>41361</v>
          </cell>
          <cell r="AZ879">
            <v>38</v>
          </cell>
        </row>
        <row r="880">
          <cell r="B880" t="str">
            <v>C2158234-01</v>
          </cell>
          <cell r="C880" t="str">
            <v>Thomas Russell</v>
          </cell>
          <cell r="D880" t="str">
            <v>McKechnie</v>
          </cell>
          <cell r="F880" t="str">
            <v>Miller</v>
          </cell>
          <cell r="G880" t="str">
            <v>-</v>
          </cell>
          <cell r="H880" t="str">
            <v>Kursten</v>
          </cell>
          <cell r="I880" t="str">
            <v>305-6</v>
          </cell>
          <cell r="J880" t="str">
            <v>C2141</v>
          </cell>
          <cell r="M880">
            <v>1</v>
          </cell>
          <cell r="N880" t="str">
            <v>LMC311P</v>
          </cell>
          <cell r="O880">
            <v>132795</v>
          </cell>
          <cell r="Q880" t="str">
            <v>FLT</v>
          </cell>
          <cell r="R880" t="str">
            <v>CA</v>
          </cell>
          <cell r="S880" t="str">
            <v>N</v>
          </cell>
          <cell r="T880" t="str">
            <v>N</v>
          </cell>
          <cell r="U880">
            <v>41089</v>
          </cell>
          <cell r="V880">
            <v>41089</v>
          </cell>
          <cell r="W880">
            <v>41395</v>
          </cell>
          <cell r="X880">
            <v>41390</v>
          </cell>
          <cell r="Y880">
            <v>41089</v>
          </cell>
          <cell r="Z880">
            <v>41096</v>
          </cell>
          <cell r="AA880">
            <v>41096</v>
          </cell>
          <cell r="AB880">
            <v>41103</v>
          </cell>
          <cell r="AC880">
            <v>41278</v>
          </cell>
          <cell r="AD880">
            <v>41292</v>
          </cell>
          <cell r="AE880">
            <v>41331</v>
          </cell>
          <cell r="AF880">
            <v>41335</v>
          </cell>
          <cell r="AH880">
            <v>41360</v>
          </cell>
          <cell r="AI880" t="str">
            <v>-</v>
          </cell>
          <cell r="AJ880">
            <v>176</v>
          </cell>
          <cell r="AK880">
            <v>43</v>
          </cell>
          <cell r="AL880" t="str">
            <v>-</v>
          </cell>
          <cell r="AM880">
            <v>41201</v>
          </cell>
          <cell r="AN880" t="str">
            <v>-</v>
          </cell>
          <cell r="AO880">
            <v>41201</v>
          </cell>
          <cell r="AP880">
            <v>41222</v>
          </cell>
          <cell r="AV880">
            <v>41312</v>
          </cell>
          <cell r="AX880">
            <v>41313</v>
          </cell>
          <cell r="AY880">
            <v>41381</v>
          </cell>
          <cell r="AZ880">
            <v>292</v>
          </cell>
        </row>
        <row r="881">
          <cell r="B881" t="str">
            <v>A2249310-01</v>
          </cell>
          <cell r="C881" t="str">
            <v>Delta Process / ExxonMobil</v>
          </cell>
          <cell r="D881" t="str">
            <v>Kennedy</v>
          </cell>
          <cell r="F881" t="str">
            <v>Miller</v>
          </cell>
          <cell r="G881" t="str">
            <v>-</v>
          </cell>
          <cell r="H881" t="str">
            <v>Kursten</v>
          </cell>
          <cell r="I881" t="str">
            <v>083977</v>
          </cell>
          <cell r="J881" t="str">
            <v>TBD</v>
          </cell>
          <cell r="M881">
            <v>2</v>
          </cell>
          <cell r="N881" t="str">
            <v>CONV</v>
          </cell>
          <cell r="O881">
            <v>25716</v>
          </cell>
          <cell r="P881" t="str">
            <v>-</v>
          </cell>
          <cell r="Q881" t="str">
            <v>FLT</v>
          </cell>
          <cell r="R881" t="str">
            <v>P4</v>
          </cell>
          <cell r="S881" t="str">
            <v>N</v>
          </cell>
          <cell r="T881" t="str">
            <v>Y</v>
          </cell>
          <cell r="U881">
            <v>41326</v>
          </cell>
          <cell r="V881">
            <v>41330</v>
          </cell>
          <cell r="W881">
            <v>41359</v>
          </cell>
          <cell r="X881">
            <v>41359</v>
          </cell>
          <cell r="Y881">
            <v>41327</v>
          </cell>
          <cell r="Z881">
            <v>41337</v>
          </cell>
          <cell r="AA881">
            <v>41337</v>
          </cell>
          <cell r="AB881">
            <v>41332</v>
          </cell>
          <cell r="AC881">
            <v>41359</v>
          </cell>
          <cell r="AD881">
            <v>41359</v>
          </cell>
          <cell r="AE881">
            <v>41336</v>
          </cell>
          <cell r="AF881">
            <v>41337</v>
          </cell>
          <cell r="AH881">
            <v>41329</v>
          </cell>
          <cell r="AI881" t="str">
            <v>-</v>
          </cell>
          <cell r="AJ881">
            <v>6</v>
          </cell>
          <cell r="AK881">
            <v>4.1428571428571432</v>
          </cell>
          <cell r="AL881">
            <v>41330</v>
          </cell>
          <cell r="AM881" t="str">
            <v>-</v>
          </cell>
          <cell r="AN881" t="str">
            <v>-</v>
          </cell>
          <cell r="AO881" t="str">
            <v>-</v>
          </cell>
          <cell r="AV881">
            <v>41331</v>
          </cell>
          <cell r="AX881">
            <v>41333</v>
          </cell>
          <cell r="AY881">
            <v>41344</v>
          </cell>
          <cell r="AZ881">
            <v>14</v>
          </cell>
        </row>
        <row r="882">
          <cell r="B882" t="str">
            <v>C2245071-01</v>
          </cell>
          <cell r="C882" t="str">
            <v>SEC Energy Products &amp; Services</v>
          </cell>
          <cell r="D882" t="str">
            <v>Kanous</v>
          </cell>
          <cell r="F882" t="str">
            <v>Miller</v>
          </cell>
          <cell r="G882" t="str">
            <v>-</v>
          </cell>
          <cell r="H882" t="str">
            <v>Kursten</v>
          </cell>
          <cell r="I882" t="str">
            <v>38976</v>
          </cell>
          <cell r="J882" t="str">
            <v>PS62835</v>
          </cell>
          <cell r="M882">
            <v>1</v>
          </cell>
          <cell r="N882" t="str">
            <v>LMC311P</v>
          </cell>
          <cell r="O882">
            <v>104783</v>
          </cell>
          <cell r="P882" t="str">
            <v>-</v>
          </cell>
          <cell r="Q882" t="str">
            <v>FLT</v>
          </cell>
          <cell r="R882" t="str">
            <v>CA</v>
          </cell>
          <cell r="S882" t="str">
            <v>N</v>
          </cell>
          <cell r="T882" t="str">
            <v>N</v>
          </cell>
          <cell r="U882">
            <v>41311</v>
          </cell>
          <cell r="V882">
            <v>41318</v>
          </cell>
          <cell r="W882">
            <v>41395</v>
          </cell>
          <cell r="X882">
            <v>41395</v>
          </cell>
          <cell r="Y882">
            <v>41312</v>
          </cell>
          <cell r="Z882">
            <v>41325</v>
          </cell>
          <cell r="AA882">
            <v>41325</v>
          </cell>
          <cell r="AB882">
            <v>41332</v>
          </cell>
          <cell r="AC882">
            <v>41283</v>
          </cell>
          <cell r="AD882">
            <v>41297</v>
          </cell>
          <cell r="AE882">
            <v>41333</v>
          </cell>
          <cell r="AF882">
            <v>41337</v>
          </cell>
          <cell r="AH882">
            <v>41365</v>
          </cell>
          <cell r="AI882" t="str">
            <v>-</v>
          </cell>
          <cell r="AJ882">
            <v>14</v>
          </cell>
          <cell r="AK882">
            <v>11</v>
          </cell>
          <cell r="AL882">
            <v>41312</v>
          </cell>
          <cell r="AM882" t="str">
            <v>-</v>
          </cell>
          <cell r="AN882" t="str">
            <v>-</v>
          </cell>
          <cell r="AV882">
            <v>41330</v>
          </cell>
          <cell r="AX882">
            <v>41337</v>
          </cell>
          <cell r="AY882">
            <v>41355</v>
          </cell>
          <cell r="AZ882">
            <v>37</v>
          </cell>
        </row>
        <row r="883">
          <cell r="B883" t="str">
            <v>C2180352-01</v>
          </cell>
          <cell r="C883" t="str">
            <v>Exterran</v>
          </cell>
          <cell r="D883" t="str">
            <v>Gonzales</v>
          </cell>
          <cell r="F883" t="str">
            <v>Miller</v>
          </cell>
          <cell r="G883" t="str">
            <v>-</v>
          </cell>
          <cell r="H883" t="str">
            <v>Kursten</v>
          </cell>
          <cell r="I883">
            <v>5379755</v>
          </cell>
          <cell r="J883" t="str">
            <v>C-111</v>
          </cell>
          <cell r="L883" t="str">
            <v>Lothe</v>
          </cell>
          <cell r="M883">
            <v>1</v>
          </cell>
          <cell r="N883" t="str">
            <v>LMC331F</v>
          </cell>
          <cell r="O883">
            <v>185749</v>
          </cell>
          <cell r="P883" t="str">
            <v>PP</v>
          </cell>
          <cell r="Q883" t="str">
            <v>SFL</v>
          </cell>
          <cell r="R883" t="str">
            <v>CA</v>
          </cell>
          <cell r="S883" t="str">
            <v>N</v>
          </cell>
          <cell r="T883" t="str">
            <v>N</v>
          </cell>
          <cell r="V883">
            <v>41145</v>
          </cell>
          <cell r="W883">
            <v>41397</v>
          </cell>
          <cell r="X883">
            <v>41397</v>
          </cell>
          <cell r="Z883">
            <v>41152</v>
          </cell>
          <cell r="AA883">
            <v>41152</v>
          </cell>
          <cell r="AB883">
            <v>41159</v>
          </cell>
          <cell r="AC883">
            <v>41285</v>
          </cell>
          <cell r="AD883">
            <v>41299</v>
          </cell>
          <cell r="AE883">
            <v>41333</v>
          </cell>
          <cell r="AF883">
            <v>41337</v>
          </cell>
          <cell r="AH883">
            <v>41367</v>
          </cell>
          <cell r="AI883" t="str">
            <v>-</v>
          </cell>
          <cell r="AJ883">
            <v>137</v>
          </cell>
          <cell r="AK883">
            <v>36</v>
          </cell>
          <cell r="AL883">
            <v>41281</v>
          </cell>
          <cell r="AM883" t="str">
            <v>x</v>
          </cell>
          <cell r="AN883" t="str">
            <v>-</v>
          </cell>
          <cell r="AO883">
            <v>41282</v>
          </cell>
          <cell r="AP883" t="str">
            <v>x</v>
          </cell>
          <cell r="AQ883" t="str">
            <v>x</v>
          </cell>
          <cell r="AR883">
            <v>41282</v>
          </cell>
          <cell r="AS883">
            <v>41295</v>
          </cell>
          <cell r="AV883">
            <v>41296</v>
          </cell>
          <cell r="AX883">
            <v>41297</v>
          </cell>
          <cell r="AY883">
            <v>41376</v>
          </cell>
          <cell r="AZ883">
            <v>231</v>
          </cell>
        </row>
        <row r="884">
          <cell r="B884" t="str">
            <v>C2176568-01</v>
          </cell>
          <cell r="C884" t="str">
            <v>Exterran</v>
          </cell>
          <cell r="D884" t="str">
            <v>Mallet</v>
          </cell>
          <cell r="F884" t="str">
            <v>Miller</v>
          </cell>
          <cell r="G884" t="str">
            <v>-</v>
          </cell>
          <cell r="H884" t="str">
            <v>Kursten</v>
          </cell>
          <cell r="I884">
            <v>5379362</v>
          </cell>
          <cell r="J884" t="str">
            <v>C-1111/US-107214</v>
          </cell>
          <cell r="M884">
            <v>1</v>
          </cell>
          <cell r="N884" t="str">
            <v>LMC-313</v>
          </cell>
          <cell r="O884">
            <v>244949</v>
          </cell>
          <cell r="P884" t="str">
            <v>PP</v>
          </cell>
          <cell r="Q884" t="str">
            <v>FLT</v>
          </cell>
          <cell r="R884" t="str">
            <v>CA</v>
          </cell>
          <cell r="S884" t="str">
            <v>N</v>
          </cell>
          <cell r="T884" t="str">
            <v>N</v>
          </cell>
          <cell r="U884">
            <v>41136</v>
          </cell>
          <cell r="V884">
            <v>41136</v>
          </cell>
          <cell r="W884">
            <v>41397</v>
          </cell>
          <cell r="X884">
            <v>41397</v>
          </cell>
          <cell r="Y884">
            <v>41136</v>
          </cell>
          <cell r="Z884">
            <v>41143</v>
          </cell>
          <cell r="AA884">
            <v>41143</v>
          </cell>
          <cell r="AB884">
            <v>41150</v>
          </cell>
          <cell r="AC884">
            <v>41285</v>
          </cell>
          <cell r="AD884">
            <v>41299</v>
          </cell>
          <cell r="AE884">
            <v>41333</v>
          </cell>
          <cell r="AF884">
            <v>41337</v>
          </cell>
          <cell r="AH884">
            <v>41367</v>
          </cell>
          <cell r="AI884" t="str">
            <v>-</v>
          </cell>
          <cell r="AJ884">
            <v>144</v>
          </cell>
          <cell r="AK884">
            <v>37.285714285714285</v>
          </cell>
          <cell r="AR884">
            <v>41190</v>
          </cell>
          <cell r="AS884">
            <v>41330</v>
          </cell>
          <cell r="AV884">
            <v>41338</v>
          </cell>
          <cell r="AX884">
            <v>41344</v>
          </cell>
          <cell r="AY884">
            <v>41393</v>
          </cell>
          <cell r="AZ884">
            <v>257</v>
          </cell>
        </row>
        <row r="885">
          <cell r="B885" t="str">
            <v>C2227482-01-02</v>
          </cell>
          <cell r="C885" t="str">
            <v>Allied / Texstar</v>
          </cell>
          <cell r="D885" t="str">
            <v>Fox</v>
          </cell>
          <cell r="F885" t="str">
            <v>Reichert</v>
          </cell>
          <cell r="H885" t="str">
            <v>Michelle</v>
          </cell>
          <cell r="I885" t="str">
            <v>212127-8</v>
          </cell>
          <cell r="J885" t="str">
            <v>K-301A/B</v>
          </cell>
          <cell r="M885">
            <v>2</v>
          </cell>
          <cell r="N885" t="str">
            <v>LMC341F</v>
          </cell>
          <cell r="O885">
            <v>641008</v>
          </cell>
          <cell r="P885" t="str">
            <v>PP</v>
          </cell>
          <cell r="Q885" t="str">
            <v>MCPX</v>
          </cell>
          <cell r="R885" t="str">
            <v>CB</v>
          </cell>
          <cell r="S885" t="str">
            <v>Y</v>
          </cell>
          <cell r="T885" t="str">
            <v>N</v>
          </cell>
          <cell r="U885">
            <v>41253</v>
          </cell>
          <cell r="V885">
            <v>41264</v>
          </cell>
          <cell r="W885">
            <v>41418</v>
          </cell>
          <cell r="X885">
            <v>41418</v>
          </cell>
          <cell r="Y885">
            <v>41261</v>
          </cell>
          <cell r="Z885">
            <v>41271</v>
          </cell>
          <cell r="AA885">
            <v>41271</v>
          </cell>
          <cell r="AB885">
            <v>41278</v>
          </cell>
          <cell r="AC885">
            <v>41306</v>
          </cell>
          <cell r="AD885">
            <v>41320</v>
          </cell>
          <cell r="AE885">
            <v>41335</v>
          </cell>
          <cell r="AF885">
            <v>41339</v>
          </cell>
          <cell r="AH885">
            <v>41388</v>
          </cell>
          <cell r="AI885" t="str">
            <v>-</v>
          </cell>
          <cell r="AJ885">
            <v>54</v>
          </cell>
          <cell r="AK885">
            <v>22</v>
          </cell>
          <cell r="AL885">
            <v>41261</v>
          </cell>
          <cell r="AM885">
            <v>41303</v>
          </cell>
          <cell r="AN885" t="str">
            <v>-</v>
          </cell>
          <cell r="AO885">
            <v>41303</v>
          </cell>
          <cell r="AP885">
            <v>41312</v>
          </cell>
          <cell r="AR885">
            <v>41340</v>
          </cell>
          <cell r="AS885">
            <v>41345</v>
          </cell>
          <cell r="AT885" t="str">
            <v>Kanous</v>
          </cell>
          <cell r="AV885">
            <v>41348</v>
          </cell>
          <cell r="AX885">
            <v>41358</v>
          </cell>
          <cell r="AY885">
            <v>41418</v>
          </cell>
          <cell r="AZ885">
            <v>154</v>
          </cell>
        </row>
        <row r="886">
          <cell r="B886" t="str">
            <v>C2158421-01</v>
          </cell>
          <cell r="C886" t="str">
            <v>Thomas Russell</v>
          </cell>
          <cell r="D886" t="str">
            <v>McKechnie</v>
          </cell>
          <cell r="F886" t="str">
            <v>Miller</v>
          </cell>
          <cell r="G886" t="str">
            <v>-</v>
          </cell>
          <cell r="H886" t="str">
            <v>Madeleine</v>
          </cell>
          <cell r="I886" t="str">
            <v>292-12</v>
          </cell>
          <cell r="J886" t="str">
            <v>C-141</v>
          </cell>
          <cell r="L886" t="str">
            <v>Wesley</v>
          </cell>
          <cell r="M886">
            <v>1</v>
          </cell>
          <cell r="N886" t="str">
            <v>LMC311P</v>
          </cell>
          <cell r="O886">
            <v>131109</v>
          </cell>
          <cell r="Q886" t="str">
            <v>FLT</v>
          </cell>
          <cell r="R886" t="str">
            <v>CA</v>
          </cell>
          <cell r="S886" t="str">
            <v>N</v>
          </cell>
          <cell r="T886" t="str">
            <v>N</v>
          </cell>
          <cell r="U886">
            <v>41089</v>
          </cell>
          <cell r="V886">
            <v>41089</v>
          </cell>
          <cell r="W886">
            <v>41400</v>
          </cell>
          <cell r="X886">
            <v>41390</v>
          </cell>
          <cell r="Y886">
            <v>41089</v>
          </cell>
          <cell r="Z886">
            <v>41096</v>
          </cell>
          <cell r="AA886">
            <v>41096</v>
          </cell>
          <cell r="AB886">
            <v>41103</v>
          </cell>
          <cell r="AC886">
            <v>41278</v>
          </cell>
          <cell r="AD886">
            <v>41292</v>
          </cell>
          <cell r="AE886">
            <v>41336</v>
          </cell>
          <cell r="AF886">
            <v>41340</v>
          </cell>
          <cell r="AH886">
            <v>41360</v>
          </cell>
          <cell r="AI886" t="str">
            <v>-</v>
          </cell>
          <cell r="AJ886">
            <v>180</v>
          </cell>
          <cell r="AK886">
            <v>43</v>
          </cell>
          <cell r="AM886">
            <v>41205</v>
          </cell>
          <cell r="AN886" t="str">
            <v>-</v>
          </cell>
          <cell r="AO886">
            <v>41205</v>
          </cell>
          <cell r="AP886">
            <v>41206</v>
          </cell>
          <cell r="AQ886">
            <v>41233</v>
          </cell>
          <cell r="AR886">
            <v>41233</v>
          </cell>
          <cell r="AV886">
            <v>41242</v>
          </cell>
          <cell r="AX886">
            <v>41250</v>
          </cell>
          <cell r="AY886">
            <v>41390</v>
          </cell>
          <cell r="AZ886">
            <v>301</v>
          </cell>
        </row>
        <row r="887">
          <cell r="B887" t="str">
            <v>C2215186-01</v>
          </cell>
          <cell r="C887" t="str">
            <v>Exterran</v>
          </cell>
          <cell r="D887" t="str">
            <v>McKechnie</v>
          </cell>
          <cell r="F887" t="str">
            <v>Miller</v>
          </cell>
          <cell r="G887" t="str">
            <v>-</v>
          </cell>
          <cell r="H887" t="str">
            <v>Kursten</v>
          </cell>
          <cell r="I887" t="str">
            <v>5428784</v>
          </cell>
          <cell r="J887" t="str">
            <v>C-111</v>
          </cell>
          <cell r="M887">
            <v>1</v>
          </cell>
          <cell r="N887" t="str">
            <v>LMC311P</v>
          </cell>
          <cell r="O887">
            <v>139848</v>
          </cell>
          <cell r="P887" t="str">
            <v>PP</v>
          </cell>
          <cell r="Q887" t="str">
            <v>FLT</v>
          </cell>
          <cell r="R887" t="str">
            <v>CA</v>
          </cell>
          <cell r="S887" t="str">
            <v>N</v>
          </cell>
          <cell r="T887" t="str">
            <v>N</v>
          </cell>
          <cell r="U887">
            <v>41233</v>
          </cell>
          <cell r="V887">
            <v>41233</v>
          </cell>
          <cell r="W887">
            <v>41400</v>
          </cell>
          <cell r="X887">
            <v>41400</v>
          </cell>
          <cell r="Y887">
            <v>41233</v>
          </cell>
          <cell r="Z887">
            <v>41240</v>
          </cell>
          <cell r="AA887">
            <v>41240</v>
          </cell>
          <cell r="AB887">
            <v>41247</v>
          </cell>
          <cell r="AC887">
            <v>41288</v>
          </cell>
          <cell r="AD887">
            <v>41302</v>
          </cell>
          <cell r="AE887">
            <v>41336</v>
          </cell>
          <cell r="AF887">
            <v>41340</v>
          </cell>
          <cell r="AH887">
            <v>41370</v>
          </cell>
          <cell r="AI887" t="str">
            <v>-</v>
          </cell>
          <cell r="AJ887">
            <v>78</v>
          </cell>
          <cell r="AK887">
            <v>23.857142857142858</v>
          </cell>
          <cell r="AL887">
            <v>41233</v>
          </cell>
          <cell r="AM887">
            <v>41240</v>
          </cell>
          <cell r="AN887" t="str">
            <v>-</v>
          </cell>
          <cell r="AP887">
            <v>41240</v>
          </cell>
          <cell r="AQ887">
            <v>41248</v>
          </cell>
          <cell r="AR887">
            <v>41255</v>
          </cell>
          <cell r="AS887">
            <v>41302</v>
          </cell>
          <cell r="AT887" t="str">
            <v>Peters</v>
          </cell>
          <cell r="AV887">
            <v>41325</v>
          </cell>
          <cell r="AX887">
            <v>41338</v>
          </cell>
          <cell r="AY887">
            <v>41388</v>
          </cell>
          <cell r="AZ887">
            <v>155</v>
          </cell>
        </row>
        <row r="888">
          <cell r="B888" t="str">
            <v>C2212249-01</v>
          </cell>
          <cell r="C888" t="str">
            <v>SISA / LUKOIL</v>
          </cell>
          <cell r="D888" t="str">
            <v>Broeckx</v>
          </cell>
          <cell r="F888" t="str">
            <v>Igoe</v>
          </cell>
          <cell r="H888" t="str">
            <v>Suzy</v>
          </cell>
          <cell r="I888" t="str">
            <v>PO62094</v>
          </cell>
          <cell r="J888" t="str">
            <v>140-K4</v>
          </cell>
          <cell r="M888">
            <v>1</v>
          </cell>
          <cell r="N888" t="str">
            <v>LF2140CG</v>
          </cell>
          <cell r="O888">
            <v>653550</v>
          </cell>
          <cell r="P888" t="str">
            <v>PP</v>
          </cell>
          <cell r="Q888" t="str">
            <v>CPX</v>
          </cell>
          <cell r="R888" t="str">
            <v>Pinn/API</v>
          </cell>
          <cell r="S888" t="str">
            <v>Y</v>
          </cell>
          <cell r="T888" t="str">
            <v>N</v>
          </cell>
          <cell r="U888">
            <v>41211</v>
          </cell>
          <cell r="V888">
            <v>41226</v>
          </cell>
          <cell r="W888">
            <v>41537</v>
          </cell>
          <cell r="X888">
            <v>41570</v>
          </cell>
          <cell r="Y888">
            <v>41211</v>
          </cell>
          <cell r="Z888">
            <v>41233</v>
          </cell>
          <cell r="AA888">
            <v>41233</v>
          </cell>
          <cell r="AB888">
            <v>41240</v>
          </cell>
          <cell r="AC888">
            <v>41290</v>
          </cell>
          <cell r="AD888">
            <v>41318</v>
          </cell>
          <cell r="AE888">
            <v>41327</v>
          </cell>
          <cell r="AF888">
            <v>41341</v>
          </cell>
          <cell r="AH888">
            <v>41540</v>
          </cell>
          <cell r="AI888" t="str">
            <v>-</v>
          </cell>
          <cell r="AJ888">
            <v>84</v>
          </cell>
          <cell r="AK888">
            <v>49.142857142857146</v>
          </cell>
          <cell r="AL888">
            <v>41211</v>
          </cell>
          <cell r="AP888" t="str">
            <v>X</v>
          </cell>
          <cell r="AQ888" t="str">
            <v>X</v>
          </cell>
          <cell r="AV888">
            <v>41401</v>
          </cell>
          <cell r="AX888">
            <v>41424</v>
          </cell>
          <cell r="AY888">
            <v>41568</v>
          </cell>
          <cell r="AZ888">
            <v>342</v>
          </cell>
        </row>
        <row r="889">
          <cell r="B889" t="str">
            <v>A2181062-01-08</v>
          </cell>
          <cell r="C889" t="str">
            <v>Alstom Power Inc.</v>
          </cell>
          <cell r="D889" t="str">
            <v>Kanous</v>
          </cell>
          <cell r="F889" t="str">
            <v>Miller</v>
          </cell>
          <cell r="G889" t="str">
            <v>-</v>
          </cell>
          <cell r="H889" t="str">
            <v>Madeleine</v>
          </cell>
          <cell r="I889">
            <v>4100171676</v>
          </cell>
          <cell r="M889">
            <v>8</v>
          </cell>
          <cell r="N889" t="str">
            <v>LMV-331</v>
          </cell>
          <cell r="O889">
            <v>324744</v>
          </cell>
          <cell r="P889" t="str">
            <v>PP</v>
          </cell>
          <cell r="Q889" t="str">
            <v>FLT</v>
          </cell>
          <cell r="R889" t="str">
            <v>PA</v>
          </cell>
          <cell r="S889" t="str">
            <v>N</v>
          </cell>
          <cell r="T889" t="str">
            <v>N</v>
          </cell>
          <cell r="U889">
            <v>41148</v>
          </cell>
          <cell r="V889">
            <v>41148</v>
          </cell>
          <cell r="W889">
            <v>41387</v>
          </cell>
          <cell r="X889">
            <v>41362</v>
          </cell>
          <cell r="Y889">
            <v>41148</v>
          </cell>
          <cell r="Z889">
            <v>41155</v>
          </cell>
          <cell r="AA889">
            <v>41155</v>
          </cell>
          <cell r="AB889">
            <v>41155</v>
          </cell>
          <cell r="AC889">
            <v>41250</v>
          </cell>
          <cell r="AD889">
            <v>41264</v>
          </cell>
          <cell r="AE889">
            <v>41339</v>
          </cell>
          <cell r="AF889">
            <v>41342</v>
          </cell>
          <cell r="AH889">
            <v>41332</v>
          </cell>
          <cell r="AI889" t="str">
            <v>-</v>
          </cell>
          <cell r="AJ889">
            <v>140</v>
          </cell>
          <cell r="AK889">
            <v>30.571428571428573</v>
          </cell>
          <cell r="AR889">
            <v>41316</v>
          </cell>
          <cell r="AS889">
            <v>41319</v>
          </cell>
          <cell r="AT889" t="str">
            <v>Parks</v>
          </cell>
          <cell r="AV889">
            <v>41262</v>
          </cell>
          <cell r="AX889">
            <v>41264</v>
          </cell>
          <cell r="AY889">
            <v>41331</v>
          </cell>
          <cell r="AZ889">
            <v>183</v>
          </cell>
        </row>
        <row r="890">
          <cell r="B890" t="str">
            <v>C2210437-01</v>
          </cell>
          <cell r="C890" t="str">
            <v xml:space="preserve">UOP NZRC </v>
          </cell>
          <cell r="D890" t="str">
            <v>Setelin</v>
          </cell>
          <cell r="F890" t="str">
            <v>Rossmiller</v>
          </cell>
          <cell r="H890" t="str">
            <v>Michelle</v>
          </cell>
          <cell r="I890" t="str">
            <v>4500477300</v>
          </cell>
          <cell r="J890" t="str">
            <v>K7203</v>
          </cell>
          <cell r="M890">
            <v>1</v>
          </cell>
          <cell r="N890" t="str">
            <v>LMC311F</v>
          </cell>
          <cell r="O890">
            <v>200007</v>
          </cell>
          <cell r="P890" t="str">
            <v>PP</v>
          </cell>
          <cell r="Q890" t="str">
            <v>CPX</v>
          </cell>
          <cell r="R890" t="str">
            <v>CC</v>
          </cell>
          <cell r="S890" t="str">
            <v>N</v>
          </cell>
          <cell r="T890" t="str">
            <v>N</v>
          </cell>
          <cell r="U890">
            <v>41218</v>
          </cell>
          <cell r="V890">
            <v>41220</v>
          </cell>
          <cell r="W890">
            <v>41438</v>
          </cell>
          <cell r="X890">
            <v>41438</v>
          </cell>
          <cell r="Y890">
            <v>41220</v>
          </cell>
          <cell r="Z890">
            <v>41227</v>
          </cell>
          <cell r="AA890">
            <v>41227</v>
          </cell>
          <cell r="AB890">
            <v>41234</v>
          </cell>
          <cell r="AC890">
            <v>41326</v>
          </cell>
          <cell r="AD890">
            <v>41340</v>
          </cell>
          <cell r="AE890">
            <v>41340</v>
          </cell>
          <cell r="AF890">
            <v>41344</v>
          </cell>
          <cell r="AH890">
            <v>41408</v>
          </cell>
          <cell r="AI890" t="str">
            <v>-</v>
          </cell>
          <cell r="AJ890">
            <v>89</v>
          </cell>
          <cell r="AK890">
            <v>31.142857142857142</v>
          </cell>
          <cell r="AL890">
            <v>41219</v>
          </cell>
          <cell r="AM890">
            <v>41225</v>
          </cell>
          <cell r="AN890">
            <v>41225</v>
          </cell>
          <cell r="AO890">
            <v>41226</v>
          </cell>
          <cell r="AR890">
            <v>41334</v>
          </cell>
          <cell r="AS890">
            <v>41344</v>
          </cell>
          <cell r="AT890" t="str">
            <v>Kaufmann</v>
          </cell>
          <cell r="AV890">
            <v>41344</v>
          </cell>
          <cell r="AX890">
            <v>41375</v>
          </cell>
          <cell r="AY890">
            <v>41450</v>
          </cell>
          <cell r="AZ890">
            <v>230</v>
          </cell>
        </row>
        <row r="891">
          <cell r="B891" t="str">
            <v>C2210437-02</v>
          </cell>
          <cell r="C891" t="str">
            <v xml:space="preserve">UOP NZRC </v>
          </cell>
          <cell r="D891" t="str">
            <v>Setelin</v>
          </cell>
          <cell r="F891" t="str">
            <v>Rossmiller</v>
          </cell>
          <cell r="H891" t="str">
            <v>Michelle</v>
          </cell>
          <cell r="I891" t="str">
            <v>4500477300</v>
          </cell>
          <cell r="J891" t="str">
            <v>K7206</v>
          </cell>
          <cell r="M891">
            <v>1</v>
          </cell>
          <cell r="N891" t="str">
            <v>LMC311F</v>
          </cell>
          <cell r="O891">
            <v>210878</v>
          </cell>
          <cell r="P891" t="str">
            <v>PP</v>
          </cell>
          <cell r="Q891" t="str">
            <v>CPX</v>
          </cell>
          <cell r="R891" t="str">
            <v>CC</v>
          </cell>
          <cell r="S891" t="str">
            <v>N</v>
          </cell>
          <cell r="T891" t="str">
            <v>N</v>
          </cell>
          <cell r="U891">
            <v>41218</v>
          </cell>
          <cell r="V891">
            <v>41220</v>
          </cell>
          <cell r="W891">
            <v>41438</v>
          </cell>
          <cell r="X891">
            <v>41438</v>
          </cell>
          <cell r="Y891">
            <v>41220</v>
          </cell>
          <cell r="Z891">
            <v>41227</v>
          </cell>
          <cell r="AA891">
            <v>41227</v>
          </cell>
          <cell r="AB891">
            <v>41234</v>
          </cell>
          <cell r="AC891">
            <v>41326</v>
          </cell>
          <cell r="AD891">
            <v>41340</v>
          </cell>
          <cell r="AE891">
            <v>41340</v>
          </cell>
          <cell r="AF891">
            <v>41344</v>
          </cell>
          <cell r="AH891">
            <v>41408</v>
          </cell>
          <cell r="AI891" t="str">
            <v>-</v>
          </cell>
          <cell r="AJ891">
            <v>89</v>
          </cell>
          <cell r="AK891">
            <v>31.142857142857142</v>
          </cell>
          <cell r="AL891">
            <v>41219</v>
          </cell>
          <cell r="AM891">
            <v>41225</v>
          </cell>
          <cell r="AN891">
            <v>41225</v>
          </cell>
          <cell r="AO891">
            <v>41226</v>
          </cell>
          <cell r="AR891">
            <v>41334</v>
          </cell>
          <cell r="AS891">
            <v>41344</v>
          </cell>
          <cell r="AT891" t="str">
            <v>Kaufmann</v>
          </cell>
          <cell r="AV891">
            <v>41344</v>
          </cell>
          <cell r="AX891">
            <v>41375</v>
          </cell>
          <cell r="AY891">
            <v>41450</v>
          </cell>
          <cell r="AZ891">
            <v>230</v>
          </cell>
        </row>
        <row r="892">
          <cell r="B892" t="str">
            <v>A2252796-01</v>
          </cell>
          <cell r="C892" t="str">
            <v>MarkWest Energy</v>
          </cell>
          <cell r="D892" t="str">
            <v>Boening</v>
          </cell>
          <cell r="F892" t="str">
            <v>Miller</v>
          </cell>
          <cell r="G892" t="str">
            <v>-</v>
          </cell>
          <cell r="H892" t="str">
            <v>Kursten</v>
          </cell>
          <cell r="I892" t="str">
            <v>PINN130100A-1</v>
          </cell>
          <cell r="M892">
            <v>1</v>
          </cell>
          <cell r="N892" t="str">
            <v>LMV322</v>
          </cell>
          <cell r="O892">
            <v>35670</v>
          </cell>
          <cell r="P892" t="str">
            <v>N</v>
          </cell>
          <cell r="Q892" t="str">
            <v>FLT</v>
          </cell>
          <cell r="R892" t="str">
            <v>P4</v>
          </cell>
          <cell r="S892" t="str">
            <v>N</v>
          </cell>
          <cell r="T892" t="str">
            <v>Y</v>
          </cell>
          <cell r="U892">
            <v>41334</v>
          </cell>
          <cell r="V892">
            <v>41334</v>
          </cell>
          <cell r="W892">
            <v>41367</v>
          </cell>
          <cell r="X892">
            <v>41364</v>
          </cell>
          <cell r="Y892">
            <v>41337</v>
          </cell>
          <cell r="Z892">
            <v>41341</v>
          </cell>
          <cell r="AA892">
            <v>41341</v>
          </cell>
          <cell r="AB892">
            <v>41336</v>
          </cell>
          <cell r="AC892">
            <v>41364</v>
          </cell>
          <cell r="AD892">
            <v>41364</v>
          </cell>
          <cell r="AE892">
            <v>41344</v>
          </cell>
          <cell r="AF892">
            <v>41345</v>
          </cell>
          <cell r="AH892">
            <v>41334</v>
          </cell>
          <cell r="AI892" t="str">
            <v>-</v>
          </cell>
          <cell r="AJ892">
            <v>8</v>
          </cell>
          <cell r="AK892">
            <v>4.2857142857142856</v>
          </cell>
          <cell r="AL892">
            <v>41337</v>
          </cell>
          <cell r="AM892">
            <v>41338</v>
          </cell>
          <cell r="AN892">
            <v>41340</v>
          </cell>
          <cell r="AO892">
            <v>41341</v>
          </cell>
          <cell r="AP892">
            <v>41337</v>
          </cell>
          <cell r="AQ892">
            <v>41345</v>
          </cell>
          <cell r="AR892" t="str">
            <v>-</v>
          </cell>
          <cell r="AS892" t="str">
            <v>-</v>
          </cell>
          <cell r="AT892" t="str">
            <v>-</v>
          </cell>
          <cell r="AV892">
            <v>41345</v>
          </cell>
          <cell r="AX892">
            <v>41346</v>
          </cell>
          <cell r="AY892">
            <v>41362</v>
          </cell>
          <cell r="AZ892">
            <v>28</v>
          </cell>
        </row>
        <row r="893">
          <cell r="B893" t="str">
            <v>A2252796-02</v>
          </cell>
          <cell r="C893" t="str">
            <v>MarkWest Energy</v>
          </cell>
          <cell r="D893" t="str">
            <v>Boening</v>
          </cell>
          <cell r="F893" t="str">
            <v>Miller</v>
          </cell>
          <cell r="G893" t="str">
            <v>-</v>
          </cell>
          <cell r="H893" t="str">
            <v>Kursten</v>
          </cell>
          <cell r="I893" t="str">
            <v>PINN130100A-1</v>
          </cell>
          <cell r="M893">
            <v>1</v>
          </cell>
          <cell r="N893" t="str">
            <v>LMV322</v>
          </cell>
          <cell r="O893">
            <v>50541</v>
          </cell>
          <cell r="P893" t="str">
            <v>N</v>
          </cell>
          <cell r="Q893" t="str">
            <v>FLT</v>
          </cell>
          <cell r="R893" t="str">
            <v>P4</v>
          </cell>
          <cell r="S893" t="str">
            <v>N</v>
          </cell>
          <cell r="T893" t="str">
            <v>Y</v>
          </cell>
          <cell r="U893">
            <v>41334</v>
          </cell>
          <cell r="V893">
            <v>41334</v>
          </cell>
          <cell r="W893">
            <v>41367</v>
          </cell>
          <cell r="X893">
            <v>41364</v>
          </cell>
          <cell r="Y893">
            <v>41337</v>
          </cell>
          <cell r="Z893">
            <v>41341</v>
          </cell>
          <cell r="AA893">
            <v>41341</v>
          </cell>
          <cell r="AB893">
            <v>41336</v>
          </cell>
          <cell r="AC893">
            <v>41364</v>
          </cell>
          <cell r="AD893">
            <v>41364</v>
          </cell>
          <cell r="AE893">
            <v>41344</v>
          </cell>
          <cell r="AF893">
            <v>41345</v>
          </cell>
          <cell r="AH893">
            <v>41334</v>
          </cell>
          <cell r="AI893" t="str">
            <v>-</v>
          </cell>
          <cell r="AJ893">
            <v>8</v>
          </cell>
          <cell r="AK893">
            <v>4.2857142857142856</v>
          </cell>
          <cell r="AL893">
            <v>41337</v>
          </cell>
          <cell r="AM893">
            <v>41338</v>
          </cell>
          <cell r="AN893">
            <v>41340</v>
          </cell>
          <cell r="AO893">
            <v>41344</v>
          </cell>
          <cell r="AP893">
            <v>41337</v>
          </cell>
          <cell r="AQ893">
            <v>41344</v>
          </cell>
          <cell r="AR893" t="str">
            <v>-</v>
          </cell>
          <cell r="AS893" t="str">
            <v>-</v>
          </cell>
          <cell r="AT893" t="str">
            <v>-</v>
          </cell>
          <cell r="AV893">
            <v>41345</v>
          </cell>
          <cell r="AX893">
            <v>41346</v>
          </cell>
          <cell r="AY893">
            <v>41362</v>
          </cell>
          <cell r="AZ893">
            <v>28</v>
          </cell>
        </row>
        <row r="894">
          <cell r="B894" t="str">
            <v>A2235001-01</v>
          </cell>
          <cell r="C894" t="str">
            <v>Profalca</v>
          </cell>
          <cell r="D894" t="str">
            <v>Kanous</v>
          </cell>
          <cell r="F894" t="str">
            <v>Miller</v>
          </cell>
          <cell r="G894" t="str">
            <v>-</v>
          </cell>
          <cell r="H894" t="str">
            <v>Madeleine</v>
          </cell>
          <cell r="I894">
            <v>201190</v>
          </cell>
          <cell r="J894" t="str">
            <v>P-1103A/B</v>
          </cell>
          <cell r="M894">
            <v>1</v>
          </cell>
          <cell r="N894" t="str">
            <v>LMV801</v>
          </cell>
          <cell r="O894">
            <v>42999</v>
          </cell>
          <cell r="Q894" t="str">
            <v>FLT</v>
          </cell>
          <cell r="R894" t="str">
            <v>PC</v>
          </cell>
          <cell r="S894" t="str">
            <v>Y</v>
          </cell>
          <cell r="T894" t="str">
            <v>N</v>
          </cell>
          <cell r="U894">
            <v>41290</v>
          </cell>
          <cell r="V894">
            <v>41292</v>
          </cell>
          <cell r="W894">
            <v>41404</v>
          </cell>
          <cell r="X894">
            <v>41404</v>
          </cell>
          <cell r="Y894">
            <v>41290</v>
          </cell>
          <cell r="Z894">
            <v>41299</v>
          </cell>
          <cell r="AA894">
            <v>41299</v>
          </cell>
          <cell r="AB894">
            <v>41299</v>
          </cell>
          <cell r="AC894">
            <v>41292</v>
          </cell>
          <cell r="AD894">
            <v>41306</v>
          </cell>
          <cell r="AE894">
            <v>41342</v>
          </cell>
          <cell r="AF894">
            <v>41345</v>
          </cell>
          <cell r="AH894">
            <v>41374</v>
          </cell>
          <cell r="AI894" t="str">
            <v>-</v>
          </cell>
          <cell r="AJ894">
            <v>38</v>
          </cell>
          <cell r="AK894">
            <v>16</v>
          </cell>
          <cell r="AL894">
            <v>41290</v>
          </cell>
          <cell r="AM894">
            <v>41315</v>
          </cell>
          <cell r="AN894">
            <v>41315</v>
          </cell>
          <cell r="AP894">
            <v>41315</v>
          </cell>
          <cell r="AR894">
            <v>41317</v>
          </cell>
          <cell r="AS894">
            <v>41319</v>
          </cell>
          <cell r="AT894" t="str">
            <v>Parks</v>
          </cell>
          <cell r="AV894">
            <v>41319</v>
          </cell>
          <cell r="AX894">
            <v>41325</v>
          </cell>
          <cell r="AY894">
            <v>41390</v>
          </cell>
          <cell r="AZ894">
            <v>98</v>
          </cell>
        </row>
        <row r="895">
          <cell r="B895" t="str">
            <v>A2252796-03</v>
          </cell>
          <cell r="C895" t="str">
            <v>MarkWest Energy</v>
          </cell>
          <cell r="D895" t="str">
            <v>Boening</v>
          </cell>
          <cell r="F895" t="str">
            <v>Miller</v>
          </cell>
          <cell r="G895" t="str">
            <v>-</v>
          </cell>
          <cell r="H895" t="str">
            <v>Kursten</v>
          </cell>
          <cell r="I895" t="str">
            <v>PINN130100A-1</v>
          </cell>
          <cell r="M895">
            <v>1</v>
          </cell>
          <cell r="N895" t="str">
            <v>LMV322</v>
          </cell>
          <cell r="O895">
            <v>50992</v>
          </cell>
          <cell r="P895" t="str">
            <v>N</v>
          </cell>
          <cell r="Q895" t="str">
            <v>FLT</v>
          </cell>
          <cell r="R895" t="str">
            <v>P4</v>
          </cell>
          <cell r="S895" t="str">
            <v>N</v>
          </cell>
          <cell r="T895" t="str">
            <v>Y</v>
          </cell>
          <cell r="U895">
            <v>41334</v>
          </cell>
          <cell r="V895">
            <v>41334</v>
          </cell>
          <cell r="W895">
            <v>41367</v>
          </cell>
          <cell r="X895">
            <v>41364</v>
          </cell>
          <cell r="Y895">
            <v>41337</v>
          </cell>
          <cell r="Z895">
            <v>41341</v>
          </cell>
          <cell r="AA895">
            <v>41341</v>
          </cell>
          <cell r="AB895">
            <v>41336</v>
          </cell>
          <cell r="AC895">
            <v>41364</v>
          </cell>
          <cell r="AD895">
            <v>41364</v>
          </cell>
          <cell r="AE895">
            <v>41344</v>
          </cell>
          <cell r="AF895">
            <v>41345</v>
          </cell>
          <cell r="AH895">
            <v>41334</v>
          </cell>
          <cell r="AI895" t="str">
            <v>-</v>
          </cell>
          <cell r="AJ895">
            <v>8</v>
          </cell>
          <cell r="AK895">
            <v>4.2857142857142856</v>
          </cell>
          <cell r="AL895">
            <v>41337</v>
          </cell>
          <cell r="AM895">
            <v>41338</v>
          </cell>
          <cell r="AN895">
            <v>41340</v>
          </cell>
          <cell r="AO895">
            <v>41344</v>
          </cell>
          <cell r="AP895">
            <v>41337</v>
          </cell>
          <cell r="AQ895">
            <v>41344</v>
          </cell>
          <cell r="AR895" t="str">
            <v>-</v>
          </cell>
          <cell r="AS895" t="str">
            <v>-</v>
          </cell>
          <cell r="AT895" t="str">
            <v>-</v>
          </cell>
          <cell r="AV895">
            <v>41345</v>
          </cell>
          <cell r="AX895">
            <v>41346</v>
          </cell>
          <cell r="AY895">
            <v>41362</v>
          </cell>
          <cell r="AZ895">
            <v>28</v>
          </cell>
        </row>
        <row r="896">
          <cell r="B896" t="str">
            <v>A2237262-01</v>
          </cell>
          <cell r="C896" t="str">
            <v>DOW/ Union Carbide</v>
          </cell>
          <cell r="D896" t="str">
            <v>McKechnie</v>
          </cell>
          <cell r="F896" t="str">
            <v>Miller</v>
          </cell>
          <cell r="G896" t="str">
            <v>-</v>
          </cell>
          <cell r="H896" t="str">
            <v>Kursten</v>
          </cell>
          <cell r="M896">
            <v>1</v>
          </cell>
          <cell r="N896" t="str">
            <v>LMV312</v>
          </cell>
          <cell r="O896">
            <v>73844</v>
          </cell>
          <cell r="P896" t="str">
            <v>-</v>
          </cell>
          <cell r="Q896" t="str">
            <v>FLT</v>
          </cell>
          <cell r="R896" t="str">
            <v>P8</v>
          </cell>
          <cell r="S896" t="str">
            <v>N</v>
          </cell>
          <cell r="T896" t="str">
            <v>N</v>
          </cell>
          <cell r="U896">
            <v>41296</v>
          </cell>
          <cell r="V896">
            <v>41298</v>
          </cell>
          <cell r="W896">
            <v>41390</v>
          </cell>
          <cell r="X896">
            <v>41390</v>
          </cell>
          <cell r="Y896">
            <v>41296</v>
          </cell>
          <cell r="Z896">
            <v>41305</v>
          </cell>
          <cell r="AA896">
            <v>41305</v>
          </cell>
          <cell r="AB896">
            <v>41302</v>
          </cell>
          <cell r="AC896">
            <v>41390</v>
          </cell>
          <cell r="AD896">
            <v>41390</v>
          </cell>
          <cell r="AE896">
            <v>41344</v>
          </cell>
          <cell r="AF896">
            <v>41346</v>
          </cell>
          <cell r="AH896">
            <v>41360</v>
          </cell>
          <cell r="AI896" t="str">
            <v>-</v>
          </cell>
          <cell r="AJ896">
            <v>35</v>
          </cell>
          <cell r="AK896">
            <v>13.142857142857142</v>
          </cell>
          <cell r="AL896">
            <v>41297</v>
          </cell>
          <cell r="AR896">
            <v>41309</v>
          </cell>
          <cell r="AS896">
            <v>41324</v>
          </cell>
          <cell r="AT896" t="str">
            <v>Nelson</v>
          </cell>
          <cell r="AV896">
            <v>41324</v>
          </cell>
          <cell r="AX896">
            <v>41330</v>
          </cell>
          <cell r="AY896">
            <v>41402</v>
          </cell>
          <cell r="AZ896">
            <v>104</v>
          </cell>
        </row>
        <row r="897">
          <cell r="B897" t="str">
            <v>A2237303-01</v>
          </cell>
          <cell r="C897" t="str">
            <v>Shell Oil Deer Park Refinery</v>
          </cell>
          <cell r="D897" t="str">
            <v>Kennedy</v>
          </cell>
          <cell r="F897" t="str">
            <v>Miller</v>
          </cell>
          <cell r="G897" t="str">
            <v>-</v>
          </cell>
          <cell r="H897" t="str">
            <v>Kursten</v>
          </cell>
          <cell r="I897" t="str">
            <v>4550326191</v>
          </cell>
          <cell r="M897">
            <v>1</v>
          </cell>
          <cell r="N897" t="str">
            <v>LMV801</v>
          </cell>
          <cell r="O897">
            <v>30689</v>
          </cell>
          <cell r="P897" t="str">
            <v>-</v>
          </cell>
          <cell r="Q897" t="str">
            <v>FLT</v>
          </cell>
          <cell r="R897" t="str">
            <v>PA</v>
          </cell>
          <cell r="S897" t="str">
            <v>N</v>
          </cell>
          <cell r="T897" t="str">
            <v>N</v>
          </cell>
          <cell r="U897">
            <v>41298</v>
          </cell>
          <cell r="V897">
            <v>41298</v>
          </cell>
          <cell r="W897">
            <v>41394</v>
          </cell>
          <cell r="X897">
            <v>41394</v>
          </cell>
          <cell r="Y897">
            <v>41298</v>
          </cell>
          <cell r="Z897">
            <v>41305</v>
          </cell>
          <cell r="AA897">
            <v>41305</v>
          </cell>
          <cell r="AB897">
            <v>41305</v>
          </cell>
          <cell r="AC897">
            <v>41282</v>
          </cell>
          <cell r="AD897">
            <v>41296</v>
          </cell>
          <cell r="AE897">
            <v>41345</v>
          </cell>
          <cell r="AF897">
            <v>41348</v>
          </cell>
          <cell r="AH897">
            <v>41364</v>
          </cell>
          <cell r="AI897" t="str">
            <v>-</v>
          </cell>
          <cell r="AJ897">
            <v>37</v>
          </cell>
          <cell r="AK897">
            <v>13.714285714285714</v>
          </cell>
          <cell r="AL897">
            <v>41298</v>
          </cell>
          <cell r="AM897" t="str">
            <v>-</v>
          </cell>
          <cell r="AN897" t="str">
            <v>-</v>
          </cell>
          <cell r="AO897">
            <v>41326</v>
          </cell>
          <cell r="AP897">
            <v>41326</v>
          </cell>
          <cell r="AQ897">
            <v>41327</v>
          </cell>
          <cell r="AR897">
            <v>41327</v>
          </cell>
          <cell r="AT897" t="str">
            <v>Setelin</v>
          </cell>
          <cell r="AV897">
            <v>41341</v>
          </cell>
          <cell r="AX897">
            <v>41347</v>
          </cell>
          <cell r="AY897">
            <v>41386</v>
          </cell>
          <cell r="AZ897">
            <v>88</v>
          </cell>
        </row>
        <row r="898">
          <cell r="B898" t="str">
            <v>A2209740-01-04</v>
          </cell>
          <cell r="C898" t="str">
            <v>Bechtel / Sabine Pass Liquifaction</v>
          </cell>
          <cell r="D898" t="str">
            <v>Nelson</v>
          </cell>
          <cell r="F898" t="str">
            <v>Reichert</v>
          </cell>
          <cell r="H898" t="str">
            <v>Shara</v>
          </cell>
          <cell r="I898" t="str">
            <v>25697-140-POA-MPCH-00001</v>
          </cell>
          <cell r="J898" t="str">
            <v>11P/12P-1703A/B</v>
          </cell>
          <cell r="M898">
            <v>4</v>
          </cell>
          <cell r="N898" t="str">
            <v>LMV311</v>
          </cell>
          <cell r="O898">
            <v>860687.8</v>
          </cell>
          <cell r="P898" t="str">
            <v>PP</v>
          </cell>
          <cell r="Q898" t="str">
            <v>CPX</v>
          </cell>
          <cell r="R898" t="str">
            <v>PG</v>
          </cell>
          <cell r="S898" t="str">
            <v>Y</v>
          </cell>
          <cell r="T898" t="str">
            <v>N</v>
          </cell>
          <cell r="U898">
            <v>41211</v>
          </cell>
          <cell r="V898">
            <v>41219</v>
          </cell>
          <cell r="W898">
            <v>41446</v>
          </cell>
          <cell r="X898">
            <v>41578</v>
          </cell>
          <cell r="Y898">
            <v>41213</v>
          </cell>
          <cell r="Z898">
            <v>41226</v>
          </cell>
          <cell r="AA898">
            <v>41226</v>
          </cell>
          <cell r="AB898">
            <v>41226</v>
          </cell>
          <cell r="AC898">
            <v>41452</v>
          </cell>
          <cell r="AD898">
            <v>41466</v>
          </cell>
          <cell r="AE898">
            <v>41341</v>
          </cell>
          <cell r="AF898">
            <v>41348</v>
          </cell>
          <cell r="AH898">
            <v>41548</v>
          </cell>
          <cell r="AI898" t="str">
            <v>-</v>
          </cell>
          <cell r="AJ898">
            <v>94</v>
          </cell>
          <cell r="AK898">
            <v>51.285714285714285</v>
          </cell>
          <cell r="AL898">
            <v>41213</v>
          </cell>
          <cell r="AM898" t="str">
            <v>x</v>
          </cell>
          <cell r="AN898" t="str">
            <v>x</v>
          </cell>
          <cell r="AO898" t="str">
            <v>x</v>
          </cell>
          <cell r="AP898" t="str">
            <v>X</v>
          </cell>
          <cell r="AQ898" t="str">
            <v>X</v>
          </cell>
          <cell r="AR898">
            <v>41380</v>
          </cell>
          <cell r="AS898">
            <v>41388</v>
          </cell>
          <cell r="AT898" t="str">
            <v>Tippet</v>
          </cell>
          <cell r="AV898">
            <v>41389</v>
          </cell>
          <cell r="AX898">
            <v>41453</v>
          </cell>
          <cell r="AY898">
            <v>41578</v>
          </cell>
          <cell r="AZ898">
            <v>359</v>
          </cell>
        </row>
        <row r="899">
          <cell r="B899" t="str">
            <v>A2209740-05-08</v>
          </cell>
          <cell r="C899" t="str">
            <v>Bechtel / Sabine Pass Liquifaction</v>
          </cell>
          <cell r="D899" t="str">
            <v>Nelson</v>
          </cell>
          <cell r="F899" t="str">
            <v>Reichert</v>
          </cell>
          <cell r="H899" t="str">
            <v>Shara</v>
          </cell>
          <cell r="I899" t="str">
            <v>25697-140-POA-MPCH-00001</v>
          </cell>
          <cell r="J899" t="str">
            <v>11P/12P-1803A/B</v>
          </cell>
          <cell r="M899">
            <v>4</v>
          </cell>
          <cell r="N899" t="str">
            <v>LMV311Z</v>
          </cell>
          <cell r="O899">
            <v>808604.7</v>
          </cell>
          <cell r="P899" t="str">
            <v>PP</v>
          </cell>
          <cell r="Q899" t="str">
            <v>CPX</v>
          </cell>
          <cell r="R899" t="str">
            <v>PG</v>
          </cell>
          <cell r="S899" t="str">
            <v>Y</v>
          </cell>
          <cell r="T899" t="str">
            <v>N</v>
          </cell>
          <cell r="U899">
            <v>41211</v>
          </cell>
          <cell r="V899">
            <v>41219</v>
          </cell>
          <cell r="W899">
            <v>41446</v>
          </cell>
          <cell r="X899">
            <v>41578</v>
          </cell>
          <cell r="Y899">
            <v>41213</v>
          </cell>
          <cell r="Z899">
            <v>41226</v>
          </cell>
          <cell r="AA899">
            <v>41226</v>
          </cell>
          <cell r="AB899">
            <v>41226</v>
          </cell>
          <cell r="AC899">
            <v>41452</v>
          </cell>
          <cell r="AD899">
            <v>41466</v>
          </cell>
          <cell r="AE899">
            <v>41341</v>
          </cell>
          <cell r="AF899">
            <v>41348</v>
          </cell>
          <cell r="AH899">
            <v>41548</v>
          </cell>
          <cell r="AI899" t="str">
            <v>-</v>
          </cell>
          <cell r="AJ899">
            <v>94</v>
          </cell>
          <cell r="AK899">
            <v>51.285714285714285</v>
          </cell>
          <cell r="AL899">
            <v>41213</v>
          </cell>
          <cell r="AM899" t="str">
            <v>x</v>
          </cell>
          <cell r="AN899" t="str">
            <v>x</v>
          </cell>
          <cell r="AO899" t="str">
            <v>x</v>
          </cell>
          <cell r="AP899" t="str">
            <v>X</v>
          </cell>
          <cell r="AQ899" t="str">
            <v>X</v>
          </cell>
          <cell r="AR899">
            <v>41380</v>
          </cell>
          <cell r="AS899">
            <v>41388</v>
          </cell>
          <cell r="AT899" t="str">
            <v>Tippet</v>
          </cell>
          <cell r="AV899">
            <v>41389</v>
          </cell>
          <cell r="AX899">
            <v>41409</v>
          </cell>
          <cell r="AY899">
            <v>41578</v>
          </cell>
          <cell r="AZ899">
            <v>359</v>
          </cell>
        </row>
        <row r="900">
          <cell r="B900" t="str">
            <v>C2203250-01</v>
          </cell>
          <cell r="C900" t="str">
            <v>Thomas Russell</v>
          </cell>
          <cell r="D900" t="str">
            <v>Boening</v>
          </cell>
          <cell r="F900" t="str">
            <v>Miller</v>
          </cell>
          <cell r="G900" t="str">
            <v>-</v>
          </cell>
          <cell r="H900" t="str">
            <v>Madeleine</v>
          </cell>
          <cell r="I900" t="str">
            <v>325-12</v>
          </cell>
          <cell r="J900" t="str">
            <v>C-141</v>
          </cell>
          <cell r="L900" t="str">
            <v>Wesley</v>
          </cell>
          <cell r="M900">
            <v>1</v>
          </cell>
          <cell r="N900" t="str">
            <v>LMC311P</v>
          </cell>
          <cell r="O900">
            <v>127176</v>
          </cell>
          <cell r="Q900" t="str">
            <v>FLT</v>
          </cell>
          <cell r="R900" t="str">
            <v>CA</v>
          </cell>
          <cell r="S900" t="str">
            <v>N</v>
          </cell>
          <cell r="T900" t="str">
            <v>N</v>
          </cell>
          <cell r="U900">
            <v>41198</v>
          </cell>
          <cell r="V900">
            <v>41201</v>
          </cell>
          <cell r="W900">
            <v>41409</v>
          </cell>
          <cell r="X900">
            <v>41390</v>
          </cell>
          <cell r="Y900">
            <v>41198</v>
          </cell>
          <cell r="Z900">
            <v>41208</v>
          </cell>
          <cell r="AA900">
            <v>41208</v>
          </cell>
          <cell r="AB900">
            <v>41215</v>
          </cell>
          <cell r="AC900">
            <v>41278</v>
          </cell>
          <cell r="AD900">
            <v>41292</v>
          </cell>
          <cell r="AE900">
            <v>41345</v>
          </cell>
          <cell r="AF900">
            <v>41349</v>
          </cell>
          <cell r="AH900">
            <v>41360</v>
          </cell>
          <cell r="AI900" t="str">
            <v>-</v>
          </cell>
          <cell r="AJ900">
            <v>106</v>
          </cell>
          <cell r="AK900">
            <v>27</v>
          </cell>
          <cell r="AL900">
            <v>41193</v>
          </cell>
          <cell r="AV900">
            <v>41246</v>
          </cell>
          <cell r="AX900">
            <v>41255</v>
          </cell>
          <cell r="AY900">
            <v>41394</v>
          </cell>
          <cell r="AZ900">
            <v>193</v>
          </cell>
        </row>
        <row r="901">
          <cell r="B901" t="str">
            <v>A2237718-01</v>
          </cell>
          <cell r="C901" t="str">
            <v>NOV Wilson</v>
          </cell>
          <cell r="D901" t="str">
            <v>Wareham</v>
          </cell>
          <cell r="F901" t="str">
            <v>Collins</v>
          </cell>
          <cell r="H901" t="str">
            <v>Heidi</v>
          </cell>
          <cell r="I901" t="str">
            <v>5362882</v>
          </cell>
          <cell r="J901" t="str">
            <v>P-304A</v>
          </cell>
          <cell r="M901">
            <v>1</v>
          </cell>
          <cell r="N901" t="str">
            <v>LMV322</v>
          </cell>
          <cell r="O901">
            <v>76930</v>
          </cell>
          <cell r="P901" t="str">
            <v>-</v>
          </cell>
          <cell r="Q901" t="str">
            <v>STD</v>
          </cell>
          <cell r="R901" t="str">
            <v>PC</v>
          </cell>
          <cell r="S901" t="str">
            <v>Y</v>
          </cell>
          <cell r="T901" t="str">
            <v>N</v>
          </cell>
          <cell r="U901">
            <v>41297</v>
          </cell>
          <cell r="V901">
            <v>41299</v>
          </cell>
          <cell r="W901">
            <v>41418</v>
          </cell>
          <cell r="X901">
            <v>41418</v>
          </cell>
          <cell r="Y901">
            <v>41297</v>
          </cell>
          <cell r="Z901">
            <v>41306</v>
          </cell>
          <cell r="AA901">
            <v>41306</v>
          </cell>
          <cell r="AB901">
            <v>41306</v>
          </cell>
          <cell r="AC901">
            <v>41306</v>
          </cell>
          <cell r="AD901">
            <v>41320</v>
          </cell>
          <cell r="AE901">
            <v>41346</v>
          </cell>
          <cell r="AF901">
            <v>41349</v>
          </cell>
          <cell r="AH901">
            <v>41388</v>
          </cell>
          <cell r="AI901" t="str">
            <v>-</v>
          </cell>
          <cell r="AJ901">
            <v>36</v>
          </cell>
          <cell r="AK901">
            <v>17</v>
          </cell>
          <cell r="AL901">
            <v>41297</v>
          </cell>
          <cell r="AM901">
            <v>41302</v>
          </cell>
          <cell r="AN901">
            <v>41302</v>
          </cell>
          <cell r="AO901">
            <v>41304</v>
          </cell>
          <cell r="AP901">
            <v>41299</v>
          </cell>
          <cell r="AQ901">
            <v>41323</v>
          </cell>
          <cell r="AR901">
            <v>41326</v>
          </cell>
          <cell r="AT901" t="str">
            <v>Kennedy</v>
          </cell>
          <cell r="AV901">
            <v>41334</v>
          </cell>
          <cell r="AX901">
            <v>41338</v>
          </cell>
          <cell r="AY901">
            <v>41403</v>
          </cell>
          <cell r="AZ901">
            <v>104</v>
          </cell>
        </row>
        <row r="902">
          <cell r="B902" t="str">
            <v>A2253230-01</v>
          </cell>
          <cell r="C902" t="str">
            <v xml:space="preserve">MarkWest Energy </v>
          </cell>
          <cell r="D902" t="str">
            <v>Boening</v>
          </cell>
          <cell r="F902" t="str">
            <v>Miller</v>
          </cell>
          <cell r="G902" t="str">
            <v>-</v>
          </cell>
          <cell r="H902" t="str">
            <v>Kursten</v>
          </cell>
          <cell r="I902" t="str">
            <v>PINN130100B-4</v>
          </cell>
          <cell r="M902">
            <v>1</v>
          </cell>
          <cell r="N902" t="str">
            <v>LMV322</v>
          </cell>
          <cell r="O902">
            <v>49978</v>
          </cell>
          <cell r="P902" t="str">
            <v>-</v>
          </cell>
          <cell r="Q902" t="str">
            <v>FLT</v>
          </cell>
          <cell r="R902" t="str">
            <v>P7</v>
          </cell>
          <cell r="S902" t="str">
            <v>N</v>
          </cell>
          <cell r="T902" t="str">
            <v>Y</v>
          </cell>
          <cell r="U902">
            <v>41338</v>
          </cell>
          <cell r="V902">
            <v>41338</v>
          </cell>
          <cell r="W902">
            <v>41390</v>
          </cell>
          <cell r="X902">
            <v>41390</v>
          </cell>
          <cell r="Y902">
            <v>41338</v>
          </cell>
          <cell r="Z902">
            <v>41345</v>
          </cell>
          <cell r="AA902">
            <v>41345</v>
          </cell>
          <cell r="AB902">
            <v>41341.5</v>
          </cell>
          <cell r="AC902">
            <v>41390</v>
          </cell>
          <cell r="AD902">
            <v>41390</v>
          </cell>
          <cell r="AE902">
            <v>41349.75</v>
          </cell>
          <cell r="AF902">
            <v>41351.5</v>
          </cell>
          <cell r="AH902">
            <v>41360</v>
          </cell>
          <cell r="AI902" t="str">
            <v>-</v>
          </cell>
          <cell r="AJ902">
            <v>10</v>
          </cell>
          <cell r="AK902">
            <v>7.4285714285714288</v>
          </cell>
          <cell r="AL902">
            <v>41338</v>
          </cell>
          <cell r="AR902" t="str">
            <v>-</v>
          </cell>
          <cell r="AS902" t="str">
            <v>-</v>
          </cell>
          <cell r="AT902" t="str">
            <v>-</v>
          </cell>
          <cell r="AV902">
            <v>41351</v>
          </cell>
          <cell r="AX902">
            <v>41351</v>
          </cell>
          <cell r="AY902">
            <v>41390</v>
          </cell>
        </row>
        <row r="903">
          <cell r="B903" t="str">
            <v>A2253230-02</v>
          </cell>
          <cell r="C903" t="str">
            <v xml:space="preserve">MarkWest Energy </v>
          </cell>
          <cell r="D903" t="str">
            <v>Boening</v>
          </cell>
          <cell r="F903" t="str">
            <v>Miller</v>
          </cell>
          <cell r="G903" t="str">
            <v>-</v>
          </cell>
          <cell r="H903" t="str">
            <v>Kursten</v>
          </cell>
          <cell r="I903" t="str">
            <v>PINN130100B-4</v>
          </cell>
          <cell r="M903">
            <v>1</v>
          </cell>
          <cell r="N903" t="str">
            <v>LMV322</v>
          </cell>
          <cell r="O903">
            <v>50429</v>
          </cell>
          <cell r="P903" t="str">
            <v>-</v>
          </cell>
          <cell r="Q903" t="str">
            <v>FLT</v>
          </cell>
          <cell r="R903" t="str">
            <v>P7</v>
          </cell>
          <cell r="S903" t="str">
            <v>N</v>
          </cell>
          <cell r="T903" t="str">
            <v>Y</v>
          </cell>
          <cell r="U903">
            <v>41338</v>
          </cell>
          <cell r="V903">
            <v>41338</v>
          </cell>
          <cell r="W903">
            <v>41390</v>
          </cell>
          <cell r="X903">
            <v>41390</v>
          </cell>
          <cell r="Y903">
            <v>41338</v>
          </cell>
          <cell r="Z903">
            <v>41345</v>
          </cell>
          <cell r="AA903">
            <v>41345</v>
          </cell>
          <cell r="AB903">
            <v>41341.5</v>
          </cell>
          <cell r="AC903">
            <v>41390</v>
          </cell>
          <cell r="AD903">
            <v>41390</v>
          </cell>
          <cell r="AE903">
            <v>41349.75</v>
          </cell>
          <cell r="AF903">
            <v>41351.5</v>
          </cell>
          <cell r="AH903">
            <v>41360</v>
          </cell>
          <cell r="AI903" t="str">
            <v>-</v>
          </cell>
          <cell r="AJ903">
            <v>10</v>
          </cell>
          <cell r="AK903">
            <v>7.4285714285714288</v>
          </cell>
          <cell r="AL903">
            <v>41338</v>
          </cell>
          <cell r="AR903" t="str">
            <v>-</v>
          </cell>
          <cell r="AS903" t="str">
            <v>-</v>
          </cell>
          <cell r="AT903" t="str">
            <v>-</v>
          </cell>
          <cell r="AV903">
            <v>41351</v>
          </cell>
          <cell r="AX903">
            <v>41351</v>
          </cell>
          <cell r="AY903">
            <v>41390</v>
          </cell>
        </row>
        <row r="904">
          <cell r="B904" t="str">
            <v>A2253230-03</v>
          </cell>
          <cell r="C904" t="str">
            <v xml:space="preserve">MarkWest Energy </v>
          </cell>
          <cell r="D904" t="str">
            <v>Boening</v>
          </cell>
          <cell r="F904" t="str">
            <v>Miller</v>
          </cell>
          <cell r="G904" t="str">
            <v>-</v>
          </cell>
          <cell r="H904" t="str">
            <v>Kursten</v>
          </cell>
          <cell r="I904" t="str">
            <v>PINN130100B-4</v>
          </cell>
          <cell r="M904">
            <v>1</v>
          </cell>
          <cell r="N904" t="str">
            <v>LMV322</v>
          </cell>
          <cell r="O904">
            <v>35107</v>
          </cell>
          <cell r="P904" t="str">
            <v>-</v>
          </cell>
          <cell r="Q904" t="str">
            <v>FLT</v>
          </cell>
          <cell r="R904" t="str">
            <v>P7</v>
          </cell>
          <cell r="S904" t="str">
            <v>N</v>
          </cell>
          <cell r="T904" t="str">
            <v>Y</v>
          </cell>
          <cell r="U904">
            <v>41338</v>
          </cell>
          <cell r="V904">
            <v>41338</v>
          </cell>
          <cell r="W904">
            <v>41390</v>
          </cell>
          <cell r="X904">
            <v>41390</v>
          </cell>
          <cell r="Y904">
            <v>41338</v>
          </cell>
          <cell r="Z904">
            <v>41345</v>
          </cell>
          <cell r="AA904">
            <v>41345</v>
          </cell>
          <cell r="AB904">
            <v>41341.5</v>
          </cell>
          <cell r="AC904">
            <v>41390</v>
          </cell>
          <cell r="AD904">
            <v>41390</v>
          </cell>
          <cell r="AE904">
            <v>41349.75</v>
          </cell>
          <cell r="AF904">
            <v>41351.5</v>
          </cell>
          <cell r="AH904">
            <v>41360</v>
          </cell>
          <cell r="AI904" t="str">
            <v>-</v>
          </cell>
          <cell r="AJ904">
            <v>10</v>
          </cell>
          <cell r="AK904">
            <v>7.4285714285714288</v>
          </cell>
          <cell r="AL904">
            <v>41338</v>
          </cell>
          <cell r="AR904" t="str">
            <v>-</v>
          </cell>
          <cell r="AS904" t="str">
            <v>-</v>
          </cell>
          <cell r="AT904" t="str">
            <v>-</v>
          </cell>
          <cell r="AV904">
            <v>41351</v>
          </cell>
          <cell r="AX904">
            <v>41353</v>
          </cell>
          <cell r="AY904">
            <v>41390</v>
          </cell>
        </row>
        <row r="905">
          <cell r="B905" t="str">
            <v>A2257051-01</v>
          </cell>
          <cell r="C905" t="str">
            <v>JH WRIGHT / Ascend</v>
          </cell>
          <cell r="D905" t="str">
            <v>Boening</v>
          </cell>
          <cell r="F905" t="str">
            <v>Miller</v>
          </cell>
          <cell r="G905" t="str">
            <v>-</v>
          </cell>
          <cell r="H905" t="str">
            <v>Kursten</v>
          </cell>
          <cell r="I905" t="str">
            <v>TKK2013S-01</v>
          </cell>
          <cell r="J905" t="str">
            <v>na</v>
          </cell>
          <cell r="M905">
            <v>1</v>
          </cell>
          <cell r="N905" t="str">
            <v>LMV322</v>
          </cell>
          <cell r="O905">
            <v>25590</v>
          </cell>
          <cell r="P905" t="str">
            <v>-</v>
          </cell>
          <cell r="Q905" t="str">
            <v>FLT</v>
          </cell>
          <cell r="R905" t="str">
            <v>P6</v>
          </cell>
          <cell r="S905" t="str">
            <v>N</v>
          </cell>
          <cell r="T905" t="str">
            <v>Y</v>
          </cell>
          <cell r="U905">
            <v>41346</v>
          </cell>
          <cell r="V905">
            <v>41346</v>
          </cell>
          <cell r="W905">
            <v>41383</v>
          </cell>
          <cell r="X905">
            <v>41383</v>
          </cell>
          <cell r="Y905">
            <v>41346</v>
          </cell>
          <cell r="Z905">
            <v>41353</v>
          </cell>
          <cell r="AA905">
            <v>41353</v>
          </cell>
          <cell r="AB905">
            <v>41349</v>
          </cell>
          <cell r="AC905">
            <v>41383</v>
          </cell>
          <cell r="AD905">
            <v>41383</v>
          </cell>
          <cell r="AE905">
            <v>41351.5</v>
          </cell>
          <cell r="AF905">
            <v>41353</v>
          </cell>
          <cell r="AH905">
            <v>41353</v>
          </cell>
          <cell r="AI905" t="str">
            <v>-</v>
          </cell>
          <cell r="AJ905">
            <v>6</v>
          </cell>
          <cell r="AK905">
            <v>5.2857142857142856</v>
          </cell>
          <cell r="AL905">
            <v>41346</v>
          </cell>
          <cell r="AT905" t="str">
            <v>Tippet</v>
          </cell>
          <cell r="AV905">
            <v>41347</v>
          </cell>
          <cell r="AX905">
            <v>41351</v>
          </cell>
          <cell r="AY905">
            <v>41383</v>
          </cell>
          <cell r="AZ905">
            <v>37</v>
          </cell>
        </row>
        <row r="906">
          <cell r="B906" t="str">
            <v>A2213729-01-02</v>
          </cell>
          <cell r="C906" t="str">
            <v>Linde Process Plants Inc.</v>
          </cell>
          <cell r="D906" t="str">
            <v>Boening</v>
          </cell>
          <cell r="F906" t="str">
            <v>Miller</v>
          </cell>
          <cell r="G906" t="str">
            <v>-</v>
          </cell>
          <cell r="H906" t="str">
            <v>Audrey</v>
          </cell>
          <cell r="I906" t="str">
            <v>055 2PA0740 SUP. 000</v>
          </cell>
          <cell r="J906" t="str">
            <v>2-PM-10 A/B</v>
          </cell>
          <cell r="M906">
            <v>2</v>
          </cell>
          <cell r="N906" t="str">
            <v>LMV311</v>
          </cell>
          <cell r="O906">
            <v>212672</v>
          </cell>
          <cell r="Q906" t="str">
            <v>MCPX</v>
          </cell>
          <cell r="R906" t="str">
            <v>PC</v>
          </cell>
          <cell r="S906" t="str">
            <v>Y</v>
          </cell>
          <cell r="T906" t="str">
            <v>N</v>
          </cell>
          <cell r="U906">
            <v>41225</v>
          </cell>
          <cell r="V906">
            <v>41228</v>
          </cell>
          <cell r="W906">
            <v>41425</v>
          </cell>
          <cell r="X906">
            <v>41418</v>
          </cell>
          <cell r="Y906">
            <v>41226</v>
          </cell>
          <cell r="Z906">
            <v>41235</v>
          </cell>
          <cell r="AA906">
            <v>41235</v>
          </cell>
          <cell r="AB906">
            <v>41235</v>
          </cell>
          <cell r="AC906">
            <v>41306</v>
          </cell>
          <cell r="AD906">
            <v>41320</v>
          </cell>
          <cell r="AE906">
            <v>41350</v>
          </cell>
          <cell r="AF906">
            <v>41353</v>
          </cell>
          <cell r="AH906">
            <v>41388</v>
          </cell>
          <cell r="AI906" t="str">
            <v>-</v>
          </cell>
          <cell r="AJ906">
            <v>90</v>
          </cell>
          <cell r="AK906">
            <v>27.142857142857142</v>
          </cell>
          <cell r="AL906">
            <v>41226</v>
          </cell>
          <cell r="AM906">
            <v>41317</v>
          </cell>
          <cell r="AN906">
            <v>41317</v>
          </cell>
          <cell r="AO906">
            <v>41248</v>
          </cell>
          <cell r="AP906">
            <v>41316</v>
          </cell>
          <cell r="AQ906">
            <v>41318</v>
          </cell>
          <cell r="AR906" t="str">
            <v>-</v>
          </cell>
          <cell r="AS906" t="str">
            <v>-</v>
          </cell>
          <cell r="AT906" t="str">
            <v>-</v>
          </cell>
          <cell r="AV906">
            <v>41352</v>
          </cell>
          <cell r="AX906">
            <v>41360</v>
          </cell>
          <cell r="AY906">
            <v>41425</v>
          </cell>
          <cell r="AZ906">
            <v>197</v>
          </cell>
        </row>
        <row r="907">
          <cell r="B907" t="str">
            <v>A2213729-03-06</v>
          </cell>
          <cell r="C907" t="str">
            <v>Linde Process Plants Inc.</v>
          </cell>
          <cell r="D907" t="str">
            <v>Boening</v>
          </cell>
          <cell r="F907" t="str">
            <v>Miller</v>
          </cell>
          <cell r="G907" t="str">
            <v>-</v>
          </cell>
          <cell r="H907" t="str">
            <v>Audrey</v>
          </cell>
          <cell r="I907" t="str">
            <v>055 2PA0740 SUP. 000</v>
          </cell>
          <cell r="J907" t="str">
            <v>2-PM-25 A/B/C/D</v>
          </cell>
          <cell r="M907">
            <v>4</v>
          </cell>
          <cell r="N907" t="str">
            <v>LMV311</v>
          </cell>
          <cell r="O907">
            <v>375523.96</v>
          </cell>
          <cell r="Q907" t="str">
            <v>MCPX</v>
          </cell>
          <cell r="R907" t="str">
            <v>PC</v>
          </cell>
          <cell r="S907" t="str">
            <v>Y</v>
          </cell>
          <cell r="T907" t="str">
            <v>N</v>
          </cell>
          <cell r="U907">
            <v>41225</v>
          </cell>
          <cell r="V907">
            <v>41228</v>
          </cell>
          <cell r="W907">
            <v>41425</v>
          </cell>
          <cell r="X907">
            <v>41418</v>
          </cell>
          <cell r="Y907">
            <v>41226</v>
          </cell>
          <cell r="Z907">
            <v>41235</v>
          </cell>
          <cell r="AA907">
            <v>41235</v>
          </cell>
          <cell r="AB907">
            <v>41235</v>
          </cell>
          <cell r="AC907">
            <v>41306</v>
          </cell>
          <cell r="AD907">
            <v>41320</v>
          </cell>
          <cell r="AE907">
            <v>41350</v>
          </cell>
          <cell r="AF907">
            <v>41353</v>
          </cell>
          <cell r="AH907">
            <v>41388</v>
          </cell>
          <cell r="AI907" t="str">
            <v>-</v>
          </cell>
          <cell r="AJ907">
            <v>90</v>
          </cell>
          <cell r="AK907">
            <v>27.142857142857142</v>
          </cell>
          <cell r="AL907">
            <v>41226</v>
          </cell>
          <cell r="AM907">
            <v>41317</v>
          </cell>
          <cell r="AN907">
            <v>41317</v>
          </cell>
          <cell r="AO907">
            <v>41248</v>
          </cell>
          <cell r="AP907">
            <v>41316</v>
          </cell>
          <cell r="AQ907">
            <v>41318</v>
          </cell>
          <cell r="AR907" t="str">
            <v>-</v>
          </cell>
          <cell r="AS907" t="str">
            <v>-</v>
          </cell>
          <cell r="AT907" t="str">
            <v>-</v>
          </cell>
          <cell r="AV907">
            <v>41353</v>
          </cell>
          <cell r="AX907">
            <v>41369</v>
          </cell>
          <cell r="AY907">
            <v>41425</v>
          </cell>
          <cell r="AZ907">
            <v>197</v>
          </cell>
        </row>
        <row r="908">
          <cell r="B908" t="str">
            <v>C2252724-01</v>
          </cell>
          <cell r="C908" t="str">
            <v>Agave Energy</v>
          </cell>
          <cell r="D908" t="str">
            <v>Wareham</v>
          </cell>
          <cell r="F908" t="str">
            <v>Miller</v>
          </cell>
          <cell r="G908" t="str">
            <v>-</v>
          </cell>
          <cell r="H908" t="str">
            <v>Kursten</v>
          </cell>
          <cell r="I908" t="str">
            <v>606-2178</v>
          </cell>
          <cell r="J908">
            <v>225702</v>
          </cell>
          <cell r="M908">
            <v>1</v>
          </cell>
          <cell r="N908" t="str">
            <v>LMC311P</v>
          </cell>
          <cell r="O908">
            <v>110022</v>
          </cell>
          <cell r="P908" t="str">
            <v>Y</v>
          </cell>
          <cell r="Q908" t="str">
            <v>FLT</v>
          </cell>
          <cell r="R908" t="str">
            <v>CA</v>
          </cell>
          <cell r="S908" t="str">
            <v>N</v>
          </cell>
          <cell r="T908" t="str">
            <v>N</v>
          </cell>
          <cell r="U908">
            <v>41333</v>
          </cell>
          <cell r="V908">
            <v>41337</v>
          </cell>
          <cell r="W908">
            <v>41414</v>
          </cell>
          <cell r="X908">
            <v>41414</v>
          </cell>
          <cell r="Y908">
            <v>41333</v>
          </cell>
          <cell r="Z908">
            <v>41344</v>
          </cell>
          <cell r="AA908">
            <v>41344</v>
          </cell>
          <cell r="AB908">
            <v>41351</v>
          </cell>
          <cell r="AC908">
            <v>41302</v>
          </cell>
          <cell r="AD908">
            <v>41316</v>
          </cell>
          <cell r="AE908">
            <v>41350</v>
          </cell>
          <cell r="AF908">
            <v>41354</v>
          </cell>
          <cell r="AH908">
            <v>41384</v>
          </cell>
          <cell r="AI908" t="str">
            <v>-</v>
          </cell>
          <cell r="AJ908">
            <v>14</v>
          </cell>
          <cell r="AK908">
            <v>11</v>
          </cell>
          <cell r="AL908">
            <v>41333</v>
          </cell>
          <cell r="AM908">
            <v>41347</v>
          </cell>
          <cell r="AN908" t="str">
            <v>-</v>
          </cell>
          <cell r="AO908">
            <v>41347</v>
          </cell>
          <cell r="AP908">
            <v>41348</v>
          </cell>
          <cell r="AR908">
            <v>41351</v>
          </cell>
          <cell r="AS908">
            <v>41353</v>
          </cell>
          <cell r="AT908" t="str">
            <v>Boening</v>
          </cell>
          <cell r="AV908">
            <v>41353</v>
          </cell>
          <cell r="AX908">
            <v>41360</v>
          </cell>
          <cell r="AY908">
            <v>41417</v>
          </cell>
          <cell r="AZ908">
            <v>80</v>
          </cell>
        </row>
        <row r="909">
          <cell r="B909" t="str">
            <v>C2237233-01</v>
          </cell>
          <cell r="C909" t="str">
            <v>Exterran</v>
          </cell>
          <cell r="D909" t="str">
            <v>McKechnie</v>
          </cell>
          <cell r="F909" t="str">
            <v>Miller</v>
          </cell>
          <cell r="G909" t="str">
            <v>-</v>
          </cell>
          <cell r="H909" t="str">
            <v>Kursten</v>
          </cell>
          <cell r="I909" t="str">
            <v>5454281</v>
          </cell>
          <cell r="J909" t="str">
            <v>C-111/US-107203</v>
          </cell>
          <cell r="M909">
            <v>1</v>
          </cell>
          <cell r="N909" t="str">
            <v>LMC331F</v>
          </cell>
          <cell r="O909">
            <v>198180</v>
          </cell>
          <cell r="P909" t="str">
            <v>PP</v>
          </cell>
          <cell r="Q909" t="str">
            <v>FLT</v>
          </cell>
          <cell r="R909" t="str">
            <v>CA</v>
          </cell>
          <cell r="S909" t="str">
            <v>N</v>
          </cell>
          <cell r="T909" t="str">
            <v>N</v>
          </cell>
          <cell r="U909">
            <v>41297</v>
          </cell>
          <cell r="V909">
            <v>41298</v>
          </cell>
          <cell r="W909">
            <v>41414</v>
          </cell>
          <cell r="X909">
            <v>41414</v>
          </cell>
          <cell r="Y909">
            <v>41297</v>
          </cell>
          <cell r="Z909">
            <v>41305</v>
          </cell>
          <cell r="AA909">
            <v>41305</v>
          </cell>
          <cell r="AB909">
            <v>41312</v>
          </cell>
          <cell r="AC909">
            <v>41302</v>
          </cell>
          <cell r="AD909">
            <v>41316</v>
          </cell>
          <cell r="AE909">
            <v>41350</v>
          </cell>
          <cell r="AF909">
            <v>41354</v>
          </cell>
          <cell r="AH909">
            <v>41384</v>
          </cell>
          <cell r="AI909" t="str">
            <v>-</v>
          </cell>
          <cell r="AJ909">
            <v>41</v>
          </cell>
          <cell r="AK909">
            <v>16.571428571428573</v>
          </cell>
          <cell r="AL909">
            <v>41298</v>
          </cell>
          <cell r="AM909">
            <v>41334</v>
          </cell>
          <cell r="AP909">
            <v>41334</v>
          </cell>
          <cell r="AQ909">
            <v>41334</v>
          </cell>
          <cell r="AR909">
            <v>41334</v>
          </cell>
          <cell r="AS909">
            <v>41340</v>
          </cell>
          <cell r="AT909" t="str">
            <v>Kanous</v>
          </cell>
          <cell r="AV909">
            <v>41351</v>
          </cell>
          <cell r="AX909">
            <v>41353</v>
          </cell>
          <cell r="AY909">
            <v>41414</v>
          </cell>
          <cell r="AZ909">
            <v>116</v>
          </cell>
        </row>
        <row r="910">
          <cell r="B910" t="str">
            <v>A2243116-01-02</v>
          </cell>
          <cell r="C910" t="str">
            <v>Dominion Transmission - Hastings Extraction</v>
          </cell>
          <cell r="D910" t="str">
            <v>Kennedy</v>
          </cell>
          <cell r="F910" t="str">
            <v>Miller</v>
          </cell>
          <cell r="G910" t="str">
            <v>-</v>
          </cell>
          <cell r="H910" t="str">
            <v>Madeleine</v>
          </cell>
          <cell r="I910" t="str">
            <v>70252734</v>
          </cell>
          <cell r="M910">
            <v>1</v>
          </cell>
          <cell r="N910" t="str">
            <v>LMV801</v>
          </cell>
          <cell r="O910">
            <v>40330.019999999997</v>
          </cell>
          <cell r="P910" t="str">
            <v>-</v>
          </cell>
          <cell r="Q910" t="str">
            <v>FLT</v>
          </cell>
          <cell r="R910" t="str">
            <v>PB</v>
          </cell>
          <cell r="S910" t="str">
            <v>N</v>
          </cell>
          <cell r="T910" t="str">
            <v>N</v>
          </cell>
          <cell r="U910">
            <v>41309</v>
          </cell>
          <cell r="V910">
            <v>41310</v>
          </cell>
          <cell r="W910">
            <v>41407</v>
          </cell>
          <cell r="X910">
            <v>41407</v>
          </cell>
          <cell r="Y910">
            <v>41309</v>
          </cell>
          <cell r="Z910">
            <v>41317</v>
          </cell>
          <cell r="AA910">
            <v>41317</v>
          </cell>
          <cell r="AB910">
            <v>41317</v>
          </cell>
          <cell r="AC910">
            <v>41295</v>
          </cell>
          <cell r="AD910">
            <v>41309</v>
          </cell>
          <cell r="AE910">
            <v>41352</v>
          </cell>
          <cell r="AF910">
            <v>41355</v>
          </cell>
          <cell r="AH910">
            <v>41377</v>
          </cell>
          <cell r="AI910" t="str">
            <v>-</v>
          </cell>
          <cell r="AJ910">
            <v>34</v>
          </cell>
          <cell r="AK910">
            <v>13.857142857142858</v>
          </cell>
          <cell r="AL910">
            <v>41312</v>
          </cell>
          <cell r="AM910">
            <v>41332</v>
          </cell>
          <cell r="AN910">
            <v>41332</v>
          </cell>
          <cell r="AO910">
            <v>41334</v>
          </cell>
          <cell r="AP910">
            <v>41331</v>
          </cell>
          <cell r="AR910">
            <v>41338</v>
          </cell>
          <cell r="AS910">
            <v>41341</v>
          </cell>
          <cell r="AT910" t="str">
            <v>Boening</v>
          </cell>
          <cell r="AV910">
            <v>41341</v>
          </cell>
          <cell r="AX910">
            <v>41344</v>
          </cell>
          <cell r="AY910">
            <v>41382</v>
          </cell>
          <cell r="AZ910">
            <v>72</v>
          </cell>
        </row>
        <row r="911">
          <cell r="B911" t="str">
            <v>A2234113-01</v>
          </cell>
          <cell r="C911" t="str">
            <v>Valero McKee Refining</v>
          </cell>
          <cell r="D911" t="str">
            <v>Boening</v>
          </cell>
          <cell r="F911" t="str">
            <v>Miller</v>
          </cell>
          <cell r="G911" t="str">
            <v>-</v>
          </cell>
          <cell r="H911" t="str">
            <v>Kursten</v>
          </cell>
          <cell r="I911" t="str">
            <v>4502640499</v>
          </cell>
          <cell r="J911">
            <v>2087</v>
          </cell>
          <cell r="M911">
            <v>1</v>
          </cell>
          <cell r="N911" t="str">
            <v>LMV806</v>
          </cell>
          <cell r="O911">
            <v>12492</v>
          </cell>
          <cell r="Q911" t="str">
            <v>FLT</v>
          </cell>
          <cell r="R911" t="str">
            <v>PA</v>
          </cell>
          <cell r="S911" t="str">
            <v>N</v>
          </cell>
          <cell r="T911" t="str">
            <v>N</v>
          </cell>
          <cell r="U911">
            <v>41290</v>
          </cell>
          <cell r="V911">
            <v>41291</v>
          </cell>
          <cell r="W911">
            <v>41402</v>
          </cell>
          <cell r="X911">
            <v>41402</v>
          </cell>
          <cell r="Y911">
            <v>41290</v>
          </cell>
          <cell r="Z911">
            <v>41298</v>
          </cell>
          <cell r="AA911">
            <v>41298</v>
          </cell>
          <cell r="AB911">
            <v>41298</v>
          </cell>
          <cell r="AC911">
            <v>41290</v>
          </cell>
          <cell r="AD911">
            <v>41304</v>
          </cell>
          <cell r="AE911">
            <v>41354</v>
          </cell>
          <cell r="AF911">
            <v>41357</v>
          </cell>
          <cell r="AH911">
            <v>41372</v>
          </cell>
          <cell r="AI911" t="str">
            <v>-</v>
          </cell>
          <cell r="AJ911">
            <v>47</v>
          </cell>
          <cell r="AK911">
            <v>15.857142857142858</v>
          </cell>
          <cell r="AL911">
            <v>41290</v>
          </cell>
          <cell r="AM911">
            <v>41316</v>
          </cell>
          <cell r="AN911" t="str">
            <v>-</v>
          </cell>
          <cell r="AO911" t="str">
            <v>-</v>
          </cell>
          <cell r="AP911">
            <v>41291</v>
          </cell>
          <cell r="AQ911">
            <v>41334</v>
          </cell>
          <cell r="AR911" t="str">
            <v>-</v>
          </cell>
          <cell r="AS911" t="str">
            <v>-</v>
          </cell>
          <cell r="AV911">
            <v>41337</v>
          </cell>
          <cell r="AX911">
            <v>41338</v>
          </cell>
          <cell r="AY911">
            <v>41383</v>
          </cell>
          <cell r="AZ911">
            <v>92</v>
          </cell>
        </row>
        <row r="912">
          <cell r="B912" t="str">
            <v>A2224430-03-04</v>
          </cell>
          <cell r="C912" t="str">
            <v>Ventech Engineers, LLC</v>
          </cell>
          <cell r="D912" t="str">
            <v>Wareham</v>
          </cell>
          <cell r="F912" t="str">
            <v>Reichert</v>
          </cell>
          <cell r="H912" t="str">
            <v>Heidi</v>
          </cell>
          <cell r="I912" t="str">
            <v>4653034-12-01824</v>
          </cell>
          <cell r="J912" t="str">
            <v>F-P-204A/B</v>
          </cell>
          <cell r="M912">
            <v>2</v>
          </cell>
          <cell r="N912" t="str">
            <v>LMV-311</v>
          </cell>
          <cell r="O912">
            <v>85700</v>
          </cell>
          <cell r="P912" t="str">
            <v>PP</v>
          </cell>
          <cell r="Q912" t="str">
            <v>MCPX</v>
          </cell>
          <cell r="R912" t="str">
            <v>PB</v>
          </cell>
          <cell r="S912" t="str">
            <v>N</v>
          </cell>
          <cell r="T912" t="str">
            <v>N</v>
          </cell>
          <cell r="U912">
            <v>41233</v>
          </cell>
          <cell r="V912">
            <v>41257</v>
          </cell>
          <cell r="W912">
            <v>41409</v>
          </cell>
          <cell r="X912">
            <v>41409</v>
          </cell>
          <cell r="Y912">
            <v>41257</v>
          </cell>
          <cell r="Z912">
            <v>41264</v>
          </cell>
          <cell r="AA912">
            <v>41264</v>
          </cell>
          <cell r="AB912">
            <v>41264</v>
          </cell>
          <cell r="AC912">
            <v>41297</v>
          </cell>
          <cell r="AD912">
            <v>41311</v>
          </cell>
          <cell r="AE912">
            <v>41355</v>
          </cell>
          <cell r="AF912">
            <v>41358</v>
          </cell>
          <cell r="AH912">
            <v>41379</v>
          </cell>
          <cell r="AI912" t="str">
            <v>-</v>
          </cell>
          <cell r="AJ912">
            <v>72</v>
          </cell>
          <cell r="AK912">
            <v>21.714285714285715</v>
          </cell>
          <cell r="AM912">
            <v>41264</v>
          </cell>
          <cell r="AN912">
            <v>41264</v>
          </cell>
          <cell r="AO912">
            <v>41277</v>
          </cell>
          <cell r="AP912">
            <v>41622</v>
          </cell>
          <cell r="AR912">
            <v>41297</v>
          </cell>
          <cell r="AT912" t="str">
            <v>Setelin</v>
          </cell>
          <cell r="AV912">
            <v>41340</v>
          </cell>
          <cell r="AX912">
            <v>41353</v>
          </cell>
          <cell r="AY912">
            <v>41407</v>
          </cell>
          <cell r="AZ912">
            <v>150</v>
          </cell>
        </row>
        <row r="913">
          <cell r="B913" t="str">
            <v>A2224430-01-02</v>
          </cell>
          <cell r="C913" t="str">
            <v>Ventech Engineers, LLC</v>
          </cell>
          <cell r="D913" t="str">
            <v>Wareham</v>
          </cell>
          <cell r="F913" t="str">
            <v>Collins</v>
          </cell>
          <cell r="H913" t="str">
            <v>Heidi</v>
          </cell>
          <cell r="I913" t="str">
            <v>4653034-12-01824</v>
          </cell>
          <cell r="J913" t="str">
            <v>F-P-201A/B</v>
          </cell>
          <cell r="M913">
            <v>2</v>
          </cell>
          <cell r="N913" t="str">
            <v>LMV-311</v>
          </cell>
          <cell r="O913">
            <v>117636</v>
          </cell>
          <cell r="P913" t="str">
            <v>PP</v>
          </cell>
          <cell r="Q913" t="str">
            <v>MCPX</v>
          </cell>
          <cell r="R913" t="str">
            <v>PB</v>
          </cell>
          <cell r="S913" t="str">
            <v>N</v>
          </cell>
          <cell r="T913" t="str">
            <v>N</v>
          </cell>
          <cell r="U913">
            <v>41233</v>
          </cell>
          <cell r="V913">
            <v>41257</v>
          </cell>
          <cell r="W913">
            <v>41409</v>
          </cell>
          <cell r="X913">
            <v>41409</v>
          </cell>
          <cell r="Y913">
            <v>41257</v>
          </cell>
          <cell r="Z913">
            <v>41264</v>
          </cell>
          <cell r="AA913">
            <v>41264</v>
          </cell>
          <cell r="AB913">
            <v>41264</v>
          </cell>
          <cell r="AC913">
            <v>41297</v>
          </cell>
          <cell r="AD913">
            <v>41311</v>
          </cell>
          <cell r="AE913">
            <v>41355</v>
          </cell>
          <cell r="AF913">
            <v>41358</v>
          </cell>
          <cell r="AH913">
            <v>41379</v>
          </cell>
          <cell r="AI913" t="str">
            <v>-</v>
          </cell>
          <cell r="AJ913">
            <v>72</v>
          </cell>
          <cell r="AK913">
            <v>21.714285714285715</v>
          </cell>
          <cell r="AM913">
            <v>41264</v>
          </cell>
          <cell r="AN913">
            <v>41264</v>
          </cell>
          <cell r="AO913">
            <v>41277</v>
          </cell>
          <cell r="AP913">
            <v>41622</v>
          </cell>
          <cell r="AR913">
            <v>41297</v>
          </cell>
          <cell r="AT913" t="str">
            <v>Setelin</v>
          </cell>
          <cell r="AV913">
            <v>41340</v>
          </cell>
          <cell r="AX913">
            <v>41355</v>
          </cell>
          <cell r="AY913">
            <v>41407</v>
          </cell>
          <cell r="AZ913">
            <v>150</v>
          </cell>
        </row>
        <row r="914">
          <cell r="B914" t="str">
            <v>A2224430-05-06</v>
          </cell>
          <cell r="C914" t="str">
            <v>Ventech Engineers, LLC</v>
          </cell>
          <cell r="D914" t="str">
            <v>Wareham</v>
          </cell>
          <cell r="F914" t="str">
            <v>Reichert</v>
          </cell>
          <cell r="H914" t="str">
            <v>Heidi</v>
          </cell>
          <cell r="I914" t="str">
            <v>4653034-12-01824</v>
          </cell>
          <cell r="J914" t="str">
            <v>F-P-301A/B</v>
          </cell>
          <cell r="M914">
            <v>2</v>
          </cell>
          <cell r="N914" t="str">
            <v>LMV806</v>
          </cell>
          <cell r="O914">
            <v>154390</v>
          </cell>
          <cell r="P914" t="str">
            <v>PP</v>
          </cell>
          <cell r="Q914" t="str">
            <v>MCPX</v>
          </cell>
          <cell r="R914" t="str">
            <v>PB</v>
          </cell>
          <cell r="S914" t="str">
            <v>N</v>
          </cell>
          <cell r="T914" t="str">
            <v>N</v>
          </cell>
          <cell r="U914">
            <v>41233</v>
          </cell>
          <cell r="V914">
            <v>41257</v>
          </cell>
          <cell r="W914">
            <v>41409</v>
          </cell>
          <cell r="X914">
            <v>41409</v>
          </cell>
          <cell r="Y914">
            <v>41257</v>
          </cell>
          <cell r="Z914">
            <v>41264</v>
          </cell>
          <cell r="AA914">
            <v>41264</v>
          </cell>
          <cell r="AB914">
            <v>41264</v>
          </cell>
          <cell r="AC914">
            <v>41297</v>
          </cell>
          <cell r="AD914">
            <v>41311</v>
          </cell>
          <cell r="AE914">
            <v>41355</v>
          </cell>
          <cell r="AF914">
            <v>41358</v>
          </cell>
          <cell r="AH914">
            <v>41379</v>
          </cell>
          <cell r="AI914" t="str">
            <v>-</v>
          </cell>
          <cell r="AJ914">
            <v>72</v>
          </cell>
          <cell r="AK914">
            <v>21.714285714285715</v>
          </cell>
          <cell r="AM914">
            <v>41264</v>
          </cell>
          <cell r="AN914">
            <v>41264</v>
          </cell>
          <cell r="AO914">
            <v>41277</v>
          </cell>
          <cell r="AP914">
            <v>41622</v>
          </cell>
          <cell r="AR914">
            <v>41297</v>
          </cell>
          <cell r="AT914" t="str">
            <v>Setelin</v>
          </cell>
          <cell r="AV914">
            <v>41340</v>
          </cell>
          <cell r="AX914">
            <v>41359</v>
          </cell>
          <cell r="AY914">
            <v>41407</v>
          </cell>
          <cell r="AZ914">
            <v>150</v>
          </cell>
        </row>
        <row r="915">
          <cell r="B915" t="str">
            <v>A2224450-01-02</v>
          </cell>
          <cell r="C915" t="str">
            <v>Ventech Engineers, LLC</v>
          </cell>
          <cell r="D915" t="str">
            <v>Wareham</v>
          </cell>
          <cell r="F915" t="str">
            <v>Collins</v>
          </cell>
          <cell r="H915" t="str">
            <v>Heidi</v>
          </cell>
          <cell r="I915" t="str">
            <v>4653034-12-01886</v>
          </cell>
          <cell r="J915" t="str">
            <v>F-P-302A/B</v>
          </cell>
          <cell r="M915">
            <v>2</v>
          </cell>
          <cell r="N915" t="str">
            <v>LMV806</v>
          </cell>
          <cell r="O915">
            <v>95536</v>
          </cell>
          <cell r="P915" t="str">
            <v>PP</v>
          </cell>
          <cell r="Q915" t="str">
            <v>MCPX</v>
          </cell>
          <cell r="R915" t="str">
            <v>PB</v>
          </cell>
          <cell r="S915" t="str">
            <v>N</v>
          </cell>
          <cell r="T915" t="str">
            <v>N</v>
          </cell>
          <cell r="U915">
            <v>41233</v>
          </cell>
          <cell r="V915">
            <v>41257</v>
          </cell>
          <cell r="W915">
            <v>41409</v>
          </cell>
          <cell r="X915">
            <v>41409</v>
          </cell>
          <cell r="Y915">
            <v>41257</v>
          </cell>
          <cell r="Z915">
            <v>41264</v>
          </cell>
          <cell r="AA915">
            <v>41264</v>
          </cell>
          <cell r="AB915">
            <v>41264</v>
          </cell>
          <cell r="AC915">
            <v>41297</v>
          </cell>
          <cell r="AD915">
            <v>41311</v>
          </cell>
          <cell r="AE915">
            <v>41355</v>
          </cell>
          <cell r="AF915">
            <v>41358</v>
          </cell>
          <cell r="AH915">
            <v>41379</v>
          </cell>
          <cell r="AI915" t="str">
            <v>-</v>
          </cell>
          <cell r="AJ915">
            <v>72</v>
          </cell>
          <cell r="AK915">
            <v>21.714285714285715</v>
          </cell>
          <cell r="AM915">
            <v>41264</v>
          </cell>
          <cell r="AN915">
            <v>41264</v>
          </cell>
          <cell r="AO915">
            <v>41277</v>
          </cell>
          <cell r="AP915">
            <v>41622</v>
          </cell>
          <cell r="AR915">
            <v>41297</v>
          </cell>
          <cell r="AS915">
            <v>41339</v>
          </cell>
          <cell r="AT915" t="str">
            <v>Setelin</v>
          </cell>
          <cell r="AV915">
            <v>41340</v>
          </cell>
          <cell r="AX915">
            <v>41347</v>
          </cell>
          <cell r="AY915">
            <v>41409</v>
          </cell>
          <cell r="AZ915">
            <v>152</v>
          </cell>
        </row>
        <row r="916">
          <cell r="B916" t="str">
            <v>A2224450-03-04</v>
          </cell>
          <cell r="C916" t="str">
            <v>Ventech Engineers, LLC</v>
          </cell>
          <cell r="D916" t="str">
            <v>Wareham</v>
          </cell>
          <cell r="F916" t="str">
            <v>Collins</v>
          </cell>
          <cell r="H916" t="str">
            <v>Heidi</v>
          </cell>
          <cell r="I916" t="str">
            <v>4653034-12-01886</v>
          </cell>
          <cell r="J916" t="str">
            <v>F-P-401A/B</v>
          </cell>
          <cell r="M916">
            <v>2</v>
          </cell>
          <cell r="N916" t="str">
            <v>LMV-311</v>
          </cell>
          <cell r="O916">
            <v>153758</v>
          </cell>
          <cell r="P916" t="str">
            <v>PP</v>
          </cell>
          <cell r="Q916" t="str">
            <v>MCPX</v>
          </cell>
          <cell r="R916" t="str">
            <v>PB</v>
          </cell>
          <cell r="S916" t="str">
            <v>N</v>
          </cell>
          <cell r="T916" t="str">
            <v>N</v>
          </cell>
          <cell r="U916">
            <v>41233</v>
          </cell>
          <cell r="V916">
            <v>41257</v>
          </cell>
          <cell r="W916">
            <v>41409</v>
          </cell>
          <cell r="X916">
            <v>41409</v>
          </cell>
          <cell r="Y916">
            <v>41257</v>
          </cell>
          <cell r="Z916">
            <v>41264</v>
          </cell>
          <cell r="AA916">
            <v>41264</v>
          </cell>
          <cell r="AB916">
            <v>41264</v>
          </cell>
          <cell r="AC916">
            <v>41297</v>
          </cell>
          <cell r="AD916">
            <v>41311</v>
          </cell>
          <cell r="AE916">
            <v>41355</v>
          </cell>
          <cell r="AF916">
            <v>41358</v>
          </cell>
          <cell r="AH916">
            <v>41379</v>
          </cell>
          <cell r="AI916" t="str">
            <v>-</v>
          </cell>
          <cell r="AJ916">
            <v>72</v>
          </cell>
          <cell r="AK916">
            <v>21.714285714285715</v>
          </cell>
          <cell r="AM916">
            <v>41264</v>
          </cell>
          <cell r="AN916">
            <v>41264</v>
          </cell>
          <cell r="AO916">
            <v>41277</v>
          </cell>
          <cell r="AP916">
            <v>41622</v>
          </cell>
          <cell r="AR916">
            <v>41297</v>
          </cell>
          <cell r="AS916">
            <v>41339</v>
          </cell>
          <cell r="AT916" t="str">
            <v>Setelin</v>
          </cell>
          <cell r="AV916">
            <v>41340</v>
          </cell>
          <cell r="AX916">
            <v>41351</v>
          </cell>
          <cell r="AY916">
            <v>41409</v>
          </cell>
          <cell r="AZ916">
            <v>152</v>
          </cell>
        </row>
        <row r="917">
          <cell r="B917" t="str">
            <v>A2224450-05-06</v>
          </cell>
          <cell r="C917" t="str">
            <v>Ventech Engineers, LLC</v>
          </cell>
          <cell r="D917" t="str">
            <v>Wareham</v>
          </cell>
          <cell r="F917" t="str">
            <v>Collins</v>
          </cell>
          <cell r="H917" t="str">
            <v>Heidi</v>
          </cell>
          <cell r="I917" t="str">
            <v>4653034-12-01886</v>
          </cell>
          <cell r="J917" t="str">
            <v>F-P-501A/B</v>
          </cell>
          <cell r="M917">
            <v>2</v>
          </cell>
          <cell r="N917" t="str">
            <v>LMV-311</v>
          </cell>
          <cell r="O917">
            <v>131350</v>
          </cell>
          <cell r="P917" t="str">
            <v>PP</v>
          </cell>
          <cell r="Q917" t="str">
            <v>MCPX</v>
          </cell>
          <cell r="R917" t="str">
            <v>PB</v>
          </cell>
          <cell r="S917" t="str">
            <v>N</v>
          </cell>
          <cell r="T917" t="str">
            <v>N</v>
          </cell>
          <cell r="U917">
            <v>41233</v>
          </cell>
          <cell r="V917">
            <v>41257</v>
          </cell>
          <cell r="W917">
            <v>41409</v>
          </cell>
          <cell r="X917">
            <v>41409</v>
          </cell>
          <cell r="Y917">
            <v>41257</v>
          </cell>
          <cell r="Z917">
            <v>41264</v>
          </cell>
          <cell r="AA917">
            <v>41264</v>
          </cell>
          <cell r="AB917">
            <v>41264</v>
          </cell>
          <cell r="AC917">
            <v>41297</v>
          </cell>
          <cell r="AD917">
            <v>41311</v>
          </cell>
          <cell r="AE917">
            <v>41355</v>
          </cell>
          <cell r="AF917">
            <v>41358</v>
          </cell>
          <cell r="AH917">
            <v>41379</v>
          </cell>
          <cell r="AI917" t="str">
            <v>-</v>
          </cell>
          <cell r="AJ917">
            <v>72</v>
          </cell>
          <cell r="AK917">
            <v>21.714285714285715</v>
          </cell>
          <cell r="AM917">
            <v>41264</v>
          </cell>
          <cell r="AN917">
            <v>41264</v>
          </cell>
          <cell r="AO917">
            <v>41277</v>
          </cell>
          <cell r="AP917">
            <v>41622</v>
          </cell>
          <cell r="AR917">
            <v>41297</v>
          </cell>
          <cell r="AS917">
            <v>41339</v>
          </cell>
          <cell r="AT917" t="str">
            <v>Setelin</v>
          </cell>
          <cell r="AV917">
            <v>41340</v>
          </cell>
          <cell r="AX917">
            <v>41352</v>
          </cell>
          <cell r="AY917">
            <v>41409</v>
          </cell>
          <cell r="AZ917">
            <v>152</v>
          </cell>
        </row>
        <row r="918">
          <cell r="B918" t="str">
            <v>A2249627-01-02</v>
          </cell>
          <cell r="C918" t="str">
            <v>S-CON / TARGA RESOURCES</v>
          </cell>
          <cell r="D918" t="str">
            <v>Wareham</v>
          </cell>
          <cell r="F918" t="str">
            <v>Miller</v>
          </cell>
          <cell r="G918" t="str">
            <v>-</v>
          </cell>
          <cell r="H918" t="str">
            <v>Madeleine</v>
          </cell>
          <cell r="I918" t="str">
            <v>2330-22-10007</v>
          </cell>
          <cell r="J918" t="str">
            <v>P-1540A/B</v>
          </cell>
          <cell r="M918">
            <v>2</v>
          </cell>
          <cell r="N918" t="str">
            <v>LMV806</v>
          </cell>
          <cell r="O918">
            <v>42930</v>
          </cell>
          <cell r="P918" t="str">
            <v>-</v>
          </cell>
          <cell r="Q918" t="str">
            <v>FLT</v>
          </cell>
          <cell r="R918" t="str">
            <v>PC</v>
          </cell>
          <cell r="S918" t="str">
            <v>N</v>
          </cell>
          <cell r="T918" t="str">
            <v>N</v>
          </cell>
          <cell r="U918">
            <v>41326</v>
          </cell>
          <cell r="V918">
            <v>41330</v>
          </cell>
          <cell r="W918">
            <v>41415</v>
          </cell>
          <cell r="X918">
            <v>41415</v>
          </cell>
          <cell r="Y918">
            <v>41327</v>
          </cell>
          <cell r="Z918">
            <v>41337</v>
          </cell>
          <cell r="AA918">
            <v>41337</v>
          </cell>
          <cell r="AB918">
            <v>41337</v>
          </cell>
          <cell r="AC918">
            <v>41303</v>
          </cell>
          <cell r="AD918">
            <v>41317</v>
          </cell>
          <cell r="AE918">
            <v>41355</v>
          </cell>
          <cell r="AF918">
            <v>41358</v>
          </cell>
          <cell r="AH918">
            <v>41385</v>
          </cell>
          <cell r="AI918" t="str">
            <v>-</v>
          </cell>
          <cell r="AJ918">
            <v>21</v>
          </cell>
          <cell r="AK918">
            <v>12.142857142857142</v>
          </cell>
          <cell r="AL918">
            <v>41330</v>
          </cell>
          <cell r="AM918">
            <v>41332</v>
          </cell>
          <cell r="AN918">
            <v>41332</v>
          </cell>
          <cell r="AO918">
            <v>41337</v>
          </cell>
          <cell r="AP918">
            <v>41330</v>
          </cell>
          <cell r="AQ918">
            <v>41346</v>
          </cell>
          <cell r="AR918">
            <v>41347</v>
          </cell>
          <cell r="AS918">
            <v>41358</v>
          </cell>
          <cell r="AT918" t="str">
            <v>Jones</v>
          </cell>
          <cell r="AV918">
            <v>41358</v>
          </cell>
          <cell r="AX918">
            <v>41359</v>
          </cell>
          <cell r="AY918">
            <v>41403</v>
          </cell>
          <cell r="AZ918">
            <v>73</v>
          </cell>
        </row>
        <row r="919">
          <cell r="B919" t="str">
            <v>A2224462-01-02</v>
          </cell>
          <cell r="C919" t="str">
            <v>Ventech Engineers, LLC</v>
          </cell>
          <cell r="D919" t="str">
            <v>Wareham</v>
          </cell>
          <cell r="F919" t="str">
            <v>Reichert</v>
          </cell>
          <cell r="H919" t="str">
            <v>Heidi</v>
          </cell>
          <cell r="I919" t="str">
            <v>4653034-12-01887</v>
          </cell>
          <cell r="J919" t="str">
            <v>F-P-502A/B</v>
          </cell>
          <cell r="M919">
            <v>2</v>
          </cell>
          <cell r="N919" t="str">
            <v>LMV-806</v>
          </cell>
          <cell r="O919">
            <v>88790</v>
          </cell>
          <cell r="P919" t="str">
            <v>PP</v>
          </cell>
          <cell r="Q919" t="str">
            <v>MCPX</v>
          </cell>
          <cell r="R919" t="str">
            <v>PB</v>
          </cell>
          <cell r="S919" t="str">
            <v>N</v>
          </cell>
          <cell r="T919" t="str">
            <v>N</v>
          </cell>
          <cell r="U919">
            <v>41233</v>
          </cell>
          <cell r="V919">
            <v>41257</v>
          </cell>
          <cell r="W919">
            <v>41439</v>
          </cell>
          <cell r="X919">
            <v>41439</v>
          </cell>
          <cell r="Y919">
            <v>41257</v>
          </cell>
          <cell r="Z919">
            <v>41264</v>
          </cell>
          <cell r="AA919">
            <v>41264</v>
          </cell>
          <cell r="AB919">
            <v>41264</v>
          </cell>
          <cell r="AC919">
            <v>41327</v>
          </cell>
          <cell r="AD919">
            <v>41341</v>
          </cell>
          <cell r="AE919">
            <v>41355</v>
          </cell>
          <cell r="AF919">
            <v>41358</v>
          </cell>
          <cell r="AH919">
            <v>41409</v>
          </cell>
          <cell r="AI919" t="str">
            <v>-</v>
          </cell>
          <cell r="AJ919">
            <v>72</v>
          </cell>
          <cell r="AK919">
            <v>26</v>
          </cell>
          <cell r="AM919">
            <v>41264</v>
          </cell>
          <cell r="AN919">
            <v>41264</v>
          </cell>
          <cell r="AO919">
            <v>41277</v>
          </cell>
          <cell r="AP919">
            <v>41622</v>
          </cell>
          <cell r="AR919">
            <v>41297</v>
          </cell>
          <cell r="AS919">
            <v>41339</v>
          </cell>
          <cell r="AT919" t="str">
            <v>Setelin</v>
          </cell>
          <cell r="AV919">
            <v>41340</v>
          </cell>
          <cell r="AX919">
            <v>41345</v>
          </cell>
          <cell r="AY919">
            <v>41439</v>
          </cell>
          <cell r="AZ919">
            <v>182</v>
          </cell>
        </row>
        <row r="920">
          <cell r="B920" t="str">
            <v>A2224462-03-04</v>
          </cell>
          <cell r="C920" t="str">
            <v>Ventech Engineers, LLC</v>
          </cell>
          <cell r="D920" t="str">
            <v>Wareham</v>
          </cell>
          <cell r="F920" t="str">
            <v>Reichert</v>
          </cell>
          <cell r="H920" t="str">
            <v>Heidi</v>
          </cell>
          <cell r="I920" t="str">
            <v>4653034-12-01887</v>
          </cell>
          <cell r="J920" t="str">
            <v>F-P-503A/B</v>
          </cell>
          <cell r="M920">
            <v>2</v>
          </cell>
          <cell r="N920" t="str">
            <v>LMV-806</v>
          </cell>
          <cell r="O920">
            <v>71050</v>
          </cell>
          <cell r="P920" t="str">
            <v>PP</v>
          </cell>
          <cell r="Q920" t="str">
            <v>MCPX</v>
          </cell>
          <cell r="R920" t="str">
            <v>PB</v>
          </cell>
          <cell r="S920" t="str">
            <v>N</v>
          </cell>
          <cell r="T920" t="str">
            <v>N</v>
          </cell>
          <cell r="U920">
            <v>41233</v>
          </cell>
          <cell r="V920">
            <v>41257</v>
          </cell>
          <cell r="W920">
            <v>41439</v>
          </cell>
          <cell r="X920">
            <v>41439</v>
          </cell>
          <cell r="Y920">
            <v>41257</v>
          </cell>
          <cell r="Z920">
            <v>41264</v>
          </cell>
          <cell r="AA920">
            <v>41264</v>
          </cell>
          <cell r="AB920">
            <v>41264</v>
          </cell>
          <cell r="AC920">
            <v>41327</v>
          </cell>
          <cell r="AD920">
            <v>41341</v>
          </cell>
          <cell r="AE920">
            <v>41355</v>
          </cell>
          <cell r="AF920">
            <v>41358</v>
          </cell>
          <cell r="AH920">
            <v>41409</v>
          </cell>
          <cell r="AI920" t="str">
            <v>-</v>
          </cell>
          <cell r="AJ920">
            <v>72</v>
          </cell>
          <cell r="AK920">
            <v>26</v>
          </cell>
          <cell r="AM920">
            <v>41264</v>
          </cell>
          <cell r="AN920">
            <v>41264</v>
          </cell>
          <cell r="AO920">
            <v>41277</v>
          </cell>
          <cell r="AP920">
            <v>41622</v>
          </cell>
          <cell r="AR920">
            <v>41297</v>
          </cell>
          <cell r="AS920">
            <v>41339</v>
          </cell>
          <cell r="AT920" t="str">
            <v>Setelin</v>
          </cell>
          <cell r="AV920">
            <v>41340</v>
          </cell>
          <cell r="AX920">
            <v>41346</v>
          </cell>
          <cell r="AY920">
            <v>41439</v>
          </cell>
          <cell r="AZ920">
            <v>182</v>
          </cell>
        </row>
        <row r="921">
          <cell r="B921" t="str">
            <v>A2249627-03-04</v>
          </cell>
          <cell r="C921" t="str">
            <v>S-CON / TARGA RESOURCES</v>
          </cell>
          <cell r="D921" t="str">
            <v>Wareham</v>
          </cell>
          <cell r="F921" t="str">
            <v>Miller</v>
          </cell>
          <cell r="G921" t="str">
            <v>-</v>
          </cell>
          <cell r="H921" t="str">
            <v>Madeleine</v>
          </cell>
          <cell r="I921" t="str">
            <v>2330-22-10007</v>
          </cell>
          <cell r="J921" t="str">
            <v>P-1554A/B</v>
          </cell>
          <cell r="M921">
            <v>2</v>
          </cell>
          <cell r="N921" t="str">
            <v>LMV806</v>
          </cell>
          <cell r="O921">
            <v>44068</v>
          </cell>
          <cell r="P921" t="str">
            <v>-</v>
          </cell>
          <cell r="Q921" t="str">
            <v>FLT</v>
          </cell>
          <cell r="R921" t="str">
            <v>PC</v>
          </cell>
          <cell r="S921" t="str">
            <v>N</v>
          </cell>
          <cell r="T921" t="str">
            <v>N</v>
          </cell>
          <cell r="U921">
            <v>41326</v>
          </cell>
          <cell r="V921">
            <v>41330</v>
          </cell>
          <cell r="W921">
            <v>41415</v>
          </cell>
          <cell r="X921">
            <v>41415</v>
          </cell>
          <cell r="Y921">
            <v>41327</v>
          </cell>
          <cell r="Z921">
            <v>41337</v>
          </cell>
          <cell r="AA921">
            <v>41337</v>
          </cell>
          <cell r="AB921">
            <v>41337</v>
          </cell>
          <cell r="AC921">
            <v>41303</v>
          </cell>
          <cell r="AD921">
            <v>41317</v>
          </cell>
          <cell r="AE921">
            <v>41355</v>
          </cell>
          <cell r="AF921">
            <v>41358</v>
          </cell>
          <cell r="AH921">
            <v>41385</v>
          </cell>
          <cell r="AI921" t="str">
            <v>-</v>
          </cell>
          <cell r="AJ921">
            <v>21</v>
          </cell>
          <cell r="AK921">
            <v>12.142857142857142</v>
          </cell>
          <cell r="AL921">
            <v>41330</v>
          </cell>
          <cell r="AM921">
            <v>41334</v>
          </cell>
          <cell r="AN921">
            <v>41334</v>
          </cell>
          <cell r="AO921">
            <v>41337</v>
          </cell>
          <cell r="AP921">
            <v>41330</v>
          </cell>
          <cell r="AQ921">
            <v>41345</v>
          </cell>
          <cell r="AR921">
            <v>41347</v>
          </cell>
          <cell r="AS921">
            <v>41358</v>
          </cell>
          <cell r="AT921" t="str">
            <v>Jones</v>
          </cell>
          <cell r="AV921">
            <v>41358</v>
          </cell>
          <cell r="AX921">
            <v>41359</v>
          </cell>
          <cell r="AY921">
            <v>41403</v>
          </cell>
          <cell r="AZ921">
            <v>73</v>
          </cell>
        </row>
        <row r="922">
          <cell r="B922" t="str">
            <v>C2260168-01</v>
          </cell>
          <cell r="C922" t="str">
            <v>Cameron / Electra</v>
          </cell>
          <cell r="D922" t="str">
            <v>Fox</v>
          </cell>
          <cell r="H922" t="str">
            <v>Michelle</v>
          </cell>
          <cell r="I922" t="str">
            <v>4400001762</v>
          </cell>
          <cell r="J922" t="str">
            <v>C-4410</v>
          </cell>
          <cell r="K922" t="str">
            <v>SC12408</v>
          </cell>
          <cell r="M922">
            <v>1</v>
          </cell>
          <cell r="N922" t="str">
            <v>LMC311F</v>
          </cell>
          <cell r="O922">
            <v>240119</v>
          </cell>
          <cell r="P922" t="str">
            <v>Y</v>
          </cell>
          <cell r="Q922" t="str">
            <v>MCPX</v>
          </cell>
          <cell r="R922" t="str">
            <v>CC</v>
          </cell>
          <cell r="S922" t="str">
            <v>N</v>
          </cell>
          <cell r="T922" t="str">
            <v>N</v>
          </cell>
          <cell r="U922">
            <v>41352</v>
          </cell>
          <cell r="V922">
            <v>41354</v>
          </cell>
          <cell r="W922">
            <v>41484</v>
          </cell>
          <cell r="X922">
            <v>41453</v>
          </cell>
          <cell r="Y922">
            <v>41354</v>
          </cell>
          <cell r="Z922">
            <v>41361</v>
          </cell>
          <cell r="AA922">
            <v>41361</v>
          </cell>
          <cell r="AB922">
            <v>41368</v>
          </cell>
          <cell r="AC922">
            <v>41341</v>
          </cell>
          <cell r="AD922">
            <v>41355</v>
          </cell>
          <cell r="AE922">
            <v>41354</v>
          </cell>
          <cell r="AF922">
            <v>41358</v>
          </cell>
          <cell r="AH922">
            <v>41423</v>
          </cell>
          <cell r="AI922" t="str">
            <v>-</v>
          </cell>
          <cell r="AJ922">
            <v>3</v>
          </cell>
          <cell r="AK922">
            <v>14.142857142857142</v>
          </cell>
          <cell r="AL922">
            <v>41354</v>
          </cell>
          <cell r="AM922">
            <v>41361</v>
          </cell>
          <cell r="AN922" t="str">
            <v>-</v>
          </cell>
          <cell r="AO922">
            <v>41361</v>
          </cell>
          <cell r="AP922">
            <v>41361</v>
          </cell>
          <cell r="AQ922">
            <v>41396</v>
          </cell>
          <cell r="AR922">
            <v>41397</v>
          </cell>
          <cell r="AS922">
            <v>41408</v>
          </cell>
          <cell r="AT922" t="str">
            <v>Kaufmann</v>
          </cell>
          <cell r="AV922">
            <v>41408</v>
          </cell>
          <cell r="AX922">
            <v>41416</v>
          </cell>
          <cell r="AY922">
            <v>41452</v>
          </cell>
          <cell r="AZ922">
            <v>98</v>
          </cell>
        </row>
        <row r="923">
          <cell r="B923" t="str">
            <v>C2225266-01</v>
          </cell>
          <cell r="C923" t="str">
            <v>Exterran</v>
          </cell>
          <cell r="D923" t="str">
            <v>McKechnie</v>
          </cell>
          <cell r="F923" t="str">
            <v>Miller</v>
          </cell>
          <cell r="G923" t="str">
            <v>-</v>
          </cell>
          <cell r="H923" t="str">
            <v>Kursten</v>
          </cell>
          <cell r="I923" t="str">
            <v>5437198</v>
          </cell>
          <cell r="J923" t="str">
            <v>C-111</v>
          </cell>
          <cell r="M923">
            <v>1</v>
          </cell>
          <cell r="N923" t="str">
            <v>LMC331F</v>
          </cell>
          <cell r="O923">
            <v>198180</v>
          </cell>
          <cell r="P923" t="str">
            <v>PP</v>
          </cell>
          <cell r="Q923" t="str">
            <v>FLT</v>
          </cell>
          <cell r="R923" t="str">
            <v>CA</v>
          </cell>
          <cell r="S923" t="str">
            <v>N</v>
          </cell>
          <cell r="T923" t="str">
            <v>N</v>
          </cell>
          <cell r="U923">
            <v>41250</v>
          </cell>
          <cell r="V923">
            <v>41260</v>
          </cell>
          <cell r="W923">
            <v>41431</v>
          </cell>
          <cell r="X923">
            <v>41431</v>
          </cell>
          <cell r="Y923">
            <v>41260</v>
          </cell>
          <cell r="Z923">
            <v>41267</v>
          </cell>
          <cell r="AA923">
            <v>41267</v>
          </cell>
          <cell r="AB923">
            <v>41274</v>
          </cell>
          <cell r="AC923">
            <v>41319</v>
          </cell>
          <cell r="AD923">
            <v>41333</v>
          </cell>
          <cell r="AE923">
            <v>41354</v>
          </cell>
          <cell r="AF923">
            <v>41358</v>
          </cell>
          <cell r="AH923">
            <v>41401</v>
          </cell>
          <cell r="AI923" t="str">
            <v>-</v>
          </cell>
          <cell r="AJ923">
            <v>71</v>
          </cell>
          <cell r="AK923">
            <v>24.428571428571427</v>
          </cell>
          <cell r="AR923">
            <v>41312</v>
          </cell>
          <cell r="AS923">
            <v>41331</v>
          </cell>
          <cell r="AT923" t="str">
            <v>Kaufmann</v>
          </cell>
          <cell r="AV923">
            <v>41348</v>
          </cell>
          <cell r="AX923">
            <v>41355</v>
          </cell>
          <cell r="AY923">
            <v>41424</v>
          </cell>
          <cell r="AZ923">
            <v>164</v>
          </cell>
        </row>
        <row r="924">
          <cell r="B924" t="str">
            <v>C2225323-01</v>
          </cell>
          <cell r="C924" t="str">
            <v>Exterran</v>
          </cell>
          <cell r="D924" t="str">
            <v>McKechnie</v>
          </cell>
          <cell r="F924" t="str">
            <v>Miller</v>
          </cell>
          <cell r="G924" t="str">
            <v>-</v>
          </cell>
          <cell r="H924" t="str">
            <v>Kursten</v>
          </cell>
          <cell r="I924" t="str">
            <v>5438483</v>
          </cell>
          <cell r="J924" t="str">
            <v>C-111</v>
          </cell>
          <cell r="M924">
            <v>1</v>
          </cell>
          <cell r="N924" t="str">
            <v>LMC331F</v>
          </cell>
          <cell r="O924">
            <v>198180</v>
          </cell>
          <cell r="P924" t="str">
            <v>PP</v>
          </cell>
          <cell r="Q924" t="str">
            <v>FLT</v>
          </cell>
          <cell r="R924" t="str">
            <v>CA</v>
          </cell>
          <cell r="S924" t="str">
            <v>N</v>
          </cell>
          <cell r="T924" t="str">
            <v>N</v>
          </cell>
          <cell r="U924">
            <v>41254</v>
          </cell>
          <cell r="V924">
            <v>41260</v>
          </cell>
          <cell r="W924">
            <v>41446</v>
          </cell>
          <cell r="X924">
            <v>41446</v>
          </cell>
          <cell r="Y924">
            <v>41260</v>
          </cell>
          <cell r="Z924">
            <v>41267</v>
          </cell>
          <cell r="AA924">
            <v>41267</v>
          </cell>
          <cell r="AB924">
            <v>41274</v>
          </cell>
          <cell r="AC924">
            <v>41334</v>
          </cell>
          <cell r="AD924">
            <v>41348</v>
          </cell>
          <cell r="AE924">
            <v>41354</v>
          </cell>
          <cell r="AF924">
            <v>41358</v>
          </cell>
          <cell r="AH924">
            <v>41416</v>
          </cell>
          <cell r="AI924" t="str">
            <v>-</v>
          </cell>
          <cell r="AJ924">
            <v>71</v>
          </cell>
          <cell r="AK924">
            <v>26.571428571428573</v>
          </cell>
          <cell r="AL924">
            <v>41262</v>
          </cell>
          <cell r="AM924">
            <v>41296</v>
          </cell>
          <cell r="AN924">
            <v>41296</v>
          </cell>
          <cell r="AP924">
            <v>41297</v>
          </cell>
          <cell r="AQ924">
            <v>41311</v>
          </cell>
          <cell r="AR924">
            <v>41312</v>
          </cell>
          <cell r="AV924">
            <v>41351</v>
          </cell>
          <cell r="AX924">
            <v>41341</v>
          </cell>
          <cell r="AY924">
            <v>41435</v>
          </cell>
          <cell r="AZ924">
            <v>175</v>
          </cell>
        </row>
        <row r="925">
          <cell r="B925" t="str">
            <v>A2224462-05-06</v>
          </cell>
          <cell r="C925" t="str">
            <v>Ventech Engineers, LLC</v>
          </cell>
          <cell r="D925" t="str">
            <v>Wareham</v>
          </cell>
          <cell r="F925" t="str">
            <v>Reichert</v>
          </cell>
          <cell r="H925" t="str">
            <v>Heidi</v>
          </cell>
          <cell r="I925" t="str">
            <v>4653034-12-01887</v>
          </cell>
          <cell r="J925" t="str">
            <v>F-P-504A/B</v>
          </cell>
          <cell r="M925">
            <v>2</v>
          </cell>
          <cell r="N925" t="str">
            <v>LMV-801</v>
          </cell>
          <cell r="O925">
            <v>87356</v>
          </cell>
          <cell r="P925" t="str">
            <v>PP</v>
          </cell>
          <cell r="Q925" t="str">
            <v>MCPX</v>
          </cell>
          <cell r="R925" t="str">
            <v>PB</v>
          </cell>
          <cell r="S925" t="str">
            <v>N</v>
          </cell>
          <cell r="T925" t="str">
            <v>N</v>
          </cell>
          <cell r="U925">
            <v>41233</v>
          </cell>
          <cell r="V925">
            <v>41257</v>
          </cell>
          <cell r="W925">
            <v>41439</v>
          </cell>
          <cell r="X925">
            <v>41439</v>
          </cell>
          <cell r="Y925">
            <v>41257</v>
          </cell>
          <cell r="Z925">
            <v>41264</v>
          </cell>
          <cell r="AA925">
            <v>41264</v>
          </cell>
          <cell r="AB925">
            <v>41264</v>
          </cell>
          <cell r="AC925">
            <v>41327</v>
          </cell>
          <cell r="AD925">
            <v>41341</v>
          </cell>
          <cell r="AE925">
            <v>41355</v>
          </cell>
          <cell r="AF925">
            <v>41358</v>
          </cell>
          <cell r="AH925">
            <v>41409</v>
          </cell>
          <cell r="AI925" t="str">
            <v>-</v>
          </cell>
          <cell r="AJ925">
            <v>72</v>
          </cell>
          <cell r="AK925">
            <v>26</v>
          </cell>
          <cell r="AM925">
            <v>41264</v>
          </cell>
          <cell r="AN925">
            <v>41264</v>
          </cell>
          <cell r="AO925">
            <v>41277</v>
          </cell>
          <cell r="AP925">
            <v>41622</v>
          </cell>
          <cell r="AR925">
            <v>41297</v>
          </cell>
          <cell r="AS925">
            <v>41339</v>
          </cell>
          <cell r="AT925" t="str">
            <v>Setelin</v>
          </cell>
          <cell r="AV925">
            <v>41340</v>
          </cell>
          <cell r="AX925">
            <v>41351</v>
          </cell>
          <cell r="AY925">
            <v>41439</v>
          </cell>
          <cell r="AZ925">
            <v>182</v>
          </cell>
        </row>
        <row r="926">
          <cell r="B926" t="str">
            <v>A2224462-07-08</v>
          </cell>
          <cell r="C926" t="str">
            <v>Ventech Engineers, LLC</v>
          </cell>
          <cell r="D926" t="str">
            <v>Wareham</v>
          </cell>
          <cell r="F926" t="str">
            <v>Reichert</v>
          </cell>
          <cell r="H926" t="str">
            <v>Heidi</v>
          </cell>
          <cell r="I926" t="str">
            <v>4653034-12-01887</v>
          </cell>
          <cell r="J926" t="str">
            <v>F-P-505A/B</v>
          </cell>
          <cell r="M926">
            <v>2</v>
          </cell>
          <cell r="N926" t="str">
            <v>LMV-322</v>
          </cell>
          <cell r="O926">
            <v>114276</v>
          </cell>
          <cell r="P926" t="str">
            <v>PP</v>
          </cell>
          <cell r="Q926" t="str">
            <v>MCPX</v>
          </cell>
          <cell r="R926" t="str">
            <v>PB</v>
          </cell>
          <cell r="S926" t="str">
            <v>N</v>
          </cell>
          <cell r="T926" t="str">
            <v>N</v>
          </cell>
          <cell r="U926">
            <v>41233</v>
          </cell>
          <cell r="V926">
            <v>41257</v>
          </cell>
          <cell r="W926">
            <v>41439</v>
          </cell>
          <cell r="X926">
            <v>41439</v>
          </cell>
          <cell r="Y926">
            <v>41257</v>
          </cell>
          <cell r="Z926">
            <v>41264</v>
          </cell>
          <cell r="AA926">
            <v>41264</v>
          </cell>
          <cell r="AB926">
            <v>41264</v>
          </cell>
          <cell r="AC926">
            <v>41327</v>
          </cell>
          <cell r="AD926">
            <v>41341</v>
          </cell>
          <cell r="AE926">
            <v>41355</v>
          </cell>
          <cell r="AF926">
            <v>41358</v>
          </cell>
          <cell r="AH926">
            <v>41409</v>
          </cell>
          <cell r="AI926" t="str">
            <v>-</v>
          </cell>
          <cell r="AJ926">
            <v>72</v>
          </cell>
          <cell r="AK926">
            <v>26</v>
          </cell>
          <cell r="AM926">
            <v>41264</v>
          </cell>
          <cell r="AN926">
            <v>41264</v>
          </cell>
          <cell r="AO926">
            <v>41277</v>
          </cell>
          <cell r="AP926">
            <v>41622</v>
          </cell>
          <cell r="AR926">
            <v>41297</v>
          </cell>
          <cell r="AS926">
            <v>41339</v>
          </cell>
          <cell r="AT926" t="str">
            <v>Setelin</v>
          </cell>
          <cell r="AV926">
            <v>41340</v>
          </cell>
          <cell r="AX926">
            <v>41352</v>
          </cell>
          <cell r="AY926">
            <v>41439</v>
          </cell>
          <cell r="AZ926">
            <v>182</v>
          </cell>
        </row>
        <row r="927">
          <cell r="B927" t="str">
            <v>A2242916-01</v>
          </cell>
          <cell r="C927" t="str">
            <v>Calumet Montana Refining</v>
          </cell>
          <cell r="D927" t="str">
            <v>Faber</v>
          </cell>
          <cell r="F927" t="str">
            <v>Miller</v>
          </cell>
          <cell r="G927" t="str">
            <v>-</v>
          </cell>
          <cell r="H927" t="str">
            <v>Madeleine</v>
          </cell>
          <cell r="I927" t="str">
            <v>65650</v>
          </cell>
          <cell r="J927" t="str">
            <v>P-Temp</v>
          </cell>
          <cell r="M927">
            <v>1</v>
          </cell>
          <cell r="N927" t="str">
            <v>LMV801</v>
          </cell>
          <cell r="O927">
            <v>19181</v>
          </cell>
          <cell r="P927" t="str">
            <v>-</v>
          </cell>
          <cell r="Q927" t="str">
            <v>FLT</v>
          </cell>
          <cell r="R927" t="str">
            <v>PA</v>
          </cell>
          <cell r="S927" t="str">
            <v>N</v>
          </cell>
          <cell r="T927" t="str">
            <v>N</v>
          </cell>
          <cell r="U927">
            <v>41309</v>
          </cell>
          <cell r="V927">
            <v>41312</v>
          </cell>
          <cell r="W927">
            <v>41404</v>
          </cell>
          <cell r="X927">
            <v>41404</v>
          </cell>
          <cell r="Y927">
            <v>41309</v>
          </cell>
          <cell r="Z927">
            <v>41319</v>
          </cell>
          <cell r="AA927">
            <v>41319</v>
          </cell>
          <cell r="AB927">
            <v>41319</v>
          </cell>
          <cell r="AC927">
            <v>41292</v>
          </cell>
          <cell r="AD927">
            <v>41306</v>
          </cell>
          <cell r="AE927">
            <v>41356</v>
          </cell>
          <cell r="AF927">
            <v>41359</v>
          </cell>
          <cell r="AH927">
            <v>41374</v>
          </cell>
          <cell r="AI927" t="str">
            <v>-</v>
          </cell>
          <cell r="AJ927">
            <v>34</v>
          </cell>
          <cell r="AK927">
            <v>13.142857142857142</v>
          </cell>
          <cell r="AL927">
            <v>41312</v>
          </cell>
          <cell r="AM927">
            <v>41353</v>
          </cell>
          <cell r="AN927" t="str">
            <v>-</v>
          </cell>
          <cell r="AP927">
            <v>41312</v>
          </cell>
          <cell r="AQ927">
            <v>41355</v>
          </cell>
          <cell r="AR927">
            <v>41361</v>
          </cell>
          <cell r="AS927">
            <v>41365</v>
          </cell>
          <cell r="AT927" t="str">
            <v>Wareham</v>
          </cell>
          <cell r="AV927">
            <v>41367</v>
          </cell>
          <cell r="AX927">
            <v>41368</v>
          </cell>
          <cell r="AY927">
            <v>41402</v>
          </cell>
          <cell r="AZ927">
            <v>90</v>
          </cell>
        </row>
        <row r="928">
          <cell r="B928" t="str">
            <v>A2240796-01</v>
          </cell>
          <cell r="C928" t="str">
            <v>NPE/IMPERIAL OIL</v>
          </cell>
          <cell r="D928" t="str">
            <v>Faber</v>
          </cell>
          <cell r="F928" t="str">
            <v>Miller</v>
          </cell>
          <cell r="G928" t="str">
            <v>-</v>
          </cell>
          <cell r="H928" t="str">
            <v>Madeleine</v>
          </cell>
          <cell r="I928" t="str">
            <v>PUR500684</v>
          </cell>
          <cell r="M928">
            <v>1</v>
          </cell>
          <cell r="N928" t="str">
            <v>LMV802</v>
          </cell>
          <cell r="O928">
            <v>18627.93</v>
          </cell>
          <cell r="P928" t="str">
            <v>-</v>
          </cell>
          <cell r="Q928" t="str">
            <v>FLT</v>
          </cell>
          <cell r="R928" t="str">
            <v>PA</v>
          </cell>
          <cell r="S928" t="str">
            <v>N</v>
          </cell>
          <cell r="T928" t="str">
            <v>N</v>
          </cell>
          <cell r="U928">
            <v>41306</v>
          </cell>
          <cell r="V928">
            <v>41306</v>
          </cell>
          <cell r="W928">
            <v>41404</v>
          </cell>
          <cell r="X928">
            <v>41404</v>
          </cell>
          <cell r="Y928">
            <v>41306</v>
          </cell>
          <cell r="Z928">
            <v>41313</v>
          </cell>
          <cell r="AA928">
            <v>41313</v>
          </cell>
          <cell r="AB928">
            <v>41313</v>
          </cell>
          <cell r="AC928">
            <v>41292</v>
          </cell>
          <cell r="AD928">
            <v>41306</v>
          </cell>
          <cell r="AE928">
            <v>41356</v>
          </cell>
          <cell r="AF928">
            <v>41359</v>
          </cell>
          <cell r="AH928">
            <v>41374</v>
          </cell>
          <cell r="AI928" t="str">
            <v>-</v>
          </cell>
          <cell r="AJ928">
            <v>38</v>
          </cell>
          <cell r="AK928">
            <v>14</v>
          </cell>
          <cell r="AL928">
            <v>41306</v>
          </cell>
          <cell r="AR928">
            <v>41354</v>
          </cell>
          <cell r="AS928">
            <v>41359</v>
          </cell>
          <cell r="AT928" t="str">
            <v>Jones</v>
          </cell>
          <cell r="AV928">
            <v>41360</v>
          </cell>
          <cell r="AX928">
            <v>41365</v>
          </cell>
          <cell r="AY928">
            <v>41409</v>
          </cell>
          <cell r="AZ928">
            <v>103</v>
          </cell>
        </row>
        <row r="929">
          <cell r="B929" t="str">
            <v>A2253878-01</v>
          </cell>
          <cell r="C929" t="str">
            <v>Airgas</v>
          </cell>
          <cell r="D929" t="str">
            <v>Faber</v>
          </cell>
          <cell r="F929" t="str">
            <v>Miller</v>
          </cell>
          <cell r="G929" t="str">
            <v>-</v>
          </cell>
          <cell r="H929" t="str">
            <v>Kursten</v>
          </cell>
          <cell r="I929" t="str">
            <v>124-7201-FY13</v>
          </cell>
          <cell r="J929" t="str">
            <v>P-101</v>
          </cell>
          <cell r="M929">
            <v>1</v>
          </cell>
          <cell r="N929" t="str">
            <v>LMV801</v>
          </cell>
          <cell r="O929">
            <v>40948</v>
          </cell>
          <cell r="P929" t="str">
            <v>-</v>
          </cell>
          <cell r="Q929" t="str">
            <v>STD</v>
          </cell>
          <cell r="R929" t="str">
            <v>PC</v>
          </cell>
          <cell r="S929" t="str">
            <v>N</v>
          </cell>
          <cell r="T929" t="str">
            <v>Y</v>
          </cell>
          <cell r="U929">
            <v>41338</v>
          </cell>
          <cell r="V929">
            <v>41339</v>
          </cell>
          <cell r="W929">
            <v>41422</v>
          </cell>
          <cell r="X929">
            <v>41422</v>
          </cell>
          <cell r="Y929">
            <v>41338</v>
          </cell>
          <cell r="Z929">
            <v>41346</v>
          </cell>
          <cell r="AA929">
            <v>41346</v>
          </cell>
          <cell r="AB929">
            <v>41346</v>
          </cell>
          <cell r="AC929">
            <v>41310</v>
          </cell>
          <cell r="AD929">
            <v>41324</v>
          </cell>
          <cell r="AE929">
            <v>41356</v>
          </cell>
          <cell r="AF929">
            <v>41359</v>
          </cell>
          <cell r="AH929">
            <v>41392</v>
          </cell>
          <cell r="AI929" t="str">
            <v>-</v>
          </cell>
          <cell r="AJ929">
            <v>15</v>
          </cell>
          <cell r="AK929">
            <v>11.857142857142858</v>
          </cell>
          <cell r="AL929">
            <v>41338</v>
          </cell>
          <cell r="AM929">
            <v>41344</v>
          </cell>
          <cell r="AN929" t="str">
            <v>-</v>
          </cell>
          <cell r="AO929">
            <v>41361</v>
          </cell>
          <cell r="AP929">
            <v>41339</v>
          </cell>
          <cell r="AR929">
            <v>41367</v>
          </cell>
          <cell r="AS929">
            <v>41372</v>
          </cell>
          <cell r="AT929" t="str">
            <v>Tippet</v>
          </cell>
          <cell r="AV929">
            <v>41373</v>
          </cell>
          <cell r="AX929">
            <v>41380</v>
          </cell>
          <cell r="AY929">
            <v>41417</v>
          </cell>
          <cell r="AZ929">
            <v>78</v>
          </cell>
        </row>
        <row r="930">
          <cell r="B930" t="str">
            <v>C2230229-01</v>
          </cell>
          <cell r="C930" t="str">
            <v>UOP Pemex</v>
          </cell>
          <cell r="D930" t="str">
            <v>Gonzales</v>
          </cell>
          <cell r="F930" t="str">
            <v>Reichert</v>
          </cell>
          <cell r="G930" t="str">
            <v>NA</v>
          </cell>
          <cell r="H930" t="str">
            <v>Kursten</v>
          </cell>
          <cell r="I930" t="str">
            <v>4500484759</v>
          </cell>
          <cell r="J930" t="str">
            <v>GB-503</v>
          </cell>
          <cell r="M930">
            <v>1</v>
          </cell>
          <cell r="N930" t="str">
            <v>LMC311F</v>
          </cell>
          <cell r="O930">
            <v>163284.26</v>
          </cell>
          <cell r="P930" t="str">
            <v>PP</v>
          </cell>
          <cell r="Q930" t="str">
            <v>STD</v>
          </cell>
          <cell r="R930" t="str">
            <v>CB</v>
          </cell>
          <cell r="S930" t="str">
            <v>N</v>
          </cell>
          <cell r="T930" t="str">
            <v>N</v>
          </cell>
          <cell r="U930">
            <v>41262</v>
          </cell>
          <cell r="V930">
            <v>41282</v>
          </cell>
          <cell r="W930">
            <v>41446</v>
          </cell>
          <cell r="X930">
            <v>41446</v>
          </cell>
          <cell r="Y930">
            <v>41277</v>
          </cell>
          <cell r="Z930">
            <v>41289</v>
          </cell>
          <cell r="AA930">
            <v>41289</v>
          </cell>
          <cell r="AB930">
            <v>41296</v>
          </cell>
          <cell r="AC930">
            <v>41334</v>
          </cell>
          <cell r="AD930">
            <v>41348</v>
          </cell>
          <cell r="AE930">
            <v>41357</v>
          </cell>
          <cell r="AF930">
            <v>41361</v>
          </cell>
          <cell r="AH930">
            <v>41416</v>
          </cell>
          <cell r="AI930" t="str">
            <v>-</v>
          </cell>
          <cell r="AJ930">
            <v>58</v>
          </cell>
          <cell r="AK930">
            <v>23.428571428571427</v>
          </cell>
          <cell r="AL930">
            <v>41277</v>
          </cell>
          <cell r="AM930">
            <v>41306</v>
          </cell>
          <cell r="AN930" t="str">
            <v>-</v>
          </cell>
          <cell r="AO930">
            <v>41288</v>
          </cell>
          <cell r="AP930">
            <v>41289</v>
          </cell>
          <cell r="AQ930">
            <v>41299</v>
          </cell>
          <cell r="AR930">
            <v>41351</v>
          </cell>
          <cell r="AS930">
            <v>41360</v>
          </cell>
          <cell r="AT930" t="str">
            <v>Peters</v>
          </cell>
          <cell r="AV930">
            <v>41361</v>
          </cell>
          <cell r="AX930">
            <v>41368</v>
          </cell>
          <cell r="AY930">
            <v>41449</v>
          </cell>
          <cell r="AZ930">
            <v>167</v>
          </cell>
        </row>
        <row r="931">
          <cell r="B931" t="str">
            <v>C2236004-01</v>
          </cell>
          <cell r="C931" t="str">
            <v>DEVCO</v>
          </cell>
          <cell r="D931" t="str">
            <v>McKechnie</v>
          </cell>
          <cell r="F931" t="str">
            <v>Miller</v>
          </cell>
          <cell r="G931" t="str">
            <v>-</v>
          </cell>
          <cell r="H931" t="str">
            <v>Kursten</v>
          </cell>
          <cell r="I931" t="str">
            <v>476-1003</v>
          </cell>
          <cell r="J931" t="str">
            <v>C-142</v>
          </cell>
          <cell r="M931">
            <v>1</v>
          </cell>
          <cell r="N931" t="str">
            <v>LMC311P</v>
          </cell>
          <cell r="O931">
            <v>142062</v>
          </cell>
          <cell r="P931" t="str">
            <v>PP</v>
          </cell>
          <cell r="Q931" t="str">
            <v>FLT</v>
          </cell>
          <cell r="R931" t="str">
            <v>CA</v>
          </cell>
          <cell r="S931" t="str">
            <v>N</v>
          </cell>
          <cell r="T931" t="str">
            <v>N</v>
          </cell>
          <cell r="U931">
            <v>41295</v>
          </cell>
          <cell r="V931">
            <v>41296</v>
          </cell>
          <cell r="W931">
            <v>41422</v>
          </cell>
          <cell r="X931">
            <v>41422</v>
          </cell>
          <cell r="Y931">
            <v>41296</v>
          </cell>
          <cell r="Z931">
            <v>41303</v>
          </cell>
          <cell r="AA931">
            <v>41303</v>
          </cell>
          <cell r="AB931">
            <v>41310</v>
          </cell>
          <cell r="AC931">
            <v>41310</v>
          </cell>
          <cell r="AD931">
            <v>41324</v>
          </cell>
          <cell r="AE931">
            <v>41358</v>
          </cell>
          <cell r="AF931">
            <v>41362</v>
          </cell>
          <cell r="AH931">
            <v>41392</v>
          </cell>
          <cell r="AI931" t="str">
            <v>-</v>
          </cell>
          <cell r="AJ931">
            <v>49</v>
          </cell>
          <cell r="AK931">
            <v>18</v>
          </cell>
          <cell r="AL931">
            <v>41296</v>
          </cell>
          <cell r="AR931">
            <v>41324</v>
          </cell>
          <cell r="AS931">
            <v>41338</v>
          </cell>
          <cell r="AT931" t="str">
            <v>Peters</v>
          </cell>
          <cell r="AV931">
            <v>41347</v>
          </cell>
          <cell r="AX931">
            <v>41354</v>
          </cell>
          <cell r="AY931">
            <v>41416</v>
          </cell>
          <cell r="AZ931">
            <v>120</v>
          </cell>
        </row>
        <row r="932">
          <cell r="B932" t="str">
            <v>A2259380-01</v>
          </cell>
          <cell r="C932" t="str">
            <v>Delta Process / Evergreen Packing</v>
          </cell>
          <cell r="D932" t="str">
            <v>Wareham</v>
          </cell>
          <cell r="F932" t="str">
            <v>Miller</v>
          </cell>
          <cell r="G932" t="str">
            <v>-</v>
          </cell>
          <cell r="H932" t="str">
            <v>Kursten</v>
          </cell>
          <cell r="I932" t="str">
            <v>084614</v>
          </cell>
          <cell r="J932" t="str">
            <v>P1 / 1A</v>
          </cell>
          <cell r="K932">
            <v>111867</v>
          </cell>
          <cell r="M932">
            <v>1</v>
          </cell>
          <cell r="N932" t="str">
            <v>LMV311</v>
          </cell>
          <cell r="O932">
            <v>33233</v>
          </cell>
          <cell r="P932" t="str">
            <v>-</v>
          </cell>
          <cell r="Q932" t="str">
            <v>FLT</v>
          </cell>
          <cell r="R932" t="str">
            <v>P8</v>
          </cell>
          <cell r="S932" t="str">
            <v>N</v>
          </cell>
          <cell r="T932" t="str">
            <v>Y</v>
          </cell>
          <cell r="U932">
            <v>41353</v>
          </cell>
          <cell r="V932">
            <v>41353</v>
          </cell>
          <cell r="W932">
            <v>41410</v>
          </cell>
          <cell r="X932">
            <v>41410</v>
          </cell>
          <cell r="Y932">
            <v>41353</v>
          </cell>
          <cell r="Z932">
            <v>41360</v>
          </cell>
          <cell r="AA932">
            <v>41360</v>
          </cell>
          <cell r="AB932">
            <v>41357</v>
          </cell>
          <cell r="AC932">
            <v>41410</v>
          </cell>
          <cell r="AD932">
            <v>41410</v>
          </cell>
          <cell r="AE932">
            <v>41364</v>
          </cell>
          <cell r="AF932">
            <v>41366</v>
          </cell>
          <cell r="AH932">
            <v>41380</v>
          </cell>
          <cell r="AI932" t="str">
            <v>-</v>
          </cell>
          <cell r="AJ932">
            <v>10</v>
          </cell>
          <cell r="AK932">
            <v>8.1428571428571423</v>
          </cell>
          <cell r="AL932">
            <v>41353</v>
          </cell>
          <cell r="AM932">
            <v>177</v>
          </cell>
          <cell r="AN932" t="str">
            <v>-</v>
          </cell>
          <cell r="AO932">
            <v>41355</v>
          </cell>
          <cell r="AP932">
            <v>41353</v>
          </cell>
          <cell r="AR932">
            <v>41359</v>
          </cell>
          <cell r="AS932">
            <v>41361</v>
          </cell>
          <cell r="AT932" t="str">
            <v>Boening</v>
          </cell>
          <cell r="AV932">
            <v>41361</v>
          </cell>
          <cell r="AX932">
            <v>41367</v>
          </cell>
          <cell r="AY932">
            <v>41397</v>
          </cell>
          <cell r="AZ932">
            <v>44</v>
          </cell>
        </row>
        <row r="933">
          <cell r="B933" t="str">
            <v>A2260902-01</v>
          </cell>
          <cell r="C933" t="str">
            <v>DCP MIDSTREAM/MARYSVILLE</v>
          </cell>
          <cell r="D933" t="str">
            <v>Wareham</v>
          </cell>
          <cell r="F933" t="str">
            <v>Miller</v>
          </cell>
          <cell r="G933" t="str">
            <v>-</v>
          </cell>
          <cell r="H933" t="str">
            <v>Madeleine</v>
          </cell>
          <cell r="I933" t="str">
            <v>FSP0-0000141186</v>
          </cell>
          <cell r="J933" t="str">
            <v>10853-GA-7022 GH</v>
          </cell>
          <cell r="M933">
            <v>1</v>
          </cell>
          <cell r="N933" t="str">
            <v>LMV311</v>
          </cell>
          <cell r="O933">
            <v>59462</v>
          </cell>
          <cell r="P933" t="str">
            <v>-</v>
          </cell>
          <cell r="Q933" t="str">
            <v>FLT</v>
          </cell>
          <cell r="R933" t="str">
            <v>P6</v>
          </cell>
          <cell r="S933" t="str">
            <v>N</v>
          </cell>
          <cell r="T933" t="str">
            <v>Y</v>
          </cell>
          <cell r="U933">
            <v>41355</v>
          </cell>
          <cell r="V933">
            <v>41355</v>
          </cell>
          <cell r="W933">
            <v>41400</v>
          </cell>
          <cell r="X933">
            <v>41400</v>
          </cell>
          <cell r="Y933">
            <v>41355</v>
          </cell>
          <cell r="Z933">
            <v>41362</v>
          </cell>
          <cell r="AA933">
            <v>41362</v>
          </cell>
          <cell r="AB933">
            <v>41358</v>
          </cell>
          <cell r="AC933">
            <v>41400</v>
          </cell>
          <cell r="AD933">
            <v>41400</v>
          </cell>
          <cell r="AE933">
            <v>41365.5</v>
          </cell>
          <cell r="AF933">
            <v>41367</v>
          </cell>
          <cell r="AH933">
            <v>41370</v>
          </cell>
          <cell r="AI933" t="str">
            <v>-</v>
          </cell>
          <cell r="AJ933">
            <v>9</v>
          </cell>
          <cell r="AK933">
            <v>6.4285714285714288</v>
          </cell>
          <cell r="AL933">
            <v>41355</v>
          </cell>
          <cell r="AR933">
            <v>41365</v>
          </cell>
          <cell r="AS933">
            <v>41367</v>
          </cell>
          <cell r="AT933" t="str">
            <v>Jones</v>
          </cell>
          <cell r="AV933">
            <v>41367</v>
          </cell>
          <cell r="AX933">
            <v>41369</v>
          </cell>
          <cell r="AY933">
            <v>41397</v>
          </cell>
          <cell r="AZ933">
            <v>42</v>
          </cell>
        </row>
        <row r="934">
          <cell r="B934" t="str">
            <v>C2228797-01</v>
          </cell>
          <cell r="C934" t="str">
            <v>Allied Equipment</v>
          </cell>
          <cell r="D934" t="str">
            <v>Boening</v>
          </cell>
          <cell r="F934" t="str">
            <v>Miller</v>
          </cell>
          <cell r="G934" t="str">
            <v>-</v>
          </cell>
          <cell r="H934" t="str">
            <v>Kursten</v>
          </cell>
          <cell r="I934" t="str">
            <v>212147-3</v>
          </cell>
          <cell r="J934" t="str">
            <v>5 MMSCFD</v>
          </cell>
          <cell r="L934" t="str">
            <v>Wesley</v>
          </cell>
          <cell r="M934">
            <v>1</v>
          </cell>
          <cell r="N934" t="str">
            <v>LMC311F</v>
          </cell>
          <cell r="O934">
            <v>168368</v>
          </cell>
          <cell r="P934" t="str">
            <v>PP</v>
          </cell>
          <cell r="Q934" t="str">
            <v>FLT</v>
          </cell>
          <cell r="R934" t="str">
            <v>CA</v>
          </cell>
          <cell r="S934" t="str">
            <v>N</v>
          </cell>
          <cell r="T934" t="str">
            <v>N</v>
          </cell>
          <cell r="U934">
            <v>41276</v>
          </cell>
          <cell r="V934">
            <v>41277</v>
          </cell>
          <cell r="W934">
            <v>41430</v>
          </cell>
          <cell r="X934">
            <v>41430</v>
          </cell>
          <cell r="Y934">
            <v>41277</v>
          </cell>
          <cell r="Z934">
            <v>41284</v>
          </cell>
          <cell r="AA934">
            <v>41284</v>
          </cell>
          <cell r="AB934">
            <v>41291</v>
          </cell>
          <cell r="AC934">
            <v>41318</v>
          </cell>
          <cell r="AD934">
            <v>41332</v>
          </cell>
          <cell r="AE934">
            <v>41365</v>
          </cell>
          <cell r="AF934">
            <v>41369</v>
          </cell>
          <cell r="AH934">
            <v>41400</v>
          </cell>
          <cell r="AI934" t="str">
            <v>-</v>
          </cell>
          <cell r="AJ934">
            <v>67</v>
          </cell>
          <cell r="AK934">
            <v>21.857142857142858</v>
          </cell>
          <cell r="AL934">
            <v>41277</v>
          </cell>
          <cell r="AM934">
            <v>41314</v>
          </cell>
          <cell r="AN934" t="str">
            <v>-</v>
          </cell>
          <cell r="AO934">
            <v>41248</v>
          </cell>
          <cell r="AP934">
            <v>41306</v>
          </cell>
          <cell r="AQ934">
            <v>41306</v>
          </cell>
          <cell r="AR934" t="str">
            <v>-</v>
          </cell>
          <cell r="AS934" t="str">
            <v>-</v>
          </cell>
          <cell r="AT934" t="str">
            <v>-</v>
          </cell>
          <cell r="AV934">
            <v>41369</v>
          </cell>
          <cell r="AX934">
            <v>41373</v>
          </cell>
          <cell r="AY934">
            <v>41424</v>
          </cell>
          <cell r="AZ934">
            <v>147</v>
          </cell>
        </row>
        <row r="935">
          <cell r="B935" t="str">
            <v>A2236410-01-02</v>
          </cell>
          <cell r="C935" t="str">
            <v xml:space="preserve">Phillips66/WRB Refining </v>
          </cell>
          <cell r="D935" t="str">
            <v>Boening</v>
          </cell>
          <cell r="F935" t="str">
            <v>Miller</v>
          </cell>
          <cell r="G935" t="str">
            <v>-</v>
          </cell>
          <cell r="H935" t="str">
            <v>Audrey</v>
          </cell>
          <cell r="I935" t="str">
            <v>4517998601</v>
          </cell>
          <cell r="J935" t="str">
            <v>67-CC10 &amp; 11</v>
          </cell>
          <cell r="M935">
            <v>2</v>
          </cell>
          <cell r="N935" t="str">
            <v>LMV801</v>
          </cell>
          <cell r="O935">
            <v>98277.87</v>
          </cell>
          <cell r="P935" t="str">
            <v>-</v>
          </cell>
          <cell r="Q935" t="str">
            <v>FLT</v>
          </cell>
          <cell r="R935" t="str">
            <v>PC</v>
          </cell>
          <cell r="S935" t="str">
            <v>Y</v>
          </cell>
          <cell r="T935" t="str">
            <v>N</v>
          </cell>
          <cell r="U935">
            <v>41295</v>
          </cell>
          <cell r="V935">
            <v>41297</v>
          </cell>
          <cell r="W935">
            <v>41443</v>
          </cell>
          <cell r="X935">
            <v>41443</v>
          </cell>
          <cell r="Y935">
            <v>41296</v>
          </cell>
          <cell r="Z935">
            <v>41304</v>
          </cell>
          <cell r="AA935">
            <v>41304</v>
          </cell>
          <cell r="AB935">
            <v>41304</v>
          </cell>
          <cell r="AC935">
            <v>41331</v>
          </cell>
          <cell r="AD935">
            <v>41345</v>
          </cell>
          <cell r="AE935">
            <v>41366</v>
          </cell>
          <cell r="AF935">
            <v>41369</v>
          </cell>
          <cell r="AH935">
            <v>41413</v>
          </cell>
          <cell r="AI935" t="str">
            <v>-</v>
          </cell>
          <cell r="AJ935">
            <v>53</v>
          </cell>
          <cell r="AK935">
            <v>20.857142857142858</v>
          </cell>
          <cell r="AL935">
            <v>41296</v>
          </cell>
          <cell r="AM935">
            <v>41314</v>
          </cell>
          <cell r="AN935">
            <v>41314</v>
          </cell>
          <cell r="AO935">
            <v>41326</v>
          </cell>
          <cell r="AP935">
            <v>41297</v>
          </cell>
          <cell r="AQ935">
            <v>41333</v>
          </cell>
          <cell r="AR935">
            <v>41334</v>
          </cell>
          <cell r="AS935">
            <v>41338</v>
          </cell>
          <cell r="AT935" t="str">
            <v>Kampmann</v>
          </cell>
          <cell r="AV935">
            <v>41338</v>
          </cell>
          <cell r="AX935">
            <v>41344</v>
          </cell>
          <cell r="AY935">
            <v>41431</v>
          </cell>
          <cell r="AZ935">
            <v>134</v>
          </cell>
        </row>
        <row r="936">
          <cell r="B936" t="str">
            <v>A2124137-01-02</v>
          </cell>
          <cell r="C936" t="str">
            <v>SAJ/Samsung Engineering</v>
          </cell>
          <cell r="D936" t="str">
            <v>Rossacci</v>
          </cell>
          <cell r="F936" t="str">
            <v>Collins</v>
          </cell>
          <cell r="H936" t="str">
            <v>Audrey</v>
          </cell>
          <cell r="I936" t="str">
            <v>122-009</v>
          </cell>
          <cell r="M936">
            <v>2</v>
          </cell>
          <cell r="N936" t="str">
            <v xml:space="preserve">LMV311 </v>
          </cell>
          <cell r="O936">
            <v>255933</v>
          </cell>
          <cell r="Q936" t="str">
            <v>CPX</v>
          </cell>
          <cell r="R936" t="str">
            <v>PC</v>
          </cell>
          <cell r="S936" t="str">
            <v>Y</v>
          </cell>
          <cell r="T936" t="str">
            <v>N</v>
          </cell>
          <cell r="V936">
            <v>41006</v>
          </cell>
          <cell r="W936">
            <v>41428</v>
          </cell>
          <cell r="X936">
            <v>41439</v>
          </cell>
          <cell r="Y936">
            <v>41165</v>
          </cell>
          <cell r="Z936">
            <v>41013</v>
          </cell>
          <cell r="AA936">
            <v>41013</v>
          </cell>
          <cell r="AB936">
            <v>41013</v>
          </cell>
          <cell r="AC936">
            <v>41327</v>
          </cell>
          <cell r="AD936">
            <v>41341</v>
          </cell>
          <cell r="AE936">
            <v>41367</v>
          </cell>
          <cell r="AF936">
            <v>41370</v>
          </cell>
          <cell r="AH936">
            <v>41409</v>
          </cell>
          <cell r="AI936" t="str">
            <v>-</v>
          </cell>
          <cell r="AJ936">
            <v>260</v>
          </cell>
          <cell r="AK936">
            <v>61.857142857142854</v>
          </cell>
          <cell r="AR936">
            <v>41255</v>
          </cell>
          <cell r="AV936">
            <v>41277</v>
          </cell>
          <cell r="AX936">
            <v>41284</v>
          </cell>
          <cell r="AY936">
            <v>41437</v>
          </cell>
          <cell r="AZ936">
            <v>431</v>
          </cell>
        </row>
        <row r="937">
          <cell r="B937" t="str">
            <v>A2213729-07-08</v>
          </cell>
          <cell r="C937" t="str">
            <v>Linde Process Plants Inc.</v>
          </cell>
          <cell r="D937" t="str">
            <v>Boening</v>
          </cell>
          <cell r="F937" t="str">
            <v>Miller</v>
          </cell>
          <cell r="G937" t="str">
            <v>-</v>
          </cell>
          <cell r="H937" t="str">
            <v>Audrey</v>
          </cell>
          <cell r="I937" t="str">
            <v>055 2PA0740 SUP. 000</v>
          </cell>
          <cell r="J937" t="str">
            <v>2-PM-75 A/B</v>
          </cell>
          <cell r="M937">
            <v>2</v>
          </cell>
          <cell r="N937" t="str">
            <v>LMV806</v>
          </cell>
          <cell r="O937">
            <v>79132</v>
          </cell>
          <cell r="Q937" t="str">
            <v>MCPX</v>
          </cell>
          <cell r="R937" t="str">
            <v>PA</v>
          </cell>
          <cell r="S937" t="str">
            <v>Y</v>
          </cell>
          <cell r="T937" t="str">
            <v>N</v>
          </cell>
          <cell r="U937">
            <v>41225</v>
          </cell>
          <cell r="V937">
            <v>41228</v>
          </cell>
          <cell r="W937">
            <v>41425</v>
          </cell>
          <cell r="X937">
            <v>41418</v>
          </cell>
          <cell r="Y937">
            <v>41226</v>
          </cell>
          <cell r="Z937">
            <v>41235</v>
          </cell>
          <cell r="AA937">
            <v>41235</v>
          </cell>
          <cell r="AB937">
            <v>41235</v>
          </cell>
          <cell r="AC937">
            <v>41306</v>
          </cell>
          <cell r="AD937">
            <v>41320</v>
          </cell>
          <cell r="AE937">
            <v>41370</v>
          </cell>
          <cell r="AF937">
            <v>41373</v>
          </cell>
          <cell r="AH937">
            <v>41388</v>
          </cell>
          <cell r="AI937" t="str">
            <v>-</v>
          </cell>
          <cell r="AJ937">
            <v>104</v>
          </cell>
          <cell r="AK937">
            <v>27.142857142857142</v>
          </cell>
          <cell r="AL937">
            <v>41226</v>
          </cell>
          <cell r="AM937">
            <v>41317</v>
          </cell>
          <cell r="AN937">
            <v>41317</v>
          </cell>
          <cell r="AO937">
            <v>41248</v>
          </cell>
          <cell r="AP937">
            <v>41316</v>
          </cell>
          <cell r="AQ937">
            <v>41318</v>
          </cell>
          <cell r="AR937" t="str">
            <v>-</v>
          </cell>
          <cell r="AS937" t="str">
            <v>-</v>
          </cell>
          <cell r="AT937" t="str">
            <v>-</v>
          </cell>
          <cell r="AV937">
            <v>41340</v>
          </cell>
          <cell r="AX937">
            <v>41345</v>
          </cell>
          <cell r="AY937">
            <v>41425</v>
          </cell>
          <cell r="AZ937">
            <v>197</v>
          </cell>
        </row>
        <row r="938">
          <cell r="B938" t="str">
            <v>A2247948-01</v>
          </cell>
          <cell r="C938" t="str">
            <v>RIESE &amp; CIA, S.A. / PETROPIAR</v>
          </cell>
          <cell r="D938" t="str">
            <v>Thompson</v>
          </cell>
          <cell r="F938" t="str">
            <v>Miller</v>
          </cell>
          <cell r="G938" t="str">
            <v>-</v>
          </cell>
          <cell r="H938" t="str">
            <v>Kursten</v>
          </cell>
          <cell r="I938" t="str">
            <v>1004676</v>
          </cell>
          <cell r="J938" t="str">
            <v>28-P-002</v>
          </cell>
          <cell r="M938">
            <v>1</v>
          </cell>
          <cell r="N938" t="str">
            <v>LMV801Z</v>
          </cell>
          <cell r="O938">
            <v>33708</v>
          </cell>
          <cell r="P938" t="str">
            <v>-</v>
          </cell>
          <cell r="Q938" t="str">
            <v>FLT</v>
          </cell>
          <cell r="R938" t="str">
            <v>PA</v>
          </cell>
          <cell r="S938" t="str">
            <v>N</v>
          </cell>
          <cell r="T938" t="str">
            <v>N</v>
          </cell>
          <cell r="U938">
            <v>41325</v>
          </cell>
          <cell r="V938">
            <v>41325</v>
          </cell>
          <cell r="W938">
            <v>41418</v>
          </cell>
          <cell r="X938">
            <v>41418</v>
          </cell>
          <cell r="Y938">
            <v>41325</v>
          </cell>
          <cell r="Z938">
            <v>41332</v>
          </cell>
          <cell r="AA938">
            <v>41332</v>
          </cell>
          <cell r="AB938">
            <v>41332</v>
          </cell>
          <cell r="AC938">
            <v>41306</v>
          </cell>
          <cell r="AD938">
            <v>41320</v>
          </cell>
          <cell r="AE938">
            <v>41370</v>
          </cell>
          <cell r="AF938">
            <v>41373</v>
          </cell>
          <cell r="AH938">
            <v>41388</v>
          </cell>
          <cell r="AI938" t="str">
            <v>-</v>
          </cell>
          <cell r="AJ938">
            <v>35</v>
          </cell>
          <cell r="AK938">
            <v>13.285714285714286</v>
          </cell>
          <cell r="AR938">
            <v>41369</v>
          </cell>
          <cell r="AS938">
            <v>41374</v>
          </cell>
          <cell r="AT938" t="str">
            <v>Jones</v>
          </cell>
          <cell r="AV938">
            <v>41375</v>
          </cell>
          <cell r="AX938">
            <v>41380</v>
          </cell>
          <cell r="AY938">
            <v>41418</v>
          </cell>
          <cell r="AZ938">
            <v>93</v>
          </cell>
        </row>
        <row r="939">
          <cell r="B939" t="str">
            <v>A2247948-02</v>
          </cell>
          <cell r="C939" t="str">
            <v>RIESE &amp; CIA, S.A. / PETROPIAR</v>
          </cell>
          <cell r="D939" t="str">
            <v>Thompson</v>
          </cell>
          <cell r="F939" t="str">
            <v>Miller</v>
          </cell>
          <cell r="G939" t="str">
            <v>-</v>
          </cell>
          <cell r="H939" t="str">
            <v>Kursten</v>
          </cell>
          <cell r="I939" t="str">
            <v>1004676</v>
          </cell>
          <cell r="J939" t="str">
            <v>26-P-202</v>
          </cell>
          <cell r="M939">
            <v>1</v>
          </cell>
          <cell r="N939" t="str">
            <v>LMV801Z</v>
          </cell>
          <cell r="O939">
            <v>25490</v>
          </cell>
          <cell r="P939" t="str">
            <v>-</v>
          </cell>
          <cell r="Q939" t="str">
            <v>FLT</v>
          </cell>
          <cell r="R939" t="str">
            <v>PA</v>
          </cell>
          <cell r="S939" t="str">
            <v>N</v>
          </cell>
          <cell r="T939" t="str">
            <v>N</v>
          </cell>
          <cell r="U939">
            <v>41325</v>
          </cell>
          <cell r="V939">
            <v>41325</v>
          </cell>
          <cell r="W939">
            <v>41418</v>
          </cell>
          <cell r="X939">
            <v>41418</v>
          </cell>
          <cell r="Y939">
            <v>41325</v>
          </cell>
          <cell r="Z939">
            <v>41332</v>
          </cell>
          <cell r="AA939">
            <v>41332</v>
          </cell>
          <cell r="AB939">
            <v>41332</v>
          </cell>
          <cell r="AC939">
            <v>41306</v>
          </cell>
          <cell r="AD939">
            <v>41320</v>
          </cell>
          <cell r="AE939">
            <v>41370</v>
          </cell>
          <cell r="AF939">
            <v>41373</v>
          </cell>
          <cell r="AH939">
            <v>41388</v>
          </cell>
          <cell r="AI939" t="str">
            <v>-</v>
          </cell>
          <cell r="AJ939">
            <v>35</v>
          </cell>
          <cell r="AK939">
            <v>13.285714285714286</v>
          </cell>
          <cell r="AR939">
            <v>41369</v>
          </cell>
          <cell r="AS939">
            <v>41374</v>
          </cell>
          <cell r="AT939" t="str">
            <v>Jones</v>
          </cell>
          <cell r="AV939">
            <v>41375</v>
          </cell>
          <cell r="AX939">
            <v>41380</v>
          </cell>
          <cell r="AY939">
            <v>41418</v>
          </cell>
          <cell r="AZ939">
            <v>93</v>
          </cell>
        </row>
        <row r="940">
          <cell r="B940" t="str">
            <v>A2247948-03</v>
          </cell>
          <cell r="C940" t="str">
            <v>RIESE &amp; CIA, S.A. / PETROPIAR</v>
          </cell>
          <cell r="D940" t="str">
            <v>Thompson</v>
          </cell>
          <cell r="F940" t="str">
            <v>Miller</v>
          </cell>
          <cell r="G940" t="str">
            <v>-</v>
          </cell>
          <cell r="H940" t="str">
            <v>Kursten</v>
          </cell>
          <cell r="I940" t="str">
            <v>1004676</v>
          </cell>
          <cell r="J940" t="str">
            <v>10-P-016</v>
          </cell>
          <cell r="M940">
            <v>1</v>
          </cell>
          <cell r="N940" t="str">
            <v>LMV801Z</v>
          </cell>
          <cell r="O940">
            <v>25231</v>
          </cell>
          <cell r="P940" t="str">
            <v>-</v>
          </cell>
          <cell r="Q940" t="str">
            <v>FLT</v>
          </cell>
          <cell r="R940" t="str">
            <v>PA</v>
          </cell>
          <cell r="S940" t="str">
            <v>N</v>
          </cell>
          <cell r="T940" t="str">
            <v xml:space="preserve"> </v>
          </cell>
          <cell r="U940">
            <v>41325</v>
          </cell>
          <cell r="V940">
            <v>41325</v>
          </cell>
          <cell r="W940">
            <v>41418</v>
          </cell>
          <cell r="X940">
            <v>41418</v>
          </cell>
          <cell r="Y940">
            <v>41325</v>
          </cell>
          <cell r="Z940">
            <v>41332</v>
          </cell>
          <cell r="AA940">
            <v>41332</v>
          </cell>
          <cell r="AB940">
            <v>41332</v>
          </cell>
          <cell r="AC940">
            <v>41306</v>
          </cell>
          <cell r="AD940">
            <v>41320</v>
          </cell>
          <cell r="AE940">
            <v>41370</v>
          </cell>
          <cell r="AF940">
            <v>41373</v>
          </cell>
          <cell r="AH940">
            <v>41388</v>
          </cell>
          <cell r="AI940" t="str">
            <v>-</v>
          </cell>
          <cell r="AJ940">
            <v>35</v>
          </cell>
          <cell r="AK940">
            <v>13.285714285714286</v>
          </cell>
          <cell r="AR940">
            <v>41369</v>
          </cell>
          <cell r="AS940">
            <v>41374</v>
          </cell>
          <cell r="AT940" t="str">
            <v>Jones</v>
          </cell>
          <cell r="AV940">
            <v>41375</v>
          </cell>
          <cell r="AX940">
            <v>41382</v>
          </cell>
          <cell r="AY940">
            <v>41418</v>
          </cell>
          <cell r="AZ940">
            <v>93</v>
          </cell>
        </row>
        <row r="941">
          <cell r="B941" t="str">
            <v>C2203138-01</v>
          </cell>
          <cell r="C941" t="str">
            <v>Thomas Russell</v>
          </cell>
          <cell r="D941" t="str">
            <v>McKechnie</v>
          </cell>
          <cell r="F941" t="str">
            <v>Miller</v>
          </cell>
          <cell r="G941" t="str">
            <v>-</v>
          </cell>
          <cell r="H941" t="str">
            <v>Madeleine</v>
          </cell>
          <cell r="I941" t="str">
            <v>312-12</v>
          </cell>
          <cell r="J941" t="str">
            <v>C-141</v>
          </cell>
          <cell r="M941">
            <v>1</v>
          </cell>
          <cell r="N941" t="str">
            <v>LMC311P</v>
          </cell>
          <cell r="O941">
            <v>127176</v>
          </cell>
          <cell r="Q941" t="str">
            <v>FLT</v>
          </cell>
          <cell r="R941" t="str">
            <v>CB</v>
          </cell>
          <cell r="S941" t="str">
            <v>N</v>
          </cell>
          <cell r="T941" t="str">
            <v>N</v>
          </cell>
          <cell r="U941">
            <v>41193</v>
          </cell>
          <cell r="V941">
            <v>41201</v>
          </cell>
          <cell r="W941">
            <v>41440</v>
          </cell>
          <cell r="X941">
            <v>41423</v>
          </cell>
          <cell r="Y941">
            <v>41193</v>
          </cell>
          <cell r="Z941">
            <v>41208</v>
          </cell>
          <cell r="AA941">
            <v>41208</v>
          </cell>
          <cell r="AB941">
            <v>41215</v>
          </cell>
          <cell r="AC941">
            <v>41311</v>
          </cell>
          <cell r="AD941">
            <v>41325</v>
          </cell>
          <cell r="AE941">
            <v>41369</v>
          </cell>
          <cell r="AF941">
            <v>41373</v>
          </cell>
          <cell r="AH941">
            <v>41393</v>
          </cell>
          <cell r="AI941" t="str">
            <v>-</v>
          </cell>
          <cell r="AJ941">
            <v>123</v>
          </cell>
          <cell r="AK941">
            <v>31.714285714285715</v>
          </cell>
          <cell r="AL941">
            <v>41193</v>
          </cell>
          <cell r="AM941">
            <v>41255</v>
          </cell>
          <cell r="AP941">
            <v>41255</v>
          </cell>
          <cell r="AQ941">
            <v>41255</v>
          </cell>
          <cell r="AV941">
            <v>41255</v>
          </cell>
          <cell r="AX941">
            <v>41257</v>
          </cell>
          <cell r="AY941">
            <v>41423</v>
          </cell>
          <cell r="AZ941">
            <v>222</v>
          </cell>
        </row>
        <row r="942">
          <cell r="B942" t="str">
            <v>A2258120-01-02</v>
          </cell>
          <cell r="C942" t="str">
            <v>Phillips66</v>
          </cell>
          <cell r="D942" t="str">
            <v>Kennedy</v>
          </cell>
          <cell r="F942" t="str">
            <v>Miller</v>
          </cell>
          <cell r="G942" t="str">
            <v>-</v>
          </cell>
          <cell r="H942" t="str">
            <v>Kursten</v>
          </cell>
          <cell r="I942" t="str">
            <v>4518188442</v>
          </cell>
          <cell r="K942">
            <v>116661</v>
          </cell>
          <cell r="M942">
            <v>2</v>
          </cell>
          <cell r="N942" t="str">
            <v>LMV322</v>
          </cell>
          <cell r="O942">
            <v>82632</v>
          </cell>
          <cell r="P942" t="str">
            <v>-</v>
          </cell>
          <cell r="Q942" t="str">
            <v>FLT</v>
          </cell>
          <cell r="R942" t="str">
            <v>PA</v>
          </cell>
          <cell r="S942" t="str">
            <v>N</v>
          </cell>
          <cell r="T942" t="str">
            <v>Y</v>
          </cell>
          <cell r="U942">
            <v>41351</v>
          </cell>
          <cell r="V942">
            <v>41351</v>
          </cell>
          <cell r="W942">
            <v>41418</v>
          </cell>
          <cell r="X942">
            <v>41418</v>
          </cell>
          <cell r="Y942">
            <v>41351</v>
          </cell>
          <cell r="Z942">
            <v>41358</v>
          </cell>
          <cell r="AA942">
            <v>41358</v>
          </cell>
          <cell r="AB942">
            <v>41358</v>
          </cell>
          <cell r="AC942">
            <v>41306</v>
          </cell>
          <cell r="AD942">
            <v>41320</v>
          </cell>
          <cell r="AE942">
            <v>41370</v>
          </cell>
          <cell r="AF942">
            <v>41373</v>
          </cell>
          <cell r="AH942">
            <v>41388</v>
          </cell>
          <cell r="AI942" t="str">
            <v>-</v>
          </cell>
          <cell r="AJ942">
            <v>17</v>
          </cell>
          <cell r="AK942">
            <v>9.5714285714285712</v>
          </cell>
          <cell r="AL942">
            <v>41351</v>
          </cell>
          <cell r="AM942" t="str">
            <v>-</v>
          </cell>
          <cell r="AN942" t="str">
            <v>-</v>
          </cell>
          <cell r="AO942">
            <v>41352</v>
          </cell>
          <cell r="AP942">
            <v>41351</v>
          </cell>
          <cell r="AQ942">
            <v>41353</v>
          </cell>
          <cell r="AR942">
            <v>41353</v>
          </cell>
          <cell r="AS942">
            <v>41355</v>
          </cell>
          <cell r="AT942" t="str">
            <v>Boening</v>
          </cell>
          <cell r="AV942">
            <v>41356</v>
          </cell>
          <cell r="AX942">
            <v>41358</v>
          </cell>
          <cell r="AY942">
            <v>41402</v>
          </cell>
          <cell r="AZ942">
            <v>51</v>
          </cell>
        </row>
        <row r="943">
          <cell r="B943" t="str">
            <v>C2239526-01-02</v>
          </cell>
          <cell r="C943" t="str">
            <v>NPE / Keyera</v>
          </cell>
          <cell r="D943" t="str">
            <v>Wareham</v>
          </cell>
          <cell r="F943" t="str">
            <v>Miller</v>
          </cell>
          <cell r="G943" t="str">
            <v>-</v>
          </cell>
          <cell r="H943" t="str">
            <v>Kursten</v>
          </cell>
          <cell r="I943" t="str">
            <v>PUR533611</v>
          </cell>
          <cell r="J943" t="str">
            <v>C-3040</v>
          </cell>
          <cell r="M943">
            <v>2</v>
          </cell>
          <cell r="N943" t="str">
            <v>LMC311P</v>
          </cell>
          <cell r="P943" t="str">
            <v>-</v>
          </cell>
          <cell r="Q943" t="str">
            <v>FLT</v>
          </cell>
          <cell r="R943" t="str">
            <v>CA</v>
          </cell>
          <cell r="S943" t="str">
            <v>N</v>
          </cell>
          <cell r="T943" t="str">
            <v>N</v>
          </cell>
          <cell r="U943">
            <v>41304</v>
          </cell>
          <cell r="V943">
            <v>41304</v>
          </cell>
          <cell r="W943">
            <v>41432</v>
          </cell>
          <cell r="X943">
            <v>41432</v>
          </cell>
          <cell r="Y943">
            <v>41304</v>
          </cell>
          <cell r="Z943">
            <v>41311</v>
          </cell>
          <cell r="AA943">
            <v>41311</v>
          </cell>
          <cell r="AB943">
            <v>41318</v>
          </cell>
          <cell r="AC943">
            <v>41320</v>
          </cell>
          <cell r="AD943">
            <v>41334</v>
          </cell>
          <cell r="AE943">
            <v>41371</v>
          </cell>
          <cell r="AF943">
            <v>41375</v>
          </cell>
          <cell r="AH943">
            <v>41402</v>
          </cell>
          <cell r="AI943" t="str">
            <v>-</v>
          </cell>
          <cell r="AJ943">
            <v>52</v>
          </cell>
          <cell r="AK943">
            <v>18.285714285714285</v>
          </cell>
          <cell r="AL943">
            <v>41304</v>
          </cell>
          <cell r="AR943">
            <v>41365</v>
          </cell>
          <cell r="AS943">
            <v>41367</v>
          </cell>
          <cell r="AT943" t="str">
            <v>Peters</v>
          </cell>
          <cell r="AV943">
            <v>41375</v>
          </cell>
          <cell r="AX943">
            <v>41383</v>
          </cell>
          <cell r="AY943">
            <v>41436</v>
          </cell>
          <cell r="AZ943">
            <v>132</v>
          </cell>
        </row>
        <row r="944">
          <cell r="B944" t="str">
            <v>H2202630-01-03</v>
          </cell>
          <cell r="C944" t="str">
            <v>Yantai Wanhua</v>
          </cell>
          <cell r="D944" t="str">
            <v>Glynn</v>
          </cell>
          <cell r="F944" t="str">
            <v>Burks</v>
          </cell>
          <cell r="H944" t="str">
            <v>Nancy</v>
          </cell>
          <cell r="I944" t="str">
            <v>WHYT12060US</v>
          </cell>
          <cell r="J944" t="str">
            <v>22PO216-1/2/3</v>
          </cell>
          <cell r="M944">
            <v>3</v>
          </cell>
          <cell r="N944" t="str">
            <v>HMP3000</v>
          </cell>
          <cell r="O944">
            <v>3294000</v>
          </cell>
          <cell r="P944" t="str">
            <v>PP</v>
          </cell>
          <cell r="Q944" t="str">
            <v>CPX</v>
          </cell>
          <cell r="R944" t="str">
            <v>HMP</v>
          </cell>
          <cell r="S944" t="str">
            <v>Y</v>
          </cell>
          <cell r="T944" t="str">
            <v>N</v>
          </cell>
          <cell r="U944">
            <v>41184</v>
          </cell>
          <cell r="V944">
            <v>41200</v>
          </cell>
          <cell r="W944">
            <v>41608</v>
          </cell>
          <cell r="X944">
            <v>41614</v>
          </cell>
          <cell r="Z944">
            <v>41207</v>
          </cell>
          <cell r="AA944">
            <v>41207</v>
          </cell>
          <cell r="AB944">
            <v>41207</v>
          </cell>
          <cell r="AC944">
            <v>41334</v>
          </cell>
          <cell r="AD944">
            <v>41362</v>
          </cell>
          <cell r="AE944">
            <v>41361</v>
          </cell>
          <cell r="AF944">
            <v>41375</v>
          </cell>
          <cell r="AH944">
            <v>41584</v>
          </cell>
          <cell r="AJ944">
            <v>126</v>
          </cell>
          <cell r="AK944">
            <v>59.142857142857146</v>
          </cell>
          <cell r="AM944" t="str">
            <v>x</v>
          </cell>
          <cell r="AN944" t="str">
            <v>-</v>
          </cell>
          <cell r="AO944" t="str">
            <v>x</v>
          </cell>
          <cell r="AV944">
            <v>41375</v>
          </cell>
          <cell r="AX944">
            <v>41423</v>
          </cell>
          <cell r="AY944">
            <v>41618</v>
          </cell>
          <cell r="AZ944">
            <v>418</v>
          </cell>
        </row>
        <row r="945">
          <cell r="B945" t="str">
            <v>A2087776-01-02</v>
          </cell>
          <cell r="C945" t="str">
            <v>SAJ/SK ENG. Aramco</v>
          </cell>
          <cell r="D945" t="str">
            <v>Nelson</v>
          </cell>
          <cell r="F945" t="str">
            <v>Collins</v>
          </cell>
          <cell r="H945" t="str">
            <v>Shara</v>
          </cell>
          <cell r="I945" t="str">
            <v>SNT38E-1048</v>
          </cell>
          <cell r="J945" t="str">
            <v>Q69-G-142 A/B</v>
          </cell>
          <cell r="M945">
            <v>2</v>
          </cell>
          <cell r="N945" t="str">
            <v>LMV-311</v>
          </cell>
          <cell r="O945">
            <v>309010</v>
          </cell>
          <cell r="Q945" t="str">
            <v>CPX</v>
          </cell>
          <cell r="R945" t="str">
            <v>PC</v>
          </cell>
          <cell r="S945" t="str">
            <v>Y</v>
          </cell>
          <cell r="T945" t="str">
            <v>N</v>
          </cell>
          <cell r="V945">
            <v>40917</v>
          </cell>
          <cell r="W945">
            <v>41435</v>
          </cell>
          <cell r="X945">
            <v>41435</v>
          </cell>
          <cell r="Z945">
            <v>40924</v>
          </cell>
          <cell r="AA945">
            <v>40924</v>
          </cell>
          <cell r="AB945">
            <v>40924</v>
          </cell>
          <cell r="AC945">
            <v>41323</v>
          </cell>
          <cell r="AD945">
            <v>41337</v>
          </cell>
          <cell r="AE945">
            <v>41373</v>
          </cell>
          <cell r="AF945">
            <v>41376</v>
          </cell>
          <cell r="AH945">
            <v>41405</v>
          </cell>
          <cell r="AI945" t="str">
            <v>-</v>
          </cell>
          <cell r="AJ945">
            <v>330</v>
          </cell>
          <cell r="AK945">
            <v>74</v>
          </cell>
          <cell r="AR945">
            <v>41355</v>
          </cell>
          <cell r="AS945">
            <v>41360</v>
          </cell>
          <cell r="AT945" t="str">
            <v>Parks</v>
          </cell>
          <cell r="AV945">
            <v>41360</v>
          </cell>
          <cell r="AX945">
            <v>41389</v>
          </cell>
          <cell r="AY945">
            <v>41453</v>
          </cell>
          <cell r="AZ945">
            <v>536</v>
          </cell>
        </row>
        <row r="946">
          <cell r="B946" t="str">
            <v>A2258773-01</v>
          </cell>
          <cell r="C946" t="str">
            <v>Citgo</v>
          </cell>
          <cell r="D946" t="str">
            <v>Kennedy</v>
          </cell>
          <cell r="F946" t="str">
            <v>Miller</v>
          </cell>
          <cell r="G946" t="str">
            <v>-</v>
          </cell>
          <cell r="H946" t="str">
            <v>Kursten</v>
          </cell>
          <cell r="I946" t="str">
            <v>4506311784</v>
          </cell>
          <cell r="K946">
            <v>116437</v>
          </cell>
          <cell r="M946">
            <v>1</v>
          </cell>
          <cell r="N946" t="str">
            <v>LMV322</v>
          </cell>
          <cell r="O946">
            <v>33092</v>
          </cell>
          <cell r="P946" t="str">
            <v>-</v>
          </cell>
          <cell r="Q946" t="str">
            <v>FLT</v>
          </cell>
          <cell r="R946" t="str">
            <v>PA</v>
          </cell>
          <cell r="S946" t="str">
            <v>N</v>
          </cell>
          <cell r="T946" t="str">
            <v>N</v>
          </cell>
          <cell r="U946">
            <v>41351</v>
          </cell>
          <cell r="V946">
            <v>41352</v>
          </cell>
          <cell r="W946">
            <v>41421</v>
          </cell>
          <cell r="X946">
            <v>41421</v>
          </cell>
          <cell r="Y946">
            <v>41352</v>
          </cell>
          <cell r="Z946">
            <v>41359</v>
          </cell>
          <cell r="AA946">
            <v>41359</v>
          </cell>
          <cell r="AB946">
            <v>41359</v>
          </cell>
          <cell r="AC946">
            <v>41309</v>
          </cell>
          <cell r="AD946">
            <v>41323</v>
          </cell>
          <cell r="AE946">
            <v>41373</v>
          </cell>
          <cell r="AF946">
            <v>41376</v>
          </cell>
          <cell r="AH946">
            <v>41391</v>
          </cell>
          <cell r="AI946" t="str">
            <v>-</v>
          </cell>
          <cell r="AJ946">
            <v>19</v>
          </cell>
          <cell r="AK946">
            <v>9.8571428571428577</v>
          </cell>
          <cell r="AL946">
            <v>41352</v>
          </cell>
          <cell r="AP946">
            <v>41353</v>
          </cell>
          <cell r="AQ946">
            <v>41365</v>
          </cell>
          <cell r="AR946">
            <v>41365</v>
          </cell>
          <cell r="AS946">
            <v>41373</v>
          </cell>
          <cell r="AT946" t="str">
            <v>Boening</v>
          </cell>
          <cell r="AV946">
            <v>41374</v>
          </cell>
          <cell r="AX946">
            <v>41379</v>
          </cell>
          <cell r="AY946">
            <v>41408</v>
          </cell>
          <cell r="AZ946">
            <v>56</v>
          </cell>
        </row>
        <row r="947">
          <cell r="B947" t="str">
            <v>A2227461-01-02</v>
          </cell>
          <cell r="C947" t="str">
            <v>Consorcio UFN3 / Petrobras</v>
          </cell>
          <cell r="D947" t="str">
            <v>Pastore</v>
          </cell>
          <cell r="F947" t="str">
            <v>Reichert</v>
          </cell>
          <cell r="H947" t="str">
            <v>Christina</v>
          </cell>
          <cell r="I947" t="str">
            <v>UFN3.PROC.0028-03/12</v>
          </cell>
          <cell r="J947" t="str">
            <v>110-J/JA</v>
          </cell>
          <cell r="M947">
            <v>2</v>
          </cell>
          <cell r="N947" t="str">
            <v>LMV311</v>
          </cell>
          <cell r="O947">
            <v>401392</v>
          </cell>
          <cell r="P947" t="str">
            <v>PP</v>
          </cell>
          <cell r="Q947" t="str">
            <v>CPX</v>
          </cell>
          <cell r="R947" t="str">
            <v>PD</v>
          </cell>
          <cell r="S947" t="str">
            <v>Y</v>
          </cell>
          <cell r="T947" t="str">
            <v>N</v>
          </cell>
          <cell r="U947">
            <v>41234</v>
          </cell>
          <cell r="V947">
            <v>41264</v>
          </cell>
          <cell r="W947">
            <v>41458</v>
          </cell>
          <cell r="X947">
            <v>41452</v>
          </cell>
          <cell r="Y947">
            <v>41262</v>
          </cell>
          <cell r="Z947">
            <v>41271</v>
          </cell>
          <cell r="AA947">
            <v>41271</v>
          </cell>
          <cell r="AB947">
            <v>41271</v>
          </cell>
          <cell r="AC947">
            <v>41340</v>
          </cell>
          <cell r="AD947">
            <v>41354</v>
          </cell>
          <cell r="AE947">
            <v>41374</v>
          </cell>
          <cell r="AF947">
            <v>41378</v>
          </cell>
          <cell r="AH947">
            <v>41422</v>
          </cell>
          <cell r="AI947" t="str">
            <v>-</v>
          </cell>
          <cell r="AJ947">
            <v>81</v>
          </cell>
          <cell r="AK947">
            <v>26.857142857142858</v>
          </cell>
          <cell r="AL947">
            <v>41262</v>
          </cell>
          <cell r="AM947">
            <v>41291</v>
          </cell>
          <cell r="AN947" t="str">
            <v>-</v>
          </cell>
          <cell r="AO947">
            <v>41291</v>
          </cell>
          <cell r="AP947">
            <v>41281</v>
          </cell>
          <cell r="AQ947">
            <v>41350</v>
          </cell>
          <cell r="AR947">
            <v>41354</v>
          </cell>
          <cell r="AS947">
            <v>41367</v>
          </cell>
          <cell r="AT947" t="str">
            <v>Setelin</v>
          </cell>
          <cell r="AV947">
            <v>41367</v>
          </cell>
          <cell r="AX947">
            <v>41374</v>
          </cell>
          <cell r="AY947">
            <v>41450</v>
          </cell>
          <cell r="AZ947">
            <v>186</v>
          </cell>
        </row>
        <row r="948">
          <cell r="B948" t="str">
            <v>A2227461-03-04</v>
          </cell>
          <cell r="C948" t="str">
            <v>Consorcio UFN3 / Petrobras</v>
          </cell>
          <cell r="D948" t="str">
            <v>Pastore</v>
          </cell>
          <cell r="F948" t="str">
            <v>Reichert</v>
          </cell>
          <cell r="H948" t="str">
            <v>Christina</v>
          </cell>
          <cell r="I948" t="str">
            <v>UFN3.PROC.0028-03/12</v>
          </cell>
          <cell r="J948" t="str">
            <v>5501-J/JA</v>
          </cell>
          <cell r="M948">
            <v>2</v>
          </cell>
          <cell r="N948" t="str">
            <v>LMV311</v>
          </cell>
          <cell r="O948">
            <v>356992</v>
          </cell>
          <cell r="P948" t="str">
            <v>PP</v>
          </cell>
          <cell r="Q948" t="str">
            <v>CPX</v>
          </cell>
          <cell r="R948" t="str">
            <v>PD</v>
          </cell>
          <cell r="S948" t="str">
            <v>Y</v>
          </cell>
          <cell r="T948" t="str">
            <v>N</v>
          </cell>
          <cell r="U948">
            <v>41234</v>
          </cell>
          <cell r="V948">
            <v>41264</v>
          </cell>
          <cell r="W948">
            <v>41458</v>
          </cell>
          <cell r="X948">
            <v>41452</v>
          </cell>
          <cell r="Y948">
            <v>41262</v>
          </cell>
          <cell r="Z948">
            <v>41271</v>
          </cell>
          <cell r="AA948">
            <v>41271</v>
          </cell>
          <cell r="AB948">
            <v>41271</v>
          </cell>
          <cell r="AC948">
            <v>41340</v>
          </cell>
          <cell r="AD948">
            <v>41354</v>
          </cell>
          <cell r="AE948">
            <v>41374</v>
          </cell>
          <cell r="AF948">
            <v>41378</v>
          </cell>
          <cell r="AH948">
            <v>41422</v>
          </cell>
          <cell r="AI948" t="str">
            <v>-</v>
          </cell>
          <cell r="AJ948">
            <v>81</v>
          </cell>
          <cell r="AK948">
            <v>26.857142857142858</v>
          </cell>
          <cell r="AL948">
            <v>41262</v>
          </cell>
          <cell r="AM948">
            <v>41291</v>
          </cell>
          <cell r="AN948" t="str">
            <v>-</v>
          </cell>
          <cell r="AO948">
            <v>41291</v>
          </cell>
          <cell r="AP948">
            <v>41281</v>
          </cell>
          <cell r="AQ948">
            <v>41350</v>
          </cell>
          <cell r="AR948">
            <v>41354</v>
          </cell>
          <cell r="AS948">
            <v>41367</v>
          </cell>
          <cell r="AT948" t="str">
            <v>Setelin</v>
          </cell>
          <cell r="AV948">
            <v>41367</v>
          </cell>
          <cell r="AX948">
            <v>41390</v>
          </cell>
          <cell r="AY948">
            <v>41450</v>
          </cell>
          <cell r="AZ948">
            <v>186</v>
          </cell>
        </row>
        <row r="949">
          <cell r="B949" t="str">
            <v>C2200290-01-02</v>
          </cell>
          <cell r="C949" t="str">
            <v>OPD Copano Processing Plant</v>
          </cell>
          <cell r="D949" t="str">
            <v>Setelin</v>
          </cell>
          <cell r="F949" t="str">
            <v>Rossmiller</v>
          </cell>
          <cell r="H949" t="str">
            <v>Michelle</v>
          </cell>
          <cell r="I949" t="str">
            <v>3-12030-4030-TED</v>
          </cell>
          <cell r="J949" t="str">
            <v>C-747-A/B</v>
          </cell>
          <cell r="M949">
            <v>2</v>
          </cell>
          <cell r="N949" t="str">
            <v>LMC333</v>
          </cell>
          <cell r="O949">
            <v>523563</v>
          </cell>
          <cell r="P949" t="str">
            <v>PP</v>
          </cell>
          <cell r="Q949" t="str">
            <v>CPX</v>
          </cell>
          <cell r="R949" t="str">
            <v>CC</v>
          </cell>
          <cell r="S949" t="str">
            <v>N</v>
          </cell>
          <cell r="T949" t="str">
            <v>N</v>
          </cell>
          <cell r="U949">
            <v>41190</v>
          </cell>
          <cell r="V949">
            <v>41194</v>
          </cell>
          <cell r="W949">
            <v>41471</v>
          </cell>
          <cell r="X949">
            <v>41471</v>
          </cell>
          <cell r="Y949">
            <v>41193</v>
          </cell>
          <cell r="Z949">
            <v>41201</v>
          </cell>
          <cell r="AA949">
            <v>41201</v>
          </cell>
          <cell r="AB949">
            <v>41208</v>
          </cell>
          <cell r="AC949">
            <v>41359</v>
          </cell>
          <cell r="AD949">
            <v>41373</v>
          </cell>
          <cell r="AE949">
            <v>41374</v>
          </cell>
          <cell r="AF949">
            <v>41378</v>
          </cell>
          <cell r="AH949">
            <v>41441</v>
          </cell>
          <cell r="AI949" t="str">
            <v>-</v>
          </cell>
          <cell r="AJ949">
            <v>131</v>
          </cell>
          <cell r="AK949">
            <v>39.571428571428569</v>
          </cell>
          <cell r="AL949">
            <v>41192</v>
          </cell>
          <cell r="AM949">
            <v>41285</v>
          </cell>
          <cell r="AN949" t="str">
            <v>-</v>
          </cell>
          <cell r="AO949">
            <v>41284</v>
          </cell>
          <cell r="AP949">
            <v>41289</v>
          </cell>
          <cell r="AQ949">
            <v>41358</v>
          </cell>
          <cell r="AR949">
            <v>41359</v>
          </cell>
          <cell r="AS949">
            <v>41369</v>
          </cell>
          <cell r="AT949" t="str">
            <v>Kaufmann</v>
          </cell>
          <cell r="AV949">
            <v>41369</v>
          </cell>
          <cell r="AX949">
            <v>41380</v>
          </cell>
          <cell r="AY949">
            <v>41453</v>
          </cell>
          <cell r="AZ949">
            <v>259</v>
          </cell>
        </row>
        <row r="950">
          <cell r="B950" t="str">
            <v>A2263283-01</v>
          </cell>
          <cell r="C950" t="str">
            <v>OEC/Exxonmobil Beaumont Refining</v>
          </cell>
          <cell r="D950" t="str">
            <v>Wareham</v>
          </cell>
          <cell r="F950" t="str">
            <v>Miller</v>
          </cell>
          <cell r="G950" t="str">
            <v>-</v>
          </cell>
          <cell r="H950" t="str">
            <v>Kursten</v>
          </cell>
          <cell r="I950" t="str">
            <v>6016777</v>
          </cell>
          <cell r="J950" t="str">
            <v>G-2011A</v>
          </cell>
          <cell r="K950" t="str">
            <v>117032-1</v>
          </cell>
          <cell r="M950">
            <v>1</v>
          </cell>
          <cell r="N950" t="str">
            <v>LMV311</v>
          </cell>
          <cell r="O950">
            <v>30283.8</v>
          </cell>
          <cell r="P950" t="str">
            <v>-</v>
          </cell>
          <cell r="Q950" t="str">
            <v>FLT</v>
          </cell>
          <cell r="R950" t="str">
            <v>PB</v>
          </cell>
          <cell r="S950" t="str">
            <v>N</v>
          </cell>
          <cell r="T950" t="str">
            <v>Y</v>
          </cell>
          <cell r="U950">
            <v>41361</v>
          </cell>
          <cell r="V950">
            <v>41365</v>
          </cell>
          <cell r="W950">
            <v>41422</v>
          </cell>
          <cell r="X950">
            <v>41422</v>
          </cell>
          <cell r="Y950">
            <v>41362</v>
          </cell>
          <cell r="Z950">
            <v>41372</v>
          </cell>
          <cell r="AA950">
            <v>41372</v>
          </cell>
          <cell r="AB950">
            <v>41372</v>
          </cell>
          <cell r="AC950">
            <v>41310</v>
          </cell>
          <cell r="AD950">
            <v>41324</v>
          </cell>
          <cell r="AE950">
            <v>41376</v>
          </cell>
          <cell r="AF950">
            <v>41379</v>
          </cell>
          <cell r="AH950">
            <v>41392</v>
          </cell>
          <cell r="AI950" t="str">
            <v>-</v>
          </cell>
          <cell r="AJ950">
            <v>11</v>
          </cell>
          <cell r="AK950">
            <v>8.1428571428571423</v>
          </cell>
          <cell r="AL950">
            <v>41362</v>
          </cell>
          <cell r="AM950" t="str">
            <v>-</v>
          </cell>
          <cell r="AN950" t="str">
            <v>-</v>
          </cell>
          <cell r="AO950">
            <v>41366</v>
          </cell>
          <cell r="AP950">
            <v>41365</v>
          </cell>
          <cell r="AR950">
            <v>41367</v>
          </cell>
          <cell r="AS950">
            <v>41367</v>
          </cell>
          <cell r="AT950" t="str">
            <v>Boening</v>
          </cell>
          <cell r="AV950">
            <v>41367</v>
          </cell>
          <cell r="AX950">
            <v>41369</v>
          </cell>
          <cell r="AY950">
            <v>41409</v>
          </cell>
          <cell r="AZ950">
            <v>44</v>
          </cell>
        </row>
        <row r="951">
          <cell r="B951" t="str">
            <v>C2203179-01</v>
          </cell>
          <cell r="C951" t="str">
            <v>Thomas Russell</v>
          </cell>
          <cell r="D951" t="str">
            <v>McKechnie</v>
          </cell>
          <cell r="F951" t="str">
            <v>Miller</v>
          </cell>
          <cell r="G951" t="str">
            <v>-</v>
          </cell>
          <cell r="H951" t="str">
            <v>Kursten</v>
          </cell>
          <cell r="I951" t="str">
            <v>333-12</v>
          </cell>
          <cell r="J951" t="str">
            <v>C-141</v>
          </cell>
          <cell r="M951">
            <v>1</v>
          </cell>
          <cell r="N951" t="str">
            <v>LMC311P</v>
          </cell>
          <cell r="O951">
            <v>127176</v>
          </cell>
          <cell r="Q951" t="str">
            <v>FLT</v>
          </cell>
          <cell r="R951" t="str">
            <v>CA</v>
          </cell>
          <cell r="S951" t="str">
            <v>N</v>
          </cell>
          <cell r="T951" t="str">
            <v>N</v>
          </cell>
          <cell r="U951">
            <v>41198</v>
          </cell>
          <cell r="V951">
            <v>41201</v>
          </cell>
          <cell r="W951">
            <v>41440</v>
          </cell>
          <cell r="X951">
            <v>41423</v>
          </cell>
          <cell r="Y951">
            <v>41198</v>
          </cell>
          <cell r="Z951">
            <v>41208</v>
          </cell>
          <cell r="AA951">
            <v>41208</v>
          </cell>
          <cell r="AB951">
            <v>41215</v>
          </cell>
          <cell r="AC951">
            <v>41311</v>
          </cell>
          <cell r="AD951">
            <v>41325</v>
          </cell>
          <cell r="AE951">
            <v>41376</v>
          </cell>
          <cell r="AF951">
            <v>41380</v>
          </cell>
          <cell r="AH951">
            <v>41393</v>
          </cell>
          <cell r="AI951" t="str">
            <v>-</v>
          </cell>
          <cell r="AJ951">
            <v>128</v>
          </cell>
          <cell r="AK951">
            <v>31.714285714285715</v>
          </cell>
          <cell r="AL951">
            <v>41193</v>
          </cell>
          <cell r="AM951">
            <v>41241</v>
          </cell>
          <cell r="AP951">
            <v>41242</v>
          </cell>
          <cell r="AQ951">
            <v>41242</v>
          </cell>
          <cell r="AV951">
            <v>41243</v>
          </cell>
          <cell r="AX951">
            <v>41257</v>
          </cell>
          <cell r="AY951">
            <v>41423</v>
          </cell>
          <cell r="AZ951">
            <v>222</v>
          </cell>
        </row>
        <row r="952">
          <cell r="B952" t="str">
            <v>A2265603-01</v>
          </cell>
          <cell r="C952" t="str">
            <v>JH WRIGHT / AMERICAN MIDSTREAM</v>
          </cell>
          <cell r="D952" t="str">
            <v>Kennedy</v>
          </cell>
          <cell r="F952" t="str">
            <v>Miller</v>
          </cell>
          <cell r="G952" t="str">
            <v>-</v>
          </cell>
          <cell r="H952" t="str">
            <v>Kursten</v>
          </cell>
          <cell r="I952" t="str">
            <v>958161</v>
          </cell>
          <cell r="J952" t="str">
            <v>P1A / P1B</v>
          </cell>
          <cell r="M952">
            <v>1</v>
          </cell>
          <cell r="N952" t="str">
            <v>CONV</v>
          </cell>
          <cell r="O952">
            <v>10932.7</v>
          </cell>
          <cell r="P952" t="str">
            <v>-</v>
          </cell>
          <cell r="Q952" t="str">
            <v>FLT</v>
          </cell>
          <cell r="R952" t="str">
            <v>P5</v>
          </cell>
          <cell r="S952" t="str">
            <v>N</v>
          </cell>
          <cell r="T952" t="str">
            <v>N</v>
          </cell>
          <cell r="U952">
            <v>41368</v>
          </cell>
          <cell r="V952">
            <v>41369</v>
          </cell>
          <cell r="W952">
            <v>41408</v>
          </cell>
          <cell r="X952">
            <v>41408</v>
          </cell>
          <cell r="Y952">
            <v>41369</v>
          </cell>
          <cell r="Z952">
            <v>41376</v>
          </cell>
          <cell r="AA952">
            <v>41376</v>
          </cell>
          <cell r="AB952">
            <v>41371.5</v>
          </cell>
          <cell r="AC952">
            <v>41408</v>
          </cell>
          <cell r="AD952">
            <v>41408</v>
          </cell>
          <cell r="AE952">
            <v>41379.25</v>
          </cell>
          <cell r="AF952">
            <v>41380.5</v>
          </cell>
          <cell r="AH952">
            <v>41378</v>
          </cell>
          <cell r="AI952" t="str">
            <v>-</v>
          </cell>
          <cell r="AJ952">
            <v>8</v>
          </cell>
          <cell r="AK952">
            <v>5.5714285714285712</v>
          </cell>
          <cell r="AL952">
            <v>41369</v>
          </cell>
          <cell r="AM952" t="str">
            <v>-</v>
          </cell>
          <cell r="AN952" t="str">
            <v>-</v>
          </cell>
          <cell r="AO952" t="str">
            <v>-</v>
          </cell>
          <cell r="AP952" t="str">
            <v>-</v>
          </cell>
          <cell r="AR952" t="str">
            <v>-</v>
          </cell>
          <cell r="AS952" t="str">
            <v>-</v>
          </cell>
          <cell r="AT952" t="str">
            <v>-</v>
          </cell>
          <cell r="AV952">
            <v>41369</v>
          </cell>
          <cell r="AX952">
            <v>41369</v>
          </cell>
          <cell r="AY952">
            <v>41389</v>
          </cell>
          <cell r="AZ952">
            <v>20</v>
          </cell>
        </row>
        <row r="953">
          <cell r="B953" t="str">
            <v>A2265603-02</v>
          </cell>
          <cell r="C953" t="str">
            <v>JH WRIGHT / AMERICAN MIDSTREAM</v>
          </cell>
          <cell r="D953" t="str">
            <v>Kennedy</v>
          </cell>
          <cell r="F953" t="str">
            <v>Miller</v>
          </cell>
          <cell r="G953" t="str">
            <v>-</v>
          </cell>
          <cell r="H953" t="str">
            <v>Kursten</v>
          </cell>
          <cell r="I953" t="str">
            <v>958161</v>
          </cell>
          <cell r="J953" t="str">
            <v>P1A / P1B</v>
          </cell>
          <cell r="M953">
            <v>1</v>
          </cell>
          <cell r="N953" t="str">
            <v>CONV</v>
          </cell>
          <cell r="O953">
            <v>10932.7</v>
          </cell>
          <cell r="P953" t="str">
            <v>-</v>
          </cell>
          <cell r="Q953" t="str">
            <v>FLT</v>
          </cell>
          <cell r="R953" t="str">
            <v>P5</v>
          </cell>
          <cell r="S953" t="str">
            <v>N</v>
          </cell>
          <cell r="T953" t="str">
            <v>N</v>
          </cell>
          <cell r="U953">
            <v>41368</v>
          </cell>
          <cell r="V953">
            <v>41369</v>
          </cell>
          <cell r="W953">
            <v>41408</v>
          </cell>
          <cell r="X953">
            <v>41408</v>
          </cell>
          <cell r="Y953">
            <v>41369</v>
          </cell>
          <cell r="Z953">
            <v>41376</v>
          </cell>
          <cell r="AA953">
            <v>41376</v>
          </cell>
          <cell r="AB953">
            <v>41371.5</v>
          </cell>
          <cell r="AC953">
            <v>41408</v>
          </cell>
          <cell r="AD953">
            <v>41408</v>
          </cell>
          <cell r="AE953">
            <v>41379.25</v>
          </cell>
          <cell r="AF953">
            <v>41380.5</v>
          </cell>
          <cell r="AH953">
            <v>41378</v>
          </cell>
          <cell r="AI953" t="str">
            <v>-</v>
          </cell>
          <cell r="AJ953">
            <v>8</v>
          </cell>
          <cell r="AK953">
            <v>5.5714285714285712</v>
          </cell>
          <cell r="AL953">
            <v>41369</v>
          </cell>
          <cell r="AM953" t="str">
            <v>-</v>
          </cell>
          <cell r="AN953" t="str">
            <v>-</v>
          </cell>
          <cell r="AO953" t="str">
            <v>-</v>
          </cell>
          <cell r="AP953" t="str">
            <v>-</v>
          </cell>
          <cell r="AR953" t="str">
            <v>-</v>
          </cell>
          <cell r="AS953" t="str">
            <v>-</v>
          </cell>
          <cell r="AT953" t="str">
            <v>-</v>
          </cell>
          <cell r="AV953">
            <v>41369</v>
          </cell>
          <cell r="AX953">
            <v>41369</v>
          </cell>
          <cell r="AY953">
            <v>41389</v>
          </cell>
          <cell r="AZ953">
            <v>20</v>
          </cell>
        </row>
        <row r="954">
          <cell r="B954" t="str">
            <v>A2164735-01-02</v>
          </cell>
          <cell r="C954" t="str">
            <v>Skanska/Consorcio SPS TECAB</v>
          </cell>
          <cell r="D954" t="str">
            <v>Setelin</v>
          </cell>
          <cell r="F954" t="str">
            <v>Collins</v>
          </cell>
          <cell r="H954" t="str">
            <v>Nancy</v>
          </cell>
          <cell r="I954">
            <v>4500194784</v>
          </cell>
          <cell r="J954" t="str">
            <v>B-21106 A/B</v>
          </cell>
          <cell r="M954">
            <v>2</v>
          </cell>
          <cell r="N954" t="str">
            <v>LMV311</v>
          </cell>
          <cell r="O954">
            <v>396191</v>
          </cell>
          <cell r="P954" t="str">
            <v>PP</v>
          </cell>
          <cell r="Q954" t="str">
            <v>CPX</v>
          </cell>
          <cell r="R954" t="str">
            <v>PD</v>
          </cell>
          <cell r="S954" t="str">
            <v>Y</v>
          </cell>
          <cell r="T954" t="str">
            <v>N</v>
          </cell>
          <cell r="V954">
            <v>41108</v>
          </cell>
          <cell r="W954">
            <v>41455</v>
          </cell>
          <cell r="X954">
            <v>41455</v>
          </cell>
          <cell r="Z954">
            <v>41115</v>
          </cell>
          <cell r="AA954">
            <v>41115</v>
          </cell>
          <cell r="AB954">
            <v>41115</v>
          </cell>
          <cell r="AC954">
            <v>41343</v>
          </cell>
          <cell r="AD954">
            <v>41357</v>
          </cell>
          <cell r="AE954">
            <v>41377</v>
          </cell>
          <cell r="AF954">
            <v>41381</v>
          </cell>
          <cell r="AH954">
            <v>41425</v>
          </cell>
          <cell r="AI954" t="str">
            <v>-</v>
          </cell>
          <cell r="AJ954">
            <v>196</v>
          </cell>
          <cell r="AK954">
            <v>49.571428571428569</v>
          </cell>
          <cell r="AL954">
            <v>41471</v>
          </cell>
          <cell r="AM954">
            <v>41513</v>
          </cell>
          <cell r="AN954">
            <v>41513</v>
          </cell>
          <cell r="AO954">
            <v>41514</v>
          </cell>
          <cell r="AP954">
            <v>41592</v>
          </cell>
          <cell r="AQ954">
            <v>41592</v>
          </cell>
          <cell r="AR954">
            <v>41229</v>
          </cell>
          <cell r="AS954">
            <v>41599</v>
          </cell>
          <cell r="AT954" t="str">
            <v>Tippet</v>
          </cell>
          <cell r="AV954">
            <v>41248</v>
          </cell>
          <cell r="AX954">
            <v>41303</v>
          </cell>
          <cell r="AY954">
            <v>41418</v>
          </cell>
          <cell r="AZ954">
            <v>310</v>
          </cell>
        </row>
        <row r="955">
          <cell r="B955" t="str">
            <v>A2164735-03-04</v>
          </cell>
          <cell r="C955" t="str">
            <v>Skanska/Consorcio SPS TECAB</v>
          </cell>
          <cell r="D955" t="str">
            <v>Setelin</v>
          </cell>
          <cell r="F955" t="str">
            <v>Collins</v>
          </cell>
          <cell r="H955" t="str">
            <v>Nancy</v>
          </cell>
          <cell r="I955">
            <v>4500194784</v>
          </cell>
          <cell r="J955" t="str">
            <v>B-21101 A/B</v>
          </cell>
          <cell r="M955">
            <v>2</v>
          </cell>
          <cell r="N955" t="str">
            <v>LMV311</v>
          </cell>
          <cell r="O955">
            <v>396191</v>
          </cell>
          <cell r="Q955" t="str">
            <v>CPX</v>
          </cell>
          <cell r="R955" t="str">
            <v>PD</v>
          </cell>
          <cell r="S955" t="str">
            <v>Y</v>
          </cell>
          <cell r="T955" t="str">
            <v>N</v>
          </cell>
          <cell r="V955">
            <v>41108</v>
          </cell>
          <cell r="W955">
            <v>41455</v>
          </cell>
          <cell r="X955">
            <v>41455</v>
          </cell>
          <cell r="Z955">
            <v>41115</v>
          </cell>
          <cell r="AA955">
            <v>41115</v>
          </cell>
          <cell r="AB955">
            <v>41115</v>
          </cell>
          <cell r="AC955">
            <v>41343</v>
          </cell>
          <cell r="AD955">
            <v>41357</v>
          </cell>
          <cell r="AE955">
            <v>41377</v>
          </cell>
          <cell r="AF955">
            <v>41381</v>
          </cell>
          <cell r="AH955">
            <v>41425</v>
          </cell>
          <cell r="AI955" t="str">
            <v>-</v>
          </cell>
          <cell r="AJ955">
            <v>196</v>
          </cell>
          <cell r="AK955">
            <v>49.571428571428569</v>
          </cell>
          <cell r="AL955">
            <v>41471</v>
          </cell>
          <cell r="AM955">
            <v>41513</v>
          </cell>
          <cell r="AN955">
            <v>41513</v>
          </cell>
          <cell r="AO955">
            <v>41514</v>
          </cell>
          <cell r="AP955">
            <v>41592</v>
          </cell>
          <cell r="AQ955">
            <v>41592</v>
          </cell>
          <cell r="AR955">
            <v>41229</v>
          </cell>
          <cell r="AS955">
            <v>41599</v>
          </cell>
          <cell r="AT955" t="str">
            <v>Tippet</v>
          </cell>
          <cell r="AV955">
            <v>41248</v>
          </cell>
          <cell r="AX955">
            <v>41263</v>
          </cell>
          <cell r="AY955">
            <v>41418</v>
          </cell>
          <cell r="AZ955">
            <v>310</v>
          </cell>
        </row>
        <row r="956">
          <cell r="B956" t="str">
            <v>A2258905-01-02</v>
          </cell>
          <cell r="C956" t="str">
            <v>Exion Asia Pte / City Gas Pte</v>
          </cell>
          <cell r="D956" t="str">
            <v>Gonzales</v>
          </cell>
          <cell r="F956" t="str">
            <v>Boles</v>
          </cell>
          <cell r="H956" t="str">
            <v>Audrey</v>
          </cell>
          <cell r="I956" t="str">
            <v>13128r1</v>
          </cell>
          <cell r="J956" t="str">
            <v>P-21027/22025</v>
          </cell>
          <cell r="K956" t="str">
            <v>115457-2</v>
          </cell>
          <cell r="M956">
            <v>2</v>
          </cell>
          <cell r="N956" t="str">
            <v>LMV322Z</v>
          </cell>
          <cell r="O956">
            <v>57908</v>
          </cell>
          <cell r="P956" t="str">
            <v>-</v>
          </cell>
          <cell r="Q956" t="str">
            <v>MCPX</v>
          </cell>
          <cell r="R956" t="str">
            <v>PB</v>
          </cell>
          <cell r="S956" t="str">
            <v>N</v>
          </cell>
          <cell r="T956" t="str">
            <v>N</v>
          </cell>
          <cell r="U956">
            <v>41346</v>
          </cell>
          <cell r="V956">
            <v>41352</v>
          </cell>
          <cell r="W956">
            <v>41437</v>
          </cell>
          <cell r="X956">
            <v>41437</v>
          </cell>
          <cell r="Y956">
            <v>41347</v>
          </cell>
          <cell r="Z956">
            <v>41359</v>
          </cell>
          <cell r="AA956">
            <v>41359</v>
          </cell>
          <cell r="AB956">
            <v>41359</v>
          </cell>
          <cell r="AC956">
            <v>41325</v>
          </cell>
          <cell r="AD956">
            <v>41339</v>
          </cell>
          <cell r="AE956">
            <v>41383</v>
          </cell>
          <cell r="AF956">
            <v>41386</v>
          </cell>
          <cell r="AH956">
            <v>41407</v>
          </cell>
          <cell r="AI956" t="str">
            <v>-</v>
          </cell>
          <cell r="AJ956">
            <v>25</v>
          </cell>
          <cell r="AK956">
            <v>12.142857142857142</v>
          </cell>
          <cell r="AL956">
            <v>41347</v>
          </cell>
          <cell r="AM956" t="str">
            <v>-</v>
          </cell>
          <cell r="AN956" t="str">
            <v>-</v>
          </cell>
          <cell r="AO956">
            <v>41359</v>
          </cell>
          <cell r="AP956">
            <v>41352</v>
          </cell>
          <cell r="AR956">
            <v>41379</v>
          </cell>
          <cell r="AS956">
            <v>41383</v>
          </cell>
          <cell r="AT956" t="str">
            <v>Parks</v>
          </cell>
          <cell r="AV956">
            <v>41383</v>
          </cell>
          <cell r="AX956">
            <v>41395</v>
          </cell>
          <cell r="AY956">
            <v>41431</v>
          </cell>
          <cell r="AZ956">
            <v>79</v>
          </cell>
        </row>
        <row r="957">
          <cell r="B957" t="str">
            <v>A2259083-01</v>
          </cell>
          <cell r="C957" t="str">
            <v>Markwest</v>
          </cell>
          <cell r="D957" t="str">
            <v>Boening</v>
          </cell>
          <cell r="F957" t="str">
            <v>Miller</v>
          </cell>
          <cell r="G957" t="str">
            <v>-</v>
          </cell>
          <cell r="H957" t="str">
            <v>Kursten</v>
          </cell>
          <cell r="I957" t="str">
            <v>WASH130100M-3</v>
          </cell>
          <cell r="K957" t="str">
            <v>118099-1</v>
          </cell>
          <cell r="M957">
            <v>1</v>
          </cell>
          <cell r="N957" t="str">
            <v>LMV322</v>
          </cell>
          <cell r="O957">
            <v>48288</v>
          </cell>
          <cell r="P957" t="str">
            <v>-</v>
          </cell>
          <cell r="Q957" t="str">
            <v>FLT</v>
          </cell>
          <cell r="R957" t="str">
            <v>PA</v>
          </cell>
          <cell r="S957" t="str">
            <v>N</v>
          </cell>
          <cell r="T957" t="str">
            <v>Y</v>
          </cell>
          <cell r="U957">
            <v>41352</v>
          </cell>
          <cell r="V957">
            <v>41353</v>
          </cell>
          <cell r="W957">
            <v>41431</v>
          </cell>
          <cell r="X957">
            <v>41431</v>
          </cell>
          <cell r="Y957">
            <v>41352</v>
          </cell>
          <cell r="Z957">
            <v>41360</v>
          </cell>
          <cell r="AA957">
            <v>41360</v>
          </cell>
          <cell r="AB957">
            <v>41360</v>
          </cell>
          <cell r="AC957">
            <v>41319</v>
          </cell>
          <cell r="AD957">
            <v>41333</v>
          </cell>
          <cell r="AE957">
            <v>41383</v>
          </cell>
          <cell r="AF957">
            <v>41386</v>
          </cell>
          <cell r="AH957">
            <v>41401</v>
          </cell>
          <cell r="AI957" t="str">
            <v>-</v>
          </cell>
          <cell r="AJ957">
            <v>24</v>
          </cell>
          <cell r="AK957">
            <v>11.142857142857142</v>
          </cell>
          <cell r="AL957">
            <v>41352</v>
          </cell>
          <cell r="AV957">
            <v>41355</v>
          </cell>
          <cell r="AX957">
            <v>41360</v>
          </cell>
          <cell r="AY957">
            <v>41425</v>
          </cell>
          <cell r="AZ957">
            <v>72</v>
          </cell>
        </row>
        <row r="958">
          <cell r="B958" t="str">
            <v>A2259083-02</v>
          </cell>
          <cell r="C958" t="str">
            <v>Markwest</v>
          </cell>
          <cell r="D958" t="str">
            <v>Boening</v>
          </cell>
          <cell r="F958" t="str">
            <v>Miller</v>
          </cell>
          <cell r="G958" t="str">
            <v>-</v>
          </cell>
          <cell r="H958" t="str">
            <v>Kursten</v>
          </cell>
          <cell r="I958" t="str">
            <v>WASH130100M-3</v>
          </cell>
          <cell r="K958" t="str">
            <v>118099-1</v>
          </cell>
          <cell r="M958">
            <v>1</v>
          </cell>
          <cell r="N958" t="str">
            <v>LMV322</v>
          </cell>
          <cell r="O958">
            <v>48739</v>
          </cell>
          <cell r="P958" t="str">
            <v>-</v>
          </cell>
          <cell r="Q958" t="str">
            <v>FLT</v>
          </cell>
          <cell r="R958" t="str">
            <v>PA</v>
          </cell>
          <cell r="S958" t="str">
            <v>N</v>
          </cell>
          <cell r="T958" t="str">
            <v>Y</v>
          </cell>
          <cell r="U958">
            <v>41352</v>
          </cell>
          <cell r="V958">
            <v>41353</v>
          </cell>
          <cell r="W958">
            <v>41431</v>
          </cell>
          <cell r="X958">
            <v>41431</v>
          </cell>
          <cell r="Y958">
            <v>41352</v>
          </cell>
          <cell r="Z958">
            <v>41360</v>
          </cell>
          <cell r="AA958">
            <v>41360</v>
          </cell>
          <cell r="AB958">
            <v>41360</v>
          </cell>
          <cell r="AC958">
            <v>41319</v>
          </cell>
          <cell r="AD958">
            <v>41333</v>
          </cell>
          <cell r="AE958">
            <v>41383</v>
          </cell>
          <cell r="AF958">
            <v>41386</v>
          </cell>
          <cell r="AH958">
            <v>41401</v>
          </cell>
          <cell r="AI958" t="str">
            <v>-</v>
          </cell>
          <cell r="AJ958">
            <v>24</v>
          </cell>
          <cell r="AK958">
            <v>11.142857142857142</v>
          </cell>
          <cell r="AL958">
            <v>41352</v>
          </cell>
          <cell r="AV958">
            <v>41355</v>
          </cell>
          <cell r="AX958">
            <v>41361</v>
          </cell>
          <cell r="AY958">
            <v>41425</v>
          </cell>
          <cell r="AZ958">
            <v>72</v>
          </cell>
        </row>
        <row r="959">
          <cell r="B959" t="str">
            <v>C2218430-01</v>
          </cell>
          <cell r="C959" t="str">
            <v>Exterran</v>
          </cell>
          <cell r="D959" t="str">
            <v>Boening</v>
          </cell>
          <cell r="F959" t="str">
            <v>Miller</v>
          </cell>
          <cell r="G959" t="str">
            <v>-</v>
          </cell>
          <cell r="H959" t="str">
            <v>Kursten</v>
          </cell>
          <cell r="I959" t="str">
            <v>5432056</v>
          </cell>
          <cell r="J959" t="str">
            <v>C-111</v>
          </cell>
          <cell r="L959" t="str">
            <v>Wesley</v>
          </cell>
          <cell r="M959">
            <v>1</v>
          </cell>
          <cell r="N959" t="str">
            <v>LMC331F</v>
          </cell>
          <cell r="O959">
            <v>198180</v>
          </cell>
          <cell r="P959" t="str">
            <v>PP</v>
          </cell>
          <cell r="Q959" t="str">
            <v>FLT</v>
          </cell>
          <cell r="R959" t="str">
            <v>CA</v>
          </cell>
          <cell r="S959" t="str">
            <v>N</v>
          </cell>
          <cell r="T959" t="str">
            <v>N</v>
          </cell>
          <cell r="U959">
            <v>41242</v>
          </cell>
          <cell r="V959">
            <v>41243</v>
          </cell>
          <cell r="W959">
            <v>41445</v>
          </cell>
          <cell r="X959">
            <v>41445</v>
          </cell>
          <cell r="Y959">
            <v>41242</v>
          </cell>
          <cell r="Z959">
            <v>41250</v>
          </cell>
          <cell r="AA959">
            <v>41250</v>
          </cell>
          <cell r="AB959">
            <v>41257</v>
          </cell>
          <cell r="AC959">
            <v>41333</v>
          </cell>
          <cell r="AD959">
            <v>41347</v>
          </cell>
          <cell r="AE959">
            <v>41382</v>
          </cell>
          <cell r="AF959">
            <v>41386</v>
          </cell>
          <cell r="AH959">
            <v>41415</v>
          </cell>
          <cell r="AI959" t="str">
            <v>-</v>
          </cell>
          <cell r="AJ959">
            <v>102</v>
          </cell>
          <cell r="AK959">
            <v>28.857142857142858</v>
          </cell>
          <cell r="AL959">
            <v>41242</v>
          </cell>
          <cell r="AP959">
            <v>41382</v>
          </cell>
          <cell r="AQ959">
            <v>41382</v>
          </cell>
          <cell r="AR959">
            <v>41401</v>
          </cell>
          <cell r="AS959">
            <v>41401</v>
          </cell>
          <cell r="AT959" t="str">
            <v>Peters</v>
          </cell>
          <cell r="AV959">
            <v>41401</v>
          </cell>
          <cell r="AX959">
            <v>41404</v>
          </cell>
          <cell r="AY959">
            <v>41439</v>
          </cell>
          <cell r="AZ959">
            <v>196</v>
          </cell>
        </row>
        <row r="960">
          <cell r="B960" t="str">
            <v>C2182348-01-02</v>
          </cell>
          <cell r="C960" t="str">
            <v>Samsung - Aromatics Complex</v>
          </cell>
          <cell r="D960" t="str">
            <v>Pastore</v>
          </cell>
          <cell r="F960" t="str">
            <v>Rossmiller</v>
          </cell>
          <cell r="H960" t="str">
            <v>Michelle</v>
          </cell>
          <cell r="I960">
            <v>4500101315</v>
          </cell>
          <cell r="J960" t="str">
            <v>A2-GB303</v>
          </cell>
          <cell r="L960" t="str">
            <v>Schadt</v>
          </cell>
          <cell r="M960">
            <v>1</v>
          </cell>
          <cell r="N960" t="str">
            <v>LMC311P</v>
          </cell>
          <cell r="O960">
            <v>745327</v>
          </cell>
          <cell r="P960" t="str">
            <v>PP</v>
          </cell>
          <cell r="Q960" t="str">
            <v>CPX</v>
          </cell>
          <cell r="R960" t="str">
            <v>CC</v>
          </cell>
          <cell r="S960" t="str">
            <v>Y</v>
          </cell>
          <cell r="T960" t="str">
            <v>N</v>
          </cell>
          <cell r="V960">
            <v>41150</v>
          </cell>
          <cell r="W960">
            <v>41491</v>
          </cell>
          <cell r="X960">
            <v>41491</v>
          </cell>
          <cell r="Z960">
            <v>41157</v>
          </cell>
          <cell r="AA960">
            <v>41157</v>
          </cell>
          <cell r="AB960">
            <v>41164</v>
          </cell>
          <cell r="AC960">
            <v>41379</v>
          </cell>
          <cell r="AD960">
            <v>41393</v>
          </cell>
          <cell r="AE960">
            <v>41382</v>
          </cell>
          <cell r="AF960">
            <v>41386</v>
          </cell>
          <cell r="AH960">
            <v>41461</v>
          </cell>
          <cell r="AI960" t="str">
            <v>-</v>
          </cell>
          <cell r="AJ960">
            <v>169</v>
          </cell>
          <cell r="AK960">
            <v>48.714285714285715</v>
          </cell>
          <cell r="AM960">
            <v>41247</v>
          </cell>
          <cell r="AN960" t="str">
            <v>-</v>
          </cell>
          <cell r="AO960">
            <v>41185</v>
          </cell>
          <cell r="AP960">
            <v>41281</v>
          </cell>
          <cell r="AQ960">
            <v>41341</v>
          </cell>
          <cell r="AR960">
            <v>41359</v>
          </cell>
          <cell r="AS960">
            <v>41383</v>
          </cell>
          <cell r="AT960" t="str">
            <v>Peters</v>
          </cell>
          <cell r="AV960">
            <v>41388</v>
          </cell>
          <cell r="AX960">
            <v>41397</v>
          </cell>
          <cell r="AY960">
            <v>41488</v>
          </cell>
          <cell r="AZ960">
            <v>338</v>
          </cell>
        </row>
        <row r="961">
          <cell r="B961" t="str">
            <v>A2259083-03</v>
          </cell>
          <cell r="C961" t="str">
            <v>Markwest</v>
          </cell>
          <cell r="D961" t="str">
            <v>Boening</v>
          </cell>
          <cell r="F961" t="str">
            <v>Miller</v>
          </cell>
          <cell r="G961" t="str">
            <v>-</v>
          </cell>
          <cell r="H961" t="str">
            <v>Kursten</v>
          </cell>
          <cell r="I961" t="str">
            <v>WASH130100M-3</v>
          </cell>
          <cell r="K961" t="str">
            <v>118099-1</v>
          </cell>
          <cell r="M961">
            <v>1</v>
          </cell>
          <cell r="N961" t="str">
            <v>LMV322</v>
          </cell>
          <cell r="O961">
            <v>33417</v>
          </cell>
          <cell r="P961" t="str">
            <v>-</v>
          </cell>
          <cell r="Q961" t="str">
            <v>FLT</v>
          </cell>
          <cell r="R961" t="str">
            <v>PA</v>
          </cell>
          <cell r="S961" t="str">
            <v>N</v>
          </cell>
          <cell r="T961" t="str">
            <v>Y</v>
          </cell>
          <cell r="U961">
            <v>41352</v>
          </cell>
          <cell r="V961">
            <v>41353</v>
          </cell>
          <cell r="W961">
            <v>41431</v>
          </cell>
          <cell r="X961">
            <v>41431</v>
          </cell>
          <cell r="Y961">
            <v>41352</v>
          </cell>
          <cell r="Z961">
            <v>41360</v>
          </cell>
          <cell r="AA961">
            <v>41360</v>
          </cell>
          <cell r="AB961">
            <v>41360</v>
          </cell>
          <cell r="AC961">
            <v>41319</v>
          </cell>
          <cell r="AD961">
            <v>41333</v>
          </cell>
          <cell r="AE961">
            <v>41383</v>
          </cell>
          <cell r="AF961">
            <v>41386</v>
          </cell>
          <cell r="AH961">
            <v>41401</v>
          </cell>
          <cell r="AI961" t="str">
            <v>-</v>
          </cell>
          <cell r="AJ961">
            <v>24</v>
          </cell>
          <cell r="AK961">
            <v>11.142857142857142</v>
          </cell>
          <cell r="AL961">
            <v>41352</v>
          </cell>
          <cell r="AV961">
            <v>41355</v>
          </cell>
          <cell r="AX961">
            <v>41366</v>
          </cell>
          <cell r="AY961">
            <v>41425</v>
          </cell>
          <cell r="AZ961">
            <v>72</v>
          </cell>
        </row>
        <row r="962">
          <cell r="B962" t="str">
            <v>A2168320-01</v>
          </cell>
          <cell r="C962" t="str">
            <v>Turbo-Mech/JG Summit</v>
          </cell>
          <cell r="D962" t="str">
            <v>Wareham</v>
          </cell>
          <cell r="F962" t="str">
            <v>Collins</v>
          </cell>
          <cell r="H962" t="str">
            <v>Heidi</v>
          </cell>
          <cell r="L962" t="str">
            <v>Hepler</v>
          </cell>
          <cell r="M962">
            <v>1</v>
          </cell>
          <cell r="N962" t="str">
            <v>LMV-311</v>
          </cell>
          <cell r="O962">
            <v>115660</v>
          </cell>
          <cell r="Q962" t="str">
            <v>MCPX</v>
          </cell>
          <cell r="R962" t="str">
            <v>PD</v>
          </cell>
          <cell r="S962" t="str">
            <v>N</v>
          </cell>
          <cell r="V962">
            <v>41116</v>
          </cell>
          <cell r="W962">
            <v>41453</v>
          </cell>
          <cell r="X962">
            <v>41453</v>
          </cell>
          <cell r="Z962">
            <v>41123</v>
          </cell>
          <cell r="AA962">
            <v>41123</v>
          </cell>
          <cell r="AB962">
            <v>41123</v>
          </cell>
          <cell r="AC962">
            <v>41341</v>
          </cell>
          <cell r="AD962">
            <v>41355</v>
          </cell>
          <cell r="AE962">
            <v>41382</v>
          </cell>
          <cell r="AF962">
            <v>41386</v>
          </cell>
          <cell r="AH962">
            <v>41423</v>
          </cell>
          <cell r="AI962" t="str">
            <v>-</v>
          </cell>
          <cell r="AJ962">
            <v>193</v>
          </cell>
          <cell r="AK962">
            <v>48.142857142857146</v>
          </cell>
          <cell r="AL962">
            <v>41114</v>
          </cell>
          <cell r="AM962" t="str">
            <v>-</v>
          </cell>
          <cell r="AN962">
            <v>41206</v>
          </cell>
          <cell r="AO962">
            <v>41183</v>
          </cell>
          <cell r="AP962">
            <v>41212</v>
          </cell>
          <cell r="AQ962">
            <v>41366</v>
          </cell>
          <cell r="AR962">
            <v>41366</v>
          </cell>
          <cell r="AS962">
            <v>41379</v>
          </cell>
          <cell r="AT962" t="str">
            <v>Parks</v>
          </cell>
          <cell r="AV962">
            <v>41388</v>
          </cell>
          <cell r="AX962">
            <v>41396</v>
          </cell>
          <cell r="AY962">
            <v>41450</v>
          </cell>
          <cell r="AZ962">
            <v>334</v>
          </cell>
        </row>
        <row r="963">
          <cell r="B963" t="str">
            <v>A2168320-02</v>
          </cell>
          <cell r="C963" t="str">
            <v>Turbo-Mech/JG Summit</v>
          </cell>
          <cell r="D963" t="str">
            <v>Wareham</v>
          </cell>
          <cell r="F963" t="str">
            <v>Collins</v>
          </cell>
          <cell r="H963" t="str">
            <v>Heidi</v>
          </cell>
          <cell r="L963" t="str">
            <v>Hepler</v>
          </cell>
          <cell r="M963">
            <v>1</v>
          </cell>
          <cell r="N963" t="str">
            <v>LMV-322</v>
          </cell>
          <cell r="O963">
            <v>82212</v>
          </cell>
          <cell r="Q963" t="str">
            <v>MCPX</v>
          </cell>
          <cell r="R963" t="str">
            <v>PD</v>
          </cell>
          <cell r="S963" t="str">
            <v>N</v>
          </cell>
          <cell r="V963">
            <v>41116</v>
          </cell>
          <cell r="W963">
            <v>41453</v>
          </cell>
          <cell r="X963">
            <v>41453</v>
          </cell>
          <cell r="Z963">
            <v>41123</v>
          </cell>
          <cell r="AA963">
            <v>41123</v>
          </cell>
          <cell r="AB963">
            <v>41123</v>
          </cell>
          <cell r="AC963">
            <v>41341</v>
          </cell>
          <cell r="AD963">
            <v>41355</v>
          </cell>
          <cell r="AE963">
            <v>41382</v>
          </cell>
          <cell r="AF963">
            <v>41386</v>
          </cell>
          <cell r="AH963">
            <v>41423</v>
          </cell>
          <cell r="AI963" t="str">
            <v>-</v>
          </cell>
          <cell r="AJ963">
            <v>193</v>
          </cell>
          <cell r="AK963">
            <v>48.142857142857146</v>
          </cell>
          <cell r="AL963">
            <v>41114</v>
          </cell>
          <cell r="AM963" t="str">
            <v>-</v>
          </cell>
          <cell r="AN963">
            <v>41206</v>
          </cell>
          <cell r="AO963">
            <v>41183</v>
          </cell>
          <cell r="AP963">
            <v>41212</v>
          </cell>
          <cell r="AQ963">
            <v>41366</v>
          </cell>
          <cell r="AR963">
            <v>41366</v>
          </cell>
          <cell r="AS963">
            <v>41379</v>
          </cell>
          <cell r="AT963" t="str">
            <v>Parks</v>
          </cell>
          <cell r="AV963">
            <v>41388</v>
          </cell>
          <cell r="AX963">
            <v>41396</v>
          </cell>
          <cell r="AY963">
            <v>41450</v>
          </cell>
          <cell r="AZ963">
            <v>334</v>
          </cell>
        </row>
        <row r="964">
          <cell r="B964" t="str">
            <v>A2245666-01</v>
          </cell>
          <cell r="C964" t="str">
            <v>WESCO CHEVRON</v>
          </cell>
          <cell r="D964" t="str">
            <v>Faber</v>
          </cell>
          <cell r="F964" t="str">
            <v>Miller</v>
          </cell>
          <cell r="G964" t="str">
            <v>-</v>
          </cell>
          <cell r="H964" t="str">
            <v>Kursten</v>
          </cell>
          <cell r="I964" t="str">
            <v>0010184950-001</v>
          </cell>
          <cell r="J964" t="str">
            <v>P61297</v>
          </cell>
          <cell r="M964">
            <v>1</v>
          </cell>
          <cell r="N964" t="str">
            <v>LMV802</v>
          </cell>
          <cell r="O964">
            <v>15202</v>
          </cell>
          <cell r="P964" t="str">
            <v>-</v>
          </cell>
          <cell r="Q964" t="str">
            <v>FLT</v>
          </cell>
          <cell r="R964" t="str">
            <v>PA</v>
          </cell>
          <cell r="S964" t="str">
            <v>N</v>
          </cell>
          <cell r="T964" t="str">
            <v>N</v>
          </cell>
          <cell r="U964">
            <v>41318</v>
          </cell>
          <cell r="V964">
            <v>41319</v>
          </cell>
          <cell r="W964">
            <v>41432</v>
          </cell>
          <cell r="X964">
            <v>41432</v>
          </cell>
          <cell r="Y964">
            <v>41318</v>
          </cell>
          <cell r="Z964">
            <v>41326</v>
          </cell>
          <cell r="AA964">
            <v>41326</v>
          </cell>
          <cell r="AB964">
            <v>41326</v>
          </cell>
          <cell r="AC964">
            <v>41320</v>
          </cell>
          <cell r="AD964">
            <v>41334</v>
          </cell>
          <cell r="AE964">
            <v>41384</v>
          </cell>
          <cell r="AF964">
            <v>41387</v>
          </cell>
          <cell r="AH964">
            <v>41402</v>
          </cell>
          <cell r="AI964" t="str">
            <v>-</v>
          </cell>
          <cell r="AJ964">
            <v>49</v>
          </cell>
          <cell r="AK964">
            <v>16.142857142857142</v>
          </cell>
          <cell r="AL964">
            <v>41318</v>
          </cell>
          <cell r="AM964">
            <v>41369</v>
          </cell>
          <cell r="AN964">
            <v>41369</v>
          </cell>
          <cell r="AO964">
            <v>41373</v>
          </cell>
          <cell r="AP964">
            <v>41369</v>
          </cell>
          <cell r="AQ964">
            <v>41373</v>
          </cell>
          <cell r="AR964">
            <v>41375</v>
          </cell>
          <cell r="AS964">
            <v>41375</v>
          </cell>
          <cell r="AT964" t="str">
            <v>Kennedy</v>
          </cell>
          <cell r="AV964">
            <v>41379</v>
          </cell>
          <cell r="AX964">
            <v>41383</v>
          </cell>
          <cell r="AY964">
            <v>41424</v>
          </cell>
          <cell r="AZ964">
            <v>105</v>
          </cell>
        </row>
        <row r="965">
          <cell r="B965" t="str">
            <v>A2253241-01</v>
          </cell>
          <cell r="C965" t="str">
            <v>Penn Oaks Energy, LLC.</v>
          </cell>
          <cell r="D965" t="str">
            <v>Kennedy</v>
          </cell>
          <cell r="F965" t="str">
            <v>Miller</v>
          </cell>
          <cell r="G965" t="str">
            <v>-</v>
          </cell>
          <cell r="H965" t="str">
            <v>Madeleine</v>
          </cell>
          <cell r="I965" t="str">
            <v>POE50</v>
          </cell>
          <cell r="M965">
            <v>1</v>
          </cell>
          <cell r="N965" t="str">
            <v>LMV801</v>
          </cell>
          <cell r="O965">
            <v>11244</v>
          </cell>
          <cell r="P965" t="str">
            <v>-</v>
          </cell>
          <cell r="Q965" t="str">
            <v>FLT</v>
          </cell>
          <cell r="R965" t="str">
            <v>PA</v>
          </cell>
          <cell r="S965" t="str">
            <v>N</v>
          </cell>
          <cell r="T965" t="str">
            <v>N</v>
          </cell>
          <cell r="U965">
            <v>41338</v>
          </cell>
          <cell r="V965">
            <v>41338</v>
          </cell>
          <cell r="W965">
            <v>41432</v>
          </cell>
          <cell r="X965">
            <v>41432</v>
          </cell>
          <cell r="Y965">
            <v>41338</v>
          </cell>
          <cell r="Z965">
            <v>41345</v>
          </cell>
          <cell r="AA965">
            <v>41345</v>
          </cell>
          <cell r="AB965">
            <v>41345</v>
          </cell>
          <cell r="AC965">
            <v>41320</v>
          </cell>
          <cell r="AD965">
            <v>41334</v>
          </cell>
          <cell r="AE965">
            <v>41384</v>
          </cell>
          <cell r="AF965">
            <v>41387</v>
          </cell>
          <cell r="AH965">
            <v>41402</v>
          </cell>
          <cell r="AI965" t="str">
            <v>-</v>
          </cell>
          <cell r="AJ965">
            <v>36</v>
          </cell>
          <cell r="AK965">
            <v>13.428571428571429</v>
          </cell>
          <cell r="AL965">
            <v>41338</v>
          </cell>
          <cell r="AM965">
            <v>41367</v>
          </cell>
          <cell r="AN965" t="str">
            <v>-</v>
          </cell>
          <cell r="AO965">
            <v>41373</v>
          </cell>
          <cell r="AP965">
            <v>41338</v>
          </cell>
          <cell r="AR965">
            <v>41373</v>
          </cell>
          <cell r="AS965">
            <v>41376</v>
          </cell>
          <cell r="AT965" t="str">
            <v>Wareham</v>
          </cell>
          <cell r="AV965">
            <v>41376</v>
          </cell>
          <cell r="AX965">
            <v>41382</v>
          </cell>
          <cell r="AY965">
            <v>41422</v>
          </cell>
          <cell r="AZ965">
            <v>84</v>
          </cell>
        </row>
        <row r="966">
          <cell r="B966" t="str">
            <v>C2239906-01</v>
          </cell>
          <cell r="C966" t="str">
            <v>Enerflex Energy</v>
          </cell>
          <cell r="D966" t="str">
            <v>Boening</v>
          </cell>
          <cell r="F966" t="str">
            <v>Miller</v>
          </cell>
          <cell r="G966" t="str">
            <v>-</v>
          </cell>
          <cell r="H966" t="str">
            <v>Kursten</v>
          </cell>
          <cell r="I966" t="str">
            <v>4500056238</v>
          </cell>
          <cell r="M966">
            <v>1</v>
          </cell>
          <cell r="N966" t="str">
            <v>LMC311P</v>
          </cell>
          <cell r="O966">
            <v>212557.33</v>
          </cell>
          <cell r="P966" t="str">
            <v>PP</v>
          </cell>
          <cell r="Q966" t="str">
            <v>FLT</v>
          </cell>
          <cell r="R966" t="str">
            <v>CB</v>
          </cell>
          <cell r="S966" t="str">
            <v>Y</v>
          </cell>
          <cell r="T966" t="str">
            <v>N</v>
          </cell>
          <cell r="U966">
            <v>41305</v>
          </cell>
          <cell r="V966">
            <v>41305</v>
          </cell>
          <cell r="W966">
            <v>41455</v>
          </cell>
          <cell r="X966">
            <v>41455</v>
          </cell>
          <cell r="Z966">
            <v>41312</v>
          </cell>
          <cell r="AA966">
            <v>41312</v>
          </cell>
          <cell r="AB966">
            <v>41319</v>
          </cell>
          <cell r="AC966">
            <v>41343</v>
          </cell>
          <cell r="AD966">
            <v>41357</v>
          </cell>
          <cell r="AE966">
            <v>41384</v>
          </cell>
          <cell r="AF966">
            <v>41388</v>
          </cell>
          <cell r="AH966">
            <v>41425</v>
          </cell>
          <cell r="AI966" t="str">
            <v>-</v>
          </cell>
          <cell r="AJ966">
            <v>60</v>
          </cell>
          <cell r="AK966">
            <v>21.428571428571427</v>
          </cell>
          <cell r="AR966" t="str">
            <v>-</v>
          </cell>
          <cell r="AS966" t="str">
            <v>-</v>
          </cell>
          <cell r="AV966">
            <v>41428</v>
          </cell>
          <cell r="AX966">
            <v>41429</v>
          </cell>
          <cell r="AY966">
            <v>41454</v>
          </cell>
          <cell r="AZ966">
            <v>149</v>
          </cell>
        </row>
        <row r="967">
          <cell r="B967" t="str">
            <v>C2158369-01</v>
          </cell>
          <cell r="C967" t="str">
            <v>Thomas Russell</v>
          </cell>
          <cell r="D967" t="str">
            <v>McKechnie</v>
          </cell>
          <cell r="F967" t="str">
            <v>Miller</v>
          </cell>
          <cell r="G967" t="str">
            <v>-</v>
          </cell>
          <cell r="H967" t="str">
            <v>Madeleine</v>
          </cell>
          <cell r="I967" t="str">
            <v>295-12</v>
          </cell>
          <cell r="J967" t="str">
            <v>C141</v>
          </cell>
          <cell r="L967" t="str">
            <v>Wesley</v>
          </cell>
          <cell r="M967">
            <v>1</v>
          </cell>
          <cell r="N967" t="str">
            <v>LMC311P</v>
          </cell>
          <cell r="O967">
            <v>131109</v>
          </cell>
          <cell r="Q967" t="str">
            <v>FLT</v>
          </cell>
          <cell r="R967" t="str">
            <v>CA</v>
          </cell>
          <cell r="S967" t="str">
            <v>N</v>
          </cell>
          <cell r="T967" t="str">
            <v>N</v>
          </cell>
          <cell r="V967">
            <v>41089</v>
          </cell>
          <cell r="W967">
            <v>41449</v>
          </cell>
          <cell r="X967">
            <v>41435</v>
          </cell>
          <cell r="Z967">
            <v>41096</v>
          </cell>
          <cell r="AA967">
            <v>41096</v>
          </cell>
          <cell r="AB967">
            <v>41103</v>
          </cell>
          <cell r="AC967">
            <v>41323</v>
          </cell>
          <cell r="AD967">
            <v>41337</v>
          </cell>
          <cell r="AE967">
            <v>41385</v>
          </cell>
          <cell r="AF967">
            <v>41389</v>
          </cell>
          <cell r="AH967">
            <v>41405</v>
          </cell>
          <cell r="AI967" t="str">
            <v>-</v>
          </cell>
          <cell r="AJ967">
            <v>215</v>
          </cell>
          <cell r="AK967">
            <v>49.428571428571431</v>
          </cell>
          <cell r="AV967">
            <v>41228</v>
          </cell>
          <cell r="AX967">
            <v>41233</v>
          </cell>
          <cell r="AY967">
            <v>41430</v>
          </cell>
          <cell r="AZ967">
            <v>341</v>
          </cell>
        </row>
        <row r="968">
          <cell r="B968" t="str">
            <v>C2195997-01</v>
          </cell>
          <cell r="C968" t="str">
            <v>Sinopec/Fujian</v>
          </cell>
          <cell r="D968" t="str">
            <v>Strunc</v>
          </cell>
          <cell r="F968" t="str">
            <v>Schumacher</v>
          </cell>
          <cell r="H968" t="str">
            <v>Christina</v>
          </cell>
          <cell r="I968" t="str">
            <v>12CNUSA26SPECUS21057</v>
          </cell>
          <cell r="J968" t="str">
            <v>2200-K320</v>
          </cell>
          <cell r="M968">
            <v>1</v>
          </cell>
          <cell r="N968" t="str">
            <v>BMC343EF</v>
          </cell>
          <cell r="O968">
            <v>905850</v>
          </cell>
          <cell r="P968" t="str">
            <v>PP</v>
          </cell>
          <cell r="Q968" t="str">
            <v>CPX</v>
          </cell>
          <cell r="R968" t="str">
            <v>CF</v>
          </cell>
          <cell r="S968" t="str">
            <v>Y</v>
          </cell>
          <cell r="T968" t="str">
            <v>N</v>
          </cell>
          <cell r="U968">
            <v>41172</v>
          </cell>
          <cell r="V968">
            <v>41185</v>
          </cell>
          <cell r="W968">
            <v>41501</v>
          </cell>
          <cell r="X968">
            <v>41537</v>
          </cell>
          <cell r="Y968">
            <v>41173</v>
          </cell>
          <cell r="Z968">
            <v>41192</v>
          </cell>
          <cell r="AA968">
            <v>41192</v>
          </cell>
          <cell r="AB968">
            <v>41199</v>
          </cell>
          <cell r="AC968">
            <v>41411</v>
          </cell>
          <cell r="AD968">
            <v>41425</v>
          </cell>
          <cell r="AE968">
            <v>41382</v>
          </cell>
          <cell r="AF968">
            <v>41389</v>
          </cell>
          <cell r="AH968">
            <v>41507</v>
          </cell>
          <cell r="AI968" t="str">
            <v>-</v>
          </cell>
          <cell r="AJ968">
            <v>147</v>
          </cell>
          <cell r="AK968">
            <v>50.285714285714285</v>
          </cell>
          <cell r="AV968">
            <v>41352</v>
          </cell>
          <cell r="AX968">
            <v>41360</v>
          </cell>
          <cell r="AY968">
            <v>41502</v>
          </cell>
          <cell r="AZ968">
            <v>317</v>
          </cell>
        </row>
        <row r="969">
          <cell r="B969" t="str">
            <v>C2195997-01</v>
          </cell>
          <cell r="C969" t="str">
            <v>Sinopec/Fujian KIT</v>
          </cell>
          <cell r="D969" t="str">
            <v>Strunc</v>
          </cell>
          <cell r="F969" t="str">
            <v>Schumacher</v>
          </cell>
          <cell r="H969" t="str">
            <v>Christina</v>
          </cell>
          <cell r="I969" t="str">
            <v>12CNUSA26SPECUS21057</v>
          </cell>
          <cell r="J969" t="str">
            <v>2200-K320</v>
          </cell>
          <cell r="M969">
            <v>0</v>
          </cell>
          <cell r="N969" t="str">
            <v>BMC343EF</v>
          </cell>
          <cell r="O969">
            <v>0</v>
          </cell>
          <cell r="P969" t="str">
            <v>PP</v>
          </cell>
          <cell r="Q969" t="str">
            <v>CPX</v>
          </cell>
          <cell r="R969" t="str">
            <v>CF</v>
          </cell>
          <cell r="S969" t="str">
            <v>Y</v>
          </cell>
          <cell r="T969" t="str">
            <v>N</v>
          </cell>
          <cell r="U969">
            <v>41172</v>
          </cell>
          <cell r="V969">
            <v>41185</v>
          </cell>
          <cell r="W969">
            <v>41501</v>
          </cell>
          <cell r="X969">
            <v>41537</v>
          </cell>
          <cell r="Y969">
            <v>41173</v>
          </cell>
          <cell r="Z969">
            <v>41192</v>
          </cell>
          <cell r="AA969">
            <v>41192</v>
          </cell>
          <cell r="AB969">
            <v>41199</v>
          </cell>
          <cell r="AC969">
            <v>41411</v>
          </cell>
          <cell r="AD969">
            <v>41425</v>
          </cell>
          <cell r="AE969">
            <v>41382</v>
          </cell>
          <cell r="AF969">
            <v>41389</v>
          </cell>
          <cell r="AH969">
            <v>41507</v>
          </cell>
          <cell r="AI969" t="str">
            <v>-</v>
          </cell>
          <cell r="AJ969">
            <v>147</v>
          </cell>
          <cell r="AK969">
            <v>50.285714285714285</v>
          </cell>
          <cell r="AP969" t="str">
            <v>-</v>
          </cell>
          <cell r="AQ969" t="str">
            <v>X</v>
          </cell>
          <cell r="AV969">
            <v>41352</v>
          </cell>
          <cell r="AW969">
            <v>41401</v>
          </cell>
          <cell r="AX969">
            <v>41408</v>
          </cell>
          <cell r="AY969">
            <v>41502</v>
          </cell>
          <cell r="AZ969">
            <v>317</v>
          </cell>
        </row>
        <row r="970">
          <cell r="B970" t="str">
            <v>A2268178-01-02</v>
          </cell>
          <cell r="C970" t="str">
            <v>GAISA/Petrobras CONV</v>
          </cell>
          <cell r="D970" t="str">
            <v>Kennedy</v>
          </cell>
          <cell r="F970" t="str">
            <v>Miller</v>
          </cell>
          <cell r="G970" t="str">
            <v>-</v>
          </cell>
          <cell r="H970" t="str">
            <v>Madeleine</v>
          </cell>
          <cell r="I970" t="str">
            <v>OI123648 REV 1</v>
          </cell>
          <cell r="J970" t="str">
            <v>205 J/JA</v>
          </cell>
          <cell r="M970">
            <v>2</v>
          </cell>
          <cell r="N970" t="str">
            <v>CONV</v>
          </cell>
          <cell r="O970">
            <v>14381.61</v>
          </cell>
          <cell r="P970" t="str">
            <v>-</v>
          </cell>
          <cell r="Q970" t="str">
            <v>FLT</v>
          </cell>
          <cell r="R970" t="str">
            <v>CONV</v>
          </cell>
          <cell r="S970" t="str">
            <v>N</v>
          </cell>
          <cell r="T970" t="str">
            <v>Y</v>
          </cell>
          <cell r="U970">
            <v>41373</v>
          </cell>
          <cell r="V970">
            <v>41374</v>
          </cell>
          <cell r="W970">
            <v>41418</v>
          </cell>
          <cell r="X970">
            <v>41418</v>
          </cell>
          <cell r="Y970">
            <v>41373</v>
          </cell>
          <cell r="Z970">
            <v>41381</v>
          </cell>
          <cell r="AA970">
            <v>41381</v>
          </cell>
          <cell r="AB970" t="e">
            <v>#N/A</v>
          </cell>
          <cell r="AC970" t="e">
            <v>#N/A</v>
          </cell>
          <cell r="AD970" t="e">
            <v>#N/A</v>
          </cell>
          <cell r="AE970" t="e">
            <v>#N/A</v>
          </cell>
          <cell r="AF970">
            <v>41390</v>
          </cell>
          <cell r="AH970">
            <v>41388</v>
          </cell>
          <cell r="AI970" t="str">
            <v>-</v>
          </cell>
          <cell r="AJ970">
            <v>13</v>
          </cell>
          <cell r="AK970">
            <v>6.2857142857142856</v>
          </cell>
          <cell r="AL970">
            <v>41374</v>
          </cell>
          <cell r="AM970" t="str">
            <v>-</v>
          </cell>
          <cell r="AN970" t="str">
            <v>-</v>
          </cell>
          <cell r="AO970" t="str">
            <v>-</v>
          </cell>
          <cell r="AP970" t="str">
            <v>-</v>
          </cell>
          <cell r="AR970" t="str">
            <v>-</v>
          </cell>
          <cell r="AS970" t="str">
            <v>-</v>
          </cell>
          <cell r="AT970" t="str">
            <v>-</v>
          </cell>
          <cell r="AV970">
            <v>41389</v>
          </cell>
          <cell r="AX970">
            <v>41390</v>
          </cell>
          <cell r="AY970">
            <v>41428</v>
          </cell>
          <cell r="AZ970">
            <v>54</v>
          </cell>
        </row>
        <row r="971">
          <cell r="B971" t="str">
            <v>C2249062-01</v>
          </cell>
          <cell r="C971" t="str">
            <v>Superior Pipeline</v>
          </cell>
          <cell r="D971" t="str">
            <v>Boening</v>
          </cell>
          <cell r="F971" t="str">
            <v>Miller</v>
          </cell>
          <cell r="G971" t="str">
            <v>-</v>
          </cell>
          <cell r="H971" t="str">
            <v>Kursten</v>
          </cell>
          <cell r="I971" t="str">
            <v>83-12-802-0004</v>
          </cell>
          <cell r="J971" t="str">
            <v>C-660</v>
          </cell>
          <cell r="M971">
            <v>1</v>
          </cell>
          <cell r="N971" t="str">
            <v>LMC311P</v>
          </cell>
          <cell r="O971">
            <v>132861</v>
          </cell>
          <cell r="P971" t="str">
            <v>-</v>
          </cell>
          <cell r="Q971" t="str">
            <v>FLT</v>
          </cell>
          <cell r="R971" t="str">
            <v>CA</v>
          </cell>
          <cell r="S971" t="str">
            <v>N</v>
          </cell>
          <cell r="T971" t="str">
            <v>N</v>
          </cell>
          <cell r="U971">
            <v>41327</v>
          </cell>
          <cell r="V971">
            <v>41327</v>
          </cell>
          <cell r="W971">
            <v>41450</v>
          </cell>
          <cell r="X971">
            <v>41450</v>
          </cell>
          <cell r="Y971">
            <v>41327</v>
          </cell>
          <cell r="Z971">
            <v>41334</v>
          </cell>
          <cell r="AA971">
            <v>41334</v>
          </cell>
          <cell r="AB971">
            <v>41341</v>
          </cell>
          <cell r="AC971">
            <v>41338</v>
          </cell>
          <cell r="AD971">
            <v>41352</v>
          </cell>
          <cell r="AE971">
            <v>41386</v>
          </cell>
          <cell r="AF971">
            <v>41390</v>
          </cell>
          <cell r="AH971">
            <v>41420</v>
          </cell>
          <cell r="AI971" t="str">
            <v>-</v>
          </cell>
          <cell r="AJ971">
            <v>46</v>
          </cell>
          <cell r="AK971">
            <v>17.571428571428573</v>
          </cell>
          <cell r="AL971">
            <v>41327</v>
          </cell>
          <cell r="AP971">
            <v>41394</v>
          </cell>
          <cell r="AQ971">
            <v>41394</v>
          </cell>
          <cell r="AV971">
            <v>41395</v>
          </cell>
          <cell r="AX971">
            <v>41401</v>
          </cell>
          <cell r="AY971">
            <v>41446</v>
          </cell>
          <cell r="AZ971">
            <v>119</v>
          </cell>
        </row>
        <row r="972">
          <cell r="B972" t="str">
            <v>C2260090-01</v>
          </cell>
          <cell r="C972" t="str">
            <v>Deadwood Xtex</v>
          </cell>
          <cell r="D972" t="str">
            <v>Wareham</v>
          </cell>
          <cell r="F972" t="str">
            <v>Miller</v>
          </cell>
          <cell r="G972" t="str">
            <v>-</v>
          </cell>
          <cell r="H972" t="str">
            <v>Madeleine</v>
          </cell>
          <cell r="I972" t="str">
            <v>PO611-6110000235 RV.1</v>
          </cell>
          <cell r="J972" t="str">
            <v>C-141</v>
          </cell>
          <cell r="M972">
            <v>1</v>
          </cell>
          <cell r="N972" t="str">
            <v>LMC311P</v>
          </cell>
          <cell r="O972">
            <v>143739</v>
          </cell>
          <cell r="P972" t="str">
            <v>PP</v>
          </cell>
          <cell r="Q972" t="str">
            <v>FLT</v>
          </cell>
          <cell r="R972" t="str">
            <v>CA</v>
          </cell>
          <cell r="S972" t="str">
            <v>N</v>
          </cell>
          <cell r="T972" t="str">
            <v>N</v>
          </cell>
          <cell r="U972">
            <v>41353</v>
          </cell>
          <cell r="V972">
            <v>41355</v>
          </cell>
          <cell r="W972">
            <v>41480</v>
          </cell>
          <cell r="X972">
            <v>41453</v>
          </cell>
          <cell r="Y972">
            <v>41353</v>
          </cell>
          <cell r="Z972">
            <v>41362</v>
          </cell>
          <cell r="AA972">
            <v>41362</v>
          </cell>
          <cell r="AB972">
            <v>41369</v>
          </cell>
          <cell r="AC972">
            <v>41341</v>
          </cell>
          <cell r="AD972">
            <v>41355</v>
          </cell>
          <cell r="AE972">
            <v>41386</v>
          </cell>
          <cell r="AF972">
            <v>41390</v>
          </cell>
          <cell r="AH972">
            <v>41423</v>
          </cell>
          <cell r="AI972" t="str">
            <v>-</v>
          </cell>
          <cell r="AJ972">
            <v>26</v>
          </cell>
          <cell r="AK972">
            <v>14</v>
          </cell>
          <cell r="AL972">
            <v>41353</v>
          </cell>
          <cell r="AM972">
            <v>41394</v>
          </cell>
          <cell r="AN972" t="str">
            <v>-</v>
          </cell>
          <cell r="AP972">
            <v>41395</v>
          </cell>
          <cell r="AQ972">
            <v>41401</v>
          </cell>
          <cell r="AR972">
            <v>41403</v>
          </cell>
          <cell r="AS972">
            <v>41416</v>
          </cell>
          <cell r="AT972" t="str">
            <v>FLT</v>
          </cell>
          <cell r="AV972">
            <v>41422</v>
          </cell>
          <cell r="AX972">
            <v>41423</v>
          </cell>
          <cell r="AY972">
            <v>41453</v>
          </cell>
          <cell r="AZ972">
            <v>98</v>
          </cell>
        </row>
        <row r="973">
          <cell r="B973" t="str">
            <v>A2268854-01-02</v>
          </cell>
          <cell r="C973" t="str">
            <v>Delta Process / W&amp;T Offshore</v>
          </cell>
          <cell r="D973" t="str">
            <v>Wareham</v>
          </cell>
          <cell r="F973" t="str">
            <v>Miller</v>
          </cell>
          <cell r="G973" t="str">
            <v>-</v>
          </cell>
          <cell r="H973" t="str">
            <v>Madeleine</v>
          </cell>
          <cell r="I973" t="str">
            <v>084861</v>
          </cell>
          <cell r="J973" t="str">
            <v>PBE-6370A/B</v>
          </cell>
          <cell r="M973">
            <v>2</v>
          </cell>
          <cell r="N973" t="str">
            <v>LMV806</v>
          </cell>
          <cell r="O973">
            <v>56688</v>
          </cell>
          <cell r="P973" t="str">
            <v>-</v>
          </cell>
          <cell r="Q973" t="str">
            <v>STD</v>
          </cell>
          <cell r="R973" t="str">
            <v>PB</v>
          </cell>
          <cell r="S973" t="str">
            <v>N</v>
          </cell>
          <cell r="T973" t="str">
            <v>N</v>
          </cell>
          <cell r="U973">
            <v>41376</v>
          </cell>
          <cell r="V973">
            <v>41379</v>
          </cell>
          <cell r="W973">
            <v>41445</v>
          </cell>
          <cell r="X973">
            <v>41445</v>
          </cell>
          <cell r="Y973">
            <v>41376</v>
          </cell>
          <cell r="Z973">
            <v>41386</v>
          </cell>
          <cell r="AA973">
            <v>41386</v>
          </cell>
          <cell r="AB973">
            <v>41386</v>
          </cell>
          <cell r="AC973">
            <v>41333</v>
          </cell>
          <cell r="AD973">
            <v>41347</v>
          </cell>
          <cell r="AE973">
            <v>41390</v>
          </cell>
          <cell r="AF973">
            <v>41393</v>
          </cell>
          <cell r="AH973">
            <v>41415</v>
          </cell>
          <cell r="AI973" t="str">
            <v>-</v>
          </cell>
          <cell r="AJ973">
            <v>11</v>
          </cell>
          <cell r="AK973">
            <v>9.4285714285714288</v>
          </cell>
          <cell r="AL973">
            <v>41376</v>
          </cell>
          <cell r="AP973">
            <v>41379</v>
          </cell>
          <cell r="AQ973">
            <v>41390</v>
          </cell>
          <cell r="AR973">
            <v>41390</v>
          </cell>
          <cell r="AS973">
            <v>41390</v>
          </cell>
          <cell r="AT973" t="str">
            <v>Boening</v>
          </cell>
          <cell r="AV973">
            <v>41393</v>
          </cell>
          <cell r="AX973">
            <v>41402</v>
          </cell>
          <cell r="AY973">
            <v>41444</v>
          </cell>
          <cell r="AZ973">
            <v>65</v>
          </cell>
        </row>
        <row r="974">
          <cell r="B974" t="str">
            <v>A2248032-01</v>
          </cell>
          <cell r="C974" t="str">
            <v>WESCO CHEVRON</v>
          </cell>
          <cell r="D974" t="str">
            <v>Kennedy</v>
          </cell>
          <cell r="F974" t="str">
            <v>Miller</v>
          </cell>
          <cell r="G974" t="str">
            <v>-</v>
          </cell>
          <cell r="H974" t="str">
            <v>Madeleine</v>
          </cell>
          <cell r="I974" t="str">
            <v>0010186014-001</v>
          </cell>
          <cell r="J974" t="str">
            <v>P36114</v>
          </cell>
          <cell r="M974">
            <v>1</v>
          </cell>
          <cell r="N974" t="str">
            <v>LMV802Z</v>
          </cell>
          <cell r="O974">
            <v>15767</v>
          </cell>
          <cell r="P974" t="str">
            <v>-</v>
          </cell>
          <cell r="Q974" t="str">
            <v>FLT</v>
          </cell>
          <cell r="R974" t="str">
            <v>PA</v>
          </cell>
          <cell r="S974" t="str">
            <v>N</v>
          </cell>
          <cell r="T974" t="str">
            <v>N</v>
          </cell>
          <cell r="U974">
            <v>41324</v>
          </cell>
          <cell r="V974">
            <v>41325</v>
          </cell>
          <cell r="W974">
            <v>41438</v>
          </cell>
          <cell r="X974">
            <v>41438</v>
          </cell>
          <cell r="Y974">
            <v>41325</v>
          </cell>
          <cell r="Z974">
            <v>41332</v>
          </cell>
          <cell r="AA974">
            <v>41332</v>
          </cell>
          <cell r="AB974">
            <v>41332</v>
          </cell>
          <cell r="AC974">
            <v>41326</v>
          </cell>
          <cell r="AD974">
            <v>41340</v>
          </cell>
          <cell r="AE974">
            <v>41390</v>
          </cell>
          <cell r="AF974">
            <v>41393</v>
          </cell>
          <cell r="AH974">
            <v>41408</v>
          </cell>
          <cell r="AI974" t="str">
            <v>-</v>
          </cell>
          <cell r="AJ974">
            <v>49</v>
          </cell>
          <cell r="AK974">
            <v>16.142857142857142</v>
          </cell>
          <cell r="AL974">
            <v>41325</v>
          </cell>
          <cell r="AN974" t="str">
            <v>-</v>
          </cell>
          <cell r="AP974">
            <v>41325</v>
          </cell>
          <cell r="AR974">
            <v>41380</v>
          </cell>
          <cell r="AS974">
            <v>41382</v>
          </cell>
          <cell r="AT974" t="str">
            <v>Wareham</v>
          </cell>
          <cell r="AV974">
            <v>41382</v>
          </cell>
          <cell r="AX974">
            <v>41383</v>
          </cell>
          <cell r="AY974">
            <v>41416</v>
          </cell>
          <cell r="AZ974">
            <v>91</v>
          </cell>
        </row>
        <row r="975">
          <cell r="B975" t="str">
            <v>A2231898-01-02</v>
          </cell>
          <cell r="C975" t="str">
            <v>Ventech / KAR GROUP</v>
          </cell>
          <cell r="D975" t="str">
            <v>Wareham</v>
          </cell>
          <cell r="F975" t="str">
            <v>Collins</v>
          </cell>
          <cell r="H975" t="str">
            <v>Heidi</v>
          </cell>
          <cell r="I975" t="str">
            <v>4653034-13-00013</v>
          </cell>
          <cell r="J975" t="str">
            <v>F-P-104A/B</v>
          </cell>
          <cell r="M975">
            <v>2</v>
          </cell>
          <cell r="N975" t="str">
            <v>LMV806</v>
          </cell>
          <cell r="O975">
            <v>80978</v>
          </cell>
          <cell r="P975" t="str">
            <v>PP</v>
          </cell>
          <cell r="Q975" t="str">
            <v>STD</v>
          </cell>
          <cell r="R975" t="str">
            <v>PC</v>
          </cell>
          <cell r="S975" t="str">
            <v>Y</v>
          </cell>
          <cell r="T975" t="str">
            <v>N</v>
          </cell>
          <cell r="U975">
            <v>41282</v>
          </cell>
          <cell r="V975">
            <v>41285</v>
          </cell>
          <cell r="W975">
            <v>41460</v>
          </cell>
          <cell r="X975">
            <v>41460</v>
          </cell>
          <cell r="Y975">
            <v>41283</v>
          </cell>
          <cell r="Z975">
            <v>41292</v>
          </cell>
          <cell r="AA975">
            <v>41292</v>
          </cell>
          <cell r="AB975">
            <v>41292</v>
          </cell>
          <cell r="AC975">
            <v>41348</v>
          </cell>
          <cell r="AD975">
            <v>41362</v>
          </cell>
          <cell r="AE975">
            <v>41391</v>
          </cell>
          <cell r="AF975">
            <v>41394</v>
          </cell>
          <cell r="AH975">
            <v>41430</v>
          </cell>
          <cell r="AI975" t="str">
            <v>-</v>
          </cell>
          <cell r="AJ975">
            <v>78</v>
          </cell>
          <cell r="AK975">
            <v>25</v>
          </cell>
          <cell r="AL975">
            <v>41283</v>
          </cell>
          <cell r="AP975">
            <v>41283</v>
          </cell>
          <cell r="AQ975">
            <v>41348</v>
          </cell>
          <cell r="AR975">
            <v>41348</v>
          </cell>
          <cell r="AS975">
            <v>41353</v>
          </cell>
          <cell r="AT975" t="str">
            <v>Setelin</v>
          </cell>
          <cell r="AV975">
            <v>41354</v>
          </cell>
          <cell r="AX975">
            <v>41368</v>
          </cell>
          <cell r="AY975">
            <v>41453</v>
          </cell>
          <cell r="AZ975">
            <v>168</v>
          </cell>
        </row>
        <row r="976">
          <cell r="B976" t="str">
            <v>A2231898-03-04</v>
          </cell>
          <cell r="C976" t="str">
            <v>Ventech / KAR GROUP</v>
          </cell>
          <cell r="D976" t="str">
            <v>Wareham</v>
          </cell>
          <cell r="F976" t="str">
            <v>Collins</v>
          </cell>
          <cell r="H976" t="str">
            <v>Heidi</v>
          </cell>
          <cell r="I976" t="str">
            <v>4653034-13-00013</v>
          </cell>
          <cell r="J976" t="str">
            <v>F-P-105A/B</v>
          </cell>
          <cell r="M976">
            <v>2</v>
          </cell>
          <cell r="N976" t="str">
            <v>LMV806</v>
          </cell>
          <cell r="O976">
            <v>80978</v>
          </cell>
          <cell r="P976" t="str">
            <v>PP</v>
          </cell>
          <cell r="Q976" t="str">
            <v>STD</v>
          </cell>
          <cell r="R976" t="str">
            <v>PC</v>
          </cell>
          <cell r="S976" t="str">
            <v>Y</v>
          </cell>
          <cell r="T976" t="str">
            <v>N</v>
          </cell>
          <cell r="U976">
            <v>41282</v>
          </cell>
          <cell r="V976">
            <v>41285</v>
          </cell>
          <cell r="W976">
            <v>41460</v>
          </cell>
          <cell r="X976">
            <v>41460</v>
          </cell>
          <cell r="Y976">
            <v>41283</v>
          </cell>
          <cell r="Z976">
            <v>41292</v>
          </cell>
          <cell r="AA976">
            <v>41292</v>
          </cell>
          <cell r="AB976">
            <v>41292</v>
          </cell>
          <cell r="AC976">
            <v>41348</v>
          </cell>
          <cell r="AD976">
            <v>41362</v>
          </cell>
          <cell r="AE976">
            <v>41391</v>
          </cell>
          <cell r="AF976">
            <v>41394</v>
          </cell>
          <cell r="AH976">
            <v>41430</v>
          </cell>
          <cell r="AI976" t="str">
            <v>-</v>
          </cell>
          <cell r="AJ976">
            <v>78</v>
          </cell>
          <cell r="AK976">
            <v>25</v>
          </cell>
          <cell r="AL976">
            <v>41283</v>
          </cell>
          <cell r="AP976">
            <v>41283</v>
          </cell>
          <cell r="AQ976">
            <v>41348</v>
          </cell>
          <cell r="AR976">
            <v>41348</v>
          </cell>
          <cell r="AS976">
            <v>41353</v>
          </cell>
          <cell r="AT976" t="str">
            <v>Setelin</v>
          </cell>
          <cell r="AV976">
            <v>41354</v>
          </cell>
          <cell r="AX976">
            <v>41369</v>
          </cell>
          <cell r="AY976">
            <v>41453</v>
          </cell>
          <cell r="AZ976">
            <v>168</v>
          </cell>
        </row>
        <row r="977">
          <cell r="B977" t="str">
            <v>A2231898-05-06</v>
          </cell>
          <cell r="C977" t="str">
            <v>Ventech / KAR GROUP</v>
          </cell>
          <cell r="D977" t="str">
            <v>Wareham</v>
          </cell>
          <cell r="F977" t="str">
            <v>Miller</v>
          </cell>
          <cell r="G977" t="str">
            <v>-</v>
          </cell>
          <cell r="H977" t="str">
            <v>Heidi</v>
          </cell>
          <cell r="I977" t="str">
            <v>4653034-13-00013</v>
          </cell>
          <cell r="J977" t="str">
            <v>F-P-106A/B</v>
          </cell>
          <cell r="M977">
            <v>2</v>
          </cell>
          <cell r="N977" t="str">
            <v>LMV322</v>
          </cell>
          <cell r="O977">
            <v>101742</v>
          </cell>
          <cell r="P977" t="str">
            <v>PP</v>
          </cell>
          <cell r="Q977" t="str">
            <v>STD</v>
          </cell>
          <cell r="R977" t="str">
            <v>PC</v>
          </cell>
          <cell r="S977" t="str">
            <v>Y</v>
          </cell>
          <cell r="T977" t="str">
            <v>N</v>
          </cell>
          <cell r="U977">
            <v>41282</v>
          </cell>
          <cell r="V977">
            <v>41285</v>
          </cell>
          <cell r="W977">
            <v>41460</v>
          </cell>
          <cell r="X977">
            <v>41460</v>
          </cell>
          <cell r="Y977">
            <v>41283</v>
          </cell>
          <cell r="Z977">
            <v>41292</v>
          </cell>
          <cell r="AA977">
            <v>41292</v>
          </cell>
          <cell r="AB977">
            <v>41292</v>
          </cell>
          <cell r="AC977">
            <v>41348</v>
          </cell>
          <cell r="AD977">
            <v>41362</v>
          </cell>
          <cell r="AE977">
            <v>41391</v>
          </cell>
          <cell r="AF977">
            <v>41394</v>
          </cell>
          <cell r="AH977">
            <v>41430</v>
          </cell>
          <cell r="AI977" t="str">
            <v>-</v>
          </cell>
          <cell r="AJ977">
            <v>78</v>
          </cell>
          <cell r="AK977">
            <v>25</v>
          </cell>
          <cell r="AL977">
            <v>41283</v>
          </cell>
          <cell r="AP977">
            <v>41283</v>
          </cell>
          <cell r="AQ977">
            <v>41348</v>
          </cell>
          <cell r="AR977">
            <v>41348</v>
          </cell>
          <cell r="AS977">
            <v>41353</v>
          </cell>
          <cell r="AT977" t="str">
            <v>Setelin</v>
          </cell>
          <cell r="AV977">
            <v>41354</v>
          </cell>
          <cell r="AX977">
            <v>41372</v>
          </cell>
          <cell r="AY977">
            <v>41453</v>
          </cell>
          <cell r="AZ977">
            <v>168</v>
          </cell>
        </row>
        <row r="978">
          <cell r="B978" t="str">
            <v>A2268988-01</v>
          </cell>
          <cell r="C978" t="str">
            <v>Citgo</v>
          </cell>
          <cell r="D978" t="str">
            <v>Kennedy</v>
          </cell>
          <cell r="F978" t="str">
            <v>Miller</v>
          </cell>
          <cell r="G978" t="str">
            <v>-</v>
          </cell>
          <cell r="H978" t="str">
            <v>Madeleine</v>
          </cell>
          <cell r="I978" t="str">
            <v>450343426</v>
          </cell>
          <cell r="J978" t="str">
            <v>041-P-008A</v>
          </cell>
          <cell r="K978" t="str">
            <v>118077-2</v>
          </cell>
          <cell r="M978">
            <v>1</v>
          </cell>
          <cell r="N978" t="str">
            <v>LMV322</v>
          </cell>
          <cell r="O978">
            <v>23372</v>
          </cell>
          <cell r="P978" t="str">
            <v>-</v>
          </cell>
          <cell r="Q978" t="str">
            <v>FLT</v>
          </cell>
          <cell r="R978" t="str">
            <v>P8</v>
          </cell>
          <cell r="S978" t="str">
            <v>N</v>
          </cell>
          <cell r="T978" t="str">
            <v>Y</v>
          </cell>
          <cell r="U978">
            <v>41379</v>
          </cell>
          <cell r="V978">
            <v>41379</v>
          </cell>
          <cell r="W978">
            <v>41439</v>
          </cell>
          <cell r="X978">
            <v>41439</v>
          </cell>
          <cell r="Y978">
            <v>41379</v>
          </cell>
          <cell r="Z978">
            <v>41386</v>
          </cell>
          <cell r="AA978">
            <v>41386</v>
          </cell>
          <cell r="AB978">
            <v>41383</v>
          </cell>
          <cell r="AC978">
            <v>41439</v>
          </cell>
          <cell r="AD978">
            <v>41439</v>
          </cell>
          <cell r="AE978">
            <v>41393</v>
          </cell>
          <cell r="AF978">
            <v>41395</v>
          </cell>
          <cell r="AH978">
            <v>41409</v>
          </cell>
          <cell r="AI978" t="str">
            <v>-</v>
          </cell>
          <cell r="AJ978">
            <v>13</v>
          </cell>
          <cell r="AK978">
            <v>8.5714285714285712</v>
          </cell>
          <cell r="AL978">
            <v>41379</v>
          </cell>
          <cell r="AM978" t="str">
            <v>-</v>
          </cell>
          <cell r="AN978" t="str">
            <v>-</v>
          </cell>
          <cell r="AP978">
            <v>41379</v>
          </cell>
          <cell r="AR978">
            <v>41381</v>
          </cell>
          <cell r="AS978">
            <v>41381</v>
          </cell>
          <cell r="AT978" t="str">
            <v>Boening</v>
          </cell>
          <cell r="AV978">
            <v>41382</v>
          </cell>
          <cell r="AX978">
            <v>41382</v>
          </cell>
          <cell r="AY978">
            <v>41431</v>
          </cell>
        </row>
        <row r="979">
          <cell r="B979" t="str">
            <v>C2149074-01,02-03</v>
          </cell>
          <cell r="C979" t="str">
            <v>Bechtel - Sabine Pass</v>
          </cell>
          <cell r="D979" t="str">
            <v>da Silva</v>
          </cell>
          <cell r="F979" t="str">
            <v>Lindeman</v>
          </cell>
          <cell r="H979" t="str">
            <v>Melissa</v>
          </cell>
          <cell r="I979" t="str">
            <v>25697-140-POA-MCCS-00002</v>
          </cell>
          <cell r="J979" t="str">
            <v>11C-1301, 
12C-1301,
 11C-1301W</v>
          </cell>
          <cell r="M979">
            <v>3</v>
          </cell>
          <cell r="N979" t="str">
            <v>LF2230</v>
          </cell>
          <cell r="O979">
            <v>5913978.2400000002</v>
          </cell>
          <cell r="Q979" t="str">
            <v>CPX</v>
          </cell>
          <cell r="R979" t="str">
            <v>Pinn/API</v>
          </cell>
          <cell r="S979" t="str">
            <v>Y</v>
          </cell>
          <cell r="T979" t="str">
            <v>N</v>
          </cell>
          <cell r="U979">
            <v>41039</v>
          </cell>
          <cell r="V979">
            <v>41067</v>
          </cell>
          <cell r="W979">
            <v>41592</v>
          </cell>
          <cell r="X979">
            <v>41649</v>
          </cell>
          <cell r="Z979">
            <v>41074</v>
          </cell>
          <cell r="AA979">
            <v>41074</v>
          </cell>
          <cell r="AB979">
            <v>41081</v>
          </cell>
          <cell r="AC979">
            <v>41369</v>
          </cell>
          <cell r="AD979">
            <v>41397</v>
          </cell>
          <cell r="AE979">
            <v>41382</v>
          </cell>
          <cell r="AF979">
            <v>41396</v>
          </cell>
          <cell r="AH979">
            <v>41619</v>
          </cell>
          <cell r="AI979">
            <v>41495</v>
          </cell>
          <cell r="AJ979">
            <v>236</v>
          </cell>
          <cell r="AK979">
            <v>83.142857142857139</v>
          </cell>
          <cell r="AP979" t="str">
            <v>X</v>
          </cell>
          <cell r="AV979">
            <v>41403</v>
          </cell>
          <cell r="AX979">
            <v>41429</v>
          </cell>
          <cell r="AY979">
            <v>41669</v>
          </cell>
          <cell r="AZ979">
            <v>602</v>
          </cell>
        </row>
        <row r="980">
          <cell r="B980" t="str">
            <v>C2264623-01</v>
          </cell>
          <cell r="C980" t="str">
            <v>EPC</v>
          </cell>
          <cell r="D980" t="str">
            <v>Gonzales</v>
          </cell>
          <cell r="F980" t="str">
            <v>Rossmiller</v>
          </cell>
          <cell r="H980" t="str">
            <v>Michelle</v>
          </cell>
          <cell r="I980" t="str">
            <v>3791105907</v>
          </cell>
          <cell r="J980" t="str">
            <v>J379</v>
          </cell>
          <cell r="K980" t="str">
            <v>SC13111</v>
          </cell>
          <cell r="M980">
            <v>1</v>
          </cell>
          <cell r="N980" t="str">
            <v>LMC311P</v>
          </cell>
          <cell r="O980">
            <v>148481</v>
          </cell>
          <cell r="P980" t="str">
            <v>-</v>
          </cell>
          <cell r="Q980" t="str">
            <v>MCPX</v>
          </cell>
          <cell r="R980" t="str">
            <v>CB</v>
          </cell>
          <cell r="S980" t="str">
            <v>N</v>
          </cell>
          <cell r="T980" t="str">
            <v>N</v>
          </cell>
          <cell r="U980">
            <v>41366</v>
          </cell>
          <cell r="V980">
            <v>41367</v>
          </cell>
          <cell r="W980">
            <v>41463</v>
          </cell>
          <cell r="X980">
            <v>41463</v>
          </cell>
          <cell r="Y980">
            <v>41366</v>
          </cell>
          <cell r="Z980">
            <v>41374</v>
          </cell>
          <cell r="AA980">
            <v>41374</v>
          </cell>
          <cell r="AB980">
            <v>41381</v>
          </cell>
          <cell r="AC980">
            <v>41351</v>
          </cell>
          <cell r="AD980">
            <v>41365</v>
          </cell>
          <cell r="AE980">
            <v>41392</v>
          </cell>
          <cell r="AF980">
            <v>41396</v>
          </cell>
          <cell r="AH980">
            <v>41433</v>
          </cell>
          <cell r="AI980" t="str">
            <v>-</v>
          </cell>
          <cell r="AJ980">
            <v>22</v>
          </cell>
          <cell r="AK980">
            <v>13.714285714285714</v>
          </cell>
          <cell r="AL980">
            <v>41366</v>
          </cell>
          <cell r="AM980">
            <v>41368</v>
          </cell>
          <cell r="AN980" t="str">
            <v>-</v>
          </cell>
          <cell r="AO980">
            <v>41372</v>
          </cell>
          <cell r="AP980">
            <v>41380</v>
          </cell>
          <cell r="AQ980">
            <v>41372</v>
          </cell>
          <cell r="AR980">
            <v>41387</v>
          </cell>
          <cell r="AS980">
            <v>41396</v>
          </cell>
          <cell r="AT980" t="str">
            <v>Peters</v>
          </cell>
          <cell r="AV980">
            <v>41397</v>
          </cell>
          <cell r="AX980">
            <v>41409</v>
          </cell>
          <cell r="AY980">
            <v>41451</v>
          </cell>
          <cell r="AZ980">
            <v>84</v>
          </cell>
        </row>
        <row r="981">
          <cell r="B981" t="str">
            <v>A2273453-01-02</v>
          </cell>
          <cell r="C981" t="str">
            <v>Shanghai Xuanpei / Quingdao Lidong</v>
          </cell>
          <cell r="D981" t="str">
            <v>Kennedy</v>
          </cell>
          <cell r="F981" t="str">
            <v>-</v>
          </cell>
          <cell r="H981" t="str">
            <v>Madeleine</v>
          </cell>
          <cell r="I981" t="str">
            <v>2013-0413</v>
          </cell>
          <cell r="J981" t="str">
            <v>107G-101A/B</v>
          </cell>
          <cell r="K981" t="str">
            <v>117446-2</v>
          </cell>
          <cell r="M981">
            <v>2</v>
          </cell>
          <cell r="N981" t="str">
            <v>CONV</v>
          </cell>
          <cell r="O981">
            <v>20864.650000000001</v>
          </cell>
          <cell r="P981" t="str">
            <v>-</v>
          </cell>
          <cell r="Q981" t="str">
            <v>FLT</v>
          </cell>
          <cell r="R981" t="str">
            <v>P8</v>
          </cell>
          <cell r="S981" t="str">
            <v>N</v>
          </cell>
          <cell r="T981" t="str">
            <v>Y</v>
          </cell>
          <cell r="U981">
            <v>41389</v>
          </cell>
          <cell r="V981">
            <v>41389</v>
          </cell>
          <cell r="W981">
            <v>41437</v>
          </cell>
          <cell r="X981">
            <v>41437</v>
          </cell>
          <cell r="Y981">
            <v>41389</v>
          </cell>
          <cell r="Z981">
            <v>41396</v>
          </cell>
          <cell r="AA981">
            <v>41396</v>
          </cell>
          <cell r="AB981">
            <v>41393</v>
          </cell>
          <cell r="AC981">
            <v>41437</v>
          </cell>
          <cell r="AD981">
            <v>41437</v>
          </cell>
          <cell r="AE981">
            <v>41395</v>
          </cell>
          <cell r="AF981">
            <v>41397</v>
          </cell>
          <cell r="AH981">
            <v>41407</v>
          </cell>
          <cell r="AI981" t="str">
            <v>-</v>
          </cell>
          <cell r="AJ981">
            <v>7</v>
          </cell>
          <cell r="AK981">
            <v>6.8571428571428568</v>
          </cell>
          <cell r="AL981">
            <v>41389</v>
          </cell>
          <cell r="AM981" t="str">
            <v>-</v>
          </cell>
          <cell r="AN981" t="str">
            <v>-</v>
          </cell>
          <cell r="AO981" t="str">
            <v>-</v>
          </cell>
          <cell r="AP981" t="str">
            <v>-</v>
          </cell>
          <cell r="AR981" t="str">
            <v>-</v>
          </cell>
          <cell r="AS981" t="str">
            <v>-</v>
          </cell>
          <cell r="AT981" t="str">
            <v>-</v>
          </cell>
          <cell r="AV981">
            <v>41397</v>
          </cell>
          <cell r="AX981">
            <v>41398</v>
          </cell>
          <cell r="AY981">
            <v>41439</v>
          </cell>
          <cell r="AZ981">
            <v>50</v>
          </cell>
        </row>
        <row r="982">
          <cell r="B982" t="str">
            <v>A2254615-01</v>
          </cell>
          <cell r="C982" t="str">
            <v>Chevron North America</v>
          </cell>
          <cell r="D982" t="str">
            <v>Kennedy</v>
          </cell>
          <cell r="F982" t="str">
            <v>Miller</v>
          </cell>
          <cell r="G982" t="str">
            <v>-</v>
          </cell>
          <cell r="H982" t="str">
            <v>Kursten</v>
          </cell>
          <cell r="I982" t="str">
            <v>DJGM02253001</v>
          </cell>
          <cell r="J982" t="str">
            <v>PBA-1070</v>
          </cell>
          <cell r="M982">
            <v>1</v>
          </cell>
          <cell r="N982" t="str">
            <v>LMV311Z</v>
          </cell>
          <cell r="O982">
            <v>106707</v>
          </cell>
          <cell r="P982" t="str">
            <v>N</v>
          </cell>
          <cell r="Q982" t="str">
            <v>STD</v>
          </cell>
          <cell r="R982" t="str">
            <v>PB</v>
          </cell>
          <cell r="S982" t="str">
            <v>N</v>
          </cell>
          <cell r="T982" t="str">
            <v>N</v>
          </cell>
          <cell r="U982">
            <v>41340</v>
          </cell>
          <cell r="V982">
            <v>41341</v>
          </cell>
          <cell r="W982">
            <v>41449</v>
          </cell>
          <cell r="X982">
            <v>41547</v>
          </cell>
          <cell r="Y982">
            <v>41340</v>
          </cell>
          <cell r="Z982">
            <v>41348</v>
          </cell>
          <cell r="AA982">
            <v>41348</v>
          </cell>
          <cell r="AB982">
            <v>41348</v>
          </cell>
          <cell r="AC982">
            <v>41435</v>
          </cell>
          <cell r="AD982">
            <v>41449</v>
          </cell>
          <cell r="AE982">
            <v>41394</v>
          </cell>
          <cell r="AF982">
            <v>41397</v>
          </cell>
          <cell r="AH982">
            <v>41517</v>
          </cell>
          <cell r="AI982" t="str">
            <v>-</v>
          </cell>
          <cell r="AJ982">
            <v>41</v>
          </cell>
          <cell r="AK982">
            <v>29.428571428571427</v>
          </cell>
          <cell r="AL982">
            <v>41340</v>
          </cell>
          <cell r="AM982">
            <v>41344</v>
          </cell>
          <cell r="AN982" t="str">
            <v>-</v>
          </cell>
          <cell r="AO982">
            <v>41346</v>
          </cell>
          <cell r="AP982">
            <v>41345</v>
          </cell>
          <cell r="AQ982">
            <v>41351</v>
          </cell>
          <cell r="AR982">
            <v>41351</v>
          </cell>
          <cell r="AS982">
            <v>41352</v>
          </cell>
          <cell r="AT982" t="str">
            <v>Parks</v>
          </cell>
          <cell r="AV982">
            <v>41352</v>
          </cell>
          <cell r="AX982">
            <v>41367</v>
          </cell>
          <cell r="AY982">
            <v>41515</v>
          </cell>
          <cell r="AZ982">
            <v>174</v>
          </cell>
        </row>
        <row r="983">
          <cell r="B983" t="str">
            <v>C2023338-03-04</v>
          </cell>
          <cell r="C983" t="str">
            <v>Bechtel APLNG</v>
          </cell>
          <cell r="D983" t="str">
            <v>Jones</v>
          </cell>
          <cell r="F983" t="str">
            <v>Schumacher</v>
          </cell>
          <cell r="H983" t="str">
            <v>Melissa</v>
          </cell>
          <cell r="I983" t="str">
            <v>25605-140-POA-MCCS-00002 Rev. 1</v>
          </cell>
          <cell r="J983" t="str">
            <v>2C-1301A/B</v>
          </cell>
          <cell r="M983">
            <v>2</v>
          </cell>
          <cell r="N983" t="str">
            <v>LF2230</v>
          </cell>
          <cell r="O983">
            <v>6161903.7000000002</v>
          </cell>
          <cell r="Q983" t="str">
            <v>CPX</v>
          </cell>
          <cell r="R983" t="str">
            <v>Pinn/API</v>
          </cell>
          <cell r="S983" t="str">
            <v>Y</v>
          </cell>
          <cell r="T983" t="str">
            <v>N</v>
          </cell>
          <cell r="V983">
            <v>40955</v>
          </cell>
          <cell r="W983">
            <v>41593</v>
          </cell>
          <cell r="X983">
            <v>41628</v>
          </cell>
          <cell r="Z983">
            <v>40962</v>
          </cell>
          <cell r="AA983">
            <v>40962</v>
          </cell>
          <cell r="AB983">
            <v>40969</v>
          </cell>
          <cell r="AC983">
            <v>41348</v>
          </cell>
          <cell r="AD983">
            <v>41376</v>
          </cell>
          <cell r="AE983">
            <v>41383</v>
          </cell>
          <cell r="AF983">
            <v>41397</v>
          </cell>
          <cell r="AH983">
            <v>41598</v>
          </cell>
          <cell r="AI983">
            <v>41474</v>
          </cell>
          <cell r="AJ983">
            <v>317</v>
          </cell>
          <cell r="AK983">
            <v>96.142857142857139</v>
          </cell>
          <cell r="AV983">
            <v>41200</v>
          </cell>
          <cell r="AX983">
            <v>41215</v>
          </cell>
          <cell r="AY983">
            <v>41627</v>
          </cell>
          <cell r="AZ983">
            <v>672</v>
          </cell>
        </row>
        <row r="984">
          <cell r="B984" t="str">
            <v>C2023338-03-04</v>
          </cell>
          <cell r="C984" t="str">
            <v>Bechtel APLNG KIT</v>
          </cell>
          <cell r="D984" t="str">
            <v>Jones</v>
          </cell>
          <cell r="F984" t="str">
            <v>Schumacher</v>
          </cell>
          <cell r="H984" t="str">
            <v>Melissa</v>
          </cell>
          <cell r="I984" t="str">
            <v>25605-140-POA-MCCS-00002 Rev. 1</v>
          </cell>
          <cell r="J984" t="str">
            <v>2C-1301A/B</v>
          </cell>
          <cell r="M984">
            <v>0</v>
          </cell>
          <cell r="N984" t="str">
            <v>LF2230</v>
          </cell>
          <cell r="O984">
            <v>0</v>
          </cell>
          <cell r="Q984" t="str">
            <v>CPX</v>
          </cell>
          <cell r="R984" t="str">
            <v>Pinn/API</v>
          </cell>
          <cell r="S984" t="str">
            <v>Y</v>
          </cell>
          <cell r="T984" t="str">
            <v>N</v>
          </cell>
          <cell r="V984">
            <v>40955</v>
          </cell>
          <cell r="W984">
            <v>41593</v>
          </cell>
          <cell r="X984">
            <v>41628</v>
          </cell>
          <cell r="Z984">
            <v>40962</v>
          </cell>
          <cell r="AA984">
            <v>40962</v>
          </cell>
          <cell r="AB984">
            <v>40969</v>
          </cell>
          <cell r="AC984">
            <v>41348</v>
          </cell>
          <cell r="AD984">
            <v>41376</v>
          </cell>
          <cell r="AE984">
            <v>41383</v>
          </cell>
          <cell r="AF984">
            <v>41397</v>
          </cell>
          <cell r="AH984">
            <v>41598</v>
          </cell>
          <cell r="AI984">
            <v>41474</v>
          </cell>
          <cell r="AJ984">
            <v>317</v>
          </cell>
          <cell r="AK984">
            <v>96.142857142857139</v>
          </cell>
          <cell r="AP984" t="str">
            <v>X</v>
          </cell>
          <cell r="AQ984" t="str">
            <v>X</v>
          </cell>
          <cell r="AV984">
            <v>41200</v>
          </cell>
          <cell r="AW984">
            <v>41389</v>
          </cell>
          <cell r="AX984">
            <v>41390</v>
          </cell>
          <cell r="AY984">
            <v>41627</v>
          </cell>
          <cell r="AZ984">
            <v>672</v>
          </cell>
        </row>
        <row r="985">
          <cell r="B985" t="str">
            <v>A2178304-01-02</v>
          </cell>
          <cell r="C985" t="str">
            <v>YPF</v>
          </cell>
          <cell r="D985" t="str">
            <v>Elkins</v>
          </cell>
          <cell r="F985" t="str">
            <v>Collins</v>
          </cell>
          <cell r="H985" t="str">
            <v>Shara</v>
          </cell>
          <cell r="I985">
            <v>4501972007</v>
          </cell>
          <cell r="J985" t="str">
            <v>J-311 AN/BN</v>
          </cell>
          <cell r="M985">
            <v>2</v>
          </cell>
          <cell r="N985" t="str">
            <v>LMV322Z</v>
          </cell>
          <cell r="O985">
            <v>240250</v>
          </cell>
          <cell r="P985" t="str">
            <v>PP</v>
          </cell>
          <cell r="Q985" t="str">
            <v>MCPX</v>
          </cell>
          <cell r="R985" t="str">
            <v>PC</v>
          </cell>
          <cell r="S985" t="str">
            <v>Y</v>
          </cell>
          <cell r="T985" t="str">
            <v>N</v>
          </cell>
          <cell r="U985">
            <v>41107</v>
          </cell>
          <cell r="V985">
            <v>41141</v>
          </cell>
          <cell r="W985">
            <v>41455</v>
          </cell>
          <cell r="X985">
            <v>41455</v>
          </cell>
          <cell r="Z985">
            <v>41148</v>
          </cell>
          <cell r="AA985">
            <v>41148</v>
          </cell>
          <cell r="AB985">
            <v>41148</v>
          </cell>
          <cell r="AC985">
            <v>41343</v>
          </cell>
          <cell r="AD985">
            <v>41357</v>
          </cell>
          <cell r="AE985">
            <v>41396</v>
          </cell>
          <cell r="AF985">
            <v>41399</v>
          </cell>
          <cell r="AG985">
            <v>41325</v>
          </cell>
          <cell r="AH985">
            <v>41425</v>
          </cell>
          <cell r="AI985" t="str">
            <v>-</v>
          </cell>
          <cell r="AJ985">
            <v>185</v>
          </cell>
          <cell r="AK985">
            <v>44.857142857142854</v>
          </cell>
          <cell r="AL985">
            <v>41141</v>
          </cell>
          <cell r="AM985">
            <v>41141</v>
          </cell>
          <cell r="AN985">
            <v>41170</v>
          </cell>
          <cell r="AO985">
            <v>41171</v>
          </cell>
          <cell r="AP985">
            <v>41156</v>
          </cell>
          <cell r="AQ985">
            <v>41205</v>
          </cell>
          <cell r="AR985">
            <v>41318</v>
          </cell>
          <cell r="AT985" t="str">
            <v>Tippet</v>
          </cell>
          <cell r="AV985">
            <v>41327</v>
          </cell>
          <cell r="AX985">
            <v>41333</v>
          </cell>
          <cell r="AY985">
            <v>41445</v>
          </cell>
          <cell r="AZ985">
            <v>304</v>
          </cell>
        </row>
        <row r="986">
          <cell r="B986" t="str">
            <v>A2178304-03-04</v>
          </cell>
          <cell r="C986" t="str">
            <v>YPF</v>
          </cell>
          <cell r="D986" t="str">
            <v>Elkins</v>
          </cell>
          <cell r="F986" t="str">
            <v>Collins</v>
          </cell>
          <cell r="H986" t="str">
            <v>Shara</v>
          </cell>
          <cell r="I986">
            <v>4501972007</v>
          </cell>
          <cell r="J986" t="str">
            <v>J-327 AN/BN</v>
          </cell>
          <cell r="M986">
            <v>2</v>
          </cell>
          <cell r="N986" t="str">
            <v>LMV311Z</v>
          </cell>
          <cell r="O986">
            <v>288630</v>
          </cell>
          <cell r="P986" t="str">
            <v>PP</v>
          </cell>
          <cell r="Q986" t="str">
            <v>MCPX</v>
          </cell>
          <cell r="R986" t="str">
            <v>PC</v>
          </cell>
          <cell r="S986" t="str">
            <v>Y</v>
          </cell>
          <cell r="T986" t="str">
            <v>N</v>
          </cell>
          <cell r="U986">
            <v>41107</v>
          </cell>
          <cell r="V986">
            <v>41141</v>
          </cell>
          <cell r="W986">
            <v>41455</v>
          </cell>
          <cell r="X986">
            <v>41455</v>
          </cell>
          <cell r="Z986">
            <v>41148</v>
          </cell>
          <cell r="AA986">
            <v>41148</v>
          </cell>
          <cell r="AB986">
            <v>41148</v>
          </cell>
          <cell r="AC986">
            <v>41343</v>
          </cell>
          <cell r="AD986">
            <v>41357</v>
          </cell>
          <cell r="AE986">
            <v>41396</v>
          </cell>
          <cell r="AF986">
            <v>41399</v>
          </cell>
          <cell r="AG986">
            <v>41325</v>
          </cell>
          <cell r="AH986">
            <v>41425</v>
          </cell>
          <cell r="AI986" t="str">
            <v>-</v>
          </cell>
          <cell r="AJ986">
            <v>185</v>
          </cell>
          <cell r="AK986">
            <v>44.857142857142854</v>
          </cell>
          <cell r="AL986">
            <v>41141</v>
          </cell>
          <cell r="AM986">
            <v>41141</v>
          </cell>
          <cell r="AN986" t="str">
            <v>-</v>
          </cell>
          <cell r="AO986">
            <v>41171</v>
          </cell>
          <cell r="AP986">
            <v>41164</v>
          </cell>
          <cell r="AQ986">
            <v>41205</v>
          </cell>
          <cell r="AR986">
            <v>41318</v>
          </cell>
          <cell r="AT986" t="str">
            <v>Tippet</v>
          </cell>
          <cell r="AV986">
            <v>41327</v>
          </cell>
          <cell r="AX986">
            <v>41333</v>
          </cell>
          <cell r="AY986">
            <v>41445</v>
          </cell>
          <cell r="AZ986">
            <v>304</v>
          </cell>
        </row>
        <row r="987">
          <cell r="B987" t="str">
            <v>A2178304-05-06</v>
          </cell>
          <cell r="C987" t="str">
            <v>YPF</v>
          </cell>
          <cell r="D987" t="str">
            <v>Elkins</v>
          </cell>
          <cell r="F987" t="str">
            <v>Collins</v>
          </cell>
          <cell r="H987" t="str">
            <v>Shara</v>
          </cell>
          <cell r="I987">
            <v>4501972007</v>
          </cell>
          <cell r="J987" t="str">
            <v>J-364 AN/BN</v>
          </cell>
          <cell r="M987">
            <v>2</v>
          </cell>
          <cell r="N987" t="str">
            <v>LMV322Z</v>
          </cell>
          <cell r="O987">
            <v>240193</v>
          </cell>
          <cell r="P987" t="str">
            <v>PP</v>
          </cell>
          <cell r="Q987" t="str">
            <v>MCPX</v>
          </cell>
          <cell r="R987" t="str">
            <v>PC</v>
          </cell>
          <cell r="S987" t="str">
            <v>Y</v>
          </cell>
          <cell r="T987" t="str">
            <v>N</v>
          </cell>
          <cell r="U987">
            <v>41107</v>
          </cell>
          <cell r="V987">
            <v>41141</v>
          </cell>
          <cell r="W987">
            <v>41455</v>
          </cell>
          <cell r="X987">
            <v>41455</v>
          </cell>
          <cell r="Z987">
            <v>41148</v>
          </cell>
          <cell r="AA987">
            <v>41148</v>
          </cell>
          <cell r="AB987">
            <v>41148</v>
          </cell>
          <cell r="AC987">
            <v>41343</v>
          </cell>
          <cell r="AD987">
            <v>41357</v>
          </cell>
          <cell r="AE987">
            <v>41396</v>
          </cell>
          <cell r="AF987">
            <v>41399</v>
          </cell>
          <cell r="AG987">
            <v>41325</v>
          </cell>
          <cell r="AH987">
            <v>41425</v>
          </cell>
          <cell r="AI987" t="str">
            <v>-</v>
          </cell>
          <cell r="AJ987">
            <v>185</v>
          </cell>
          <cell r="AK987">
            <v>44.857142857142854</v>
          </cell>
          <cell r="AL987">
            <v>41141</v>
          </cell>
          <cell r="AM987">
            <v>41141</v>
          </cell>
          <cell r="AN987">
            <v>41170</v>
          </cell>
          <cell r="AO987">
            <v>41170</v>
          </cell>
          <cell r="AP987">
            <v>41164</v>
          </cell>
          <cell r="AQ987">
            <v>41205</v>
          </cell>
          <cell r="AR987">
            <v>41318</v>
          </cell>
          <cell r="AT987" t="str">
            <v>Tippet</v>
          </cell>
          <cell r="AV987">
            <v>41327</v>
          </cell>
          <cell r="AX987">
            <v>41340</v>
          </cell>
          <cell r="AY987">
            <v>41445</v>
          </cell>
          <cell r="AZ987">
            <v>304</v>
          </cell>
        </row>
        <row r="988">
          <cell r="B988" t="str">
            <v>A2178304-07-08</v>
          </cell>
          <cell r="C988" t="str">
            <v>YPF</v>
          </cell>
          <cell r="D988" t="str">
            <v>Elkins</v>
          </cell>
          <cell r="F988" t="str">
            <v>Collins</v>
          </cell>
          <cell r="H988" t="str">
            <v>Shara</v>
          </cell>
          <cell r="I988">
            <v>4501972007</v>
          </cell>
          <cell r="J988" t="str">
            <v>J-377 AN/BN</v>
          </cell>
          <cell r="M988">
            <v>2</v>
          </cell>
          <cell r="N988" t="str">
            <v>LMV322Z</v>
          </cell>
          <cell r="O988">
            <v>183299</v>
          </cell>
          <cell r="P988" t="str">
            <v>PP</v>
          </cell>
          <cell r="Q988" t="str">
            <v>MCPX</v>
          </cell>
          <cell r="R988" t="str">
            <v>PC</v>
          </cell>
          <cell r="S988" t="str">
            <v>Y</v>
          </cell>
          <cell r="T988" t="str">
            <v>N</v>
          </cell>
          <cell r="U988">
            <v>41107</v>
          </cell>
          <cell r="V988">
            <v>41141</v>
          </cell>
          <cell r="W988">
            <v>41455</v>
          </cell>
          <cell r="X988">
            <v>41455</v>
          </cell>
          <cell r="Z988">
            <v>41148</v>
          </cell>
          <cell r="AA988">
            <v>41148</v>
          </cell>
          <cell r="AB988">
            <v>41148</v>
          </cell>
          <cell r="AC988">
            <v>41343</v>
          </cell>
          <cell r="AD988">
            <v>41357</v>
          </cell>
          <cell r="AE988">
            <v>41396</v>
          </cell>
          <cell r="AF988">
            <v>41399</v>
          </cell>
          <cell r="AG988">
            <v>41325</v>
          </cell>
          <cell r="AH988">
            <v>41425</v>
          </cell>
          <cell r="AI988" t="str">
            <v>-</v>
          </cell>
          <cell r="AJ988">
            <v>185</v>
          </cell>
          <cell r="AK988">
            <v>44.857142857142854</v>
          </cell>
          <cell r="AL988">
            <v>41141</v>
          </cell>
          <cell r="AM988">
            <v>41141</v>
          </cell>
          <cell r="AN988" t="str">
            <v>-</v>
          </cell>
          <cell r="AO988">
            <v>41171</v>
          </cell>
          <cell r="AP988">
            <v>41164</v>
          </cell>
          <cell r="AQ988">
            <v>41205</v>
          </cell>
          <cell r="AR988">
            <v>41318</v>
          </cell>
          <cell r="AT988" t="str">
            <v>Tippet</v>
          </cell>
          <cell r="AV988">
            <v>41327</v>
          </cell>
          <cell r="AX988">
            <v>41339</v>
          </cell>
          <cell r="AY988">
            <v>41445</v>
          </cell>
          <cell r="AZ988">
            <v>304</v>
          </cell>
        </row>
        <row r="989">
          <cell r="B989" t="str">
            <v>C2267066-01</v>
          </cell>
          <cell r="C989" t="str">
            <v>Summit Midstream / Zap Engineering</v>
          </cell>
          <cell r="D989" t="str">
            <v>Chatterji</v>
          </cell>
          <cell r="F989" t="str">
            <v>Schumacher</v>
          </cell>
          <cell r="H989" t="str">
            <v>Christina</v>
          </cell>
          <cell r="I989" t="str">
            <v>RRG DEB8</v>
          </cell>
          <cell r="K989" t="str">
            <v>SC13105</v>
          </cell>
          <cell r="M989">
            <v>1</v>
          </cell>
          <cell r="N989" t="str">
            <v>LMC311P</v>
          </cell>
          <cell r="O989">
            <v>142794</v>
          </cell>
          <cell r="P989" t="str">
            <v>PP</v>
          </cell>
          <cell r="Q989" t="str">
            <v>MCPX</v>
          </cell>
          <cell r="R989" t="str">
            <v>CA+</v>
          </cell>
          <cell r="S989" t="str">
            <v>Y</v>
          </cell>
          <cell r="T989" t="str">
            <v>N</v>
          </cell>
          <cell r="U989">
            <v>41372</v>
          </cell>
          <cell r="V989">
            <v>41373</v>
          </cell>
          <cell r="W989">
            <v>41516</v>
          </cell>
          <cell r="X989">
            <v>41516</v>
          </cell>
          <cell r="Y989">
            <v>41372</v>
          </cell>
          <cell r="Z989">
            <v>41380</v>
          </cell>
          <cell r="AA989">
            <v>41380</v>
          </cell>
          <cell r="AB989">
            <v>41387</v>
          </cell>
          <cell r="AC989">
            <v>41404</v>
          </cell>
          <cell r="AD989">
            <v>41418</v>
          </cell>
          <cell r="AE989">
            <v>41396</v>
          </cell>
          <cell r="AF989">
            <v>41400</v>
          </cell>
          <cell r="AH989">
            <v>41486</v>
          </cell>
          <cell r="AI989" t="str">
            <v>-</v>
          </cell>
          <cell r="AJ989">
            <v>20</v>
          </cell>
          <cell r="AK989">
            <v>20.428571428571427</v>
          </cell>
          <cell r="AL989">
            <v>41370</v>
          </cell>
          <cell r="AM989">
            <v>41376</v>
          </cell>
          <cell r="AN989" t="str">
            <v>-</v>
          </cell>
          <cell r="AO989">
            <v>41376</v>
          </cell>
          <cell r="AP989">
            <v>41380</v>
          </cell>
          <cell r="AQ989">
            <v>41383</v>
          </cell>
          <cell r="AR989">
            <v>41390</v>
          </cell>
          <cell r="AS989">
            <v>41397</v>
          </cell>
          <cell r="AT989" t="str">
            <v>Kaufmann</v>
          </cell>
          <cell r="AV989">
            <v>41400</v>
          </cell>
          <cell r="AX989">
            <v>41408</v>
          </cell>
          <cell r="AY989">
            <v>41507</v>
          </cell>
          <cell r="AZ989">
            <v>134</v>
          </cell>
        </row>
        <row r="990">
          <cell r="B990" t="str">
            <v>A2248256-01</v>
          </cell>
          <cell r="C990" t="str">
            <v>Taikkiso CPC</v>
          </cell>
          <cell r="D990" t="str">
            <v>Wareham</v>
          </cell>
          <cell r="F990" t="str">
            <v>Miller</v>
          </cell>
          <cell r="G990" t="str">
            <v>-</v>
          </cell>
          <cell r="H990" t="str">
            <v>Madeleine</v>
          </cell>
          <cell r="I990" t="str">
            <v>TKK2013S-01</v>
          </cell>
          <cell r="J990" t="str">
            <v>P-7404B</v>
          </cell>
          <cell r="M990">
            <v>1</v>
          </cell>
          <cell r="N990" t="str">
            <v>LMV322</v>
          </cell>
          <cell r="O990">
            <v>32818</v>
          </cell>
          <cell r="P990" t="str">
            <v>-</v>
          </cell>
          <cell r="Q990" t="str">
            <v>STD</v>
          </cell>
          <cell r="R990" t="str">
            <v>PB</v>
          </cell>
          <cell r="S990" t="str">
            <v>N</v>
          </cell>
          <cell r="T990" t="str">
            <v>N</v>
          </cell>
          <cell r="U990">
            <v>41320</v>
          </cell>
          <cell r="V990">
            <v>41326</v>
          </cell>
          <cell r="W990">
            <v>41453</v>
          </cell>
          <cell r="X990">
            <v>41453</v>
          </cell>
          <cell r="Y990">
            <v>41323</v>
          </cell>
          <cell r="Z990">
            <v>41333</v>
          </cell>
          <cell r="AA990">
            <v>41333</v>
          </cell>
          <cell r="AB990">
            <v>41333</v>
          </cell>
          <cell r="AC990">
            <v>41341</v>
          </cell>
          <cell r="AD990">
            <v>41355</v>
          </cell>
          <cell r="AE990">
            <v>41398</v>
          </cell>
          <cell r="AF990">
            <v>41401</v>
          </cell>
          <cell r="AH990">
            <v>41423</v>
          </cell>
          <cell r="AI990" t="str">
            <v>-</v>
          </cell>
          <cell r="AJ990">
            <v>54</v>
          </cell>
          <cell r="AK990">
            <v>18.142857142857142</v>
          </cell>
          <cell r="AL990">
            <v>41323</v>
          </cell>
          <cell r="AM990" t="str">
            <v>-</v>
          </cell>
          <cell r="AN990" t="str">
            <v>-</v>
          </cell>
          <cell r="AO990">
            <v>41327</v>
          </cell>
          <cell r="AP990">
            <v>41326</v>
          </cell>
          <cell r="AQ990">
            <v>41383</v>
          </cell>
          <cell r="AR990">
            <v>41383</v>
          </cell>
          <cell r="AS990">
            <v>41386</v>
          </cell>
          <cell r="AT990" t="str">
            <v>Kampman</v>
          </cell>
          <cell r="AV990">
            <v>41387</v>
          </cell>
          <cell r="AX990">
            <v>41389</v>
          </cell>
          <cell r="AY990">
            <v>41451</v>
          </cell>
          <cell r="AZ990">
            <v>125</v>
          </cell>
        </row>
        <row r="991">
          <cell r="B991" t="str">
            <v>A2248256-02</v>
          </cell>
          <cell r="C991" t="str">
            <v>Taikkiso CPC</v>
          </cell>
          <cell r="D991" t="str">
            <v>Wareham</v>
          </cell>
          <cell r="F991" t="str">
            <v>Miller</v>
          </cell>
          <cell r="G991" t="str">
            <v>-</v>
          </cell>
          <cell r="H991" t="str">
            <v>Madeleine</v>
          </cell>
          <cell r="I991" t="str">
            <v>TKK2013S-01</v>
          </cell>
          <cell r="J991" t="str">
            <v>P-105B</v>
          </cell>
          <cell r="M991">
            <v>1</v>
          </cell>
          <cell r="N991" t="str">
            <v>LMV311Z</v>
          </cell>
          <cell r="O991">
            <v>81196</v>
          </cell>
          <cell r="P991" t="str">
            <v>-</v>
          </cell>
          <cell r="Q991" t="str">
            <v>STD</v>
          </cell>
          <cell r="R991" t="str">
            <v>PB</v>
          </cell>
          <cell r="S991" t="str">
            <v>N</v>
          </cell>
          <cell r="T991" t="str">
            <v>N</v>
          </cell>
          <cell r="U991">
            <v>41320</v>
          </cell>
          <cell r="V991">
            <v>41326</v>
          </cell>
          <cell r="W991">
            <v>41453</v>
          </cell>
          <cell r="X991">
            <v>41453</v>
          </cell>
          <cell r="Y991">
            <v>41323</v>
          </cell>
          <cell r="Z991">
            <v>41333</v>
          </cell>
          <cell r="AA991">
            <v>41333</v>
          </cell>
          <cell r="AB991">
            <v>41333</v>
          </cell>
          <cell r="AC991">
            <v>41341</v>
          </cell>
          <cell r="AD991">
            <v>41355</v>
          </cell>
          <cell r="AE991">
            <v>41398</v>
          </cell>
          <cell r="AF991">
            <v>41401</v>
          </cell>
          <cell r="AH991">
            <v>41423</v>
          </cell>
          <cell r="AI991" t="str">
            <v>-</v>
          </cell>
          <cell r="AJ991">
            <v>54</v>
          </cell>
          <cell r="AK991">
            <v>18.142857142857142</v>
          </cell>
          <cell r="AL991">
            <v>41323</v>
          </cell>
          <cell r="AM991" t="str">
            <v>-</v>
          </cell>
          <cell r="AN991" t="str">
            <v>-</v>
          </cell>
          <cell r="AO991">
            <v>41330</v>
          </cell>
          <cell r="AP991">
            <v>41326</v>
          </cell>
          <cell r="AQ991">
            <v>41383</v>
          </cell>
          <cell r="AR991">
            <v>41383</v>
          </cell>
          <cell r="AS991">
            <v>41386</v>
          </cell>
          <cell r="AT991" t="str">
            <v>Kampman</v>
          </cell>
          <cell r="AV991">
            <v>41387</v>
          </cell>
          <cell r="AX991">
            <v>41395</v>
          </cell>
          <cell r="AY991">
            <v>41451</v>
          </cell>
          <cell r="AZ991">
            <v>125</v>
          </cell>
        </row>
        <row r="992">
          <cell r="B992" t="str">
            <v>A2269015-01-02</v>
          </cell>
          <cell r="C992" t="str">
            <v>Markwest Liberty</v>
          </cell>
          <cell r="D992" t="str">
            <v>Thompson</v>
          </cell>
          <cell r="F992" t="str">
            <v>Joyce</v>
          </cell>
          <cell r="H992" t="str">
            <v>Kursten</v>
          </cell>
          <cell r="I992" t="str">
            <v>1015476/LBTY130025</v>
          </cell>
          <cell r="J992" t="str">
            <v>P-615A/B</v>
          </cell>
          <cell r="K992" t="str">
            <v>118013-4</v>
          </cell>
          <cell r="M992">
            <v>2</v>
          </cell>
          <cell r="N992" t="str">
            <v>LMV311</v>
          </cell>
          <cell r="O992">
            <v>159036</v>
          </cell>
          <cell r="P992" t="str">
            <v>-</v>
          </cell>
          <cell r="Q992" t="str">
            <v>FLT</v>
          </cell>
          <cell r="R992" t="str">
            <v>PB</v>
          </cell>
          <cell r="S992" t="str">
            <v>N</v>
          </cell>
          <cell r="T992" t="str">
            <v>N</v>
          </cell>
          <cell r="U992">
            <v>41379</v>
          </cell>
          <cell r="V992">
            <v>41379</v>
          </cell>
          <cell r="W992">
            <v>41453</v>
          </cell>
          <cell r="X992">
            <v>41453</v>
          </cell>
          <cell r="Y992">
            <v>41379</v>
          </cell>
          <cell r="Z992">
            <v>41386</v>
          </cell>
          <cell r="AA992">
            <v>41386</v>
          </cell>
          <cell r="AB992">
            <v>41386</v>
          </cell>
          <cell r="AC992">
            <v>41341</v>
          </cell>
          <cell r="AD992">
            <v>41355</v>
          </cell>
          <cell r="AE992">
            <v>41398</v>
          </cell>
          <cell r="AF992">
            <v>41401</v>
          </cell>
          <cell r="AH992">
            <v>41423</v>
          </cell>
          <cell r="AI992" t="str">
            <v>-</v>
          </cell>
          <cell r="AJ992">
            <v>17</v>
          </cell>
          <cell r="AK992">
            <v>10.571428571428571</v>
          </cell>
          <cell r="AL992">
            <v>41379</v>
          </cell>
          <cell r="AM992">
            <v>41386</v>
          </cell>
          <cell r="AN992">
            <v>41393</v>
          </cell>
          <cell r="AO992">
            <v>41395</v>
          </cell>
          <cell r="AP992">
            <v>41379</v>
          </cell>
          <cell r="AQ992">
            <v>41402</v>
          </cell>
          <cell r="AR992">
            <v>41403</v>
          </cell>
          <cell r="AS992">
            <v>41415</v>
          </cell>
          <cell r="AT992" t="str">
            <v>Kennedy</v>
          </cell>
          <cell r="AV992">
            <v>41415</v>
          </cell>
          <cell r="AX992">
            <v>41418</v>
          </cell>
          <cell r="AY992">
            <v>41453</v>
          </cell>
          <cell r="AZ992">
            <v>74</v>
          </cell>
        </row>
        <row r="993">
          <cell r="B993" t="str">
            <v>A2275087-01-02</v>
          </cell>
          <cell r="C993" t="str">
            <v>GAISA / YPF</v>
          </cell>
          <cell r="D993" t="str">
            <v>Kennedy</v>
          </cell>
          <cell r="F993" t="str">
            <v>Reichert</v>
          </cell>
          <cell r="H993" t="str">
            <v>Kursten</v>
          </cell>
          <cell r="I993" t="str">
            <v>OI33696</v>
          </cell>
          <cell r="J993" t="str">
            <v>J-2136A/B</v>
          </cell>
          <cell r="M993">
            <v>2</v>
          </cell>
          <cell r="N993" t="str">
            <v>LMV322</v>
          </cell>
          <cell r="O993">
            <v>48798.879999999997</v>
          </cell>
          <cell r="P993" t="str">
            <v>-</v>
          </cell>
          <cell r="Q993" t="str">
            <v>FLT</v>
          </cell>
          <cell r="R993" t="str">
            <v>P4</v>
          </cell>
          <cell r="S993" t="str">
            <v>N</v>
          </cell>
          <cell r="T993" t="str">
            <v>Y</v>
          </cell>
          <cell r="U993">
            <v>41393</v>
          </cell>
          <cell r="V993">
            <v>41394</v>
          </cell>
          <cell r="W993">
            <v>41425</v>
          </cell>
          <cell r="X993">
            <v>41425</v>
          </cell>
          <cell r="Y993">
            <v>41394</v>
          </cell>
          <cell r="Z993">
            <v>41401</v>
          </cell>
          <cell r="AA993">
            <v>41401</v>
          </cell>
          <cell r="AB993">
            <v>41396</v>
          </cell>
          <cell r="AC993">
            <v>41425</v>
          </cell>
          <cell r="AD993">
            <v>41425</v>
          </cell>
          <cell r="AE993">
            <v>41402</v>
          </cell>
          <cell r="AF993">
            <v>41403</v>
          </cell>
          <cell r="AH993">
            <v>41395</v>
          </cell>
          <cell r="AI993" t="str">
            <v>-</v>
          </cell>
          <cell r="AJ993">
            <v>8</v>
          </cell>
          <cell r="AK993">
            <v>4.4285714285714288</v>
          </cell>
          <cell r="AL993">
            <v>41394</v>
          </cell>
          <cell r="AM993" t="str">
            <v>-</v>
          </cell>
          <cell r="AN993" t="str">
            <v>-</v>
          </cell>
          <cell r="AO993">
            <v>41395</v>
          </cell>
          <cell r="AP993">
            <v>41395</v>
          </cell>
          <cell r="AQ993">
            <v>41397</v>
          </cell>
          <cell r="AR993">
            <v>41402</v>
          </cell>
          <cell r="AS993">
            <v>41404</v>
          </cell>
          <cell r="AT993" t="str">
            <v>Nelson</v>
          </cell>
          <cell r="AV993">
            <v>41407</v>
          </cell>
          <cell r="AX993">
            <v>41409</v>
          </cell>
          <cell r="AY993">
            <v>41425</v>
          </cell>
          <cell r="AZ993">
            <v>31</v>
          </cell>
        </row>
        <row r="994">
          <cell r="B994" t="str">
            <v>C2167775-01-02</v>
          </cell>
          <cell r="C994" t="str">
            <v>Sinopec USA / Maoming</v>
          </cell>
          <cell r="D994" t="str">
            <v>Fox</v>
          </cell>
          <cell r="F994" t="str">
            <v>Parsell</v>
          </cell>
          <cell r="H994" t="str">
            <v>Michelle</v>
          </cell>
          <cell r="I994" t="str">
            <v>12CNUSA26SPECUS21049</v>
          </cell>
          <cell r="J994" t="str">
            <v>C201AB</v>
          </cell>
          <cell r="M994">
            <v>2</v>
          </cell>
          <cell r="N994" t="str">
            <v>LMC-343</v>
          </cell>
          <cell r="O994">
            <v>4165000</v>
          </cell>
          <cell r="P994" t="str">
            <v>PP</v>
          </cell>
          <cell r="Q994" t="str">
            <v>CPX</v>
          </cell>
          <cell r="R994" t="str">
            <v>CF</v>
          </cell>
          <cell r="S994" t="str">
            <v>Y</v>
          </cell>
          <cell r="T994" t="str">
            <v>N</v>
          </cell>
          <cell r="V994">
            <v>41107</v>
          </cell>
          <cell r="W994">
            <v>41501</v>
          </cell>
          <cell r="X994">
            <v>41446</v>
          </cell>
          <cell r="Z994">
            <v>41114</v>
          </cell>
          <cell r="AA994">
            <v>41114</v>
          </cell>
          <cell r="AB994">
            <v>41121</v>
          </cell>
          <cell r="AC994">
            <v>41320</v>
          </cell>
          <cell r="AD994">
            <v>41334</v>
          </cell>
          <cell r="AE994">
            <v>41396</v>
          </cell>
          <cell r="AF994">
            <v>41403</v>
          </cell>
          <cell r="AG994">
            <v>41295</v>
          </cell>
          <cell r="AH994">
            <v>41416</v>
          </cell>
          <cell r="AI994" t="str">
            <v>-</v>
          </cell>
          <cell r="AJ994">
            <v>213</v>
          </cell>
          <cell r="AK994">
            <v>48.428571428571431</v>
          </cell>
          <cell r="AL994">
            <v>41520</v>
          </cell>
          <cell r="AM994">
            <v>41549</v>
          </cell>
          <cell r="AN994" t="str">
            <v>-</v>
          </cell>
          <cell r="AO994">
            <v>41532</v>
          </cell>
          <cell r="AP994" t="str">
            <v>x</v>
          </cell>
          <cell r="AQ994" t="str">
            <v>partial</v>
          </cell>
          <cell r="AR994">
            <v>41291</v>
          </cell>
          <cell r="AT994" t="str">
            <v>Peters</v>
          </cell>
          <cell r="AV994">
            <v>41313</v>
          </cell>
          <cell r="AX994">
            <v>41339</v>
          </cell>
          <cell r="AY994">
            <v>41444</v>
          </cell>
          <cell r="AZ994">
            <v>337</v>
          </cell>
        </row>
        <row r="995">
          <cell r="B995" t="str">
            <v>C2167775-03-04</v>
          </cell>
          <cell r="C995" t="str">
            <v>Sinopec USA / Maoming</v>
          </cell>
          <cell r="D995" t="str">
            <v>Fox</v>
          </cell>
          <cell r="F995" t="str">
            <v>Parsell</v>
          </cell>
          <cell r="H995" t="str">
            <v>Michelle</v>
          </cell>
          <cell r="I995" t="str">
            <v>12CNUSA26SPECUS21049</v>
          </cell>
          <cell r="J995" t="str">
            <v>C201AB</v>
          </cell>
          <cell r="M995">
            <v>2</v>
          </cell>
          <cell r="N995" t="str">
            <v>LMC-343</v>
          </cell>
          <cell r="O995">
            <v>0</v>
          </cell>
          <cell r="P995" t="str">
            <v>PP</v>
          </cell>
          <cell r="Q995" t="str">
            <v>CPX</v>
          </cell>
          <cell r="R995" t="str">
            <v>CF</v>
          </cell>
          <cell r="S995" t="str">
            <v>Y</v>
          </cell>
          <cell r="T995" t="str">
            <v>N</v>
          </cell>
          <cell r="V995">
            <v>41107</v>
          </cell>
          <cell r="W995">
            <v>41501</v>
          </cell>
          <cell r="X995">
            <v>41446</v>
          </cell>
          <cell r="Z995">
            <v>41114</v>
          </cell>
          <cell r="AA995">
            <v>41114</v>
          </cell>
          <cell r="AB995">
            <v>41121</v>
          </cell>
          <cell r="AC995">
            <v>41320</v>
          </cell>
          <cell r="AD995">
            <v>41334</v>
          </cell>
          <cell r="AE995">
            <v>41396</v>
          </cell>
          <cell r="AF995">
            <v>41403</v>
          </cell>
          <cell r="AG995">
            <v>41295</v>
          </cell>
          <cell r="AH995">
            <v>41416</v>
          </cell>
          <cell r="AI995" t="str">
            <v>-</v>
          </cell>
          <cell r="AJ995">
            <v>213</v>
          </cell>
          <cell r="AK995">
            <v>48.428571428571431</v>
          </cell>
          <cell r="AL995">
            <v>41520</v>
          </cell>
          <cell r="AM995">
            <v>41549</v>
          </cell>
          <cell r="AN995" t="str">
            <v>-</v>
          </cell>
          <cell r="AO995">
            <v>41532</v>
          </cell>
          <cell r="AP995" t="str">
            <v>x</v>
          </cell>
          <cell r="AQ995" t="str">
            <v>partial</v>
          </cell>
          <cell r="AR995">
            <v>41291</v>
          </cell>
          <cell r="AT995" t="str">
            <v>Peters</v>
          </cell>
          <cell r="AV995">
            <v>41313</v>
          </cell>
          <cell r="AX995">
            <v>41339</v>
          </cell>
          <cell r="AY995">
            <v>41444</v>
          </cell>
          <cell r="AZ995">
            <v>337</v>
          </cell>
        </row>
        <row r="996">
          <cell r="B996" t="str">
            <v>C2167775-01-02</v>
          </cell>
          <cell r="C996" t="str">
            <v>Sinopec USA / Maoming - KIT</v>
          </cell>
          <cell r="D996" t="str">
            <v>Fox</v>
          </cell>
          <cell r="F996" t="str">
            <v>Parsell</v>
          </cell>
          <cell r="H996" t="str">
            <v>Michelle</v>
          </cell>
          <cell r="I996" t="str">
            <v>12CNUSA26SPECUS21049</v>
          </cell>
          <cell r="J996" t="str">
            <v>C201AB</v>
          </cell>
          <cell r="M996">
            <v>0</v>
          </cell>
          <cell r="N996" t="str">
            <v>LMC-343</v>
          </cell>
          <cell r="O996">
            <v>0</v>
          </cell>
          <cell r="P996" t="str">
            <v>PP</v>
          </cell>
          <cell r="Q996" t="str">
            <v>CPX</v>
          </cell>
          <cell r="R996" t="str">
            <v>CF</v>
          </cell>
          <cell r="S996" t="str">
            <v>Y</v>
          </cell>
          <cell r="T996" t="str">
            <v>N</v>
          </cell>
          <cell r="V996">
            <v>41107</v>
          </cell>
          <cell r="W996">
            <v>41501</v>
          </cell>
          <cell r="X996">
            <v>41446</v>
          </cell>
          <cell r="Z996">
            <v>41114</v>
          </cell>
          <cell r="AA996">
            <v>41114</v>
          </cell>
          <cell r="AB996">
            <v>41121</v>
          </cell>
          <cell r="AC996">
            <v>41320</v>
          </cell>
          <cell r="AD996">
            <v>41334</v>
          </cell>
          <cell r="AE996">
            <v>41396</v>
          </cell>
          <cell r="AF996">
            <v>41403</v>
          </cell>
          <cell r="AG996">
            <v>41295</v>
          </cell>
          <cell r="AH996">
            <v>41416</v>
          </cell>
          <cell r="AI996" t="str">
            <v>-</v>
          </cell>
          <cell r="AJ996">
            <v>213</v>
          </cell>
          <cell r="AK996">
            <v>48.428571428571431</v>
          </cell>
          <cell r="AL996">
            <v>41520</v>
          </cell>
          <cell r="AM996">
            <v>41549</v>
          </cell>
          <cell r="AN996" t="str">
            <v>-</v>
          </cell>
          <cell r="AO996">
            <v>41532</v>
          </cell>
          <cell r="AP996" t="str">
            <v>x</v>
          </cell>
          <cell r="AQ996" t="str">
            <v>partial</v>
          </cell>
          <cell r="AR996">
            <v>41334</v>
          </cell>
          <cell r="AS996">
            <v>41334</v>
          </cell>
          <cell r="AT996" t="str">
            <v>Peters</v>
          </cell>
          <cell r="AW996">
            <v>41338</v>
          </cell>
          <cell r="AX996">
            <v>41339</v>
          </cell>
          <cell r="AY996">
            <v>41444</v>
          </cell>
          <cell r="AZ996">
            <v>337</v>
          </cell>
        </row>
        <row r="997">
          <cell r="B997" t="str">
            <v>C2167775-03-04</v>
          </cell>
          <cell r="C997" t="str">
            <v>Sinopec USA / Maoming - KIT</v>
          </cell>
          <cell r="D997" t="str">
            <v>Fox</v>
          </cell>
          <cell r="F997" t="str">
            <v>Parsell</v>
          </cell>
          <cell r="H997" t="str">
            <v>Michelle</v>
          </cell>
          <cell r="I997" t="str">
            <v>12CNUSA26SPECUS21049</v>
          </cell>
          <cell r="J997" t="str">
            <v>C201AB</v>
          </cell>
          <cell r="M997">
            <v>0</v>
          </cell>
          <cell r="N997" t="str">
            <v>LMC-343</v>
          </cell>
          <cell r="O997">
            <v>0</v>
          </cell>
          <cell r="P997" t="str">
            <v>PP</v>
          </cell>
          <cell r="Q997" t="str">
            <v>CPX</v>
          </cell>
          <cell r="R997" t="str">
            <v>CF</v>
          </cell>
          <cell r="S997" t="str">
            <v>Y</v>
          </cell>
          <cell r="T997" t="str">
            <v>N</v>
          </cell>
          <cell r="V997">
            <v>41107</v>
          </cell>
          <cell r="W997">
            <v>41501</v>
          </cell>
          <cell r="X997">
            <v>41446</v>
          </cell>
          <cell r="Z997">
            <v>41114</v>
          </cell>
          <cell r="AA997">
            <v>41114</v>
          </cell>
          <cell r="AB997">
            <v>41121</v>
          </cell>
          <cell r="AC997">
            <v>41320</v>
          </cell>
          <cell r="AD997">
            <v>41334</v>
          </cell>
          <cell r="AE997">
            <v>41396</v>
          </cell>
          <cell r="AF997">
            <v>41403</v>
          </cell>
          <cell r="AG997">
            <v>41295</v>
          </cell>
          <cell r="AH997">
            <v>41416</v>
          </cell>
          <cell r="AI997" t="str">
            <v>-</v>
          </cell>
          <cell r="AJ997">
            <v>213</v>
          </cell>
          <cell r="AK997">
            <v>48.428571428571431</v>
          </cell>
          <cell r="AL997">
            <v>41520</v>
          </cell>
          <cell r="AM997">
            <v>41549</v>
          </cell>
          <cell r="AN997" t="str">
            <v>-</v>
          </cell>
          <cell r="AO997">
            <v>41532</v>
          </cell>
          <cell r="AP997" t="str">
            <v>x</v>
          </cell>
          <cell r="AQ997" t="str">
            <v>partial</v>
          </cell>
          <cell r="AR997">
            <v>41334</v>
          </cell>
          <cell r="AS997">
            <v>41334</v>
          </cell>
          <cell r="AT997" t="str">
            <v>Peters</v>
          </cell>
          <cell r="AW997">
            <v>41338</v>
          </cell>
          <cell r="AX997">
            <v>41339</v>
          </cell>
          <cell r="AY997">
            <v>41444</v>
          </cell>
          <cell r="AZ997">
            <v>337</v>
          </cell>
        </row>
        <row r="998">
          <cell r="B998" t="str">
            <v>A2277274-01</v>
          </cell>
          <cell r="C998" t="str">
            <v>Delek Refining Ltd.</v>
          </cell>
          <cell r="D998" t="str">
            <v>Kennedy</v>
          </cell>
          <cell r="F998" t="str">
            <v>Miller</v>
          </cell>
          <cell r="G998" t="str">
            <v>-</v>
          </cell>
          <cell r="H998" t="str">
            <v>Madeleine</v>
          </cell>
          <cell r="I998" t="str">
            <v>044055-0000-001</v>
          </cell>
          <cell r="J998" t="str">
            <v>01-P-95</v>
          </cell>
          <cell r="K998" t="str">
            <v>117555-2</v>
          </cell>
          <cell r="M998">
            <v>1</v>
          </cell>
          <cell r="N998" t="str">
            <v>LMV806</v>
          </cell>
          <cell r="O998">
            <v>32124</v>
          </cell>
          <cell r="P998" t="str">
            <v>-</v>
          </cell>
          <cell r="Q998" t="str">
            <v>FLT</v>
          </cell>
          <cell r="R998" t="str">
            <v>P6</v>
          </cell>
          <cell r="S998" t="str">
            <v>N</v>
          </cell>
          <cell r="T998" t="str">
            <v>Y</v>
          </cell>
          <cell r="U998">
            <v>41400</v>
          </cell>
          <cell r="V998">
            <v>41400</v>
          </cell>
          <cell r="W998">
            <v>41439</v>
          </cell>
          <cell r="X998">
            <v>41439</v>
          </cell>
          <cell r="Y998">
            <v>41400</v>
          </cell>
          <cell r="Z998">
            <v>41407</v>
          </cell>
          <cell r="AA998">
            <v>41407</v>
          </cell>
          <cell r="AB998">
            <v>41403</v>
          </cell>
          <cell r="AC998">
            <v>41439</v>
          </cell>
          <cell r="AD998">
            <v>41439</v>
          </cell>
          <cell r="AE998">
            <v>41402.5</v>
          </cell>
          <cell r="AF998">
            <v>41404</v>
          </cell>
          <cell r="AH998">
            <v>41409</v>
          </cell>
          <cell r="AI998" t="str">
            <v>-</v>
          </cell>
          <cell r="AJ998">
            <v>5</v>
          </cell>
          <cell r="AK998">
            <v>5.5714285714285712</v>
          </cell>
          <cell r="AL998">
            <v>41400</v>
          </cell>
          <cell r="AM998">
            <v>41409</v>
          </cell>
          <cell r="AN998" t="str">
            <v>-</v>
          </cell>
          <cell r="AO998">
            <v>41411</v>
          </cell>
          <cell r="AP998">
            <v>41400</v>
          </cell>
          <cell r="AR998">
            <v>41414</v>
          </cell>
          <cell r="AS998">
            <v>41418</v>
          </cell>
          <cell r="AT998" t="str">
            <v>Nelson</v>
          </cell>
          <cell r="AV998">
            <v>41418</v>
          </cell>
          <cell r="AX998">
            <v>41424</v>
          </cell>
          <cell r="AY998">
            <v>41446</v>
          </cell>
          <cell r="AZ998">
            <v>46</v>
          </cell>
        </row>
        <row r="999">
          <cell r="B999" t="str">
            <v>A2219733-01-02</v>
          </cell>
          <cell r="C999" t="str">
            <v>Global Seal Co., LTD.</v>
          </cell>
          <cell r="D999" t="str">
            <v>Mckechnie</v>
          </cell>
          <cell r="F999" t="str">
            <v>Collins</v>
          </cell>
          <cell r="H999" t="str">
            <v>Shara</v>
          </cell>
          <cell r="I999" t="str">
            <v>GB-PO-01-004-12 R1</v>
          </cell>
          <cell r="J999" t="str">
            <v>17G103A/B</v>
          </cell>
          <cell r="M999">
            <v>2</v>
          </cell>
          <cell r="N999" t="str">
            <v>LMV311</v>
          </cell>
          <cell r="O999">
            <v>320649</v>
          </cell>
          <cell r="P999" t="str">
            <v>PP</v>
          </cell>
          <cell r="Q999" t="str">
            <v>MCPX</v>
          </cell>
          <cell r="R999" t="str">
            <v>PC</v>
          </cell>
          <cell r="S999" t="str">
            <v>Y</v>
          </cell>
          <cell r="T999" t="str">
            <v>N</v>
          </cell>
          <cell r="U999">
            <v>41241</v>
          </cell>
          <cell r="V999">
            <v>41247</v>
          </cell>
          <cell r="W999">
            <v>41466</v>
          </cell>
          <cell r="X999">
            <v>41466</v>
          </cell>
          <cell r="Y999">
            <v>41242</v>
          </cell>
          <cell r="Z999">
            <v>41254</v>
          </cell>
          <cell r="AA999">
            <v>41254</v>
          </cell>
          <cell r="AB999">
            <v>41254</v>
          </cell>
          <cell r="AC999">
            <v>41354</v>
          </cell>
          <cell r="AD999">
            <v>41368</v>
          </cell>
          <cell r="AE999">
            <v>41404</v>
          </cell>
          <cell r="AF999">
            <v>41407</v>
          </cell>
          <cell r="AH999">
            <v>41436</v>
          </cell>
          <cell r="AI999" t="str">
            <v>-</v>
          </cell>
          <cell r="AJ999">
            <v>115</v>
          </cell>
          <cell r="AK999">
            <v>31.285714285714285</v>
          </cell>
          <cell r="AL999">
            <v>41242</v>
          </cell>
          <cell r="AP999">
            <v>41612</v>
          </cell>
          <cell r="AQ999" t="str">
            <v>X</v>
          </cell>
          <cell r="AR999">
            <v>41396</v>
          </cell>
          <cell r="AS999">
            <v>41404</v>
          </cell>
          <cell r="AT999" t="str">
            <v>Setelin</v>
          </cell>
          <cell r="AV999">
            <v>41407</v>
          </cell>
          <cell r="AX999">
            <v>41431</v>
          </cell>
          <cell r="AY999">
            <v>41486</v>
          </cell>
          <cell r="AZ999">
            <v>239</v>
          </cell>
        </row>
        <row r="1000">
          <cell r="B1000" t="str">
            <v>A2219733-03-04</v>
          </cell>
          <cell r="C1000" t="str">
            <v>Global Seal Co., LTD.</v>
          </cell>
          <cell r="D1000" t="str">
            <v>Mckechnie</v>
          </cell>
          <cell r="F1000" t="str">
            <v>Collins</v>
          </cell>
          <cell r="H1000" t="str">
            <v>Shara</v>
          </cell>
          <cell r="I1000" t="str">
            <v>GB-PO-01-004-12 R1</v>
          </cell>
          <cell r="J1000" t="str">
            <v>18G105A/B</v>
          </cell>
          <cell r="M1000">
            <v>2</v>
          </cell>
          <cell r="N1000" t="str">
            <v>LMV311</v>
          </cell>
          <cell r="O1000">
            <v>138863</v>
          </cell>
          <cell r="P1000" t="str">
            <v>PP</v>
          </cell>
          <cell r="Q1000" t="str">
            <v>MCPX</v>
          </cell>
          <cell r="R1000" t="str">
            <v>PC</v>
          </cell>
          <cell r="S1000" t="str">
            <v>Y</v>
          </cell>
          <cell r="T1000" t="str">
            <v>N</v>
          </cell>
          <cell r="U1000">
            <v>41241</v>
          </cell>
          <cell r="V1000">
            <v>41247</v>
          </cell>
          <cell r="W1000">
            <v>41466</v>
          </cell>
          <cell r="X1000">
            <v>41466</v>
          </cell>
          <cell r="Y1000">
            <v>41242</v>
          </cell>
          <cell r="Z1000">
            <v>41254</v>
          </cell>
          <cell r="AA1000">
            <v>41254</v>
          </cell>
          <cell r="AB1000">
            <v>41254</v>
          </cell>
          <cell r="AC1000">
            <v>41354</v>
          </cell>
          <cell r="AD1000">
            <v>41368</v>
          </cell>
          <cell r="AE1000">
            <v>41404</v>
          </cell>
          <cell r="AF1000">
            <v>41407</v>
          </cell>
          <cell r="AH1000">
            <v>41436</v>
          </cell>
          <cell r="AI1000" t="str">
            <v>-</v>
          </cell>
          <cell r="AJ1000">
            <v>115</v>
          </cell>
          <cell r="AK1000">
            <v>31.285714285714285</v>
          </cell>
          <cell r="AL1000">
            <v>41242</v>
          </cell>
          <cell r="AP1000">
            <v>41612</v>
          </cell>
          <cell r="AQ1000" t="str">
            <v>X</v>
          </cell>
          <cell r="AR1000">
            <v>41396</v>
          </cell>
          <cell r="AS1000">
            <v>41404</v>
          </cell>
          <cell r="AT1000" t="str">
            <v>Setelin</v>
          </cell>
          <cell r="AV1000">
            <v>41407</v>
          </cell>
          <cell r="AW1000" t="str">
            <v>Kit not rls on 6/11</v>
          </cell>
          <cell r="AX1000">
            <v>41436</v>
          </cell>
          <cell r="AY1000">
            <v>41486</v>
          </cell>
          <cell r="AZ1000">
            <v>239</v>
          </cell>
        </row>
        <row r="1001">
          <cell r="B1001" t="str">
            <v>A2272869-01</v>
          </cell>
          <cell r="C1001" t="str">
            <v>NPE / Lamb Weston Taber Plant</v>
          </cell>
          <cell r="D1001" t="str">
            <v>Kennedy</v>
          </cell>
          <cell r="F1001" t="str">
            <v>Burks</v>
          </cell>
          <cell r="G1001" t="str">
            <v>na</v>
          </cell>
          <cell r="H1001" t="str">
            <v>Kursten</v>
          </cell>
          <cell r="I1001" t="str">
            <v>PUR534717</v>
          </cell>
          <cell r="J1001" t="str">
            <v>P-1</v>
          </cell>
          <cell r="K1001" t="str">
            <v>116628-1</v>
          </cell>
          <cell r="M1001">
            <v>1</v>
          </cell>
          <cell r="N1001" t="str">
            <v>LMV801</v>
          </cell>
          <cell r="O1001">
            <v>24274.61</v>
          </cell>
          <cell r="P1001" t="str">
            <v>-</v>
          </cell>
          <cell r="Q1001" t="str">
            <v>FLT</v>
          </cell>
          <cell r="R1001" t="str">
            <v>P8</v>
          </cell>
          <cell r="S1001" t="str">
            <v>N</v>
          </cell>
          <cell r="T1001" t="str">
            <v>N</v>
          </cell>
          <cell r="U1001">
            <v>41387</v>
          </cell>
          <cell r="V1001">
            <v>41388</v>
          </cell>
          <cell r="W1001">
            <v>41453</v>
          </cell>
          <cell r="X1001">
            <v>41453</v>
          </cell>
          <cell r="Y1001">
            <v>41388</v>
          </cell>
          <cell r="Z1001">
            <v>41395</v>
          </cell>
          <cell r="AA1001">
            <v>41395</v>
          </cell>
          <cell r="AB1001">
            <v>41392</v>
          </cell>
          <cell r="AC1001">
            <v>41453</v>
          </cell>
          <cell r="AD1001">
            <v>41453</v>
          </cell>
          <cell r="AE1001">
            <v>41407</v>
          </cell>
          <cell r="AF1001">
            <v>41409</v>
          </cell>
          <cell r="AH1001">
            <v>41423</v>
          </cell>
          <cell r="AI1001" t="str">
            <v>-</v>
          </cell>
          <cell r="AJ1001">
            <v>16</v>
          </cell>
          <cell r="AK1001">
            <v>9.2857142857142865</v>
          </cell>
          <cell r="AL1001">
            <v>41388</v>
          </cell>
          <cell r="AM1001" t="str">
            <v>-</v>
          </cell>
          <cell r="AN1001" t="str">
            <v>-</v>
          </cell>
          <cell r="AO1001">
            <v>41394</v>
          </cell>
          <cell r="AP1001">
            <v>41388</v>
          </cell>
          <cell r="AR1001">
            <v>41397</v>
          </cell>
          <cell r="AS1001">
            <v>41414</v>
          </cell>
          <cell r="AT1001" t="str">
            <v>Wareham</v>
          </cell>
          <cell r="AV1001">
            <v>41415</v>
          </cell>
          <cell r="AX1001">
            <v>41415</v>
          </cell>
          <cell r="AY1001">
            <v>41439</v>
          </cell>
          <cell r="AZ1001">
            <v>51</v>
          </cell>
        </row>
        <row r="1002">
          <cell r="B1002" t="str">
            <v>C2237843-01</v>
          </cell>
          <cell r="C1002" t="str">
            <v>UOP Russell LLC</v>
          </cell>
          <cell r="D1002" t="str">
            <v>Wareham</v>
          </cell>
          <cell r="F1002" t="str">
            <v>Miller</v>
          </cell>
          <cell r="G1002" t="str">
            <v>-</v>
          </cell>
          <cell r="H1002" t="str">
            <v>Kursten</v>
          </cell>
          <cell r="I1002" t="str">
            <v>331-12</v>
          </cell>
          <cell r="J1002" t="str">
            <v>C-141</v>
          </cell>
          <cell r="M1002">
            <v>1</v>
          </cell>
          <cell r="N1002" t="str">
            <v>LMC311P</v>
          </cell>
          <cell r="O1002">
            <v>134830</v>
          </cell>
          <cell r="P1002" t="str">
            <v>-</v>
          </cell>
          <cell r="Q1002" t="str">
            <v>FLT</v>
          </cell>
          <cell r="R1002" t="str">
            <v>CA</v>
          </cell>
          <cell r="S1002" t="str">
            <v>N</v>
          </cell>
          <cell r="T1002" t="str">
            <v>N</v>
          </cell>
          <cell r="U1002">
            <v>41298</v>
          </cell>
          <cell r="V1002">
            <v>41299</v>
          </cell>
          <cell r="W1002">
            <v>41470</v>
          </cell>
          <cell r="X1002">
            <v>41470</v>
          </cell>
          <cell r="Y1002">
            <v>41298</v>
          </cell>
          <cell r="Z1002">
            <v>41306</v>
          </cell>
          <cell r="AA1002">
            <v>41306</v>
          </cell>
          <cell r="AB1002">
            <v>41313</v>
          </cell>
          <cell r="AC1002">
            <v>41358</v>
          </cell>
          <cell r="AD1002">
            <v>41372</v>
          </cell>
          <cell r="AE1002">
            <v>41406</v>
          </cell>
          <cell r="AF1002">
            <v>41410</v>
          </cell>
          <cell r="AH1002">
            <v>41440</v>
          </cell>
          <cell r="AI1002" t="str">
            <v>-</v>
          </cell>
          <cell r="AJ1002">
            <v>80</v>
          </cell>
          <cell r="AK1002">
            <v>24.428571428571427</v>
          </cell>
          <cell r="AL1002">
            <v>41299</v>
          </cell>
          <cell r="AP1002">
            <v>41299</v>
          </cell>
          <cell r="AQ1002">
            <v>41375</v>
          </cell>
          <cell r="AV1002">
            <v>41376</v>
          </cell>
          <cell r="AX1002">
            <v>41383</v>
          </cell>
          <cell r="AY1002">
            <v>41449</v>
          </cell>
          <cell r="AZ1002">
            <v>150</v>
          </cell>
        </row>
        <row r="1003">
          <cell r="B1003" t="str">
            <v>A2261935-01</v>
          </cell>
          <cell r="C1003" t="str">
            <v>Equistar/Lyondellbasel</v>
          </cell>
          <cell r="D1003" t="str">
            <v>Kennedy</v>
          </cell>
          <cell r="F1003" t="str">
            <v>Miller</v>
          </cell>
          <cell r="G1003" t="str">
            <v>-</v>
          </cell>
          <cell r="H1003" t="str">
            <v>Madeleine</v>
          </cell>
          <cell r="I1003" t="str">
            <v>4401798466</v>
          </cell>
          <cell r="K1003" t="str">
            <v>118197-2</v>
          </cell>
          <cell r="M1003">
            <v>1</v>
          </cell>
          <cell r="N1003" t="str">
            <v>LMV801</v>
          </cell>
          <cell r="O1003">
            <v>17839</v>
          </cell>
          <cell r="P1003" t="str">
            <v>-</v>
          </cell>
          <cell r="Q1003" t="str">
            <v>FLT</v>
          </cell>
          <cell r="R1003" t="str">
            <v>PA</v>
          </cell>
          <cell r="S1003" t="str">
            <v>N</v>
          </cell>
          <cell r="T1003" t="str">
            <v>N</v>
          </cell>
          <cell r="U1003">
            <v>41359</v>
          </cell>
          <cell r="V1003">
            <v>41360</v>
          </cell>
          <cell r="W1003">
            <v>41456</v>
          </cell>
          <cell r="X1003">
            <v>41456</v>
          </cell>
          <cell r="Y1003">
            <v>41359</v>
          </cell>
          <cell r="Z1003">
            <v>41367</v>
          </cell>
          <cell r="AA1003">
            <v>41367</v>
          </cell>
          <cell r="AB1003">
            <v>41367</v>
          </cell>
          <cell r="AC1003">
            <v>41344</v>
          </cell>
          <cell r="AD1003">
            <v>41358</v>
          </cell>
          <cell r="AE1003">
            <v>41408</v>
          </cell>
          <cell r="AF1003">
            <v>41411</v>
          </cell>
          <cell r="AH1003">
            <v>41426</v>
          </cell>
          <cell r="AI1003" t="str">
            <v>-</v>
          </cell>
          <cell r="AJ1003">
            <v>38</v>
          </cell>
          <cell r="AK1003">
            <v>13.714285714285714</v>
          </cell>
          <cell r="AL1003">
            <v>41359</v>
          </cell>
          <cell r="AM1003" t="str">
            <v>-</v>
          </cell>
          <cell r="AN1003" t="str">
            <v>-</v>
          </cell>
          <cell r="AO1003">
            <v>41376</v>
          </cell>
          <cell r="AP1003">
            <v>41360</v>
          </cell>
          <cell r="AR1003">
            <v>41380</v>
          </cell>
          <cell r="AS1003">
            <v>41381</v>
          </cell>
          <cell r="AT1003" t="str">
            <v>Boening</v>
          </cell>
          <cell r="AV1003">
            <v>41381</v>
          </cell>
          <cell r="AX1003">
            <v>41383</v>
          </cell>
          <cell r="AY1003">
            <v>41423</v>
          </cell>
          <cell r="AZ1003">
            <v>63</v>
          </cell>
        </row>
        <row r="1004">
          <cell r="B1004" t="str">
            <v>A2248091-01</v>
          </cell>
          <cell r="C1004" t="str">
            <v>PDVMR / CITGO</v>
          </cell>
          <cell r="D1004" t="str">
            <v>Wareham</v>
          </cell>
          <cell r="F1004" t="str">
            <v>Miller</v>
          </cell>
          <cell r="G1004" t="str">
            <v>-</v>
          </cell>
          <cell r="H1004" t="str">
            <v>Madeleine</v>
          </cell>
          <cell r="I1004" t="str">
            <v>4506307932</v>
          </cell>
          <cell r="J1004" t="str">
            <v>84116423/24</v>
          </cell>
          <cell r="M1004">
            <v>1</v>
          </cell>
          <cell r="N1004" t="str">
            <v>LMV801</v>
          </cell>
          <cell r="O1004">
            <v>21449</v>
          </cell>
          <cell r="P1004" t="str">
            <v>-</v>
          </cell>
          <cell r="Q1004" t="str">
            <v>FLT</v>
          </cell>
          <cell r="R1004" t="str">
            <v>PC</v>
          </cell>
          <cell r="S1004" t="str">
            <v>N</v>
          </cell>
          <cell r="T1004" t="str">
            <v>N</v>
          </cell>
          <cell r="U1004">
            <v>41324</v>
          </cell>
          <cell r="V1004">
            <v>41325</v>
          </cell>
          <cell r="W1004">
            <v>41470</v>
          </cell>
          <cell r="X1004">
            <v>41470</v>
          </cell>
          <cell r="Y1004">
            <v>41325</v>
          </cell>
          <cell r="Z1004">
            <v>41332</v>
          </cell>
          <cell r="AA1004">
            <v>41332</v>
          </cell>
          <cell r="AB1004">
            <v>41332</v>
          </cell>
          <cell r="AC1004">
            <v>41358</v>
          </cell>
          <cell r="AD1004">
            <v>41372</v>
          </cell>
          <cell r="AE1004">
            <v>41408</v>
          </cell>
          <cell r="AF1004">
            <v>41411</v>
          </cell>
          <cell r="AH1004">
            <v>41440</v>
          </cell>
          <cell r="AI1004" t="str">
            <v>-</v>
          </cell>
          <cell r="AJ1004">
            <v>63</v>
          </cell>
          <cell r="AK1004">
            <v>20.714285714285715</v>
          </cell>
          <cell r="AL1004">
            <v>41325</v>
          </cell>
          <cell r="AM1004">
            <v>41352</v>
          </cell>
          <cell r="AN1004" t="str">
            <v>-</v>
          </cell>
          <cell r="AO1004">
            <v>41353</v>
          </cell>
          <cell r="AP1004">
            <v>41325</v>
          </cell>
          <cell r="AQ1004">
            <v>41358</v>
          </cell>
          <cell r="AR1004">
            <v>41358</v>
          </cell>
          <cell r="AS1004">
            <v>41359</v>
          </cell>
          <cell r="AT1004" t="str">
            <v>Jones</v>
          </cell>
          <cell r="AV1004">
            <v>41359</v>
          </cell>
          <cell r="AX1004">
            <v>41360</v>
          </cell>
          <cell r="AY1004">
            <v>41450</v>
          </cell>
          <cell r="AZ1004">
            <v>125</v>
          </cell>
        </row>
        <row r="1005">
          <cell r="B1005" t="str">
            <v>A2253328-01</v>
          </cell>
          <cell r="C1005" t="str">
            <v>Occidental Chemical</v>
          </cell>
          <cell r="D1005" t="str">
            <v>Faber</v>
          </cell>
          <cell r="F1005" t="str">
            <v>Miller</v>
          </cell>
          <cell r="G1005" t="str">
            <v>-</v>
          </cell>
          <cell r="H1005" t="str">
            <v>Kursten</v>
          </cell>
          <cell r="I1005" t="str">
            <v>4501809332</v>
          </cell>
          <cell r="M1005">
            <v>1</v>
          </cell>
          <cell r="N1005" t="str">
            <v>LMV801</v>
          </cell>
          <cell r="O1005">
            <v>14492</v>
          </cell>
          <cell r="P1005" t="str">
            <v>-</v>
          </cell>
          <cell r="Q1005" t="str">
            <v>FLT</v>
          </cell>
          <cell r="R1005" t="str">
            <v>PA</v>
          </cell>
          <cell r="S1005" t="str">
            <v>N</v>
          </cell>
          <cell r="T1005" t="str">
            <v>N</v>
          </cell>
          <cell r="U1005">
            <v>41338</v>
          </cell>
          <cell r="V1005">
            <v>41339</v>
          </cell>
          <cell r="W1005">
            <v>41450</v>
          </cell>
          <cell r="X1005">
            <v>41450</v>
          </cell>
          <cell r="Y1005">
            <v>41338</v>
          </cell>
          <cell r="Z1005">
            <v>41346</v>
          </cell>
          <cell r="AA1005">
            <v>41346</v>
          </cell>
          <cell r="AB1005">
            <v>41346</v>
          </cell>
          <cell r="AC1005">
            <v>41338</v>
          </cell>
          <cell r="AD1005">
            <v>41352</v>
          </cell>
          <cell r="AE1005">
            <v>41409</v>
          </cell>
          <cell r="AF1005">
            <v>41412</v>
          </cell>
          <cell r="AH1005">
            <v>41420</v>
          </cell>
          <cell r="AI1005" t="str">
            <v>-</v>
          </cell>
          <cell r="AJ1005">
            <v>53</v>
          </cell>
          <cell r="AK1005">
            <v>15.857142857142858</v>
          </cell>
          <cell r="AL1005">
            <v>41338</v>
          </cell>
          <cell r="AM1005">
            <v>41372</v>
          </cell>
          <cell r="AN1005">
            <v>41372</v>
          </cell>
          <cell r="AP1005">
            <v>41338</v>
          </cell>
          <cell r="AQ1005">
            <v>41374</v>
          </cell>
          <cell r="AR1005">
            <v>41389</v>
          </cell>
          <cell r="AS1005">
            <v>41390</v>
          </cell>
          <cell r="AT1005" t="str">
            <v>Wareham</v>
          </cell>
          <cell r="AV1005">
            <v>41393</v>
          </cell>
          <cell r="AX1005">
            <v>41407</v>
          </cell>
          <cell r="AY1005">
            <v>41444</v>
          </cell>
          <cell r="AZ1005">
            <v>105</v>
          </cell>
        </row>
        <row r="1006">
          <cell r="B1006" t="str">
            <v>A2168204-01-02</v>
          </cell>
          <cell r="C1006" t="str">
            <v>Reliance</v>
          </cell>
          <cell r="D1006" t="str">
            <v>Glynn</v>
          </cell>
          <cell r="F1006" t="str">
            <v>Boles</v>
          </cell>
          <cell r="H1006" t="str">
            <v>Shara</v>
          </cell>
          <cell r="I1006" t="str">
            <v>PPTA/MX8/7395148</v>
          </cell>
          <cell r="J1006" t="str">
            <v>G589 AX/BX</v>
          </cell>
          <cell r="L1006" t="str">
            <v>Hepler</v>
          </cell>
          <cell r="M1006">
            <v>2</v>
          </cell>
          <cell r="N1006" t="str">
            <v>LMV311</v>
          </cell>
          <cell r="O1006">
            <v>654256</v>
          </cell>
          <cell r="P1006" t="str">
            <v>PP</v>
          </cell>
          <cell r="Q1006" t="str">
            <v>CPX</v>
          </cell>
          <cell r="R1006" t="str">
            <v>PE</v>
          </cell>
          <cell r="S1006" t="str">
            <v>Y</v>
          </cell>
          <cell r="T1006" t="str">
            <v>N</v>
          </cell>
          <cell r="V1006">
            <v>41115</v>
          </cell>
          <cell r="W1006">
            <v>41450</v>
          </cell>
          <cell r="X1006">
            <v>41502</v>
          </cell>
          <cell r="Z1006">
            <v>41122</v>
          </cell>
          <cell r="AA1006">
            <v>41122</v>
          </cell>
          <cell r="AB1006">
            <v>41122</v>
          </cell>
          <cell r="AC1006">
            <v>41376</v>
          </cell>
          <cell r="AD1006">
            <v>41390</v>
          </cell>
          <cell r="AE1006">
            <v>41408</v>
          </cell>
          <cell r="AF1006">
            <v>41413</v>
          </cell>
          <cell r="AH1006">
            <v>41472</v>
          </cell>
          <cell r="AI1006" t="str">
            <v>-</v>
          </cell>
          <cell r="AJ1006">
            <v>213</v>
          </cell>
          <cell r="AK1006">
            <v>55.285714285714285</v>
          </cell>
          <cell r="AM1006" t="str">
            <v>-</v>
          </cell>
          <cell r="AN1006" t="str">
            <v>-</v>
          </cell>
          <cell r="AO1006" t="str">
            <v>x</v>
          </cell>
          <cell r="AP1006" t="str">
            <v>x</v>
          </cell>
          <cell r="AQ1006">
            <v>41262</v>
          </cell>
          <cell r="AR1006">
            <v>41327</v>
          </cell>
          <cell r="AS1006">
            <v>41341</v>
          </cell>
          <cell r="AT1006" t="str">
            <v>Parks</v>
          </cell>
          <cell r="AV1006">
            <v>41360</v>
          </cell>
          <cell r="AX1006">
            <v>41396</v>
          </cell>
          <cell r="AY1006">
            <v>41514</v>
          </cell>
          <cell r="AZ1006">
            <v>399</v>
          </cell>
        </row>
        <row r="1007">
          <cell r="B1007" t="str">
            <v>C2254759-01-02</v>
          </cell>
          <cell r="C1007" t="str">
            <v>Linde / Oneok</v>
          </cell>
          <cell r="D1007" t="str">
            <v>Boening</v>
          </cell>
          <cell r="F1007" t="str">
            <v>Miller</v>
          </cell>
          <cell r="G1007" t="str">
            <v>-</v>
          </cell>
          <cell r="H1007" t="str">
            <v>Audrey</v>
          </cell>
          <cell r="I1007" t="str">
            <v>005 2KA0820</v>
          </cell>
          <cell r="J1007" t="str">
            <v>CM-620A/B</v>
          </cell>
          <cell r="M1007">
            <v>2</v>
          </cell>
          <cell r="N1007" t="str">
            <v>LMC311P</v>
          </cell>
          <cell r="O1007">
            <v>374640</v>
          </cell>
          <cell r="P1007" t="str">
            <v>PP</v>
          </cell>
          <cell r="Q1007" t="str">
            <v>CPX</v>
          </cell>
          <cell r="R1007" t="str">
            <v>CC</v>
          </cell>
          <cell r="S1007" t="str">
            <v>Y</v>
          </cell>
          <cell r="T1007" t="str">
            <v>N</v>
          </cell>
          <cell r="U1007">
            <v>41340</v>
          </cell>
          <cell r="V1007">
            <v>41341</v>
          </cell>
          <cell r="W1007">
            <v>41523</v>
          </cell>
          <cell r="X1007">
            <v>41523</v>
          </cell>
          <cell r="Y1007">
            <v>41340</v>
          </cell>
          <cell r="Z1007">
            <v>41348</v>
          </cell>
          <cell r="AA1007">
            <v>41348</v>
          </cell>
          <cell r="AB1007">
            <v>41355</v>
          </cell>
          <cell r="AC1007">
            <v>41411</v>
          </cell>
          <cell r="AD1007">
            <v>41425</v>
          </cell>
          <cell r="AE1007">
            <v>41410</v>
          </cell>
          <cell r="AF1007">
            <v>41414</v>
          </cell>
          <cell r="AH1007">
            <v>41493</v>
          </cell>
          <cell r="AI1007" t="str">
            <v>-</v>
          </cell>
          <cell r="AJ1007">
            <v>52</v>
          </cell>
          <cell r="AK1007">
            <v>26</v>
          </cell>
          <cell r="AL1007">
            <v>41340</v>
          </cell>
          <cell r="AR1007" t="str">
            <v>-</v>
          </cell>
          <cell r="AS1007" t="str">
            <v>-</v>
          </cell>
          <cell r="AT1007" t="str">
            <v>-</v>
          </cell>
          <cell r="AV1007">
            <v>41369</v>
          </cell>
          <cell r="AX1007">
            <v>41375</v>
          </cell>
          <cell r="AY1007">
            <v>41508</v>
          </cell>
          <cell r="AZ1007">
            <v>167</v>
          </cell>
        </row>
        <row r="1008">
          <cell r="B1008" t="str">
            <v>A2219107-01-02</v>
          </cell>
          <cell r="C1008" t="str">
            <v>Hyundai Engineering</v>
          </cell>
          <cell r="D1008" t="str">
            <v>Elkins</v>
          </cell>
          <cell r="F1008" t="str">
            <v>Collins</v>
          </cell>
          <cell r="H1008" t="str">
            <v>Shara</v>
          </cell>
          <cell r="I1008" t="str">
            <v>2012040-ME-PO-MF270-02</v>
          </cell>
          <cell r="J1008" t="str">
            <v>P-711-1 A/B</v>
          </cell>
          <cell r="M1008">
            <v>2</v>
          </cell>
          <cell r="N1008" t="str">
            <v>LMV322</v>
          </cell>
          <cell r="O1008">
            <v>404894</v>
          </cell>
          <cell r="P1008" t="str">
            <v>PP</v>
          </cell>
          <cell r="Q1008" t="str">
            <v>MCPX</v>
          </cell>
          <cell r="R1008" t="str">
            <v>PD</v>
          </cell>
          <cell r="S1008" t="str">
            <v>Y</v>
          </cell>
          <cell r="T1008" t="str">
            <v>N</v>
          </cell>
          <cell r="U1008">
            <v>41226</v>
          </cell>
          <cell r="V1008">
            <v>41245</v>
          </cell>
          <cell r="W1008">
            <v>41502</v>
          </cell>
          <cell r="X1008">
            <v>41516</v>
          </cell>
          <cell r="Y1008">
            <v>41242</v>
          </cell>
          <cell r="Z1008">
            <v>41252</v>
          </cell>
          <cell r="AA1008">
            <v>41252</v>
          </cell>
          <cell r="AB1008">
            <v>41252</v>
          </cell>
          <cell r="AC1008">
            <v>41404</v>
          </cell>
          <cell r="AD1008">
            <v>41418</v>
          </cell>
          <cell r="AE1008">
            <v>41410</v>
          </cell>
          <cell r="AF1008">
            <v>41414</v>
          </cell>
          <cell r="AH1008">
            <v>41486</v>
          </cell>
          <cell r="AI1008" t="str">
            <v>-</v>
          </cell>
          <cell r="AJ1008">
            <v>121</v>
          </cell>
          <cell r="AK1008">
            <v>38.714285714285715</v>
          </cell>
          <cell r="AL1008">
            <v>41229</v>
          </cell>
          <cell r="AP1008" t="str">
            <v>X</v>
          </cell>
          <cell r="AQ1008" t="str">
            <v>X</v>
          </cell>
          <cell r="AR1008">
            <v>41415</v>
          </cell>
          <cell r="AT1008" t="str">
            <v>Parks</v>
          </cell>
          <cell r="AV1008">
            <v>41428</v>
          </cell>
          <cell r="AX1008">
            <v>41432</v>
          </cell>
          <cell r="AY1008">
            <v>41512</v>
          </cell>
          <cell r="AZ1008">
            <v>267</v>
          </cell>
        </row>
        <row r="1009">
          <cell r="B1009" t="str">
            <v>A2219107-03</v>
          </cell>
          <cell r="C1009" t="str">
            <v>Hyundai Engineering</v>
          </cell>
          <cell r="D1009" t="str">
            <v>Elkins</v>
          </cell>
          <cell r="F1009" t="str">
            <v>Collins</v>
          </cell>
          <cell r="H1009" t="str">
            <v>Shara</v>
          </cell>
          <cell r="I1009" t="str">
            <v>2012040-ME-PO-MF270-02</v>
          </cell>
          <cell r="J1009" t="str">
            <v>P-711-5</v>
          </cell>
          <cell r="M1009">
            <v>2</v>
          </cell>
          <cell r="N1009" t="str">
            <v>LMV322</v>
          </cell>
          <cell r="O1009">
            <v>158543</v>
          </cell>
          <cell r="P1009" t="str">
            <v>PP</v>
          </cell>
          <cell r="Q1009" t="str">
            <v>MCPX</v>
          </cell>
          <cell r="R1009" t="str">
            <v>PD</v>
          </cell>
          <cell r="S1009" t="str">
            <v>Y</v>
          </cell>
          <cell r="T1009" t="str">
            <v>N</v>
          </cell>
          <cell r="U1009">
            <v>41226</v>
          </cell>
          <cell r="V1009">
            <v>41245</v>
          </cell>
          <cell r="W1009">
            <v>41502</v>
          </cell>
          <cell r="X1009">
            <v>41516</v>
          </cell>
          <cell r="Y1009">
            <v>41238</v>
          </cell>
          <cell r="Z1009">
            <v>41252</v>
          </cell>
          <cell r="AA1009">
            <v>41252</v>
          </cell>
          <cell r="AB1009">
            <v>41252</v>
          </cell>
          <cell r="AC1009">
            <v>41404</v>
          </cell>
          <cell r="AD1009">
            <v>41418</v>
          </cell>
          <cell r="AE1009">
            <v>41410</v>
          </cell>
          <cell r="AF1009">
            <v>41414</v>
          </cell>
          <cell r="AH1009">
            <v>41486</v>
          </cell>
          <cell r="AI1009" t="str">
            <v>-</v>
          </cell>
          <cell r="AJ1009">
            <v>121</v>
          </cell>
          <cell r="AK1009">
            <v>38.714285714285715</v>
          </cell>
          <cell r="AL1009">
            <v>41229</v>
          </cell>
          <cell r="AP1009" t="str">
            <v>X</v>
          </cell>
          <cell r="AQ1009" t="str">
            <v>X</v>
          </cell>
          <cell r="AR1009">
            <v>41415</v>
          </cell>
          <cell r="AT1009" t="str">
            <v>Parks</v>
          </cell>
          <cell r="AV1009">
            <v>41428</v>
          </cell>
          <cell r="AX1009">
            <v>41444</v>
          </cell>
          <cell r="AY1009">
            <v>41512</v>
          </cell>
          <cell r="AZ1009">
            <v>267</v>
          </cell>
        </row>
        <row r="1010">
          <cell r="B1010" t="str">
            <v>A2219107-04-05</v>
          </cell>
          <cell r="C1010" t="str">
            <v>Hyundai Engineering</v>
          </cell>
          <cell r="D1010" t="str">
            <v>Elkins</v>
          </cell>
          <cell r="F1010" t="str">
            <v>Collins</v>
          </cell>
          <cell r="H1010" t="str">
            <v>Shara</v>
          </cell>
          <cell r="I1010" t="str">
            <v>2012040-ME-PO-MF270-02</v>
          </cell>
          <cell r="J1010" t="str">
            <v>P-730-1 A/B</v>
          </cell>
          <cell r="M1010">
            <v>1</v>
          </cell>
          <cell r="N1010" t="str">
            <v>LMV322</v>
          </cell>
          <cell r="O1010">
            <v>390171</v>
          </cell>
          <cell r="P1010" t="str">
            <v>PP</v>
          </cell>
          <cell r="Q1010" t="str">
            <v>MCPX</v>
          </cell>
          <cell r="R1010" t="str">
            <v>PD</v>
          </cell>
          <cell r="S1010" t="str">
            <v>Y</v>
          </cell>
          <cell r="T1010" t="str">
            <v>N</v>
          </cell>
          <cell r="U1010">
            <v>41226</v>
          </cell>
          <cell r="V1010">
            <v>41245</v>
          </cell>
          <cell r="W1010">
            <v>41502</v>
          </cell>
          <cell r="X1010">
            <v>41516</v>
          </cell>
          <cell r="Y1010">
            <v>41238</v>
          </cell>
          <cell r="Z1010">
            <v>41252</v>
          </cell>
          <cell r="AA1010">
            <v>41252</v>
          </cell>
          <cell r="AB1010">
            <v>41252</v>
          </cell>
          <cell r="AC1010">
            <v>41404</v>
          </cell>
          <cell r="AD1010">
            <v>41418</v>
          </cell>
          <cell r="AE1010">
            <v>41410</v>
          </cell>
          <cell r="AF1010">
            <v>41414</v>
          </cell>
          <cell r="AH1010">
            <v>41486</v>
          </cell>
          <cell r="AI1010" t="str">
            <v>-</v>
          </cell>
          <cell r="AJ1010">
            <v>121</v>
          </cell>
          <cell r="AK1010">
            <v>38.714285714285715</v>
          </cell>
          <cell r="AL1010">
            <v>41229</v>
          </cell>
          <cell r="AP1010" t="str">
            <v>X</v>
          </cell>
          <cell r="AQ1010" t="str">
            <v>X</v>
          </cell>
          <cell r="AR1010">
            <v>41415</v>
          </cell>
          <cell r="AT1010" t="str">
            <v>Parks</v>
          </cell>
          <cell r="AV1010">
            <v>41446</v>
          </cell>
          <cell r="AX1010">
            <v>41465</v>
          </cell>
          <cell r="AY1010">
            <v>41512</v>
          </cell>
          <cell r="AZ1010">
            <v>267</v>
          </cell>
        </row>
        <row r="1011">
          <cell r="B1011" t="str">
            <v>A2219107-06-07</v>
          </cell>
          <cell r="C1011" t="str">
            <v>Hyundai Engineering</v>
          </cell>
          <cell r="D1011" t="str">
            <v>Elkins</v>
          </cell>
          <cell r="F1011" t="str">
            <v>Collins</v>
          </cell>
          <cell r="H1011" t="str">
            <v>Shara</v>
          </cell>
          <cell r="I1011" t="str">
            <v>2012040-ME-PO-MF270-02</v>
          </cell>
          <cell r="J1011" t="str">
            <v>P-735-2AB</v>
          </cell>
          <cell r="M1011">
            <v>2</v>
          </cell>
          <cell r="N1011" t="str">
            <v>LMV322</v>
          </cell>
          <cell r="O1011">
            <v>346392</v>
          </cell>
          <cell r="P1011" t="str">
            <v>PP</v>
          </cell>
          <cell r="Q1011" t="str">
            <v>MCPX</v>
          </cell>
          <cell r="R1011" t="str">
            <v>PD</v>
          </cell>
          <cell r="S1011" t="str">
            <v>Y</v>
          </cell>
          <cell r="T1011" t="str">
            <v>N</v>
          </cell>
          <cell r="U1011">
            <v>41226</v>
          </cell>
          <cell r="V1011">
            <v>41245</v>
          </cell>
          <cell r="W1011">
            <v>41502</v>
          </cell>
          <cell r="X1011">
            <v>41516</v>
          </cell>
          <cell r="Y1011">
            <v>41238</v>
          </cell>
          <cell r="Z1011">
            <v>41252</v>
          </cell>
          <cell r="AA1011">
            <v>41252</v>
          </cell>
          <cell r="AB1011">
            <v>41252</v>
          </cell>
          <cell r="AC1011">
            <v>41404</v>
          </cell>
          <cell r="AD1011">
            <v>41418</v>
          </cell>
          <cell r="AE1011">
            <v>41410</v>
          </cell>
          <cell r="AF1011">
            <v>41414</v>
          </cell>
          <cell r="AH1011">
            <v>41486</v>
          </cell>
          <cell r="AI1011" t="str">
            <v>-</v>
          </cell>
          <cell r="AJ1011">
            <v>121</v>
          </cell>
          <cell r="AK1011">
            <v>38.714285714285715</v>
          </cell>
          <cell r="AL1011">
            <v>41229</v>
          </cell>
          <cell r="AP1011" t="str">
            <v>X</v>
          </cell>
          <cell r="AQ1011" t="str">
            <v>X</v>
          </cell>
          <cell r="AR1011">
            <v>41415</v>
          </cell>
          <cell r="AT1011" t="str">
            <v>Parks</v>
          </cell>
          <cell r="AV1011">
            <v>41446</v>
          </cell>
          <cell r="AX1011">
            <v>41465</v>
          </cell>
          <cell r="AY1011">
            <v>41512</v>
          </cell>
          <cell r="AZ1011">
            <v>267</v>
          </cell>
        </row>
        <row r="1012">
          <cell r="B1012" t="str">
            <v>A2275906-01</v>
          </cell>
          <cell r="C1012" t="str">
            <v>Sabic Innovative Plastics US</v>
          </cell>
          <cell r="D1012" t="str">
            <v>Kennedy</v>
          </cell>
          <cell r="F1012" t="str">
            <v>Miller</v>
          </cell>
          <cell r="G1012" t="str">
            <v>-</v>
          </cell>
          <cell r="H1012" t="str">
            <v>Madeleine</v>
          </cell>
          <cell r="I1012" t="str">
            <v>M00221491</v>
          </cell>
          <cell r="J1012" t="str">
            <v>P-210A/B</v>
          </cell>
          <cell r="K1012" t="str">
            <v>118418-1</v>
          </cell>
          <cell r="M1012">
            <v>1</v>
          </cell>
          <cell r="N1012" t="str">
            <v>LMV806</v>
          </cell>
          <cell r="O1012">
            <v>18036</v>
          </cell>
          <cell r="P1012" t="str">
            <v>-</v>
          </cell>
          <cell r="Q1012" t="str">
            <v>FLT</v>
          </cell>
          <cell r="R1012" t="str">
            <v>PA</v>
          </cell>
          <cell r="S1012" t="str">
            <v>N</v>
          </cell>
          <cell r="T1012" t="str">
            <v>N</v>
          </cell>
          <cell r="U1012">
            <v>41395</v>
          </cell>
          <cell r="V1012">
            <v>41395</v>
          </cell>
          <cell r="W1012">
            <v>41465</v>
          </cell>
          <cell r="X1012">
            <v>41465</v>
          </cell>
          <cell r="Y1012">
            <v>41395</v>
          </cell>
          <cell r="Z1012">
            <v>41402</v>
          </cell>
          <cell r="AA1012">
            <v>41402</v>
          </cell>
          <cell r="AB1012">
            <v>41402</v>
          </cell>
          <cell r="AC1012">
            <v>41353</v>
          </cell>
          <cell r="AD1012">
            <v>41367</v>
          </cell>
          <cell r="AE1012">
            <v>41415</v>
          </cell>
          <cell r="AF1012">
            <v>41418</v>
          </cell>
          <cell r="AH1012">
            <v>41435</v>
          </cell>
          <cell r="AI1012" t="str">
            <v>-</v>
          </cell>
          <cell r="AJ1012">
            <v>18</v>
          </cell>
          <cell r="AK1012">
            <v>10</v>
          </cell>
          <cell r="AL1012">
            <v>41395</v>
          </cell>
          <cell r="AM1012">
            <v>41401</v>
          </cell>
          <cell r="AN1012" t="str">
            <v>-</v>
          </cell>
          <cell r="AP1012">
            <v>41395</v>
          </cell>
          <cell r="AR1012">
            <v>41402</v>
          </cell>
          <cell r="AT1012" t="str">
            <v>Lothe</v>
          </cell>
          <cell r="AV1012">
            <v>41418</v>
          </cell>
          <cell r="AX1012">
            <v>41423</v>
          </cell>
          <cell r="AY1012">
            <v>41452</v>
          </cell>
        </row>
        <row r="1013">
          <cell r="B1013" t="str">
            <v>A2250708-01-02</v>
          </cell>
          <cell r="C1013" t="str">
            <v>Winn Consulting / Texstar Midstream</v>
          </cell>
          <cell r="D1013" t="str">
            <v>Boening</v>
          </cell>
          <cell r="F1013" t="str">
            <v>Miller</v>
          </cell>
          <cell r="G1013" t="str">
            <v>-</v>
          </cell>
          <cell r="H1013" t="str">
            <v>Kursten</v>
          </cell>
          <cell r="I1013" t="str">
            <v>W-241-005</v>
          </cell>
          <cell r="J1013" t="str">
            <v>P-2102A/B</v>
          </cell>
          <cell r="M1013">
            <v>2</v>
          </cell>
          <cell r="N1013" t="str">
            <v>LMV801</v>
          </cell>
          <cell r="O1013">
            <v>63206</v>
          </cell>
          <cell r="P1013" t="str">
            <v>-</v>
          </cell>
          <cell r="Q1013" t="str">
            <v>FLT</v>
          </cell>
          <cell r="R1013" t="str">
            <v>PA</v>
          </cell>
          <cell r="S1013" t="str">
            <v>Y</v>
          </cell>
          <cell r="T1013" t="str">
            <v>N</v>
          </cell>
          <cell r="U1013">
            <v>41331</v>
          </cell>
          <cell r="V1013">
            <v>41332</v>
          </cell>
          <cell r="W1013">
            <v>41470</v>
          </cell>
          <cell r="X1013">
            <v>41470</v>
          </cell>
          <cell r="Y1013">
            <v>41331</v>
          </cell>
          <cell r="Z1013">
            <v>41339</v>
          </cell>
          <cell r="AA1013">
            <v>41339</v>
          </cell>
          <cell r="AB1013">
            <v>41339</v>
          </cell>
          <cell r="AC1013">
            <v>41358</v>
          </cell>
          <cell r="AD1013">
            <v>41372</v>
          </cell>
          <cell r="AE1013">
            <v>41415</v>
          </cell>
          <cell r="AF1013">
            <v>41418</v>
          </cell>
          <cell r="AH1013">
            <v>41440</v>
          </cell>
          <cell r="AI1013" t="str">
            <v>-</v>
          </cell>
          <cell r="AJ1013">
            <v>63</v>
          </cell>
          <cell r="AK1013">
            <v>19.714285714285715</v>
          </cell>
          <cell r="AL1013">
            <v>41331</v>
          </cell>
          <cell r="AM1013">
            <v>41360</v>
          </cell>
          <cell r="AN1013" t="str">
            <v>-</v>
          </cell>
          <cell r="AO1013">
            <v>41365</v>
          </cell>
          <cell r="AP1013">
            <v>41332</v>
          </cell>
          <cell r="AQ1013">
            <v>41365</v>
          </cell>
          <cell r="AR1013">
            <v>41367</v>
          </cell>
          <cell r="AS1013">
            <v>41373</v>
          </cell>
          <cell r="AT1013" t="str">
            <v>Kennedy</v>
          </cell>
          <cell r="AV1013">
            <v>41373</v>
          </cell>
          <cell r="AX1013">
            <v>41375</v>
          </cell>
          <cell r="AY1013">
            <v>41449</v>
          </cell>
          <cell r="AZ1013">
            <v>117</v>
          </cell>
        </row>
        <row r="1014">
          <cell r="B1014" t="str">
            <v>A2282015-01</v>
          </cell>
          <cell r="C1014" t="str">
            <v>OEC / Exxonmobile</v>
          </cell>
          <cell r="D1014" t="str">
            <v>Kennedy</v>
          </cell>
          <cell r="F1014" t="str">
            <v>Miller</v>
          </cell>
          <cell r="G1014" t="str">
            <v>-</v>
          </cell>
          <cell r="H1014" t="str">
            <v>Pam</v>
          </cell>
          <cell r="I1014" t="str">
            <v>6017076</v>
          </cell>
          <cell r="J1014" t="str">
            <v>P-8191</v>
          </cell>
          <cell r="K1014" t="str">
            <v>118766-2</v>
          </cell>
          <cell r="M1014">
            <v>1</v>
          </cell>
          <cell r="N1014" t="str">
            <v>LMV322</v>
          </cell>
          <cell r="O1014">
            <v>37766.35</v>
          </cell>
          <cell r="P1014" t="str">
            <v>-</v>
          </cell>
          <cell r="Q1014" t="str">
            <v>FLT</v>
          </cell>
          <cell r="R1014" t="str">
            <v>P8</v>
          </cell>
          <cell r="S1014" t="str">
            <v>N</v>
          </cell>
          <cell r="T1014" t="str">
            <v>Y</v>
          </cell>
          <cell r="U1014">
            <v>41410</v>
          </cell>
          <cell r="V1014">
            <v>41410</v>
          </cell>
          <cell r="W1014">
            <v>41467</v>
          </cell>
          <cell r="X1014">
            <v>41467</v>
          </cell>
          <cell r="Y1014">
            <v>41410</v>
          </cell>
          <cell r="Z1014">
            <v>41417</v>
          </cell>
          <cell r="AA1014">
            <v>41417</v>
          </cell>
          <cell r="AB1014">
            <v>41414</v>
          </cell>
          <cell r="AC1014">
            <v>41467</v>
          </cell>
          <cell r="AD1014">
            <v>41467</v>
          </cell>
          <cell r="AE1014">
            <v>41421</v>
          </cell>
          <cell r="AF1014">
            <v>41423</v>
          </cell>
          <cell r="AH1014">
            <v>41437</v>
          </cell>
          <cell r="AI1014" t="str">
            <v>-</v>
          </cell>
          <cell r="AJ1014">
            <v>10</v>
          </cell>
          <cell r="AK1014">
            <v>8.1428571428571423</v>
          </cell>
          <cell r="AL1014">
            <v>41410</v>
          </cell>
          <cell r="AM1014" t="str">
            <v>-</v>
          </cell>
          <cell r="AN1014" t="str">
            <v>-</v>
          </cell>
          <cell r="AO1014">
            <v>41417</v>
          </cell>
          <cell r="AP1014">
            <v>41410</v>
          </cell>
          <cell r="AR1014">
            <v>41418</v>
          </cell>
          <cell r="AS1014">
            <v>41423</v>
          </cell>
          <cell r="AT1014" t="str">
            <v>Jones</v>
          </cell>
          <cell r="AV1014">
            <v>41423</v>
          </cell>
          <cell r="AX1014">
            <v>41430</v>
          </cell>
          <cell r="AY1014">
            <v>41467</v>
          </cell>
        </row>
        <row r="1015">
          <cell r="B1015" t="str">
            <v>C2255512-01</v>
          </cell>
          <cell r="C1015" t="str">
            <v>Arizona LNG</v>
          </cell>
          <cell r="D1015" t="str">
            <v>Wareham</v>
          </cell>
          <cell r="F1015" t="str">
            <v>Rossmiller</v>
          </cell>
          <cell r="H1015" t="str">
            <v>Kursten</v>
          </cell>
          <cell r="I1015" t="str">
            <v>101342</v>
          </cell>
          <cell r="J1015" t="str">
            <v>D41-0201</v>
          </cell>
          <cell r="K1015" t="str">
            <v>SC13049</v>
          </cell>
          <cell r="M1015">
            <v>1</v>
          </cell>
          <cell r="N1015" t="str">
            <v>LMC311P</v>
          </cell>
          <cell r="O1015">
            <v>145911</v>
          </cell>
          <cell r="P1015" t="str">
            <v>PP</v>
          </cell>
          <cell r="Q1015" t="str">
            <v>FLT</v>
          </cell>
          <cell r="R1015" t="str">
            <v>CA</v>
          </cell>
          <cell r="S1015" t="str">
            <v>N</v>
          </cell>
          <cell r="T1015" t="str">
            <v>N</v>
          </cell>
          <cell r="U1015">
            <v>41344</v>
          </cell>
          <cell r="V1015">
            <v>41344</v>
          </cell>
          <cell r="W1015">
            <v>41486</v>
          </cell>
          <cell r="X1015">
            <v>41453</v>
          </cell>
          <cell r="Y1015">
            <v>41344</v>
          </cell>
          <cell r="Z1015">
            <v>41351</v>
          </cell>
          <cell r="AA1015">
            <v>41351</v>
          </cell>
          <cell r="AB1015">
            <v>41358</v>
          </cell>
          <cell r="AC1015">
            <v>41341</v>
          </cell>
          <cell r="AD1015">
            <v>41355</v>
          </cell>
          <cell r="AE1015">
            <v>41421</v>
          </cell>
          <cell r="AF1015">
            <v>41425</v>
          </cell>
          <cell r="AH1015">
            <v>41423</v>
          </cell>
          <cell r="AI1015" t="str">
            <v>-</v>
          </cell>
          <cell r="AJ1015">
            <v>60</v>
          </cell>
          <cell r="AK1015">
            <v>15.571428571428571</v>
          </cell>
          <cell r="AL1015">
            <v>41344</v>
          </cell>
          <cell r="AM1015">
            <v>41388</v>
          </cell>
          <cell r="AN1015" t="str">
            <v>-</v>
          </cell>
          <cell r="AP1015">
            <v>41389</v>
          </cell>
          <cell r="AQ1015">
            <v>41417</v>
          </cell>
          <cell r="AR1015">
            <v>41417</v>
          </cell>
          <cell r="AS1015">
            <v>41422</v>
          </cell>
          <cell r="AT1015" t="str">
            <v>Kanous</v>
          </cell>
          <cell r="AV1015">
            <v>41424</v>
          </cell>
          <cell r="AX1015">
            <v>41428</v>
          </cell>
          <cell r="AY1015">
            <v>41491</v>
          </cell>
          <cell r="AZ1015">
            <v>147</v>
          </cell>
        </row>
        <row r="1016">
          <cell r="B1016" t="str">
            <v>C2278979-01</v>
          </cell>
          <cell r="C1016" t="str">
            <v>Williams Field Services - B</v>
          </cell>
          <cell r="D1016" t="str">
            <v>Wareham</v>
          </cell>
          <cell r="F1016" t="str">
            <v>Miller</v>
          </cell>
          <cell r="G1016" t="str">
            <v>-</v>
          </cell>
          <cell r="H1016" t="str">
            <v>Kursten</v>
          </cell>
          <cell r="I1016" t="str">
            <v>206044 &amp; 206046</v>
          </cell>
          <cell r="J1016" t="str">
            <v>TXP2&amp;3</v>
          </cell>
          <cell r="K1016" t="str">
            <v>SC13059</v>
          </cell>
          <cell r="M1016">
            <v>1</v>
          </cell>
          <cell r="N1016" t="str">
            <v>LMC311P</v>
          </cell>
          <cell r="O1016">
            <v>112697</v>
          </cell>
          <cell r="P1016" t="str">
            <v>-</v>
          </cell>
          <cell r="Q1016" t="str">
            <v>FLT</v>
          </cell>
          <cell r="R1016" t="str">
            <v>CA</v>
          </cell>
          <cell r="S1016" t="str">
            <v>N</v>
          </cell>
          <cell r="T1016" t="str">
            <v>N</v>
          </cell>
          <cell r="U1016">
            <v>41402</v>
          </cell>
          <cell r="V1016">
            <v>41403</v>
          </cell>
          <cell r="W1016">
            <v>41486</v>
          </cell>
          <cell r="X1016">
            <v>41486</v>
          </cell>
          <cell r="Y1016">
            <v>41400</v>
          </cell>
          <cell r="Z1016">
            <v>41410</v>
          </cell>
          <cell r="AA1016">
            <v>41410</v>
          </cell>
          <cell r="AB1016">
            <v>41417</v>
          </cell>
          <cell r="AC1016">
            <v>41374</v>
          </cell>
          <cell r="AD1016">
            <v>41388</v>
          </cell>
          <cell r="AE1016">
            <v>41421</v>
          </cell>
          <cell r="AF1016">
            <v>41425</v>
          </cell>
          <cell r="AH1016">
            <v>41456</v>
          </cell>
          <cell r="AI1016" t="str">
            <v>-</v>
          </cell>
          <cell r="AJ1016">
            <v>17</v>
          </cell>
          <cell r="AK1016">
            <v>11.857142857142858</v>
          </cell>
          <cell r="AL1016">
            <v>41403</v>
          </cell>
          <cell r="AM1016">
            <v>41414</v>
          </cell>
          <cell r="AN1016" t="str">
            <v>-</v>
          </cell>
          <cell r="AO1016">
            <v>41415</v>
          </cell>
          <cell r="AP1016">
            <v>41422</v>
          </cell>
          <cell r="AQ1016">
            <v>41428</v>
          </cell>
          <cell r="AR1016">
            <v>41428</v>
          </cell>
          <cell r="AS1016">
            <v>41431</v>
          </cell>
          <cell r="AT1016" t="str">
            <v>Kanous</v>
          </cell>
          <cell r="AV1016">
            <v>41432</v>
          </cell>
          <cell r="AX1016">
            <v>41435</v>
          </cell>
          <cell r="AY1016">
            <v>41454</v>
          </cell>
          <cell r="AZ1016">
            <v>51</v>
          </cell>
        </row>
        <row r="1017">
          <cell r="B1017" t="str">
            <v>C2279059-01</v>
          </cell>
          <cell r="C1017" t="str">
            <v>Williams Field Services - A</v>
          </cell>
          <cell r="D1017" t="str">
            <v>Wareham</v>
          </cell>
          <cell r="F1017" t="str">
            <v>Miller</v>
          </cell>
          <cell r="G1017" t="str">
            <v>-</v>
          </cell>
          <cell r="H1017" t="str">
            <v>Kursten</v>
          </cell>
          <cell r="I1017" t="str">
            <v>206032 &amp; 206039</v>
          </cell>
          <cell r="J1017" t="str">
            <v>TXP1</v>
          </cell>
          <cell r="K1017" t="str">
            <v>SC13059</v>
          </cell>
          <cell r="M1017">
            <v>1</v>
          </cell>
          <cell r="N1017" t="str">
            <v>LMC311P</v>
          </cell>
          <cell r="O1017">
            <v>111061</v>
          </cell>
          <cell r="P1017" t="str">
            <v>-</v>
          </cell>
          <cell r="Q1017" t="str">
            <v>FLT</v>
          </cell>
          <cell r="R1017" t="str">
            <v>CA</v>
          </cell>
          <cell r="S1017" t="str">
            <v>N</v>
          </cell>
          <cell r="T1017" t="str">
            <v>N</v>
          </cell>
          <cell r="U1017">
            <v>41402</v>
          </cell>
          <cell r="V1017">
            <v>41403</v>
          </cell>
          <cell r="W1017">
            <v>41486</v>
          </cell>
          <cell r="X1017">
            <v>41486</v>
          </cell>
          <cell r="Y1017">
            <v>41403</v>
          </cell>
          <cell r="Z1017">
            <v>41410</v>
          </cell>
          <cell r="AA1017">
            <v>41410</v>
          </cell>
          <cell r="AB1017">
            <v>41417</v>
          </cell>
          <cell r="AC1017">
            <v>41374</v>
          </cell>
          <cell r="AD1017">
            <v>41388</v>
          </cell>
          <cell r="AE1017">
            <v>41421</v>
          </cell>
          <cell r="AF1017">
            <v>41425</v>
          </cell>
          <cell r="AH1017">
            <v>41456</v>
          </cell>
          <cell r="AI1017" t="str">
            <v>-</v>
          </cell>
          <cell r="AJ1017">
            <v>17</v>
          </cell>
          <cell r="AK1017">
            <v>11.857142857142858</v>
          </cell>
          <cell r="AL1017">
            <v>41403</v>
          </cell>
          <cell r="AM1017">
            <v>41414</v>
          </cell>
          <cell r="AN1017" t="str">
            <v>-</v>
          </cell>
          <cell r="AO1017">
            <v>41415</v>
          </cell>
          <cell r="AP1017">
            <v>41422</v>
          </cell>
          <cell r="AQ1017">
            <v>41428</v>
          </cell>
          <cell r="AR1017">
            <v>41428</v>
          </cell>
          <cell r="AS1017">
            <v>41431</v>
          </cell>
          <cell r="AT1017" t="str">
            <v>Kanous</v>
          </cell>
          <cell r="AV1017">
            <v>41432</v>
          </cell>
          <cell r="AX1017">
            <v>41436</v>
          </cell>
          <cell r="AY1017">
            <v>41487</v>
          </cell>
          <cell r="AZ1017">
            <v>84</v>
          </cell>
        </row>
        <row r="1018">
          <cell r="B1018" t="str">
            <v>H2099077-01-03</v>
          </cell>
          <cell r="C1018" t="str">
            <v>Oriental Petrochemical/OPTC/CTCI</v>
          </cell>
          <cell r="D1018" t="str">
            <v>Sidelko</v>
          </cell>
          <cell r="F1018" t="str">
            <v>Smeltzer</v>
          </cell>
          <cell r="H1018" t="str">
            <v>Nancy</v>
          </cell>
          <cell r="I1018">
            <v>10019225</v>
          </cell>
          <cell r="L1018" t="str">
            <v>Hepler</v>
          </cell>
          <cell r="M1018">
            <v>3</v>
          </cell>
          <cell r="N1018" t="str">
            <v>HMP7000</v>
          </cell>
          <cell r="O1018">
            <v>4600000</v>
          </cell>
          <cell r="P1018" t="str">
            <v>PP</v>
          </cell>
          <cell r="Q1018" t="str">
            <v>CPX</v>
          </cell>
          <cell r="R1018" t="str">
            <v>HMP</v>
          </cell>
          <cell r="S1018" t="str">
            <v>Y</v>
          </cell>
          <cell r="T1018" t="str">
            <v>N</v>
          </cell>
          <cell r="V1018">
            <v>40945</v>
          </cell>
          <cell r="W1018">
            <v>41621</v>
          </cell>
          <cell r="X1018">
            <v>41621</v>
          </cell>
          <cell r="Z1018">
            <v>40952</v>
          </cell>
          <cell r="AA1018">
            <v>40952</v>
          </cell>
          <cell r="AB1018">
            <v>40952</v>
          </cell>
          <cell r="AC1018">
            <v>41341</v>
          </cell>
          <cell r="AD1018">
            <v>41369</v>
          </cell>
          <cell r="AE1018">
            <v>41411</v>
          </cell>
          <cell r="AF1018">
            <v>41425</v>
          </cell>
          <cell r="AH1018">
            <v>41591</v>
          </cell>
          <cell r="AI1018">
            <v>41467</v>
          </cell>
          <cell r="AJ1018">
            <v>345</v>
          </cell>
          <cell r="AK1018">
            <v>96.571428571428569</v>
          </cell>
          <cell r="AV1018">
            <v>41325</v>
          </cell>
          <cell r="AW1018">
            <v>41325</v>
          </cell>
          <cell r="AX1018">
            <v>41332</v>
          </cell>
          <cell r="AY1018">
            <v>41631</v>
          </cell>
          <cell r="AZ1018">
            <v>686</v>
          </cell>
        </row>
        <row r="1019">
          <cell r="B1019" t="str">
            <v>C2277678-01</v>
          </cell>
          <cell r="C1019" t="str">
            <v>NPE / Devon</v>
          </cell>
          <cell r="D1019" t="str">
            <v>Wareham</v>
          </cell>
          <cell r="F1019" t="str">
            <v>Miller</v>
          </cell>
          <cell r="G1019" t="str">
            <v>-</v>
          </cell>
          <cell r="H1019" t="str">
            <v>Kursten</v>
          </cell>
          <cell r="I1019" t="str">
            <v>PUR534881</v>
          </cell>
          <cell r="J1019" t="str">
            <v>003-K-03-1014</v>
          </cell>
          <cell r="K1019" t="str">
            <v>SC13161</v>
          </cell>
          <cell r="M1019">
            <v>1</v>
          </cell>
          <cell r="N1019" t="str">
            <v>LMC311P</v>
          </cell>
          <cell r="O1019">
            <v>103549.55</v>
          </cell>
          <cell r="P1019" t="str">
            <v>-</v>
          </cell>
          <cell r="Q1019" t="str">
            <v>FLT</v>
          </cell>
          <cell r="R1019" t="str">
            <v>CA</v>
          </cell>
          <cell r="S1019" t="str">
            <v>N</v>
          </cell>
          <cell r="T1019" t="str">
            <v>N</v>
          </cell>
          <cell r="U1019">
            <v>41400</v>
          </cell>
          <cell r="V1019">
            <v>41401</v>
          </cell>
          <cell r="W1019">
            <v>41488</v>
          </cell>
          <cell r="X1019">
            <v>41488</v>
          </cell>
          <cell r="Y1019">
            <v>41401</v>
          </cell>
          <cell r="Z1019">
            <v>41408</v>
          </cell>
          <cell r="AA1019">
            <v>41408</v>
          </cell>
          <cell r="AB1019">
            <v>41415</v>
          </cell>
          <cell r="AC1019">
            <v>41376</v>
          </cell>
          <cell r="AD1019">
            <v>41390</v>
          </cell>
          <cell r="AE1019">
            <v>41424</v>
          </cell>
          <cell r="AF1019">
            <v>41428</v>
          </cell>
          <cell r="AH1019">
            <v>41458</v>
          </cell>
          <cell r="AI1019" t="str">
            <v>-</v>
          </cell>
          <cell r="AJ1019">
            <v>20</v>
          </cell>
          <cell r="AK1019">
            <v>12.428571428571429</v>
          </cell>
          <cell r="AL1019">
            <v>41401</v>
          </cell>
          <cell r="AM1019" t="str">
            <v>-</v>
          </cell>
          <cell r="AN1019" t="str">
            <v>-</v>
          </cell>
          <cell r="AO1019">
            <v>41424</v>
          </cell>
          <cell r="AP1019">
            <v>41403</v>
          </cell>
          <cell r="AQ1019">
            <v>41429</v>
          </cell>
          <cell r="AR1019">
            <v>41429</v>
          </cell>
          <cell r="AS1019">
            <v>41431</v>
          </cell>
          <cell r="AT1019" t="str">
            <v>Boening</v>
          </cell>
          <cell r="AV1019">
            <v>41435</v>
          </cell>
          <cell r="AW1019" t="str">
            <v>-</v>
          </cell>
          <cell r="AX1019">
            <v>41436</v>
          </cell>
          <cell r="AY1019">
            <v>41486</v>
          </cell>
          <cell r="AZ1019">
            <v>85</v>
          </cell>
        </row>
        <row r="1020">
          <cell r="B1020" t="str">
            <v>A2271205-03</v>
          </cell>
          <cell r="C1020" t="str">
            <v>SIET / Zhejiang Henghe Petrol Chemical</v>
          </cell>
          <cell r="D1020" t="str">
            <v>Faber</v>
          </cell>
          <cell r="F1020" t="str">
            <v>Carlon</v>
          </cell>
          <cell r="H1020" t="str">
            <v>Heidi</v>
          </cell>
          <cell r="I1020" t="str">
            <v>12100093</v>
          </cell>
          <cell r="J1020" t="str">
            <v>P-2106A</v>
          </cell>
          <cell r="K1020" t="str">
            <v>118703-3</v>
          </cell>
          <cell r="M1020">
            <v>1</v>
          </cell>
          <cell r="N1020" t="str">
            <v>LMV311</v>
          </cell>
          <cell r="O1020">
            <v>19216</v>
          </cell>
          <cell r="P1020" t="str">
            <v>-</v>
          </cell>
          <cell r="Q1020" t="str">
            <v>MCPX</v>
          </cell>
          <cell r="R1020" t="str">
            <v>PB</v>
          </cell>
          <cell r="S1020" t="str">
            <v>N</v>
          </cell>
          <cell r="T1020" t="str">
            <v>N</v>
          </cell>
          <cell r="U1020">
            <v>41397</v>
          </cell>
          <cell r="V1020">
            <v>41383</v>
          </cell>
          <cell r="W1020">
            <v>41481</v>
          </cell>
          <cell r="X1020">
            <v>41502</v>
          </cell>
          <cell r="Y1020">
            <v>41397</v>
          </cell>
          <cell r="Z1020">
            <v>41390</v>
          </cell>
          <cell r="AA1020">
            <v>41390</v>
          </cell>
          <cell r="AB1020">
            <v>41390</v>
          </cell>
          <cell r="AC1020">
            <v>41390</v>
          </cell>
          <cell r="AD1020">
            <v>41404</v>
          </cell>
          <cell r="AE1020">
            <v>41426</v>
          </cell>
          <cell r="AF1020">
            <v>41429</v>
          </cell>
          <cell r="AH1020">
            <v>41472</v>
          </cell>
          <cell r="AI1020" t="str">
            <v>-</v>
          </cell>
          <cell r="AJ1020">
            <v>33</v>
          </cell>
          <cell r="AK1020">
            <v>17</v>
          </cell>
          <cell r="AL1020">
            <v>41397</v>
          </cell>
          <cell r="AM1020" t="str">
            <v>-</v>
          </cell>
          <cell r="AN1020" t="str">
            <v>-</v>
          </cell>
          <cell r="AO1020">
            <v>41418</v>
          </cell>
          <cell r="AP1020">
            <v>41397</v>
          </cell>
          <cell r="AQ1020">
            <v>41429</v>
          </cell>
          <cell r="AR1020">
            <v>41431</v>
          </cell>
          <cell r="AS1020">
            <v>41437</v>
          </cell>
          <cell r="AT1020" t="str">
            <v>Nelson</v>
          </cell>
          <cell r="AV1020">
            <v>41438</v>
          </cell>
          <cell r="AX1020">
            <v>41442</v>
          </cell>
          <cell r="AY1020">
            <v>41495</v>
          </cell>
          <cell r="AZ1020">
            <v>112</v>
          </cell>
        </row>
        <row r="1021">
          <cell r="B1021" t="str">
            <v>A2271205-01-02</v>
          </cell>
          <cell r="C1021" t="str">
            <v>SIET / Zhejiang Henghe Petrol Chemical</v>
          </cell>
          <cell r="D1021" t="str">
            <v>Faber</v>
          </cell>
          <cell r="F1021" t="str">
            <v>Carlon</v>
          </cell>
          <cell r="H1021" t="str">
            <v>Heidi</v>
          </cell>
          <cell r="I1021" t="str">
            <v>12100093</v>
          </cell>
          <cell r="J1021" t="str">
            <v>P-2105A/B</v>
          </cell>
          <cell r="K1021" t="str">
            <v>118703-3</v>
          </cell>
          <cell r="M1021">
            <v>2</v>
          </cell>
          <cell r="N1021" t="str">
            <v>BMP341</v>
          </cell>
          <cell r="O1021">
            <v>62562</v>
          </cell>
          <cell r="P1021" t="str">
            <v>-</v>
          </cell>
          <cell r="Q1021" t="str">
            <v>MCPX</v>
          </cell>
          <cell r="R1021" t="str">
            <v>PB</v>
          </cell>
          <cell r="S1021" t="str">
            <v>N</v>
          </cell>
          <cell r="T1021" t="str">
            <v>N</v>
          </cell>
          <cell r="U1021">
            <v>41397</v>
          </cell>
          <cell r="V1021">
            <v>41383</v>
          </cell>
          <cell r="W1021">
            <v>41481</v>
          </cell>
          <cell r="X1021">
            <v>41502</v>
          </cell>
          <cell r="Y1021">
            <v>41397</v>
          </cell>
          <cell r="Z1021">
            <v>41390</v>
          </cell>
          <cell r="AA1021">
            <v>41390</v>
          </cell>
          <cell r="AB1021">
            <v>41390</v>
          </cell>
          <cell r="AC1021">
            <v>41390</v>
          </cell>
          <cell r="AD1021">
            <v>41404</v>
          </cell>
          <cell r="AE1021">
            <v>41426</v>
          </cell>
          <cell r="AF1021">
            <v>41429</v>
          </cell>
          <cell r="AH1021">
            <v>41472</v>
          </cell>
          <cell r="AI1021" t="str">
            <v>-</v>
          </cell>
          <cell r="AJ1021">
            <v>33</v>
          </cell>
          <cell r="AK1021">
            <v>17</v>
          </cell>
          <cell r="AL1021">
            <v>41397</v>
          </cell>
          <cell r="AM1021" t="str">
            <v>-</v>
          </cell>
          <cell r="AN1021" t="str">
            <v>-</v>
          </cell>
          <cell r="AO1021">
            <v>41418</v>
          </cell>
          <cell r="AP1021">
            <v>41383</v>
          </cell>
          <cell r="AQ1021">
            <v>41430</v>
          </cell>
          <cell r="AR1021">
            <v>41431</v>
          </cell>
          <cell r="AS1021">
            <v>41437</v>
          </cell>
          <cell r="AT1021" t="str">
            <v>Nelson</v>
          </cell>
          <cell r="AV1021">
            <v>41438</v>
          </cell>
          <cell r="AX1021">
            <v>41450</v>
          </cell>
          <cell r="AY1021">
            <v>41513</v>
          </cell>
          <cell r="AZ1021">
            <v>130</v>
          </cell>
        </row>
        <row r="1022">
          <cell r="B1022" t="str">
            <v>C2241385-01</v>
          </cell>
          <cell r="C1022" t="str">
            <v>EPC/MARLIN MIDSTREAM</v>
          </cell>
          <cell r="D1022" t="str">
            <v>Boening</v>
          </cell>
          <cell r="F1022" t="str">
            <v>Miller</v>
          </cell>
          <cell r="G1022" t="str">
            <v>-</v>
          </cell>
          <cell r="H1022" t="str">
            <v>Kursten</v>
          </cell>
          <cell r="I1022" t="str">
            <v>3801106051A</v>
          </cell>
          <cell r="J1022" t="str">
            <v>K-10, J-380</v>
          </cell>
          <cell r="M1022">
            <v>1</v>
          </cell>
          <cell r="N1022" t="str">
            <v>LMC311F</v>
          </cell>
          <cell r="O1022">
            <v>180722</v>
          </cell>
          <cell r="P1022" t="str">
            <v>PP</v>
          </cell>
          <cell r="Q1022" t="str">
            <v>FLT</v>
          </cell>
          <cell r="R1022" t="str">
            <v>CB</v>
          </cell>
          <cell r="S1022" t="str">
            <v>N</v>
          </cell>
          <cell r="T1022" t="str">
            <v>N</v>
          </cell>
          <cell r="U1022">
            <v>41305</v>
          </cell>
          <cell r="V1022">
            <v>41309</v>
          </cell>
          <cell r="W1022">
            <v>41498</v>
          </cell>
          <cell r="X1022">
            <v>41467</v>
          </cell>
          <cell r="Y1022">
            <v>41305</v>
          </cell>
          <cell r="Z1022">
            <v>41316</v>
          </cell>
          <cell r="AA1022">
            <v>41316</v>
          </cell>
          <cell r="AB1022">
            <v>41323</v>
          </cell>
          <cell r="AC1022">
            <v>41355</v>
          </cell>
          <cell r="AD1022">
            <v>41369</v>
          </cell>
          <cell r="AE1022">
            <v>41427</v>
          </cell>
          <cell r="AF1022">
            <v>41431</v>
          </cell>
          <cell r="AH1022">
            <v>41437</v>
          </cell>
          <cell r="AI1022" t="str">
            <v>-</v>
          </cell>
          <cell r="AJ1022">
            <v>89</v>
          </cell>
          <cell r="AK1022">
            <v>22.571428571428573</v>
          </cell>
          <cell r="AL1022">
            <v>41306</v>
          </cell>
          <cell r="AV1022">
            <v>41430</v>
          </cell>
          <cell r="AX1022">
            <v>41437</v>
          </cell>
          <cell r="AY1022">
            <v>41467</v>
          </cell>
          <cell r="AZ1022">
            <v>158</v>
          </cell>
        </row>
        <row r="1023">
          <cell r="B1023" t="str">
            <v>C2239066-01</v>
          </cell>
          <cell r="C1023" t="str">
            <v>Exterran</v>
          </cell>
          <cell r="D1023" t="str">
            <v>Boening</v>
          </cell>
          <cell r="F1023" t="str">
            <v>Miller</v>
          </cell>
          <cell r="G1023" t="str">
            <v>-</v>
          </cell>
          <cell r="H1023" t="str">
            <v>Kursten</v>
          </cell>
          <cell r="I1023" t="str">
            <v>5458026</v>
          </cell>
          <cell r="J1023" t="str">
            <v>C-111</v>
          </cell>
          <cell r="M1023">
            <v>1</v>
          </cell>
          <cell r="N1023" t="str">
            <v>LMC311P</v>
          </cell>
          <cell r="O1023">
            <v>139848</v>
          </cell>
          <cell r="P1023" t="str">
            <v>PP</v>
          </cell>
          <cell r="Q1023" t="str">
            <v>FLT</v>
          </cell>
          <cell r="R1023" t="str">
            <v>CA</v>
          </cell>
          <cell r="S1023" t="str">
            <v>N</v>
          </cell>
          <cell r="T1023" t="str">
            <v>N</v>
          </cell>
          <cell r="U1023">
            <v>41303</v>
          </cell>
          <cell r="V1023">
            <v>41303</v>
          </cell>
          <cell r="W1023">
            <v>41492</v>
          </cell>
          <cell r="X1023">
            <v>41492</v>
          </cell>
          <cell r="Y1023">
            <v>41303</v>
          </cell>
          <cell r="Z1023">
            <v>41310</v>
          </cell>
          <cell r="AA1023">
            <v>41310</v>
          </cell>
          <cell r="AB1023">
            <v>41317</v>
          </cell>
          <cell r="AC1023">
            <v>41380</v>
          </cell>
          <cell r="AD1023">
            <v>41394</v>
          </cell>
          <cell r="AE1023">
            <v>41428</v>
          </cell>
          <cell r="AF1023">
            <v>41432</v>
          </cell>
          <cell r="AH1023">
            <v>41462</v>
          </cell>
          <cell r="AI1023" t="str">
            <v>-</v>
          </cell>
          <cell r="AJ1023">
            <v>94</v>
          </cell>
          <cell r="AK1023">
            <v>27</v>
          </cell>
          <cell r="AL1023">
            <v>41303</v>
          </cell>
          <cell r="AV1023">
            <v>41428</v>
          </cell>
          <cell r="AX1023">
            <v>41429</v>
          </cell>
          <cell r="AY1023">
            <v>41481</v>
          </cell>
          <cell r="AZ1023">
            <v>178</v>
          </cell>
        </row>
        <row r="1024">
          <cell r="B1024" t="str">
            <v>C2209474-01</v>
          </cell>
          <cell r="C1024" t="str">
            <v>Taminco Florida</v>
          </cell>
          <cell r="D1024" t="str">
            <v>FLT</v>
          </cell>
          <cell r="F1024" t="str">
            <v>Parsell</v>
          </cell>
          <cell r="G1024" t="str">
            <v>Kanous</v>
          </cell>
          <cell r="H1024" t="str">
            <v>Madeleine</v>
          </cell>
          <cell r="I1024" t="str">
            <v>4510008653</v>
          </cell>
          <cell r="J1024" t="str">
            <v>C-67001</v>
          </cell>
          <cell r="L1024" t="str">
            <v>Mallet</v>
          </cell>
          <cell r="M1024">
            <v>1</v>
          </cell>
          <cell r="N1024" t="str">
            <v>LMC347</v>
          </cell>
          <cell r="O1024">
            <v>646254</v>
          </cell>
          <cell r="P1024" t="str">
            <v>PP</v>
          </cell>
          <cell r="Q1024" t="str">
            <v>MCPX</v>
          </cell>
          <cell r="R1024" t="str">
            <v>CC</v>
          </cell>
          <cell r="S1024" t="str">
            <v>Y</v>
          </cell>
          <cell r="T1024" t="str">
            <v>N</v>
          </cell>
          <cell r="U1024">
            <v>41205</v>
          </cell>
          <cell r="V1024">
            <v>41218</v>
          </cell>
          <cell r="W1024">
            <v>41537</v>
          </cell>
          <cell r="X1024">
            <v>41537</v>
          </cell>
          <cell r="Y1024">
            <v>41206</v>
          </cell>
          <cell r="Z1024">
            <v>41225</v>
          </cell>
          <cell r="AA1024">
            <v>41225</v>
          </cell>
          <cell r="AB1024">
            <v>41232</v>
          </cell>
          <cell r="AC1024">
            <v>41425</v>
          </cell>
          <cell r="AD1024">
            <v>41439</v>
          </cell>
          <cell r="AE1024">
            <v>41428</v>
          </cell>
          <cell r="AF1024">
            <v>41432</v>
          </cell>
          <cell r="AH1024">
            <v>41507</v>
          </cell>
          <cell r="AI1024" t="str">
            <v>-</v>
          </cell>
          <cell r="AJ1024">
            <v>155</v>
          </cell>
          <cell r="AK1024">
            <v>45.571428571428569</v>
          </cell>
          <cell r="AL1024">
            <v>41206</v>
          </cell>
          <cell r="AM1024">
            <v>41253</v>
          </cell>
          <cell r="AN1024">
            <v>41311</v>
          </cell>
          <cell r="AO1024">
            <v>41244</v>
          </cell>
          <cell r="AP1024">
            <v>41302</v>
          </cell>
          <cell r="AQ1024">
            <v>41302</v>
          </cell>
          <cell r="AR1024">
            <v>41368</v>
          </cell>
          <cell r="AS1024">
            <v>41403</v>
          </cell>
          <cell r="AT1024" t="str">
            <v>Marcikonis</v>
          </cell>
          <cell r="AV1024">
            <v>41446</v>
          </cell>
          <cell r="AX1024">
            <v>41451</v>
          </cell>
          <cell r="AY1024">
            <v>41538</v>
          </cell>
          <cell r="AZ1024">
            <v>320</v>
          </cell>
        </row>
        <row r="1025">
          <cell r="B1025" t="str">
            <v>A2280935-01</v>
          </cell>
          <cell r="C1025" t="str">
            <v>Union Carbide</v>
          </cell>
          <cell r="D1025" t="str">
            <v>Wareham</v>
          </cell>
          <cell r="F1025" t="str">
            <v>Miller</v>
          </cell>
          <cell r="G1025" t="str">
            <v>-</v>
          </cell>
          <cell r="H1025" t="str">
            <v>Kursten</v>
          </cell>
          <cell r="I1025" t="str">
            <v>36374408</v>
          </cell>
          <cell r="J1025" t="str">
            <v>GRL G-5355</v>
          </cell>
          <cell r="K1025">
            <v>109839</v>
          </cell>
          <cell r="M1025">
            <v>1</v>
          </cell>
          <cell r="N1025" t="str">
            <v>LMV322Z</v>
          </cell>
          <cell r="O1025">
            <v>85897</v>
          </cell>
          <cell r="P1025" t="str">
            <v>-</v>
          </cell>
          <cell r="Q1025" t="str">
            <v>STD</v>
          </cell>
          <cell r="R1025" t="str">
            <v>PB</v>
          </cell>
          <cell r="S1025" t="str">
            <v>Y</v>
          </cell>
          <cell r="T1025" t="str">
            <v>Y</v>
          </cell>
          <cell r="U1025">
            <v>41407</v>
          </cell>
          <cell r="V1025">
            <v>41409</v>
          </cell>
          <cell r="W1025">
            <v>41492</v>
          </cell>
          <cell r="X1025">
            <v>41492</v>
          </cell>
          <cell r="Y1025">
            <v>41408</v>
          </cell>
          <cell r="Z1025">
            <v>41416</v>
          </cell>
          <cell r="AA1025">
            <v>41416</v>
          </cell>
          <cell r="AB1025">
            <v>41416</v>
          </cell>
          <cell r="AC1025">
            <v>41380</v>
          </cell>
          <cell r="AD1025">
            <v>41394</v>
          </cell>
          <cell r="AE1025">
            <v>41429</v>
          </cell>
          <cell r="AF1025">
            <v>41432</v>
          </cell>
          <cell r="AH1025">
            <v>41462</v>
          </cell>
          <cell r="AI1025" t="str">
            <v>-</v>
          </cell>
          <cell r="AJ1025">
            <v>18</v>
          </cell>
          <cell r="AK1025">
            <v>11.857142857142858</v>
          </cell>
          <cell r="AL1025">
            <v>41408</v>
          </cell>
          <cell r="AM1025">
            <v>41409</v>
          </cell>
          <cell r="AN1025">
            <v>41409</v>
          </cell>
          <cell r="AO1025">
            <v>41410</v>
          </cell>
          <cell r="AP1025">
            <v>41409</v>
          </cell>
          <cell r="AQ1025">
            <v>41415</v>
          </cell>
          <cell r="AR1025">
            <v>41416</v>
          </cell>
          <cell r="AS1025">
            <v>41423</v>
          </cell>
          <cell r="AT1025" t="str">
            <v>Setelin</v>
          </cell>
          <cell r="AV1025">
            <v>41423</v>
          </cell>
          <cell r="AX1025">
            <v>41425</v>
          </cell>
          <cell r="AY1025">
            <v>41488</v>
          </cell>
          <cell r="AZ1025">
            <v>79</v>
          </cell>
        </row>
        <row r="1026">
          <cell r="B1026" t="str">
            <v>C2203230-01</v>
          </cell>
          <cell r="C1026" t="str">
            <v>Thomas Russell</v>
          </cell>
          <cell r="D1026" t="str">
            <v>Thompson</v>
          </cell>
          <cell r="F1026" t="str">
            <v>Miller</v>
          </cell>
          <cell r="G1026" t="str">
            <v>-</v>
          </cell>
          <cell r="H1026" t="str">
            <v>Kursten</v>
          </cell>
          <cell r="I1026" t="str">
            <v>313-12</v>
          </cell>
          <cell r="J1026" t="str">
            <v>C-141</v>
          </cell>
          <cell r="M1026">
            <v>1</v>
          </cell>
          <cell r="N1026" t="str">
            <v>LMC311P</v>
          </cell>
          <cell r="O1026">
            <v>127176</v>
          </cell>
          <cell r="Q1026" t="str">
            <v>FLT</v>
          </cell>
          <cell r="R1026" t="str">
            <v>CB</v>
          </cell>
          <cell r="S1026" t="str">
            <v>N</v>
          </cell>
          <cell r="T1026" t="str">
            <v>N</v>
          </cell>
          <cell r="U1026">
            <v>41193</v>
          </cell>
          <cell r="V1026">
            <v>41201</v>
          </cell>
          <cell r="W1026">
            <v>41501</v>
          </cell>
          <cell r="X1026">
            <v>41501</v>
          </cell>
          <cell r="Y1026">
            <v>41193</v>
          </cell>
          <cell r="Z1026">
            <v>41208</v>
          </cell>
          <cell r="AA1026">
            <v>41208</v>
          </cell>
          <cell r="AB1026">
            <v>41215</v>
          </cell>
          <cell r="AC1026">
            <v>41389</v>
          </cell>
          <cell r="AD1026">
            <v>41403</v>
          </cell>
          <cell r="AE1026">
            <v>41430</v>
          </cell>
          <cell r="AF1026">
            <v>41434</v>
          </cell>
          <cell r="AH1026">
            <v>41471</v>
          </cell>
          <cell r="AI1026" t="str">
            <v>-</v>
          </cell>
          <cell r="AJ1026">
            <v>166</v>
          </cell>
          <cell r="AK1026">
            <v>42.857142857142854</v>
          </cell>
          <cell r="AL1026">
            <v>41193</v>
          </cell>
          <cell r="AP1026">
            <v>41397</v>
          </cell>
          <cell r="AV1026">
            <v>41431</v>
          </cell>
          <cell r="AX1026">
            <v>41437</v>
          </cell>
          <cell r="AY1026">
            <v>41485</v>
          </cell>
          <cell r="AZ1026">
            <v>284</v>
          </cell>
        </row>
        <row r="1027">
          <cell r="B1027" t="str">
            <v>A2292564-01</v>
          </cell>
          <cell r="C1027" t="str">
            <v>Baker Hughes</v>
          </cell>
          <cell r="D1027" t="str">
            <v>Kennedy</v>
          </cell>
          <cell r="F1027" t="str">
            <v>Miller</v>
          </cell>
          <cell r="G1027" t="str">
            <v>-</v>
          </cell>
          <cell r="H1027" t="str">
            <v>Kursten</v>
          </cell>
          <cell r="J1027">
            <v>1</v>
          </cell>
          <cell r="M1027">
            <v>1</v>
          </cell>
          <cell r="N1027" t="str">
            <v>LMV322</v>
          </cell>
          <cell r="O1027">
            <v>41751</v>
          </cell>
          <cell r="P1027" t="str">
            <v>-</v>
          </cell>
          <cell r="Q1027" t="str">
            <v>FLT</v>
          </cell>
          <cell r="R1027" t="str">
            <v>P2</v>
          </cell>
          <cell r="S1027" t="str">
            <v>N</v>
          </cell>
          <cell r="T1027" t="str">
            <v>Y</v>
          </cell>
          <cell r="U1027">
            <v>41437</v>
          </cell>
          <cell r="V1027">
            <v>41438</v>
          </cell>
          <cell r="W1027">
            <v>41460</v>
          </cell>
          <cell r="X1027">
            <v>41460</v>
          </cell>
          <cell r="Z1027">
            <v>41445</v>
          </cell>
          <cell r="AA1027">
            <v>41445</v>
          </cell>
          <cell r="AB1027">
            <v>41439</v>
          </cell>
          <cell r="AC1027">
            <v>41460</v>
          </cell>
          <cell r="AD1027">
            <v>41460</v>
          </cell>
          <cell r="AE1027">
            <v>41434.5</v>
          </cell>
          <cell r="AF1027">
            <v>41435</v>
          </cell>
          <cell r="AH1027">
            <v>41430</v>
          </cell>
          <cell r="AI1027" t="str">
            <v>-</v>
          </cell>
          <cell r="AJ1027">
            <v>-4</v>
          </cell>
          <cell r="AK1027">
            <v>3.1428571428571428</v>
          </cell>
          <cell r="AL1027">
            <v>41437</v>
          </cell>
          <cell r="AM1027" t="str">
            <v>-</v>
          </cell>
          <cell r="AN1027" t="str">
            <v>-</v>
          </cell>
          <cell r="AO1027">
            <v>41438</v>
          </cell>
          <cell r="AP1027" t="str">
            <v>-</v>
          </cell>
          <cell r="AR1027" t="str">
            <v>-</v>
          </cell>
          <cell r="AS1027" t="str">
            <v>-</v>
          </cell>
          <cell r="AT1027" t="str">
            <v>-</v>
          </cell>
          <cell r="AV1027">
            <v>41439</v>
          </cell>
          <cell r="AX1027">
            <v>41439</v>
          </cell>
          <cell r="AY1027">
            <v>41453</v>
          </cell>
          <cell r="AZ1027">
            <v>15</v>
          </cell>
        </row>
        <row r="1028">
          <cell r="B1028" t="str">
            <v>H2202630-01-03</v>
          </cell>
          <cell r="C1028" t="str">
            <v>Yantai Wanhua KIT</v>
          </cell>
          <cell r="D1028" t="str">
            <v>Glynn</v>
          </cell>
          <cell r="F1028" t="str">
            <v>Burks</v>
          </cell>
          <cell r="H1028" t="str">
            <v>Nancy</v>
          </cell>
          <cell r="I1028" t="str">
            <v>WHYT12060US</v>
          </cell>
          <cell r="J1028" t="str">
            <v>22PO216-1/2/3</v>
          </cell>
          <cell r="M1028">
            <v>0</v>
          </cell>
          <cell r="N1028" t="str">
            <v>HMP3000</v>
          </cell>
          <cell r="O1028">
            <v>0</v>
          </cell>
          <cell r="P1028" t="str">
            <v>PP</v>
          </cell>
          <cell r="Q1028" t="str">
            <v>CPX</v>
          </cell>
          <cell r="R1028" t="str">
            <v>HMP</v>
          </cell>
          <cell r="S1028" t="str">
            <v>Y</v>
          </cell>
          <cell r="T1028" t="str">
            <v>N</v>
          </cell>
          <cell r="U1028">
            <v>41184</v>
          </cell>
          <cell r="V1028">
            <v>41200</v>
          </cell>
          <cell r="W1028">
            <v>41608</v>
          </cell>
          <cell r="X1028">
            <v>41614</v>
          </cell>
          <cell r="Z1028">
            <v>41207</v>
          </cell>
          <cell r="AA1028">
            <v>41207</v>
          </cell>
          <cell r="AB1028">
            <v>41207</v>
          </cell>
          <cell r="AC1028">
            <v>41334</v>
          </cell>
          <cell r="AD1028">
            <v>41362</v>
          </cell>
          <cell r="AE1028">
            <v>41421</v>
          </cell>
          <cell r="AF1028">
            <v>41435</v>
          </cell>
          <cell r="AH1028">
            <v>41584</v>
          </cell>
          <cell r="AI1028">
            <v>41444</v>
          </cell>
          <cell r="AJ1028">
            <v>168</v>
          </cell>
          <cell r="AK1028">
            <v>59.142857142857146</v>
          </cell>
          <cell r="AM1028" t="str">
            <v>x</v>
          </cell>
          <cell r="AN1028" t="str">
            <v>-</v>
          </cell>
          <cell r="AO1028" t="str">
            <v>x</v>
          </cell>
          <cell r="AP1028" t="str">
            <v>-</v>
          </cell>
          <cell r="AQ1028" t="str">
            <v>X</v>
          </cell>
          <cell r="AW1028">
            <v>41481</v>
          </cell>
          <cell r="AX1028" t="str">
            <v>-</v>
          </cell>
          <cell r="AY1028">
            <v>41618</v>
          </cell>
          <cell r="AZ1028">
            <v>418</v>
          </cell>
        </row>
        <row r="1029">
          <cell r="B1029" t="str">
            <v>A2285750-01</v>
          </cell>
          <cell r="C1029" t="str">
            <v>JH Wright / Scotch Plywood</v>
          </cell>
          <cell r="D1029" t="str">
            <v>Kennedy</v>
          </cell>
          <cell r="F1029" t="str">
            <v>Miller</v>
          </cell>
          <cell r="G1029" t="str">
            <v>-</v>
          </cell>
          <cell r="H1029" t="str">
            <v>Pam</v>
          </cell>
          <cell r="I1029" t="str">
            <v>959357</v>
          </cell>
          <cell r="J1029" t="str">
            <v>P-1</v>
          </cell>
          <cell r="K1029">
            <v>117678</v>
          </cell>
          <cell r="M1029">
            <v>1</v>
          </cell>
          <cell r="N1029" t="str">
            <v>LMV801</v>
          </cell>
          <cell r="O1029">
            <v>16995</v>
          </cell>
          <cell r="P1029" t="str">
            <v>-</v>
          </cell>
          <cell r="Q1029" t="str">
            <v>FLT</v>
          </cell>
          <cell r="R1029" t="str">
            <v>P6</v>
          </cell>
          <cell r="S1029" t="str">
            <v>N</v>
          </cell>
          <cell r="T1029" t="str">
            <v>Y</v>
          </cell>
          <cell r="U1029">
            <v>41422</v>
          </cell>
          <cell r="V1029">
            <v>41422</v>
          </cell>
          <cell r="W1029">
            <v>41470</v>
          </cell>
          <cell r="X1029">
            <v>41470</v>
          </cell>
          <cell r="Y1029">
            <v>41422</v>
          </cell>
          <cell r="Z1029">
            <v>41429</v>
          </cell>
          <cell r="AA1029">
            <v>41429</v>
          </cell>
          <cell r="AB1029">
            <v>41425</v>
          </cell>
          <cell r="AC1029">
            <v>41470</v>
          </cell>
          <cell r="AD1029">
            <v>41470</v>
          </cell>
          <cell r="AE1029">
            <v>41434.5</v>
          </cell>
          <cell r="AF1029">
            <v>41436</v>
          </cell>
          <cell r="AH1029">
            <v>41440</v>
          </cell>
          <cell r="AI1029" t="str">
            <v>-</v>
          </cell>
          <cell r="AJ1029">
            <v>11</v>
          </cell>
          <cell r="AK1029">
            <v>6.8571428571428568</v>
          </cell>
          <cell r="AL1029">
            <v>41422</v>
          </cell>
          <cell r="AM1029">
            <v>41423</v>
          </cell>
          <cell r="AN1029" t="str">
            <v>-</v>
          </cell>
          <cell r="AO1029" t="str">
            <v>-</v>
          </cell>
          <cell r="AP1029">
            <v>41422</v>
          </cell>
          <cell r="AR1029">
            <v>41425</v>
          </cell>
          <cell r="AS1029">
            <v>41430</v>
          </cell>
          <cell r="AT1029" t="str">
            <v>Parks</v>
          </cell>
          <cell r="AV1029">
            <v>41431</v>
          </cell>
          <cell r="AX1029">
            <v>41435</v>
          </cell>
          <cell r="AY1029">
            <v>41464</v>
          </cell>
        </row>
        <row r="1030">
          <cell r="B1030" t="str">
            <v>A2280083-01</v>
          </cell>
          <cell r="C1030" t="str">
            <v>Flint Hills Resources</v>
          </cell>
          <cell r="D1030" t="str">
            <v>Wareham</v>
          </cell>
          <cell r="F1030" t="str">
            <v>Miller</v>
          </cell>
          <cell r="G1030" t="str">
            <v>-</v>
          </cell>
          <cell r="H1030" t="str">
            <v>Pam</v>
          </cell>
          <cell r="I1030" t="str">
            <v>PP144075PB</v>
          </cell>
          <cell r="J1030" t="str">
            <v>23P-24A/B</v>
          </cell>
          <cell r="K1030" t="str">
            <v>112876-3</v>
          </cell>
          <cell r="M1030">
            <v>1</v>
          </cell>
          <cell r="N1030" t="str">
            <v>LMV801</v>
          </cell>
          <cell r="O1030">
            <v>12646</v>
          </cell>
          <cell r="P1030" t="str">
            <v>-</v>
          </cell>
          <cell r="Q1030" t="str">
            <v>FLT</v>
          </cell>
          <cell r="R1030" t="str">
            <v>PA</v>
          </cell>
          <cell r="S1030" t="str">
            <v>N</v>
          </cell>
          <cell r="T1030" t="str">
            <v>N</v>
          </cell>
          <cell r="U1030">
            <v>41404</v>
          </cell>
          <cell r="V1030">
            <v>41407</v>
          </cell>
          <cell r="W1030">
            <v>41505</v>
          </cell>
          <cell r="X1030">
            <v>41481</v>
          </cell>
          <cell r="Y1030">
            <v>41407</v>
          </cell>
          <cell r="Z1030">
            <v>41414</v>
          </cell>
          <cell r="AA1030">
            <v>41414</v>
          </cell>
          <cell r="AB1030">
            <v>41414</v>
          </cell>
          <cell r="AC1030">
            <v>41369</v>
          </cell>
          <cell r="AD1030">
            <v>41383</v>
          </cell>
          <cell r="AE1030">
            <v>41433</v>
          </cell>
          <cell r="AF1030">
            <v>41436</v>
          </cell>
          <cell r="AH1030">
            <v>41451</v>
          </cell>
          <cell r="AI1030" t="str">
            <v>-</v>
          </cell>
          <cell r="AJ1030">
            <v>22</v>
          </cell>
          <cell r="AK1030">
            <v>10.571428571428571</v>
          </cell>
          <cell r="AL1030">
            <v>41407</v>
          </cell>
          <cell r="AM1030" t="str">
            <v>-</v>
          </cell>
          <cell r="AN1030" t="str">
            <v>-</v>
          </cell>
          <cell r="AO1030">
            <v>41430</v>
          </cell>
          <cell r="AP1030">
            <v>41407</v>
          </cell>
          <cell r="AQ1030">
            <v>41432</v>
          </cell>
          <cell r="AR1030">
            <v>41435</v>
          </cell>
          <cell r="AS1030">
            <v>41436</v>
          </cell>
          <cell r="AT1030" t="str">
            <v>Boening</v>
          </cell>
          <cell r="AV1030">
            <v>41436</v>
          </cell>
          <cell r="AX1030">
            <v>41439</v>
          </cell>
          <cell r="AY1030">
            <v>41481</v>
          </cell>
          <cell r="AZ1030">
            <v>74</v>
          </cell>
        </row>
        <row r="1031">
          <cell r="B1031" t="str">
            <v>A2253754-01-02</v>
          </cell>
          <cell r="C1031" t="str">
            <v>Exterran</v>
          </cell>
          <cell r="D1031" t="str">
            <v>Wareham</v>
          </cell>
          <cell r="F1031" t="str">
            <v>Miller</v>
          </cell>
          <cell r="G1031" t="str">
            <v>-</v>
          </cell>
          <cell r="H1031" t="str">
            <v>Madeleine</v>
          </cell>
          <cell r="I1031" t="str">
            <v>5473283</v>
          </cell>
          <cell r="J1031" t="str">
            <v>PBA-2501/2502</v>
          </cell>
          <cell r="M1031">
            <v>2</v>
          </cell>
          <cell r="N1031" t="str">
            <v>LMV322</v>
          </cell>
          <cell r="O1031">
            <v>153570</v>
          </cell>
          <cell r="P1031" t="str">
            <v>-</v>
          </cell>
          <cell r="Q1031" t="str">
            <v>STD</v>
          </cell>
          <cell r="R1031" t="str">
            <v>PC</v>
          </cell>
          <cell r="S1031" t="str">
            <v>N</v>
          </cell>
          <cell r="T1031" t="str">
            <v>N</v>
          </cell>
          <cell r="U1031">
            <v>41338</v>
          </cell>
          <cell r="V1031">
            <v>41339</v>
          </cell>
          <cell r="W1031">
            <v>41495</v>
          </cell>
          <cell r="X1031">
            <v>41530</v>
          </cell>
          <cell r="Y1031">
            <v>41338</v>
          </cell>
          <cell r="Z1031">
            <v>41346</v>
          </cell>
          <cell r="AA1031">
            <v>41346</v>
          </cell>
          <cell r="AB1031">
            <v>41346</v>
          </cell>
          <cell r="AC1031">
            <v>41418</v>
          </cell>
          <cell r="AD1031">
            <v>41432</v>
          </cell>
          <cell r="AE1031">
            <v>41433</v>
          </cell>
          <cell r="AF1031">
            <v>41436</v>
          </cell>
          <cell r="AH1031">
            <v>41500</v>
          </cell>
          <cell r="AI1031" t="str">
            <v>-</v>
          </cell>
          <cell r="AJ1031">
            <v>70</v>
          </cell>
          <cell r="AK1031">
            <v>27.285714285714285</v>
          </cell>
          <cell r="AL1031">
            <v>41339</v>
          </cell>
          <cell r="AM1031">
            <v>41346</v>
          </cell>
          <cell r="AN1031">
            <v>41346</v>
          </cell>
          <cell r="AO1031">
            <v>41348</v>
          </cell>
          <cell r="AP1031">
            <v>41339</v>
          </cell>
          <cell r="AQ1031">
            <v>41388</v>
          </cell>
          <cell r="AR1031">
            <v>41388</v>
          </cell>
          <cell r="AT1031" t="str">
            <v>Parks</v>
          </cell>
          <cell r="AV1031">
            <v>41395</v>
          </cell>
          <cell r="AX1031">
            <v>41404</v>
          </cell>
          <cell r="AY1031">
            <v>41514</v>
          </cell>
          <cell r="AZ1031">
            <v>175</v>
          </cell>
        </row>
        <row r="1032">
          <cell r="B1032" t="str">
            <v>A2253732-01-02</v>
          </cell>
          <cell r="C1032" t="str">
            <v>Exterran</v>
          </cell>
          <cell r="D1032" t="str">
            <v>Wareham</v>
          </cell>
          <cell r="F1032" t="str">
            <v>Miller</v>
          </cell>
          <cell r="G1032" t="str">
            <v>-</v>
          </cell>
          <cell r="H1032" t="str">
            <v>Kursten</v>
          </cell>
          <cell r="I1032" t="str">
            <v>5473280</v>
          </cell>
          <cell r="J1032" t="str">
            <v>PBA-2531/2532</v>
          </cell>
          <cell r="M1032">
            <v>2</v>
          </cell>
          <cell r="N1032" t="str">
            <v>LMV322</v>
          </cell>
          <cell r="O1032">
            <v>153570</v>
          </cell>
          <cell r="P1032" t="str">
            <v>-</v>
          </cell>
          <cell r="Q1032" t="str">
            <v>STD</v>
          </cell>
          <cell r="R1032" t="str">
            <v>PC</v>
          </cell>
          <cell r="S1032" t="str">
            <v>N</v>
          </cell>
          <cell r="T1032" t="str">
            <v>N</v>
          </cell>
          <cell r="U1032">
            <v>41338</v>
          </cell>
          <cell r="V1032">
            <v>41339</v>
          </cell>
          <cell r="W1032">
            <v>41495</v>
          </cell>
          <cell r="X1032">
            <v>41530</v>
          </cell>
          <cell r="Y1032">
            <v>41338</v>
          </cell>
          <cell r="Z1032">
            <v>41346</v>
          </cell>
          <cell r="AA1032">
            <v>41346</v>
          </cell>
          <cell r="AB1032">
            <v>41346</v>
          </cell>
          <cell r="AC1032">
            <v>41418</v>
          </cell>
          <cell r="AD1032">
            <v>41432</v>
          </cell>
          <cell r="AE1032">
            <v>41433</v>
          </cell>
          <cell r="AF1032">
            <v>41436</v>
          </cell>
          <cell r="AH1032">
            <v>41500</v>
          </cell>
          <cell r="AI1032" t="str">
            <v>-</v>
          </cell>
          <cell r="AJ1032">
            <v>70</v>
          </cell>
          <cell r="AK1032">
            <v>27.285714285714285</v>
          </cell>
          <cell r="AL1032">
            <v>41339</v>
          </cell>
          <cell r="AM1032">
            <v>41346</v>
          </cell>
          <cell r="AN1032">
            <v>41346</v>
          </cell>
          <cell r="AO1032">
            <v>41348</v>
          </cell>
          <cell r="AP1032">
            <v>41339</v>
          </cell>
          <cell r="AQ1032">
            <v>41387</v>
          </cell>
          <cell r="AR1032">
            <v>41388</v>
          </cell>
          <cell r="AT1032" t="str">
            <v>Parks</v>
          </cell>
          <cell r="AV1032">
            <v>41395</v>
          </cell>
          <cell r="AX1032">
            <v>41402</v>
          </cell>
          <cell r="AY1032">
            <v>41514</v>
          </cell>
          <cell r="AZ1032">
            <v>175</v>
          </cell>
        </row>
        <row r="1033">
          <cell r="B1033" t="str">
            <v>C2202936-01</v>
          </cell>
          <cell r="C1033" t="str">
            <v>Thomas Russell</v>
          </cell>
          <cell r="D1033" t="str">
            <v>McKechnie</v>
          </cell>
          <cell r="F1033" t="str">
            <v>Miller</v>
          </cell>
          <cell r="G1033" t="str">
            <v>-</v>
          </cell>
          <cell r="H1033" t="str">
            <v>Madeleine</v>
          </cell>
          <cell r="I1033" t="str">
            <v>320-12</v>
          </cell>
          <cell r="J1033" t="str">
            <v>C-141</v>
          </cell>
          <cell r="M1033">
            <v>1</v>
          </cell>
          <cell r="N1033" t="str">
            <v>LMC311P</v>
          </cell>
          <cell r="O1033">
            <v>127176</v>
          </cell>
          <cell r="Q1033" t="str">
            <v>FLT</v>
          </cell>
          <cell r="R1033" t="str">
            <v>CB</v>
          </cell>
          <cell r="S1033" t="str">
            <v>N</v>
          </cell>
          <cell r="T1033" t="str">
            <v>N</v>
          </cell>
          <cell r="U1033">
            <v>41193</v>
          </cell>
          <cell r="V1033">
            <v>41201</v>
          </cell>
          <cell r="W1033">
            <v>41503</v>
          </cell>
          <cell r="X1033">
            <v>41486</v>
          </cell>
          <cell r="Y1033">
            <v>41193</v>
          </cell>
          <cell r="Z1033">
            <v>41208</v>
          </cell>
          <cell r="AA1033">
            <v>41208</v>
          </cell>
          <cell r="AB1033">
            <v>41215</v>
          </cell>
          <cell r="AC1033">
            <v>41374</v>
          </cell>
          <cell r="AD1033">
            <v>41388</v>
          </cell>
          <cell r="AE1033">
            <v>41432</v>
          </cell>
          <cell r="AF1033">
            <v>41436</v>
          </cell>
          <cell r="AH1033">
            <v>41456</v>
          </cell>
          <cell r="AI1033" t="str">
            <v>-</v>
          </cell>
          <cell r="AJ1033">
            <v>168</v>
          </cell>
          <cell r="AK1033">
            <v>40.714285714285715</v>
          </cell>
          <cell r="AL1033">
            <v>41193</v>
          </cell>
          <cell r="AM1033">
            <v>41256</v>
          </cell>
          <cell r="AP1033">
            <v>41256</v>
          </cell>
          <cell r="AQ1033">
            <v>41256</v>
          </cell>
          <cell r="AV1033">
            <v>41256</v>
          </cell>
          <cell r="AX1033">
            <v>41257</v>
          </cell>
          <cell r="AY1033">
            <v>41449</v>
          </cell>
          <cell r="AZ1033">
            <v>248</v>
          </cell>
        </row>
        <row r="1034">
          <cell r="B1034" t="str">
            <v>A2291948-01</v>
          </cell>
          <cell r="C1034" t="str">
            <v>Baker Hughes</v>
          </cell>
          <cell r="D1034" t="str">
            <v>Kennedy</v>
          </cell>
          <cell r="F1034" t="str">
            <v>Miller</v>
          </cell>
          <cell r="G1034" t="str">
            <v>-</v>
          </cell>
          <cell r="H1034" t="str">
            <v>Madeleine</v>
          </cell>
          <cell r="I1034" t="str">
            <v>4506247423</v>
          </cell>
          <cell r="J1034">
            <v>1</v>
          </cell>
          <cell r="K1034" t="str">
            <v>120208-2</v>
          </cell>
          <cell r="M1034">
            <v>1</v>
          </cell>
          <cell r="N1034" t="str">
            <v>LMV322</v>
          </cell>
          <cell r="O1034">
            <v>41751</v>
          </cell>
          <cell r="P1034" t="str">
            <v>-</v>
          </cell>
          <cell r="Q1034" t="str">
            <v>FLT</v>
          </cell>
          <cell r="R1034" t="str">
            <v>P1</v>
          </cell>
          <cell r="S1034" t="str">
            <v>N</v>
          </cell>
          <cell r="T1034" t="str">
            <v>Y</v>
          </cell>
          <cell r="U1034">
            <v>41436</v>
          </cell>
          <cell r="V1034">
            <v>41437</v>
          </cell>
          <cell r="W1034">
            <v>41443</v>
          </cell>
          <cell r="X1034">
            <v>41443</v>
          </cell>
          <cell r="Y1034">
            <v>41436</v>
          </cell>
          <cell r="Z1034">
            <v>41444</v>
          </cell>
          <cell r="AA1034">
            <v>41444</v>
          </cell>
          <cell r="AB1034" t="e">
            <v>#N/A</v>
          </cell>
          <cell r="AC1034" t="e">
            <v>#N/A</v>
          </cell>
          <cell r="AD1034" t="e">
            <v>#N/A</v>
          </cell>
          <cell r="AE1034" t="e">
            <v>#N/A</v>
          </cell>
          <cell r="AF1034">
            <v>41437</v>
          </cell>
          <cell r="AH1034">
            <v>41413</v>
          </cell>
          <cell r="AI1034" t="str">
            <v>-</v>
          </cell>
          <cell r="AJ1034">
            <v>1</v>
          </cell>
          <cell r="AK1034">
            <v>0.8571428571428571</v>
          </cell>
          <cell r="AL1034">
            <v>41437</v>
          </cell>
          <cell r="AM1034" t="str">
            <v>-</v>
          </cell>
          <cell r="AN1034" t="str">
            <v>-</v>
          </cell>
          <cell r="AO1034">
            <v>41437</v>
          </cell>
          <cell r="AP1034" t="str">
            <v>-</v>
          </cell>
          <cell r="AR1034">
            <v>41437</v>
          </cell>
          <cell r="AS1034">
            <v>41437</v>
          </cell>
          <cell r="AT1034" t="str">
            <v>Debbie</v>
          </cell>
          <cell r="AV1034">
            <v>41437</v>
          </cell>
          <cell r="AX1034">
            <v>41437</v>
          </cell>
          <cell r="AY1034">
            <v>41443</v>
          </cell>
        </row>
        <row r="1035">
          <cell r="B1035">
            <v>2289091</v>
          </cell>
          <cell r="C1035" t="str">
            <v>Tallgrass Operations / Kinder Morgan</v>
          </cell>
          <cell r="D1035" t="str">
            <v>Kennedy</v>
          </cell>
          <cell r="F1035" t="str">
            <v>Miller</v>
          </cell>
          <cell r="G1035" t="str">
            <v>-</v>
          </cell>
          <cell r="H1035" t="str">
            <v>Kursten</v>
          </cell>
          <cell r="I1035" t="str">
            <v>KWDOU0527</v>
          </cell>
          <cell r="J1035" t="str">
            <v>P-1801</v>
          </cell>
          <cell r="K1035" t="str">
            <v>119737-1</v>
          </cell>
          <cell r="M1035">
            <v>1</v>
          </cell>
          <cell r="N1035" t="str">
            <v>CONV</v>
          </cell>
          <cell r="O1035">
            <v>12876</v>
          </cell>
          <cell r="P1035" t="str">
            <v>-</v>
          </cell>
          <cell r="Q1035" t="str">
            <v>FLT</v>
          </cell>
          <cell r="R1035" t="str">
            <v>P6</v>
          </cell>
          <cell r="S1035" t="str">
            <v>N</v>
          </cell>
          <cell r="T1035" t="str">
            <v>Y</v>
          </cell>
          <cell r="U1035">
            <v>41428</v>
          </cell>
          <cell r="V1035">
            <v>41430</v>
          </cell>
          <cell r="W1035">
            <v>41471</v>
          </cell>
          <cell r="X1035">
            <v>41471</v>
          </cell>
          <cell r="Y1035">
            <v>41429</v>
          </cell>
          <cell r="Z1035">
            <v>41437</v>
          </cell>
          <cell r="AA1035">
            <v>41437</v>
          </cell>
          <cell r="AB1035">
            <v>41433</v>
          </cell>
          <cell r="AC1035">
            <v>41471</v>
          </cell>
          <cell r="AD1035">
            <v>41471</v>
          </cell>
          <cell r="AE1035">
            <v>41435.5</v>
          </cell>
          <cell r="AF1035">
            <v>41437</v>
          </cell>
          <cell r="AH1035">
            <v>41441</v>
          </cell>
          <cell r="AI1035" t="str">
            <v>-</v>
          </cell>
          <cell r="AJ1035">
            <v>6</v>
          </cell>
          <cell r="AK1035">
            <v>5.8571428571428568</v>
          </cell>
          <cell r="AL1035">
            <v>41429</v>
          </cell>
          <cell r="AV1035">
            <v>41430</v>
          </cell>
          <cell r="AX1035">
            <v>41430</v>
          </cell>
          <cell r="AY1035">
            <v>41453</v>
          </cell>
          <cell r="AZ1035">
            <v>23</v>
          </cell>
        </row>
        <row r="1036">
          <cell r="B1036" t="str">
            <v>A2238941-01-02</v>
          </cell>
          <cell r="C1036" t="str">
            <v>Sinopec Shanghai Mitsui Chemicals</v>
          </cell>
          <cell r="D1036" t="str">
            <v>Kennedy</v>
          </cell>
          <cell r="F1036" t="str">
            <v>Carlon</v>
          </cell>
          <cell r="H1036" t="str">
            <v>Heidi</v>
          </cell>
          <cell r="I1036" t="str">
            <v>13USSHYXXSPECSHXXXX</v>
          </cell>
          <cell r="J1036" t="str">
            <v>CP-2106-AB</v>
          </cell>
          <cell r="M1036">
            <v>2</v>
          </cell>
          <cell r="N1036" t="str">
            <v>BMP348</v>
          </cell>
          <cell r="O1036">
            <v>836247</v>
          </cell>
          <cell r="P1036" t="str">
            <v>LC</v>
          </cell>
          <cell r="Q1036" t="str">
            <v>CPX</v>
          </cell>
          <cell r="R1036" t="str">
            <v>PE</v>
          </cell>
          <cell r="S1036" t="str">
            <v>Y</v>
          </cell>
          <cell r="T1036" t="str">
            <v>N</v>
          </cell>
          <cell r="U1036">
            <v>41295</v>
          </cell>
          <cell r="V1036">
            <v>41303</v>
          </cell>
          <cell r="W1036">
            <v>41537</v>
          </cell>
          <cell r="X1036">
            <v>41527</v>
          </cell>
          <cell r="Y1036">
            <v>41296</v>
          </cell>
          <cell r="Z1036">
            <v>41310</v>
          </cell>
          <cell r="AA1036">
            <v>41310</v>
          </cell>
          <cell r="AB1036">
            <v>41310</v>
          </cell>
          <cell r="AC1036">
            <v>41401</v>
          </cell>
          <cell r="AD1036">
            <v>41415</v>
          </cell>
          <cell r="AE1036">
            <v>41433</v>
          </cell>
          <cell r="AF1036">
            <v>41438</v>
          </cell>
          <cell r="AH1036">
            <v>41497</v>
          </cell>
          <cell r="AI1036" t="str">
            <v>-</v>
          </cell>
          <cell r="AJ1036">
            <v>98</v>
          </cell>
          <cell r="AK1036">
            <v>32</v>
          </cell>
          <cell r="AL1036">
            <v>41297</v>
          </cell>
          <cell r="AM1036">
            <v>41303</v>
          </cell>
          <cell r="AN1036">
            <v>41303</v>
          </cell>
          <cell r="AO1036">
            <v>41306</v>
          </cell>
          <cell r="AP1036">
            <v>41306</v>
          </cell>
          <cell r="AR1036">
            <v>41403</v>
          </cell>
          <cell r="AS1036">
            <v>41409</v>
          </cell>
          <cell r="AT1036" t="str">
            <v>Parks</v>
          </cell>
          <cell r="AV1036">
            <v>41410</v>
          </cell>
          <cell r="AX1036">
            <v>41430</v>
          </cell>
          <cell r="AY1036">
            <v>41530</v>
          </cell>
          <cell r="AZ1036">
            <v>227</v>
          </cell>
        </row>
        <row r="1037">
          <cell r="B1037" t="str">
            <v>C2149074-01,-02,-03</v>
          </cell>
          <cell r="C1037" t="str">
            <v>Bechtel - Sabine Pass KIT</v>
          </cell>
          <cell r="D1037" t="str">
            <v>da Silva</v>
          </cell>
          <cell r="F1037" t="str">
            <v>Lindeman</v>
          </cell>
          <cell r="H1037" t="str">
            <v>Melissa</v>
          </cell>
          <cell r="I1037" t="str">
            <v>25697-140-POA-MCCS-00002</v>
          </cell>
          <cell r="J1037" t="str">
            <v>11C-1301, 
12C-1301,
 11C-1301W</v>
          </cell>
          <cell r="M1037">
            <v>0</v>
          </cell>
          <cell r="N1037" t="str">
            <v>LF2230</v>
          </cell>
          <cell r="O1037">
            <v>0</v>
          </cell>
          <cell r="Q1037" t="str">
            <v>CPX</v>
          </cell>
          <cell r="R1037" t="str">
            <v>Pinn/API</v>
          </cell>
          <cell r="S1037" t="str">
            <v>Y</v>
          </cell>
          <cell r="T1037" t="str">
            <v>N</v>
          </cell>
          <cell r="U1037">
            <v>41039</v>
          </cell>
          <cell r="V1037">
            <v>41067</v>
          </cell>
          <cell r="W1037">
            <v>41592</v>
          </cell>
          <cell r="X1037">
            <v>41649</v>
          </cell>
          <cell r="Z1037">
            <v>41074</v>
          </cell>
          <cell r="AA1037">
            <v>41074</v>
          </cell>
          <cell r="AB1037">
            <v>41081</v>
          </cell>
          <cell r="AC1037">
            <v>41369</v>
          </cell>
          <cell r="AD1037">
            <v>41397</v>
          </cell>
          <cell r="AE1037">
            <v>41424</v>
          </cell>
          <cell r="AF1037">
            <v>41438</v>
          </cell>
          <cell r="AH1037">
            <v>41619</v>
          </cell>
          <cell r="AI1037">
            <v>41495</v>
          </cell>
          <cell r="AJ1037">
            <v>266</v>
          </cell>
          <cell r="AK1037">
            <v>83.142857142857139</v>
          </cell>
          <cell r="AP1037" t="str">
            <v>-</v>
          </cell>
          <cell r="AW1037">
            <v>41485</v>
          </cell>
          <cell r="AX1037">
            <v>41485</v>
          </cell>
          <cell r="AY1037">
            <v>41669</v>
          </cell>
          <cell r="AZ1037">
            <v>602</v>
          </cell>
        </row>
        <row r="1038">
          <cell r="B1038" t="str">
            <v>A2289977-02</v>
          </cell>
          <cell r="C1038" t="str">
            <v>BASF / BC PASADENA</v>
          </cell>
          <cell r="D1038" t="str">
            <v>Boening</v>
          </cell>
          <cell r="F1038" t="str">
            <v>Miller</v>
          </cell>
          <cell r="G1038" t="str">
            <v>-</v>
          </cell>
          <cell r="H1038" t="str">
            <v>Kursten</v>
          </cell>
          <cell r="I1038" t="str">
            <v>4909389548</v>
          </cell>
          <cell r="J1038" t="str">
            <v>G-672 A/B</v>
          </cell>
          <cell r="K1038" t="str">
            <v>119823-1</v>
          </cell>
          <cell r="M1038">
            <v>1</v>
          </cell>
          <cell r="N1038" t="str">
            <v>LMV801</v>
          </cell>
          <cell r="O1038">
            <v>12600</v>
          </cell>
          <cell r="P1038" t="str">
            <v>-</v>
          </cell>
          <cell r="Q1038" t="str">
            <v>FLT</v>
          </cell>
          <cell r="R1038" t="str">
            <v>P4</v>
          </cell>
          <cell r="S1038" t="str">
            <v>N</v>
          </cell>
          <cell r="T1038" t="str">
            <v>Y</v>
          </cell>
          <cell r="U1038">
            <v>41430</v>
          </cell>
          <cell r="V1038">
            <v>41431</v>
          </cell>
          <cell r="W1038">
            <v>41463</v>
          </cell>
          <cell r="X1038">
            <v>41463</v>
          </cell>
          <cell r="Y1038">
            <v>41431</v>
          </cell>
          <cell r="Z1038">
            <v>41438</v>
          </cell>
          <cell r="AA1038">
            <v>41438</v>
          </cell>
          <cell r="AB1038">
            <v>41433</v>
          </cell>
          <cell r="AC1038">
            <v>41463</v>
          </cell>
          <cell r="AD1038">
            <v>41463</v>
          </cell>
          <cell r="AE1038">
            <v>41438</v>
          </cell>
          <cell r="AF1038">
            <v>41439</v>
          </cell>
          <cell r="AH1038">
            <v>41433</v>
          </cell>
          <cell r="AI1038" t="str">
            <v>-</v>
          </cell>
          <cell r="AJ1038">
            <v>7</v>
          </cell>
          <cell r="AK1038">
            <v>4.5714285714285712</v>
          </cell>
          <cell r="AL1038">
            <v>41431</v>
          </cell>
          <cell r="AM1038">
            <v>41435</v>
          </cell>
          <cell r="AN1038">
            <v>41435</v>
          </cell>
          <cell r="AO1038">
            <v>41435</v>
          </cell>
          <cell r="AP1038">
            <v>41435</v>
          </cell>
          <cell r="AQ1038">
            <v>41435</v>
          </cell>
          <cell r="AR1038" t="str">
            <v>-</v>
          </cell>
          <cell r="AS1038" t="str">
            <v>-</v>
          </cell>
          <cell r="AT1038" t="str">
            <v>-</v>
          </cell>
          <cell r="AV1038">
            <v>41435</v>
          </cell>
          <cell r="AX1038">
            <v>41437</v>
          </cell>
          <cell r="AY1038">
            <v>41463</v>
          </cell>
        </row>
        <row r="1039">
          <cell r="B1039" t="str">
            <v>A2290232-01</v>
          </cell>
          <cell r="C1039" t="str">
            <v>SHELL OIL / PUGENT SOUND REFININEY</v>
          </cell>
          <cell r="D1039" t="str">
            <v>Kennedy</v>
          </cell>
          <cell r="F1039" t="str">
            <v>Miller</v>
          </cell>
          <cell r="G1039" t="str">
            <v>-</v>
          </cell>
          <cell r="H1039" t="str">
            <v>Kursten</v>
          </cell>
          <cell r="I1039" t="str">
            <v>4551168267</v>
          </cell>
          <cell r="J1039" t="str">
            <v>11P-125</v>
          </cell>
          <cell r="K1039" t="str">
            <v>118600-6</v>
          </cell>
          <cell r="M1039">
            <v>1</v>
          </cell>
          <cell r="N1039" t="str">
            <v>LMV322</v>
          </cell>
          <cell r="O1039">
            <v>34232.6</v>
          </cell>
          <cell r="P1039" t="str">
            <v>-</v>
          </cell>
          <cell r="Q1039" t="str">
            <v>FLT</v>
          </cell>
          <cell r="R1039" t="str">
            <v>P6</v>
          </cell>
          <cell r="S1039" t="str">
            <v>N</v>
          </cell>
          <cell r="T1039" t="str">
            <v>Y</v>
          </cell>
          <cell r="U1039">
            <v>41431</v>
          </cell>
          <cell r="V1039">
            <v>41432</v>
          </cell>
          <cell r="W1039">
            <v>41473</v>
          </cell>
          <cell r="X1039">
            <v>41473</v>
          </cell>
          <cell r="Y1039">
            <v>41431</v>
          </cell>
          <cell r="Z1039">
            <v>41439</v>
          </cell>
          <cell r="AA1039">
            <v>41439</v>
          </cell>
          <cell r="AB1039">
            <v>41435</v>
          </cell>
          <cell r="AC1039">
            <v>41473</v>
          </cell>
          <cell r="AD1039">
            <v>41473</v>
          </cell>
          <cell r="AE1039">
            <v>41437.5</v>
          </cell>
          <cell r="AF1039">
            <v>41439</v>
          </cell>
          <cell r="AH1039">
            <v>41443</v>
          </cell>
          <cell r="AI1039" t="str">
            <v>-</v>
          </cell>
          <cell r="AJ1039">
            <v>6</v>
          </cell>
          <cell r="AK1039">
            <v>5.8571428571428568</v>
          </cell>
          <cell r="AL1039">
            <v>41431</v>
          </cell>
          <cell r="AM1039">
            <v>41435</v>
          </cell>
          <cell r="AN1039" t="str">
            <v>-</v>
          </cell>
          <cell r="AO1039">
            <v>41436</v>
          </cell>
          <cell r="AP1039">
            <v>41432</v>
          </cell>
          <cell r="AR1039">
            <v>41438</v>
          </cell>
          <cell r="AS1039">
            <v>41438</v>
          </cell>
          <cell r="AT1039" t="str">
            <v>Boening</v>
          </cell>
          <cell r="AV1039">
            <v>41439</v>
          </cell>
          <cell r="AX1039">
            <v>41439</v>
          </cell>
          <cell r="AY1039">
            <v>41480</v>
          </cell>
        </row>
        <row r="1040">
          <cell r="B1040">
            <v>2289138</v>
          </cell>
          <cell r="C1040" t="str">
            <v>Delta Process / Marathon Petroleum</v>
          </cell>
          <cell r="D1040" t="str">
            <v>Kennedy</v>
          </cell>
          <cell r="F1040" t="str">
            <v>-</v>
          </cell>
          <cell r="G1040" t="str">
            <v>-</v>
          </cell>
          <cell r="H1040" t="str">
            <v>Kursten</v>
          </cell>
          <cell r="I1040" t="str">
            <v>085920</v>
          </cell>
          <cell r="J1040" t="str">
            <v>214-1506-01-02</v>
          </cell>
          <cell r="K1040" t="str">
            <v>116404-2</v>
          </cell>
          <cell r="M1040">
            <v>2</v>
          </cell>
          <cell r="N1040" t="str">
            <v>CONV</v>
          </cell>
          <cell r="O1040">
            <v>36982</v>
          </cell>
          <cell r="P1040" t="str">
            <v>-</v>
          </cell>
          <cell r="Q1040" t="str">
            <v>FLT</v>
          </cell>
          <cell r="R1040" t="str">
            <v>P7</v>
          </cell>
          <cell r="S1040" t="str">
            <v>N</v>
          </cell>
          <cell r="T1040" t="str">
            <v>Y</v>
          </cell>
          <cell r="U1040">
            <v>41429</v>
          </cell>
          <cell r="V1040">
            <v>41430</v>
          </cell>
          <cell r="W1040">
            <v>41480</v>
          </cell>
          <cell r="X1040">
            <v>41480</v>
          </cell>
          <cell r="Y1040">
            <v>41429</v>
          </cell>
          <cell r="Z1040">
            <v>41437</v>
          </cell>
          <cell r="AA1040">
            <v>41437</v>
          </cell>
          <cell r="AB1040">
            <v>41433.5</v>
          </cell>
          <cell r="AC1040">
            <v>41480</v>
          </cell>
          <cell r="AD1040">
            <v>41480</v>
          </cell>
          <cell r="AE1040">
            <v>41437.25</v>
          </cell>
          <cell r="AF1040">
            <v>41439</v>
          </cell>
          <cell r="AH1040">
            <v>41450</v>
          </cell>
          <cell r="AI1040" t="str">
            <v>-</v>
          </cell>
          <cell r="AJ1040">
            <v>8</v>
          </cell>
          <cell r="AK1040">
            <v>7.1428571428571432</v>
          </cell>
          <cell r="AL1040">
            <v>41429</v>
          </cell>
          <cell r="AM1040" t="str">
            <v>-</v>
          </cell>
          <cell r="AN1040" t="str">
            <v>-</v>
          </cell>
          <cell r="AO1040" t="str">
            <v>-</v>
          </cell>
          <cell r="AV1040">
            <v>41431</v>
          </cell>
          <cell r="AX1040">
            <v>41431</v>
          </cell>
          <cell r="AY1040">
            <v>41465</v>
          </cell>
          <cell r="AZ1040">
            <v>35</v>
          </cell>
        </row>
        <row r="1041">
          <cell r="B1041" t="str">
            <v>A2275068-01</v>
          </cell>
          <cell r="C1041" t="str">
            <v xml:space="preserve">Valero </v>
          </cell>
          <cell r="D1041" t="str">
            <v>Wareham</v>
          </cell>
          <cell r="F1041" t="str">
            <v>Miller</v>
          </cell>
          <cell r="G1041" t="str">
            <v>-</v>
          </cell>
          <cell r="H1041" t="str">
            <v>Kursten</v>
          </cell>
          <cell r="I1041" t="str">
            <v>4502715544</v>
          </cell>
          <cell r="J1041" t="str">
            <v>04-P-1 A</v>
          </cell>
          <cell r="K1041" t="str">
            <v>117795-2</v>
          </cell>
          <cell r="M1041">
            <v>1</v>
          </cell>
          <cell r="N1041" t="str">
            <v>LMV322</v>
          </cell>
          <cell r="O1041">
            <v>29392</v>
          </cell>
          <cell r="P1041" t="str">
            <v>-</v>
          </cell>
          <cell r="Q1041" t="str">
            <v>FLT</v>
          </cell>
          <cell r="R1041" t="str">
            <v>PA</v>
          </cell>
          <cell r="S1041" t="str">
            <v>N</v>
          </cell>
          <cell r="T1041" t="str">
            <v>N</v>
          </cell>
          <cell r="U1041">
            <v>41393</v>
          </cell>
          <cell r="V1041">
            <v>41394</v>
          </cell>
          <cell r="W1041">
            <v>41486</v>
          </cell>
          <cell r="X1041">
            <v>41486</v>
          </cell>
          <cell r="Y1041">
            <v>41394</v>
          </cell>
          <cell r="Z1041">
            <v>41401</v>
          </cell>
          <cell r="AA1041">
            <v>41401</v>
          </cell>
          <cell r="AB1041">
            <v>41401</v>
          </cell>
          <cell r="AC1041">
            <v>41374</v>
          </cell>
          <cell r="AD1041">
            <v>41388</v>
          </cell>
          <cell r="AE1041">
            <v>41439</v>
          </cell>
          <cell r="AF1041">
            <v>41442</v>
          </cell>
          <cell r="AH1041">
            <v>41456</v>
          </cell>
          <cell r="AI1041" t="str">
            <v>-</v>
          </cell>
          <cell r="AJ1041">
            <v>35</v>
          </cell>
          <cell r="AK1041">
            <v>13.142857142857142</v>
          </cell>
          <cell r="AL1041">
            <v>41394</v>
          </cell>
          <cell r="AM1041" t="str">
            <v>-</v>
          </cell>
          <cell r="AN1041" t="str">
            <v>-</v>
          </cell>
          <cell r="AO1041">
            <v>41397</v>
          </cell>
          <cell r="AP1041">
            <v>41394</v>
          </cell>
          <cell r="AQ1041">
            <v>41418</v>
          </cell>
          <cell r="AR1041">
            <v>41403</v>
          </cell>
          <cell r="AS1041">
            <v>41418</v>
          </cell>
          <cell r="AT1041" t="str">
            <v>Kennedy</v>
          </cell>
          <cell r="AV1041">
            <v>41418</v>
          </cell>
          <cell r="AX1041">
            <v>41422</v>
          </cell>
          <cell r="AY1041">
            <v>41450</v>
          </cell>
          <cell r="AZ1041">
            <v>56</v>
          </cell>
        </row>
        <row r="1042">
          <cell r="B1042" t="str">
            <v>A2282781-01-03</v>
          </cell>
          <cell r="C1042" t="str">
            <v>MarkWest Bluestone</v>
          </cell>
          <cell r="D1042" t="str">
            <v>Wareham</v>
          </cell>
          <cell r="F1042" t="str">
            <v>Miller</v>
          </cell>
          <cell r="G1042" t="str">
            <v>-</v>
          </cell>
          <cell r="H1042" t="str">
            <v>Madeleine</v>
          </cell>
          <cell r="I1042" t="str">
            <v>1017561</v>
          </cell>
          <cell r="J1042" t="str">
            <v>P-3603A/B/SPARE</v>
          </cell>
          <cell r="K1042" t="str">
            <v>113706-5</v>
          </cell>
          <cell r="M1042">
            <v>3</v>
          </cell>
          <cell r="N1042" t="str">
            <v>LMV801</v>
          </cell>
          <cell r="O1042">
            <v>76344</v>
          </cell>
          <cell r="P1042" t="str">
            <v>-</v>
          </cell>
          <cell r="Q1042" t="str">
            <v>FLT</v>
          </cell>
          <cell r="R1042" t="str">
            <v>PA</v>
          </cell>
          <cell r="S1042" t="str">
            <v>N</v>
          </cell>
          <cell r="T1042" t="str">
            <v>N</v>
          </cell>
          <cell r="U1042">
            <v>41411</v>
          </cell>
          <cell r="V1042">
            <v>41414</v>
          </cell>
          <cell r="W1042">
            <v>41487</v>
          </cell>
          <cell r="X1042">
            <v>41487</v>
          </cell>
          <cell r="Y1042">
            <v>41411</v>
          </cell>
          <cell r="Z1042">
            <v>41421</v>
          </cell>
          <cell r="AA1042">
            <v>41421</v>
          </cell>
          <cell r="AB1042">
            <v>41421</v>
          </cell>
          <cell r="AC1042">
            <v>41375</v>
          </cell>
          <cell r="AD1042">
            <v>41389</v>
          </cell>
          <cell r="AE1042">
            <v>41439</v>
          </cell>
          <cell r="AF1042">
            <v>41442</v>
          </cell>
          <cell r="AH1042">
            <v>41457</v>
          </cell>
          <cell r="AI1042" t="str">
            <v>-</v>
          </cell>
          <cell r="AJ1042">
            <v>21</v>
          </cell>
          <cell r="AK1042">
            <v>10.428571428571429</v>
          </cell>
          <cell r="AL1042">
            <v>41411</v>
          </cell>
          <cell r="AM1042">
            <v>41418</v>
          </cell>
          <cell r="AN1042">
            <v>41418</v>
          </cell>
          <cell r="AO1042">
            <v>41418</v>
          </cell>
          <cell r="AP1042">
            <v>41414</v>
          </cell>
          <cell r="AR1042">
            <v>41429</v>
          </cell>
          <cell r="AS1042">
            <v>41438</v>
          </cell>
          <cell r="AT1042" t="str">
            <v>Kennedy</v>
          </cell>
          <cell r="AV1042">
            <v>41439</v>
          </cell>
          <cell r="AX1042">
            <v>41443</v>
          </cell>
          <cell r="AY1042">
            <v>41474</v>
          </cell>
        </row>
        <row r="1043">
          <cell r="B1043" t="str">
            <v>A2291187-01</v>
          </cell>
          <cell r="C1043" t="str">
            <v>GAISA / GE POWER</v>
          </cell>
          <cell r="D1043" t="str">
            <v>Wareham</v>
          </cell>
          <cell r="F1043" t="str">
            <v>Miller</v>
          </cell>
          <cell r="G1043" t="str">
            <v>-</v>
          </cell>
          <cell r="H1043" t="str">
            <v>Madeleine</v>
          </cell>
          <cell r="I1043" t="str">
            <v>OI133713</v>
          </cell>
          <cell r="J1043" t="str">
            <v>TBD</v>
          </cell>
          <cell r="K1043">
            <v>118943</v>
          </cell>
          <cell r="M1043">
            <v>1</v>
          </cell>
          <cell r="N1043" t="str">
            <v>LMV312Z</v>
          </cell>
          <cell r="O1043">
            <v>48525</v>
          </cell>
          <cell r="P1043" t="str">
            <v>-</v>
          </cell>
          <cell r="Q1043" t="str">
            <v>FLT</v>
          </cell>
          <cell r="R1043" t="str">
            <v>P5</v>
          </cell>
          <cell r="S1043" t="str">
            <v>N</v>
          </cell>
          <cell r="T1043" t="str">
            <v>Y</v>
          </cell>
          <cell r="U1043">
            <v>41435</v>
          </cell>
          <cell r="V1043">
            <v>41435</v>
          </cell>
          <cell r="W1043">
            <v>41470</v>
          </cell>
          <cell r="X1043">
            <v>41471</v>
          </cell>
          <cell r="Y1043">
            <v>41435</v>
          </cell>
          <cell r="Z1043">
            <v>41442</v>
          </cell>
          <cell r="AA1043">
            <v>41442</v>
          </cell>
          <cell r="AB1043">
            <v>41437.5</v>
          </cell>
          <cell r="AC1043">
            <v>41471</v>
          </cell>
          <cell r="AD1043">
            <v>41471</v>
          </cell>
          <cell r="AE1043">
            <v>41441.25</v>
          </cell>
          <cell r="AF1043">
            <v>41442.5</v>
          </cell>
          <cell r="AH1043">
            <v>41441</v>
          </cell>
          <cell r="AI1043" t="str">
            <v>-</v>
          </cell>
          <cell r="AJ1043">
            <v>6</v>
          </cell>
          <cell r="AK1043">
            <v>5.1428571428571432</v>
          </cell>
          <cell r="AL1043">
            <v>41435</v>
          </cell>
          <cell r="AQ1043">
            <v>41439</v>
          </cell>
          <cell r="AR1043" t="str">
            <v>-</v>
          </cell>
          <cell r="AS1043" t="str">
            <v>-</v>
          </cell>
          <cell r="AT1043" t="str">
            <v>-</v>
          </cell>
          <cell r="AV1043">
            <v>41439</v>
          </cell>
          <cell r="AX1043">
            <v>41443</v>
          </cell>
          <cell r="AY1043">
            <v>41473</v>
          </cell>
        </row>
        <row r="1044">
          <cell r="B1044" t="str">
            <v>C2193966-01</v>
          </cell>
          <cell r="C1044" t="str">
            <v>Ningbo Zongjin Petrochemical Co., Ltd</v>
          </cell>
          <cell r="D1044" t="str">
            <v>Mallet</v>
          </cell>
          <cell r="F1044" t="str">
            <v>Rutherford</v>
          </cell>
          <cell r="G1044" t="str">
            <v>Kanous</v>
          </cell>
          <cell r="H1044" t="str">
            <v>Michelle</v>
          </cell>
          <cell r="I1044" t="str">
            <v>ZJJ-SB-5003</v>
          </cell>
          <cell r="J1044" t="str">
            <v>B-1304 / B-1306</v>
          </cell>
          <cell r="L1044" t="str">
            <v>Schadt</v>
          </cell>
          <cell r="M1044">
            <v>1</v>
          </cell>
          <cell r="N1044" t="str">
            <v>LMC311P</v>
          </cell>
          <cell r="O1044">
            <v>341877</v>
          </cell>
          <cell r="P1044" t="str">
            <v>PP</v>
          </cell>
          <cell r="Q1044" t="str">
            <v>MCPX</v>
          </cell>
          <cell r="R1044" t="str">
            <v>CC</v>
          </cell>
          <cell r="S1044" t="str">
            <v>Y</v>
          </cell>
          <cell r="T1044" t="str">
            <v>N</v>
          </cell>
          <cell r="U1044">
            <v>41106</v>
          </cell>
          <cell r="V1044">
            <v>41106</v>
          </cell>
          <cell r="W1044">
            <v>41542</v>
          </cell>
          <cell r="X1044">
            <v>41542</v>
          </cell>
          <cell r="Y1044">
            <v>41169</v>
          </cell>
          <cell r="Z1044">
            <v>41113</v>
          </cell>
          <cell r="AA1044">
            <v>41113</v>
          </cell>
          <cell r="AB1044">
            <v>41120</v>
          </cell>
          <cell r="AC1044">
            <v>41430</v>
          </cell>
          <cell r="AD1044">
            <v>41444</v>
          </cell>
          <cell r="AE1044">
            <v>41439</v>
          </cell>
          <cell r="AF1044">
            <v>41443</v>
          </cell>
          <cell r="AH1044">
            <v>41512</v>
          </cell>
          <cell r="AI1044" t="str">
            <v>-</v>
          </cell>
          <cell r="AJ1044">
            <v>242</v>
          </cell>
          <cell r="AK1044">
            <v>62.285714285714285</v>
          </cell>
          <cell r="AL1044">
            <v>41169</v>
          </cell>
          <cell r="AM1044">
            <v>41233</v>
          </cell>
          <cell r="AN1044" t="str">
            <v>-</v>
          </cell>
          <cell r="AO1044">
            <v>41218</v>
          </cell>
          <cell r="AP1044">
            <v>41372</v>
          </cell>
          <cell r="AQ1044">
            <v>41396</v>
          </cell>
          <cell r="AR1044">
            <v>41383</v>
          </cell>
          <cell r="AT1044" t="str">
            <v>Kanous</v>
          </cell>
          <cell r="AV1044">
            <v>41402</v>
          </cell>
          <cell r="AX1044">
            <v>41418</v>
          </cell>
          <cell r="AY1044">
            <v>41534</v>
          </cell>
          <cell r="AZ1044">
            <v>428</v>
          </cell>
        </row>
        <row r="1045">
          <cell r="B1045" t="str">
            <v>C2193966-02</v>
          </cell>
          <cell r="C1045" t="str">
            <v>Ningbo Zongjin Petrochemical Co., Ltd</v>
          </cell>
          <cell r="D1045" t="str">
            <v>Mallet</v>
          </cell>
          <cell r="F1045" t="str">
            <v>Rutherford</v>
          </cell>
          <cell r="G1045" t="str">
            <v>Kanous</v>
          </cell>
          <cell r="H1045" t="str">
            <v>Michelle</v>
          </cell>
          <cell r="I1045" t="str">
            <v>ZJJ-SB-5003</v>
          </cell>
          <cell r="J1045" t="str">
            <v>B-1304 / B-1306</v>
          </cell>
          <cell r="L1045" t="str">
            <v>Schadt</v>
          </cell>
          <cell r="M1045">
            <v>1</v>
          </cell>
          <cell r="N1045" t="str">
            <v>LMC311P</v>
          </cell>
          <cell r="O1045">
            <v>341877</v>
          </cell>
          <cell r="P1045" t="str">
            <v>PP</v>
          </cell>
          <cell r="Q1045" t="str">
            <v>MCPX</v>
          </cell>
          <cell r="R1045" t="str">
            <v>CC</v>
          </cell>
          <cell r="S1045" t="str">
            <v>Y</v>
          </cell>
          <cell r="T1045" t="str">
            <v>N</v>
          </cell>
          <cell r="U1045">
            <v>41106</v>
          </cell>
          <cell r="V1045">
            <v>41106</v>
          </cell>
          <cell r="W1045">
            <v>41542</v>
          </cell>
          <cell r="X1045">
            <v>41542</v>
          </cell>
          <cell r="Y1045">
            <v>41169</v>
          </cell>
          <cell r="Z1045">
            <v>41113</v>
          </cell>
          <cell r="AA1045">
            <v>41113</v>
          </cell>
          <cell r="AB1045">
            <v>41120</v>
          </cell>
          <cell r="AC1045">
            <v>41430</v>
          </cell>
          <cell r="AD1045">
            <v>41444</v>
          </cell>
          <cell r="AE1045">
            <v>41439</v>
          </cell>
          <cell r="AF1045">
            <v>41443</v>
          </cell>
          <cell r="AH1045">
            <v>41512</v>
          </cell>
          <cell r="AI1045" t="str">
            <v>-</v>
          </cell>
          <cell r="AJ1045">
            <v>242</v>
          </cell>
          <cell r="AK1045">
            <v>62.285714285714285</v>
          </cell>
          <cell r="AL1045">
            <v>41169</v>
          </cell>
          <cell r="AM1045">
            <v>41233</v>
          </cell>
          <cell r="AN1045" t="str">
            <v>-</v>
          </cell>
          <cell r="AO1045">
            <v>41218</v>
          </cell>
          <cell r="AP1045">
            <v>41372</v>
          </cell>
          <cell r="AQ1045">
            <v>41396</v>
          </cell>
          <cell r="AR1045">
            <v>41383</v>
          </cell>
          <cell r="AT1045" t="str">
            <v>Kanous</v>
          </cell>
          <cell r="AV1045">
            <v>41402</v>
          </cell>
          <cell r="AX1045">
            <v>41418</v>
          </cell>
          <cell r="AY1045">
            <v>41534</v>
          </cell>
          <cell r="AZ1045">
            <v>428</v>
          </cell>
        </row>
        <row r="1046">
          <cell r="B1046" t="str">
            <v>A2282031-01-03</v>
          </cell>
          <cell r="C1046" t="str">
            <v>QEP Field Services Co.</v>
          </cell>
          <cell r="D1046" t="str">
            <v>Thompson</v>
          </cell>
          <cell r="F1046" t="str">
            <v>Miller</v>
          </cell>
          <cell r="G1046" t="str">
            <v>-</v>
          </cell>
          <cell r="H1046" t="str">
            <v>Kursten</v>
          </cell>
          <cell r="I1046" t="str">
            <v>16-16806a</v>
          </cell>
          <cell r="J1046" t="str">
            <v>P2650/60/70</v>
          </cell>
          <cell r="K1046" t="str">
            <v>117781-3</v>
          </cell>
          <cell r="M1046">
            <v>3</v>
          </cell>
          <cell r="N1046" t="str">
            <v>LMV801</v>
          </cell>
          <cell r="O1046">
            <v>83952</v>
          </cell>
          <cell r="P1046" t="str">
            <v>-</v>
          </cell>
          <cell r="Q1046" t="str">
            <v>FLT</v>
          </cell>
          <cell r="R1046" t="str">
            <v>PA</v>
          </cell>
          <cell r="S1046" t="str">
            <v>N</v>
          </cell>
          <cell r="T1046" t="str">
            <v>N</v>
          </cell>
          <cell r="U1046">
            <v>41410</v>
          </cell>
          <cell r="V1046">
            <v>41410</v>
          </cell>
          <cell r="W1046">
            <v>41491</v>
          </cell>
          <cell r="X1046">
            <v>41512</v>
          </cell>
          <cell r="Y1046">
            <v>41410</v>
          </cell>
          <cell r="Z1046">
            <v>41417</v>
          </cell>
          <cell r="AA1046">
            <v>41417</v>
          </cell>
          <cell r="AB1046">
            <v>41417</v>
          </cell>
          <cell r="AC1046">
            <v>41400</v>
          </cell>
          <cell r="AD1046">
            <v>41414</v>
          </cell>
          <cell r="AE1046">
            <v>41443</v>
          </cell>
          <cell r="AF1046">
            <v>41446</v>
          </cell>
          <cell r="AH1046">
            <v>41482</v>
          </cell>
          <cell r="AI1046" t="str">
            <v>-</v>
          </cell>
          <cell r="AJ1046">
            <v>27</v>
          </cell>
          <cell r="AK1046">
            <v>14.571428571428571</v>
          </cell>
          <cell r="AL1046">
            <v>41410</v>
          </cell>
          <cell r="AM1046" t="str">
            <v>X</v>
          </cell>
          <cell r="AN1046" t="str">
            <v>X</v>
          </cell>
          <cell r="AO1046" t="str">
            <v>X</v>
          </cell>
          <cell r="AP1046">
            <v>41410</v>
          </cell>
          <cell r="AQ1046" t="str">
            <v>X</v>
          </cell>
          <cell r="AR1046">
            <v>41452</v>
          </cell>
          <cell r="AS1046">
            <v>41456</v>
          </cell>
          <cell r="AT1046" t="str">
            <v>Parks</v>
          </cell>
          <cell r="AU1046" t="str">
            <v>Smeltzer</v>
          </cell>
          <cell r="AV1046">
            <v>41457</v>
          </cell>
          <cell r="AX1046">
            <v>41465</v>
          </cell>
          <cell r="AY1046">
            <v>41513</v>
          </cell>
          <cell r="AZ1046">
            <v>103</v>
          </cell>
        </row>
        <row r="1047">
          <cell r="B1047" t="str">
            <v>A2291699-01</v>
          </cell>
          <cell r="C1047" t="str">
            <v>SABIC INNOVATIVE PLASTICS</v>
          </cell>
          <cell r="D1047" t="str">
            <v>Kennedy</v>
          </cell>
          <cell r="F1047" t="str">
            <v>Miller</v>
          </cell>
          <cell r="G1047" t="str">
            <v>-</v>
          </cell>
          <cell r="H1047" t="str">
            <v>Kursten</v>
          </cell>
          <cell r="I1047" t="str">
            <v>M00223479</v>
          </cell>
          <cell r="J1047" t="str">
            <v>P-383</v>
          </cell>
          <cell r="K1047" t="str">
            <v>119987-1</v>
          </cell>
          <cell r="M1047">
            <v>1</v>
          </cell>
          <cell r="N1047" t="str">
            <v>LMV322</v>
          </cell>
          <cell r="O1047">
            <v>28122.5</v>
          </cell>
          <cell r="P1047" t="str">
            <v>-</v>
          </cell>
          <cell r="Q1047" t="str">
            <v>FLT</v>
          </cell>
          <cell r="R1047" t="str">
            <v>P8</v>
          </cell>
          <cell r="S1047" t="str">
            <v>N</v>
          </cell>
          <cell r="T1047" t="str">
            <v>Y</v>
          </cell>
          <cell r="U1047">
            <v>41436</v>
          </cell>
          <cell r="V1047">
            <v>41436</v>
          </cell>
          <cell r="W1047">
            <v>41492</v>
          </cell>
          <cell r="X1047">
            <v>41492</v>
          </cell>
          <cell r="Y1047">
            <v>41436</v>
          </cell>
          <cell r="Z1047">
            <v>41443</v>
          </cell>
          <cell r="AA1047">
            <v>41443</v>
          </cell>
          <cell r="AB1047">
            <v>41440</v>
          </cell>
          <cell r="AC1047">
            <v>41492</v>
          </cell>
          <cell r="AD1047">
            <v>41492</v>
          </cell>
          <cell r="AE1047">
            <v>41446</v>
          </cell>
          <cell r="AF1047">
            <v>41448</v>
          </cell>
          <cell r="AH1047">
            <v>41462</v>
          </cell>
          <cell r="AI1047" t="str">
            <v>-</v>
          </cell>
          <cell r="AJ1047">
            <v>9</v>
          </cell>
          <cell r="AK1047">
            <v>8</v>
          </cell>
          <cell r="AL1047">
            <v>41436</v>
          </cell>
          <cell r="AM1047" t="str">
            <v>-</v>
          </cell>
          <cell r="AN1047" t="str">
            <v>-</v>
          </cell>
          <cell r="AO1047" t="str">
            <v>-</v>
          </cell>
          <cell r="AP1047" t="str">
            <v>-</v>
          </cell>
          <cell r="AR1047">
            <v>41445</v>
          </cell>
          <cell r="AS1047" t="str">
            <v>-</v>
          </cell>
          <cell r="AT1047" t="str">
            <v>-</v>
          </cell>
          <cell r="AV1047">
            <v>41446</v>
          </cell>
          <cell r="AW1047" t="str">
            <v>-</v>
          </cell>
          <cell r="AX1047">
            <v>41450</v>
          </cell>
          <cell r="AY1047">
            <v>41479</v>
          </cell>
        </row>
        <row r="1048">
          <cell r="B1048" t="str">
            <v>A2219733-01-02</v>
          </cell>
          <cell r="C1048" t="str">
            <v>Global Seal Co., LTD. KIT</v>
          </cell>
          <cell r="D1048" t="str">
            <v>Mckechnie</v>
          </cell>
          <cell r="F1048" t="str">
            <v>Collins</v>
          </cell>
          <cell r="H1048" t="str">
            <v>Shara</v>
          </cell>
          <cell r="I1048" t="str">
            <v>GB-PO-01-004-12 R1</v>
          </cell>
          <cell r="J1048" t="str">
            <v>17G103A/B</v>
          </cell>
          <cell r="M1048">
            <v>2</v>
          </cell>
          <cell r="N1048" t="str">
            <v>LMV311</v>
          </cell>
          <cell r="O1048">
            <v>0</v>
          </cell>
          <cell r="P1048" t="str">
            <v>PP</v>
          </cell>
          <cell r="Q1048" t="str">
            <v>MCPX</v>
          </cell>
          <cell r="R1048" t="str">
            <v>PC</v>
          </cell>
          <cell r="S1048" t="str">
            <v>Y</v>
          </cell>
          <cell r="T1048" t="str">
            <v>N</v>
          </cell>
          <cell r="U1048">
            <v>41241</v>
          </cell>
          <cell r="V1048">
            <v>41247</v>
          </cell>
          <cell r="W1048">
            <v>41508</v>
          </cell>
          <cell r="X1048">
            <v>41508</v>
          </cell>
          <cell r="Y1048">
            <v>41242</v>
          </cell>
          <cell r="Z1048">
            <v>41254</v>
          </cell>
          <cell r="AA1048">
            <v>41254</v>
          </cell>
          <cell r="AB1048">
            <v>41254</v>
          </cell>
          <cell r="AC1048">
            <v>41396</v>
          </cell>
          <cell r="AD1048">
            <v>41410</v>
          </cell>
          <cell r="AE1048">
            <v>41446</v>
          </cell>
          <cell r="AF1048">
            <v>41449</v>
          </cell>
          <cell r="AH1048">
            <v>41478</v>
          </cell>
          <cell r="AI1048" t="str">
            <v>-</v>
          </cell>
          <cell r="AJ1048">
            <v>145</v>
          </cell>
          <cell r="AK1048">
            <v>37.285714285714285</v>
          </cell>
          <cell r="AL1048">
            <v>41242</v>
          </cell>
          <cell r="AM1048" t="str">
            <v>-</v>
          </cell>
          <cell r="AN1048" t="str">
            <v>-</v>
          </cell>
          <cell r="AO1048" t="str">
            <v>-</v>
          </cell>
          <cell r="AP1048">
            <v>41247</v>
          </cell>
          <cell r="AQ1048">
            <v>41442</v>
          </cell>
          <cell r="AR1048" t="str">
            <v>-</v>
          </cell>
          <cell r="AS1048" t="str">
            <v>-</v>
          </cell>
          <cell r="AT1048" t="str">
            <v>-</v>
          </cell>
          <cell r="AV1048" t="str">
            <v>-</v>
          </cell>
          <cell r="AW1048">
            <v>41444</v>
          </cell>
          <cell r="AX1048">
            <v>41444</v>
          </cell>
          <cell r="AY1048">
            <v>41486</v>
          </cell>
          <cell r="AZ1048">
            <v>239</v>
          </cell>
        </row>
        <row r="1049">
          <cell r="B1049" t="str">
            <v>A2263436-01</v>
          </cell>
          <cell r="C1049" t="str">
            <v>Equistar/Lyondellbasel</v>
          </cell>
          <cell r="D1049" t="str">
            <v>Mckechnie</v>
          </cell>
          <cell r="F1049" t="str">
            <v>Parsell</v>
          </cell>
          <cell r="H1049" t="str">
            <v>Michelle</v>
          </cell>
          <cell r="I1049" t="str">
            <v>4401800645</v>
          </cell>
          <cell r="K1049" t="str">
            <v>109929-2</v>
          </cell>
          <cell r="L1049" t="str">
            <v>Fox</v>
          </cell>
          <cell r="M1049">
            <v>1</v>
          </cell>
          <cell r="N1049" t="str">
            <v>LMV343</v>
          </cell>
          <cell r="O1049">
            <v>101734</v>
          </cell>
          <cell r="P1049" t="str">
            <v>-</v>
          </cell>
          <cell r="Q1049" t="str">
            <v>STD</v>
          </cell>
          <cell r="R1049" t="str">
            <v>PA</v>
          </cell>
          <cell r="S1049" t="str">
            <v>Y</v>
          </cell>
          <cell r="T1049" t="str">
            <v>N</v>
          </cell>
          <cell r="U1049">
            <v>41359</v>
          </cell>
          <cell r="V1049">
            <v>41365</v>
          </cell>
          <cell r="W1049">
            <v>41501</v>
          </cell>
          <cell r="X1049">
            <v>41516</v>
          </cell>
          <cell r="Y1049">
            <v>41359</v>
          </cell>
          <cell r="Z1049">
            <v>41372</v>
          </cell>
          <cell r="AA1049">
            <v>41372</v>
          </cell>
          <cell r="AB1049">
            <v>41372</v>
          </cell>
          <cell r="AC1049">
            <v>41404</v>
          </cell>
          <cell r="AD1049">
            <v>41418</v>
          </cell>
          <cell r="AE1049">
            <v>41446</v>
          </cell>
          <cell r="AF1049">
            <v>41449</v>
          </cell>
          <cell r="AH1049">
            <v>41486</v>
          </cell>
          <cell r="AI1049" t="str">
            <v>-</v>
          </cell>
          <cell r="AJ1049">
            <v>61</v>
          </cell>
          <cell r="AK1049">
            <v>21.571428571428573</v>
          </cell>
          <cell r="AL1049">
            <v>41359</v>
          </cell>
          <cell r="AM1049" t="str">
            <v>-</v>
          </cell>
          <cell r="AN1049" t="str">
            <v>-</v>
          </cell>
          <cell r="AO1049">
            <v>41376</v>
          </cell>
          <cell r="AP1049">
            <v>41369</v>
          </cell>
          <cell r="AR1049">
            <v>41425</v>
          </cell>
          <cell r="AS1049">
            <v>41429</v>
          </cell>
          <cell r="AT1049" t="str">
            <v>Setelin</v>
          </cell>
          <cell r="AV1049">
            <v>41449</v>
          </cell>
          <cell r="AW1049" t="str">
            <v>-</v>
          </cell>
          <cell r="AX1049">
            <v>41456</v>
          </cell>
          <cell r="AY1049">
            <v>41508</v>
          </cell>
          <cell r="AZ1049">
            <v>143</v>
          </cell>
        </row>
        <row r="1050">
          <cell r="B1050" t="str">
            <v>C2119279-01</v>
          </cell>
          <cell r="C1050" t="str">
            <v>Salof Refrigeration</v>
          </cell>
          <cell r="D1050" t="str">
            <v>Pastore</v>
          </cell>
          <cell r="F1050" t="str">
            <v>Rutherford</v>
          </cell>
          <cell r="H1050" t="str">
            <v>Christina</v>
          </cell>
          <cell r="I1050">
            <v>7466</v>
          </cell>
          <cell r="J1050" t="str">
            <v>K-0301</v>
          </cell>
          <cell r="M1050">
            <v>1</v>
          </cell>
          <cell r="N1050" t="str">
            <v>BMC311P</v>
          </cell>
          <cell r="O1050">
            <v>307543</v>
          </cell>
          <cell r="P1050" t="str">
            <v>PP</v>
          </cell>
          <cell r="Q1050" t="str">
            <v>CPX</v>
          </cell>
          <cell r="R1050" t="str">
            <v>CF</v>
          </cell>
          <cell r="S1050" t="str">
            <v>Y</v>
          </cell>
          <cell r="T1050" t="str">
            <v>N</v>
          </cell>
          <cell r="V1050">
            <v>40994</v>
          </cell>
          <cell r="W1050">
            <v>41547</v>
          </cell>
          <cell r="X1050">
            <v>41547</v>
          </cell>
          <cell r="Z1050">
            <v>41001</v>
          </cell>
          <cell r="AA1050">
            <v>41001</v>
          </cell>
          <cell r="AB1050">
            <v>41008</v>
          </cell>
          <cell r="AC1050">
            <v>41421</v>
          </cell>
          <cell r="AD1050">
            <v>41435</v>
          </cell>
          <cell r="AE1050">
            <v>41442</v>
          </cell>
          <cell r="AF1050">
            <v>41449</v>
          </cell>
          <cell r="AH1050">
            <v>41517</v>
          </cell>
          <cell r="AI1050" t="str">
            <v>-</v>
          </cell>
          <cell r="AJ1050">
            <v>326</v>
          </cell>
          <cell r="AK1050">
            <v>79</v>
          </cell>
          <cell r="AP1050" t="str">
            <v>X</v>
          </cell>
          <cell r="AQ1050" t="str">
            <v>X</v>
          </cell>
          <cell r="AR1050">
            <v>41201</v>
          </cell>
          <cell r="AS1050">
            <v>41213</v>
          </cell>
          <cell r="AT1050" t="str">
            <v>-</v>
          </cell>
          <cell r="AV1050">
            <v>41453</v>
          </cell>
          <cell r="AW1050" t="str">
            <v>-</v>
          </cell>
          <cell r="AX1050">
            <v>41464</v>
          </cell>
          <cell r="AY1050">
            <v>41543</v>
          </cell>
          <cell r="AZ1050">
            <v>549</v>
          </cell>
        </row>
        <row r="1051">
          <cell r="B1051" t="str">
            <v>A2292290-01</v>
          </cell>
          <cell r="C1051" t="str">
            <v>NPE/ Shell Sarnia</v>
          </cell>
          <cell r="D1051" t="str">
            <v>Wareham</v>
          </cell>
          <cell r="F1051" t="str">
            <v>Miller</v>
          </cell>
          <cell r="G1051" t="str">
            <v>-</v>
          </cell>
          <cell r="H1051" t="str">
            <v>Kursten</v>
          </cell>
          <cell r="I1051" t="str">
            <v>PUR572509</v>
          </cell>
          <cell r="J1051" t="str">
            <v>P-2101A/B</v>
          </cell>
          <cell r="K1051" t="str">
            <v>115245-2</v>
          </cell>
          <cell r="M1051">
            <v>1</v>
          </cell>
          <cell r="N1051" t="str">
            <v>LMV311Z</v>
          </cell>
          <cell r="O1051">
            <v>41895.75</v>
          </cell>
          <cell r="P1051" t="str">
            <v>-</v>
          </cell>
          <cell r="Q1051" t="str">
            <v>FLT</v>
          </cell>
          <cell r="R1051" t="str">
            <v>P7</v>
          </cell>
          <cell r="S1051" t="str">
            <v>N</v>
          </cell>
          <cell r="T1051" t="str">
            <v>Y</v>
          </cell>
          <cell r="U1051">
            <v>41436</v>
          </cell>
          <cell r="V1051">
            <v>41437</v>
          </cell>
          <cell r="W1051">
            <v>41488</v>
          </cell>
          <cell r="X1051">
            <v>41488</v>
          </cell>
          <cell r="Y1051">
            <v>41436</v>
          </cell>
          <cell r="Z1051">
            <v>41444</v>
          </cell>
          <cell r="AA1051">
            <v>41444</v>
          </cell>
          <cell r="AB1051">
            <v>41440.5</v>
          </cell>
          <cell r="AC1051">
            <v>41488</v>
          </cell>
          <cell r="AD1051">
            <v>41488</v>
          </cell>
          <cell r="AE1051">
            <v>41447.75</v>
          </cell>
          <cell r="AF1051">
            <v>41449.5</v>
          </cell>
          <cell r="AH1051">
            <v>41458</v>
          </cell>
          <cell r="AI1051" t="str">
            <v>-</v>
          </cell>
          <cell r="AJ1051">
            <v>9</v>
          </cell>
          <cell r="AK1051">
            <v>7.2857142857142856</v>
          </cell>
          <cell r="AL1051">
            <v>41436</v>
          </cell>
          <cell r="AM1051" t="str">
            <v>-</v>
          </cell>
          <cell r="AN1051" t="str">
            <v>-</v>
          </cell>
          <cell r="AO1051">
            <v>41443</v>
          </cell>
          <cell r="AP1051" t="str">
            <v>-</v>
          </cell>
          <cell r="AR1051">
            <v>41445</v>
          </cell>
          <cell r="AS1051" t="str">
            <v>?</v>
          </cell>
          <cell r="AT1051" t="str">
            <v>?</v>
          </cell>
          <cell r="AV1051">
            <v>41450</v>
          </cell>
          <cell r="AX1051">
            <v>41451</v>
          </cell>
          <cell r="AY1051">
            <v>41487</v>
          </cell>
        </row>
        <row r="1052">
          <cell r="B1052" t="str">
            <v>A2216797-01-02</v>
          </cell>
          <cell r="C1052" t="str">
            <v>Thomas Russell</v>
          </cell>
          <cell r="D1052" t="str">
            <v>Boening</v>
          </cell>
          <cell r="F1052" t="str">
            <v>Miller</v>
          </cell>
          <cell r="G1052" t="str">
            <v>-</v>
          </cell>
          <cell r="H1052" t="str">
            <v>Kursten</v>
          </cell>
          <cell r="I1052" t="str">
            <v>335-28</v>
          </cell>
          <cell r="J1052" t="str">
            <v>P-671/2</v>
          </cell>
          <cell r="M1052">
            <v>2</v>
          </cell>
          <cell r="N1052" t="str">
            <v>LMV801</v>
          </cell>
          <cell r="O1052">
            <v>32746</v>
          </cell>
          <cell r="Q1052" t="str">
            <v>FLT</v>
          </cell>
          <cell r="R1052" t="str">
            <v>PA</v>
          </cell>
          <cell r="S1052" t="str">
            <v>N</v>
          </cell>
          <cell r="T1052" t="str">
            <v>N</v>
          </cell>
          <cell r="U1052">
            <v>41240</v>
          </cell>
          <cell r="V1052">
            <v>41240</v>
          </cell>
          <cell r="W1052">
            <v>41495</v>
          </cell>
          <cell r="X1052">
            <v>41495</v>
          </cell>
          <cell r="Y1052">
            <v>41239</v>
          </cell>
          <cell r="Z1052">
            <v>41247</v>
          </cell>
          <cell r="AA1052">
            <v>41247</v>
          </cell>
          <cell r="AB1052">
            <v>41247</v>
          </cell>
          <cell r="AC1052">
            <v>41383</v>
          </cell>
          <cell r="AD1052">
            <v>41397</v>
          </cell>
          <cell r="AE1052">
            <v>41447</v>
          </cell>
          <cell r="AF1052">
            <v>41450</v>
          </cell>
          <cell r="AH1052">
            <v>41465</v>
          </cell>
          <cell r="AI1052" t="str">
            <v>-</v>
          </cell>
          <cell r="AJ1052">
            <v>151</v>
          </cell>
          <cell r="AK1052">
            <v>36.428571428571431</v>
          </cell>
          <cell r="AL1052">
            <v>41240</v>
          </cell>
          <cell r="AM1052">
            <v>41251</v>
          </cell>
          <cell r="AN1052" t="str">
            <v>-</v>
          </cell>
          <cell r="AO1052">
            <v>41310</v>
          </cell>
          <cell r="AP1052">
            <v>41240</v>
          </cell>
          <cell r="AR1052">
            <v>41312</v>
          </cell>
          <cell r="AS1052">
            <v>41316</v>
          </cell>
          <cell r="AT1052" t="str">
            <v>Kampmann</v>
          </cell>
          <cell r="AV1052">
            <v>41317</v>
          </cell>
          <cell r="AX1052">
            <v>41318</v>
          </cell>
          <cell r="AY1052">
            <v>41464</v>
          </cell>
          <cell r="AZ1052">
            <v>224</v>
          </cell>
        </row>
        <row r="1053">
          <cell r="B1053" t="str">
            <v>A2216854-01-02</v>
          </cell>
          <cell r="C1053" t="str">
            <v>Thomas Russell</v>
          </cell>
          <cell r="D1053" t="str">
            <v>Boening</v>
          </cell>
          <cell r="F1053" t="str">
            <v>Miller</v>
          </cell>
          <cell r="G1053" t="str">
            <v>-</v>
          </cell>
          <cell r="H1053" t="str">
            <v>Kursten</v>
          </cell>
          <cell r="I1053" t="str">
            <v>335-32</v>
          </cell>
          <cell r="J1053" t="str">
            <v>P-641/2</v>
          </cell>
          <cell r="M1053">
            <v>2</v>
          </cell>
          <cell r="N1053" t="str">
            <v>LMV801</v>
          </cell>
          <cell r="O1053">
            <v>53824</v>
          </cell>
          <cell r="Q1053" t="str">
            <v>FLT</v>
          </cell>
          <cell r="R1053" t="str">
            <v>PA</v>
          </cell>
          <cell r="S1053" t="str">
            <v>N</v>
          </cell>
          <cell r="T1053" t="str">
            <v>N</v>
          </cell>
          <cell r="U1053">
            <v>41239</v>
          </cell>
          <cell r="V1053">
            <v>41240</v>
          </cell>
          <cell r="W1053">
            <v>41495</v>
          </cell>
          <cell r="X1053">
            <v>41495</v>
          </cell>
          <cell r="Y1053">
            <v>41239</v>
          </cell>
          <cell r="Z1053">
            <v>41247</v>
          </cell>
          <cell r="AA1053">
            <v>41247</v>
          </cell>
          <cell r="AB1053">
            <v>41247</v>
          </cell>
          <cell r="AC1053">
            <v>41383</v>
          </cell>
          <cell r="AD1053">
            <v>41397</v>
          </cell>
          <cell r="AE1053">
            <v>41447</v>
          </cell>
          <cell r="AF1053">
            <v>41450</v>
          </cell>
          <cell r="AH1053">
            <v>41465</v>
          </cell>
          <cell r="AI1053" t="str">
            <v>-</v>
          </cell>
          <cell r="AJ1053">
            <v>151</v>
          </cell>
          <cell r="AK1053">
            <v>36.428571428571431</v>
          </cell>
          <cell r="AL1053">
            <v>41240</v>
          </cell>
          <cell r="AM1053">
            <v>41313</v>
          </cell>
          <cell r="AN1053">
            <v>41313</v>
          </cell>
          <cell r="AO1053">
            <v>41324</v>
          </cell>
          <cell r="AP1053">
            <v>41240</v>
          </cell>
          <cell r="AQ1053">
            <v>41324</v>
          </cell>
          <cell r="AR1053">
            <v>41327</v>
          </cell>
          <cell r="AS1053">
            <v>41348</v>
          </cell>
          <cell r="AT1053" t="str">
            <v>Tippet</v>
          </cell>
          <cell r="AV1053">
            <v>41348</v>
          </cell>
          <cell r="AX1053">
            <v>41367</v>
          </cell>
          <cell r="AY1053">
            <v>41473</v>
          </cell>
          <cell r="AZ1053">
            <v>233</v>
          </cell>
        </row>
        <row r="1054">
          <cell r="B1054" t="str">
            <v>A2291321-01</v>
          </cell>
          <cell r="C1054" t="str">
            <v>DXP / QUADNA GOLDEN</v>
          </cell>
          <cell r="D1054" t="str">
            <v>Boening</v>
          </cell>
          <cell r="F1054" t="str">
            <v>Miller</v>
          </cell>
          <cell r="G1054" t="str">
            <v>-</v>
          </cell>
          <cell r="H1054" t="str">
            <v>Kursten</v>
          </cell>
          <cell r="I1054" t="str">
            <v>2774136</v>
          </cell>
          <cell r="J1054" t="str">
            <v>P-1</v>
          </cell>
          <cell r="K1054" t="str">
            <v>119011-3</v>
          </cell>
          <cell r="M1054">
            <v>1</v>
          </cell>
          <cell r="N1054" t="str">
            <v>LMV806</v>
          </cell>
          <cell r="O1054">
            <v>20780</v>
          </cell>
          <cell r="P1054" t="str">
            <v>-</v>
          </cell>
          <cell r="Q1054" t="str">
            <v>FLT</v>
          </cell>
          <cell r="R1054" t="str">
            <v>P6</v>
          </cell>
          <cell r="S1054" t="str">
            <v>N</v>
          </cell>
          <cell r="T1054" t="str">
            <v>Y</v>
          </cell>
          <cell r="U1054">
            <v>41435</v>
          </cell>
          <cell r="V1054">
            <v>41436</v>
          </cell>
          <cell r="W1054">
            <v>41484</v>
          </cell>
          <cell r="X1054">
            <v>41484</v>
          </cell>
          <cell r="Y1054">
            <v>41435</v>
          </cell>
          <cell r="Z1054">
            <v>41443</v>
          </cell>
          <cell r="AA1054">
            <v>41443</v>
          </cell>
          <cell r="AB1054">
            <v>41439</v>
          </cell>
          <cell r="AC1054">
            <v>41484</v>
          </cell>
          <cell r="AD1054">
            <v>41484</v>
          </cell>
          <cell r="AE1054">
            <v>41449.5</v>
          </cell>
          <cell r="AF1054">
            <v>41451</v>
          </cell>
          <cell r="AH1054">
            <v>41454</v>
          </cell>
          <cell r="AI1054" t="str">
            <v>-</v>
          </cell>
          <cell r="AJ1054">
            <v>12</v>
          </cell>
          <cell r="AK1054">
            <v>6.8571428571428568</v>
          </cell>
          <cell r="AL1054">
            <v>41435</v>
          </cell>
          <cell r="AO1054">
            <v>41438</v>
          </cell>
          <cell r="AR1054" t="str">
            <v>-</v>
          </cell>
          <cell r="AS1054" t="str">
            <v>-</v>
          </cell>
          <cell r="AT1054" t="str">
            <v>-</v>
          </cell>
          <cell r="AV1054">
            <v>41445</v>
          </cell>
          <cell r="AX1054">
            <v>41449</v>
          </cell>
          <cell r="AY1054">
            <v>41484</v>
          </cell>
          <cell r="AZ1054">
            <v>48</v>
          </cell>
        </row>
        <row r="1055">
          <cell r="B1055" t="str">
            <v>A2202651-01-02</v>
          </cell>
          <cell r="C1055" t="str">
            <v>Chinacoal Shaanxi Yulin</v>
          </cell>
          <cell r="D1055" t="str">
            <v>Setelin</v>
          </cell>
          <cell r="F1055" t="str">
            <v>Reichert</v>
          </cell>
          <cell r="H1055" t="str">
            <v>Michelle</v>
          </cell>
          <cell r="I1055" t="str">
            <v>SN-RS-120828</v>
          </cell>
          <cell r="J1055" t="str">
            <v>G-2102/2103</v>
          </cell>
          <cell r="M1055">
            <v>2</v>
          </cell>
          <cell r="N1055" t="str">
            <v>LMV313</v>
          </cell>
          <cell r="O1055">
            <v>519624</v>
          </cell>
          <cell r="P1055" t="str">
            <v>PP</v>
          </cell>
          <cell r="Q1055" t="str">
            <v>CPX</v>
          </cell>
          <cell r="R1055" t="str">
            <v>PD</v>
          </cell>
          <cell r="S1055" t="str">
            <v>Y</v>
          </cell>
          <cell r="T1055" t="str">
            <v>N</v>
          </cell>
          <cell r="U1055">
            <v>41197</v>
          </cell>
          <cell r="V1055">
            <v>41200</v>
          </cell>
          <cell r="W1055">
            <v>41530</v>
          </cell>
          <cell r="X1055">
            <v>41540</v>
          </cell>
          <cell r="Y1055">
            <v>41198</v>
          </cell>
          <cell r="Z1055">
            <v>41207</v>
          </cell>
          <cell r="AA1055">
            <v>41207</v>
          </cell>
          <cell r="AB1055">
            <v>41207</v>
          </cell>
          <cell r="AC1055">
            <v>41428</v>
          </cell>
          <cell r="AD1055">
            <v>41442</v>
          </cell>
          <cell r="AE1055">
            <v>41452</v>
          </cell>
          <cell r="AF1055">
            <v>41456</v>
          </cell>
          <cell r="AH1055">
            <v>41510</v>
          </cell>
          <cell r="AI1055" t="str">
            <v>-</v>
          </cell>
          <cell r="AJ1055">
            <v>183</v>
          </cell>
          <cell r="AK1055">
            <v>48.571428571428569</v>
          </cell>
          <cell r="AL1055">
            <v>41564</v>
          </cell>
          <cell r="AM1055">
            <v>41249</v>
          </cell>
          <cell r="AN1055">
            <v>41249</v>
          </cell>
          <cell r="AO1055">
            <v>41253</v>
          </cell>
          <cell r="AP1055">
            <v>41379</v>
          </cell>
          <cell r="AQ1055">
            <v>41379</v>
          </cell>
          <cell r="AR1055">
            <v>41453</v>
          </cell>
          <cell r="AS1055">
            <v>41467</v>
          </cell>
          <cell r="AT1055" t="str">
            <v>Parks</v>
          </cell>
          <cell r="AU1055" t="str">
            <v>Smeltzer</v>
          </cell>
          <cell r="AV1055">
            <v>41472</v>
          </cell>
          <cell r="AW1055" t="str">
            <v>-</v>
          </cell>
          <cell r="AX1055">
            <v>41480</v>
          </cell>
          <cell r="AY1055">
            <v>41540</v>
          </cell>
          <cell r="AZ1055">
            <v>340</v>
          </cell>
        </row>
        <row r="1056">
          <cell r="B1056" t="str">
            <v>A2202651-03-04</v>
          </cell>
          <cell r="C1056" t="str">
            <v>Chinacoal Shaanxi Yulin</v>
          </cell>
          <cell r="D1056" t="str">
            <v>Setelin</v>
          </cell>
          <cell r="F1056" t="str">
            <v>Reichert</v>
          </cell>
          <cell r="H1056" t="str">
            <v>Michelle</v>
          </cell>
          <cell r="I1056" t="str">
            <v>SN-RS-120829</v>
          </cell>
          <cell r="J1056" t="str">
            <v>G-5269/5271</v>
          </cell>
          <cell r="M1056">
            <v>2</v>
          </cell>
          <cell r="N1056" t="str">
            <v>LMV311</v>
          </cell>
          <cell r="O1056">
            <v>509094</v>
          </cell>
          <cell r="Q1056" t="str">
            <v>CPX</v>
          </cell>
          <cell r="R1056" t="str">
            <v>PD</v>
          </cell>
          <cell r="S1056" t="str">
            <v>Y</v>
          </cell>
          <cell r="T1056" t="str">
            <v>N</v>
          </cell>
          <cell r="U1056">
            <v>41197</v>
          </cell>
          <cell r="V1056">
            <v>41200</v>
          </cell>
          <cell r="W1056">
            <v>41530</v>
          </cell>
          <cell r="X1056">
            <v>41540</v>
          </cell>
          <cell r="Y1056">
            <v>41198</v>
          </cell>
          <cell r="Z1056">
            <v>41207</v>
          </cell>
          <cell r="AA1056">
            <v>41207</v>
          </cell>
          <cell r="AB1056">
            <v>41207</v>
          </cell>
          <cell r="AC1056">
            <v>41428</v>
          </cell>
          <cell r="AD1056">
            <v>41442</v>
          </cell>
          <cell r="AE1056">
            <v>41452</v>
          </cell>
          <cell r="AF1056">
            <v>41456</v>
          </cell>
          <cell r="AH1056">
            <v>41510</v>
          </cell>
          <cell r="AI1056" t="str">
            <v>-</v>
          </cell>
          <cell r="AJ1056">
            <v>183</v>
          </cell>
          <cell r="AK1056">
            <v>48.571428571428569</v>
          </cell>
          <cell r="AL1056">
            <v>41564</v>
          </cell>
          <cell r="AM1056">
            <v>41249</v>
          </cell>
          <cell r="AN1056">
            <v>41249</v>
          </cell>
          <cell r="AO1056">
            <v>41253</v>
          </cell>
          <cell r="AP1056">
            <v>41379</v>
          </cell>
          <cell r="AQ1056">
            <v>41379</v>
          </cell>
          <cell r="AR1056">
            <v>41453</v>
          </cell>
          <cell r="AS1056">
            <v>41465</v>
          </cell>
          <cell r="AT1056" t="str">
            <v>Parks</v>
          </cell>
          <cell r="AU1056" t="str">
            <v>Smeltzer</v>
          </cell>
          <cell r="AV1056">
            <v>41472</v>
          </cell>
          <cell r="AW1056" t="str">
            <v>-</v>
          </cell>
          <cell r="AX1056">
            <v>41480</v>
          </cell>
          <cell r="AY1056">
            <v>41540</v>
          </cell>
          <cell r="AZ1056">
            <v>340</v>
          </cell>
        </row>
        <row r="1057">
          <cell r="B1057" t="str">
            <v>C2295232-01</v>
          </cell>
          <cell r="C1057" t="str">
            <v>UOP Russell LLC</v>
          </cell>
          <cell r="D1057" t="str">
            <v>Boening</v>
          </cell>
          <cell r="F1057" t="str">
            <v>Miller</v>
          </cell>
          <cell r="G1057" t="str">
            <v>-</v>
          </cell>
          <cell r="H1057" t="str">
            <v>Kursten</v>
          </cell>
          <cell r="I1057" t="str">
            <v>6008-2</v>
          </cell>
          <cell r="J1057" t="str">
            <v>C-141</v>
          </cell>
          <cell r="K1057" t="str">
            <v>SC13212</v>
          </cell>
          <cell r="M1057">
            <v>1</v>
          </cell>
          <cell r="N1057" t="str">
            <v>LMC311P</v>
          </cell>
          <cell r="O1057">
            <v>133227</v>
          </cell>
          <cell r="P1057" t="str">
            <v>PP</v>
          </cell>
          <cell r="Q1057" t="str">
            <v>STD</v>
          </cell>
          <cell r="R1057" t="str">
            <v>P7</v>
          </cell>
          <cell r="S1057" t="str">
            <v>N</v>
          </cell>
          <cell r="T1057" t="str">
            <v>Y</v>
          </cell>
          <cell r="U1057">
            <v>41443</v>
          </cell>
          <cell r="V1057">
            <v>41444</v>
          </cell>
          <cell r="W1057">
            <v>41495</v>
          </cell>
          <cell r="X1057">
            <v>41495</v>
          </cell>
          <cell r="Y1057">
            <v>41444</v>
          </cell>
          <cell r="Z1057">
            <v>41451</v>
          </cell>
          <cell r="AA1057">
            <v>41451</v>
          </cell>
          <cell r="AB1057">
            <v>41447.5</v>
          </cell>
          <cell r="AC1057">
            <v>41495</v>
          </cell>
          <cell r="AD1057">
            <v>41495</v>
          </cell>
          <cell r="AE1057">
            <v>41454.75</v>
          </cell>
          <cell r="AF1057">
            <v>41456.5</v>
          </cell>
          <cell r="AH1057">
            <v>41465</v>
          </cell>
          <cell r="AI1057" t="str">
            <v>-</v>
          </cell>
          <cell r="AJ1057">
            <v>9</v>
          </cell>
          <cell r="AK1057">
            <v>7.2857142857142856</v>
          </cell>
          <cell r="AL1057">
            <v>41444</v>
          </cell>
          <cell r="AM1057">
            <v>41444</v>
          </cell>
          <cell r="AN1057">
            <v>41444</v>
          </cell>
          <cell r="AO1057">
            <v>41444</v>
          </cell>
          <cell r="AP1057">
            <v>41444</v>
          </cell>
          <cell r="AQ1057">
            <v>41441</v>
          </cell>
          <cell r="AR1057" t="str">
            <v>-</v>
          </cell>
          <cell r="AS1057" t="str">
            <v>-</v>
          </cell>
          <cell r="AT1057" t="str">
            <v>-</v>
          </cell>
          <cell r="AV1057">
            <v>41450</v>
          </cell>
          <cell r="AX1057">
            <v>41452</v>
          </cell>
          <cell r="AY1057">
            <v>41477</v>
          </cell>
          <cell r="AZ1057">
            <v>33</v>
          </cell>
        </row>
        <row r="1058">
          <cell r="B1058" t="str">
            <v>A2101668-02-03</v>
          </cell>
          <cell r="C1058" t="str">
            <v>SAJ/Technimont</v>
          </cell>
          <cell r="D1058" t="str">
            <v>Kennedy</v>
          </cell>
          <cell r="F1058" t="str">
            <v>Boles</v>
          </cell>
          <cell r="H1058" t="str">
            <v>Christina</v>
          </cell>
          <cell r="I1058" t="str">
            <v>SNT39E-1001-REV1</v>
          </cell>
          <cell r="J1058" t="str">
            <v>31-PC-471A/B</v>
          </cell>
          <cell r="M1058">
            <v>2</v>
          </cell>
          <cell r="N1058" t="str">
            <v>LMV-322</v>
          </cell>
          <cell r="O1058">
            <v>446234.65</v>
          </cell>
          <cell r="Q1058" t="str">
            <v>CPX</v>
          </cell>
          <cell r="R1058" t="str">
            <v>PC</v>
          </cell>
          <cell r="S1058" t="str">
            <v>Y</v>
          </cell>
          <cell r="T1058" t="str">
            <v>N</v>
          </cell>
          <cell r="U1058">
            <v>40932</v>
          </cell>
          <cell r="V1058">
            <v>40950</v>
          </cell>
          <cell r="W1058">
            <v>41517</v>
          </cell>
          <cell r="X1058">
            <v>41517</v>
          </cell>
          <cell r="Z1058">
            <v>40957</v>
          </cell>
          <cell r="AA1058">
            <v>40957</v>
          </cell>
          <cell r="AB1058">
            <v>40957</v>
          </cell>
          <cell r="AC1058">
            <v>41405</v>
          </cell>
          <cell r="AD1058">
            <v>41419</v>
          </cell>
          <cell r="AE1058">
            <v>41455</v>
          </cell>
          <cell r="AF1058">
            <v>41458</v>
          </cell>
          <cell r="AG1058">
            <v>41361</v>
          </cell>
          <cell r="AH1058">
            <v>41487</v>
          </cell>
          <cell r="AI1058" t="str">
            <v>-</v>
          </cell>
          <cell r="AJ1058">
            <v>363</v>
          </cell>
          <cell r="AK1058">
            <v>81</v>
          </cell>
          <cell r="AL1058">
            <v>40947</v>
          </cell>
          <cell r="AM1058">
            <v>40954</v>
          </cell>
          <cell r="AN1058" t="str">
            <v>-</v>
          </cell>
          <cell r="AO1058">
            <v>40961</v>
          </cell>
          <cell r="AP1058">
            <v>40953</v>
          </cell>
          <cell r="AQ1058">
            <v>41206</v>
          </cell>
          <cell r="AR1058">
            <v>41334</v>
          </cell>
          <cell r="AS1058">
            <v>41341</v>
          </cell>
          <cell r="AT1058" t="str">
            <v>Parks</v>
          </cell>
          <cell r="AV1058">
            <v>41341</v>
          </cell>
          <cell r="AX1058">
            <v>41359</v>
          </cell>
          <cell r="AY1058">
            <v>41547</v>
          </cell>
          <cell r="AZ1058">
            <v>597</v>
          </cell>
        </row>
        <row r="1059">
          <cell r="B1059" t="str">
            <v>A2101668-04-05</v>
          </cell>
          <cell r="C1059" t="str">
            <v>SAJ/Technimont</v>
          </cell>
          <cell r="D1059" t="str">
            <v>Kennedy</v>
          </cell>
          <cell r="F1059" t="str">
            <v>Boles</v>
          </cell>
          <cell r="H1059" t="str">
            <v>Christina</v>
          </cell>
          <cell r="I1059" t="str">
            <v>SNT39E-1001-REV1</v>
          </cell>
          <cell r="J1059" t="str">
            <v>32-PC-471A/B</v>
          </cell>
          <cell r="M1059">
            <v>2</v>
          </cell>
          <cell r="N1059" t="str">
            <v>LMV-322</v>
          </cell>
          <cell r="O1059">
            <v>446234.63</v>
          </cell>
          <cell r="Q1059" t="str">
            <v>CPX</v>
          </cell>
          <cell r="R1059" t="str">
            <v>PC</v>
          </cell>
          <cell r="S1059" t="str">
            <v>Y</v>
          </cell>
          <cell r="T1059" t="str">
            <v>N</v>
          </cell>
          <cell r="U1059">
            <v>40932</v>
          </cell>
          <cell r="V1059">
            <v>40950</v>
          </cell>
          <cell r="W1059">
            <v>41517</v>
          </cell>
          <cell r="X1059">
            <v>41517</v>
          </cell>
          <cell r="Z1059">
            <v>40957</v>
          </cell>
          <cell r="AA1059">
            <v>40957</v>
          </cell>
          <cell r="AB1059">
            <v>40957</v>
          </cell>
          <cell r="AC1059">
            <v>41405</v>
          </cell>
          <cell r="AD1059">
            <v>41419</v>
          </cell>
          <cell r="AE1059">
            <v>41455</v>
          </cell>
          <cell r="AF1059">
            <v>41458</v>
          </cell>
          <cell r="AG1059">
            <v>41361</v>
          </cell>
          <cell r="AH1059">
            <v>41487</v>
          </cell>
          <cell r="AI1059" t="str">
            <v>-</v>
          </cell>
          <cell r="AJ1059">
            <v>363</v>
          </cell>
          <cell r="AK1059">
            <v>81</v>
          </cell>
          <cell r="AL1059">
            <v>40947</v>
          </cell>
          <cell r="AM1059">
            <v>40954</v>
          </cell>
          <cell r="AN1059" t="str">
            <v>-</v>
          </cell>
          <cell r="AO1059">
            <v>40961</v>
          </cell>
          <cell r="AP1059">
            <v>40953</v>
          </cell>
          <cell r="AQ1059">
            <v>41206</v>
          </cell>
          <cell r="AR1059">
            <v>41334</v>
          </cell>
          <cell r="AT1059" t="str">
            <v>Parks</v>
          </cell>
          <cell r="AV1059">
            <v>41341</v>
          </cell>
          <cell r="AX1059">
            <v>41359</v>
          </cell>
          <cell r="AY1059">
            <v>41547</v>
          </cell>
          <cell r="AZ1059">
            <v>597</v>
          </cell>
        </row>
        <row r="1060">
          <cell r="B1060" t="str">
            <v>A2101668-01</v>
          </cell>
          <cell r="C1060" t="str">
            <v>SAJ/Technimont</v>
          </cell>
          <cell r="D1060" t="str">
            <v>Kennedy</v>
          </cell>
          <cell r="F1060" t="str">
            <v>Boles</v>
          </cell>
          <cell r="H1060" t="str">
            <v>Christina</v>
          </cell>
          <cell r="I1060" t="str">
            <v>SNT39E-1001-REV1</v>
          </cell>
          <cell r="J1060" t="str">
            <v>30-PC-942</v>
          </cell>
          <cell r="M1060">
            <v>1</v>
          </cell>
          <cell r="N1060" t="str">
            <v>LMV-322</v>
          </cell>
          <cell r="O1060">
            <v>255864.32000000001</v>
          </cell>
          <cell r="Q1060" t="str">
            <v>CPX</v>
          </cell>
          <cell r="R1060" t="str">
            <v>PC</v>
          </cell>
          <cell r="S1060" t="str">
            <v>Y</v>
          </cell>
          <cell r="T1060" t="str">
            <v>N</v>
          </cell>
          <cell r="U1060">
            <v>40932</v>
          </cell>
          <cell r="V1060">
            <v>40950</v>
          </cell>
          <cell r="W1060">
            <v>41517</v>
          </cell>
          <cell r="X1060">
            <v>41517</v>
          </cell>
          <cell r="Z1060">
            <v>40957</v>
          </cell>
          <cell r="AA1060">
            <v>40957</v>
          </cell>
          <cell r="AB1060">
            <v>40957</v>
          </cell>
          <cell r="AC1060">
            <v>41405</v>
          </cell>
          <cell r="AD1060">
            <v>41419</v>
          </cell>
          <cell r="AE1060">
            <v>41455</v>
          </cell>
          <cell r="AF1060">
            <v>41458</v>
          </cell>
          <cell r="AG1060">
            <v>41361</v>
          </cell>
          <cell r="AH1060">
            <v>41487</v>
          </cell>
          <cell r="AI1060" t="str">
            <v>-</v>
          </cell>
          <cell r="AJ1060">
            <v>363</v>
          </cell>
          <cell r="AK1060">
            <v>81</v>
          </cell>
          <cell r="AL1060">
            <v>40947</v>
          </cell>
          <cell r="AM1060">
            <v>40954</v>
          </cell>
          <cell r="AN1060" t="str">
            <v>-</v>
          </cell>
          <cell r="AO1060">
            <v>40961</v>
          </cell>
          <cell r="AP1060">
            <v>40953</v>
          </cell>
          <cell r="AQ1060">
            <v>41206</v>
          </cell>
          <cell r="AR1060">
            <v>41334</v>
          </cell>
          <cell r="AS1060">
            <v>41340</v>
          </cell>
          <cell r="AT1060" t="str">
            <v>Parks</v>
          </cell>
          <cell r="AV1060">
            <v>41341</v>
          </cell>
          <cell r="AX1060">
            <v>41360</v>
          </cell>
          <cell r="AY1060">
            <v>41547</v>
          </cell>
          <cell r="AZ1060">
            <v>597</v>
          </cell>
        </row>
        <row r="1061">
          <cell r="B1061" t="str">
            <v>A2285500-01-02</v>
          </cell>
          <cell r="C1061" t="str">
            <v>Delek Refining Ltd.</v>
          </cell>
          <cell r="D1061" t="str">
            <v>Kennedy</v>
          </cell>
          <cell r="F1061" t="str">
            <v>Miller</v>
          </cell>
          <cell r="G1061" t="str">
            <v>-</v>
          </cell>
          <cell r="H1061" t="str">
            <v>Kursten</v>
          </cell>
          <cell r="I1061" t="str">
            <v>044400-0000-000</v>
          </cell>
          <cell r="J1061" t="str">
            <v>86-J-119A/B</v>
          </cell>
          <cell r="K1061">
            <v>118855</v>
          </cell>
          <cell r="M1061">
            <v>2</v>
          </cell>
          <cell r="N1061" t="str">
            <v>LMV806</v>
          </cell>
          <cell r="O1061">
            <v>39580</v>
          </cell>
          <cell r="P1061" t="str">
            <v>-</v>
          </cell>
          <cell r="Q1061" t="str">
            <v>FLT</v>
          </cell>
          <cell r="R1061" t="str">
            <v>PA</v>
          </cell>
          <cell r="S1061" t="str">
            <v>N</v>
          </cell>
          <cell r="T1061" t="str">
            <v>N</v>
          </cell>
          <cell r="U1061">
            <v>41418</v>
          </cell>
          <cell r="V1061">
            <v>41422</v>
          </cell>
          <cell r="W1061">
            <v>41506</v>
          </cell>
          <cell r="X1061">
            <v>41506</v>
          </cell>
          <cell r="Y1061">
            <v>41422</v>
          </cell>
          <cell r="Z1061">
            <v>41429</v>
          </cell>
          <cell r="AA1061">
            <v>41429</v>
          </cell>
          <cell r="AB1061">
            <v>41429</v>
          </cell>
          <cell r="AC1061">
            <v>41394</v>
          </cell>
          <cell r="AD1061">
            <v>41408</v>
          </cell>
          <cell r="AE1061">
            <v>41457</v>
          </cell>
          <cell r="AF1061">
            <v>41460</v>
          </cell>
          <cell r="AH1061">
            <v>41476</v>
          </cell>
          <cell r="AI1061" t="str">
            <v>-</v>
          </cell>
          <cell r="AJ1061">
            <v>29</v>
          </cell>
          <cell r="AK1061">
            <v>12</v>
          </cell>
          <cell r="AL1061">
            <v>41422</v>
          </cell>
          <cell r="AP1061">
            <v>41422</v>
          </cell>
          <cell r="AR1061">
            <v>41431</v>
          </cell>
          <cell r="AS1061">
            <v>41436</v>
          </cell>
          <cell r="AT1061" t="str">
            <v>Wareham</v>
          </cell>
          <cell r="AV1061">
            <v>41436</v>
          </cell>
          <cell r="AX1061">
            <v>41444</v>
          </cell>
          <cell r="AY1061">
            <v>41494</v>
          </cell>
        </row>
        <row r="1062">
          <cell r="B1062" t="str">
            <v>2274737 (95415795-96-CONV2013</v>
          </cell>
          <cell r="C1062" t="str">
            <v>Jacobs / Methanex Conv</v>
          </cell>
          <cell r="D1062" t="str">
            <v>Mckechnie</v>
          </cell>
          <cell r="F1062" t="str">
            <v>-</v>
          </cell>
          <cell r="H1062" t="str">
            <v>Kursten</v>
          </cell>
          <cell r="I1062" t="str">
            <v>07OK6065-BB075163 REV 1</v>
          </cell>
          <cell r="J1062" t="str">
            <v>P-405A/B</v>
          </cell>
          <cell r="M1062">
            <v>2</v>
          </cell>
          <cell r="N1062" t="str">
            <v>CONV</v>
          </cell>
          <cell r="O1062">
            <v>145322.62</v>
          </cell>
          <cell r="P1062" t="str">
            <v>-</v>
          </cell>
          <cell r="Q1062" t="str">
            <v>FLT</v>
          </cell>
          <cell r="R1062" t="str">
            <v>P8</v>
          </cell>
          <cell r="S1062" t="str">
            <v>N</v>
          </cell>
          <cell r="T1062" t="str">
            <v>N</v>
          </cell>
          <cell r="U1062">
            <v>41393</v>
          </cell>
          <cell r="V1062">
            <v>41393</v>
          </cell>
          <cell r="W1062">
            <v>41593</v>
          </cell>
          <cell r="X1062">
            <v>41631</v>
          </cell>
          <cell r="Y1062">
            <v>41393</v>
          </cell>
          <cell r="Z1062">
            <v>41400</v>
          </cell>
          <cell r="AA1062">
            <v>41400</v>
          </cell>
          <cell r="AB1062">
            <v>41397</v>
          </cell>
          <cell r="AC1062">
            <v>41631</v>
          </cell>
          <cell r="AD1062">
            <v>41631</v>
          </cell>
          <cell r="AE1062">
            <v>41458</v>
          </cell>
          <cell r="AF1062">
            <v>41460</v>
          </cell>
          <cell r="AH1062">
            <v>41601</v>
          </cell>
          <cell r="AI1062" t="str">
            <v>-</v>
          </cell>
          <cell r="AJ1062">
            <v>50</v>
          </cell>
          <cell r="AK1062">
            <v>34</v>
          </cell>
          <cell r="AL1062">
            <v>41393</v>
          </cell>
          <cell r="AM1062" t="str">
            <v>-</v>
          </cell>
          <cell r="AN1062" t="str">
            <v>-</v>
          </cell>
          <cell r="AO1062" t="str">
            <v>-</v>
          </cell>
          <cell r="AP1062" t="str">
            <v>-</v>
          </cell>
          <cell r="AR1062">
            <v>41403</v>
          </cell>
          <cell r="AS1062">
            <v>41404</v>
          </cell>
          <cell r="AT1062" t="str">
            <v>Parks</v>
          </cell>
          <cell r="AV1062">
            <v>41410</v>
          </cell>
          <cell r="AW1062" t="str">
            <v>-</v>
          </cell>
          <cell r="AX1062">
            <v>41417</v>
          </cell>
          <cell r="AY1062">
            <v>41666</v>
          </cell>
          <cell r="AZ1062">
            <v>273</v>
          </cell>
        </row>
        <row r="1063">
          <cell r="B1063" t="str">
            <v>A2292756-01</v>
          </cell>
          <cell r="C1063" t="str">
            <v>Emory Wilson / Rock Tenn</v>
          </cell>
          <cell r="D1063" t="str">
            <v>Wareham</v>
          </cell>
          <cell r="F1063" t="str">
            <v>Miller</v>
          </cell>
          <cell r="G1063" t="str">
            <v>-</v>
          </cell>
          <cell r="H1063" t="str">
            <v>Pam</v>
          </cell>
          <cell r="I1063" t="str">
            <v>24805-56714</v>
          </cell>
          <cell r="J1063" t="str">
            <v>2040-568</v>
          </cell>
          <cell r="K1063">
            <v>113818</v>
          </cell>
          <cell r="M1063">
            <v>1</v>
          </cell>
          <cell r="N1063" t="str">
            <v>LMV311Z</v>
          </cell>
          <cell r="O1063">
            <v>46608.9</v>
          </cell>
          <cell r="P1063" t="str">
            <v>-</v>
          </cell>
          <cell r="Q1063" t="str">
            <v>FLT</v>
          </cell>
          <cell r="R1063" t="str">
            <v>PA</v>
          </cell>
          <cell r="S1063" t="str">
            <v>N</v>
          </cell>
          <cell r="T1063" t="str">
            <v>N</v>
          </cell>
          <cell r="U1063">
            <v>41437</v>
          </cell>
          <cell r="V1063">
            <v>41438</v>
          </cell>
          <cell r="W1063">
            <v>41508</v>
          </cell>
          <cell r="X1063">
            <v>41508</v>
          </cell>
          <cell r="Y1063">
            <v>41437</v>
          </cell>
          <cell r="Z1063">
            <v>41445</v>
          </cell>
          <cell r="AA1063">
            <v>41445</v>
          </cell>
          <cell r="AB1063">
            <v>41445</v>
          </cell>
          <cell r="AC1063">
            <v>41396</v>
          </cell>
          <cell r="AD1063">
            <v>41410</v>
          </cell>
          <cell r="AE1063">
            <v>41460</v>
          </cell>
          <cell r="AF1063">
            <v>41463</v>
          </cell>
          <cell r="AH1063">
            <v>41478</v>
          </cell>
          <cell r="AI1063" t="str">
            <v>-</v>
          </cell>
          <cell r="AJ1063">
            <v>18</v>
          </cell>
          <cell r="AK1063">
            <v>10</v>
          </cell>
          <cell r="AL1063">
            <v>41437</v>
          </cell>
          <cell r="AM1063" t="str">
            <v>-</v>
          </cell>
          <cell r="AN1063" t="str">
            <v>-</v>
          </cell>
          <cell r="AO1063">
            <v>41449</v>
          </cell>
          <cell r="AP1063">
            <v>41438</v>
          </cell>
          <cell r="AQ1063" t="str">
            <v>X</v>
          </cell>
          <cell r="AR1063">
            <v>41453</v>
          </cell>
          <cell r="AS1063">
            <v>41453</v>
          </cell>
          <cell r="AT1063" t="str">
            <v>Boening</v>
          </cell>
          <cell r="AV1063">
            <v>41456</v>
          </cell>
          <cell r="AX1063">
            <v>41458</v>
          </cell>
          <cell r="AY1063">
            <v>41502</v>
          </cell>
        </row>
        <row r="1064">
          <cell r="B1064" t="str">
            <v>A2288263-01</v>
          </cell>
          <cell r="C1064" t="str">
            <v>Chevron</v>
          </cell>
          <cell r="D1064" t="str">
            <v>Kennedy</v>
          </cell>
          <cell r="F1064" t="str">
            <v>Miller</v>
          </cell>
          <cell r="G1064" t="str">
            <v>-</v>
          </cell>
          <cell r="H1064" t="str">
            <v>Madeleine</v>
          </cell>
          <cell r="I1064" t="str">
            <v>0010201620</v>
          </cell>
          <cell r="J1064" t="str">
            <v>P-1614</v>
          </cell>
          <cell r="K1064">
            <v>105377</v>
          </cell>
          <cell r="M1064">
            <v>1</v>
          </cell>
          <cell r="N1064" t="str">
            <v>LMV801</v>
          </cell>
          <cell r="O1064">
            <v>27431</v>
          </cell>
          <cell r="P1064" t="str">
            <v>-</v>
          </cell>
          <cell r="Q1064" t="str">
            <v>FLT</v>
          </cell>
          <cell r="R1064" t="str">
            <v>PA</v>
          </cell>
          <cell r="S1064" t="str">
            <v>N</v>
          </cell>
          <cell r="T1064" t="str">
            <v>N</v>
          </cell>
          <cell r="U1064">
            <v>41428</v>
          </cell>
          <cell r="V1064">
            <v>41428</v>
          </cell>
          <cell r="W1064">
            <v>41508</v>
          </cell>
          <cell r="X1064">
            <v>41508</v>
          </cell>
          <cell r="Y1064">
            <v>41428</v>
          </cell>
          <cell r="Z1064">
            <v>41435</v>
          </cell>
          <cell r="AA1064">
            <v>41435</v>
          </cell>
          <cell r="AB1064">
            <v>41435</v>
          </cell>
          <cell r="AC1064">
            <v>41396</v>
          </cell>
          <cell r="AD1064">
            <v>41410</v>
          </cell>
          <cell r="AE1064">
            <v>41460</v>
          </cell>
          <cell r="AF1064">
            <v>41463</v>
          </cell>
          <cell r="AH1064">
            <v>41478</v>
          </cell>
          <cell r="AI1064" t="str">
            <v>-</v>
          </cell>
          <cell r="AJ1064">
            <v>26</v>
          </cell>
          <cell r="AK1064">
            <v>11.428571428571429</v>
          </cell>
          <cell r="AL1064">
            <v>41428</v>
          </cell>
          <cell r="AM1064">
            <v>41431</v>
          </cell>
          <cell r="AN1064">
            <v>41431</v>
          </cell>
          <cell r="AO1064">
            <v>41432</v>
          </cell>
          <cell r="AP1064">
            <v>41428</v>
          </cell>
          <cell r="AR1064">
            <v>41438</v>
          </cell>
          <cell r="AS1064">
            <v>41451</v>
          </cell>
          <cell r="AT1064" t="str">
            <v>Wareham</v>
          </cell>
          <cell r="AV1064">
            <v>41451</v>
          </cell>
          <cell r="AW1064" t="str">
            <v>-</v>
          </cell>
          <cell r="AX1064">
            <v>41460</v>
          </cell>
          <cell r="AY1064">
            <v>41507</v>
          </cell>
        </row>
        <row r="1065">
          <cell r="B1065" t="str">
            <v>A2262999-01-02</v>
          </cell>
          <cell r="C1065" t="str">
            <v>Engineering India / Indian Oil</v>
          </cell>
          <cell r="D1065" t="str">
            <v>Setelin</v>
          </cell>
          <cell r="H1065" t="str">
            <v>Shara</v>
          </cell>
          <cell r="I1065" t="str">
            <v>A308/5070/1029/PO-1006</v>
          </cell>
          <cell r="J1065" t="str">
            <v>32-P-401 A/B</v>
          </cell>
          <cell r="M1065">
            <v>2</v>
          </cell>
          <cell r="N1065" t="str">
            <v>LMV322</v>
          </cell>
          <cell r="O1065">
            <v>351500</v>
          </cell>
          <cell r="P1065" t="str">
            <v>PP/LC</v>
          </cell>
          <cell r="Q1065" t="str">
            <v>MCPX</v>
          </cell>
          <cell r="R1065" t="str">
            <v>PD</v>
          </cell>
          <cell r="S1065" t="str">
            <v>Y</v>
          </cell>
          <cell r="T1065" t="str">
            <v>N</v>
          </cell>
          <cell r="U1065">
            <v>41361</v>
          </cell>
          <cell r="V1065">
            <v>41361</v>
          </cell>
          <cell r="W1065">
            <v>41551</v>
          </cell>
          <cell r="X1065">
            <v>41551</v>
          </cell>
          <cell r="Y1065">
            <v>41361</v>
          </cell>
          <cell r="Z1065">
            <v>41368</v>
          </cell>
          <cell r="AA1065">
            <v>41368</v>
          </cell>
          <cell r="AB1065">
            <v>41368</v>
          </cell>
          <cell r="AC1065">
            <v>41439</v>
          </cell>
          <cell r="AD1065">
            <v>41453</v>
          </cell>
          <cell r="AE1065">
            <v>41459</v>
          </cell>
          <cell r="AF1065">
            <v>41463</v>
          </cell>
          <cell r="AH1065">
            <v>41521</v>
          </cell>
          <cell r="AI1065" t="str">
            <v>-</v>
          </cell>
          <cell r="AJ1065">
            <v>73</v>
          </cell>
          <cell r="AK1065">
            <v>27.142857142857142</v>
          </cell>
          <cell r="AL1065">
            <v>41360</v>
          </cell>
          <cell r="AM1065">
            <v>41388</v>
          </cell>
          <cell r="AN1065">
            <v>41388</v>
          </cell>
          <cell r="AO1065">
            <v>41396</v>
          </cell>
          <cell r="AP1065">
            <v>41361</v>
          </cell>
          <cell r="AQ1065">
            <v>41465</v>
          </cell>
          <cell r="AR1065">
            <v>41477</v>
          </cell>
          <cell r="AT1065" t="str">
            <v>-</v>
          </cell>
          <cell r="AU1065" t="str">
            <v>Darcy</v>
          </cell>
          <cell r="AV1065">
            <v>41487</v>
          </cell>
          <cell r="AW1065" t="str">
            <v>-</v>
          </cell>
          <cell r="AX1065">
            <v>41500</v>
          </cell>
          <cell r="AY1065">
            <v>41561</v>
          </cell>
        </row>
        <row r="1066">
          <cell r="B1066" t="str">
            <v>A2254017-03-06</v>
          </cell>
          <cell r="C1066" t="str">
            <v>Linde / Oneok</v>
          </cell>
          <cell r="D1066" t="str">
            <v>Boening</v>
          </cell>
          <cell r="F1066" t="str">
            <v>Miller</v>
          </cell>
          <cell r="G1066" t="str">
            <v>-</v>
          </cell>
          <cell r="H1066" t="str">
            <v>Audrey</v>
          </cell>
          <cell r="I1066" t="str">
            <v>005 2P0830</v>
          </cell>
          <cell r="J1066" t="str">
            <v>3-PM-25 A/B/C/D</v>
          </cell>
          <cell r="M1066">
            <v>4</v>
          </cell>
          <cell r="N1066" t="str">
            <v>LMV311</v>
          </cell>
          <cell r="O1066">
            <v>389340</v>
          </cell>
          <cell r="P1066" t="str">
            <v>PP</v>
          </cell>
          <cell r="Q1066" t="str">
            <v>MCPX</v>
          </cell>
          <cell r="R1066" t="str">
            <v>PC</v>
          </cell>
          <cell r="S1066" t="str">
            <v>Y</v>
          </cell>
          <cell r="T1066" t="str">
            <v>N</v>
          </cell>
          <cell r="U1066">
            <v>41339</v>
          </cell>
          <cell r="V1066">
            <v>41340</v>
          </cell>
          <cell r="W1066">
            <v>41537</v>
          </cell>
          <cell r="X1066">
            <v>41512</v>
          </cell>
          <cell r="Y1066">
            <v>41339</v>
          </cell>
          <cell r="Z1066">
            <v>41347</v>
          </cell>
          <cell r="AA1066">
            <v>41347</v>
          </cell>
          <cell r="AB1066">
            <v>41347</v>
          </cell>
          <cell r="AC1066">
            <v>41400</v>
          </cell>
          <cell r="AD1066">
            <v>41414</v>
          </cell>
          <cell r="AE1066">
            <v>41461</v>
          </cell>
          <cell r="AF1066">
            <v>41464</v>
          </cell>
          <cell r="AH1066">
            <v>41482</v>
          </cell>
          <cell r="AI1066" t="str">
            <v>-</v>
          </cell>
          <cell r="AJ1066">
            <v>89</v>
          </cell>
          <cell r="AK1066">
            <v>24.571428571428573</v>
          </cell>
          <cell r="AL1066">
            <v>41339</v>
          </cell>
          <cell r="AP1066">
            <v>41340</v>
          </cell>
          <cell r="AQ1066" t="str">
            <v>X</v>
          </cell>
          <cell r="AR1066" t="str">
            <v>-</v>
          </cell>
          <cell r="AS1066" t="str">
            <v>-</v>
          </cell>
          <cell r="AT1066" t="str">
            <v>-</v>
          </cell>
          <cell r="AV1066">
            <v>41390</v>
          </cell>
          <cell r="AX1066">
            <v>41401</v>
          </cell>
          <cell r="AY1066">
            <v>41509</v>
          </cell>
          <cell r="AZ1066">
            <v>169</v>
          </cell>
        </row>
        <row r="1067">
          <cell r="B1067" t="str">
            <v>A2254017-07-08</v>
          </cell>
          <cell r="C1067" t="str">
            <v>Linde / Oneok</v>
          </cell>
          <cell r="D1067" t="str">
            <v>Boening</v>
          </cell>
          <cell r="F1067" t="str">
            <v>Miller</v>
          </cell>
          <cell r="G1067" t="str">
            <v>-</v>
          </cell>
          <cell r="H1067" t="str">
            <v>Audrey</v>
          </cell>
          <cell r="I1067" t="str">
            <v>005 2P0830</v>
          </cell>
          <cell r="J1067" t="str">
            <v>3-PM-75 A/B</v>
          </cell>
          <cell r="M1067">
            <v>2</v>
          </cell>
          <cell r="N1067" t="str">
            <v>LMV806</v>
          </cell>
          <cell r="O1067">
            <v>80384</v>
          </cell>
          <cell r="P1067" t="str">
            <v>PP</v>
          </cell>
          <cell r="Q1067" t="str">
            <v>MCPX</v>
          </cell>
          <cell r="R1067" t="str">
            <v>PC</v>
          </cell>
          <cell r="S1067" t="str">
            <v>Y</v>
          </cell>
          <cell r="T1067" t="str">
            <v>N</v>
          </cell>
          <cell r="U1067">
            <v>41339</v>
          </cell>
          <cell r="V1067">
            <v>41340</v>
          </cell>
          <cell r="W1067">
            <v>41537</v>
          </cell>
          <cell r="X1067">
            <v>41512</v>
          </cell>
          <cell r="Y1067">
            <v>41339</v>
          </cell>
          <cell r="Z1067">
            <v>41347</v>
          </cell>
          <cell r="AA1067">
            <v>41347</v>
          </cell>
          <cell r="AB1067">
            <v>41347</v>
          </cell>
          <cell r="AC1067">
            <v>41400</v>
          </cell>
          <cell r="AD1067">
            <v>41414</v>
          </cell>
          <cell r="AE1067">
            <v>41461</v>
          </cell>
          <cell r="AF1067">
            <v>41464</v>
          </cell>
          <cell r="AH1067">
            <v>41482</v>
          </cell>
          <cell r="AI1067" t="str">
            <v>-</v>
          </cell>
          <cell r="AJ1067">
            <v>89</v>
          </cell>
          <cell r="AK1067">
            <v>24.571428571428573</v>
          </cell>
          <cell r="AL1067">
            <v>41339</v>
          </cell>
          <cell r="AP1067" t="str">
            <v>X</v>
          </cell>
          <cell r="AQ1067" t="str">
            <v>X</v>
          </cell>
          <cell r="AR1067" t="str">
            <v>-</v>
          </cell>
          <cell r="AS1067" t="str">
            <v>-</v>
          </cell>
          <cell r="AT1067" t="str">
            <v>-</v>
          </cell>
          <cell r="AV1067">
            <v>41390</v>
          </cell>
          <cell r="AX1067">
            <v>41428</v>
          </cell>
          <cell r="AY1067">
            <v>41509</v>
          </cell>
          <cell r="AZ1067">
            <v>169</v>
          </cell>
        </row>
        <row r="1068">
          <cell r="B1068" t="str">
            <v>A2254017-01-02</v>
          </cell>
          <cell r="C1068" t="str">
            <v>Linde / Oneok</v>
          </cell>
          <cell r="D1068" t="str">
            <v>Boening</v>
          </cell>
          <cell r="F1068" t="str">
            <v>Miller</v>
          </cell>
          <cell r="G1068" t="str">
            <v>-</v>
          </cell>
          <cell r="H1068" t="str">
            <v>Audrey</v>
          </cell>
          <cell r="I1068" t="str">
            <v>005 2P0830</v>
          </cell>
          <cell r="J1068" t="str">
            <v>3-PM-10 A/B</v>
          </cell>
          <cell r="M1068">
            <v>2</v>
          </cell>
          <cell r="N1068" t="str">
            <v>LMV311</v>
          </cell>
          <cell r="O1068">
            <v>220328</v>
          </cell>
          <cell r="P1068" t="str">
            <v>PP</v>
          </cell>
          <cell r="Q1068" t="str">
            <v>MCPX</v>
          </cell>
          <cell r="R1068" t="str">
            <v>PC</v>
          </cell>
          <cell r="S1068" t="str">
            <v>Y</v>
          </cell>
          <cell r="T1068" t="str">
            <v>N</v>
          </cell>
          <cell r="U1068">
            <v>41339</v>
          </cell>
          <cell r="V1068">
            <v>41340</v>
          </cell>
          <cell r="W1068">
            <v>41537</v>
          </cell>
          <cell r="X1068">
            <v>41512</v>
          </cell>
          <cell r="Y1068">
            <v>41339</v>
          </cell>
          <cell r="Z1068">
            <v>41347</v>
          </cell>
          <cell r="AA1068">
            <v>41347</v>
          </cell>
          <cell r="AB1068">
            <v>41347</v>
          </cell>
          <cell r="AC1068">
            <v>41400</v>
          </cell>
          <cell r="AD1068">
            <v>41414</v>
          </cell>
          <cell r="AE1068">
            <v>41461</v>
          </cell>
          <cell r="AF1068">
            <v>41464</v>
          </cell>
          <cell r="AH1068">
            <v>41482</v>
          </cell>
          <cell r="AI1068" t="str">
            <v>-</v>
          </cell>
          <cell r="AJ1068">
            <v>89</v>
          </cell>
          <cell r="AK1068">
            <v>24.571428571428573</v>
          </cell>
          <cell r="AL1068">
            <v>41339</v>
          </cell>
          <cell r="AP1068">
            <v>41340</v>
          </cell>
          <cell r="AQ1068" t="str">
            <v>X</v>
          </cell>
          <cell r="AR1068" t="str">
            <v>-</v>
          </cell>
          <cell r="AS1068" t="str">
            <v>-</v>
          </cell>
          <cell r="AT1068" t="str">
            <v>-</v>
          </cell>
          <cell r="AV1068">
            <v>41390</v>
          </cell>
          <cell r="AX1068">
            <v>41435</v>
          </cell>
          <cell r="AY1068">
            <v>41509</v>
          </cell>
          <cell r="AZ1068">
            <v>169</v>
          </cell>
        </row>
        <row r="1069">
          <cell r="B1069" t="str">
            <v>A2278070-01-02</v>
          </cell>
          <cell r="C1069" t="str">
            <v>NPE / Keyera</v>
          </cell>
          <cell r="D1069" t="str">
            <v>Thompson</v>
          </cell>
          <cell r="F1069" t="str">
            <v>Miller</v>
          </cell>
          <cell r="G1069" t="str">
            <v>-</v>
          </cell>
          <cell r="H1069" t="str">
            <v>Kursten</v>
          </cell>
          <cell r="I1069" t="str">
            <v>PUR534811</v>
          </cell>
          <cell r="J1069" t="str">
            <v>PM-3034/35</v>
          </cell>
          <cell r="K1069" t="str">
            <v>111575-1</v>
          </cell>
          <cell r="M1069">
            <v>2</v>
          </cell>
          <cell r="N1069" t="str">
            <v>LMV311Z</v>
          </cell>
          <cell r="O1069">
            <v>113085.58</v>
          </cell>
          <cell r="P1069" t="str">
            <v>-</v>
          </cell>
          <cell r="Q1069" t="str">
            <v>FLT</v>
          </cell>
          <cell r="R1069" t="str">
            <v>PA</v>
          </cell>
          <cell r="S1069" t="str">
            <v>N</v>
          </cell>
          <cell r="T1069" t="str">
            <v>N</v>
          </cell>
          <cell r="U1069">
            <v>41401</v>
          </cell>
          <cell r="V1069">
            <v>41402</v>
          </cell>
          <cell r="W1069">
            <v>41509</v>
          </cell>
          <cell r="X1069">
            <v>41509</v>
          </cell>
          <cell r="Y1069">
            <v>41401</v>
          </cell>
          <cell r="Z1069">
            <v>41409</v>
          </cell>
          <cell r="AA1069">
            <v>41409</v>
          </cell>
          <cell r="AB1069">
            <v>41409</v>
          </cell>
          <cell r="AC1069">
            <v>41397</v>
          </cell>
          <cell r="AD1069">
            <v>41411</v>
          </cell>
          <cell r="AE1069">
            <v>41462</v>
          </cell>
          <cell r="AF1069">
            <v>41465</v>
          </cell>
          <cell r="AH1069">
            <v>41479</v>
          </cell>
          <cell r="AI1069" t="str">
            <v>-</v>
          </cell>
          <cell r="AJ1069">
            <v>46</v>
          </cell>
          <cell r="AK1069">
            <v>15.285714285714286</v>
          </cell>
          <cell r="AL1069">
            <v>41401</v>
          </cell>
          <cell r="AN1069" t="str">
            <v>-</v>
          </cell>
          <cell r="AP1069">
            <v>41401</v>
          </cell>
          <cell r="AQ1069">
            <v>41438</v>
          </cell>
          <cell r="AR1069">
            <v>41442</v>
          </cell>
          <cell r="AT1069" t="str">
            <v>Parks</v>
          </cell>
          <cell r="AV1069">
            <v>41458</v>
          </cell>
          <cell r="AX1069">
            <v>41466</v>
          </cell>
          <cell r="AY1069">
            <v>41506</v>
          </cell>
          <cell r="AZ1069">
            <v>104</v>
          </cell>
        </row>
        <row r="1070">
          <cell r="B1070" t="str">
            <v>C2225842-01-02</v>
          </cell>
          <cell r="C1070" t="str">
            <v>Ningxia Baofeng Energy Group</v>
          </cell>
          <cell r="D1070" t="str">
            <v>Pastore</v>
          </cell>
          <cell r="F1070" t="str">
            <v>Reichert</v>
          </cell>
          <cell r="G1070" t="str">
            <v>Kanous</v>
          </cell>
          <cell r="H1070" t="str">
            <v>Christina</v>
          </cell>
          <cell r="I1070" t="str">
            <v>JJSB-2012-171</v>
          </cell>
          <cell r="J1070" t="str">
            <v xml:space="preserve">C201A/B </v>
          </cell>
          <cell r="M1070">
            <v>2</v>
          </cell>
          <cell r="N1070" t="str">
            <v>LMC347</v>
          </cell>
          <cell r="O1070">
            <v>1900000</v>
          </cell>
          <cell r="P1070" t="str">
            <v>PP</v>
          </cell>
          <cell r="Q1070" t="str">
            <v>CPX</v>
          </cell>
          <cell r="R1070" t="str">
            <v>CF</v>
          </cell>
          <cell r="S1070" t="str">
            <v>Y</v>
          </cell>
          <cell r="T1070" t="str">
            <v>N</v>
          </cell>
          <cell r="U1070">
            <v>41241</v>
          </cell>
          <cell r="V1070">
            <v>41261</v>
          </cell>
          <cell r="W1070">
            <v>41584</v>
          </cell>
          <cell r="X1070">
            <v>41537</v>
          </cell>
          <cell r="Y1070">
            <v>41261</v>
          </cell>
          <cell r="Z1070">
            <v>41268</v>
          </cell>
          <cell r="AA1070">
            <v>41268</v>
          </cell>
          <cell r="AB1070">
            <v>41275</v>
          </cell>
          <cell r="AC1070">
            <v>41411</v>
          </cell>
          <cell r="AD1070">
            <v>41425</v>
          </cell>
          <cell r="AE1070">
            <v>41458</v>
          </cell>
          <cell r="AF1070">
            <v>41465</v>
          </cell>
          <cell r="AH1070">
            <v>41507</v>
          </cell>
          <cell r="AI1070" t="str">
            <v>-</v>
          </cell>
          <cell r="AJ1070">
            <v>147</v>
          </cell>
          <cell r="AK1070">
            <v>39.428571428571431</v>
          </cell>
          <cell r="AL1070">
            <v>41261</v>
          </cell>
          <cell r="AM1070">
            <v>41297</v>
          </cell>
          <cell r="AN1070" t="str">
            <v>-</v>
          </cell>
          <cell r="AO1070">
            <v>41283</v>
          </cell>
          <cell r="AP1070">
            <v>41281</v>
          </cell>
          <cell r="AQ1070">
            <v>41382</v>
          </cell>
          <cell r="AR1070">
            <v>41430</v>
          </cell>
          <cell r="AS1070">
            <v>41444</v>
          </cell>
          <cell r="AT1070" t="str">
            <v>Marcikonis</v>
          </cell>
          <cell r="AV1070">
            <v>41445</v>
          </cell>
          <cell r="AX1070">
            <v>41450</v>
          </cell>
          <cell r="AY1070">
            <v>41538</v>
          </cell>
          <cell r="AZ1070">
            <v>277</v>
          </cell>
        </row>
        <row r="1071">
          <cell r="B1071" t="str">
            <v>C2225842-03-04</v>
          </cell>
          <cell r="C1071" t="str">
            <v>Ningxia Baofeng Energy Group</v>
          </cell>
          <cell r="D1071" t="str">
            <v>Pastore</v>
          </cell>
          <cell r="F1071" t="str">
            <v>Reichert</v>
          </cell>
          <cell r="G1071" t="str">
            <v>Kanous</v>
          </cell>
          <cell r="H1071" t="str">
            <v>Christina</v>
          </cell>
          <cell r="I1071" t="str">
            <v>JJSB-2012-171</v>
          </cell>
          <cell r="J1071" t="str">
            <v xml:space="preserve"> C-251A/B</v>
          </cell>
          <cell r="M1071">
            <v>2</v>
          </cell>
          <cell r="N1071" t="str">
            <v>LMC347</v>
          </cell>
          <cell r="O1071">
            <v>1900000</v>
          </cell>
          <cell r="P1071" t="str">
            <v>PP</v>
          </cell>
          <cell r="Q1071" t="str">
            <v>CPX</v>
          </cell>
          <cell r="R1071" t="str">
            <v>CF</v>
          </cell>
          <cell r="S1071" t="str">
            <v>Y</v>
          </cell>
          <cell r="T1071" t="str">
            <v>N</v>
          </cell>
          <cell r="U1071">
            <v>41241</v>
          </cell>
          <cell r="V1071">
            <v>41261</v>
          </cell>
          <cell r="W1071">
            <v>41584</v>
          </cell>
          <cell r="X1071">
            <v>41537</v>
          </cell>
          <cell r="Y1071">
            <v>41261</v>
          </cell>
          <cell r="Z1071">
            <v>41268</v>
          </cell>
          <cell r="AA1071">
            <v>41268</v>
          </cell>
          <cell r="AB1071">
            <v>41275</v>
          </cell>
          <cell r="AC1071">
            <v>41411</v>
          </cell>
          <cell r="AD1071">
            <v>41425</v>
          </cell>
          <cell r="AE1071">
            <v>41458</v>
          </cell>
          <cell r="AF1071">
            <v>41465</v>
          </cell>
          <cell r="AH1071">
            <v>41507</v>
          </cell>
          <cell r="AI1071" t="str">
            <v>-</v>
          </cell>
          <cell r="AJ1071">
            <v>147</v>
          </cell>
          <cell r="AK1071">
            <v>39.428571428571431</v>
          </cell>
          <cell r="AL1071">
            <v>41261</v>
          </cell>
          <cell r="AM1071">
            <v>41297</v>
          </cell>
          <cell r="AN1071" t="str">
            <v>-</v>
          </cell>
          <cell r="AO1071">
            <v>41283</v>
          </cell>
          <cell r="AP1071">
            <v>41281</v>
          </cell>
          <cell r="AQ1071">
            <v>41473</v>
          </cell>
          <cell r="AR1071">
            <v>41430</v>
          </cell>
          <cell r="AS1071">
            <v>41444</v>
          </cell>
          <cell r="AT1071" t="str">
            <v>Marcikonis</v>
          </cell>
          <cell r="AV1071">
            <v>41445</v>
          </cell>
          <cell r="AX1071">
            <v>41450</v>
          </cell>
          <cell r="AY1071">
            <v>41538</v>
          </cell>
          <cell r="AZ1071">
            <v>277</v>
          </cell>
        </row>
        <row r="1072">
          <cell r="B1072" t="str">
            <v>C2280977-01</v>
          </cell>
          <cell r="C1072" t="str">
            <v>Anadarko E&amp;P Onshore</v>
          </cell>
          <cell r="D1072" t="str">
            <v>Boening</v>
          </cell>
          <cell r="F1072" t="str">
            <v>Miller</v>
          </cell>
          <cell r="G1072" t="str">
            <v>-</v>
          </cell>
          <cell r="H1072" t="str">
            <v>Kursten</v>
          </cell>
          <cell r="I1072" t="str">
            <v>4500018622</v>
          </cell>
          <cell r="J1072" t="str">
            <v>C-141</v>
          </cell>
          <cell r="K1072" t="str">
            <v>SC13140</v>
          </cell>
          <cell r="M1072">
            <v>1</v>
          </cell>
          <cell r="N1072" t="str">
            <v>LMC311P</v>
          </cell>
          <cell r="O1072">
            <v>133626</v>
          </cell>
          <cell r="P1072" t="str">
            <v>-</v>
          </cell>
          <cell r="Q1072" t="str">
            <v>FLT</v>
          </cell>
          <cell r="R1072" t="str">
            <v>CA</v>
          </cell>
          <cell r="S1072" t="str">
            <v>Y</v>
          </cell>
          <cell r="T1072" t="str">
            <v>N</v>
          </cell>
          <cell r="U1072">
            <v>41407</v>
          </cell>
          <cell r="V1072">
            <v>41409</v>
          </cell>
          <cell r="W1072">
            <v>41533</v>
          </cell>
          <cell r="X1072">
            <v>41533</v>
          </cell>
          <cell r="Y1072">
            <v>41408</v>
          </cell>
          <cell r="Z1072">
            <v>41416</v>
          </cell>
          <cell r="AA1072">
            <v>41416</v>
          </cell>
          <cell r="AB1072">
            <v>41423</v>
          </cell>
          <cell r="AC1072">
            <v>41421</v>
          </cell>
          <cell r="AD1072">
            <v>41435</v>
          </cell>
          <cell r="AE1072">
            <v>41462</v>
          </cell>
          <cell r="AF1072">
            <v>41466</v>
          </cell>
          <cell r="AH1072">
            <v>41503</v>
          </cell>
          <cell r="AI1072" t="str">
            <v>-</v>
          </cell>
          <cell r="AJ1072">
            <v>42</v>
          </cell>
          <cell r="AK1072">
            <v>17.714285714285715</v>
          </cell>
          <cell r="AL1072">
            <v>41408</v>
          </cell>
          <cell r="AM1072">
            <v>41432</v>
          </cell>
          <cell r="AN1072" t="str">
            <v>-</v>
          </cell>
          <cell r="AO1072">
            <v>41432</v>
          </cell>
          <cell r="AP1072">
            <v>41432</v>
          </cell>
          <cell r="AQ1072">
            <v>41432</v>
          </cell>
          <cell r="AR1072" t="str">
            <v>-</v>
          </cell>
          <cell r="AS1072" t="str">
            <v>-</v>
          </cell>
          <cell r="AT1072" t="str">
            <v>-</v>
          </cell>
          <cell r="AV1072">
            <v>41432</v>
          </cell>
          <cell r="AX1072">
            <v>41445</v>
          </cell>
          <cell r="AY1072">
            <v>41492</v>
          </cell>
          <cell r="AZ1072">
            <v>83</v>
          </cell>
        </row>
        <row r="1073">
          <cell r="B1073" t="str">
            <v>A2293323-01</v>
          </cell>
          <cell r="C1073" t="str">
            <v>Shell Oil / Deer Park</v>
          </cell>
          <cell r="D1073" t="str">
            <v>Kennedy</v>
          </cell>
          <cell r="F1073" t="str">
            <v>Miller</v>
          </cell>
          <cell r="G1073" t="str">
            <v>-</v>
          </cell>
          <cell r="H1073" t="str">
            <v>Madeleine</v>
          </cell>
          <cell r="I1073" t="str">
            <v>4550341946</v>
          </cell>
          <cell r="K1073" t="str">
            <v>118987-1</v>
          </cell>
          <cell r="M1073">
            <v>1</v>
          </cell>
          <cell r="N1073" t="str">
            <v>LMV311</v>
          </cell>
          <cell r="O1073">
            <v>36613</v>
          </cell>
          <cell r="P1073" t="str">
            <v>-</v>
          </cell>
          <cell r="Q1073" t="str">
            <v>FLT</v>
          </cell>
          <cell r="R1073" t="str">
            <v>PA</v>
          </cell>
          <cell r="S1073" t="str">
            <v>N</v>
          </cell>
          <cell r="T1073" t="str">
            <v>N</v>
          </cell>
          <cell r="U1073">
            <v>41438</v>
          </cell>
          <cell r="V1073">
            <v>41439</v>
          </cell>
          <cell r="W1073">
            <v>41515</v>
          </cell>
          <cell r="X1073">
            <v>41515</v>
          </cell>
          <cell r="Y1073">
            <v>41469</v>
          </cell>
          <cell r="Z1073">
            <v>41446</v>
          </cell>
          <cell r="AA1073">
            <v>41446</v>
          </cell>
          <cell r="AB1073">
            <v>41446</v>
          </cell>
          <cell r="AC1073">
            <v>41403</v>
          </cell>
          <cell r="AD1073">
            <v>41417</v>
          </cell>
          <cell r="AE1073">
            <v>41467</v>
          </cell>
          <cell r="AF1073">
            <v>41470</v>
          </cell>
          <cell r="AH1073">
            <v>41485</v>
          </cell>
          <cell r="AI1073" t="str">
            <v>-</v>
          </cell>
          <cell r="AJ1073">
            <v>22</v>
          </cell>
          <cell r="AK1073">
            <v>10.857142857142858</v>
          </cell>
          <cell r="AL1073">
            <v>41438</v>
          </cell>
          <cell r="AM1073" t="str">
            <v>-</v>
          </cell>
          <cell r="AN1073" t="str">
            <v>-</v>
          </cell>
          <cell r="AO1073">
            <v>41450</v>
          </cell>
          <cell r="AP1073">
            <v>41439</v>
          </cell>
          <cell r="AR1073">
            <v>41452</v>
          </cell>
          <cell r="AS1073">
            <v>41453</v>
          </cell>
          <cell r="AT1073" t="str">
            <v>Wareham</v>
          </cell>
          <cell r="AU1073" t="str">
            <v>Wareham</v>
          </cell>
          <cell r="AV1073">
            <v>41453</v>
          </cell>
          <cell r="AW1073" t="str">
            <v>-</v>
          </cell>
          <cell r="AX1073">
            <v>41467</v>
          </cell>
          <cell r="AY1073">
            <v>41505</v>
          </cell>
        </row>
        <row r="1074">
          <cell r="B1074" t="str">
            <v>A2293603-01</v>
          </cell>
          <cell r="C1074" t="str">
            <v>Chevron</v>
          </cell>
          <cell r="D1074" t="str">
            <v>Kennedy</v>
          </cell>
          <cell r="F1074" t="str">
            <v>Miller</v>
          </cell>
          <cell r="G1074" t="str">
            <v>-</v>
          </cell>
          <cell r="H1074" t="str">
            <v>Madeleine</v>
          </cell>
          <cell r="I1074" t="str">
            <v>0010205627</v>
          </cell>
          <cell r="J1074" t="str">
            <v>P-1</v>
          </cell>
          <cell r="K1074" t="str">
            <v>117826-2</v>
          </cell>
          <cell r="M1074">
            <v>1</v>
          </cell>
          <cell r="N1074" t="str">
            <v>LMV801</v>
          </cell>
          <cell r="O1074">
            <v>21939</v>
          </cell>
          <cell r="P1074" t="str">
            <v>-</v>
          </cell>
          <cell r="Q1074" t="str">
            <v>FLT</v>
          </cell>
          <cell r="R1074" t="str">
            <v>PA</v>
          </cell>
          <cell r="S1074" t="str">
            <v>N</v>
          </cell>
          <cell r="T1074" t="str">
            <v>N</v>
          </cell>
          <cell r="U1074">
            <v>41438</v>
          </cell>
          <cell r="V1074">
            <v>41439</v>
          </cell>
          <cell r="W1074">
            <v>41516</v>
          </cell>
          <cell r="X1074">
            <v>41512</v>
          </cell>
          <cell r="Y1074">
            <v>41438</v>
          </cell>
          <cell r="Z1074">
            <v>41446</v>
          </cell>
          <cell r="AA1074">
            <v>41446</v>
          </cell>
          <cell r="AB1074">
            <v>41446</v>
          </cell>
          <cell r="AC1074">
            <v>41400</v>
          </cell>
          <cell r="AD1074">
            <v>41414</v>
          </cell>
          <cell r="AE1074">
            <v>41468</v>
          </cell>
          <cell r="AF1074">
            <v>41471</v>
          </cell>
          <cell r="AH1074">
            <v>41482</v>
          </cell>
          <cell r="AI1074" t="str">
            <v>-</v>
          </cell>
          <cell r="AJ1074">
            <v>23</v>
          </cell>
          <cell r="AK1074">
            <v>10.428571428571429</v>
          </cell>
          <cell r="AL1074">
            <v>41439</v>
          </cell>
          <cell r="AM1074">
            <v>41452</v>
          </cell>
          <cell r="AN1074" t="str">
            <v>-</v>
          </cell>
          <cell r="AO1074">
            <v>41451</v>
          </cell>
          <cell r="AP1074">
            <v>41439</v>
          </cell>
          <cell r="AR1074">
            <v>41452</v>
          </cell>
          <cell r="AS1074">
            <v>41453</v>
          </cell>
          <cell r="AT1074" t="str">
            <v>Boening</v>
          </cell>
          <cell r="AU1074" t="str">
            <v>Boening</v>
          </cell>
          <cell r="AV1074">
            <v>41453</v>
          </cell>
          <cell r="AX1074">
            <v>41471</v>
          </cell>
          <cell r="AY1074">
            <v>41507</v>
          </cell>
        </row>
        <row r="1075">
          <cell r="B1075" t="str">
            <v>A2287835-01</v>
          </cell>
          <cell r="C1075" t="str">
            <v>Koch Nitrogen</v>
          </cell>
          <cell r="D1075" t="str">
            <v>Wareham</v>
          </cell>
          <cell r="F1075" t="str">
            <v>Miller</v>
          </cell>
          <cell r="G1075" t="str">
            <v>-</v>
          </cell>
          <cell r="H1075" t="str">
            <v>Madeleine</v>
          </cell>
          <cell r="I1075" t="str">
            <v>20131193</v>
          </cell>
          <cell r="J1075" t="str">
            <v>181-J</v>
          </cell>
          <cell r="K1075" t="str">
            <v>116460-1</v>
          </cell>
          <cell r="M1075">
            <v>1</v>
          </cell>
          <cell r="N1075" t="str">
            <v>LMV322</v>
          </cell>
          <cell r="O1075">
            <v>26516</v>
          </cell>
          <cell r="P1075" t="str">
            <v>-</v>
          </cell>
          <cell r="Q1075" t="str">
            <v>FLT</v>
          </cell>
          <cell r="R1075" t="str">
            <v>PA</v>
          </cell>
          <cell r="S1075" t="str">
            <v>N</v>
          </cell>
          <cell r="T1075" t="str">
            <v>N</v>
          </cell>
          <cell r="U1075">
            <v>41425</v>
          </cell>
          <cell r="V1075">
            <v>41425</v>
          </cell>
          <cell r="W1075">
            <v>41523</v>
          </cell>
          <cell r="X1075">
            <v>41523</v>
          </cell>
          <cell r="Y1075">
            <v>41425</v>
          </cell>
          <cell r="Z1075">
            <v>41432</v>
          </cell>
          <cell r="AA1075">
            <v>41432</v>
          </cell>
          <cell r="AB1075">
            <v>41432</v>
          </cell>
          <cell r="AC1075">
            <v>41411</v>
          </cell>
          <cell r="AD1075">
            <v>41425</v>
          </cell>
          <cell r="AE1075">
            <v>41468</v>
          </cell>
          <cell r="AF1075">
            <v>41471</v>
          </cell>
          <cell r="AH1075">
            <v>41493</v>
          </cell>
          <cell r="AI1075" t="str">
            <v>-</v>
          </cell>
          <cell r="AJ1075">
            <v>33</v>
          </cell>
          <cell r="AK1075">
            <v>14</v>
          </cell>
          <cell r="AL1075">
            <v>41425</v>
          </cell>
          <cell r="AM1075" t="str">
            <v>-</v>
          </cell>
          <cell r="AN1075" t="str">
            <v>-</v>
          </cell>
          <cell r="AO1075">
            <v>41453</v>
          </cell>
          <cell r="AP1075">
            <v>41425</v>
          </cell>
          <cell r="AQ1075">
            <v>41463</v>
          </cell>
          <cell r="AR1075" t="str">
            <v>-</v>
          </cell>
          <cell r="AS1075" t="str">
            <v>-</v>
          </cell>
          <cell r="AT1075" t="str">
            <v>-</v>
          </cell>
          <cell r="AU1075" t="str">
            <v>-</v>
          </cell>
          <cell r="AV1075">
            <v>41471</v>
          </cell>
          <cell r="AW1075" t="str">
            <v>-</v>
          </cell>
          <cell r="AX1075">
            <v>41472</v>
          </cell>
          <cell r="AY1075">
            <v>41509</v>
          </cell>
          <cell r="AZ1075">
            <v>84</v>
          </cell>
        </row>
        <row r="1076">
          <cell r="B1076" t="str">
            <v>A2292897-01</v>
          </cell>
          <cell r="C1076" t="str">
            <v>Dow Chemical</v>
          </cell>
          <cell r="D1076" t="str">
            <v>Faber</v>
          </cell>
          <cell r="F1076" t="str">
            <v>Joyce</v>
          </cell>
          <cell r="H1076" t="str">
            <v>Michelle</v>
          </cell>
          <cell r="I1076" t="str">
            <v>363377475</v>
          </cell>
          <cell r="J1076" t="str">
            <v>P-320A</v>
          </cell>
          <cell r="K1076">
            <v>117829</v>
          </cell>
          <cell r="M1076">
            <v>1</v>
          </cell>
          <cell r="N1076" t="str">
            <v>BMP311</v>
          </cell>
          <cell r="O1076">
            <v>40572</v>
          </cell>
          <cell r="P1076" t="str">
            <v>-</v>
          </cell>
          <cell r="Q1076" t="str">
            <v>MCPX</v>
          </cell>
          <cell r="R1076" t="str">
            <v>PA</v>
          </cell>
          <cell r="S1076" t="str">
            <v>N</v>
          </cell>
          <cell r="T1076" t="str">
            <v>N</v>
          </cell>
          <cell r="U1076">
            <v>41438</v>
          </cell>
          <cell r="V1076">
            <v>41438</v>
          </cell>
          <cell r="W1076">
            <v>41516</v>
          </cell>
          <cell r="X1076">
            <v>41516</v>
          </cell>
          <cell r="Y1076">
            <v>41438</v>
          </cell>
          <cell r="Z1076">
            <v>41445</v>
          </cell>
          <cell r="AA1076">
            <v>41445</v>
          </cell>
          <cell r="AB1076">
            <v>41445</v>
          </cell>
          <cell r="AC1076">
            <v>41404</v>
          </cell>
          <cell r="AD1076">
            <v>41418</v>
          </cell>
          <cell r="AE1076">
            <v>41469</v>
          </cell>
          <cell r="AF1076">
            <v>41472</v>
          </cell>
          <cell r="AH1076">
            <v>41486</v>
          </cell>
          <cell r="AI1076" t="str">
            <v>-</v>
          </cell>
          <cell r="AJ1076">
            <v>25</v>
          </cell>
          <cell r="AK1076">
            <v>11.142857142857142</v>
          </cell>
          <cell r="AL1076">
            <v>41438</v>
          </cell>
          <cell r="AM1076" t="str">
            <v>-</v>
          </cell>
          <cell r="AN1076" t="str">
            <v>-</v>
          </cell>
          <cell r="AO1076">
            <v>41445</v>
          </cell>
          <cell r="AP1076">
            <v>41445</v>
          </cell>
          <cell r="AR1076">
            <v>41470</v>
          </cell>
          <cell r="AS1076">
            <v>41471</v>
          </cell>
          <cell r="AT1076" t="str">
            <v>Tippet</v>
          </cell>
          <cell r="AU1076" t="str">
            <v>-</v>
          </cell>
          <cell r="AV1076">
            <v>41471</v>
          </cell>
          <cell r="AW1076" t="str">
            <v>-</v>
          </cell>
          <cell r="AX1076">
            <v>41473</v>
          </cell>
          <cell r="AY1076">
            <v>41509</v>
          </cell>
          <cell r="AZ1076">
            <v>71</v>
          </cell>
        </row>
        <row r="1077">
          <cell r="B1077" t="str">
            <v>A2251022-01-02</v>
          </cell>
          <cell r="C1077" t="str">
            <v>Hyundai Oil Bank</v>
          </cell>
          <cell r="D1077" t="str">
            <v>Elkins</v>
          </cell>
          <cell r="F1077" t="str">
            <v>Boles</v>
          </cell>
          <cell r="H1077" t="str">
            <v>Heidi</v>
          </cell>
          <cell r="I1077" t="str">
            <v>LOI-12060-MR-002</v>
          </cell>
          <cell r="J1077" t="str">
            <v>PP-H19-02 A/S</v>
          </cell>
          <cell r="M1077">
            <v>2</v>
          </cell>
          <cell r="N1077" t="str">
            <v>LMV346</v>
          </cell>
          <cell r="O1077">
            <v>1390000</v>
          </cell>
          <cell r="P1077" t="str">
            <v>LC</v>
          </cell>
          <cell r="Q1077" t="str">
            <v>CPX</v>
          </cell>
          <cell r="R1077" t="str">
            <v>PG</v>
          </cell>
          <cell r="S1077" t="str">
            <v>Y</v>
          </cell>
          <cell r="T1077" t="str">
            <v>N</v>
          </cell>
          <cell r="U1077">
            <v>41330</v>
          </cell>
          <cell r="V1077">
            <v>41332</v>
          </cell>
          <cell r="W1077">
            <v>41586</v>
          </cell>
          <cell r="X1077">
            <v>41600</v>
          </cell>
          <cell r="Y1077">
            <v>41332</v>
          </cell>
          <cell r="Z1077">
            <v>41339</v>
          </cell>
          <cell r="AA1077">
            <v>41339</v>
          </cell>
          <cell r="AB1077">
            <v>41339</v>
          </cell>
          <cell r="AC1077">
            <v>41474</v>
          </cell>
          <cell r="AD1077">
            <v>41488</v>
          </cell>
          <cell r="AE1077">
            <v>41467</v>
          </cell>
          <cell r="AF1077">
            <v>41474</v>
          </cell>
          <cell r="AH1077">
            <v>41570</v>
          </cell>
          <cell r="AI1077" t="str">
            <v>-</v>
          </cell>
          <cell r="AJ1077">
            <v>103</v>
          </cell>
          <cell r="AK1077">
            <v>38.285714285714285</v>
          </cell>
          <cell r="AL1077">
            <v>41332</v>
          </cell>
          <cell r="AM1077">
            <v>41347</v>
          </cell>
          <cell r="AN1077">
            <v>41347</v>
          </cell>
          <cell r="AO1077">
            <v>41344</v>
          </cell>
          <cell r="AP1077">
            <v>41382</v>
          </cell>
          <cell r="AQ1077">
            <v>41445</v>
          </cell>
          <cell r="AR1077">
            <v>41472</v>
          </cell>
          <cell r="AS1077" t="str">
            <v>-</v>
          </cell>
          <cell r="AT1077" t="str">
            <v>Setelin</v>
          </cell>
          <cell r="AU1077" t="str">
            <v>Carlon</v>
          </cell>
          <cell r="AV1077">
            <v>41486</v>
          </cell>
          <cell r="AW1077" t="str">
            <v>-</v>
          </cell>
          <cell r="AX1077">
            <v>41505</v>
          </cell>
          <cell r="AY1077">
            <v>41600</v>
          </cell>
          <cell r="AZ1077">
            <v>268</v>
          </cell>
        </row>
        <row r="1078">
          <cell r="B1078" t="str">
            <v xml:space="preserve">C2274044-01 </v>
          </cell>
          <cell r="C1078" t="str">
            <v>EPC / MARKWEST EVANS CITY</v>
          </cell>
          <cell r="D1078" t="str">
            <v>Boening</v>
          </cell>
          <cell r="F1078" t="str">
            <v>Miller</v>
          </cell>
          <cell r="G1078" t="str">
            <v>-</v>
          </cell>
          <cell r="H1078" t="str">
            <v>Kursten</v>
          </cell>
          <cell r="I1078" t="str">
            <v>3391106154</v>
          </cell>
          <cell r="J1078" t="str">
            <v>K-102, J339</v>
          </cell>
          <cell r="K1078" t="str">
            <v>SC13145</v>
          </cell>
          <cell r="M1078">
            <v>1</v>
          </cell>
          <cell r="N1078" t="str">
            <v>LMC311P</v>
          </cell>
          <cell r="O1078">
            <v>140781</v>
          </cell>
          <cell r="P1078" t="str">
            <v>PP</v>
          </cell>
          <cell r="Q1078" t="str">
            <v>STD</v>
          </cell>
          <cell r="R1078" t="str">
            <v>CB</v>
          </cell>
          <cell r="S1078" t="str">
            <v>N</v>
          </cell>
          <cell r="T1078" t="str">
            <v>N</v>
          </cell>
          <cell r="U1078">
            <v>41390</v>
          </cell>
          <cell r="V1078">
            <v>41390</v>
          </cell>
          <cell r="W1078">
            <v>41550</v>
          </cell>
          <cell r="X1078">
            <v>41542</v>
          </cell>
          <cell r="Y1078">
            <v>41390</v>
          </cell>
          <cell r="Z1078">
            <v>41397</v>
          </cell>
          <cell r="AA1078">
            <v>41397</v>
          </cell>
          <cell r="AB1078">
            <v>41404</v>
          </cell>
          <cell r="AC1078">
            <v>41430</v>
          </cell>
          <cell r="AD1078">
            <v>41444</v>
          </cell>
          <cell r="AE1078">
            <v>41470</v>
          </cell>
          <cell r="AF1078">
            <v>41474</v>
          </cell>
          <cell r="AH1078">
            <v>41512</v>
          </cell>
          <cell r="AI1078" t="str">
            <v>-</v>
          </cell>
          <cell r="AJ1078">
            <v>61</v>
          </cell>
          <cell r="AK1078">
            <v>21.714285714285715</v>
          </cell>
          <cell r="AL1078">
            <v>41390</v>
          </cell>
          <cell r="AV1078">
            <v>41467</v>
          </cell>
          <cell r="AX1078">
            <v>41471</v>
          </cell>
          <cell r="AY1078">
            <v>41522</v>
          </cell>
          <cell r="AZ1078">
            <v>132</v>
          </cell>
        </row>
        <row r="1079">
          <cell r="B1079" t="str">
            <v>A2283457-01</v>
          </cell>
          <cell r="C1079" t="str">
            <v>MarkWest Bluestone</v>
          </cell>
          <cell r="D1079" t="str">
            <v>Kennedy</v>
          </cell>
          <cell r="F1079" t="str">
            <v>Miller</v>
          </cell>
          <cell r="G1079" t="str">
            <v>-</v>
          </cell>
          <cell r="H1079" t="str">
            <v>Madeleine</v>
          </cell>
          <cell r="I1079" t="str">
            <v>1017864</v>
          </cell>
          <cell r="J1079" t="str">
            <v>P-3603A</v>
          </cell>
          <cell r="K1079" t="str">
            <v>103706-3</v>
          </cell>
          <cell r="M1079">
            <v>1</v>
          </cell>
          <cell r="N1079" t="str">
            <v>LMV311</v>
          </cell>
          <cell r="O1079">
            <v>53722</v>
          </cell>
          <cell r="P1079" t="str">
            <v>-</v>
          </cell>
          <cell r="Q1079" t="str">
            <v>FLT</v>
          </cell>
          <cell r="R1079" t="str">
            <v>PA</v>
          </cell>
          <cell r="S1079" t="str">
            <v>N</v>
          </cell>
          <cell r="T1079" t="str">
            <v>N</v>
          </cell>
          <cell r="U1079">
            <v>41414</v>
          </cell>
          <cell r="V1079">
            <v>41415</v>
          </cell>
          <cell r="W1079">
            <v>41522</v>
          </cell>
          <cell r="X1079">
            <v>41522</v>
          </cell>
          <cell r="Y1079">
            <v>41415</v>
          </cell>
          <cell r="Z1079">
            <v>41422</v>
          </cell>
          <cell r="AA1079">
            <v>41422</v>
          </cell>
          <cell r="AB1079">
            <v>41422</v>
          </cell>
          <cell r="AC1079">
            <v>41410</v>
          </cell>
          <cell r="AD1079">
            <v>41424</v>
          </cell>
          <cell r="AE1079">
            <v>41474</v>
          </cell>
          <cell r="AF1079">
            <v>41477</v>
          </cell>
          <cell r="AH1079">
            <v>41492</v>
          </cell>
          <cell r="AI1079" t="str">
            <v>-</v>
          </cell>
          <cell r="AJ1079">
            <v>45</v>
          </cell>
          <cell r="AK1079">
            <v>15.285714285714286</v>
          </cell>
          <cell r="AL1079">
            <v>41415</v>
          </cell>
          <cell r="AM1079">
            <v>41463</v>
          </cell>
          <cell r="AN1079">
            <v>41458</v>
          </cell>
          <cell r="AO1079">
            <v>41464</v>
          </cell>
          <cell r="AP1079">
            <v>41415</v>
          </cell>
          <cell r="AQ1079">
            <v>41458</v>
          </cell>
          <cell r="AR1079">
            <v>41472</v>
          </cell>
          <cell r="AS1079">
            <v>41478</v>
          </cell>
          <cell r="AT1079" t="str">
            <v>Wareham</v>
          </cell>
          <cell r="AU1079" t="str">
            <v>Wareham</v>
          </cell>
          <cell r="AV1079">
            <v>41479</v>
          </cell>
          <cell r="AX1079">
            <v>41484</v>
          </cell>
          <cell r="AY1079">
            <v>41514</v>
          </cell>
        </row>
        <row r="1080">
          <cell r="B1080" t="str">
            <v>A2305894-01</v>
          </cell>
          <cell r="C1080" t="str">
            <v>Blanchard Refining/Marathon</v>
          </cell>
          <cell r="D1080" t="str">
            <v>Boening</v>
          </cell>
          <cell r="F1080" t="str">
            <v>Miller</v>
          </cell>
          <cell r="G1080" t="str">
            <v>-</v>
          </cell>
          <cell r="H1080" t="str">
            <v>Madeleine</v>
          </cell>
          <cell r="I1080" t="str">
            <v>4570012673-PPS</v>
          </cell>
          <cell r="J1080" t="str">
            <v>-</v>
          </cell>
          <cell r="K1080" t="str">
            <v>120072-2</v>
          </cell>
          <cell r="M1080">
            <v>1</v>
          </cell>
          <cell r="N1080" t="str">
            <v>LMV322</v>
          </cell>
          <cell r="O1080">
            <v>27617</v>
          </cell>
          <cell r="P1080" t="str">
            <v>-</v>
          </cell>
          <cell r="Q1080" t="str">
            <v>FLT</v>
          </cell>
          <cell r="R1080" t="str">
            <v>P5</v>
          </cell>
          <cell r="S1080" t="str">
            <v>N</v>
          </cell>
          <cell r="T1080" t="str">
            <v>Y</v>
          </cell>
          <cell r="U1080">
            <v>41471</v>
          </cell>
          <cell r="V1080">
            <v>41471</v>
          </cell>
          <cell r="W1080">
            <v>41506</v>
          </cell>
          <cell r="X1080">
            <v>41506</v>
          </cell>
          <cell r="Y1080">
            <v>41471</v>
          </cell>
          <cell r="Z1080">
            <v>41478</v>
          </cell>
          <cell r="AA1080">
            <v>41478</v>
          </cell>
          <cell r="AB1080">
            <v>41473.5</v>
          </cell>
          <cell r="AC1080">
            <v>41506</v>
          </cell>
          <cell r="AD1080">
            <v>41506</v>
          </cell>
          <cell r="AE1080">
            <v>41476.25</v>
          </cell>
          <cell r="AF1080">
            <v>41477.5</v>
          </cell>
          <cell r="AH1080">
            <v>41476</v>
          </cell>
          <cell r="AI1080" t="str">
            <v>-</v>
          </cell>
          <cell r="AJ1080">
            <v>5</v>
          </cell>
          <cell r="AK1080">
            <v>5</v>
          </cell>
          <cell r="AL1080">
            <v>41471</v>
          </cell>
          <cell r="AM1080" t="str">
            <v>-</v>
          </cell>
          <cell r="AN1080" t="str">
            <v>-</v>
          </cell>
          <cell r="AO1080">
            <v>41474</v>
          </cell>
          <cell r="AP1080">
            <v>41471</v>
          </cell>
          <cell r="AR1080" t="str">
            <v>-</v>
          </cell>
          <cell r="AS1080" t="str">
            <v>-</v>
          </cell>
          <cell r="AT1080" t="str">
            <v>-</v>
          </cell>
          <cell r="AU1080" t="str">
            <v>-</v>
          </cell>
          <cell r="AV1080">
            <v>41478</v>
          </cell>
          <cell r="AX1080">
            <v>41480</v>
          </cell>
          <cell r="AY1080">
            <v>41505</v>
          </cell>
        </row>
        <row r="1081">
          <cell r="B1081" t="str">
            <v>A2289847-01</v>
          </cell>
          <cell r="C1081" t="str">
            <v>Holly Refining &amp; Marketing</v>
          </cell>
          <cell r="D1081" t="str">
            <v>Wareham</v>
          </cell>
          <cell r="F1081" t="str">
            <v>Miller</v>
          </cell>
          <cell r="G1081" t="str">
            <v>-</v>
          </cell>
          <cell r="H1081" t="str">
            <v>Kursten</v>
          </cell>
          <cell r="I1081" t="str">
            <v>156947</v>
          </cell>
          <cell r="K1081" t="str">
            <v>120060-1</v>
          </cell>
          <cell r="M1081">
            <v>1</v>
          </cell>
          <cell r="N1081" t="str">
            <v>LMV801</v>
          </cell>
          <cell r="O1081">
            <v>23217</v>
          </cell>
          <cell r="P1081" t="str">
            <v>-</v>
          </cell>
          <cell r="Q1081" t="str">
            <v>FLT</v>
          </cell>
          <cell r="R1081" t="str">
            <v>PA</v>
          </cell>
          <cell r="S1081" t="str">
            <v>N</v>
          </cell>
          <cell r="T1081" t="str">
            <v>N</v>
          </cell>
          <cell r="U1081">
            <v>41430</v>
          </cell>
          <cell r="V1081">
            <v>41431</v>
          </cell>
          <cell r="W1081">
            <v>41523</v>
          </cell>
          <cell r="X1081">
            <v>41523</v>
          </cell>
          <cell r="Y1081">
            <v>41430</v>
          </cell>
          <cell r="Z1081">
            <v>41438</v>
          </cell>
          <cell r="AA1081">
            <v>41438</v>
          </cell>
          <cell r="AB1081">
            <v>41438</v>
          </cell>
          <cell r="AC1081">
            <v>41411</v>
          </cell>
          <cell r="AD1081">
            <v>41425</v>
          </cell>
          <cell r="AE1081">
            <v>41475</v>
          </cell>
          <cell r="AF1081">
            <v>41478</v>
          </cell>
          <cell r="AH1081">
            <v>41493</v>
          </cell>
          <cell r="AI1081" t="str">
            <v>-</v>
          </cell>
          <cell r="AJ1081">
            <v>34</v>
          </cell>
          <cell r="AK1081">
            <v>13.142857142857142</v>
          </cell>
          <cell r="AL1081">
            <v>41430</v>
          </cell>
          <cell r="AM1081">
            <v>41435</v>
          </cell>
          <cell r="AN1081" t="str">
            <v>-</v>
          </cell>
          <cell r="AO1081">
            <v>41439</v>
          </cell>
          <cell r="AP1081">
            <v>41431</v>
          </cell>
          <cell r="AQ1081">
            <v>41445</v>
          </cell>
          <cell r="AR1081">
            <v>41451</v>
          </cell>
          <cell r="AS1081">
            <v>41453</v>
          </cell>
          <cell r="AT1081" t="str">
            <v>Boening</v>
          </cell>
          <cell r="AV1081">
            <v>41464</v>
          </cell>
          <cell r="AX1081">
            <v>41466</v>
          </cell>
          <cell r="AY1081">
            <v>41523</v>
          </cell>
        </row>
        <row r="1082">
          <cell r="B1082" t="str">
            <v>A2306016-01</v>
          </cell>
          <cell r="C1082" t="str">
            <v>TPC Group</v>
          </cell>
          <cell r="D1082" t="str">
            <v>Wareham</v>
          </cell>
          <cell r="F1082" t="str">
            <v>Miller</v>
          </cell>
          <cell r="G1082" t="str">
            <v>-</v>
          </cell>
          <cell r="H1082" t="str">
            <v>Pam</v>
          </cell>
          <cell r="I1082" t="str">
            <v>90955</v>
          </cell>
          <cell r="J1082" t="str">
            <v>-</v>
          </cell>
          <cell r="K1082" t="str">
            <v>120784-2</v>
          </cell>
          <cell r="M1082">
            <v>1</v>
          </cell>
          <cell r="N1082" t="str">
            <v>LMV311</v>
          </cell>
          <cell r="O1082">
            <v>37559</v>
          </cell>
          <cell r="P1082" t="str">
            <v>-</v>
          </cell>
          <cell r="Q1082" t="str">
            <v>FLT</v>
          </cell>
          <cell r="R1082" t="str">
            <v>P5</v>
          </cell>
          <cell r="S1082" t="str">
            <v>N</v>
          </cell>
          <cell r="T1082" t="str">
            <v>Y</v>
          </cell>
          <cell r="U1082">
            <v>41471</v>
          </cell>
          <cell r="V1082">
            <v>41471</v>
          </cell>
          <cell r="W1082">
            <v>41507</v>
          </cell>
          <cell r="X1082">
            <v>41507</v>
          </cell>
          <cell r="Y1082">
            <v>41471</v>
          </cell>
          <cell r="Z1082">
            <v>41478</v>
          </cell>
          <cell r="AA1082">
            <v>41478</v>
          </cell>
          <cell r="AB1082">
            <v>41473.5</v>
          </cell>
          <cell r="AC1082">
            <v>41507</v>
          </cell>
          <cell r="AD1082">
            <v>41507</v>
          </cell>
          <cell r="AE1082">
            <v>41477.25</v>
          </cell>
          <cell r="AF1082">
            <v>41478.5</v>
          </cell>
          <cell r="AH1082">
            <v>41477</v>
          </cell>
          <cell r="AI1082" t="str">
            <v>-</v>
          </cell>
          <cell r="AJ1082">
            <v>6</v>
          </cell>
          <cell r="AK1082">
            <v>5.1428571428571432</v>
          </cell>
          <cell r="AL1082">
            <v>41471</v>
          </cell>
          <cell r="AM1082" t="str">
            <v>-</v>
          </cell>
          <cell r="AN1082" t="str">
            <v>-</v>
          </cell>
          <cell r="AP1082">
            <v>41471</v>
          </cell>
          <cell r="AR1082" t="str">
            <v>-</v>
          </cell>
          <cell r="AS1082" t="str">
            <v>-</v>
          </cell>
          <cell r="AT1082" t="str">
            <v>-</v>
          </cell>
          <cell r="AU1082" t="str">
            <v>-</v>
          </cell>
          <cell r="AV1082">
            <v>41477</v>
          </cell>
          <cell r="AW1082" t="str">
            <v>-</v>
          </cell>
          <cell r="AX1082">
            <v>41477</v>
          </cell>
          <cell r="AY1082">
            <v>41507</v>
          </cell>
        </row>
        <row r="1083">
          <cell r="B1083" t="str">
            <v>A2289977-01</v>
          </cell>
          <cell r="C1083" t="str">
            <v>BASF / BC PASADENA</v>
          </cell>
          <cell r="D1083" t="str">
            <v>Boening</v>
          </cell>
          <cell r="F1083" t="str">
            <v>Miller</v>
          </cell>
          <cell r="G1083" t="str">
            <v>-</v>
          </cell>
          <cell r="H1083" t="str">
            <v>Kursten</v>
          </cell>
          <cell r="I1083" t="str">
            <v>4909389548</v>
          </cell>
          <cell r="J1083" t="str">
            <v>G-672 A/B</v>
          </cell>
          <cell r="K1083" t="str">
            <v>119823-1</v>
          </cell>
          <cell r="M1083">
            <v>1</v>
          </cell>
          <cell r="N1083" t="str">
            <v>LMV801</v>
          </cell>
          <cell r="O1083">
            <v>13892</v>
          </cell>
          <cell r="P1083" t="str">
            <v>-</v>
          </cell>
          <cell r="Q1083" t="str">
            <v>FLT</v>
          </cell>
          <cell r="R1083" t="str">
            <v>PA</v>
          </cell>
          <cell r="S1083" t="str">
            <v>N</v>
          </cell>
          <cell r="T1083" t="str">
            <v>N</v>
          </cell>
          <cell r="U1083">
            <v>41430</v>
          </cell>
          <cell r="V1083">
            <v>41431</v>
          </cell>
          <cell r="W1083">
            <v>41526</v>
          </cell>
          <cell r="X1083">
            <v>41526</v>
          </cell>
          <cell r="Y1083">
            <v>41431</v>
          </cell>
          <cell r="Z1083">
            <v>41438</v>
          </cell>
          <cell r="AA1083">
            <v>41438</v>
          </cell>
          <cell r="AB1083">
            <v>41438</v>
          </cell>
          <cell r="AC1083">
            <v>41414</v>
          </cell>
          <cell r="AD1083">
            <v>41428</v>
          </cell>
          <cell r="AE1083">
            <v>41478</v>
          </cell>
          <cell r="AF1083">
            <v>41481</v>
          </cell>
          <cell r="AH1083">
            <v>41496</v>
          </cell>
          <cell r="AI1083" t="str">
            <v>-</v>
          </cell>
          <cell r="AJ1083">
            <v>37</v>
          </cell>
          <cell r="AK1083">
            <v>13.571428571428571</v>
          </cell>
          <cell r="AL1083">
            <v>41431</v>
          </cell>
          <cell r="AM1083">
            <v>41463</v>
          </cell>
          <cell r="AN1083" t="str">
            <v>-</v>
          </cell>
          <cell r="AO1083" t="str">
            <v>-</v>
          </cell>
          <cell r="AP1083">
            <v>41431</v>
          </cell>
          <cell r="AR1083" t="str">
            <v>-</v>
          </cell>
          <cell r="AS1083" t="str">
            <v>-</v>
          </cell>
          <cell r="AT1083" t="str">
            <v>-</v>
          </cell>
          <cell r="AV1083">
            <v>41463</v>
          </cell>
          <cell r="AX1083">
            <v>41467</v>
          </cell>
          <cell r="AY1083">
            <v>41502</v>
          </cell>
          <cell r="AZ1083">
            <v>71</v>
          </cell>
        </row>
        <row r="1084">
          <cell r="B1084" t="str">
            <v>C2189518-01-02</v>
          </cell>
          <cell r="C1084" t="str">
            <v>BP Exploration / Worely Parsons</v>
          </cell>
          <cell r="D1084" t="str">
            <v>Strunc</v>
          </cell>
          <cell r="F1084" t="str">
            <v>Parsell</v>
          </cell>
          <cell r="H1084" t="str">
            <v>Suzy</v>
          </cell>
          <cell r="I1084" t="str">
            <v>156461-80-POD-1004</v>
          </cell>
          <cell r="J1084" t="str">
            <v>ZZZ-9410/9420</v>
          </cell>
          <cell r="M1084">
            <v>2</v>
          </cell>
          <cell r="N1084" t="str">
            <v>LMC343</v>
          </cell>
          <cell r="O1084">
            <v>2014374.96</v>
          </cell>
          <cell r="P1084" t="str">
            <v>PP</v>
          </cell>
          <cell r="Q1084" t="str">
            <v>CPX</v>
          </cell>
          <cell r="R1084" t="str">
            <v>CD</v>
          </cell>
          <cell r="S1084" t="str">
            <v>Y</v>
          </cell>
          <cell r="T1084" t="str">
            <v>N</v>
          </cell>
          <cell r="V1084">
            <v>41169</v>
          </cell>
          <cell r="W1084">
            <v>41578</v>
          </cell>
          <cell r="X1084">
            <v>41624</v>
          </cell>
          <cell r="Z1084">
            <v>41176</v>
          </cell>
          <cell r="AA1084">
            <v>41176</v>
          </cell>
          <cell r="AB1084">
            <v>41183</v>
          </cell>
          <cell r="AC1084">
            <v>41512</v>
          </cell>
          <cell r="AD1084">
            <v>41526</v>
          </cell>
          <cell r="AE1084">
            <v>41478</v>
          </cell>
          <cell r="AF1084">
            <v>41483</v>
          </cell>
          <cell r="AH1084">
            <v>41594</v>
          </cell>
          <cell r="AI1084" t="str">
            <v>-</v>
          </cell>
          <cell r="AJ1084">
            <v>225</v>
          </cell>
          <cell r="AK1084">
            <v>65</v>
          </cell>
          <cell r="AP1084" t="str">
            <v>X</v>
          </cell>
          <cell r="AV1084">
            <v>41418</v>
          </cell>
          <cell r="AX1084">
            <v>41444</v>
          </cell>
          <cell r="AY1084">
            <v>41625</v>
          </cell>
          <cell r="AZ1084">
            <v>456</v>
          </cell>
        </row>
        <row r="1085">
          <cell r="B1085" t="str">
            <v>C2295213-01</v>
          </cell>
          <cell r="C1085" t="str">
            <v>Bonanza Creek Energy</v>
          </cell>
          <cell r="D1085" t="str">
            <v>Wareham</v>
          </cell>
          <cell r="F1085" t="str">
            <v>Miller</v>
          </cell>
          <cell r="G1085" t="str">
            <v>-</v>
          </cell>
          <cell r="H1085" t="str">
            <v>Kursten</v>
          </cell>
          <cell r="I1085" t="str">
            <v>100</v>
          </cell>
          <cell r="J1085" t="str">
            <v>tbd</v>
          </cell>
          <cell r="K1085" t="str">
            <v>SC12324</v>
          </cell>
          <cell r="M1085">
            <v>1</v>
          </cell>
          <cell r="N1085" t="str">
            <v>LMC311P</v>
          </cell>
          <cell r="O1085">
            <v>148852</v>
          </cell>
          <cell r="P1085" t="str">
            <v>PP</v>
          </cell>
          <cell r="Q1085" t="str">
            <v>FLT</v>
          </cell>
          <cell r="R1085" t="str">
            <v>CA</v>
          </cell>
          <cell r="S1085" t="str">
            <v>N</v>
          </cell>
          <cell r="T1085" t="str">
            <v>N</v>
          </cell>
          <cell r="U1085">
            <v>41443</v>
          </cell>
          <cell r="V1085">
            <v>41444</v>
          </cell>
          <cell r="W1085">
            <v>41575</v>
          </cell>
          <cell r="X1085">
            <v>41544</v>
          </cell>
          <cell r="Y1085">
            <v>41443</v>
          </cell>
          <cell r="Z1085">
            <v>41451</v>
          </cell>
          <cell r="AA1085">
            <v>41451</v>
          </cell>
          <cell r="AB1085">
            <v>41458</v>
          </cell>
          <cell r="AC1085">
            <v>41432</v>
          </cell>
          <cell r="AD1085">
            <v>41446</v>
          </cell>
          <cell r="AE1085">
            <v>41480</v>
          </cell>
          <cell r="AF1085">
            <v>41484</v>
          </cell>
          <cell r="AH1085">
            <v>41514</v>
          </cell>
          <cell r="AI1085" t="str">
            <v>-</v>
          </cell>
          <cell r="AJ1085">
            <v>29</v>
          </cell>
          <cell r="AK1085">
            <v>14.285714285714286</v>
          </cell>
          <cell r="AL1085">
            <v>41443</v>
          </cell>
          <cell r="AM1085">
            <v>41466</v>
          </cell>
          <cell r="AN1085" t="str">
            <v>-</v>
          </cell>
          <cell r="AO1085">
            <v>41477</v>
          </cell>
          <cell r="AP1085">
            <v>41477</v>
          </cell>
          <cell r="AQ1085">
            <v>41484</v>
          </cell>
          <cell r="AR1085">
            <v>41487</v>
          </cell>
          <cell r="AS1085">
            <v>41502</v>
          </cell>
          <cell r="AT1085" t="str">
            <v>Boening</v>
          </cell>
          <cell r="AU1085" t="str">
            <v>Reichert</v>
          </cell>
          <cell r="AV1085">
            <v>41507</v>
          </cell>
          <cell r="AW1085" t="str">
            <v>-</v>
          </cell>
          <cell r="AX1085">
            <v>41509</v>
          </cell>
          <cell r="AY1085">
            <v>41547</v>
          </cell>
        </row>
        <row r="1086">
          <cell r="B1086" t="str">
            <v>A2257353-01</v>
          </cell>
          <cell r="C1086" t="str">
            <v>Pump Products / BP Indonesia</v>
          </cell>
          <cell r="D1086" t="str">
            <v>Mckechnie</v>
          </cell>
          <cell r="F1086" t="str">
            <v>Boles</v>
          </cell>
          <cell r="H1086" t="str">
            <v>Shara</v>
          </cell>
          <cell r="I1086" t="str">
            <v>2443</v>
          </cell>
          <cell r="K1086" t="str">
            <v>115438-2</v>
          </cell>
          <cell r="M1086">
            <v>1</v>
          </cell>
          <cell r="N1086" t="str">
            <v>LMV311Z</v>
          </cell>
          <cell r="O1086">
            <v>73435</v>
          </cell>
          <cell r="P1086" t="str">
            <v>PP</v>
          </cell>
          <cell r="Q1086" t="str">
            <v>MCPX</v>
          </cell>
          <cell r="R1086" t="str">
            <v>PB</v>
          </cell>
          <cell r="S1086" t="str">
            <v>N</v>
          </cell>
          <cell r="T1086" t="str">
            <v>N</v>
          </cell>
          <cell r="U1086">
            <v>41346</v>
          </cell>
          <cell r="V1086">
            <v>41347</v>
          </cell>
          <cell r="W1086">
            <v>41537</v>
          </cell>
          <cell r="X1086">
            <v>41537</v>
          </cell>
          <cell r="Y1086">
            <v>41346</v>
          </cell>
          <cell r="Z1086">
            <v>41354</v>
          </cell>
          <cell r="AA1086">
            <v>41354</v>
          </cell>
          <cell r="AB1086">
            <v>41354</v>
          </cell>
          <cell r="AC1086">
            <v>41425</v>
          </cell>
          <cell r="AD1086">
            <v>41439</v>
          </cell>
          <cell r="AE1086">
            <v>41482</v>
          </cell>
          <cell r="AF1086">
            <v>41485</v>
          </cell>
          <cell r="AH1086">
            <v>41507</v>
          </cell>
          <cell r="AI1086" t="str">
            <v>-</v>
          </cell>
          <cell r="AJ1086">
            <v>99</v>
          </cell>
          <cell r="AK1086">
            <v>27.142857142857142</v>
          </cell>
          <cell r="AL1086">
            <v>41346</v>
          </cell>
          <cell r="AM1086" t="str">
            <v>-</v>
          </cell>
          <cell r="AN1086" t="str">
            <v>-</v>
          </cell>
          <cell r="AO1086">
            <v>41355</v>
          </cell>
          <cell r="AP1086">
            <v>41347</v>
          </cell>
          <cell r="AQ1086" t="str">
            <v>X</v>
          </cell>
          <cell r="AR1086">
            <v>41443</v>
          </cell>
          <cell r="AS1086">
            <v>41450</v>
          </cell>
          <cell r="AT1086" t="str">
            <v>Setelin</v>
          </cell>
          <cell r="AV1086">
            <v>41466</v>
          </cell>
          <cell r="AW1086" t="str">
            <v>-</v>
          </cell>
          <cell r="AX1086">
            <v>41478</v>
          </cell>
          <cell r="AY1086">
            <v>41535</v>
          </cell>
          <cell r="AZ1086">
            <v>188</v>
          </cell>
        </row>
        <row r="1087">
          <cell r="B1087" t="str">
            <v>A2257353-02</v>
          </cell>
          <cell r="C1087" t="str">
            <v>Pump Products / BP Indonesia</v>
          </cell>
          <cell r="D1087" t="str">
            <v>Mckechnie</v>
          </cell>
          <cell r="F1087" t="str">
            <v>Boles</v>
          </cell>
          <cell r="H1087" t="str">
            <v>Shara</v>
          </cell>
          <cell r="I1087" t="str">
            <v>2443</v>
          </cell>
          <cell r="K1087" t="str">
            <v>115438-2</v>
          </cell>
          <cell r="M1087">
            <v>1</v>
          </cell>
          <cell r="N1087" t="str">
            <v>LMV311Z</v>
          </cell>
          <cell r="O1087">
            <v>64670</v>
          </cell>
          <cell r="P1087" t="str">
            <v>PP</v>
          </cell>
          <cell r="Q1087" t="str">
            <v>MCPX</v>
          </cell>
          <cell r="R1087" t="str">
            <v>PB</v>
          </cell>
          <cell r="S1087" t="str">
            <v>N</v>
          </cell>
          <cell r="T1087" t="str">
            <v>N</v>
          </cell>
          <cell r="U1087">
            <v>41346</v>
          </cell>
          <cell r="V1087">
            <v>41347</v>
          </cell>
          <cell r="W1087">
            <v>41537</v>
          </cell>
          <cell r="X1087">
            <v>41537</v>
          </cell>
          <cell r="Y1087">
            <v>41346</v>
          </cell>
          <cell r="Z1087">
            <v>41354</v>
          </cell>
          <cell r="AA1087">
            <v>41354</v>
          </cell>
          <cell r="AB1087">
            <v>41354</v>
          </cell>
          <cell r="AC1087">
            <v>41425</v>
          </cell>
          <cell r="AD1087">
            <v>41439</v>
          </cell>
          <cell r="AE1087">
            <v>41482</v>
          </cell>
          <cell r="AF1087">
            <v>41485</v>
          </cell>
          <cell r="AH1087">
            <v>41507</v>
          </cell>
          <cell r="AI1087" t="str">
            <v>-</v>
          </cell>
          <cell r="AJ1087">
            <v>99</v>
          </cell>
          <cell r="AK1087">
            <v>27.142857142857142</v>
          </cell>
          <cell r="AL1087">
            <v>41346</v>
          </cell>
          <cell r="AM1087" t="str">
            <v>-</v>
          </cell>
          <cell r="AN1087" t="str">
            <v>-</v>
          </cell>
          <cell r="AO1087">
            <v>41355</v>
          </cell>
          <cell r="AP1087">
            <v>41347</v>
          </cell>
          <cell r="AR1087">
            <v>41443</v>
          </cell>
          <cell r="AS1087">
            <v>41450</v>
          </cell>
          <cell r="AT1087" t="str">
            <v>Setelin</v>
          </cell>
          <cell r="AV1087">
            <v>41466</v>
          </cell>
          <cell r="AW1087" t="str">
            <v>-</v>
          </cell>
          <cell r="AX1087">
            <v>41477</v>
          </cell>
          <cell r="AY1087">
            <v>41535</v>
          </cell>
          <cell r="AZ1087">
            <v>188</v>
          </cell>
        </row>
        <row r="1088">
          <cell r="B1088" t="str">
            <v>A2257353-03</v>
          </cell>
          <cell r="C1088" t="str">
            <v>Pump Products / BP Indonesia</v>
          </cell>
          <cell r="D1088" t="str">
            <v>Mckechnie</v>
          </cell>
          <cell r="F1088" t="str">
            <v>Boles</v>
          </cell>
          <cell r="H1088" t="str">
            <v>Shara</v>
          </cell>
          <cell r="I1088" t="str">
            <v>2443</v>
          </cell>
          <cell r="K1088" t="str">
            <v>115438-2</v>
          </cell>
          <cell r="M1088">
            <v>1</v>
          </cell>
          <cell r="N1088" t="str">
            <v>LMV311Z</v>
          </cell>
          <cell r="O1088">
            <v>57098</v>
          </cell>
          <cell r="P1088" t="str">
            <v>PP</v>
          </cell>
          <cell r="Q1088" t="str">
            <v>MCPX</v>
          </cell>
          <cell r="R1088" t="str">
            <v>PB</v>
          </cell>
          <cell r="S1088" t="str">
            <v>N</v>
          </cell>
          <cell r="T1088" t="str">
            <v>N</v>
          </cell>
          <cell r="U1088">
            <v>41346</v>
          </cell>
          <cell r="V1088">
            <v>41347</v>
          </cell>
          <cell r="W1088">
            <v>41537</v>
          </cell>
          <cell r="X1088">
            <v>41537</v>
          </cell>
          <cell r="Y1088">
            <v>41346</v>
          </cell>
          <cell r="Z1088">
            <v>41354</v>
          </cell>
          <cell r="AA1088">
            <v>41354</v>
          </cell>
          <cell r="AB1088">
            <v>41354</v>
          </cell>
          <cell r="AC1088">
            <v>41425</v>
          </cell>
          <cell r="AD1088">
            <v>41439</v>
          </cell>
          <cell r="AE1088">
            <v>41482</v>
          </cell>
          <cell r="AF1088">
            <v>41485</v>
          </cell>
          <cell r="AH1088">
            <v>41507</v>
          </cell>
          <cell r="AI1088" t="str">
            <v>-</v>
          </cell>
          <cell r="AJ1088">
            <v>99</v>
          </cell>
          <cell r="AK1088">
            <v>27.142857142857142</v>
          </cell>
          <cell r="AL1088">
            <v>41346</v>
          </cell>
          <cell r="AM1088" t="str">
            <v>-</v>
          </cell>
          <cell r="AN1088" t="str">
            <v>-</v>
          </cell>
          <cell r="AO1088">
            <v>41355</v>
          </cell>
          <cell r="AP1088">
            <v>41347</v>
          </cell>
          <cell r="AQ1088">
            <v>41372</v>
          </cell>
          <cell r="AR1088">
            <v>41443</v>
          </cell>
          <cell r="AS1088">
            <v>41450</v>
          </cell>
          <cell r="AT1088" t="str">
            <v>Setelin</v>
          </cell>
          <cell r="AV1088">
            <v>41466</v>
          </cell>
          <cell r="AX1088">
            <v>41472</v>
          </cell>
          <cell r="AY1088">
            <v>41535</v>
          </cell>
          <cell r="AZ1088">
            <v>188</v>
          </cell>
        </row>
        <row r="1089">
          <cell r="B1089" t="str">
            <v>A2304718-01-02</v>
          </cell>
          <cell r="C1089" t="str">
            <v>Eagle Rock Energy</v>
          </cell>
          <cell r="D1089" t="str">
            <v>Kennedy</v>
          </cell>
          <cell r="F1089" t="str">
            <v>Reichert</v>
          </cell>
          <cell r="G1089" t="str">
            <v>-</v>
          </cell>
          <cell r="H1089" t="str">
            <v>Kursten</v>
          </cell>
          <cell r="I1089" t="str">
            <v>2013E313</v>
          </cell>
          <cell r="J1089" t="str">
            <v>P-111A/B</v>
          </cell>
          <cell r="K1089">
            <v>120261</v>
          </cell>
          <cell r="M1089">
            <v>2</v>
          </cell>
          <cell r="N1089" t="str">
            <v>LMV311</v>
          </cell>
          <cell r="O1089">
            <v>184976</v>
          </cell>
          <cell r="P1089" t="str">
            <v>-</v>
          </cell>
          <cell r="Q1089" t="str">
            <v>STD</v>
          </cell>
          <cell r="R1089" t="str">
            <v>PC</v>
          </cell>
          <cell r="S1089" t="str">
            <v>N</v>
          </cell>
          <cell r="T1089" t="str">
            <v>N</v>
          </cell>
          <cell r="U1089">
            <v>41467</v>
          </cell>
          <cell r="V1089">
            <v>41467</v>
          </cell>
          <cell r="W1089">
            <v>41554</v>
          </cell>
          <cell r="X1089">
            <v>41544</v>
          </cell>
          <cell r="Y1089">
            <v>41467</v>
          </cell>
          <cell r="Z1089">
            <v>41474</v>
          </cell>
          <cell r="AA1089">
            <v>41474</v>
          </cell>
          <cell r="AB1089">
            <v>41474</v>
          </cell>
          <cell r="AC1089">
            <v>41432</v>
          </cell>
          <cell r="AD1089">
            <v>41446</v>
          </cell>
          <cell r="AE1089">
            <v>41482</v>
          </cell>
          <cell r="AF1089">
            <v>41485</v>
          </cell>
          <cell r="AH1089">
            <v>41514</v>
          </cell>
          <cell r="AI1089" t="str">
            <v>-</v>
          </cell>
          <cell r="AJ1089">
            <v>13</v>
          </cell>
          <cell r="AK1089">
            <v>11</v>
          </cell>
          <cell r="AL1089">
            <v>41467</v>
          </cell>
          <cell r="AM1089">
            <v>41470</v>
          </cell>
          <cell r="AN1089">
            <v>41470</v>
          </cell>
          <cell r="AO1089">
            <v>41481</v>
          </cell>
          <cell r="AP1089">
            <v>41442</v>
          </cell>
          <cell r="AQ1089">
            <v>41493</v>
          </cell>
          <cell r="AR1089">
            <v>41495</v>
          </cell>
          <cell r="AV1089">
            <v>41499</v>
          </cell>
          <cell r="AX1089">
            <v>41501</v>
          </cell>
          <cell r="AY1089">
            <v>41547</v>
          </cell>
          <cell r="AZ1089">
            <v>80</v>
          </cell>
        </row>
        <row r="1090">
          <cell r="B1090" t="str">
            <v>A2288120-01-02</v>
          </cell>
          <cell r="C1090" t="str">
            <v>Delta Elmechs / Electricity Generating Authority</v>
          </cell>
          <cell r="D1090" t="str">
            <v>Thompson</v>
          </cell>
          <cell r="F1090" t="str">
            <v>Miller</v>
          </cell>
          <cell r="G1090" t="str">
            <v>-</v>
          </cell>
          <cell r="H1090" t="str">
            <v>Kursten</v>
          </cell>
          <cell r="I1090" t="str">
            <v>SN11305-044R1</v>
          </cell>
          <cell r="K1090" t="str">
            <v>112230-4</v>
          </cell>
          <cell r="M1090">
            <v>2</v>
          </cell>
          <cell r="N1090" t="str">
            <v>LMV311Z</v>
          </cell>
          <cell r="O1090">
            <v>128776</v>
          </cell>
          <cell r="P1090" t="str">
            <v>-</v>
          </cell>
          <cell r="Q1090" t="str">
            <v>FLT</v>
          </cell>
          <cell r="R1090" t="str">
            <v>PA</v>
          </cell>
          <cell r="S1090" t="str">
            <v>N</v>
          </cell>
          <cell r="T1090" t="str">
            <v>N</v>
          </cell>
          <cell r="U1090">
            <v>41425</v>
          </cell>
          <cell r="V1090">
            <v>41428</v>
          </cell>
          <cell r="W1090">
            <v>41548</v>
          </cell>
          <cell r="X1090">
            <v>41530</v>
          </cell>
          <cell r="Y1090">
            <v>41425</v>
          </cell>
          <cell r="Z1090">
            <v>41435</v>
          </cell>
          <cell r="AA1090">
            <v>41435</v>
          </cell>
          <cell r="AB1090">
            <v>41435</v>
          </cell>
          <cell r="AC1090">
            <v>41418</v>
          </cell>
          <cell r="AD1090">
            <v>41432</v>
          </cell>
          <cell r="AE1090">
            <v>41482</v>
          </cell>
          <cell r="AF1090">
            <v>41485</v>
          </cell>
          <cell r="AH1090">
            <v>41500</v>
          </cell>
          <cell r="AI1090" t="str">
            <v>-</v>
          </cell>
          <cell r="AJ1090">
            <v>42</v>
          </cell>
          <cell r="AK1090">
            <v>14.571428571428571</v>
          </cell>
          <cell r="AL1090">
            <v>41425</v>
          </cell>
          <cell r="AM1090" t="str">
            <v>-</v>
          </cell>
          <cell r="AN1090" t="str">
            <v>-</v>
          </cell>
          <cell r="AO1090">
            <v>41456</v>
          </cell>
          <cell r="AP1090">
            <v>41428</v>
          </cell>
          <cell r="AQ1090">
            <v>41470</v>
          </cell>
          <cell r="AR1090">
            <v>41480</v>
          </cell>
          <cell r="AS1090">
            <v>41481</v>
          </cell>
          <cell r="AT1090" t="str">
            <v>Wareham</v>
          </cell>
          <cell r="AU1090" t="str">
            <v>Wareham</v>
          </cell>
          <cell r="AV1090">
            <v>41485</v>
          </cell>
          <cell r="AW1090" t="str">
            <v>-</v>
          </cell>
          <cell r="AX1090">
            <v>41486</v>
          </cell>
          <cell r="AY1090">
            <v>41534</v>
          </cell>
          <cell r="AZ1090">
            <v>106</v>
          </cell>
        </row>
        <row r="1091">
          <cell r="B1091" t="str">
            <v>A2297477-01-02</v>
          </cell>
          <cell r="C1091" t="str">
            <v>NPE/CRESCENT POINT</v>
          </cell>
          <cell r="D1091" t="str">
            <v>Kennedy</v>
          </cell>
          <cell r="F1091" t="str">
            <v>Miller</v>
          </cell>
          <cell r="G1091" t="str">
            <v>-</v>
          </cell>
          <cell r="H1091" t="str">
            <v>Pam</v>
          </cell>
          <cell r="I1091" t="str">
            <v>PUR535443</v>
          </cell>
          <cell r="K1091" t="str">
            <v>118634-1</v>
          </cell>
          <cell r="M1091">
            <v>2</v>
          </cell>
          <cell r="N1091" t="str">
            <v>LMV801</v>
          </cell>
          <cell r="O1091">
            <v>48792.94</v>
          </cell>
          <cell r="P1091" t="str">
            <v>-</v>
          </cell>
          <cell r="Q1091" t="str">
            <v>FLT</v>
          </cell>
          <cell r="R1091" t="str">
            <v>PB</v>
          </cell>
          <cell r="S1091" t="str">
            <v>N</v>
          </cell>
          <cell r="T1091" t="str">
            <v>N</v>
          </cell>
          <cell r="U1091">
            <v>41449</v>
          </cell>
          <cell r="V1091">
            <v>41450</v>
          </cell>
          <cell r="W1091">
            <v>41537</v>
          </cell>
          <cell r="X1091">
            <v>41562</v>
          </cell>
          <cell r="Y1091">
            <v>41450</v>
          </cell>
          <cell r="Z1091">
            <v>41457</v>
          </cell>
          <cell r="AA1091">
            <v>41457</v>
          </cell>
          <cell r="AB1091">
            <v>41457</v>
          </cell>
          <cell r="AC1091">
            <v>41450</v>
          </cell>
          <cell r="AD1091">
            <v>41464</v>
          </cell>
          <cell r="AE1091">
            <v>41482</v>
          </cell>
          <cell r="AF1091">
            <v>41485</v>
          </cell>
          <cell r="AH1091">
            <v>41532</v>
          </cell>
          <cell r="AI1091" t="str">
            <v>-</v>
          </cell>
          <cell r="AJ1091">
            <v>26</v>
          </cell>
          <cell r="AK1091">
            <v>16</v>
          </cell>
          <cell r="AL1091">
            <v>41449</v>
          </cell>
          <cell r="AM1091">
            <v>41466</v>
          </cell>
          <cell r="AN1091" t="str">
            <v>-</v>
          </cell>
          <cell r="AO1091">
            <v>41470</v>
          </cell>
          <cell r="AP1091">
            <v>41466</v>
          </cell>
          <cell r="AR1091">
            <v>41479</v>
          </cell>
          <cell r="AS1091">
            <v>41487</v>
          </cell>
          <cell r="AT1091" t="str">
            <v>Kampman</v>
          </cell>
          <cell r="AU1091" t="str">
            <v>Kampman</v>
          </cell>
          <cell r="AV1091">
            <v>41486</v>
          </cell>
          <cell r="AW1091" t="str">
            <v>-</v>
          </cell>
          <cell r="AX1091">
            <v>41488</v>
          </cell>
          <cell r="AY1091">
            <v>41548</v>
          </cell>
          <cell r="AZ1091">
            <v>98</v>
          </cell>
        </row>
        <row r="1092">
          <cell r="B1092" t="str">
            <v>A2297477-03-04</v>
          </cell>
          <cell r="C1092" t="str">
            <v>NPE/CRESCENT POINT</v>
          </cell>
          <cell r="D1092" t="str">
            <v>Kennedy</v>
          </cell>
          <cell r="F1092" t="str">
            <v>Miller</v>
          </cell>
          <cell r="G1092" t="str">
            <v>-</v>
          </cell>
          <cell r="H1092" t="str">
            <v>Pam</v>
          </cell>
          <cell r="I1092" t="str">
            <v>PUR535443</v>
          </cell>
          <cell r="K1092" t="str">
            <v>118634-1</v>
          </cell>
          <cell r="M1092">
            <v>2</v>
          </cell>
          <cell r="N1092" t="str">
            <v>LMV801</v>
          </cell>
          <cell r="O1092">
            <v>43963.22</v>
          </cell>
          <cell r="P1092" t="str">
            <v>-</v>
          </cell>
          <cell r="Q1092" t="str">
            <v>FLT</v>
          </cell>
          <cell r="R1092" t="str">
            <v>PB</v>
          </cell>
          <cell r="S1092" t="str">
            <v>N</v>
          </cell>
          <cell r="T1092" t="str">
            <v>N</v>
          </cell>
          <cell r="U1092">
            <v>41449</v>
          </cell>
          <cell r="V1092">
            <v>41450</v>
          </cell>
          <cell r="W1092">
            <v>41537</v>
          </cell>
          <cell r="X1092">
            <v>41562</v>
          </cell>
          <cell r="Y1092">
            <v>41450</v>
          </cell>
          <cell r="Z1092">
            <v>41457</v>
          </cell>
          <cell r="AA1092">
            <v>41457</v>
          </cell>
          <cell r="AB1092">
            <v>41457</v>
          </cell>
          <cell r="AC1092">
            <v>41450</v>
          </cell>
          <cell r="AD1092">
            <v>41464</v>
          </cell>
          <cell r="AE1092">
            <v>41482</v>
          </cell>
          <cell r="AF1092">
            <v>41485</v>
          </cell>
          <cell r="AH1092">
            <v>41532</v>
          </cell>
          <cell r="AI1092" t="str">
            <v>-</v>
          </cell>
          <cell r="AJ1092">
            <v>26</v>
          </cell>
          <cell r="AK1092">
            <v>16</v>
          </cell>
          <cell r="AL1092">
            <v>41449</v>
          </cell>
          <cell r="AM1092">
            <v>41466</v>
          </cell>
          <cell r="AN1092" t="str">
            <v>-</v>
          </cell>
          <cell r="AO1092">
            <v>41470</v>
          </cell>
          <cell r="AP1092">
            <v>41466</v>
          </cell>
          <cell r="AR1092">
            <v>41479</v>
          </cell>
          <cell r="AS1092">
            <v>41487</v>
          </cell>
          <cell r="AT1092" t="str">
            <v>Kampman</v>
          </cell>
          <cell r="AU1092" t="str">
            <v>Kampman</v>
          </cell>
          <cell r="AV1092">
            <v>41486</v>
          </cell>
          <cell r="AW1092" t="str">
            <v>-</v>
          </cell>
          <cell r="AX1092">
            <v>41492</v>
          </cell>
          <cell r="AY1092">
            <v>41548</v>
          </cell>
          <cell r="AZ1092">
            <v>98</v>
          </cell>
        </row>
        <row r="1093">
          <cell r="B1093" t="str">
            <v>C2280605-01</v>
          </cell>
          <cell r="C1093" t="str">
            <v>Exterran</v>
          </cell>
          <cell r="D1093" t="str">
            <v>Boening</v>
          </cell>
          <cell r="F1093" t="str">
            <v>Miller</v>
          </cell>
          <cell r="G1093" t="str">
            <v>-</v>
          </cell>
          <cell r="H1093" t="str">
            <v>Kursten</v>
          </cell>
          <cell r="I1093" t="str">
            <v>5507434</v>
          </cell>
          <cell r="J1093" t="str">
            <v>C-111</v>
          </cell>
          <cell r="K1093" t="str">
            <v>SC13170</v>
          </cell>
          <cell r="M1093">
            <v>1</v>
          </cell>
          <cell r="N1093" t="str">
            <v>LMC311F</v>
          </cell>
          <cell r="O1093">
            <v>162951</v>
          </cell>
          <cell r="P1093" t="str">
            <v>PP</v>
          </cell>
          <cell r="Q1093" t="str">
            <v>FLT</v>
          </cell>
          <cell r="R1093" t="str">
            <v>CA</v>
          </cell>
          <cell r="S1093" t="str">
            <v>?</v>
          </cell>
          <cell r="T1093" t="str">
            <v>N</v>
          </cell>
          <cell r="U1093">
            <v>41407</v>
          </cell>
          <cell r="V1093">
            <v>41408</v>
          </cell>
          <cell r="W1093">
            <v>41555</v>
          </cell>
          <cell r="X1093">
            <v>41544</v>
          </cell>
          <cell r="Y1093">
            <v>41408</v>
          </cell>
          <cell r="Z1093">
            <v>41415</v>
          </cell>
          <cell r="AA1093">
            <v>41415</v>
          </cell>
          <cell r="AB1093">
            <v>41422</v>
          </cell>
          <cell r="AC1093">
            <v>41432</v>
          </cell>
          <cell r="AD1093">
            <v>41446</v>
          </cell>
          <cell r="AE1093">
            <v>41483</v>
          </cell>
          <cell r="AF1093">
            <v>41487</v>
          </cell>
          <cell r="AH1093">
            <v>41514</v>
          </cell>
          <cell r="AI1093" t="str">
            <v>-</v>
          </cell>
          <cell r="AJ1093">
            <v>58</v>
          </cell>
          <cell r="AK1093">
            <v>19.428571428571427</v>
          </cell>
          <cell r="AL1093">
            <v>41408</v>
          </cell>
          <cell r="AM1093">
            <v>41431</v>
          </cell>
          <cell r="AN1093" t="str">
            <v>-</v>
          </cell>
          <cell r="AO1093">
            <v>41408</v>
          </cell>
          <cell r="AP1093">
            <v>41408</v>
          </cell>
          <cell r="AQ1093">
            <v>41408</v>
          </cell>
          <cell r="AR1093" t="str">
            <v>-</v>
          </cell>
          <cell r="AS1093" t="str">
            <v>-</v>
          </cell>
          <cell r="AT1093" t="str">
            <v>-</v>
          </cell>
          <cell r="AU1093" t="str">
            <v>-</v>
          </cell>
          <cell r="AV1093">
            <v>41487</v>
          </cell>
          <cell r="AW1093" t="str">
            <v>-</v>
          </cell>
          <cell r="AX1093">
            <v>41494</v>
          </cell>
          <cell r="AY1093">
            <v>41543</v>
          </cell>
          <cell r="AZ1093">
            <v>135</v>
          </cell>
        </row>
        <row r="1094">
          <cell r="B1094" t="str">
            <v>A2262349-01</v>
          </cell>
          <cell r="C1094" t="str">
            <v>LG CHEM</v>
          </cell>
          <cell r="D1094" t="str">
            <v>Elkins</v>
          </cell>
          <cell r="F1094" t="str">
            <v>Boles</v>
          </cell>
          <cell r="H1094" t="str">
            <v>Heidi</v>
          </cell>
          <cell r="I1094" t="str">
            <v>4506158286</v>
          </cell>
          <cell r="J1094" t="str">
            <v>Butene Feed Pump</v>
          </cell>
          <cell r="K1094" t="str">
            <v>112515-2</v>
          </cell>
          <cell r="M1094">
            <v>1</v>
          </cell>
          <cell r="N1094" t="str">
            <v>LMV322</v>
          </cell>
          <cell r="O1094">
            <v>99000</v>
          </cell>
          <cell r="P1094" t="str">
            <v>-</v>
          </cell>
          <cell r="Q1094" t="str">
            <v>MCPX</v>
          </cell>
          <cell r="R1094" t="str">
            <v>PC</v>
          </cell>
          <cell r="S1094" t="str">
            <v>N</v>
          </cell>
          <cell r="T1094" t="str">
            <v>N</v>
          </cell>
          <cell r="U1094">
            <v>41355</v>
          </cell>
          <cell r="V1094">
            <v>41360</v>
          </cell>
          <cell r="W1094">
            <v>41547</v>
          </cell>
          <cell r="X1094">
            <v>41537</v>
          </cell>
          <cell r="Y1094">
            <v>41358</v>
          </cell>
          <cell r="Z1094">
            <v>41367</v>
          </cell>
          <cell r="AA1094">
            <v>41367</v>
          </cell>
          <cell r="AB1094">
            <v>41367</v>
          </cell>
          <cell r="AC1094">
            <v>41425</v>
          </cell>
          <cell r="AD1094">
            <v>41439</v>
          </cell>
          <cell r="AE1094">
            <v>41485</v>
          </cell>
          <cell r="AF1094">
            <v>41488</v>
          </cell>
          <cell r="AH1094">
            <v>41507</v>
          </cell>
          <cell r="AI1094" t="str">
            <v>-</v>
          </cell>
          <cell r="AJ1094">
            <v>93</v>
          </cell>
          <cell r="AK1094">
            <v>25.285714285714285</v>
          </cell>
          <cell r="AL1094">
            <v>41358</v>
          </cell>
          <cell r="AM1094">
            <v>41372</v>
          </cell>
          <cell r="AN1094">
            <v>41372</v>
          </cell>
          <cell r="AO1094">
            <v>41401</v>
          </cell>
          <cell r="AP1094">
            <v>41360</v>
          </cell>
          <cell r="AQ1094">
            <v>41401</v>
          </cell>
          <cell r="AR1094">
            <v>41430</v>
          </cell>
          <cell r="AS1094">
            <v>41456</v>
          </cell>
          <cell r="AT1094" t="str">
            <v>Parks</v>
          </cell>
          <cell r="AV1094">
            <v>41465</v>
          </cell>
          <cell r="AX1094">
            <v>41471</v>
          </cell>
          <cell r="AY1094">
            <v>41537</v>
          </cell>
          <cell r="AZ1094">
            <v>177</v>
          </cell>
        </row>
        <row r="1095">
          <cell r="B1095" t="str">
            <v>A2307157-01-02</v>
          </cell>
          <cell r="C1095" t="str">
            <v>S-CON INC/Atlas Pipeline</v>
          </cell>
          <cell r="D1095" t="str">
            <v>Wareham</v>
          </cell>
          <cell r="F1095" t="str">
            <v>Miller</v>
          </cell>
          <cell r="G1095" t="str">
            <v>-</v>
          </cell>
          <cell r="H1095" t="str">
            <v>Kursten</v>
          </cell>
          <cell r="I1095" t="str">
            <v>2311-220-10002</v>
          </cell>
          <cell r="J1095" t="str">
            <v>P-1543-A/B</v>
          </cell>
          <cell r="K1095">
            <v>120301</v>
          </cell>
          <cell r="M1095">
            <v>2</v>
          </cell>
          <cell r="N1095" t="str">
            <v>LMV806</v>
          </cell>
          <cell r="O1095">
            <v>42664</v>
          </cell>
          <cell r="P1095" t="str">
            <v>-</v>
          </cell>
          <cell r="Q1095" t="str">
            <v>FLT</v>
          </cell>
          <cell r="R1095" t="str">
            <v>PB</v>
          </cell>
          <cell r="S1095" t="str">
            <v>Y</v>
          </cell>
          <cell r="T1095" t="str">
            <v>N</v>
          </cell>
          <cell r="U1095">
            <v>41473</v>
          </cell>
          <cell r="V1095">
            <v>41473</v>
          </cell>
          <cell r="W1095">
            <v>41547</v>
          </cell>
          <cell r="X1095">
            <v>41547</v>
          </cell>
          <cell r="Y1095">
            <v>41473</v>
          </cell>
          <cell r="Z1095">
            <v>41480</v>
          </cell>
          <cell r="AA1095">
            <v>41480</v>
          </cell>
          <cell r="AB1095">
            <v>41480</v>
          </cell>
          <cell r="AC1095">
            <v>41435</v>
          </cell>
          <cell r="AD1095">
            <v>41449</v>
          </cell>
          <cell r="AE1095">
            <v>41485</v>
          </cell>
          <cell r="AF1095">
            <v>41488</v>
          </cell>
          <cell r="AH1095">
            <v>41517</v>
          </cell>
          <cell r="AI1095" t="str">
            <v>-</v>
          </cell>
          <cell r="AJ1095">
            <v>12</v>
          </cell>
          <cell r="AK1095">
            <v>10.571428571428571</v>
          </cell>
          <cell r="AL1095">
            <v>41473</v>
          </cell>
          <cell r="AM1095">
            <v>41479</v>
          </cell>
          <cell r="AN1095">
            <v>41479</v>
          </cell>
          <cell r="AO1095">
            <v>41480</v>
          </cell>
          <cell r="AP1095">
            <v>41473</v>
          </cell>
          <cell r="AR1095" t="str">
            <v>-</v>
          </cell>
          <cell r="AS1095" t="str">
            <v>-</v>
          </cell>
          <cell r="AT1095" t="str">
            <v>-</v>
          </cell>
          <cell r="AU1095" t="str">
            <v>-</v>
          </cell>
          <cell r="AV1095">
            <v>41486</v>
          </cell>
          <cell r="AW1095" t="str">
            <v>-</v>
          </cell>
          <cell r="AX1095">
            <v>41487</v>
          </cell>
          <cell r="AY1095">
            <v>41535</v>
          </cell>
          <cell r="AZ1095">
            <v>62</v>
          </cell>
        </row>
        <row r="1096">
          <cell r="B1096" t="str">
            <v>A2295718-01-02</v>
          </cell>
          <cell r="C1096" t="str">
            <v>DCP MIDSTREAM LP  / FSD476</v>
          </cell>
          <cell r="D1096" t="str">
            <v>Kennedy</v>
          </cell>
          <cell r="F1096" t="str">
            <v>Miller</v>
          </cell>
          <cell r="G1096" t="str">
            <v>-</v>
          </cell>
          <cell r="H1096" t="str">
            <v>Pam</v>
          </cell>
          <cell r="I1096" t="str">
            <v>FSP01-0000150139</v>
          </cell>
          <cell r="K1096" t="str">
            <v>115799-2</v>
          </cell>
          <cell r="M1096">
            <v>1</v>
          </cell>
          <cell r="N1096" t="str">
            <v>LMV311</v>
          </cell>
          <cell r="O1096">
            <v>138120</v>
          </cell>
          <cell r="P1096" t="str">
            <v>-</v>
          </cell>
          <cell r="Q1096" t="str">
            <v>FLT</v>
          </cell>
          <cell r="R1096" t="str">
            <v>PC</v>
          </cell>
          <cell r="S1096" t="str">
            <v>N</v>
          </cell>
          <cell r="T1096" t="str">
            <v>N</v>
          </cell>
          <cell r="U1096">
            <v>41444</v>
          </cell>
          <cell r="V1096">
            <v>41444</v>
          </cell>
          <cell r="W1096">
            <v>41549</v>
          </cell>
          <cell r="X1096">
            <v>41533</v>
          </cell>
          <cell r="Y1096">
            <v>41444</v>
          </cell>
          <cell r="Z1096">
            <v>41451</v>
          </cell>
          <cell r="AA1096">
            <v>41451</v>
          </cell>
          <cell r="AB1096">
            <v>41451</v>
          </cell>
          <cell r="AC1096">
            <v>41421</v>
          </cell>
          <cell r="AD1096">
            <v>41435</v>
          </cell>
          <cell r="AE1096">
            <v>41487</v>
          </cell>
          <cell r="AF1096">
            <v>41490</v>
          </cell>
          <cell r="AH1096">
            <v>41503</v>
          </cell>
          <cell r="AI1096" t="str">
            <v>-</v>
          </cell>
          <cell r="AJ1096">
            <v>33</v>
          </cell>
          <cell r="AK1096">
            <v>12.714285714285714</v>
          </cell>
          <cell r="AL1096">
            <v>41444</v>
          </cell>
          <cell r="AM1096">
            <v>41464</v>
          </cell>
          <cell r="AN1096">
            <v>41464</v>
          </cell>
          <cell r="AO1096">
            <v>41465</v>
          </cell>
          <cell r="AP1096">
            <v>41464</v>
          </cell>
          <cell r="AQ1096">
            <v>41474</v>
          </cell>
          <cell r="AR1096">
            <v>41477</v>
          </cell>
          <cell r="AS1096">
            <v>41479</v>
          </cell>
          <cell r="AT1096" t="str">
            <v>Wareham</v>
          </cell>
          <cell r="AU1096" t="str">
            <v>Wareham</v>
          </cell>
          <cell r="AV1096">
            <v>41479</v>
          </cell>
          <cell r="AW1096" t="str">
            <v>-</v>
          </cell>
          <cell r="AX1096">
            <v>41481</v>
          </cell>
          <cell r="AY1096">
            <v>41541</v>
          </cell>
          <cell r="AZ1096">
            <v>97</v>
          </cell>
        </row>
        <row r="1097">
          <cell r="B1097" t="str">
            <v>C2239612-01</v>
          </cell>
          <cell r="C1097" t="str">
            <v>Exterran</v>
          </cell>
          <cell r="D1097" t="str">
            <v>Boening</v>
          </cell>
          <cell r="F1097" t="str">
            <v>Miller</v>
          </cell>
          <cell r="G1097" t="str">
            <v>-</v>
          </cell>
          <cell r="H1097" t="str">
            <v>Kursten</v>
          </cell>
          <cell r="I1097" t="str">
            <v>5457998</v>
          </cell>
          <cell r="J1097" t="str">
            <v>C-111</v>
          </cell>
          <cell r="M1097">
            <v>1</v>
          </cell>
          <cell r="N1097" t="str">
            <v>LMC331F</v>
          </cell>
          <cell r="O1097">
            <v>198180</v>
          </cell>
          <cell r="P1097" t="str">
            <v>PP</v>
          </cell>
          <cell r="Q1097" t="str">
            <v>FLT</v>
          </cell>
          <cell r="R1097" t="str">
            <v>CA</v>
          </cell>
          <cell r="S1097" t="str">
            <v>N</v>
          </cell>
          <cell r="T1097" t="str">
            <v>N</v>
          </cell>
          <cell r="U1097">
            <v>41304</v>
          </cell>
          <cell r="V1097">
            <v>41304</v>
          </cell>
          <cell r="W1097">
            <v>41550</v>
          </cell>
          <cell r="X1097">
            <v>41544</v>
          </cell>
          <cell r="Y1097">
            <v>41304</v>
          </cell>
          <cell r="Z1097">
            <v>41311</v>
          </cell>
          <cell r="AA1097">
            <v>41311</v>
          </cell>
          <cell r="AB1097">
            <v>41318</v>
          </cell>
          <cell r="AC1097">
            <v>41432</v>
          </cell>
          <cell r="AD1097">
            <v>41446</v>
          </cell>
          <cell r="AE1097">
            <v>41486</v>
          </cell>
          <cell r="AF1097">
            <v>41490</v>
          </cell>
          <cell r="AH1097">
            <v>41514</v>
          </cell>
          <cell r="AI1097" t="str">
            <v>-</v>
          </cell>
          <cell r="AJ1097">
            <v>133</v>
          </cell>
          <cell r="AK1097">
            <v>34.285714285714285</v>
          </cell>
          <cell r="AL1097">
            <v>41304</v>
          </cell>
          <cell r="AR1097" t="str">
            <v>-</v>
          </cell>
          <cell r="AS1097" t="str">
            <v>-</v>
          </cell>
          <cell r="AT1097" t="str">
            <v>-</v>
          </cell>
          <cell r="AU1097" t="str">
            <v>-</v>
          </cell>
          <cell r="AV1097">
            <v>41488</v>
          </cell>
          <cell r="AW1097" t="str">
            <v>-</v>
          </cell>
          <cell r="AX1097">
            <v>41498</v>
          </cell>
          <cell r="AY1097">
            <v>41543</v>
          </cell>
          <cell r="AZ1097">
            <v>239</v>
          </cell>
        </row>
        <row r="1098">
          <cell r="B1098" t="str">
            <v>A2284425-01-02CONV2013</v>
          </cell>
          <cell r="C1098" t="str">
            <v>Unimecanica</v>
          </cell>
          <cell r="D1098" t="str">
            <v>Kennedy</v>
          </cell>
          <cell r="F1098" t="str">
            <v>Miller</v>
          </cell>
          <cell r="G1098" t="str">
            <v>-</v>
          </cell>
          <cell r="H1098" t="str">
            <v>Pam</v>
          </cell>
          <cell r="I1098" t="str">
            <v>8010/3</v>
          </cell>
          <cell r="K1098" t="str">
            <v>118166-3</v>
          </cell>
          <cell r="M1098">
            <v>2</v>
          </cell>
          <cell r="N1098" t="str">
            <v>CONV</v>
          </cell>
          <cell r="O1098">
            <v>170216</v>
          </cell>
          <cell r="P1098" t="str">
            <v>PP</v>
          </cell>
          <cell r="Q1098" t="str">
            <v>FLT</v>
          </cell>
          <cell r="R1098" t="str">
            <v>PA</v>
          </cell>
          <cell r="S1098" t="str">
            <v>N</v>
          </cell>
          <cell r="T1098" t="str">
            <v>N</v>
          </cell>
          <cell r="U1098">
            <v>41415</v>
          </cell>
          <cell r="V1098">
            <v>41417</v>
          </cell>
          <cell r="W1098">
            <v>41533</v>
          </cell>
          <cell r="X1098">
            <v>41533</v>
          </cell>
          <cell r="Y1098">
            <v>41416</v>
          </cell>
          <cell r="Z1098">
            <v>41424</v>
          </cell>
          <cell r="AA1098">
            <v>41424</v>
          </cell>
          <cell r="AB1098">
            <v>41424</v>
          </cell>
          <cell r="AC1098">
            <v>41421</v>
          </cell>
          <cell r="AD1098">
            <v>41435</v>
          </cell>
          <cell r="AE1098">
            <v>41488</v>
          </cell>
          <cell r="AF1098">
            <v>41491</v>
          </cell>
          <cell r="AH1098">
            <v>41503</v>
          </cell>
          <cell r="AI1098" t="str">
            <v>-</v>
          </cell>
          <cell r="AJ1098">
            <v>53</v>
          </cell>
          <cell r="AK1098">
            <v>16.571428571428573</v>
          </cell>
          <cell r="AL1098">
            <v>41416</v>
          </cell>
          <cell r="AM1098" t="str">
            <v>-</v>
          </cell>
          <cell r="AN1098" t="str">
            <v>-</v>
          </cell>
          <cell r="AO1098" t="str">
            <v>-</v>
          </cell>
          <cell r="AP1098">
            <v>41430</v>
          </cell>
          <cell r="AR1098">
            <v>41430</v>
          </cell>
          <cell r="AS1098">
            <v>41430</v>
          </cell>
          <cell r="AT1098" t="str">
            <v>Parks</v>
          </cell>
          <cell r="AV1098">
            <v>41431</v>
          </cell>
          <cell r="AW1098" t="str">
            <v>-</v>
          </cell>
          <cell r="AX1098">
            <v>41444</v>
          </cell>
          <cell r="AY1098">
            <v>41542</v>
          </cell>
        </row>
        <row r="1099">
          <cell r="B1099" t="str">
            <v>C2289172-01</v>
          </cell>
          <cell r="C1099" t="str">
            <v>Goods &amp; Materials of Sichuan Petroleum</v>
          </cell>
          <cell r="D1099" t="str">
            <v>Gonzales</v>
          </cell>
          <cell r="F1099" t="str">
            <v>Reichert</v>
          </cell>
          <cell r="H1099" t="str">
            <v>Christina</v>
          </cell>
          <cell r="I1099" t="str">
            <v>SFS-GJ-2013-62</v>
          </cell>
          <cell r="J1099" t="str">
            <v>K-1101</v>
          </cell>
          <cell r="K1099" t="str">
            <v>SC13109</v>
          </cell>
          <cell r="M1099">
            <v>1</v>
          </cell>
          <cell r="N1099" t="str">
            <v>LMC311P</v>
          </cell>
          <cell r="O1099">
            <v>300000</v>
          </cell>
          <cell r="P1099" t="str">
            <v>PP</v>
          </cell>
          <cell r="Q1099" t="str">
            <v>MCPX</v>
          </cell>
          <cell r="R1099" t="str">
            <v>CC</v>
          </cell>
          <cell r="S1099" t="str">
            <v>Y</v>
          </cell>
          <cell r="T1099" t="str">
            <v>N</v>
          </cell>
          <cell r="U1099">
            <v>41438</v>
          </cell>
          <cell r="V1099">
            <v>41430</v>
          </cell>
          <cell r="W1099">
            <v>41586</v>
          </cell>
          <cell r="X1099">
            <v>41586</v>
          </cell>
          <cell r="Y1099">
            <v>41429</v>
          </cell>
          <cell r="Z1099">
            <v>41437</v>
          </cell>
          <cell r="AA1099">
            <v>41437</v>
          </cell>
          <cell r="AB1099">
            <v>41444</v>
          </cell>
          <cell r="AC1099">
            <v>41474</v>
          </cell>
          <cell r="AD1099">
            <v>41488</v>
          </cell>
          <cell r="AE1099">
            <v>41487</v>
          </cell>
          <cell r="AF1099">
            <v>41491</v>
          </cell>
          <cell r="AH1099">
            <v>41556</v>
          </cell>
          <cell r="AI1099" t="str">
            <v>-</v>
          </cell>
          <cell r="AJ1099">
            <v>44</v>
          </cell>
          <cell r="AK1099">
            <v>22.285714285714285</v>
          </cell>
          <cell r="AL1099">
            <v>41429</v>
          </cell>
          <cell r="AM1099">
            <v>41443</v>
          </cell>
          <cell r="AN1099" t="str">
            <v>-</v>
          </cell>
          <cell r="AO1099">
            <v>41450</v>
          </cell>
          <cell r="AP1099">
            <v>41450</v>
          </cell>
          <cell r="AQ1099" t="str">
            <v>x</v>
          </cell>
          <cell r="AR1099">
            <v>41487</v>
          </cell>
          <cell r="AS1099">
            <v>41506</v>
          </cell>
          <cell r="AT1099" t="str">
            <v>Peters</v>
          </cell>
          <cell r="AU1099" t="str">
            <v>Rosmiller</v>
          </cell>
          <cell r="AV1099">
            <v>41509</v>
          </cell>
          <cell r="AW1099" t="str">
            <v>-</v>
          </cell>
          <cell r="AX1099">
            <v>41514</v>
          </cell>
          <cell r="AY1099">
            <v>41605</v>
          </cell>
        </row>
        <row r="1100">
          <cell r="B1100" t="str">
            <v>C2269608-01</v>
          </cell>
          <cell r="C1100" t="str">
            <v>Panjin North Asphalt Fuel</v>
          </cell>
          <cell r="D1100" t="str">
            <v>Mallet</v>
          </cell>
          <cell r="F1100" t="str">
            <v>Joyce</v>
          </cell>
          <cell r="G1100" t="str">
            <v>-</v>
          </cell>
          <cell r="H1100" t="str">
            <v>Christina</v>
          </cell>
          <cell r="I1100" t="str">
            <v>BLSH-YF-2013-008</v>
          </cell>
          <cell r="J1100" t="str">
            <v>603-K-304</v>
          </cell>
          <cell r="K1100" t="str">
            <v>SC13087</v>
          </cell>
          <cell r="M1100">
            <v>1</v>
          </cell>
          <cell r="N1100" t="str">
            <v>LMC311P</v>
          </cell>
          <cell r="O1100">
            <v>270000</v>
          </cell>
          <cell r="P1100" t="str">
            <v>PP</v>
          </cell>
          <cell r="Q1100" t="str">
            <v>MCPX</v>
          </cell>
          <cell r="R1100" t="str">
            <v>CC</v>
          </cell>
          <cell r="S1100" t="str">
            <v>N</v>
          </cell>
          <cell r="T1100" t="str">
            <v>N</v>
          </cell>
          <cell r="U1100">
            <v>41374</v>
          </cell>
          <cell r="V1100">
            <v>41380</v>
          </cell>
          <cell r="W1100">
            <v>41586</v>
          </cell>
          <cell r="X1100">
            <v>41621</v>
          </cell>
          <cell r="Y1100">
            <v>41374</v>
          </cell>
          <cell r="Z1100">
            <v>41387</v>
          </cell>
          <cell r="AA1100">
            <v>41387</v>
          </cell>
          <cell r="AB1100">
            <v>41394</v>
          </cell>
          <cell r="AC1100">
            <v>41509</v>
          </cell>
          <cell r="AD1100">
            <v>41523</v>
          </cell>
          <cell r="AE1100">
            <v>41487</v>
          </cell>
          <cell r="AF1100">
            <v>41491</v>
          </cell>
          <cell r="AH1100">
            <v>41591</v>
          </cell>
          <cell r="AI1100" t="str">
            <v>-</v>
          </cell>
          <cell r="AJ1100">
            <v>80</v>
          </cell>
          <cell r="AK1100">
            <v>34.428571428571431</v>
          </cell>
          <cell r="AL1100">
            <v>41374</v>
          </cell>
          <cell r="AM1100">
            <v>41410</v>
          </cell>
          <cell r="AN1100" t="str">
            <v>-</v>
          </cell>
          <cell r="AO1100">
            <v>41465</v>
          </cell>
          <cell r="AP1100">
            <v>41414</v>
          </cell>
          <cell r="AQ1100">
            <v>41486</v>
          </cell>
          <cell r="AR1100">
            <v>41521</v>
          </cell>
          <cell r="AS1100">
            <v>41556</v>
          </cell>
          <cell r="AT1100" t="str">
            <v>Mike</v>
          </cell>
          <cell r="AU1100" t="str">
            <v>Reichert</v>
          </cell>
          <cell r="AV1100">
            <v>41558</v>
          </cell>
          <cell r="AW1100" t="str">
            <v>-</v>
          </cell>
          <cell r="AX1100">
            <v>41561</v>
          </cell>
          <cell r="AY1100">
            <v>41626</v>
          </cell>
        </row>
        <row r="1101">
          <cell r="B1101" t="str">
            <v>C2278583-01</v>
          </cell>
          <cell r="C1101" t="str">
            <v>Rooks Oilfield / Petrotrin</v>
          </cell>
          <cell r="D1101" t="str">
            <v>McKechnie</v>
          </cell>
          <cell r="F1101" t="str">
            <v>Miller</v>
          </cell>
          <cell r="G1101" t="str">
            <v>-</v>
          </cell>
          <cell r="H1101" t="str">
            <v>Pam</v>
          </cell>
          <cell r="I1101" t="str">
            <v>P-225/05/13</v>
          </cell>
          <cell r="K1101" t="str">
            <v>SC10165</v>
          </cell>
          <cell r="M1101">
            <v>1</v>
          </cell>
          <cell r="N1101" t="str">
            <v>LMC311F</v>
          </cell>
          <cell r="O1101">
            <v>84975</v>
          </cell>
          <cell r="P1101" t="str">
            <v>-</v>
          </cell>
          <cell r="Q1101" t="str">
            <v>FLT</v>
          </cell>
          <cell r="R1101" t="str">
            <v>CA</v>
          </cell>
          <cell r="S1101" t="str">
            <v>N</v>
          </cell>
          <cell r="T1101" t="str">
            <v>N</v>
          </cell>
          <cell r="U1101">
            <v>41401</v>
          </cell>
          <cell r="V1101">
            <v>41402</v>
          </cell>
          <cell r="W1101">
            <v>41552</v>
          </cell>
          <cell r="X1101">
            <v>41544</v>
          </cell>
          <cell r="Y1101">
            <v>41402</v>
          </cell>
          <cell r="Z1101">
            <v>41409</v>
          </cell>
          <cell r="AA1101">
            <v>41409</v>
          </cell>
          <cell r="AB1101">
            <v>41416</v>
          </cell>
          <cell r="AC1101">
            <v>41432</v>
          </cell>
          <cell r="AD1101">
            <v>41446</v>
          </cell>
          <cell r="AE1101">
            <v>41488</v>
          </cell>
          <cell r="AF1101">
            <v>41492</v>
          </cell>
          <cell r="AH1101">
            <v>41514</v>
          </cell>
          <cell r="AI1101" t="str">
            <v>-</v>
          </cell>
          <cell r="AJ1101">
            <v>65</v>
          </cell>
          <cell r="AK1101">
            <v>20.285714285714285</v>
          </cell>
          <cell r="AL1101">
            <v>41402</v>
          </cell>
          <cell r="AM1101">
            <v>41444</v>
          </cell>
          <cell r="AN1101" t="str">
            <v>-</v>
          </cell>
          <cell r="AO1101">
            <v>41446</v>
          </cell>
          <cell r="AP1101">
            <v>41446</v>
          </cell>
          <cell r="AR1101">
            <v>41463</v>
          </cell>
          <cell r="AS1101">
            <v>41467</v>
          </cell>
          <cell r="AT1101" t="str">
            <v>Kanous</v>
          </cell>
          <cell r="AU1101" t="str">
            <v>Parsell</v>
          </cell>
          <cell r="AV1101">
            <v>41479</v>
          </cell>
          <cell r="AW1101" t="str">
            <v>-</v>
          </cell>
          <cell r="AX1101">
            <v>41481</v>
          </cell>
          <cell r="AY1101">
            <v>41536</v>
          </cell>
          <cell r="AZ1101">
            <v>134</v>
          </cell>
        </row>
        <row r="1102">
          <cell r="B1102" t="str">
            <v>A2301296-01</v>
          </cell>
          <cell r="C1102" t="str">
            <v>Lyondell Badell/Equistar Chemicals</v>
          </cell>
          <cell r="D1102" t="str">
            <v>Boening</v>
          </cell>
          <cell r="F1102" t="str">
            <v>Reichert</v>
          </cell>
          <cell r="H1102" t="str">
            <v>Kursten</v>
          </cell>
          <cell r="I1102" t="str">
            <v>4401839712</v>
          </cell>
          <cell r="J1102" t="str">
            <v>P-909</v>
          </cell>
          <cell r="K1102">
            <v>117700</v>
          </cell>
          <cell r="M1102">
            <v>1</v>
          </cell>
          <cell r="N1102" t="str">
            <v>LMV801</v>
          </cell>
          <cell r="O1102">
            <v>22453</v>
          </cell>
          <cell r="P1102" t="str">
            <v>-</v>
          </cell>
          <cell r="Q1102" t="str">
            <v>FLT</v>
          </cell>
          <cell r="R1102" t="str">
            <v>PB</v>
          </cell>
          <cell r="S1102" t="str">
            <v>N</v>
          </cell>
          <cell r="T1102" t="str">
            <v>N</v>
          </cell>
          <cell r="U1102">
            <v>41458</v>
          </cell>
          <cell r="V1102">
            <v>41458</v>
          </cell>
          <cell r="W1102">
            <v>41544</v>
          </cell>
          <cell r="X1102">
            <v>41544</v>
          </cell>
          <cell r="Y1102">
            <v>41458</v>
          </cell>
          <cell r="Z1102">
            <v>41465</v>
          </cell>
          <cell r="AA1102">
            <v>41465</v>
          </cell>
          <cell r="AB1102">
            <v>41465</v>
          </cell>
          <cell r="AC1102">
            <v>41432</v>
          </cell>
          <cell r="AD1102">
            <v>41446</v>
          </cell>
          <cell r="AE1102">
            <v>41489</v>
          </cell>
          <cell r="AF1102">
            <v>41492</v>
          </cell>
          <cell r="AH1102">
            <v>41514</v>
          </cell>
          <cell r="AJ1102">
            <v>25</v>
          </cell>
          <cell r="AK1102">
            <v>12.285714285714286</v>
          </cell>
          <cell r="AL1102">
            <v>41458</v>
          </cell>
          <cell r="AM1102">
            <v>41465</v>
          </cell>
          <cell r="AN1102">
            <v>41465</v>
          </cell>
          <cell r="AO1102">
            <v>41480</v>
          </cell>
          <cell r="AP1102" t="str">
            <v>x</v>
          </cell>
          <cell r="AQ1102" t="str">
            <v>x</v>
          </cell>
          <cell r="AR1102" t="str">
            <v>-</v>
          </cell>
          <cell r="AS1102" t="str">
            <v>-</v>
          </cell>
          <cell r="AT1102" t="str">
            <v>-</v>
          </cell>
          <cell r="AU1102" t="str">
            <v>-</v>
          </cell>
          <cell r="AV1102">
            <v>41485</v>
          </cell>
          <cell r="AX1102">
            <v>41486</v>
          </cell>
          <cell r="AY1102">
            <v>41536</v>
          </cell>
          <cell r="AZ1102">
            <v>78</v>
          </cell>
        </row>
        <row r="1103">
          <cell r="B1103" t="str">
            <v>A2310321-01</v>
          </cell>
          <cell r="C1103" t="str">
            <v>Countrymark Co-op, LLP</v>
          </cell>
          <cell r="D1103" t="str">
            <v>Kennedy</v>
          </cell>
          <cell r="F1103" t="str">
            <v>Reichert</v>
          </cell>
          <cell r="H1103" t="str">
            <v>Kursten</v>
          </cell>
          <cell r="I1103" t="str">
            <v>REF2131168000</v>
          </cell>
          <cell r="J1103">
            <v>2</v>
          </cell>
          <cell r="K1103" t="str">
            <v>119131-3</v>
          </cell>
          <cell r="M1103">
            <v>1</v>
          </cell>
          <cell r="N1103" t="str">
            <v>LMV322</v>
          </cell>
          <cell r="O1103">
            <v>47663.5</v>
          </cell>
          <cell r="P1103" t="str">
            <v>-</v>
          </cell>
          <cell r="Q1103" t="str">
            <v>FLT</v>
          </cell>
          <cell r="R1103" t="str">
            <v>P8</v>
          </cell>
          <cell r="S1103" t="str">
            <v>N</v>
          </cell>
          <cell r="T1103" t="str">
            <v>Y</v>
          </cell>
          <cell r="U1103">
            <v>41480</v>
          </cell>
          <cell r="V1103">
            <v>41481</v>
          </cell>
          <cell r="W1103">
            <v>41537</v>
          </cell>
          <cell r="X1103">
            <v>41537</v>
          </cell>
          <cell r="Y1103">
            <v>41480</v>
          </cell>
          <cell r="Z1103">
            <v>41488</v>
          </cell>
          <cell r="AA1103">
            <v>41488</v>
          </cell>
          <cell r="AB1103">
            <v>41485</v>
          </cell>
          <cell r="AC1103">
            <v>41537</v>
          </cell>
          <cell r="AD1103">
            <v>41537</v>
          </cell>
          <cell r="AE1103">
            <v>41491</v>
          </cell>
          <cell r="AF1103">
            <v>41493</v>
          </cell>
          <cell r="AH1103">
            <v>41507</v>
          </cell>
          <cell r="AI1103" t="str">
            <v>-</v>
          </cell>
          <cell r="AJ1103">
            <v>9</v>
          </cell>
          <cell r="AK1103">
            <v>8</v>
          </cell>
          <cell r="AL1103">
            <v>41480</v>
          </cell>
          <cell r="AM1103">
            <v>41485</v>
          </cell>
          <cell r="AN1103">
            <v>41485</v>
          </cell>
          <cell r="AO1103">
            <v>41486</v>
          </cell>
          <cell r="AP1103">
            <v>41481</v>
          </cell>
          <cell r="AR1103">
            <v>41488</v>
          </cell>
          <cell r="AS1103">
            <v>41491</v>
          </cell>
          <cell r="AT1103" t="str">
            <v>Wareham</v>
          </cell>
          <cell r="AU1103" t="str">
            <v>Wareham</v>
          </cell>
          <cell r="AV1103">
            <v>41491</v>
          </cell>
          <cell r="AW1103" t="str">
            <v>-</v>
          </cell>
          <cell r="AX1103">
            <v>41493</v>
          </cell>
          <cell r="AY1103">
            <v>41533</v>
          </cell>
        </row>
        <row r="1104">
          <cell r="B1104" t="str">
            <v>C2295410-02</v>
          </cell>
          <cell r="C1104" t="str">
            <v>NPE / Keyera</v>
          </cell>
          <cell r="D1104" t="str">
            <v>Mckechnie</v>
          </cell>
          <cell r="F1104" t="str">
            <v>Joyce</v>
          </cell>
          <cell r="H1104" t="str">
            <v>Norma</v>
          </cell>
          <cell r="I1104" t="str">
            <v>PUR535384</v>
          </cell>
          <cell r="J1104" t="str">
            <v>C-410</v>
          </cell>
          <cell r="K1104" t="str">
            <v>SC13138</v>
          </cell>
          <cell r="M1104">
            <v>1</v>
          </cell>
          <cell r="N1104" t="str">
            <v>LMC331F</v>
          </cell>
          <cell r="O1104">
            <v>144879.67999999999</v>
          </cell>
          <cell r="P1104" t="str">
            <v>-</v>
          </cell>
          <cell r="Q1104" t="str">
            <v>MCPX</v>
          </cell>
          <cell r="R1104" t="str">
            <v>CA</v>
          </cell>
          <cell r="S1104" t="str">
            <v>N</v>
          </cell>
          <cell r="T1104" t="str">
            <v>N</v>
          </cell>
          <cell r="U1104">
            <v>41444</v>
          </cell>
          <cell r="V1104">
            <v>41444</v>
          </cell>
          <cell r="W1104">
            <v>41589</v>
          </cell>
          <cell r="X1104">
            <v>41624</v>
          </cell>
          <cell r="Y1104">
            <v>41444</v>
          </cell>
          <cell r="Z1104">
            <v>41451</v>
          </cell>
          <cell r="AA1104">
            <v>41451</v>
          </cell>
          <cell r="AB1104">
            <v>41458</v>
          </cell>
          <cell r="AC1104">
            <v>41512</v>
          </cell>
          <cell r="AD1104">
            <v>41526</v>
          </cell>
          <cell r="AE1104">
            <v>41489</v>
          </cell>
          <cell r="AF1104">
            <v>41493</v>
          </cell>
          <cell r="AH1104">
            <v>41594</v>
          </cell>
          <cell r="AI1104" t="str">
            <v>-</v>
          </cell>
          <cell r="AJ1104">
            <v>36</v>
          </cell>
          <cell r="AK1104">
            <v>25.714285714285715</v>
          </cell>
          <cell r="AL1104">
            <v>41444</v>
          </cell>
          <cell r="AM1104">
            <v>41456</v>
          </cell>
          <cell r="AN1104" t="str">
            <v>-</v>
          </cell>
          <cell r="AO1104">
            <v>41457</v>
          </cell>
          <cell r="AP1104">
            <v>41456</v>
          </cell>
          <cell r="AQ1104">
            <v>41456</v>
          </cell>
          <cell r="AR1104">
            <v>41493</v>
          </cell>
          <cell r="AT1104" t="str">
            <v>Marcikonis</v>
          </cell>
          <cell r="AU1104" t="str">
            <v>Schumacher</v>
          </cell>
          <cell r="AV1104">
            <v>41513</v>
          </cell>
          <cell r="AX1104">
            <v>41515</v>
          </cell>
          <cell r="AY1104">
            <v>41628</v>
          </cell>
        </row>
        <row r="1105">
          <cell r="B1105" t="str">
            <v>2312821 (9741745-CONV2013)</v>
          </cell>
          <cell r="C1105" t="str">
            <v>Delta Process Equip/ Chevron</v>
          </cell>
          <cell r="D1105" t="str">
            <v>Boening</v>
          </cell>
          <cell r="F1105" t="str">
            <v>-</v>
          </cell>
          <cell r="H1105" t="str">
            <v>Kursten</v>
          </cell>
          <cell r="I1105" t="str">
            <v>086879</v>
          </cell>
          <cell r="J1105" t="str">
            <v>P-9595A</v>
          </cell>
          <cell r="K1105" t="str">
            <v>116835-CV</v>
          </cell>
          <cell r="M1105">
            <v>1</v>
          </cell>
          <cell r="N1105" t="str">
            <v>CONV SPARES</v>
          </cell>
          <cell r="O1105">
            <v>14670.15</v>
          </cell>
          <cell r="P1105" t="str">
            <v>-</v>
          </cell>
          <cell r="Q1105" t="str">
            <v>FLT</v>
          </cell>
          <cell r="R1105" t="str">
            <v>CONV SPARES</v>
          </cell>
          <cell r="S1105" t="str">
            <v>N</v>
          </cell>
          <cell r="T1105" t="str">
            <v>N</v>
          </cell>
          <cell r="U1105">
            <v>41486</v>
          </cell>
          <cell r="V1105">
            <v>41487</v>
          </cell>
          <cell r="W1105">
            <v>41522</v>
          </cell>
          <cell r="X1105">
            <v>41522</v>
          </cell>
          <cell r="Y1105">
            <v>41487</v>
          </cell>
          <cell r="Z1105">
            <v>41494</v>
          </cell>
          <cell r="AA1105">
            <v>41494</v>
          </cell>
          <cell r="AB1105" t="e">
            <v>#N/A</v>
          </cell>
          <cell r="AC1105" t="e">
            <v>#N/A</v>
          </cell>
          <cell r="AD1105" t="e">
            <v>#N/A</v>
          </cell>
          <cell r="AE1105" t="e">
            <v>#N/A</v>
          </cell>
          <cell r="AF1105">
            <v>41494</v>
          </cell>
          <cell r="AH1105">
            <v>41492</v>
          </cell>
          <cell r="AI1105" t="str">
            <v>-</v>
          </cell>
          <cell r="AJ1105">
            <v>6</v>
          </cell>
          <cell r="AK1105">
            <v>5</v>
          </cell>
          <cell r="AL1105">
            <v>41487</v>
          </cell>
          <cell r="AW1105" t="str">
            <v>-</v>
          </cell>
          <cell r="AX1105" t="str">
            <v>-</v>
          </cell>
          <cell r="AY1105">
            <v>41554</v>
          </cell>
          <cell r="AZ1105">
            <v>67</v>
          </cell>
        </row>
        <row r="1106">
          <cell r="B1106" t="str">
            <v>C2298434-01</v>
          </cell>
          <cell r="C1106" t="str">
            <v>NiSource / Pennant Midstream</v>
          </cell>
          <cell r="D1106" t="str">
            <v>Thompson</v>
          </cell>
          <cell r="F1106" t="str">
            <v>Miller</v>
          </cell>
          <cell r="G1106" t="str">
            <v>-</v>
          </cell>
          <cell r="H1106" t="str">
            <v>Kursten</v>
          </cell>
          <cell r="I1106" t="str">
            <v>40078239</v>
          </cell>
          <cell r="J1106" t="str">
            <v>C-141</v>
          </cell>
          <cell r="K1106" t="str">
            <v>SC13175</v>
          </cell>
          <cell r="M1106">
            <v>1</v>
          </cell>
          <cell r="N1106" t="str">
            <v>LMC311P</v>
          </cell>
          <cell r="O1106">
            <v>126021</v>
          </cell>
          <cell r="P1106" t="str">
            <v>-</v>
          </cell>
          <cell r="Q1106" t="str">
            <v>FLT</v>
          </cell>
          <cell r="R1106" t="str">
            <v>CA</v>
          </cell>
          <cell r="S1106" t="str">
            <v>N</v>
          </cell>
          <cell r="T1106" t="str">
            <v>N</v>
          </cell>
          <cell r="U1106">
            <v>41450</v>
          </cell>
          <cell r="V1106">
            <v>41451</v>
          </cell>
          <cell r="W1106">
            <v>41555</v>
          </cell>
          <cell r="X1106">
            <v>41544</v>
          </cell>
          <cell r="Y1106">
            <v>41451</v>
          </cell>
          <cell r="Z1106">
            <v>41458</v>
          </cell>
          <cell r="AA1106">
            <v>41458</v>
          </cell>
          <cell r="AB1106">
            <v>41465</v>
          </cell>
          <cell r="AC1106">
            <v>41432</v>
          </cell>
          <cell r="AD1106">
            <v>41446</v>
          </cell>
          <cell r="AE1106">
            <v>41491</v>
          </cell>
          <cell r="AF1106">
            <v>41495</v>
          </cell>
          <cell r="AH1106">
            <v>41514</v>
          </cell>
          <cell r="AI1106" t="str">
            <v>-</v>
          </cell>
          <cell r="AJ1106">
            <v>33</v>
          </cell>
          <cell r="AK1106">
            <v>13.285714285714286</v>
          </cell>
          <cell r="AL1106">
            <v>41451</v>
          </cell>
          <cell r="AM1106">
            <v>41480</v>
          </cell>
          <cell r="AN1106" t="str">
            <v>-</v>
          </cell>
          <cell r="AO1106">
            <v>41478</v>
          </cell>
          <cell r="AP1106">
            <v>41481</v>
          </cell>
          <cell r="AQ1106">
            <v>41485</v>
          </cell>
          <cell r="AR1106">
            <v>41491</v>
          </cell>
          <cell r="AS1106">
            <v>41495</v>
          </cell>
          <cell r="AT1106" t="str">
            <v>Wareham</v>
          </cell>
          <cell r="AU1106" t="str">
            <v>Wareham</v>
          </cell>
          <cell r="AV1106">
            <v>41499</v>
          </cell>
          <cell r="AX1106">
            <v>41502</v>
          </cell>
          <cell r="AY1106">
            <v>41544</v>
          </cell>
        </row>
        <row r="1107">
          <cell r="B1107" t="str">
            <v>2315639 (A000604-09-10-CONV2013)</v>
          </cell>
          <cell r="C1107" t="str">
            <v>Sunair Co/Philadelphia Energy Solutions</v>
          </cell>
          <cell r="D1107" t="str">
            <v>Wareham</v>
          </cell>
          <cell r="F1107" t="str">
            <v>-</v>
          </cell>
          <cell r="G1107" t="str">
            <v>-</v>
          </cell>
          <cell r="H1107" t="str">
            <v>Pam</v>
          </cell>
          <cell r="I1107" t="str">
            <v>27936CB</v>
          </cell>
          <cell r="K1107" t="str">
            <v>SQ#117253-CONV</v>
          </cell>
          <cell r="M1107">
            <v>1</v>
          </cell>
          <cell r="N1107" t="str">
            <v>CONV SPARES</v>
          </cell>
          <cell r="O1107">
            <v>12146.5</v>
          </cell>
          <cell r="P1107" t="str">
            <v>-</v>
          </cell>
          <cell r="Q1107" t="str">
            <v>FLT</v>
          </cell>
          <cell r="R1107" t="str">
            <v>CONV PARTS</v>
          </cell>
          <cell r="S1107" t="str">
            <v>N</v>
          </cell>
          <cell r="T1107" t="str">
            <v>N</v>
          </cell>
          <cell r="U1107">
            <v>41493</v>
          </cell>
          <cell r="V1107">
            <v>41493</v>
          </cell>
          <cell r="W1107">
            <v>41554</v>
          </cell>
          <cell r="X1107">
            <v>41554</v>
          </cell>
          <cell r="Y1107">
            <v>41493</v>
          </cell>
          <cell r="Z1107">
            <v>41500</v>
          </cell>
          <cell r="AA1107">
            <v>41500</v>
          </cell>
          <cell r="AB1107" t="e">
            <v>#N/A</v>
          </cell>
          <cell r="AC1107" t="e">
            <v>#N/A</v>
          </cell>
          <cell r="AD1107" t="e">
            <v>#N/A</v>
          </cell>
          <cell r="AE1107" t="e">
            <v>#N/A</v>
          </cell>
          <cell r="AF1107">
            <v>41495</v>
          </cell>
          <cell r="AH1107">
            <v>41503</v>
          </cell>
          <cell r="AI1107" t="str">
            <v>-</v>
          </cell>
          <cell r="AJ1107">
            <v>10</v>
          </cell>
          <cell r="AK1107">
            <v>5.8571428571428568</v>
          </cell>
          <cell r="AL1107">
            <v>41493</v>
          </cell>
          <cell r="AM1107" t="str">
            <v>-</v>
          </cell>
          <cell r="AN1107" t="str">
            <v>-</v>
          </cell>
          <cell r="AO1107" t="str">
            <v>-</v>
          </cell>
          <cell r="AP1107" t="str">
            <v>-</v>
          </cell>
          <cell r="AR1107" t="str">
            <v>-</v>
          </cell>
          <cell r="AS1107" t="str">
            <v>-</v>
          </cell>
          <cell r="AT1107" t="str">
            <v>-</v>
          </cell>
          <cell r="AU1107" t="str">
            <v>-</v>
          </cell>
          <cell r="AV1107" t="str">
            <v>-</v>
          </cell>
          <cell r="AW1107" t="str">
            <v>-</v>
          </cell>
          <cell r="AX1107">
            <v>41495</v>
          </cell>
          <cell r="AY1107">
            <v>41551</v>
          </cell>
        </row>
        <row r="1108">
          <cell r="B1108" t="str">
            <v>A2299367-03</v>
          </cell>
          <cell r="C1108" t="str">
            <v>Placid Refining Co</v>
          </cell>
          <cell r="D1108" t="str">
            <v>Wareham</v>
          </cell>
          <cell r="F1108" t="str">
            <v>Miller</v>
          </cell>
          <cell r="G1108" t="str">
            <v>-</v>
          </cell>
          <cell r="H1108" t="str">
            <v>Kursten</v>
          </cell>
          <cell r="I1108" t="str">
            <v>61089</v>
          </cell>
          <cell r="J1108" t="str">
            <v>P-256</v>
          </cell>
          <cell r="K1108">
            <v>117086</v>
          </cell>
          <cell r="M1108">
            <v>1</v>
          </cell>
          <cell r="N1108" t="str">
            <v>LMV801</v>
          </cell>
          <cell r="O1108">
            <v>22996</v>
          </cell>
          <cell r="P1108" t="str">
            <v>PP</v>
          </cell>
          <cell r="Q1108" t="str">
            <v>STD</v>
          </cell>
          <cell r="R1108" t="str">
            <v>PC</v>
          </cell>
          <cell r="S1108" t="str">
            <v>N</v>
          </cell>
          <cell r="T1108" t="str">
            <v>N</v>
          </cell>
          <cell r="U1108">
            <v>41452</v>
          </cell>
          <cell r="V1108">
            <v>41453</v>
          </cell>
          <cell r="W1108">
            <v>41558</v>
          </cell>
          <cell r="X1108">
            <v>41544</v>
          </cell>
          <cell r="Y1108">
            <v>41452</v>
          </cell>
          <cell r="Z1108">
            <v>41460</v>
          </cell>
          <cell r="AA1108">
            <v>41460</v>
          </cell>
          <cell r="AB1108">
            <v>41460</v>
          </cell>
          <cell r="AC1108">
            <v>41432</v>
          </cell>
          <cell r="AD1108">
            <v>41446</v>
          </cell>
          <cell r="AE1108">
            <v>41496</v>
          </cell>
          <cell r="AF1108">
            <v>41499</v>
          </cell>
          <cell r="AH1108">
            <v>41528</v>
          </cell>
          <cell r="AI1108" t="str">
            <v>-</v>
          </cell>
          <cell r="AJ1108">
            <v>33</v>
          </cell>
          <cell r="AK1108">
            <v>15</v>
          </cell>
          <cell r="AL1108">
            <v>41452</v>
          </cell>
          <cell r="AM1108">
            <v>41456</v>
          </cell>
          <cell r="AN1108">
            <v>41456</v>
          </cell>
          <cell r="AO1108">
            <v>41464</v>
          </cell>
          <cell r="AP1108">
            <v>41453</v>
          </cell>
          <cell r="AQ1108">
            <v>41471</v>
          </cell>
          <cell r="AR1108">
            <v>41477</v>
          </cell>
          <cell r="AS1108">
            <v>41480</v>
          </cell>
          <cell r="AT1108" t="str">
            <v>Kennedy</v>
          </cell>
          <cell r="AU1108" t="str">
            <v>Kennedy</v>
          </cell>
          <cell r="AV1108">
            <v>41498</v>
          </cell>
          <cell r="AW1108" t="str">
            <v>-</v>
          </cell>
          <cell r="AX1108">
            <v>41501</v>
          </cell>
          <cell r="AY1108">
            <v>41544</v>
          </cell>
          <cell r="AZ1108">
            <v>91</v>
          </cell>
        </row>
        <row r="1109">
          <cell r="B1109" t="str">
            <v>A2299367-04-05</v>
          </cell>
          <cell r="C1109" t="str">
            <v>Placid Refining Co</v>
          </cell>
          <cell r="D1109" t="str">
            <v>Wareham</v>
          </cell>
          <cell r="F1109" t="str">
            <v>Miller</v>
          </cell>
          <cell r="G1109" t="str">
            <v>-</v>
          </cell>
          <cell r="H1109" t="str">
            <v>Kursten</v>
          </cell>
          <cell r="I1109" t="str">
            <v>61089</v>
          </cell>
          <cell r="J1109" t="str">
            <v>P-216A/B</v>
          </cell>
          <cell r="K1109">
            <v>117157</v>
          </cell>
          <cell r="M1109">
            <v>2</v>
          </cell>
          <cell r="N1109" t="str">
            <v>LMV311</v>
          </cell>
          <cell r="O1109">
            <v>110662</v>
          </cell>
          <cell r="P1109" t="str">
            <v>PP</v>
          </cell>
          <cell r="Q1109" t="str">
            <v>STD</v>
          </cell>
          <cell r="R1109" t="str">
            <v>PC</v>
          </cell>
          <cell r="S1109" t="str">
            <v>N</v>
          </cell>
          <cell r="T1109" t="str">
            <v>N</v>
          </cell>
          <cell r="U1109">
            <v>41452</v>
          </cell>
          <cell r="V1109">
            <v>41453</v>
          </cell>
          <cell r="W1109">
            <v>41558</v>
          </cell>
          <cell r="X1109">
            <v>41544</v>
          </cell>
          <cell r="Y1109">
            <v>41452</v>
          </cell>
          <cell r="Z1109">
            <v>41460</v>
          </cell>
          <cell r="AA1109">
            <v>41460</v>
          </cell>
          <cell r="AB1109">
            <v>41460</v>
          </cell>
          <cell r="AC1109">
            <v>41432</v>
          </cell>
          <cell r="AD1109">
            <v>41446</v>
          </cell>
          <cell r="AE1109">
            <v>41496</v>
          </cell>
          <cell r="AF1109">
            <v>41499</v>
          </cell>
          <cell r="AH1109">
            <v>41528</v>
          </cell>
          <cell r="AI1109" t="str">
            <v>-</v>
          </cell>
          <cell r="AJ1109">
            <v>33</v>
          </cell>
          <cell r="AK1109">
            <v>15</v>
          </cell>
          <cell r="AL1109">
            <v>41452</v>
          </cell>
          <cell r="AM1109">
            <v>41456</v>
          </cell>
          <cell r="AN1109">
            <v>41456</v>
          </cell>
          <cell r="AO1109">
            <v>41464</v>
          </cell>
          <cell r="AP1109">
            <v>41453</v>
          </cell>
          <cell r="AQ1109">
            <v>41471</v>
          </cell>
          <cell r="AR1109">
            <v>41477</v>
          </cell>
          <cell r="AS1109">
            <v>41480</v>
          </cell>
          <cell r="AT1109" t="str">
            <v>Kennedy</v>
          </cell>
          <cell r="AU1109" t="str">
            <v>Kennedy</v>
          </cell>
          <cell r="AV1109">
            <v>41498</v>
          </cell>
          <cell r="AW1109" t="str">
            <v>-</v>
          </cell>
          <cell r="AX1109">
            <v>41502</v>
          </cell>
          <cell r="AY1109">
            <v>41544</v>
          </cell>
          <cell r="AZ1109">
            <v>91</v>
          </cell>
        </row>
        <row r="1110">
          <cell r="B1110" t="str">
            <v>A2299367-01-02</v>
          </cell>
          <cell r="C1110" t="str">
            <v>Placid Refining Co</v>
          </cell>
          <cell r="D1110" t="str">
            <v>Wareham</v>
          </cell>
          <cell r="F1110" t="str">
            <v>Miller</v>
          </cell>
          <cell r="G1110" t="str">
            <v>-</v>
          </cell>
          <cell r="H1110" t="str">
            <v>Kursten</v>
          </cell>
          <cell r="I1110" t="str">
            <v>61089</v>
          </cell>
          <cell r="J1110" t="str">
            <v>P-253A/B</v>
          </cell>
          <cell r="K1110">
            <v>117086</v>
          </cell>
          <cell r="M1110">
            <v>2</v>
          </cell>
          <cell r="N1110" t="str">
            <v>LMV322</v>
          </cell>
          <cell r="O1110">
            <v>82648</v>
          </cell>
          <cell r="P1110" t="str">
            <v>PP</v>
          </cell>
          <cell r="Q1110" t="str">
            <v>STD</v>
          </cell>
          <cell r="R1110" t="str">
            <v>PC</v>
          </cell>
          <cell r="S1110" t="str">
            <v>N</v>
          </cell>
          <cell r="T1110" t="str">
            <v>N</v>
          </cell>
          <cell r="U1110">
            <v>41452</v>
          </cell>
          <cell r="V1110">
            <v>41453</v>
          </cell>
          <cell r="W1110">
            <v>41558</v>
          </cell>
          <cell r="X1110">
            <v>41544</v>
          </cell>
          <cell r="Y1110">
            <v>41452</v>
          </cell>
          <cell r="Z1110">
            <v>41460</v>
          </cell>
          <cell r="AA1110">
            <v>41460</v>
          </cell>
          <cell r="AB1110">
            <v>41460</v>
          </cell>
          <cell r="AC1110">
            <v>41432</v>
          </cell>
          <cell r="AD1110">
            <v>41446</v>
          </cell>
          <cell r="AE1110">
            <v>41496</v>
          </cell>
          <cell r="AF1110">
            <v>41499</v>
          </cell>
          <cell r="AH1110">
            <v>41514</v>
          </cell>
          <cell r="AI1110" t="str">
            <v>-</v>
          </cell>
          <cell r="AJ1110">
            <v>33</v>
          </cell>
          <cell r="AK1110">
            <v>13</v>
          </cell>
          <cell r="AL1110">
            <v>41452</v>
          </cell>
          <cell r="AM1110">
            <v>41456</v>
          </cell>
          <cell r="AN1110">
            <v>41456</v>
          </cell>
          <cell r="AO1110">
            <v>41464</v>
          </cell>
          <cell r="AP1110">
            <v>41453</v>
          </cell>
          <cell r="AQ1110">
            <v>41471</v>
          </cell>
          <cell r="AR1110">
            <v>41477</v>
          </cell>
          <cell r="AS1110">
            <v>41480</v>
          </cell>
          <cell r="AT1110" t="str">
            <v>Kennedy</v>
          </cell>
          <cell r="AU1110" t="str">
            <v>Kennedy</v>
          </cell>
          <cell r="AV1110">
            <v>41498</v>
          </cell>
          <cell r="AW1110" t="str">
            <v>-</v>
          </cell>
          <cell r="AX1110">
            <v>41507</v>
          </cell>
          <cell r="AY1110">
            <v>41544</v>
          </cell>
          <cell r="AZ1110">
            <v>91</v>
          </cell>
        </row>
        <row r="1111">
          <cell r="B1111" t="str">
            <v>A2313954-01-02</v>
          </cell>
          <cell r="C1111" t="str">
            <v>ENAP REFINERIAS-ACONAGUA</v>
          </cell>
          <cell r="D1111" t="str">
            <v>Wareham</v>
          </cell>
          <cell r="F1111" t="str">
            <v>Miller</v>
          </cell>
          <cell r="G1111" t="str">
            <v>-</v>
          </cell>
          <cell r="H1111" t="str">
            <v>Pam</v>
          </cell>
          <cell r="I1111" t="str">
            <v>4500161073 (LINE 40)</v>
          </cell>
          <cell r="J1111" t="str">
            <v>J-1310A/B</v>
          </cell>
          <cell r="K1111" t="str">
            <v>118259-4</v>
          </cell>
          <cell r="M1111">
            <v>2</v>
          </cell>
          <cell r="N1111" t="str">
            <v>LMV801</v>
          </cell>
          <cell r="O1111">
            <v>60248</v>
          </cell>
          <cell r="P1111" t="str">
            <v>-</v>
          </cell>
          <cell r="Q1111" t="str">
            <v>FLT</v>
          </cell>
          <cell r="R1111" t="str">
            <v>P8</v>
          </cell>
          <cell r="S1111" t="str">
            <v>N</v>
          </cell>
          <cell r="T1111" t="str">
            <v>Y</v>
          </cell>
          <cell r="U1111">
            <v>41488</v>
          </cell>
          <cell r="V1111">
            <v>41491</v>
          </cell>
          <cell r="W1111">
            <v>41547</v>
          </cell>
          <cell r="X1111">
            <v>41547</v>
          </cell>
          <cell r="Y1111">
            <v>41491</v>
          </cell>
          <cell r="Z1111">
            <v>41498</v>
          </cell>
          <cell r="AA1111">
            <v>41498</v>
          </cell>
          <cell r="AB1111">
            <v>41495</v>
          </cell>
          <cell r="AC1111">
            <v>41547</v>
          </cell>
          <cell r="AD1111">
            <v>41547</v>
          </cell>
          <cell r="AE1111">
            <v>41500</v>
          </cell>
          <cell r="AF1111">
            <v>41502</v>
          </cell>
          <cell r="AH1111">
            <v>41517</v>
          </cell>
          <cell r="AI1111" t="str">
            <v>-</v>
          </cell>
          <cell r="AJ1111">
            <v>10</v>
          </cell>
          <cell r="AK1111">
            <v>8</v>
          </cell>
          <cell r="AL1111">
            <v>41491</v>
          </cell>
          <cell r="AM1111" t="str">
            <v>-</v>
          </cell>
          <cell r="AN1111" t="str">
            <v>-</v>
          </cell>
          <cell r="AO1111">
            <v>41493</v>
          </cell>
          <cell r="AP1111">
            <v>41488</v>
          </cell>
          <cell r="AR1111">
            <v>41495</v>
          </cell>
          <cell r="AS1111">
            <v>41499</v>
          </cell>
          <cell r="AT1111" t="str">
            <v>Kampan</v>
          </cell>
          <cell r="AU1111" t="str">
            <v>Kampman</v>
          </cell>
          <cell r="AV1111">
            <v>41499</v>
          </cell>
          <cell r="AW1111" t="str">
            <v>-</v>
          </cell>
          <cell r="AX1111">
            <v>41500</v>
          </cell>
          <cell r="AY1111">
            <v>41544</v>
          </cell>
          <cell r="AZ1111">
            <v>53</v>
          </cell>
        </row>
        <row r="1112">
          <cell r="B1112" t="str">
            <v>A2301168-01</v>
          </cell>
          <cell r="C1112" t="str">
            <v>NOVATEC/Refineria Shushufindi</v>
          </cell>
          <cell r="D1112" t="str">
            <v>Wareham</v>
          </cell>
          <cell r="F1112" t="str">
            <v>Miller</v>
          </cell>
          <cell r="G1112" t="str">
            <v>-</v>
          </cell>
          <cell r="H1112" t="str">
            <v>Kursten</v>
          </cell>
          <cell r="I1112" t="str">
            <v>PO-076-13</v>
          </cell>
          <cell r="J1112" t="str">
            <v>CP006A</v>
          </cell>
          <cell r="K1112">
            <v>116981</v>
          </cell>
          <cell r="M1112">
            <v>1</v>
          </cell>
          <cell r="N1112" t="str">
            <v>LMV322Z</v>
          </cell>
          <cell r="O1112">
            <v>38614</v>
          </cell>
          <cell r="P1112" t="str">
            <v>-</v>
          </cell>
          <cell r="Q1112" t="str">
            <v>FLT</v>
          </cell>
          <cell r="R1112" t="str">
            <v>PA</v>
          </cell>
          <cell r="S1112" t="str">
            <v>N</v>
          </cell>
          <cell r="T1112" t="str">
            <v>N</v>
          </cell>
          <cell r="U1112">
            <v>41458</v>
          </cell>
          <cell r="V1112">
            <v>41458</v>
          </cell>
          <cell r="W1112">
            <v>41547</v>
          </cell>
          <cell r="X1112">
            <v>41547</v>
          </cell>
          <cell r="Y1112">
            <v>41458</v>
          </cell>
          <cell r="Z1112">
            <v>41465</v>
          </cell>
          <cell r="AA1112">
            <v>41465</v>
          </cell>
          <cell r="AB1112">
            <v>41465</v>
          </cell>
          <cell r="AC1112">
            <v>41435</v>
          </cell>
          <cell r="AD1112">
            <v>41449</v>
          </cell>
          <cell r="AE1112">
            <v>41499</v>
          </cell>
          <cell r="AF1112">
            <v>41502</v>
          </cell>
          <cell r="AH1112">
            <v>41517</v>
          </cell>
          <cell r="AI1112" t="str">
            <v>-</v>
          </cell>
          <cell r="AJ1112">
            <v>33</v>
          </cell>
          <cell r="AK1112">
            <v>12.714285714285714</v>
          </cell>
          <cell r="AL1112">
            <v>41458</v>
          </cell>
          <cell r="AM1112">
            <v>41466</v>
          </cell>
          <cell r="AN1112" t="str">
            <v>-</v>
          </cell>
          <cell r="AO1112">
            <v>41466</v>
          </cell>
          <cell r="AP1112">
            <v>41458</v>
          </cell>
          <cell r="AQ1112">
            <v>41478</v>
          </cell>
          <cell r="AR1112">
            <v>41478</v>
          </cell>
          <cell r="AS1112">
            <v>41479</v>
          </cell>
          <cell r="AT1112" t="str">
            <v>Boening</v>
          </cell>
          <cell r="AU1112" t="str">
            <v>Boening</v>
          </cell>
          <cell r="AV1112">
            <v>41480</v>
          </cell>
          <cell r="AX1112">
            <v>41485</v>
          </cell>
          <cell r="AY1112">
            <v>41535</v>
          </cell>
          <cell r="AZ1112">
            <v>77</v>
          </cell>
        </row>
        <row r="1113">
          <cell r="B1113" t="str">
            <v>A2314793-01</v>
          </cell>
          <cell r="C1113" t="str">
            <v>Oliver Equip/Exxon Mobil</v>
          </cell>
          <cell r="D1113" t="str">
            <v>Boening</v>
          </cell>
          <cell r="F1113" t="str">
            <v>Miller</v>
          </cell>
          <cell r="G1113" t="str">
            <v>-</v>
          </cell>
          <cell r="H1113" t="str">
            <v>Pam</v>
          </cell>
          <cell r="I1113" t="str">
            <v>6017579</v>
          </cell>
          <cell r="J1113" t="str">
            <v>P-6559</v>
          </cell>
          <cell r="K1113" t="str">
            <v>120181-3</v>
          </cell>
          <cell r="M1113">
            <v>1</v>
          </cell>
          <cell r="N1113" t="str">
            <v>LMV801</v>
          </cell>
          <cell r="O1113">
            <v>16088.05</v>
          </cell>
          <cell r="P1113" t="str">
            <v>-</v>
          </cell>
          <cell r="Q1113" t="str">
            <v>FLT</v>
          </cell>
          <cell r="R1113" t="str">
            <v>P5</v>
          </cell>
          <cell r="S1113" t="str">
            <v>N</v>
          </cell>
          <cell r="T1113" t="str">
            <v>Y</v>
          </cell>
          <cell r="U1113">
            <v>41492</v>
          </cell>
          <cell r="V1113">
            <v>41492</v>
          </cell>
          <cell r="W1113">
            <v>41533</v>
          </cell>
          <cell r="X1113">
            <v>41533</v>
          </cell>
          <cell r="Y1113">
            <v>41492</v>
          </cell>
          <cell r="Z1113">
            <v>41499</v>
          </cell>
          <cell r="AA1113">
            <v>41499</v>
          </cell>
          <cell r="AB1113">
            <v>41494.5</v>
          </cell>
          <cell r="AC1113">
            <v>41533</v>
          </cell>
          <cell r="AD1113">
            <v>41533</v>
          </cell>
          <cell r="AE1113">
            <v>41504.25</v>
          </cell>
          <cell r="AF1113">
            <v>41505.5</v>
          </cell>
          <cell r="AH1113">
            <v>41503</v>
          </cell>
          <cell r="AI1113" t="str">
            <v>-</v>
          </cell>
          <cell r="AJ1113">
            <v>10</v>
          </cell>
          <cell r="AK1113">
            <v>5.8571428571428568</v>
          </cell>
          <cell r="AL1113">
            <v>41492</v>
          </cell>
          <cell r="AV1113">
            <v>41495</v>
          </cell>
          <cell r="AW1113" t="str">
            <v>-</v>
          </cell>
          <cell r="AX1113">
            <v>41499</v>
          </cell>
          <cell r="AY1113">
            <v>41533</v>
          </cell>
        </row>
        <row r="1114">
          <cell r="B1114" t="str">
            <v>A2321476-01</v>
          </cell>
          <cell r="C1114" t="str">
            <v>Praxair, Inc</v>
          </cell>
          <cell r="D1114" t="str">
            <v>Wareham</v>
          </cell>
          <cell r="F1114" t="str">
            <v>Miller</v>
          </cell>
          <cell r="G1114" t="str">
            <v>-</v>
          </cell>
          <cell r="H1114" t="str">
            <v>Pam</v>
          </cell>
          <cell r="I1114" t="str">
            <v>30559616</v>
          </cell>
          <cell r="K1114">
            <v>120506</v>
          </cell>
          <cell r="M1114">
            <v>1</v>
          </cell>
          <cell r="N1114" t="str">
            <v>LMV311</v>
          </cell>
          <cell r="O1114">
            <v>38595</v>
          </cell>
          <cell r="P1114" t="str">
            <v>-</v>
          </cell>
          <cell r="Q1114" t="str">
            <v>FLT</v>
          </cell>
          <cell r="R1114" t="str">
            <v>P6</v>
          </cell>
          <cell r="S1114" t="str">
            <v>N</v>
          </cell>
          <cell r="T1114" t="str">
            <v>Y</v>
          </cell>
          <cell r="U1114">
            <v>41508</v>
          </cell>
          <cell r="V1114">
            <v>41508</v>
          </cell>
          <cell r="W1114">
            <v>41556</v>
          </cell>
          <cell r="X1114">
            <v>41544</v>
          </cell>
          <cell r="Y1114">
            <v>41508</v>
          </cell>
          <cell r="Z1114">
            <v>41515</v>
          </cell>
          <cell r="AA1114">
            <v>41515</v>
          </cell>
          <cell r="AB1114">
            <v>41511</v>
          </cell>
          <cell r="AC1114">
            <v>41544</v>
          </cell>
          <cell r="AD1114">
            <v>41544</v>
          </cell>
          <cell r="AE1114">
            <v>41506.5</v>
          </cell>
          <cell r="AF1114">
            <v>41508</v>
          </cell>
          <cell r="AH1114">
            <v>41514</v>
          </cell>
          <cell r="AI1114" t="str">
            <v>-</v>
          </cell>
          <cell r="AJ1114">
            <v>1</v>
          </cell>
          <cell r="AK1114">
            <v>5.1428571428571432</v>
          </cell>
          <cell r="AL1114">
            <v>41508</v>
          </cell>
          <cell r="AM1114" t="str">
            <v>-</v>
          </cell>
          <cell r="AN1114" t="str">
            <v>-</v>
          </cell>
          <cell r="AO1114">
            <v>41509</v>
          </cell>
          <cell r="AP1114" t="str">
            <v>-</v>
          </cell>
          <cell r="AR1114">
            <v>41512</v>
          </cell>
          <cell r="AS1114">
            <v>41512</v>
          </cell>
          <cell r="AT1114" t="str">
            <v>Boening</v>
          </cell>
          <cell r="AU1114" t="str">
            <v>Boening</v>
          </cell>
          <cell r="AW1114" t="str">
            <v>-</v>
          </cell>
          <cell r="AX1114">
            <v>41513</v>
          </cell>
          <cell r="AY1114">
            <v>41547</v>
          </cell>
          <cell r="AZ1114">
            <v>39</v>
          </cell>
        </row>
        <row r="1115">
          <cell r="B1115" t="str">
            <v>A2257353-04</v>
          </cell>
          <cell r="C1115" t="str">
            <v>Pump Products / BP Indonesia</v>
          </cell>
          <cell r="D1115" t="str">
            <v>Mckechnie</v>
          </cell>
          <cell r="F1115" t="str">
            <v>Boles</v>
          </cell>
          <cell r="H1115" t="str">
            <v>Shara</v>
          </cell>
          <cell r="I1115" t="str">
            <v>2443</v>
          </cell>
          <cell r="K1115" t="str">
            <v>115438-2</v>
          </cell>
          <cell r="M1115">
            <v>1</v>
          </cell>
          <cell r="N1115" t="str">
            <v>LMV311Z</v>
          </cell>
          <cell r="O1115">
            <v>137920</v>
          </cell>
          <cell r="P1115" t="str">
            <v>PP</v>
          </cell>
          <cell r="Q1115" t="str">
            <v>MCPX</v>
          </cell>
          <cell r="R1115" t="str">
            <v>PB</v>
          </cell>
          <cell r="S1115" t="str">
            <v>N</v>
          </cell>
          <cell r="T1115" t="str">
            <v>N</v>
          </cell>
          <cell r="U1115">
            <v>41346</v>
          </cell>
          <cell r="V1115">
            <v>41347</v>
          </cell>
          <cell r="W1115">
            <v>41537</v>
          </cell>
          <cell r="X1115">
            <v>41565</v>
          </cell>
          <cell r="Y1115">
            <v>41346</v>
          </cell>
          <cell r="Z1115">
            <v>41354</v>
          </cell>
          <cell r="AA1115">
            <v>41354</v>
          </cell>
          <cell r="AB1115">
            <v>41354</v>
          </cell>
          <cell r="AC1115">
            <v>41453</v>
          </cell>
          <cell r="AD1115">
            <v>41467</v>
          </cell>
          <cell r="AE1115">
            <v>41510</v>
          </cell>
          <cell r="AF1115">
            <v>41513</v>
          </cell>
          <cell r="AH1115">
            <v>41535</v>
          </cell>
          <cell r="AI1115" t="str">
            <v>-</v>
          </cell>
          <cell r="AJ1115">
            <v>119</v>
          </cell>
          <cell r="AK1115">
            <v>31.142857142857142</v>
          </cell>
          <cell r="AL1115">
            <v>41346</v>
          </cell>
          <cell r="AM1115" t="str">
            <v>-</v>
          </cell>
          <cell r="AN1115" t="str">
            <v>-</v>
          </cell>
          <cell r="AO1115">
            <v>41355</v>
          </cell>
          <cell r="AP1115">
            <v>41347</v>
          </cell>
          <cell r="AR1115">
            <v>41443</v>
          </cell>
          <cell r="AS1115">
            <v>41450</v>
          </cell>
          <cell r="AT1115" t="str">
            <v>Setelin</v>
          </cell>
          <cell r="AV1115">
            <v>41466</v>
          </cell>
          <cell r="AW1115" t="str">
            <v>-</v>
          </cell>
          <cell r="AX1115">
            <v>41484</v>
          </cell>
          <cell r="AY1115">
            <v>41569</v>
          </cell>
          <cell r="AZ1115">
            <v>222</v>
          </cell>
        </row>
        <row r="1116">
          <cell r="B1116" t="str">
            <v>A2311298-01-02</v>
          </cell>
          <cell r="C1116" t="str">
            <v>NPE/ Crescent Point</v>
          </cell>
          <cell r="D1116" t="str">
            <v>Kennedy</v>
          </cell>
          <cell r="F1116" t="str">
            <v>Miller</v>
          </cell>
          <cell r="G1116" t="str">
            <v>-</v>
          </cell>
          <cell r="H1116" t="str">
            <v>Kursten</v>
          </cell>
          <cell r="I1116" t="str">
            <v>PUR353825</v>
          </cell>
          <cell r="J1116" t="str">
            <v>P4-574/572 R2</v>
          </cell>
          <cell r="K1116">
            <v>118309</v>
          </cell>
          <cell r="M1116">
            <v>2</v>
          </cell>
          <cell r="N1116" t="str">
            <v>LMV801</v>
          </cell>
          <cell r="O1116">
            <v>39607.160000000003</v>
          </cell>
          <cell r="P1116" t="str">
            <v>-</v>
          </cell>
          <cell r="Q1116" t="str">
            <v>FLT</v>
          </cell>
          <cell r="R1116" t="str">
            <v>PB</v>
          </cell>
          <cell r="S1116" t="str">
            <v>N</v>
          </cell>
          <cell r="T1116" t="str">
            <v>N</v>
          </cell>
          <cell r="U1116">
            <v>41480</v>
          </cell>
          <cell r="V1116">
            <v>41481</v>
          </cell>
          <cell r="W1116">
            <v>41570</v>
          </cell>
          <cell r="X1116">
            <v>41570</v>
          </cell>
          <cell r="Y1116">
            <v>41484</v>
          </cell>
          <cell r="Z1116">
            <v>41488</v>
          </cell>
          <cell r="AA1116">
            <v>41488</v>
          </cell>
          <cell r="AB1116">
            <v>41488</v>
          </cell>
          <cell r="AC1116">
            <v>41458</v>
          </cell>
          <cell r="AD1116">
            <v>41472</v>
          </cell>
          <cell r="AE1116">
            <v>41511</v>
          </cell>
          <cell r="AF1116">
            <v>41514</v>
          </cell>
          <cell r="AH1116">
            <v>41540</v>
          </cell>
          <cell r="AI1116" t="str">
            <v>-</v>
          </cell>
          <cell r="AJ1116">
            <v>24</v>
          </cell>
          <cell r="AK1116">
            <v>12.714285714285714</v>
          </cell>
          <cell r="AL1116">
            <v>41481</v>
          </cell>
          <cell r="AM1116">
            <v>41487</v>
          </cell>
          <cell r="AN1116" t="str">
            <v>-</v>
          </cell>
          <cell r="AO1116">
            <v>41494</v>
          </cell>
          <cell r="AP1116">
            <v>41484</v>
          </cell>
          <cell r="AR1116" t="str">
            <v>-</v>
          </cell>
          <cell r="AS1116" t="str">
            <v>-</v>
          </cell>
          <cell r="AT1116" t="str">
            <v>-</v>
          </cell>
          <cell r="AU1116" t="str">
            <v>-</v>
          </cell>
          <cell r="AV1116">
            <v>41515</v>
          </cell>
          <cell r="AW1116" t="str">
            <v>-</v>
          </cell>
          <cell r="AX1116">
            <v>41522</v>
          </cell>
          <cell r="AY1116">
            <v>41565</v>
          </cell>
          <cell r="AZ1116">
            <v>84</v>
          </cell>
        </row>
        <row r="1117">
          <cell r="B1117" t="str">
            <v>A2311298-05-06</v>
          </cell>
          <cell r="C1117" t="str">
            <v>NPE/ Crescent Point</v>
          </cell>
          <cell r="D1117" t="str">
            <v>Kennedy</v>
          </cell>
          <cell r="F1117" t="str">
            <v>Miller</v>
          </cell>
          <cell r="G1117" t="str">
            <v>-</v>
          </cell>
          <cell r="H1117" t="str">
            <v>Kursten</v>
          </cell>
          <cell r="I1117" t="str">
            <v>PUR353825</v>
          </cell>
          <cell r="J1117" t="str">
            <v>P4-564/565 R4</v>
          </cell>
          <cell r="K1117">
            <v>118309</v>
          </cell>
          <cell r="M1117">
            <v>2</v>
          </cell>
          <cell r="N1117" t="str">
            <v>LMV801</v>
          </cell>
          <cell r="O1117">
            <v>45026</v>
          </cell>
          <cell r="P1117" t="str">
            <v>-</v>
          </cell>
          <cell r="Q1117" t="str">
            <v>FLT</v>
          </cell>
          <cell r="R1117" t="str">
            <v>PB</v>
          </cell>
          <cell r="S1117" t="str">
            <v>N</v>
          </cell>
          <cell r="T1117" t="str">
            <v>N</v>
          </cell>
          <cell r="U1117">
            <v>41480</v>
          </cell>
          <cell r="V1117">
            <v>41481</v>
          </cell>
          <cell r="W1117">
            <v>41570</v>
          </cell>
          <cell r="X1117">
            <v>41570</v>
          </cell>
          <cell r="Y1117">
            <v>41484</v>
          </cell>
          <cell r="Z1117">
            <v>41488</v>
          </cell>
          <cell r="AA1117">
            <v>41488</v>
          </cell>
          <cell r="AB1117">
            <v>41488</v>
          </cell>
          <cell r="AC1117">
            <v>41458</v>
          </cell>
          <cell r="AD1117">
            <v>41472</v>
          </cell>
          <cell r="AE1117">
            <v>41511</v>
          </cell>
          <cell r="AF1117">
            <v>41514</v>
          </cell>
          <cell r="AH1117">
            <v>41540</v>
          </cell>
          <cell r="AI1117" t="str">
            <v>-</v>
          </cell>
          <cell r="AJ1117">
            <v>24</v>
          </cell>
          <cell r="AK1117">
            <v>12.714285714285714</v>
          </cell>
          <cell r="AL1117">
            <v>41481</v>
          </cell>
          <cell r="AM1117">
            <v>41487</v>
          </cell>
          <cell r="AN1117" t="str">
            <v>-</v>
          </cell>
          <cell r="AO1117">
            <v>41494</v>
          </cell>
          <cell r="AP1117">
            <v>41484</v>
          </cell>
          <cell r="AR1117" t="str">
            <v>-</v>
          </cell>
          <cell r="AS1117" t="str">
            <v>-</v>
          </cell>
          <cell r="AT1117" t="str">
            <v>-</v>
          </cell>
          <cell r="AU1117" t="str">
            <v>-</v>
          </cell>
          <cell r="AV1117">
            <v>41515</v>
          </cell>
          <cell r="AW1117" t="str">
            <v>-</v>
          </cell>
          <cell r="AX1117">
            <v>41526</v>
          </cell>
          <cell r="AY1117">
            <v>41565</v>
          </cell>
          <cell r="AZ1117">
            <v>84</v>
          </cell>
        </row>
        <row r="1118">
          <cell r="B1118" t="str">
            <v>A2311298-03-04</v>
          </cell>
          <cell r="C1118" t="str">
            <v>NPE/ Crescent Point</v>
          </cell>
          <cell r="D1118" t="str">
            <v>Kennedy</v>
          </cell>
          <cell r="F1118" t="str">
            <v>Miller</v>
          </cell>
          <cell r="G1118" t="str">
            <v>-</v>
          </cell>
          <cell r="H1118" t="str">
            <v>Kursten</v>
          </cell>
          <cell r="I1118" t="str">
            <v>PUR353825</v>
          </cell>
          <cell r="J1118" t="str">
            <v>P-554/555 R2</v>
          </cell>
          <cell r="K1118">
            <v>118309</v>
          </cell>
          <cell r="M1118">
            <v>2</v>
          </cell>
          <cell r="N1118" t="str">
            <v>LMV801</v>
          </cell>
          <cell r="O1118">
            <v>74118</v>
          </cell>
          <cell r="P1118" t="str">
            <v>-</v>
          </cell>
          <cell r="Q1118" t="str">
            <v>FLT</v>
          </cell>
          <cell r="R1118" t="str">
            <v>PB</v>
          </cell>
          <cell r="S1118" t="str">
            <v>N</v>
          </cell>
          <cell r="T1118" t="str">
            <v>N</v>
          </cell>
          <cell r="U1118">
            <v>41480</v>
          </cell>
          <cell r="V1118">
            <v>41481</v>
          </cell>
          <cell r="W1118">
            <v>41570</v>
          </cell>
          <cell r="X1118">
            <v>41570</v>
          </cell>
          <cell r="Y1118">
            <v>41484</v>
          </cell>
          <cell r="Z1118">
            <v>41488</v>
          </cell>
          <cell r="AA1118">
            <v>41488</v>
          </cell>
          <cell r="AB1118">
            <v>41488</v>
          </cell>
          <cell r="AC1118">
            <v>41458</v>
          </cell>
          <cell r="AD1118">
            <v>41472</v>
          </cell>
          <cell r="AE1118">
            <v>41511</v>
          </cell>
          <cell r="AF1118">
            <v>41514</v>
          </cell>
          <cell r="AH1118">
            <v>41540</v>
          </cell>
          <cell r="AI1118" t="str">
            <v>-</v>
          </cell>
          <cell r="AJ1118">
            <v>24</v>
          </cell>
          <cell r="AK1118">
            <v>12.714285714285714</v>
          </cell>
          <cell r="AL1118">
            <v>41481</v>
          </cell>
          <cell r="AM1118">
            <v>41487</v>
          </cell>
          <cell r="AN1118" t="str">
            <v>-</v>
          </cell>
          <cell r="AO1118">
            <v>41494</v>
          </cell>
          <cell r="AP1118">
            <v>41484</v>
          </cell>
          <cell r="AR1118" t="str">
            <v>-</v>
          </cell>
          <cell r="AS1118" t="str">
            <v>-</v>
          </cell>
          <cell r="AT1118" t="str">
            <v>-</v>
          </cell>
          <cell r="AU1118" t="str">
            <v>-</v>
          </cell>
          <cell r="AV1118">
            <v>41515</v>
          </cell>
          <cell r="AW1118" t="str">
            <v>-</v>
          </cell>
          <cell r="AX1118">
            <v>41526</v>
          </cell>
          <cell r="AY1118">
            <v>41571</v>
          </cell>
          <cell r="AZ1118">
            <v>90</v>
          </cell>
        </row>
        <row r="1119">
          <cell r="B1119" t="str">
            <v>2323560 (88410500-CONV-2013)</v>
          </cell>
          <cell r="C1119" t="str">
            <v>Wood Group Mustang/ Tesoro Refining</v>
          </cell>
          <cell r="D1119" t="str">
            <v>Kennedy</v>
          </cell>
          <cell r="H1119" t="str">
            <v>Madeleine</v>
          </cell>
          <cell r="I1119" t="str">
            <v>20640-40-307.0-002</v>
          </cell>
          <cell r="J1119" t="str">
            <v>J-126A</v>
          </cell>
          <cell r="K1119" t="str">
            <v>118637-4</v>
          </cell>
          <cell r="M1119">
            <v>1</v>
          </cell>
          <cell r="N1119" t="str">
            <v>CONV SPARES</v>
          </cell>
          <cell r="O1119">
            <v>19578</v>
          </cell>
          <cell r="P1119" t="str">
            <v>-</v>
          </cell>
          <cell r="Q1119" t="str">
            <v>FLT</v>
          </cell>
          <cell r="R1119" t="str">
            <v>CONV PARTS</v>
          </cell>
          <cell r="S1119" t="str">
            <v>N</v>
          </cell>
          <cell r="T1119" t="str">
            <v>N</v>
          </cell>
          <cell r="U1119">
            <v>41513</v>
          </cell>
          <cell r="V1119">
            <v>41514</v>
          </cell>
          <cell r="W1119">
            <v>41541</v>
          </cell>
          <cell r="X1119">
            <v>41541</v>
          </cell>
          <cell r="Y1119">
            <v>41513</v>
          </cell>
          <cell r="Z1119">
            <v>41521</v>
          </cell>
          <cell r="AA1119">
            <v>41521</v>
          </cell>
          <cell r="AB1119" t="e">
            <v>#N/A</v>
          </cell>
          <cell r="AC1119" t="e">
            <v>#N/A</v>
          </cell>
          <cell r="AD1119" t="e">
            <v>#N/A</v>
          </cell>
          <cell r="AE1119" t="e">
            <v>#N/A</v>
          </cell>
          <cell r="AF1119">
            <v>41516</v>
          </cell>
          <cell r="AH1119">
            <v>41511</v>
          </cell>
          <cell r="AI1119" t="str">
            <v>-</v>
          </cell>
          <cell r="AJ1119">
            <v>3</v>
          </cell>
          <cell r="AK1119">
            <v>3.8571428571428572</v>
          </cell>
          <cell r="AL1119">
            <v>41513</v>
          </cell>
          <cell r="AM1119" t="str">
            <v>-</v>
          </cell>
          <cell r="AN1119" t="str">
            <v>-</v>
          </cell>
          <cell r="AO1119" t="str">
            <v>-</v>
          </cell>
          <cell r="AP1119" t="str">
            <v>-</v>
          </cell>
          <cell r="AR1119" t="str">
            <v>-</v>
          </cell>
          <cell r="AS1119" t="str">
            <v>-</v>
          </cell>
          <cell r="AT1119" t="str">
            <v>-</v>
          </cell>
          <cell r="AU1119" t="str">
            <v>-</v>
          </cell>
          <cell r="AV1119">
            <v>41515</v>
          </cell>
          <cell r="AW1119" t="str">
            <v>-</v>
          </cell>
          <cell r="AX1119">
            <v>41516</v>
          </cell>
          <cell r="AY1119">
            <v>41549</v>
          </cell>
          <cell r="AZ1119">
            <v>35</v>
          </cell>
        </row>
        <row r="1120">
          <cell r="B1120" t="str">
            <v>C2287622-01</v>
          </cell>
          <cell r="C1120" t="str">
            <v>Vibropac / Petrobras</v>
          </cell>
          <cell r="D1120" t="str">
            <v>da Silva</v>
          </cell>
          <cell r="F1120" t="str">
            <v>Reichert</v>
          </cell>
          <cell r="H1120" t="str">
            <v>Shara</v>
          </cell>
          <cell r="I1120" t="str">
            <v>14637</v>
          </cell>
          <cell r="J1120" t="str">
            <v>V-13503</v>
          </cell>
          <cell r="K1120" t="str">
            <v>SC12397</v>
          </cell>
          <cell r="M1120">
            <v>1</v>
          </cell>
          <cell r="N1120" t="str">
            <v>LMC311P</v>
          </cell>
          <cell r="O1120">
            <v>63906</v>
          </cell>
          <cell r="P1120" t="str">
            <v>-</v>
          </cell>
          <cell r="Q1120" t="str">
            <v>MCPX</v>
          </cell>
          <cell r="R1120" t="str">
            <v>CA</v>
          </cell>
          <cell r="S1120" t="str">
            <v>N</v>
          </cell>
          <cell r="T1120" t="str">
            <v>N</v>
          </cell>
          <cell r="U1120">
            <v>41424</v>
          </cell>
          <cell r="V1120">
            <v>41425</v>
          </cell>
          <cell r="W1120">
            <v>41561</v>
          </cell>
          <cell r="X1120">
            <v>41578</v>
          </cell>
          <cell r="Y1120">
            <v>41424</v>
          </cell>
          <cell r="Z1120">
            <v>41432</v>
          </cell>
          <cell r="AA1120">
            <v>41432</v>
          </cell>
          <cell r="AB1120">
            <v>41439</v>
          </cell>
          <cell r="AC1120">
            <v>41466</v>
          </cell>
          <cell r="AD1120">
            <v>41480</v>
          </cell>
          <cell r="AE1120">
            <v>41514</v>
          </cell>
          <cell r="AF1120">
            <v>41518</v>
          </cell>
          <cell r="AH1120">
            <v>41548</v>
          </cell>
          <cell r="AI1120" t="str">
            <v>-</v>
          </cell>
          <cell r="AJ1120">
            <v>66</v>
          </cell>
          <cell r="AK1120">
            <v>21.857142857142858</v>
          </cell>
          <cell r="AL1120">
            <v>41425</v>
          </cell>
          <cell r="AM1120" t="str">
            <v>-</v>
          </cell>
          <cell r="AN1120" t="str">
            <v>-</v>
          </cell>
          <cell r="AO1120" t="str">
            <v>-</v>
          </cell>
          <cell r="AP1120">
            <v>41526</v>
          </cell>
          <cell r="AR1120">
            <v>41543</v>
          </cell>
          <cell r="AS1120">
            <v>41544</v>
          </cell>
          <cell r="AT1120" t="str">
            <v>Mike</v>
          </cell>
          <cell r="AU1120" t="str">
            <v>Parsell</v>
          </cell>
          <cell r="AV1120">
            <v>41548</v>
          </cell>
          <cell r="AW1120" t="str">
            <v>-</v>
          </cell>
          <cell r="AX1120">
            <v>41551</v>
          </cell>
          <cell r="AY1120">
            <v>41589</v>
          </cell>
        </row>
        <row r="1121">
          <cell r="B1121" t="str">
            <v>C2218797-01-02</v>
          </cell>
          <cell r="C1121" t="str">
            <v>POSCO E&amp;C</v>
          </cell>
          <cell r="D1121" t="str">
            <v>Strunc</v>
          </cell>
          <cell r="F1121" t="str">
            <v>Powell</v>
          </cell>
          <cell r="G1121" t="str">
            <v>Hilbert</v>
          </cell>
          <cell r="H1121" t="str">
            <v>Suzy</v>
          </cell>
          <cell r="I1121" t="str">
            <v>2012FS0159</v>
          </cell>
          <cell r="J1121" t="str">
            <v>K-139A/B</v>
          </cell>
          <cell r="M1121">
            <v>2</v>
          </cell>
          <cell r="N1121" t="str">
            <v>LF2440</v>
          </cell>
          <cell r="O1121">
            <v>5155300</v>
          </cell>
          <cell r="P1121" t="str">
            <v>PP</v>
          </cell>
          <cell r="Q1121" t="str">
            <v>CPX</v>
          </cell>
          <cell r="R1121" t="str">
            <v>Pinn/API</v>
          </cell>
          <cell r="S1121" t="str">
            <v>Y</v>
          </cell>
          <cell r="T1121" t="str">
            <v>N</v>
          </cell>
          <cell r="U1121">
            <v>41225</v>
          </cell>
          <cell r="V1121">
            <v>41243</v>
          </cell>
          <cell r="W1121">
            <v>41712</v>
          </cell>
          <cell r="X1121">
            <v>41712</v>
          </cell>
          <cell r="Y1121">
            <v>41227</v>
          </cell>
          <cell r="Z1121">
            <v>41250</v>
          </cell>
          <cell r="AA1121">
            <v>41250</v>
          </cell>
          <cell r="AB1121">
            <v>41257</v>
          </cell>
          <cell r="AC1121">
            <v>41432</v>
          </cell>
          <cell r="AD1121">
            <v>41460</v>
          </cell>
          <cell r="AE1121" t="str">
            <v>-</v>
          </cell>
          <cell r="AF1121">
            <v>41519</v>
          </cell>
          <cell r="AH1121">
            <v>41682</v>
          </cell>
          <cell r="AI1121">
            <v>41558</v>
          </cell>
          <cell r="AJ1121">
            <v>197</v>
          </cell>
          <cell r="AK1121">
            <v>67</v>
          </cell>
          <cell r="AL1121">
            <v>41229</v>
          </cell>
          <cell r="AP1121" t="str">
            <v>X</v>
          </cell>
          <cell r="AV1121">
            <v>41509</v>
          </cell>
          <cell r="AX1121">
            <v>41547</v>
          </cell>
          <cell r="AY1121">
            <v>41722</v>
          </cell>
          <cell r="AZ1121">
            <v>479</v>
          </cell>
        </row>
        <row r="1122">
          <cell r="B1122" t="str">
            <v>A2310687-01-02</v>
          </cell>
          <cell r="C1122" t="str">
            <v>Tecnimont/ OPAL</v>
          </cell>
          <cell r="D1122" t="str">
            <v>Elkins</v>
          </cell>
          <cell r="F1122" t="str">
            <v>Collins-Lane</v>
          </cell>
          <cell r="H1122" t="str">
            <v>Norma</v>
          </cell>
          <cell r="I1122" t="str">
            <v>7500040704</v>
          </cell>
          <cell r="J1122" t="str">
            <v>30-PC-941A/B</v>
          </cell>
          <cell r="K1122">
            <v>112135</v>
          </cell>
          <cell r="M1122">
            <v>2</v>
          </cell>
          <cell r="N1122" t="str">
            <v>LMV311</v>
          </cell>
          <cell r="O1122">
            <v>483865</v>
          </cell>
          <cell r="P1122" t="str">
            <v>PP</v>
          </cell>
          <cell r="Q1122" t="str">
            <v>MCPX</v>
          </cell>
          <cell r="R1122" t="str">
            <v>PD</v>
          </cell>
          <cell r="S1122" t="str">
            <v>Y</v>
          </cell>
          <cell r="T1122" t="str">
            <v>N</v>
          </cell>
          <cell r="U1122">
            <v>41480</v>
          </cell>
          <cell r="V1122">
            <v>41481</v>
          </cell>
          <cell r="W1122">
            <v>41600</v>
          </cell>
          <cell r="X1122">
            <v>41624</v>
          </cell>
          <cell r="Y1122">
            <v>41480</v>
          </cell>
          <cell r="Z1122">
            <v>41488</v>
          </cell>
          <cell r="AA1122">
            <v>41488</v>
          </cell>
          <cell r="AB1122">
            <v>41488</v>
          </cell>
          <cell r="AC1122">
            <v>41512</v>
          </cell>
          <cell r="AD1122">
            <v>41526</v>
          </cell>
          <cell r="AE1122">
            <v>41515</v>
          </cell>
          <cell r="AF1122">
            <v>41519</v>
          </cell>
          <cell r="AH1122">
            <v>41594</v>
          </cell>
          <cell r="AI1122" t="str">
            <v>-</v>
          </cell>
          <cell r="AJ1122">
            <v>27</v>
          </cell>
          <cell r="AK1122">
            <v>20.428571428571427</v>
          </cell>
          <cell r="AL1122">
            <v>41480</v>
          </cell>
          <cell r="AM1122" t="str">
            <v>-</v>
          </cell>
          <cell r="AN1122">
            <v>41494</v>
          </cell>
          <cell r="AO1122">
            <v>41495</v>
          </cell>
          <cell r="AP1122" t="str">
            <v>-</v>
          </cell>
          <cell r="AQ1122">
            <v>41542</v>
          </cell>
          <cell r="AR1122">
            <v>41542</v>
          </cell>
          <cell r="AT1122" t="str">
            <v>Setelin</v>
          </cell>
          <cell r="AU1122" t="str">
            <v>Carlon</v>
          </cell>
          <cell r="AV1122">
            <v>41544</v>
          </cell>
          <cell r="AW1122" t="str">
            <v>-</v>
          </cell>
          <cell r="AX1122">
            <v>41550</v>
          </cell>
          <cell r="AY1122">
            <v>41634</v>
          </cell>
          <cell r="AZ1122">
            <v>153</v>
          </cell>
        </row>
        <row r="1123">
          <cell r="B1123" t="str">
            <v>A2310687-03</v>
          </cell>
          <cell r="C1123" t="str">
            <v>Tecnimont/ OPAL</v>
          </cell>
          <cell r="D1123" t="str">
            <v>Elkins</v>
          </cell>
          <cell r="F1123" t="str">
            <v>Boles</v>
          </cell>
          <cell r="H1123" t="str">
            <v>Norma</v>
          </cell>
          <cell r="I1123" t="str">
            <v>7500040704</v>
          </cell>
          <cell r="J1123" t="str">
            <v>30-PC-943</v>
          </cell>
          <cell r="K1123">
            <v>112135</v>
          </cell>
          <cell r="M1123">
            <v>1</v>
          </cell>
          <cell r="N1123" t="str">
            <v>LMV322</v>
          </cell>
          <cell r="O1123">
            <v>273868</v>
          </cell>
          <cell r="P1123" t="str">
            <v>PP</v>
          </cell>
          <cell r="Q1123" t="str">
            <v>MCPX</v>
          </cell>
          <cell r="R1123" t="str">
            <v>PD</v>
          </cell>
          <cell r="S1123" t="str">
            <v>Y</v>
          </cell>
          <cell r="T1123" t="str">
            <v>N</v>
          </cell>
          <cell r="U1123">
            <v>41480</v>
          </cell>
          <cell r="V1123">
            <v>41481</v>
          </cell>
          <cell r="W1123">
            <v>41600</v>
          </cell>
          <cell r="X1123">
            <v>41624</v>
          </cell>
          <cell r="Y1123">
            <v>41480</v>
          </cell>
          <cell r="Z1123">
            <v>41488</v>
          </cell>
          <cell r="AA1123">
            <v>41488</v>
          </cell>
          <cell r="AB1123">
            <v>41488</v>
          </cell>
          <cell r="AC1123">
            <v>41512</v>
          </cell>
          <cell r="AD1123">
            <v>41526</v>
          </cell>
          <cell r="AE1123">
            <v>41515</v>
          </cell>
          <cell r="AF1123">
            <v>41519</v>
          </cell>
          <cell r="AH1123">
            <v>41594</v>
          </cell>
          <cell r="AI1123" t="str">
            <v>-</v>
          </cell>
          <cell r="AJ1123">
            <v>27</v>
          </cell>
          <cell r="AK1123">
            <v>20.428571428571427</v>
          </cell>
          <cell r="AL1123">
            <v>41480</v>
          </cell>
          <cell r="AM1123" t="str">
            <v>-</v>
          </cell>
          <cell r="AN1123">
            <v>41494</v>
          </cell>
          <cell r="AO1123">
            <v>41495</v>
          </cell>
          <cell r="AP1123" t="str">
            <v>-</v>
          </cell>
          <cell r="AQ1123">
            <v>41542</v>
          </cell>
          <cell r="AR1123">
            <v>41542</v>
          </cell>
          <cell r="AT1123" t="str">
            <v>Setelin</v>
          </cell>
          <cell r="AU1123" t="str">
            <v>Carlon</v>
          </cell>
          <cell r="AV1123">
            <v>41544</v>
          </cell>
          <cell r="AW1123" t="str">
            <v>-</v>
          </cell>
          <cell r="AX1123">
            <v>41550</v>
          </cell>
          <cell r="AY1123">
            <v>41634</v>
          </cell>
          <cell r="AZ1123">
            <v>153</v>
          </cell>
        </row>
        <row r="1124">
          <cell r="B1124" t="str">
            <v>A2319380-01</v>
          </cell>
          <cell r="C1124" t="str">
            <v>Targa Downstream</v>
          </cell>
          <cell r="D1124" t="str">
            <v>Boening</v>
          </cell>
          <cell r="F1124" t="str">
            <v>Miller</v>
          </cell>
          <cell r="G1124" t="str">
            <v>-</v>
          </cell>
          <cell r="H1124" t="str">
            <v>Kursten</v>
          </cell>
          <cell r="I1124" t="str">
            <v>31009-0000037694</v>
          </cell>
          <cell r="J1124" t="str">
            <v>28-16-02</v>
          </cell>
          <cell r="K1124" t="str">
            <v>SQ#1136636-8</v>
          </cell>
          <cell r="M1124">
            <v>1</v>
          </cell>
          <cell r="N1124" t="str">
            <v>LMV801</v>
          </cell>
          <cell r="O1124">
            <v>37101</v>
          </cell>
          <cell r="P1124" t="str">
            <v>-</v>
          </cell>
          <cell r="Q1124" t="str">
            <v>FLT</v>
          </cell>
          <cell r="R1124" t="str">
            <v>PB</v>
          </cell>
          <cell r="S1124" t="str">
            <v>N</v>
          </cell>
          <cell r="T1124" t="str">
            <v>N</v>
          </cell>
          <cell r="U1124">
            <v>41502</v>
          </cell>
          <cell r="V1124">
            <v>41502</v>
          </cell>
          <cell r="W1124">
            <v>41572</v>
          </cell>
          <cell r="X1124">
            <v>41572</v>
          </cell>
          <cell r="Y1124">
            <v>41502</v>
          </cell>
          <cell r="Z1124">
            <v>41509</v>
          </cell>
          <cell r="AA1124">
            <v>41509</v>
          </cell>
          <cell r="AB1124">
            <v>41509</v>
          </cell>
          <cell r="AC1124">
            <v>41460</v>
          </cell>
          <cell r="AD1124">
            <v>41474</v>
          </cell>
          <cell r="AE1124">
            <v>41517</v>
          </cell>
          <cell r="AF1124">
            <v>41520</v>
          </cell>
          <cell r="AH1124">
            <v>41542</v>
          </cell>
          <cell r="AI1124" t="str">
            <v>-</v>
          </cell>
          <cell r="AJ1124">
            <v>13</v>
          </cell>
          <cell r="AK1124">
            <v>10</v>
          </cell>
          <cell r="AL1124">
            <v>41502</v>
          </cell>
          <cell r="AM1124">
            <v>41513</v>
          </cell>
          <cell r="AN1124">
            <v>41513</v>
          </cell>
          <cell r="AO1124">
            <v>41513</v>
          </cell>
          <cell r="AP1124" t="str">
            <v>-</v>
          </cell>
          <cell r="AR1124" t="str">
            <v>-</v>
          </cell>
          <cell r="AS1124" t="str">
            <v>-</v>
          </cell>
          <cell r="AT1124" t="str">
            <v>-</v>
          </cell>
          <cell r="AU1124" t="str">
            <v>-</v>
          </cell>
          <cell r="AV1124">
            <v>41522</v>
          </cell>
          <cell r="AW1124" t="str">
            <v>-</v>
          </cell>
          <cell r="AX1124">
            <v>41523</v>
          </cell>
          <cell r="AY1124">
            <v>41568</v>
          </cell>
          <cell r="AZ1124">
            <v>66</v>
          </cell>
        </row>
        <row r="1125">
          <cell r="B1125" t="str">
            <v>A2274848-01</v>
          </cell>
          <cell r="C1125" t="str">
            <v>Exion Asia / PC Muriah</v>
          </cell>
          <cell r="D1125" t="str">
            <v>Pastore</v>
          </cell>
          <cell r="F1125" t="str">
            <v>Smeltzer</v>
          </cell>
          <cell r="G1125" t="str">
            <v>Gonzales</v>
          </cell>
          <cell r="H1125" t="str">
            <v>Christina</v>
          </cell>
          <cell r="I1125" t="str">
            <v>00440139R1</v>
          </cell>
          <cell r="J1125" t="str">
            <v>10P2101</v>
          </cell>
          <cell r="K1125" t="str">
            <v>113711-8</v>
          </cell>
          <cell r="M1125">
            <v>1</v>
          </cell>
          <cell r="N1125" t="str">
            <v>LMV322</v>
          </cell>
          <cell r="O1125">
            <v>257385</v>
          </cell>
          <cell r="P1125" t="str">
            <v>PP</v>
          </cell>
          <cell r="Q1125" t="str">
            <v>MCPX</v>
          </cell>
          <cell r="R1125" t="str">
            <v>PE</v>
          </cell>
          <cell r="S1125" t="str">
            <v>Y</v>
          </cell>
          <cell r="T1125" t="str">
            <v>N</v>
          </cell>
          <cell r="U1125">
            <v>41393</v>
          </cell>
          <cell r="V1125">
            <v>41393</v>
          </cell>
          <cell r="W1125">
            <v>41595</v>
          </cell>
          <cell r="X1125">
            <v>41624</v>
          </cell>
          <cell r="Y1125">
            <v>41393</v>
          </cell>
          <cell r="Z1125">
            <v>41400</v>
          </cell>
          <cell r="AA1125">
            <v>41400</v>
          </cell>
          <cell r="AB1125">
            <v>41400</v>
          </cell>
          <cell r="AC1125">
            <v>41498</v>
          </cell>
          <cell r="AD1125">
            <v>41512</v>
          </cell>
          <cell r="AE1125">
            <v>41516</v>
          </cell>
          <cell r="AF1125">
            <v>41521</v>
          </cell>
          <cell r="AH1125">
            <v>41594</v>
          </cell>
          <cell r="AI1125" t="str">
            <v>-</v>
          </cell>
          <cell r="AJ1125">
            <v>93</v>
          </cell>
          <cell r="AK1125">
            <v>33</v>
          </cell>
          <cell r="AL1125">
            <v>41393</v>
          </cell>
          <cell r="AM1125">
            <v>41407</v>
          </cell>
          <cell r="AN1125">
            <v>41401</v>
          </cell>
          <cell r="AO1125">
            <v>41400</v>
          </cell>
          <cell r="AP1125">
            <v>41393</v>
          </cell>
          <cell r="AQ1125">
            <v>41439</v>
          </cell>
          <cell r="AR1125">
            <v>41512</v>
          </cell>
          <cell r="AS1125">
            <v>41514</v>
          </cell>
          <cell r="AT1125" t="str">
            <v>Setelin</v>
          </cell>
          <cell r="AU1125" t="str">
            <v>Joyce</v>
          </cell>
          <cell r="AV1125">
            <v>41516</v>
          </cell>
          <cell r="AX1125">
            <v>41534</v>
          </cell>
          <cell r="AY1125">
            <v>41635</v>
          </cell>
          <cell r="AZ1125">
            <v>242</v>
          </cell>
        </row>
        <row r="1126">
          <cell r="B1126" t="str">
            <v>A2307047-01</v>
          </cell>
          <cell r="C1126" t="str">
            <v>Delek Refining Ltd.</v>
          </cell>
          <cell r="D1126" t="str">
            <v>Wareham</v>
          </cell>
          <cell r="F1126" t="str">
            <v>Reichert</v>
          </cell>
          <cell r="H1126" t="str">
            <v>Kursten</v>
          </cell>
          <cell r="I1126" t="str">
            <v>PO045845-0000-001</v>
          </cell>
          <cell r="K1126">
            <v>120660</v>
          </cell>
          <cell r="M1126">
            <v>1</v>
          </cell>
          <cell r="N1126" t="str">
            <v>LMV806</v>
          </cell>
          <cell r="O1126">
            <v>18637</v>
          </cell>
          <cell r="P1126" t="str">
            <v>-</v>
          </cell>
          <cell r="Q1126" t="str">
            <v>FLT</v>
          </cell>
          <cell r="R1126" t="str">
            <v>PA</v>
          </cell>
          <cell r="S1126" t="str">
            <v>N</v>
          </cell>
          <cell r="T1126" t="str">
            <v>N</v>
          </cell>
          <cell r="U1126">
            <v>41472</v>
          </cell>
          <cell r="V1126">
            <v>41473</v>
          </cell>
          <cell r="W1126">
            <v>41570</v>
          </cell>
          <cell r="X1126">
            <v>41570</v>
          </cell>
          <cell r="Y1126">
            <v>41473</v>
          </cell>
          <cell r="Z1126">
            <v>41480</v>
          </cell>
          <cell r="AA1126">
            <v>41480</v>
          </cell>
          <cell r="AB1126">
            <v>41480</v>
          </cell>
          <cell r="AC1126">
            <v>41458</v>
          </cell>
          <cell r="AD1126">
            <v>41472</v>
          </cell>
          <cell r="AE1126">
            <v>41520</v>
          </cell>
          <cell r="AF1126">
            <v>41523</v>
          </cell>
          <cell r="AH1126">
            <v>41540</v>
          </cell>
          <cell r="AI1126" t="str">
            <v>-</v>
          </cell>
          <cell r="AJ1126">
            <v>37</v>
          </cell>
          <cell r="AK1126">
            <v>13.857142857142858</v>
          </cell>
          <cell r="AL1126">
            <v>41472</v>
          </cell>
          <cell r="AM1126">
            <v>41485</v>
          </cell>
          <cell r="AN1126">
            <v>41485</v>
          </cell>
          <cell r="AO1126">
            <v>41486</v>
          </cell>
          <cell r="AP1126">
            <v>41473</v>
          </cell>
          <cell r="AQ1126" t="str">
            <v>X</v>
          </cell>
          <cell r="AR1126">
            <v>41499</v>
          </cell>
          <cell r="AS1126">
            <v>41505</v>
          </cell>
          <cell r="AT1126" t="str">
            <v>Kampman</v>
          </cell>
          <cell r="AU1126" t="str">
            <v>Kampman</v>
          </cell>
          <cell r="AV1126">
            <v>41505</v>
          </cell>
          <cell r="AW1126" t="str">
            <v>-</v>
          </cell>
          <cell r="AX1126">
            <v>41505</v>
          </cell>
          <cell r="AY1126">
            <v>41547</v>
          </cell>
          <cell r="AZ1126">
            <v>74</v>
          </cell>
        </row>
        <row r="1127">
          <cell r="B1127" t="str">
            <v>A2307189-01-02</v>
          </cell>
          <cell r="C1127" t="str">
            <v>Delek Refining Ltd.</v>
          </cell>
          <cell r="D1127" t="str">
            <v>Wareham</v>
          </cell>
          <cell r="F1127" t="str">
            <v>Miller</v>
          </cell>
          <cell r="G1127" t="str">
            <v>-</v>
          </cell>
          <cell r="H1127" t="str">
            <v>Pam</v>
          </cell>
          <cell r="I1127" t="str">
            <v>PO045701-0000-001</v>
          </cell>
          <cell r="K1127">
            <v>120661</v>
          </cell>
          <cell r="M1127">
            <v>2</v>
          </cell>
          <cell r="N1127" t="str">
            <v>LMV806</v>
          </cell>
          <cell r="O1127">
            <v>41298</v>
          </cell>
          <cell r="P1127" t="str">
            <v>-</v>
          </cell>
          <cell r="Q1127" t="str">
            <v>FLT</v>
          </cell>
          <cell r="R1127" t="str">
            <v>PA</v>
          </cell>
          <cell r="S1127" t="str">
            <v>N</v>
          </cell>
          <cell r="T1127" t="str">
            <v>N</v>
          </cell>
          <cell r="U1127">
            <v>41472</v>
          </cell>
          <cell r="V1127">
            <v>41472</v>
          </cell>
          <cell r="W1127">
            <v>41570</v>
          </cell>
          <cell r="X1127">
            <v>41570</v>
          </cell>
          <cell r="Y1127">
            <v>41472</v>
          </cell>
          <cell r="Z1127">
            <v>41479</v>
          </cell>
          <cell r="AA1127">
            <v>41479</v>
          </cell>
          <cell r="AB1127">
            <v>41479</v>
          </cell>
          <cell r="AC1127">
            <v>41458</v>
          </cell>
          <cell r="AD1127">
            <v>41472</v>
          </cell>
          <cell r="AE1127">
            <v>41520</v>
          </cell>
          <cell r="AF1127">
            <v>41523</v>
          </cell>
          <cell r="AH1127">
            <v>41540</v>
          </cell>
          <cell r="AI1127" t="str">
            <v>-</v>
          </cell>
          <cell r="AJ1127">
            <v>38</v>
          </cell>
          <cell r="AK1127">
            <v>14</v>
          </cell>
          <cell r="AL1127">
            <v>41472</v>
          </cell>
          <cell r="AM1127">
            <v>41487</v>
          </cell>
          <cell r="AN1127">
            <v>41487</v>
          </cell>
          <cell r="AO1127">
            <v>41487</v>
          </cell>
          <cell r="AP1127">
            <v>41473</v>
          </cell>
          <cell r="AQ1127">
            <v>41473</v>
          </cell>
          <cell r="AR1127">
            <v>41492</v>
          </cell>
          <cell r="AV1127">
            <v>41500</v>
          </cell>
          <cell r="AW1127" t="str">
            <v>-</v>
          </cell>
          <cell r="AX1127">
            <v>41501</v>
          </cell>
          <cell r="AY1127">
            <v>41547</v>
          </cell>
          <cell r="AZ1127">
            <v>75</v>
          </cell>
        </row>
        <row r="1128">
          <cell r="B1128" t="str">
            <v>A2228043-01-02</v>
          </cell>
          <cell r="C1128" t="str">
            <v>Yantai Wanhua</v>
          </cell>
          <cell r="D1128" t="str">
            <v>Setelin</v>
          </cell>
          <cell r="F1128" t="str">
            <v>Burks</v>
          </cell>
          <cell r="H1128" t="str">
            <v>Nancy</v>
          </cell>
          <cell r="I1128" t="str">
            <v>WHY12065US</v>
          </cell>
          <cell r="J1128" t="str">
            <v>P-1015-1/2</v>
          </cell>
          <cell r="M1128">
            <v>2</v>
          </cell>
          <cell r="N1128" t="str">
            <v>LMV311Z</v>
          </cell>
          <cell r="O1128">
            <v>300000</v>
          </cell>
          <cell r="P1128" t="str">
            <v>-</v>
          </cell>
          <cell r="Q1128" t="str">
            <v>CPX</v>
          </cell>
          <cell r="R1128" t="str">
            <v>PD</v>
          </cell>
          <cell r="S1128" t="str">
            <v>N</v>
          </cell>
          <cell r="T1128" t="str">
            <v>N</v>
          </cell>
          <cell r="U1128">
            <v>41255</v>
          </cell>
          <cell r="V1128">
            <v>41276</v>
          </cell>
          <cell r="W1128">
            <v>41591</v>
          </cell>
          <cell r="X1128">
            <v>41591</v>
          </cell>
          <cell r="Y1128">
            <v>41262</v>
          </cell>
          <cell r="Z1128">
            <v>41283</v>
          </cell>
          <cell r="AA1128">
            <v>41283</v>
          </cell>
          <cell r="AB1128">
            <v>41283</v>
          </cell>
          <cell r="AC1128">
            <v>41479</v>
          </cell>
          <cell r="AD1128">
            <v>41493</v>
          </cell>
          <cell r="AE1128">
            <v>41519</v>
          </cell>
          <cell r="AF1128">
            <v>41523</v>
          </cell>
          <cell r="AH1128">
            <v>41561</v>
          </cell>
          <cell r="AI1128" t="str">
            <v>-</v>
          </cell>
          <cell r="AJ1128">
            <v>178</v>
          </cell>
          <cell r="AK1128">
            <v>45</v>
          </cell>
          <cell r="AL1128">
            <v>41262</v>
          </cell>
          <cell r="AM1128">
            <v>41324</v>
          </cell>
          <cell r="AN1128">
            <v>41324</v>
          </cell>
          <cell r="AO1128">
            <v>41324</v>
          </cell>
          <cell r="AP1128">
            <v>41276</v>
          </cell>
          <cell r="AQ1128">
            <v>41495</v>
          </cell>
          <cell r="AR1128">
            <v>41506</v>
          </cell>
          <cell r="AS1128">
            <v>41526</v>
          </cell>
          <cell r="AT1128" t="str">
            <v>Nelson</v>
          </cell>
          <cell r="AU1128" t="str">
            <v>Miller</v>
          </cell>
          <cell r="AV1128">
            <v>41544</v>
          </cell>
          <cell r="AW1128" t="str">
            <v>-</v>
          </cell>
          <cell r="AX1128">
            <v>41548</v>
          </cell>
          <cell r="AY1128">
            <v>41612</v>
          </cell>
          <cell r="AZ1128">
            <v>336</v>
          </cell>
        </row>
        <row r="1129">
          <cell r="B1129" t="str">
            <v>C2218797-01-02</v>
          </cell>
          <cell r="C1129" t="str">
            <v>POSCO E&amp;C KIT</v>
          </cell>
          <cell r="D1129" t="str">
            <v>Strunc</v>
          </cell>
          <cell r="F1129" t="str">
            <v>Rutherford</v>
          </cell>
          <cell r="G1129" t="str">
            <v>Turner</v>
          </cell>
          <cell r="H1129" t="str">
            <v>Suzy</v>
          </cell>
          <cell r="I1129" t="str">
            <v>2012FS0159</v>
          </cell>
          <cell r="J1129" t="str">
            <v>K-139A/B</v>
          </cell>
          <cell r="M1129">
            <v>0</v>
          </cell>
          <cell r="N1129" t="str">
            <v>LF2440</v>
          </cell>
          <cell r="O1129">
            <v>0</v>
          </cell>
          <cell r="P1129" t="str">
            <v>PP</v>
          </cell>
          <cell r="Q1129" t="str">
            <v>CPX</v>
          </cell>
          <cell r="R1129" t="str">
            <v>Pinn/API</v>
          </cell>
          <cell r="S1129" t="str">
            <v>Y</v>
          </cell>
          <cell r="T1129" t="str">
            <v>N</v>
          </cell>
          <cell r="U1129">
            <v>41225</v>
          </cell>
          <cell r="V1129">
            <v>41243</v>
          </cell>
          <cell r="W1129">
            <v>41670</v>
          </cell>
          <cell r="X1129">
            <v>41712</v>
          </cell>
          <cell r="Y1129">
            <v>41227</v>
          </cell>
          <cell r="AA1129">
            <v>41250</v>
          </cell>
          <cell r="AB1129">
            <v>41257</v>
          </cell>
          <cell r="AC1129">
            <v>41523</v>
          </cell>
          <cell r="AD1129">
            <v>41460</v>
          </cell>
          <cell r="AE1129" t="str">
            <v>-</v>
          </cell>
          <cell r="AF1129">
            <v>41523</v>
          </cell>
          <cell r="AG1129" t="str">
            <v>-</v>
          </cell>
          <cell r="AH1129">
            <v>41682</v>
          </cell>
          <cell r="AI1129">
            <v>41558</v>
          </cell>
          <cell r="AJ1129">
            <v>201</v>
          </cell>
          <cell r="AK1129">
            <v>67</v>
          </cell>
          <cell r="AL1129">
            <v>41229</v>
          </cell>
          <cell r="AP1129" t="str">
            <v>-</v>
          </cell>
          <cell r="AV1129">
            <v>41543</v>
          </cell>
          <cell r="AW1129">
            <v>41547</v>
          </cell>
          <cell r="AX1129" t="str">
            <v>-</v>
          </cell>
          <cell r="AY1129">
            <v>41722</v>
          </cell>
          <cell r="AZ1129">
            <v>479</v>
          </cell>
        </row>
        <row r="1130">
          <cell r="B1130" t="str">
            <v>A2325987-01</v>
          </cell>
          <cell r="C1130" t="str">
            <v>Flint Hills Resources Pine Bend</v>
          </cell>
          <cell r="D1130" t="str">
            <v>Wareham</v>
          </cell>
          <cell r="F1130" t="str">
            <v>Miller</v>
          </cell>
          <cell r="G1130" t="str">
            <v>-</v>
          </cell>
          <cell r="H1130" t="str">
            <v>Pam</v>
          </cell>
          <cell r="I1130" t="str">
            <v>PP152350</v>
          </cell>
          <cell r="J1130" t="str">
            <v>23P-24A/B</v>
          </cell>
          <cell r="K1130" t="str">
            <v>122142-1</v>
          </cell>
          <cell r="M1130">
            <v>1</v>
          </cell>
          <cell r="N1130" t="str">
            <v>LMV801</v>
          </cell>
          <cell r="O1130">
            <v>15207</v>
          </cell>
          <cell r="P1130" t="str">
            <v>-</v>
          </cell>
          <cell r="Q1130" t="str">
            <v>FLT</v>
          </cell>
          <cell r="R1130" t="str">
            <v>P3</v>
          </cell>
          <cell r="S1130" t="str">
            <v>N</v>
          </cell>
          <cell r="T1130" t="str">
            <v>N</v>
          </cell>
          <cell r="U1130">
            <v>41520</v>
          </cell>
          <cell r="V1130">
            <v>41521</v>
          </cell>
          <cell r="W1130">
            <v>41540</v>
          </cell>
          <cell r="X1130">
            <v>41540</v>
          </cell>
          <cell r="Y1130">
            <v>41520</v>
          </cell>
          <cell r="Z1130">
            <v>41528</v>
          </cell>
          <cell r="AA1130">
            <v>41528</v>
          </cell>
          <cell r="AB1130">
            <v>41522.5</v>
          </cell>
          <cell r="AC1130">
            <v>41540</v>
          </cell>
          <cell r="AD1130">
            <v>41540</v>
          </cell>
          <cell r="AE1130">
            <v>41522.75</v>
          </cell>
          <cell r="AF1130">
            <v>41523.5</v>
          </cell>
          <cell r="AH1130">
            <v>41510</v>
          </cell>
          <cell r="AI1130" t="str">
            <v>-</v>
          </cell>
          <cell r="AJ1130">
            <v>3</v>
          </cell>
          <cell r="AK1130">
            <v>2.7142857142857144</v>
          </cell>
          <cell r="AM1130" t="str">
            <v>-</v>
          </cell>
          <cell r="AN1130" t="str">
            <v>-</v>
          </cell>
          <cell r="AO1130" t="str">
            <v>-</v>
          </cell>
          <cell r="AP1130" t="str">
            <v>-</v>
          </cell>
          <cell r="AR1130" t="str">
            <v>-</v>
          </cell>
          <cell r="AS1130" t="str">
            <v>-</v>
          </cell>
          <cell r="AT1130" t="str">
            <v>-</v>
          </cell>
          <cell r="AU1130" t="str">
            <v>-</v>
          </cell>
          <cell r="AV1130">
            <v>41521</v>
          </cell>
          <cell r="AW1130" t="str">
            <v>-</v>
          </cell>
          <cell r="AX1130">
            <v>41522</v>
          </cell>
          <cell r="AY1130">
            <v>41540</v>
          </cell>
        </row>
        <row r="1131">
          <cell r="B1131" t="str">
            <v>2325859 (A000007-01-CONV2013)</v>
          </cell>
          <cell r="C1131" t="str">
            <v>Phillips 66 / Ponca City Refinery</v>
          </cell>
          <cell r="D1131" t="str">
            <v>Boening</v>
          </cell>
          <cell r="F1131" t="str">
            <v>Miller</v>
          </cell>
          <cell r="G1131" t="str">
            <v>-</v>
          </cell>
          <cell r="H1131" t="str">
            <v>Kursten</v>
          </cell>
          <cell r="I1131" t="str">
            <v>4518806562</v>
          </cell>
          <cell r="J1131" t="str">
            <v>P-1384</v>
          </cell>
          <cell r="K1131" t="str">
            <v>121953-2</v>
          </cell>
          <cell r="M1131">
            <v>1</v>
          </cell>
          <cell r="N1131" t="str">
            <v>CONV</v>
          </cell>
          <cell r="O1131">
            <v>80662</v>
          </cell>
          <cell r="P1131" t="str">
            <v>-</v>
          </cell>
          <cell r="Q1131" t="str">
            <v>FLT</v>
          </cell>
          <cell r="R1131" t="str">
            <v>P5</v>
          </cell>
          <cell r="S1131" t="str">
            <v>N</v>
          </cell>
          <cell r="T1131" t="str">
            <v>N</v>
          </cell>
          <cell r="U1131">
            <v>41520</v>
          </cell>
          <cell r="V1131">
            <v>41520</v>
          </cell>
          <cell r="W1131">
            <v>41555</v>
          </cell>
          <cell r="X1131">
            <v>41555</v>
          </cell>
          <cell r="Z1131">
            <v>41527</v>
          </cell>
          <cell r="AA1131">
            <v>41527</v>
          </cell>
          <cell r="AB1131">
            <v>41522.5</v>
          </cell>
          <cell r="AC1131">
            <v>41555</v>
          </cell>
          <cell r="AD1131">
            <v>41555</v>
          </cell>
          <cell r="AE1131">
            <v>41526.25</v>
          </cell>
          <cell r="AF1131">
            <v>41527.5</v>
          </cell>
          <cell r="AH1131">
            <v>41525</v>
          </cell>
          <cell r="AI1131" t="str">
            <v>-</v>
          </cell>
          <cell r="AJ1131">
            <v>6</v>
          </cell>
          <cell r="AK1131">
            <v>5</v>
          </cell>
          <cell r="AV1131">
            <v>41529</v>
          </cell>
          <cell r="AW1131" t="str">
            <v>-</v>
          </cell>
          <cell r="AY1131">
            <v>41555</v>
          </cell>
        </row>
        <row r="1132">
          <cell r="B1132" t="str">
            <v>C2327866-01</v>
          </cell>
          <cell r="C1132" t="str">
            <v>IND PUMP &amp; EQUIP/ KENSINGTON FACILITY</v>
          </cell>
          <cell r="D1132" t="str">
            <v>Boening</v>
          </cell>
          <cell r="F1132" t="str">
            <v>Miller</v>
          </cell>
          <cell r="G1132" t="str">
            <v>-</v>
          </cell>
          <cell r="H1132" t="str">
            <v>Kursten</v>
          </cell>
          <cell r="I1132" t="str">
            <v>0000050551</v>
          </cell>
          <cell r="J1132" t="str">
            <v>C-111</v>
          </cell>
          <cell r="K1132" t="str">
            <v>SC13284</v>
          </cell>
          <cell r="M1132">
            <v>1</v>
          </cell>
          <cell r="N1132" t="str">
            <v>LMC331F</v>
          </cell>
          <cell r="O1132">
            <v>150057.29999999999</v>
          </cell>
          <cell r="P1132" t="str">
            <v>-</v>
          </cell>
          <cell r="Q1132" t="str">
            <v>FLT</v>
          </cell>
          <cell r="R1132" t="str">
            <v>CA</v>
          </cell>
          <cell r="S1132" t="str">
            <v>N</v>
          </cell>
          <cell r="T1132" t="str">
            <v>N</v>
          </cell>
          <cell r="U1132">
            <v>41523</v>
          </cell>
          <cell r="V1132">
            <v>41526</v>
          </cell>
          <cell r="W1132">
            <v>41579</v>
          </cell>
          <cell r="X1132">
            <v>41579</v>
          </cell>
          <cell r="Y1132">
            <v>41523</v>
          </cell>
          <cell r="Z1132">
            <v>41533</v>
          </cell>
          <cell r="AA1132">
            <v>41533</v>
          </cell>
          <cell r="AB1132">
            <v>41540</v>
          </cell>
          <cell r="AC1132">
            <v>41467</v>
          </cell>
          <cell r="AD1132">
            <v>41481</v>
          </cell>
          <cell r="AE1132">
            <v>41524</v>
          </cell>
          <cell r="AF1132">
            <v>41528</v>
          </cell>
          <cell r="AH1132">
            <v>41549</v>
          </cell>
          <cell r="AI1132" t="str">
            <v>-</v>
          </cell>
          <cell r="AJ1132">
            <v>3</v>
          </cell>
          <cell r="AK1132">
            <v>7.5714285714285712</v>
          </cell>
          <cell r="AL1132">
            <v>41523</v>
          </cell>
          <cell r="AM1132" t="str">
            <v>-</v>
          </cell>
          <cell r="AN1132" t="str">
            <v>-</v>
          </cell>
          <cell r="AO1132">
            <v>41528</v>
          </cell>
          <cell r="AP1132">
            <v>41526</v>
          </cell>
          <cell r="AR1132" t="str">
            <v>-</v>
          </cell>
          <cell r="AS1132" t="str">
            <v>-</v>
          </cell>
          <cell r="AT1132" t="str">
            <v>-</v>
          </cell>
          <cell r="AU1132" t="str">
            <v>-</v>
          </cell>
          <cell r="AV1132">
            <v>41529</v>
          </cell>
          <cell r="AW1132" t="str">
            <v>-</v>
          </cell>
          <cell r="AX1132">
            <v>41530</v>
          </cell>
          <cell r="AY1132">
            <v>41575</v>
          </cell>
          <cell r="AZ1132">
            <v>49</v>
          </cell>
        </row>
        <row r="1133">
          <cell r="B1133" t="str">
            <v>C2295410-01</v>
          </cell>
          <cell r="C1133" t="str">
            <v>NPE / Keyera</v>
          </cell>
          <cell r="D1133" t="str">
            <v>Mckechnie</v>
          </cell>
          <cell r="F1133" t="str">
            <v>Joyce</v>
          </cell>
          <cell r="H1133" t="str">
            <v>Norma</v>
          </cell>
          <cell r="I1133" t="str">
            <v>PUR535384</v>
          </cell>
          <cell r="J1133" t="str">
            <v>C-410</v>
          </cell>
          <cell r="K1133" t="str">
            <v>SC13138</v>
          </cell>
          <cell r="M1133">
            <v>1</v>
          </cell>
          <cell r="N1133" t="str">
            <v>LMC331F</v>
          </cell>
          <cell r="O1133">
            <v>222728.2</v>
          </cell>
          <cell r="P1133" t="str">
            <v>-</v>
          </cell>
          <cell r="Q1133" t="str">
            <v>MCPX</v>
          </cell>
          <cell r="R1133" t="str">
            <v>CD</v>
          </cell>
          <cell r="S1133" t="str">
            <v>N</v>
          </cell>
          <cell r="T1133" t="str">
            <v>N</v>
          </cell>
          <cell r="U1133">
            <v>41444</v>
          </cell>
          <cell r="V1133">
            <v>41444</v>
          </cell>
          <cell r="W1133">
            <v>41589</v>
          </cell>
          <cell r="X1133">
            <v>41624</v>
          </cell>
          <cell r="Y1133">
            <v>41444</v>
          </cell>
          <cell r="Z1133">
            <v>41451</v>
          </cell>
          <cell r="AA1133">
            <v>41451</v>
          </cell>
          <cell r="AB1133">
            <v>41458</v>
          </cell>
          <cell r="AC1133">
            <v>41512</v>
          </cell>
          <cell r="AD1133">
            <v>41526</v>
          </cell>
          <cell r="AE1133">
            <v>41523</v>
          </cell>
          <cell r="AF1133">
            <v>41528</v>
          </cell>
          <cell r="AH1133">
            <v>41594</v>
          </cell>
          <cell r="AI1133" t="str">
            <v>-</v>
          </cell>
          <cell r="AJ1133">
            <v>61</v>
          </cell>
          <cell r="AK1133">
            <v>25.714285714285715</v>
          </cell>
          <cell r="AL1133">
            <v>41444</v>
          </cell>
          <cell r="AM1133">
            <v>41456</v>
          </cell>
          <cell r="AN1133" t="str">
            <v>-</v>
          </cell>
          <cell r="AO1133">
            <v>41457</v>
          </cell>
          <cell r="AP1133">
            <v>41456</v>
          </cell>
          <cell r="AQ1133">
            <v>41456</v>
          </cell>
          <cell r="AR1133">
            <v>41493</v>
          </cell>
          <cell r="AS1133">
            <v>41503</v>
          </cell>
          <cell r="AT1133" t="str">
            <v>Marcikonis</v>
          </cell>
          <cell r="AU1133" t="str">
            <v>Schumacher</v>
          </cell>
          <cell r="AV1133">
            <v>41513</v>
          </cell>
          <cell r="AW1133" t="str">
            <v>-</v>
          </cell>
          <cell r="AX1133">
            <v>41515</v>
          </cell>
          <cell r="AY1133">
            <v>41628</v>
          </cell>
        </row>
        <row r="1134">
          <cell r="B1134" t="str">
            <v>2329599(93414732-33-CONV2013)</v>
          </cell>
          <cell r="C1134" t="str">
            <v>SAJ/GS Caltex</v>
          </cell>
          <cell r="D1134" t="str">
            <v>Wareham</v>
          </cell>
          <cell r="F1134" t="str">
            <v>-</v>
          </cell>
          <cell r="G1134" t="str">
            <v>-</v>
          </cell>
          <cell r="H1134" t="str">
            <v>Kursten</v>
          </cell>
          <cell r="I1134" t="str">
            <v>182057-SUN(E)TT</v>
          </cell>
          <cell r="J1134" t="str">
            <v>S/N 93414732-33</v>
          </cell>
          <cell r="K1134">
            <v>117732</v>
          </cell>
          <cell r="M1134">
            <v>2</v>
          </cell>
          <cell r="N1134" t="str">
            <v>CONV PARTS</v>
          </cell>
          <cell r="O1134">
            <v>13492</v>
          </cell>
          <cell r="P1134" t="str">
            <v>-</v>
          </cell>
          <cell r="Q1134" t="str">
            <v>FLT</v>
          </cell>
          <cell r="R1134" t="str">
            <v>CONV PARTS</v>
          </cell>
          <cell r="S1134" t="str">
            <v>N</v>
          </cell>
          <cell r="T1134" t="str">
            <v>N</v>
          </cell>
          <cell r="U1134">
            <v>41528</v>
          </cell>
          <cell r="V1134">
            <v>41528</v>
          </cell>
          <cell r="W1134">
            <v>41549</v>
          </cell>
          <cell r="X1134">
            <v>41593</v>
          </cell>
          <cell r="Y1134">
            <v>41528</v>
          </cell>
          <cell r="Z1134">
            <v>41535</v>
          </cell>
          <cell r="AA1134">
            <v>41535</v>
          </cell>
          <cell r="AB1134" t="e">
            <v>#N/A</v>
          </cell>
          <cell r="AC1134" t="e">
            <v>#N/A</v>
          </cell>
          <cell r="AD1134" t="e">
            <v>#N/A</v>
          </cell>
          <cell r="AE1134" t="e">
            <v>#N/A</v>
          </cell>
          <cell r="AF1134">
            <v>41530</v>
          </cell>
          <cell r="AH1134">
            <v>41528</v>
          </cell>
          <cell r="AI1134" t="str">
            <v>-</v>
          </cell>
          <cell r="AJ1134">
            <v>3</v>
          </cell>
          <cell r="AK1134">
            <v>15</v>
          </cell>
          <cell r="AL1134">
            <v>41528</v>
          </cell>
          <cell r="AV1134">
            <v>41530</v>
          </cell>
          <cell r="AY1134">
            <v>41555</v>
          </cell>
          <cell r="AZ1134">
            <v>27</v>
          </cell>
        </row>
        <row r="1135">
          <cell r="B1135" t="str">
            <v>A2326887-01</v>
          </cell>
          <cell r="C1135" t="str">
            <v>Delta Process/ Evergreen Packaging</v>
          </cell>
          <cell r="D1135" t="str">
            <v>Wareham</v>
          </cell>
          <cell r="F1135" t="str">
            <v>Miller</v>
          </cell>
          <cell r="G1135" t="str">
            <v>-</v>
          </cell>
          <cell r="H1135" t="str">
            <v>Kursten</v>
          </cell>
          <cell r="I1135" t="str">
            <v>087123</v>
          </cell>
          <cell r="J1135" t="str">
            <v>P-1</v>
          </cell>
          <cell r="K1135" t="str">
            <v>SQ#121319</v>
          </cell>
          <cell r="M1135">
            <v>1</v>
          </cell>
          <cell r="N1135" t="str">
            <v>LMV311</v>
          </cell>
          <cell r="O1135">
            <v>30014</v>
          </cell>
          <cell r="P1135" t="str">
            <v>-</v>
          </cell>
          <cell r="Q1135" t="str">
            <v>FLT</v>
          </cell>
          <cell r="R1135" t="str">
            <v>P6</v>
          </cell>
          <cell r="S1135" t="str">
            <v>N</v>
          </cell>
          <cell r="T1135" t="str">
            <v>N</v>
          </cell>
          <cell r="U1135">
            <v>41522</v>
          </cell>
          <cell r="V1135">
            <v>41522</v>
          </cell>
          <cell r="W1135">
            <v>41565</v>
          </cell>
          <cell r="X1135">
            <v>41565</v>
          </cell>
          <cell r="Y1135">
            <v>41522</v>
          </cell>
          <cell r="Z1135">
            <v>41529</v>
          </cell>
          <cell r="AA1135">
            <v>41529</v>
          </cell>
          <cell r="AB1135">
            <v>41525</v>
          </cell>
          <cell r="AC1135">
            <v>41565</v>
          </cell>
          <cell r="AD1135">
            <v>41565</v>
          </cell>
          <cell r="AE1135">
            <v>41530.5</v>
          </cell>
          <cell r="AF1135">
            <v>41532</v>
          </cell>
          <cell r="AH1135">
            <v>41535</v>
          </cell>
          <cell r="AI1135" t="str">
            <v>-</v>
          </cell>
          <cell r="AJ1135">
            <v>7</v>
          </cell>
          <cell r="AK1135">
            <v>6.1428571428571432</v>
          </cell>
          <cell r="AL1135">
            <v>41522</v>
          </cell>
          <cell r="AM1135">
            <v>41522</v>
          </cell>
          <cell r="AN1135" t="str">
            <v>-</v>
          </cell>
          <cell r="AO1135">
            <v>41523</v>
          </cell>
          <cell r="AP1135">
            <v>41522</v>
          </cell>
          <cell r="AR1135">
            <v>41523</v>
          </cell>
          <cell r="AS1135">
            <v>41527</v>
          </cell>
          <cell r="AT1135" t="str">
            <v>Kampman</v>
          </cell>
          <cell r="AU1135" t="str">
            <v>Kampman</v>
          </cell>
          <cell r="AV1135">
            <v>41527</v>
          </cell>
          <cell r="AW1135" t="str">
            <v>-</v>
          </cell>
          <cell r="AX1135">
            <v>41528</v>
          </cell>
          <cell r="AY1135">
            <v>41565</v>
          </cell>
          <cell r="AZ1135">
            <v>43</v>
          </cell>
        </row>
        <row r="1136">
          <cell r="B1136" t="str">
            <v>A2326833-01</v>
          </cell>
          <cell r="C1136" t="str">
            <v>INVISTA SAPPHIRE VICTORIA PLANT MFGG 0967 M6</v>
          </cell>
          <cell r="D1136" t="str">
            <v>Kennedy</v>
          </cell>
          <cell r="F1136" t="str">
            <v>Miller</v>
          </cell>
          <cell r="G1136" t="str">
            <v>-</v>
          </cell>
          <cell r="H1136" t="str">
            <v>Kursten</v>
          </cell>
          <cell r="I1136" t="str">
            <v>3801196066</v>
          </cell>
          <cell r="J1136">
            <v>0</v>
          </cell>
          <cell r="K1136" t="str">
            <v>119839-1</v>
          </cell>
          <cell r="M1136">
            <v>1</v>
          </cell>
          <cell r="N1136" t="str">
            <v>LMV322</v>
          </cell>
          <cell r="O1136">
            <v>40715</v>
          </cell>
          <cell r="P1136" t="str">
            <v>-</v>
          </cell>
          <cell r="Q1136" t="str">
            <v>FLT</v>
          </cell>
          <cell r="R1136" t="str">
            <v>PA</v>
          </cell>
          <cell r="S1136" t="str">
            <v>N</v>
          </cell>
          <cell r="T1136" t="str">
            <v>N</v>
          </cell>
          <cell r="U1136">
            <v>41522</v>
          </cell>
          <cell r="V1136">
            <v>41522</v>
          </cell>
          <cell r="W1136">
            <v>41578</v>
          </cell>
          <cell r="X1136">
            <v>41578</v>
          </cell>
          <cell r="Y1136">
            <v>41522</v>
          </cell>
          <cell r="Z1136">
            <v>41529</v>
          </cell>
          <cell r="AA1136">
            <v>41529</v>
          </cell>
          <cell r="AB1136">
            <v>41529</v>
          </cell>
          <cell r="AC1136">
            <v>41466</v>
          </cell>
          <cell r="AD1136">
            <v>41480</v>
          </cell>
          <cell r="AE1136">
            <v>41530</v>
          </cell>
          <cell r="AF1136">
            <v>41533</v>
          </cell>
          <cell r="AH1136">
            <v>41548</v>
          </cell>
          <cell r="AI1136" t="str">
            <v>-</v>
          </cell>
          <cell r="AJ1136">
            <v>8</v>
          </cell>
          <cell r="AK1136">
            <v>8</v>
          </cell>
          <cell r="AL1136">
            <v>41522</v>
          </cell>
          <cell r="AM1136" t="str">
            <v>-</v>
          </cell>
          <cell r="AN1136" t="str">
            <v>-</v>
          </cell>
          <cell r="AO1136">
            <v>41542</v>
          </cell>
          <cell r="AP1136">
            <v>41522</v>
          </cell>
          <cell r="AR1136">
            <v>41551</v>
          </cell>
          <cell r="AS1136">
            <v>41554</v>
          </cell>
          <cell r="AT1136" t="str">
            <v>Wareham</v>
          </cell>
          <cell r="AU1136" t="str">
            <v>Wareham</v>
          </cell>
          <cell r="AV1136">
            <v>41554</v>
          </cell>
          <cell r="AW1136" t="str">
            <v>-</v>
          </cell>
          <cell r="AX1136">
            <v>41555</v>
          </cell>
          <cell r="AY1136">
            <v>41578</v>
          </cell>
          <cell r="AZ1136">
            <v>56</v>
          </cell>
        </row>
        <row r="1137">
          <cell r="B1137" t="str">
            <v>C2241375-01</v>
          </cell>
          <cell r="C1137" t="str">
            <v>Ningbo SK Performance Rubber</v>
          </cell>
          <cell r="D1137" t="str">
            <v>Chatterji</v>
          </cell>
          <cell r="F1137" t="str">
            <v>Rutherford</v>
          </cell>
          <cell r="H1137" t="str">
            <v>Michelle</v>
          </cell>
          <cell r="I1137" t="str">
            <v>RP41200003</v>
          </cell>
          <cell r="J1137" t="str">
            <v>C-115</v>
          </cell>
          <cell r="M1137">
            <v>1</v>
          </cell>
          <cell r="N1137" t="str">
            <v>LMC311P</v>
          </cell>
          <cell r="O1137">
            <v>422488</v>
          </cell>
          <cell r="P1137" t="str">
            <v>LC</v>
          </cell>
          <cell r="Q1137" t="str">
            <v>CPX</v>
          </cell>
          <cell r="R1137" t="str">
            <v>CC</v>
          </cell>
          <cell r="S1137" t="str">
            <v>Y</v>
          </cell>
          <cell r="T1137" t="str">
            <v>N</v>
          </cell>
          <cell r="U1137">
            <v>41304</v>
          </cell>
          <cell r="V1137">
            <v>41309</v>
          </cell>
          <cell r="W1137">
            <v>41621</v>
          </cell>
          <cell r="X1137">
            <v>41621</v>
          </cell>
          <cell r="Y1137">
            <v>41304</v>
          </cell>
          <cell r="Z1137">
            <v>41316</v>
          </cell>
          <cell r="AA1137">
            <v>41316</v>
          </cell>
          <cell r="AB1137">
            <v>41323</v>
          </cell>
          <cell r="AC1137">
            <v>41509</v>
          </cell>
          <cell r="AD1137">
            <v>41523</v>
          </cell>
          <cell r="AE1137">
            <v>41529</v>
          </cell>
          <cell r="AF1137">
            <v>41533</v>
          </cell>
          <cell r="AH1137">
            <v>41591</v>
          </cell>
          <cell r="AI1137" t="str">
            <v>-</v>
          </cell>
          <cell r="AJ1137">
            <v>161</v>
          </cell>
          <cell r="AK1137">
            <v>44.571428571428569</v>
          </cell>
          <cell r="AL1137">
            <v>41304</v>
          </cell>
          <cell r="AM1137">
            <v>41352</v>
          </cell>
          <cell r="AN1137" t="str">
            <v>-</v>
          </cell>
          <cell r="AO1137">
            <v>41323</v>
          </cell>
          <cell r="AP1137">
            <v>41353</v>
          </cell>
          <cell r="AQ1137">
            <v>41437</v>
          </cell>
          <cell r="AR1137">
            <v>41536</v>
          </cell>
          <cell r="AT1137" t="str">
            <v>Kanous</v>
          </cell>
          <cell r="AU1137" t="str">
            <v>Rossmiller</v>
          </cell>
          <cell r="AV1137">
            <v>41544</v>
          </cell>
          <cell r="AW1137" t="str">
            <v>-</v>
          </cell>
          <cell r="AX1137">
            <v>41558</v>
          </cell>
          <cell r="AY1137">
            <v>41628</v>
          </cell>
          <cell r="AZ1137">
            <v>319</v>
          </cell>
        </row>
        <row r="1138">
          <cell r="B1138" t="str">
            <v>C2241375-02</v>
          </cell>
          <cell r="C1138" t="str">
            <v>Ningbo SK Performance Rubber</v>
          </cell>
          <cell r="D1138" t="str">
            <v>Chatterji</v>
          </cell>
          <cell r="F1138" t="str">
            <v>Rutherford</v>
          </cell>
          <cell r="H1138" t="str">
            <v>Michelle</v>
          </cell>
          <cell r="I1138" t="str">
            <v>RP41200003</v>
          </cell>
          <cell r="J1138" t="str">
            <v>C-125</v>
          </cell>
          <cell r="M1138">
            <v>1</v>
          </cell>
          <cell r="N1138" t="str">
            <v>LMC311F</v>
          </cell>
          <cell r="O1138">
            <v>357512</v>
          </cell>
          <cell r="P1138" t="str">
            <v>LC</v>
          </cell>
          <cell r="Q1138" t="str">
            <v>CPX</v>
          </cell>
          <cell r="R1138" t="str">
            <v>CC</v>
          </cell>
          <cell r="S1138" t="str">
            <v>Y</v>
          </cell>
          <cell r="T1138" t="str">
            <v>N</v>
          </cell>
          <cell r="U1138">
            <v>41304</v>
          </cell>
          <cell r="V1138">
            <v>41309</v>
          </cell>
          <cell r="W1138">
            <v>41621</v>
          </cell>
          <cell r="X1138">
            <v>41621</v>
          </cell>
          <cell r="Y1138">
            <v>41304</v>
          </cell>
          <cell r="Z1138">
            <v>41316</v>
          </cell>
          <cell r="AA1138">
            <v>41316</v>
          </cell>
          <cell r="AB1138">
            <v>41323</v>
          </cell>
          <cell r="AC1138">
            <v>41509</v>
          </cell>
          <cell r="AD1138">
            <v>41523</v>
          </cell>
          <cell r="AE1138">
            <v>41529</v>
          </cell>
          <cell r="AF1138">
            <v>41533</v>
          </cell>
          <cell r="AH1138">
            <v>41591</v>
          </cell>
          <cell r="AI1138" t="str">
            <v>-</v>
          </cell>
          <cell r="AJ1138">
            <v>161</v>
          </cell>
          <cell r="AK1138">
            <v>44.571428571428569</v>
          </cell>
          <cell r="AL1138">
            <v>41304</v>
          </cell>
          <cell r="AM1138">
            <v>41352</v>
          </cell>
          <cell r="AN1138" t="str">
            <v>-</v>
          </cell>
          <cell r="AO1138">
            <v>41323</v>
          </cell>
          <cell r="AP1138">
            <v>41353</v>
          </cell>
          <cell r="AQ1138">
            <v>41437</v>
          </cell>
          <cell r="AR1138">
            <v>41536</v>
          </cell>
          <cell r="AT1138" t="str">
            <v>Kanous</v>
          </cell>
          <cell r="AU1138" t="str">
            <v>Rossmiller</v>
          </cell>
          <cell r="AV1138">
            <v>41544</v>
          </cell>
          <cell r="AW1138" t="str">
            <v>-</v>
          </cell>
          <cell r="AX1138">
            <v>41582</v>
          </cell>
          <cell r="AY1138">
            <v>41628</v>
          </cell>
          <cell r="AZ1138">
            <v>319</v>
          </cell>
        </row>
        <row r="1139">
          <cell r="B1139" t="str">
            <v>C2295385-01</v>
          </cell>
          <cell r="C1139" t="str">
            <v>Sanex International / PetroChina Yunnan</v>
          </cell>
          <cell r="D1139" t="str">
            <v>Thompson</v>
          </cell>
          <cell r="F1139" t="str">
            <v>Rossmiller</v>
          </cell>
          <cell r="H1139" t="str">
            <v>Christina</v>
          </cell>
          <cell r="I1139" t="str">
            <v>HK130508YNR1</v>
          </cell>
          <cell r="J1139" t="str">
            <v>1220-K-0301</v>
          </cell>
          <cell r="K1139" t="str">
            <v>SC12157</v>
          </cell>
          <cell r="L1139" t="str">
            <v>Gonzales</v>
          </cell>
          <cell r="M1139">
            <v>1</v>
          </cell>
          <cell r="N1139" t="str">
            <v>LMC311P</v>
          </cell>
          <cell r="O1139">
            <v>345612.43</v>
          </cell>
          <cell r="P1139" t="str">
            <v>PP/LC</v>
          </cell>
          <cell r="Q1139" t="str">
            <v>MCPX</v>
          </cell>
          <cell r="R1139" t="str">
            <v>CC</v>
          </cell>
          <cell r="S1139" t="str">
            <v>Y</v>
          </cell>
          <cell r="T1139" t="str">
            <v>N</v>
          </cell>
          <cell r="U1139">
            <v>41443</v>
          </cell>
          <cell r="V1139">
            <v>41444</v>
          </cell>
          <cell r="W1139">
            <v>41691</v>
          </cell>
          <cell r="X1139">
            <v>41691</v>
          </cell>
          <cell r="Y1139">
            <v>41443</v>
          </cell>
          <cell r="Z1139">
            <v>41451</v>
          </cell>
          <cell r="AA1139">
            <v>41451</v>
          </cell>
          <cell r="AB1139">
            <v>41458</v>
          </cell>
          <cell r="AC1139">
            <v>41579</v>
          </cell>
          <cell r="AD1139">
            <v>41593</v>
          </cell>
          <cell r="AE1139">
            <v>41529</v>
          </cell>
          <cell r="AF1139">
            <v>41533</v>
          </cell>
          <cell r="AH1139">
            <v>41661</v>
          </cell>
          <cell r="AI1139" t="str">
            <v>-</v>
          </cell>
          <cell r="AJ1139">
            <v>64</v>
          </cell>
          <cell r="AK1139">
            <v>35.285714285714285</v>
          </cell>
          <cell r="AL1139">
            <v>41443</v>
          </cell>
          <cell r="AM1139">
            <v>41471</v>
          </cell>
          <cell r="AN1139" t="str">
            <v>-</v>
          </cell>
          <cell r="AO1139">
            <v>41465</v>
          </cell>
          <cell r="AP1139">
            <v>41472</v>
          </cell>
          <cell r="AQ1139">
            <v>41529</v>
          </cell>
          <cell r="AR1139">
            <v>41544</v>
          </cell>
          <cell r="AS1139">
            <v>41554</v>
          </cell>
          <cell r="AT1139" t="str">
            <v>Kanous</v>
          </cell>
          <cell r="AU1139" t="str">
            <v>Parsell</v>
          </cell>
          <cell r="AW1139" t="str">
            <v>-</v>
          </cell>
          <cell r="AX1139">
            <v>41558</v>
          </cell>
          <cell r="AY1139">
            <v>41688</v>
          </cell>
        </row>
        <row r="1140">
          <cell r="B1140" t="str">
            <v>A2262650-01-02</v>
          </cell>
          <cell r="C1140" t="str">
            <v>Bharat Petroleum</v>
          </cell>
          <cell r="D1140" t="str">
            <v>McKechnie</v>
          </cell>
          <cell r="F1140" t="str">
            <v>Reichert</v>
          </cell>
          <cell r="G1140" t="str">
            <v>-</v>
          </cell>
          <cell r="H1140" t="str">
            <v>Shara</v>
          </cell>
          <cell r="I1140" t="str">
            <v>4504062740</v>
          </cell>
          <cell r="J1140" t="str">
            <v>94-P-001</v>
          </cell>
          <cell r="K1140" t="str">
            <v>113463-2</v>
          </cell>
          <cell r="M1140">
            <v>2</v>
          </cell>
          <cell r="N1140" t="str">
            <v>LMV313</v>
          </cell>
          <cell r="O1140">
            <v>419194</v>
          </cell>
          <cell r="P1140" t="str">
            <v>-</v>
          </cell>
          <cell r="Q1140" t="str">
            <v>MCPX</v>
          </cell>
          <cell r="R1140" t="str">
            <v>PD</v>
          </cell>
          <cell r="S1140" t="str">
            <v>Y</v>
          </cell>
          <cell r="T1140" t="str">
            <v>N</v>
          </cell>
          <cell r="U1140">
            <v>41359</v>
          </cell>
          <cell r="V1140">
            <v>41361</v>
          </cell>
          <cell r="W1140">
            <v>41625</v>
          </cell>
          <cell r="X1140">
            <v>41625</v>
          </cell>
          <cell r="Y1140">
            <v>41359</v>
          </cell>
          <cell r="Z1140">
            <v>41368</v>
          </cell>
          <cell r="AA1140">
            <v>41368</v>
          </cell>
          <cell r="AB1140">
            <v>41368</v>
          </cell>
          <cell r="AC1140">
            <v>41513</v>
          </cell>
          <cell r="AD1140">
            <v>41527</v>
          </cell>
          <cell r="AE1140">
            <v>41533</v>
          </cell>
          <cell r="AF1140">
            <v>41537</v>
          </cell>
          <cell r="AH1140">
            <v>41595</v>
          </cell>
          <cell r="AI1140" t="str">
            <v>-</v>
          </cell>
          <cell r="AJ1140">
            <v>127</v>
          </cell>
          <cell r="AK1140">
            <v>37.714285714285715</v>
          </cell>
          <cell r="AL1140">
            <v>41360</v>
          </cell>
          <cell r="AM1140">
            <v>41372</v>
          </cell>
          <cell r="AN1140">
            <v>41390</v>
          </cell>
          <cell r="AO1140">
            <v>41393</v>
          </cell>
          <cell r="AP1140">
            <v>41390</v>
          </cell>
          <cell r="AQ1140">
            <v>41422</v>
          </cell>
          <cell r="AR1140">
            <v>41429</v>
          </cell>
          <cell r="AS1140">
            <v>41463</v>
          </cell>
          <cell r="AT1140" t="str">
            <v>Nelson</v>
          </cell>
          <cell r="AU1140" t="str">
            <v>-</v>
          </cell>
          <cell r="AV1140">
            <v>41502</v>
          </cell>
          <cell r="AW1140" t="str">
            <v>-</v>
          </cell>
          <cell r="AX1140">
            <v>41508</v>
          </cell>
          <cell r="AY1140">
            <v>41626</v>
          </cell>
          <cell r="AZ1140">
            <v>265</v>
          </cell>
        </row>
        <row r="1141">
          <cell r="B1141" t="str">
            <v>C2328492-01</v>
          </cell>
          <cell r="C1141" t="str">
            <v>West Texas Gas</v>
          </cell>
          <cell r="D1141" t="str">
            <v>Wareham</v>
          </cell>
          <cell r="F1141" t="str">
            <v>Miller</v>
          </cell>
          <cell r="G1141" t="str">
            <v>-</v>
          </cell>
          <cell r="H1141" t="str">
            <v>Kursten</v>
          </cell>
          <cell r="I1141" t="str">
            <v>SR09092013</v>
          </cell>
          <cell r="J1141">
            <v>1</v>
          </cell>
          <cell r="K1141" t="str">
            <v>SC12310A</v>
          </cell>
          <cell r="M1141">
            <v>1</v>
          </cell>
          <cell r="N1141" t="str">
            <v>LMV801</v>
          </cell>
          <cell r="O1141">
            <v>111167</v>
          </cell>
          <cell r="P1141" t="str">
            <v>-</v>
          </cell>
          <cell r="Q1141" t="str">
            <v>FLT</v>
          </cell>
          <cell r="R1141" t="str">
            <v>CA</v>
          </cell>
          <cell r="S1141" t="str">
            <v>N</v>
          </cell>
          <cell r="T1141" t="str">
            <v>N</v>
          </cell>
          <cell r="U1141">
            <v>41527</v>
          </cell>
          <cell r="V1141">
            <v>41527</v>
          </cell>
          <cell r="W1141">
            <v>41597</v>
          </cell>
          <cell r="X1141">
            <v>41597</v>
          </cell>
          <cell r="Y1141">
            <v>41521</v>
          </cell>
          <cell r="Z1141">
            <v>41534</v>
          </cell>
          <cell r="AA1141">
            <v>41534</v>
          </cell>
          <cell r="AB1141">
            <v>41541</v>
          </cell>
          <cell r="AC1141">
            <v>41485</v>
          </cell>
          <cell r="AD1141">
            <v>41499</v>
          </cell>
          <cell r="AE1141">
            <v>41533</v>
          </cell>
          <cell r="AF1141">
            <v>41537</v>
          </cell>
          <cell r="AH1141">
            <v>41567</v>
          </cell>
          <cell r="AI1141" t="str">
            <v>-</v>
          </cell>
          <cell r="AJ1141">
            <v>9</v>
          </cell>
          <cell r="AK1141">
            <v>10</v>
          </cell>
          <cell r="AL1141">
            <v>41521</v>
          </cell>
          <cell r="AM1141" t="str">
            <v>-</v>
          </cell>
          <cell r="AN1141" t="str">
            <v>-</v>
          </cell>
          <cell r="AO1141" t="str">
            <v>-</v>
          </cell>
          <cell r="AP1141" t="str">
            <v>-</v>
          </cell>
          <cell r="AR1141">
            <v>41535</v>
          </cell>
          <cell r="AS1141">
            <v>41535</v>
          </cell>
          <cell r="AT1141" t="str">
            <v>Boening</v>
          </cell>
          <cell r="AU1141" t="str">
            <v>Boening</v>
          </cell>
          <cell r="AV1141" t="str">
            <v>-</v>
          </cell>
          <cell r="AW1141" t="str">
            <v>-</v>
          </cell>
          <cell r="AX1141">
            <v>41540</v>
          </cell>
          <cell r="AY1141">
            <v>41575</v>
          </cell>
          <cell r="AZ1141">
            <v>48</v>
          </cell>
        </row>
        <row r="1142">
          <cell r="B1142" t="str">
            <v>C2321807-01</v>
          </cell>
          <cell r="C1142" t="str">
            <v>Formosa Hydrocarbons Co (Bare unit/ Duplicate)</v>
          </cell>
          <cell r="D1142" t="str">
            <v>Wareham</v>
          </cell>
          <cell r="F1142" t="str">
            <v>Miller</v>
          </cell>
          <cell r="G1142" t="str">
            <v>-</v>
          </cell>
          <cell r="H1142" t="str">
            <v>Kursten</v>
          </cell>
          <cell r="I1142" t="str">
            <v>MSUC4U3000M31M31</v>
          </cell>
          <cell r="J1142" t="str">
            <v>CM-11.05</v>
          </cell>
          <cell r="K1142" t="str">
            <v>SC12359</v>
          </cell>
          <cell r="M1142">
            <v>1</v>
          </cell>
          <cell r="N1142" t="str">
            <v>LMC311F</v>
          </cell>
          <cell r="O1142">
            <v>115011</v>
          </cell>
          <cell r="P1142" t="str">
            <v>-</v>
          </cell>
          <cell r="Q1142" t="str">
            <v>FLT</v>
          </cell>
          <cell r="R1142" t="str">
            <v>CA</v>
          </cell>
          <cell r="S1142" t="str">
            <v>N</v>
          </cell>
          <cell r="T1142" t="str">
            <v>N</v>
          </cell>
          <cell r="U1142">
            <v>41507</v>
          </cell>
          <cell r="V1142">
            <v>41508</v>
          </cell>
          <cell r="W1142">
            <v>41598</v>
          </cell>
          <cell r="X1142">
            <v>41598</v>
          </cell>
          <cell r="Y1142">
            <v>41507</v>
          </cell>
          <cell r="Z1142">
            <v>41515</v>
          </cell>
          <cell r="AA1142">
            <v>41515</v>
          </cell>
          <cell r="AB1142">
            <v>41522</v>
          </cell>
          <cell r="AC1142">
            <v>41486</v>
          </cell>
          <cell r="AD1142">
            <v>41500</v>
          </cell>
          <cell r="AE1142">
            <v>41534</v>
          </cell>
          <cell r="AF1142">
            <v>41538</v>
          </cell>
          <cell r="AH1142">
            <v>41568</v>
          </cell>
          <cell r="AI1142" t="str">
            <v>-</v>
          </cell>
          <cell r="AJ1142">
            <v>22</v>
          </cell>
          <cell r="AK1142">
            <v>12.857142857142858</v>
          </cell>
          <cell r="AL1142">
            <v>41507</v>
          </cell>
          <cell r="AM1142" t="str">
            <v>-</v>
          </cell>
          <cell r="AN1142" t="str">
            <v>-</v>
          </cell>
          <cell r="AO1142" t="str">
            <v>-</v>
          </cell>
          <cell r="AP1142" t="str">
            <v>-</v>
          </cell>
          <cell r="AR1142" t="str">
            <v>-</v>
          </cell>
          <cell r="AS1142" t="str">
            <v>-</v>
          </cell>
          <cell r="AT1142" t="str">
            <v>-</v>
          </cell>
          <cell r="AU1142" t="str">
            <v>-</v>
          </cell>
          <cell r="AV1142">
            <v>41543</v>
          </cell>
          <cell r="AW1142" t="str">
            <v>-</v>
          </cell>
          <cell r="AX1142">
            <v>41544</v>
          </cell>
          <cell r="AY1142">
            <v>41578</v>
          </cell>
          <cell r="AZ1142">
            <v>70</v>
          </cell>
        </row>
        <row r="1143">
          <cell r="B1143" t="str">
            <v>A2168148-01-04</v>
          </cell>
          <cell r="C1143" t="str">
            <v>Reliance</v>
          </cell>
          <cell r="D1143" t="str">
            <v>Kennedy</v>
          </cell>
          <cell r="F1143" t="str">
            <v>Boles</v>
          </cell>
          <cell r="H1143" t="str">
            <v>Shara</v>
          </cell>
          <cell r="I1143" t="str">
            <v>PTA5/MX8/7395150</v>
          </cell>
          <cell r="L1143" t="str">
            <v>Hepler</v>
          </cell>
          <cell r="M1143">
            <v>4</v>
          </cell>
          <cell r="N1143" t="str">
            <v>LMV311</v>
          </cell>
          <cell r="O1143">
            <v>1043249</v>
          </cell>
          <cell r="P1143" t="str">
            <v>PP</v>
          </cell>
          <cell r="Q1143" t="str">
            <v>CPX</v>
          </cell>
          <cell r="R1143" t="str">
            <v>PE</v>
          </cell>
          <cell r="S1143" t="str">
            <v>Y</v>
          </cell>
          <cell r="T1143" t="str">
            <v>N</v>
          </cell>
          <cell r="V1143">
            <v>41115</v>
          </cell>
          <cell r="W1143">
            <v>41481</v>
          </cell>
          <cell r="X1143">
            <v>41628</v>
          </cell>
          <cell r="Z1143">
            <v>41122</v>
          </cell>
          <cell r="AA1143">
            <v>41122</v>
          </cell>
          <cell r="AB1143">
            <v>41122</v>
          </cell>
          <cell r="AC1143">
            <v>41502</v>
          </cell>
          <cell r="AD1143">
            <v>41516</v>
          </cell>
          <cell r="AE1143">
            <v>41534</v>
          </cell>
          <cell r="AF1143">
            <v>41539</v>
          </cell>
          <cell r="AH1143">
            <v>41598</v>
          </cell>
          <cell r="AI1143" t="str">
            <v>-</v>
          </cell>
          <cell r="AJ1143">
            <v>303</v>
          </cell>
          <cell r="AK1143">
            <v>73.285714285714292</v>
          </cell>
          <cell r="AL1143">
            <v>41115</v>
          </cell>
          <cell r="AM1143" t="str">
            <v>-</v>
          </cell>
          <cell r="AN1143" t="str">
            <v>-</v>
          </cell>
          <cell r="AO1143">
            <v>41116</v>
          </cell>
          <cell r="AP1143">
            <v>41208</v>
          </cell>
          <cell r="AQ1143">
            <v>41248</v>
          </cell>
          <cell r="AR1143">
            <v>41443</v>
          </cell>
          <cell r="AT1143" t="str">
            <v>Parks</v>
          </cell>
          <cell r="AV1143">
            <v>41446</v>
          </cell>
          <cell r="AX1143">
            <v>41467</v>
          </cell>
          <cell r="AY1143">
            <v>41631</v>
          </cell>
          <cell r="AZ1143">
            <v>516</v>
          </cell>
        </row>
        <row r="1144">
          <cell r="B1144" t="str">
            <v>A2317716-01</v>
          </cell>
          <cell r="C1144" t="str">
            <v>Phillips 66 Co</v>
          </cell>
          <cell r="D1144" t="str">
            <v>Kennedy</v>
          </cell>
          <cell r="F1144" t="str">
            <v>Miller</v>
          </cell>
          <cell r="G1144" t="str">
            <v>-</v>
          </cell>
          <cell r="H1144" t="str">
            <v>Kursten</v>
          </cell>
          <cell r="I1144" t="str">
            <v>4518655171</v>
          </cell>
          <cell r="J1144">
            <v>0</v>
          </cell>
          <cell r="K1144" t="str">
            <v>120938-4</v>
          </cell>
          <cell r="M1144">
            <v>1</v>
          </cell>
          <cell r="N1144" t="str">
            <v>LMV801</v>
          </cell>
          <cell r="O1144">
            <v>18646</v>
          </cell>
          <cell r="P1144" t="str">
            <v>-</v>
          </cell>
          <cell r="Q1144" t="str">
            <v>FLT</v>
          </cell>
          <cell r="R1144" t="str">
            <v>PB</v>
          </cell>
          <cell r="S1144" t="str">
            <v>N</v>
          </cell>
          <cell r="T1144" t="str">
            <v>N</v>
          </cell>
          <cell r="U1144">
            <v>41499</v>
          </cell>
          <cell r="V1144">
            <v>41499</v>
          </cell>
          <cell r="W1144">
            <v>41592</v>
          </cell>
          <cell r="X1144">
            <v>41592</v>
          </cell>
          <cell r="Y1144">
            <v>41499</v>
          </cell>
          <cell r="Z1144">
            <v>41506</v>
          </cell>
          <cell r="AA1144">
            <v>41506</v>
          </cell>
          <cell r="AB1144">
            <v>41506</v>
          </cell>
          <cell r="AC1144">
            <v>41480</v>
          </cell>
          <cell r="AD1144">
            <v>41494</v>
          </cell>
          <cell r="AE1144">
            <v>41537</v>
          </cell>
          <cell r="AF1144">
            <v>41540</v>
          </cell>
          <cell r="AH1144">
            <v>41562</v>
          </cell>
          <cell r="AI1144" t="str">
            <v>-</v>
          </cell>
          <cell r="AJ1144">
            <v>30</v>
          </cell>
          <cell r="AK1144">
            <v>13.285714285714286</v>
          </cell>
          <cell r="AL1144">
            <v>41499</v>
          </cell>
          <cell r="AM1144">
            <v>41515</v>
          </cell>
          <cell r="AN1144" t="str">
            <v>-</v>
          </cell>
          <cell r="AO1144">
            <v>41516</v>
          </cell>
          <cell r="AP1144">
            <v>41499</v>
          </cell>
          <cell r="AR1144">
            <v>41522</v>
          </cell>
          <cell r="AS1144">
            <v>41527</v>
          </cell>
          <cell r="AT1144" t="str">
            <v>Wareham</v>
          </cell>
          <cell r="AU1144" t="str">
            <v>Wareham</v>
          </cell>
          <cell r="AV1144">
            <v>41527</v>
          </cell>
          <cell r="AX1144">
            <v>41527</v>
          </cell>
          <cell r="AY1144">
            <v>41571</v>
          </cell>
          <cell r="AZ1144">
            <v>72</v>
          </cell>
        </row>
        <row r="1145">
          <cell r="B1145" t="str">
            <v>C2277384-01</v>
          </cell>
          <cell r="C1145" t="str">
            <v>Whiting Oil &amp; Gas</v>
          </cell>
          <cell r="D1145" t="str">
            <v>Mckechnie</v>
          </cell>
          <cell r="F1145" t="str">
            <v>Rossmiller</v>
          </cell>
          <cell r="H1145" t="str">
            <v>Kursten</v>
          </cell>
          <cell r="I1145" t="str">
            <v>RMS 13010</v>
          </cell>
          <cell r="J1145" t="str">
            <v>NA</v>
          </cell>
          <cell r="K1145" t="str">
            <v>SC13117</v>
          </cell>
          <cell r="M1145">
            <v>1</v>
          </cell>
          <cell r="N1145" t="str">
            <v>LMC317</v>
          </cell>
          <cell r="O1145">
            <v>178869</v>
          </cell>
          <cell r="P1145" t="str">
            <v>-</v>
          </cell>
          <cell r="Q1145" t="str">
            <v>FLT</v>
          </cell>
          <cell r="R1145" t="str">
            <v>CA</v>
          </cell>
          <cell r="S1145" t="str">
            <v>N</v>
          </cell>
          <cell r="T1145" t="str">
            <v>N</v>
          </cell>
          <cell r="U1145">
            <v>41400</v>
          </cell>
          <cell r="V1145">
            <v>41400</v>
          </cell>
          <cell r="W1145">
            <v>41600</v>
          </cell>
          <cell r="X1145">
            <v>41600</v>
          </cell>
          <cell r="Y1145">
            <v>41400</v>
          </cell>
          <cell r="Z1145">
            <v>41407</v>
          </cell>
          <cell r="AA1145">
            <v>41407</v>
          </cell>
          <cell r="AB1145">
            <v>41414</v>
          </cell>
          <cell r="AC1145">
            <v>41488</v>
          </cell>
          <cell r="AD1145">
            <v>41502</v>
          </cell>
          <cell r="AE1145">
            <v>41536</v>
          </cell>
          <cell r="AF1145">
            <v>41540</v>
          </cell>
          <cell r="AH1145">
            <v>41570</v>
          </cell>
          <cell r="AI1145" t="str">
            <v>-</v>
          </cell>
          <cell r="AJ1145">
            <v>101</v>
          </cell>
          <cell r="AK1145">
            <v>28.571428571428573</v>
          </cell>
          <cell r="AL1145">
            <v>41400</v>
          </cell>
          <cell r="AM1145">
            <v>41439</v>
          </cell>
          <cell r="AN1145" t="str">
            <v>-</v>
          </cell>
          <cell r="AO1145">
            <v>41439</v>
          </cell>
          <cell r="AP1145">
            <v>41443</v>
          </cell>
          <cell r="AQ1145">
            <v>41450</v>
          </cell>
          <cell r="AR1145">
            <v>41495</v>
          </cell>
          <cell r="AS1145">
            <v>41506</v>
          </cell>
          <cell r="AT1145" t="str">
            <v>Boening</v>
          </cell>
          <cell r="AU1145" t="str">
            <v>Parsell</v>
          </cell>
          <cell r="AV1145">
            <v>41509</v>
          </cell>
          <cell r="AW1145" t="str">
            <v>-</v>
          </cell>
          <cell r="AX1145">
            <v>41515</v>
          </cell>
          <cell r="AY1145">
            <v>41604</v>
          </cell>
          <cell r="AZ1145">
            <v>204</v>
          </cell>
        </row>
        <row r="1146">
          <cell r="B1146" t="str">
            <v>A2294154-01</v>
          </cell>
          <cell r="C1146" t="str">
            <v>Sigma International / BASF</v>
          </cell>
          <cell r="D1146" t="str">
            <v>Elkins</v>
          </cell>
          <cell r="F1146" t="str">
            <v>Boles</v>
          </cell>
          <cell r="G1146" t="str">
            <v>-</v>
          </cell>
          <cell r="H1146" t="str">
            <v>Heidi</v>
          </cell>
          <cell r="I1146" t="str">
            <v>DL-20130529-BSF</v>
          </cell>
          <cell r="J1146" t="str">
            <v>P15A</v>
          </cell>
          <cell r="K1146" t="str">
            <v>116012-5</v>
          </cell>
          <cell r="M1146">
            <v>1</v>
          </cell>
          <cell r="N1146" t="str">
            <v>LMV311</v>
          </cell>
          <cell r="O1146">
            <v>113760</v>
          </cell>
          <cell r="P1146" t="str">
            <v>PP</v>
          </cell>
          <cell r="Q1146" t="str">
            <v>MCPX</v>
          </cell>
          <cell r="R1146" t="str">
            <v>PC</v>
          </cell>
          <cell r="S1146" t="str">
            <v>N</v>
          </cell>
          <cell r="T1146" t="str">
            <v>N</v>
          </cell>
          <cell r="U1146">
            <v>41442</v>
          </cell>
          <cell r="V1146">
            <v>41442</v>
          </cell>
          <cell r="W1146">
            <v>41657</v>
          </cell>
          <cell r="X1146">
            <v>41600</v>
          </cell>
          <cell r="Y1146">
            <v>41442</v>
          </cell>
          <cell r="Z1146">
            <v>41449</v>
          </cell>
          <cell r="AA1146">
            <v>41449</v>
          </cell>
          <cell r="AB1146">
            <v>41449</v>
          </cell>
          <cell r="AC1146">
            <v>41488</v>
          </cell>
          <cell r="AD1146">
            <v>41502</v>
          </cell>
          <cell r="AE1146">
            <v>41538</v>
          </cell>
          <cell r="AF1146">
            <v>41541</v>
          </cell>
          <cell r="AH1146">
            <v>41570</v>
          </cell>
          <cell r="AI1146" t="str">
            <v>-</v>
          </cell>
          <cell r="AJ1146">
            <v>72</v>
          </cell>
          <cell r="AK1146">
            <v>22.571428571428573</v>
          </cell>
          <cell r="AL1146">
            <v>41442</v>
          </cell>
          <cell r="AM1146">
            <v>41458</v>
          </cell>
          <cell r="AN1146">
            <v>41458</v>
          </cell>
          <cell r="AO1146">
            <v>41464</v>
          </cell>
          <cell r="AP1146">
            <v>41442</v>
          </cell>
          <cell r="AQ1146">
            <v>41493</v>
          </cell>
          <cell r="AR1146">
            <v>41523</v>
          </cell>
          <cell r="AT1146" t="str">
            <v>Parks</v>
          </cell>
          <cell r="AU1146" t="str">
            <v>Burks</v>
          </cell>
          <cell r="AW1146" t="str">
            <v>-</v>
          </cell>
          <cell r="AX1146">
            <v>41530</v>
          </cell>
          <cell r="AY1146">
            <v>41603</v>
          </cell>
        </row>
        <row r="1147">
          <cell r="B1147" t="str">
            <v>A2316041-01</v>
          </cell>
          <cell r="C1147" t="str">
            <v>Momentive Speciality Chemicals</v>
          </cell>
          <cell r="D1147" t="str">
            <v>Kennedy</v>
          </cell>
          <cell r="F1147" t="str">
            <v>Miller</v>
          </cell>
          <cell r="G1147" t="str">
            <v>-</v>
          </cell>
          <cell r="H1147" t="str">
            <v>Kursten</v>
          </cell>
          <cell r="I1147" t="str">
            <v>4501614816</v>
          </cell>
          <cell r="J1147">
            <v>0</v>
          </cell>
          <cell r="K1147" t="str">
            <v>121350-1</v>
          </cell>
          <cell r="M1147">
            <v>1</v>
          </cell>
          <cell r="N1147" t="str">
            <v>LMV801</v>
          </cell>
          <cell r="O1147">
            <v>23899</v>
          </cell>
          <cell r="P1147" t="str">
            <v>-</v>
          </cell>
          <cell r="Q1147" t="str">
            <v>FLT</v>
          </cell>
          <cell r="R1147" t="str">
            <v>PA</v>
          </cell>
          <cell r="S1147" t="str">
            <v>N</v>
          </cell>
          <cell r="T1147" t="str">
            <v>N</v>
          </cell>
          <cell r="U1147">
            <v>41494</v>
          </cell>
          <cell r="V1147">
            <v>41495</v>
          </cell>
          <cell r="W1147">
            <v>41586</v>
          </cell>
          <cell r="X1147">
            <v>41586</v>
          </cell>
          <cell r="Y1147">
            <v>41494</v>
          </cell>
          <cell r="Z1147">
            <v>41502</v>
          </cell>
          <cell r="AA1147">
            <v>41502</v>
          </cell>
          <cell r="AB1147">
            <v>41502</v>
          </cell>
          <cell r="AC1147">
            <v>41474</v>
          </cell>
          <cell r="AD1147">
            <v>41488</v>
          </cell>
          <cell r="AE1147">
            <v>41538</v>
          </cell>
          <cell r="AF1147">
            <v>41541</v>
          </cell>
          <cell r="AH1147">
            <v>41556</v>
          </cell>
          <cell r="AI1147" t="str">
            <v>-</v>
          </cell>
          <cell r="AJ1147">
            <v>33</v>
          </cell>
          <cell r="AK1147">
            <v>13</v>
          </cell>
          <cell r="AL1147">
            <v>41494</v>
          </cell>
          <cell r="AM1147">
            <v>41520</v>
          </cell>
          <cell r="AN1147" t="str">
            <v>-</v>
          </cell>
          <cell r="AO1147">
            <v>41534</v>
          </cell>
          <cell r="AP1147">
            <v>41520</v>
          </cell>
          <cell r="AR1147">
            <v>41542</v>
          </cell>
          <cell r="AS1147">
            <v>41544</v>
          </cell>
          <cell r="AT1147" t="str">
            <v>Kampman</v>
          </cell>
          <cell r="AU1147" t="str">
            <v>Kampman</v>
          </cell>
          <cell r="AV1147">
            <v>41544</v>
          </cell>
          <cell r="AW1147" t="str">
            <v>-</v>
          </cell>
          <cell r="AX1147">
            <v>41544</v>
          </cell>
          <cell r="AY1147">
            <v>41571</v>
          </cell>
          <cell r="AZ1147">
            <v>76</v>
          </cell>
        </row>
        <row r="1148">
          <cell r="B1148" t="str">
            <v>A2332325-01-02</v>
          </cell>
          <cell r="C1148" t="str">
            <v>Cimarex Energy Co</v>
          </cell>
          <cell r="D1148" t="str">
            <v>Wareham</v>
          </cell>
          <cell r="F1148" t="str">
            <v>Miller</v>
          </cell>
          <cell r="G1148" t="str">
            <v>-</v>
          </cell>
          <cell r="H1148" t="str">
            <v>Kursten</v>
          </cell>
          <cell r="I1148" t="str">
            <v>0859-13</v>
          </cell>
          <cell r="J1148">
            <v>0</v>
          </cell>
          <cell r="K1148" t="str">
            <v>122432-1</v>
          </cell>
          <cell r="M1148">
            <v>2</v>
          </cell>
          <cell r="N1148" t="str">
            <v>LMV806</v>
          </cell>
          <cell r="O1148">
            <v>46606</v>
          </cell>
          <cell r="P1148" t="str">
            <v>-</v>
          </cell>
          <cell r="Q1148" t="str">
            <v>FLT</v>
          </cell>
          <cell r="R1148" t="str">
            <v>P6</v>
          </cell>
          <cell r="S1148" t="str">
            <v>N</v>
          </cell>
          <cell r="T1148" t="str">
            <v>Y</v>
          </cell>
          <cell r="U1148">
            <v>41535</v>
          </cell>
          <cell r="V1148">
            <v>41535</v>
          </cell>
          <cell r="W1148">
            <v>41577</v>
          </cell>
          <cell r="X1148">
            <v>41577</v>
          </cell>
          <cell r="Y1148">
            <v>41535</v>
          </cell>
          <cell r="Z1148">
            <v>41542</v>
          </cell>
          <cell r="AA1148">
            <v>41542</v>
          </cell>
          <cell r="AB1148">
            <v>41538</v>
          </cell>
          <cell r="AC1148">
            <v>41577</v>
          </cell>
          <cell r="AD1148">
            <v>41577</v>
          </cell>
          <cell r="AE1148">
            <v>41541.5</v>
          </cell>
          <cell r="AF1148">
            <v>41543</v>
          </cell>
          <cell r="AH1148">
            <v>41547</v>
          </cell>
          <cell r="AI1148" t="str">
            <v>-</v>
          </cell>
          <cell r="AJ1148">
            <v>7</v>
          </cell>
          <cell r="AK1148">
            <v>6</v>
          </cell>
          <cell r="AL1148">
            <v>41535</v>
          </cell>
          <cell r="AM1148">
            <v>41535</v>
          </cell>
          <cell r="AN1148">
            <v>41535</v>
          </cell>
          <cell r="AO1148">
            <v>41536</v>
          </cell>
          <cell r="AP1148" t="str">
            <v>-</v>
          </cell>
          <cell r="AR1148">
            <v>41537</v>
          </cell>
          <cell r="AS1148" t="str">
            <v>-</v>
          </cell>
          <cell r="AT1148" t="str">
            <v>-</v>
          </cell>
          <cell r="AU1148" t="str">
            <v>-</v>
          </cell>
          <cell r="AV1148" t="str">
            <v>-</v>
          </cell>
          <cell r="AW1148" t="str">
            <v>-</v>
          </cell>
          <cell r="AX1148">
            <v>41540</v>
          </cell>
          <cell r="AY1148">
            <v>41571</v>
          </cell>
          <cell r="AZ1148">
            <v>36</v>
          </cell>
        </row>
        <row r="1149">
          <cell r="B1149" t="str">
            <v>C2330555-01</v>
          </cell>
          <cell r="C1149" t="str">
            <v>S-CON/ Access Midstream</v>
          </cell>
          <cell r="D1149" t="str">
            <v>Boening</v>
          </cell>
          <cell r="F1149" t="str">
            <v>Miller</v>
          </cell>
          <cell r="G1149" t="str">
            <v>-</v>
          </cell>
          <cell r="H1149" t="str">
            <v>Kursten</v>
          </cell>
          <cell r="I1149" t="str">
            <v>2334-110-10012</v>
          </cell>
          <cell r="J1149" t="str">
            <v>2334-C-1451</v>
          </cell>
          <cell r="K1149" t="str">
            <v>SC12322</v>
          </cell>
          <cell r="M1149">
            <v>1</v>
          </cell>
          <cell r="N1149" t="str">
            <v>LMC311F</v>
          </cell>
          <cell r="O1149">
            <v>242637</v>
          </cell>
          <cell r="P1149" t="str">
            <v>-</v>
          </cell>
          <cell r="Q1149" t="str">
            <v>STD</v>
          </cell>
          <cell r="R1149" t="str">
            <v>CA+</v>
          </cell>
          <cell r="S1149" t="str">
            <v>Y</v>
          </cell>
          <cell r="T1149" t="str">
            <v>N</v>
          </cell>
          <cell r="U1149">
            <v>41529</v>
          </cell>
          <cell r="V1149">
            <v>41530</v>
          </cell>
          <cell r="W1149">
            <v>41638</v>
          </cell>
          <cell r="X1149">
            <v>41638</v>
          </cell>
          <cell r="Y1149">
            <v>41529</v>
          </cell>
          <cell r="Z1149">
            <v>41537</v>
          </cell>
          <cell r="AA1149">
            <v>41537</v>
          </cell>
          <cell r="AB1149">
            <v>41544</v>
          </cell>
          <cell r="AC1149">
            <v>41526</v>
          </cell>
          <cell r="AD1149">
            <v>41540</v>
          </cell>
          <cell r="AE1149">
            <v>41539</v>
          </cell>
          <cell r="AF1149">
            <v>41543</v>
          </cell>
          <cell r="AH1149">
            <v>41608</v>
          </cell>
          <cell r="AI1149" t="str">
            <v>-</v>
          </cell>
          <cell r="AJ1149">
            <v>10</v>
          </cell>
          <cell r="AK1149">
            <v>15.428571428571429</v>
          </cell>
          <cell r="AL1149">
            <v>41529</v>
          </cell>
          <cell r="AM1149">
            <v>41541</v>
          </cell>
          <cell r="AN1149" t="str">
            <v>-</v>
          </cell>
          <cell r="AO1149">
            <v>41541</v>
          </cell>
          <cell r="AP1149">
            <v>41561</v>
          </cell>
          <cell r="AQ1149">
            <v>41563</v>
          </cell>
          <cell r="AR1149">
            <v>41564</v>
          </cell>
          <cell r="AS1149">
            <v>41565</v>
          </cell>
          <cell r="AT1149" t="str">
            <v>-</v>
          </cell>
          <cell r="AU1149" t="str">
            <v>Lindeman</v>
          </cell>
          <cell r="AV1149">
            <v>41565</v>
          </cell>
          <cell r="AW1149" t="str">
            <v>-</v>
          </cell>
          <cell r="AX1149">
            <v>41576</v>
          </cell>
          <cell r="AY1149">
            <v>41638</v>
          </cell>
          <cell r="AZ1149">
            <v>108</v>
          </cell>
        </row>
        <row r="1150">
          <cell r="B1150" t="str">
            <v>A2309515-01</v>
          </cell>
          <cell r="C1150" t="str">
            <v>Fluidos Tecnicos/ Polioles</v>
          </cell>
          <cell r="D1150" t="str">
            <v>Wareham</v>
          </cell>
          <cell r="F1150" t="str">
            <v>Miller</v>
          </cell>
          <cell r="G1150" t="str">
            <v>-</v>
          </cell>
          <cell r="H1150" t="str">
            <v>Kursten</v>
          </cell>
          <cell r="I1150" t="str">
            <v>PSY-2-0161/13E REV 01</v>
          </cell>
          <cell r="J1150" t="str">
            <v>P-300 CA/CB</v>
          </cell>
          <cell r="K1150">
            <v>121282</v>
          </cell>
          <cell r="M1150">
            <v>2</v>
          </cell>
          <cell r="N1150" t="str">
            <v>LMV311</v>
          </cell>
          <cell r="O1150">
            <v>91254</v>
          </cell>
          <cell r="P1150" t="str">
            <v>-</v>
          </cell>
          <cell r="Q1150" t="str">
            <v>FLT</v>
          </cell>
          <cell r="R1150" t="str">
            <v>PA</v>
          </cell>
          <cell r="S1150" t="str">
            <v>N</v>
          </cell>
          <cell r="T1150" t="str">
            <v>N</v>
          </cell>
          <cell r="U1150">
            <v>41479</v>
          </cell>
          <cell r="V1150">
            <v>41479</v>
          </cell>
          <cell r="W1150">
            <v>41589</v>
          </cell>
          <cell r="X1150">
            <v>41589</v>
          </cell>
          <cell r="Y1150">
            <v>41479</v>
          </cell>
          <cell r="Z1150">
            <v>41486</v>
          </cell>
          <cell r="AA1150">
            <v>41486</v>
          </cell>
          <cell r="AB1150">
            <v>41486</v>
          </cell>
          <cell r="AC1150">
            <v>41477</v>
          </cell>
          <cell r="AD1150">
            <v>41491</v>
          </cell>
          <cell r="AE1150">
            <v>41541</v>
          </cell>
          <cell r="AF1150">
            <v>41544</v>
          </cell>
          <cell r="AH1150">
            <v>41559</v>
          </cell>
          <cell r="AI1150" t="str">
            <v>-</v>
          </cell>
          <cell r="AJ1150">
            <v>48</v>
          </cell>
          <cell r="AK1150">
            <v>15.714285714285714</v>
          </cell>
          <cell r="AL1150">
            <v>41479</v>
          </cell>
          <cell r="AM1150" t="str">
            <v>-</v>
          </cell>
          <cell r="AN1150" t="str">
            <v>-</v>
          </cell>
          <cell r="AO1150" t="str">
            <v>-</v>
          </cell>
          <cell r="AP1150">
            <v>41428</v>
          </cell>
          <cell r="AR1150">
            <v>41534</v>
          </cell>
          <cell r="AV1150">
            <v>41541</v>
          </cell>
          <cell r="AW1150" t="str">
            <v>-</v>
          </cell>
          <cell r="AX1150">
            <v>41541</v>
          </cell>
          <cell r="AY1150">
            <v>41585</v>
          </cell>
          <cell r="AZ1150">
            <v>106</v>
          </cell>
        </row>
        <row r="1151">
          <cell r="B1151" t="str">
            <v>A2329681-01</v>
          </cell>
          <cell r="C1151" t="str">
            <v>Williams</v>
          </cell>
          <cell r="D1151" t="str">
            <v>Kennedy</v>
          </cell>
          <cell r="F1151" t="str">
            <v>Miller</v>
          </cell>
          <cell r="G1151" t="str">
            <v>-</v>
          </cell>
          <cell r="H1151" t="str">
            <v>Kursten</v>
          </cell>
          <cell r="I1151" t="str">
            <v>211176</v>
          </cell>
          <cell r="J1151">
            <v>0</v>
          </cell>
          <cell r="K1151" t="str">
            <v>121432-3</v>
          </cell>
          <cell r="M1151">
            <v>1</v>
          </cell>
          <cell r="N1151" t="str">
            <v>LMV801</v>
          </cell>
          <cell r="O1151">
            <v>55813</v>
          </cell>
          <cell r="P1151" t="str">
            <v>-</v>
          </cell>
          <cell r="Q1151" t="str">
            <v>FLT</v>
          </cell>
          <cell r="R1151" t="str">
            <v>PB</v>
          </cell>
          <cell r="S1151" t="str">
            <v>N</v>
          </cell>
          <cell r="T1151" t="str">
            <v>N</v>
          </cell>
          <cell r="U1151">
            <v>41528</v>
          </cell>
          <cell r="V1151">
            <v>41529</v>
          </cell>
          <cell r="W1151">
            <v>41597</v>
          </cell>
          <cell r="X1151">
            <v>41618</v>
          </cell>
          <cell r="Y1151">
            <v>41528</v>
          </cell>
          <cell r="Z1151">
            <v>41536</v>
          </cell>
          <cell r="AA1151">
            <v>41536</v>
          </cell>
          <cell r="AB1151">
            <v>41536</v>
          </cell>
          <cell r="AC1151">
            <v>41506</v>
          </cell>
          <cell r="AD1151">
            <v>41520</v>
          </cell>
          <cell r="AE1151">
            <v>41541</v>
          </cell>
          <cell r="AF1151">
            <v>41544</v>
          </cell>
          <cell r="AH1151">
            <v>41528</v>
          </cell>
          <cell r="AI1151" t="str">
            <v>-</v>
          </cell>
          <cell r="AJ1151">
            <v>12</v>
          </cell>
          <cell r="AK1151">
            <v>15</v>
          </cell>
          <cell r="AL1151">
            <v>41528</v>
          </cell>
          <cell r="AR1151">
            <v>41551</v>
          </cell>
          <cell r="AS1151">
            <v>41554</v>
          </cell>
          <cell r="AT1151" t="str">
            <v>Boening</v>
          </cell>
          <cell r="AU1151" t="str">
            <v>Boening</v>
          </cell>
          <cell r="AV1151">
            <v>41555</v>
          </cell>
          <cell r="AW1151" t="str">
            <v>-</v>
          </cell>
          <cell r="AX1151">
            <v>41556</v>
          </cell>
          <cell r="AY1151">
            <v>41625</v>
          </cell>
          <cell r="AZ1151">
            <v>96</v>
          </cell>
        </row>
        <row r="1152">
          <cell r="B1152" t="str">
            <v>A2330799-01</v>
          </cell>
          <cell r="C1152" t="str">
            <v>Milton Roy Ind Shangahi/ PetroChina</v>
          </cell>
          <cell r="D1152" t="str">
            <v>Kennedy</v>
          </cell>
          <cell r="F1152" t="str">
            <v>Miller</v>
          </cell>
          <cell r="G1152" t="str">
            <v>-</v>
          </cell>
          <cell r="H1152" t="str">
            <v>Kursten</v>
          </cell>
          <cell r="I1152" t="str">
            <v>OP 13300077</v>
          </cell>
          <cell r="J1152">
            <v>0</v>
          </cell>
          <cell r="K1152" t="str">
            <v>121431-2</v>
          </cell>
          <cell r="M1152">
            <v>1</v>
          </cell>
          <cell r="N1152" t="str">
            <v>LMV322</v>
          </cell>
          <cell r="O1152">
            <v>17011</v>
          </cell>
          <cell r="P1152" t="str">
            <v>-</v>
          </cell>
          <cell r="Q1152" t="str">
            <v>FLT</v>
          </cell>
          <cell r="R1152" t="str">
            <v>P5</v>
          </cell>
          <cell r="S1152" t="str">
            <v>N</v>
          </cell>
          <cell r="T1152" t="str">
            <v>Y</v>
          </cell>
          <cell r="U1152">
            <v>41530</v>
          </cell>
          <cell r="V1152">
            <v>41530</v>
          </cell>
          <cell r="W1152">
            <v>41572</v>
          </cell>
          <cell r="X1152">
            <v>41572</v>
          </cell>
          <cell r="Y1152">
            <v>41530</v>
          </cell>
          <cell r="Z1152">
            <v>41537</v>
          </cell>
          <cell r="AA1152">
            <v>41537</v>
          </cell>
          <cell r="AB1152">
            <v>41532.5</v>
          </cell>
          <cell r="AC1152">
            <v>41572</v>
          </cell>
          <cell r="AD1152">
            <v>41572</v>
          </cell>
          <cell r="AE1152">
            <v>41543.25</v>
          </cell>
          <cell r="AF1152">
            <v>41544.5</v>
          </cell>
          <cell r="AH1152">
            <v>41542</v>
          </cell>
          <cell r="AI1152" t="str">
            <v>-</v>
          </cell>
          <cell r="AJ1152">
            <v>11</v>
          </cell>
          <cell r="AK1152">
            <v>6</v>
          </cell>
          <cell r="AL1152">
            <v>41530</v>
          </cell>
          <cell r="AM1152" t="str">
            <v>-</v>
          </cell>
          <cell r="AN1152" t="str">
            <v>-</v>
          </cell>
          <cell r="AO1152">
            <v>41536</v>
          </cell>
          <cell r="AP1152">
            <v>41535</v>
          </cell>
          <cell r="AQ1152">
            <v>41537</v>
          </cell>
          <cell r="AR1152">
            <v>41537</v>
          </cell>
          <cell r="AS1152" t="str">
            <v>-</v>
          </cell>
          <cell r="AT1152" t="str">
            <v>-</v>
          </cell>
          <cell r="AU1152" t="str">
            <v>-</v>
          </cell>
          <cell r="AV1152">
            <v>41540</v>
          </cell>
          <cell r="AW1152" t="str">
            <v>-</v>
          </cell>
          <cell r="AX1152">
            <v>41542</v>
          </cell>
          <cell r="AY1152">
            <v>41572</v>
          </cell>
          <cell r="AZ1152">
            <v>42</v>
          </cell>
        </row>
        <row r="1153">
          <cell r="B1153" t="str">
            <v>A2311662-01</v>
          </cell>
          <cell r="C1153" t="str">
            <v>Shell Oil Company</v>
          </cell>
          <cell r="D1153" t="str">
            <v>Wareham</v>
          </cell>
          <cell r="F1153" t="str">
            <v>Miller</v>
          </cell>
          <cell r="G1153" t="str">
            <v>-</v>
          </cell>
          <cell r="H1153" t="str">
            <v>Kursten</v>
          </cell>
          <cell r="I1153" t="str">
            <v>4550340075</v>
          </cell>
          <cell r="J1153">
            <v>0</v>
          </cell>
          <cell r="K1153" t="str">
            <v>118097-4</v>
          </cell>
          <cell r="M1153">
            <v>1</v>
          </cell>
          <cell r="N1153" t="str">
            <v>LMV311</v>
          </cell>
          <cell r="O1153">
            <v>71635</v>
          </cell>
          <cell r="P1153" t="str">
            <v>-</v>
          </cell>
          <cell r="Q1153" t="str">
            <v>FLT</v>
          </cell>
          <cell r="R1153" t="str">
            <v>PB</v>
          </cell>
          <cell r="S1153" t="str">
            <v>N</v>
          </cell>
          <cell r="T1153" t="str">
            <v>N</v>
          </cell>
          <cell r="U1153">
            <v>41485</v>
          </cell>
          <cell r="V1153">
            <v>41485</v>
          </cell>
          <cell r="W1153">
            <v>41577</v>
          </cell>
          <cell r="X1153">
            <v>41600</v>
          </cell>
          <cell r="Y1153">
            <v>41485</v>
          </cell>
          <cell r="Z1153">
            <v>41492</v>
          </cell>
          <cell r="AA1153">
            <v>41492</v>
          </cell>
          <cell r="AB1153">
            <v>41492</v>
          </cell>
          <cell r="AC1153">
            <v>41488</v>
          </cell>
          <cell r="AD1153">
            <v>41502</v>
          </cell>
          <cell r="AE1153">
            <v>41543</v>
          </cell>
          <cell r="AF1153">
            <v>41546</v>
          </cell>
          <cell r="AH1153">
            <v>41570</v>
          </cell>
          <cell r="AI1153" t="str">
            <v>-</v>
          </cell>
          <cell r="AJ1153">
            <v>44</v>
          </cell>
          <cell r="AK1153">
            <v>16.428571428571427</v>
          </cell>
          <cell r="AL1153">
            <v>41485</v>
          </cell>
          <cell r="AM1153" t="str">
            <v>-</v>
          </cell>
          <cell r="AN1153" t="str">
            <v>-</v>
          </cell>
          <cell r="AO1153">
            <v>41507</v>
          </cell>
          <cell r="AP1153">
            <v>41485</v>
          </cell>
          <cell r="AQ1153">
            <v>41508</v>
          </cell>
          <cell r="AR1153">
            <v>41509</v>
          </cell>
          <cell r="AS1153">
            <v>41513</v>
          </cell>
          <cell r="AT1153" t="str">
            <v>Rae Anne</v>
          </cell>
          <cell r="AU1153" t="str">
            <v>Burks</v>
          </cell>
          <cell r="AV1153">
            <v>41513</v>
          </cell>
          <cell r="AW1153" t="str">
            <v>-</v>
          </cell>
          <cell r="AX1153">
            <v>41515</v>
          </cell>
          <cell r="AY1153">
            <v>41614</v>
          </cell>
          <cell r="AZ1153">
            <v>129</v>
          </cell>
        </row>
        <row r="1154">
          <cell r="B1154" t="str">
            <v>C2326332-01</v>
          </cell>
          <cell r="C1154" t="str">
            <v>UOP Russell LLC</v>
          </cell>
          <cell r="D1154" t="str">
            <v>Boening</v>
          </cell>
          <cell r="F1154" t="str">
            <v>Miller</v>
          </cell>
          <cell r="G1154" t="str">
            <v>-</v>
          </cell>
          <cell r="H1154" t="str">
            <v>Kursten</v>
          </cell>
          <cell r="I1154" t="str">
            <v>315-13</v>
          </cell>
          <cell r="J1154" t="str">
            <v>C-141</v>
          </cell>
          <cell r="K1154" t="str">
            <v>SC13303</v>
          </cell>
          <cell r="M1154">
            <v>1</v>
          </cell>
          <cell r="N1154" t="str">
            <v>LMC311P</v>
          </cell>
          <cell r="O1154">
            <v>129157</v>
          </cell>
          <cell r="P1154" t="str">
            <v>-</v>
          </cell>
          <cell r="Q1154" t="str">
            <v>FLT</v>
          </cell>
          <cell r="R1154" t="str">
            <v>CA</v>
          </cell>
          <cell r="S1154" t="str">
            <v>N</v>
          </cell>
          <cell r="T1154" t="str">
            <v>N</v>
          </cell>
          <cell r="U1154">
            <v>41520</v>
          </cell>
          <cell r="V1154">
            <v>41521</v>
          </cell>
          <cell r="W1154">
            <v>41618</v>
          </cell>
          <cell r="X1154">
            <v>41608</v>
          </cell>
          <cell r="Y1154">
            <v>41521</v>
          </cell>
          <cell r="Z1154">
            <v>41528</v>
          </cell>
          <cell r="AA1154">
            <v>41528</v>
          </cell>
          <cell r="AB1154">
            <v>41535</v>
          </cell>
          <cell r="AC1154">
            <v>41496</v>
          </cell>
          <cell r="AD1154">
            <v>41510</v>
          </cell>
          <cell r="AE1154">
            <v>41544</v>
          </cell>
          <cell r="AF1154">
            <v>41548</v>
          </cell>
          <cell r="AH1154">
            <v>41578</v>
          </cell>
          <cell r="AI1154" t="str">
            <v>-</v>
          </cell>
          <cell r="AJ1154">
            <v>20</v>
          </cell>
          <cell r="AK1154">
            <v>12.428571428571429</v>
          </cell>
          <cell r="AL1154">
            <v>41521</v>
          </cell>
          <cell r="AM1154">
            <v>41541</v>
          </cell>
          <cell r="AN1154" t="str">
            <v>-</v>
          </cell>
          <cell r="AO1154" t="str">
            <v>-</v>
          </cell>
          <cell r="AP1154" t="str">
            <v>-</v>
          </cell>
          <cell r="AR1154" t="str">
            <v>-</v>
          </cell>
          <cell r="AS1154" t="str">
            <v>-</v>
          </cell>
          <cell r="AT1154" t="str">
            <v>-</v>
          </cell>
          <cell r="AU1154" t="str">
            <v>-</v>
          </cell>
          <cell r="AV1154">
            <v>41544</v>
          </cell>
          <cell r="AW1154" t="str">
            <v>-</v>
          </cell>
          <cell r="AX1154">
            <v>41544</v>
          </cell>
          <cell r="AY1154">
            <v>41589</v>
          </cell>
          <cell r="AZ1154">
            <v>68</v>
          </cell>
        </row>
        <row r="1155">
          <cell r="B1155" t="str">
            <v>C2326407-01</v>
          </cell>
          <cell r="C1155" t="str">
            <v>UOP Russell LLC</v>
          </cell>
          <cell r="D1155" t="str">
            <v>Boening</v>
          </cell>
          <cell r="F1155" t="str">
            <v>Miller</v>
          </cell>
          <cell r="G1155" t="str">
            <v>-</v>
          </cell>
          <cell r="H1155" t="str">
            <v>Kursten</v>
          </cell>
          <cell r="I1155" t="str">
            <v>334-12</v>
          </cell>
          <cell r="J1155" t="str">
            <v>C-141</v>
          </cell>
          <cell r="K1155" t="str">
            <v>SC13309</v>
          </cell>
          <cell r="M1155">
            <v>1</v>
          </cell>
          <cell r="N1155" t="str">
            <v>LMC311P</v>
          </cell>
          <cell r="O1155">
            <v>129157</v>
          </cell>
          <cell r="P1155" t="str">
            <v>-</v>
          </cell>
          <cell r="Q1155" t="str">
            <v>FLT</v>
          </cell>
          <cell r="R1155" t="str">
            <v>CA</v>
          </cell>
          <cell r="S1155" t="str">
            <v>N</v>
          </cell>
          <cell r="T1155" t="str">
            <v>N</v>
          </cell>
          <cell r="U1155">
            <v>41520</v>
          </cell>
          <cell r="V1155">
            <v>41521</v>
          </cell>
          <cell r="W1155">
            <v>41618</v>
          </cell>
          <cell r="X1155">
            <v>41608</v>
          </cell>
          <cell r="Y1155">
            <v>41521</v>
          </cell>
          <cell r="Z1155">
            <v>41528</v>
          </cell>
          <cell r="AA1155">
            <v>41528</v>
          </cell>
          <cell r="AB1155">
            <v>41535</v>
          </cell>
          <cell r="AC1155">
            <v>41496</v>
          </cell>
          <cell r="AD1155">
            <v>41510</v>
          </cell>
          <cell r="AE1155">
            <v>41544</v>
          </cell>
          <cell r="AF1155">
            <v>41548</v>
          </cell>
          <cell r="AH1155">
            <v>41578</v>
          </cell>
          <cell r="AI1155" t="str">
            <v>-</v>
          </cell>
          <cell r="AJ1155">
            <v>20</v>
          </cell>
          <cell r="AK1155">
            <v>12.428571428571429</v>
          </cell>
          <cell r="AL1155">
            <v>41521</v>
          </cell>
          <cell r="AM1155">
            <v>41541</v>
          </cell>
          <cell r="AN1155" t="str">
            <v>-</v>
          </cell>
          <cell r="AO1155" t="str">
            <v>-</v>
          </cell>
          <cell r="AP1155" t="str">
            <v>-</v>
          </cell>
          <cell r="AR1155" t="str">
            <v>-</v>
          </cell>
          <cell r="AS1155" t="str">
            <v>-</v>
          </cell>
          <cell r="AT1155" t="str">
            <v>-</v>
          </cell>
          <cell r="AU1155" t="str">
            <v>-</v>
          </cell>
          <cell r="AV1155">
            <v>41544</v>
          </cell>
          <cell r="AW1155" t="str">
            <v>-</v>
          </cell>
          <cell r="AX1155">
            <v>41547</v>
          </cell>
          <cell r="AY1155">
            <v>41589</v>
          </cell>
          <cell r="AZ1155">
            <v>68</v>
          </cell>
        </row>
        <row r="1156">
          <cell r="B1156" t="str">
            <v>C2332478-01</v>
          </cell>
          <cell r="C1156" t="str">
            <v>C&amp;B IND/ Daelim Daedeock R&amp;D</v>
          </cell>
          <cell r="D1156" t="str">
            <v>Gonzales</v>
          </cell>
          <cell r="F1156" t="str">
            <v>Miller</v>
          </cell>
          <cell r="G1156" t="str">
            <v>-</v>
          </cell>
          <cell r="H1156" t="str">
            <v>Madeleine</v>
          </cell>
          <cell r="I1156" t="str">
            <v>CNB2013-E0909001</v>
          </cell>
          <cell r="J1156" t="str">
            <v>C-101</v>
          </cell>
          <cell r="K1156" t="str">
            <v>SC13065</v>
          </cell>
          <cell r="M1156">
            <v>1</v>
          </cell>
          <cell r="N1156" t="str">
            <v>LMC311P</v>
          </cell>
          <cell r="O1156">
            <v>190000</v>
          </cell>
          <cell r="P1156" t="str">
            <v>PP/LC</v>
          </cell>
          <cell r="Q1156" t="str">
            <v>MCPX</v>
          </cell>
          <cell r="R1156" t="str">
            <v>CA</v>
          </cell>
          <cell r="S1156" t="str">
            <v>N</v>
          </cell>
          <cell r="T1156" t="str">
            <v>Y</v>
          </cell>
          <cell r="U1156">
            <v>41534</v>
          </cell>
          <cell r="V1156">
            <v>41535</v>
          </cell>
          <cell r="W1156">
            <v>41611</v>
          </cell>
          <cell r="X1156">
            <v>41631</v>
          </cell>
          <cell r="Y1156">
            <v>41534</v>
          </cell>
          <cell r="Z1156">
            <v>41542</v>
          </cell>
          <cell r="AA1156">
            <v>41542</v>
          </cell>
          <cell r="AB1156">
            <v>41549</v>
          </cell>
          <cell r="AC1156">
            <v>41519</v>
          </cell>
          <cell r="AD1156">
            <v>41533</v>
          </cell>
          <cell r="AE1156">
            <v>41546</v>
          </cell>
          <cell r="AF1156">
            <v>41550</v>
          </cell>
          <cell r="AH1156">
            <v>41601</v>
          </cell>
          <cell r="AI1156" t="str">
            <v>-</v>
          </cell>
          <cell r="AJ1156">
            <v>12</v>
          </cell>
          <cell r="AK1156">
            <v>13.714285714285714</v>
          </cell>
          <cell r="AL1156">
            <v>41534</v>
          </cell>
          <cell r="AM1156">
            <v>41537</v>
          </cell>
          <cell r="AN1156" t="str">
            <v>-</v>
          </cell>
          <cell r="AO1156">
            <v>41536</v>
          </cell>
          <cell r="AP1156">
            <v>41536</v>
          </cell>
          <cell r="AQ1156">
            <v>41537</v>
          </cell>
          <cell r="AR1156">
            <v>41541</v>
          </cell>
          <cell r="AS1156">
            <v>41575</v>
          </cell>
          <cell r="AT1156" t="str">
            <v>Peters</v>
          </cell>
          <cell r="AU1156" t="str">
            <v>Reichert</v>
          </cell>
          <cell r="AV1156">
            <v>41576</v>
          </cell>
          <cell r="AW1156" t="str">
            <v>-</v>
          </cell>
          <cell r="AX1156">
            <v>41578</v>
          </cell>
          <cell r="AY1156">
            <v>41621</v>
          </cell>
        </row>
        <row r="1157">
          <cell r="B1157" t="str">
            <v>A2307305-01-02</v>
          </cell>
          <cell r="C1157" t="str">
            <v>John Zink/Enterprise Products</v>
          </cell>
          <cell r="D1157" t="str">
            <v>Boening</v>
          </cell>
          <cell r="F1157" t="str">
            <v>Miller</v>
          </cell>
          <cell r="G1157" t="str">
            <v>-</v>
          </cell>
          <cell r="H1157" t="str">
            <v>Kursten</v>
          </cell>
          <cell r="I1157" t="str">
            <v>5155970A</v>
          </cell>
          <cell r="K1157" t="str">
            <v>121105-1</v>
          </cell>
          <cell r="M1157">
            <v>2</v>
          </cell>
          <cell r="N1157" t="str">
            <v>LMV311</v>
          </cell>
          <cell r="O1157">
            <v>200498</v>
          </cell>
          <cell r="P1157" t="str">
            <v>-</v>
          </cell>
          <cell r="Q1157" t="str">
            <v>FLT</v>
          </cell>
          <cell r="R1157" t="str">
            <v>PB</v>
          </cell>
          <cell r="S1157" t="str">
            <v>Y</v>
          </cell>
          <cell r="T1157" t="str">
            <v>N</v>
          </cell>
          <cell r="U1157">
            <v>41472</v>
          </cell>
          <cell r="V1157">
            <v>41473</v>
          </cell>
          <cell r="W1157">
            <v>41600</v>
          </cell>
          <cell r="X1157">
            <v>41600</v>
          </cell>
          <cell r="Y1157">
            <v>41473</v>
          </cell>
          <cell r="Z1157">
            <v>41480</v>
          </cell>
          <cell r="AA1157">
            <v>41480</v>
          </cell>
          <cell r="AB1157">
            <v>41480</v>
          </cell>
          <cell r="AC1157">
            <v>41488</v>
          </cell>
          <cell r="AD1157">
            <v>41502</v>
          </cell>
          <cell r="AE1157">
            <v>41547</v>
          </cell>
          <cell r="AF1157">
            <v>41550</v>
          </cell>
          <cell r="AH1157">
            <v>41570</v>
          </cell>
          <cell r="AI1157" t="str">
            <v>-</v>
          </cell>
          <cell r="AJ1157">
            <v>56</v>
          </cell>
          <cell r="AK1157">
            <v>18.142857142857142</v>
          </cell>
          <cell r="AL1157">
            <v>41473</v>
          </cell>
          <cell r="AM1157">
            <v>41500</v>
          </cell>
          <cell r="AN1157">
            <v>41500</v>
          </cell>
          <cell r="AO1157">
            <v>41502</v>
          </cell>
          <cell r="AP1157">
            <v>41509</v>
          </cell>
          <cell r="AQ1157">
            <v>41509</v>
          </cell>
          <cell r="AR1157" t="str">
            <v>-</v>
          </cell>
          <cell r="AS1157" t="str">
            <v>-</v>
          </cell>
          <cell r="AT1157" t="str">
            <v>-</v>
          </cell>
          <cell r="AU1157" t="str">
            <v>-</v>
          </cell>
          <cell r="AV1157">
            <v>41564</v>
          </cell>
          <cell r="AW1157" t="str">
            <v>-</v>
          </cell>
          <cell r="AX1157">
            <v>41565</v>
          </cell>
          <cell r="AY1157">
            <v>41605</v>
          </cell>
          <cell r="AZ1157">
            <v>132</v>
          </cell>
        </row>
        <row r="1158">
          <cell r="B1158" t="str">
            <v>C2330495-01</v>
          </cell>
          <cell r="C1158" t="str">
            <v>Cameron / Electra</v>
          </cell>
          <cell r="D1158" t="str">
            <v>Wareham</v>
          </cell>
          <cell r="F1158" t="str">
            <v>Miller</v>
          </cell>
          <cell r="G1158" t="str">
            <v>-</v>
          </cell>
          <cell r="H1158" t="str">
            <v>Kursten</v>
          </cell>
          <cell r="I1158" t="str">
            <v>4510204976</v>
          </cell>
          <cell r="J1158" t="str">
            <v>C-4410</v>
          </cell>
          <cell r="K1158" t="str">
            <v>SC12408A</v>
          </cell>
          <cell r="M1158">
            <v>1</v>
          </cell>
          <cell r="N1158" t="str">
            <v>LMC311F</v>
          </cell>
          <cell r="O1158">
            <v>240119</v>
          </cell>
          <cell r="P1158" t="str">
            <v>-</v>
          </cell>
          <cell r="Q1158" t="str">
            <v>STD</v>
          </cell>
          <cell r="R1158" t="str">
            <v>CA+</v>
          </cell>
          <cell r="S1158" t="str">
            <v>N</v>
          </cell>
          <cell r="T1158" t="str">
            <v>N</v>
          </cell>
          <cell r="U1158">
            <v>41530</v>
          </cell>
          <cell r="V1158">
            <v>41530</v>
          </cell>
          <cell r="W1158">
            <v>41638</v>
          </cell>
          <cell r="X1158">
            <v>41631</v>
          </cell>
          <cell r="Y1158">
            <v>41530</v>
          </cell>
          <cell r="Z1158">
            <v>41537</v>
          </cell>
          <cell r="AA1158">
            <v>41537</v>
          </cell>
          <cell r="AB1158">
            <v>41544</v>
          </cell>
          <cell r="AC1158">
            <v>41519</v>
          </cell>
          <cell r="AD1158">
            <v>41533</v>
          </cell>
          <cell r="AE1158">
            <v>41546</v>
          </cell>
          <cell r="AF1158">
            <v>41550</v>
          </cell>
          <cell r="AH1158">
            <v>41601</v>
          </cell>
          <cell r="AI1158" t="str">
            <v>-</v>
          </cell>
          <cell r="AJ1158">
            <v>15</v>
          </cell>
          <cell r="AK1158">
            <v>14.428571428571429</v>
          </cell>
          <cell r="AL1158">
            <v>41530</v>
          </cell>
          <cell r="AM1158">
            <v>41535</v>
          </cell>
          <cell r="AN1158" t="str">
            <v>-</v>
          </cell>
          <cell r="AO1158">
            <v>41540</v>
          </cell>
          <cell r="AP1158">
            <v>41540</v>
          </cell>
          <cell r="AQ1158">
            <v>41548</v>
          </cell>
          <cell r="AR1158">
            <v>41548</v>
          </cell>
          <cell r="AS1158">
            <v>41550</v>
          </cell>
          <cell r="AT1158" t="str">
            <v>Dawson</v>
          </cell>
          <cell r="AU1158" t="str">
            <v>Dawson</v>
          </cell>
          <cell r="AV1158">
            <v>41550</v>
          </cell>
          <cell r="AW1158" t="str">
            <v>-</v>
          </cell>
          <cell r="AX1158">
            <v>41554</v>
          </cell>
          <cell r="AY1158">
            <v>41638</v>
          </cell>
          <cell r="AZ1158">
            <v>108</v>
          </cell>
        </row>
        <row r="1159">
          <cell r="B1159" t="str">
            <v>A2259578-01-02</v>
          </cell>
          <cell r="C1159" t="str">
            <v xml:space="preserve">TPC GROUP (Jacobs) </v>
          </cell>
          <cell r="D1159" t="str">
            <v>Gibson</v>
          </cell>
          <cell r="F1159" t="str">
            <v>Burks</v>
          </cell>
          <cell r="H1159" t="str">
            <v>Heidi</v>
          </cell>
          <cell r="I1159" t="str">
            <v>87724</v>
          </cell>
          <cell r="J1159" t="str">
            <v>118PUM-3921/22</v>
          </cell>
          <cell r="K1159">
            <v>117248</v>
          </cell>
          <cell r="M1159">
            <v>2</v>
          </cell>
          <cell r="N1159" t="str">
            <v>LMV311</v>
          </cell>
          <cell r="O1159">
            <v>236778</v>
          </cell>
          <cell r="P1159" t="str">
            <v>-</v>
          </cell>
          <cell r="Q1159" t="str">
            <v>MCPX</v>
          </cell>
          <cell r="R1159" t="str">
            <v>PC</v>
          </cell>
          <cell r="S1159" t="str">
            <v>Y</v>
          </cell>
          <cell r="T1159" t="str">
            <v>N</v>
          </cell>
          <cell r="U1159">
            <v>41348</v>
          </cell>
          <cell r="V1159">
            <v>41353</v>
          </cell>
          <cell r="W1159">
            <v>41675</v>
          </cell>
          <cell r="X1159">
            <v>41624</v>
          </cell>
          <cell r="Y1159">
            <v>41351</v>
          </cell>
          <cell r="Z1159">
            <v>41360</v>
          </cell>
          <cell r="AA1159">
            <v>41360</v>
          </cell>
          <cell r="AB1159">
            <v>41360</v>
          </cell>
          <cell r="AC1159">
            <v>41512</v>
          </cell>
          <cell r="AD1159">
            <v>41526</v>
          </cell>
          <cell r="AE1159">
            <v>41548</v>
          </cell>
          <cell r="AF1159">
            <v>41551</v>
          </cell>
          <cell r="AH1159">
            <v>41594</v>
          </cell>
          <cell r="AI1159" t="str">
            <v>-</v>
          </cell>
          <cell r="AJ1159">
            <v>143</v>
          </cell>
          <cell r="AK1159">
            <v>38.714285714285715</v>
          </cell>
          <cell r="AL1159">
            <v>41351</v>
          </cell>
          <cell r="AM1159">
            <v>41354</v>
          </cell>
          <cell r="AN1159" t="str">
            <v>-</v>
          </cell>
          <cell r="AO1159" t="str">
            <v>-</v>
          </cell>
          <cell r="AP1159">
            <v>41353</v>
          </cell>
          <cell r="AR1159">
            <v>41540</v>
          </cell>
          <cell r="AS1159">
            <v>41548</v>
          </cell>
          <cell r="AT1159" t="str">
            <v>Rae Anne</v>
          </cell>
          <cell r="AU1159" t="str">
            <v>Boles</v>
          </cell>
          <cell r="AV1159">
            <v>41554</v>
          </cell>
          <cell r="AW1159" t="str">
            <v>-</v>
          </cell>
          <cell r="AX1159">
            <v>41565</v>
          </cell>
          <cell r="AY1159">
            <v>41624</v>
          </cell>
          <cell r="AZ1159">
            <v>271</v>
          </cell>
        </row>
        <row r="1160">
          <cell r="B1160" t="str">
            <v>A2335228-01-02</v>
          </cell>
          <cell r="C1160" t="str">
            <v>OEC/ Celanese Ltd</v>
          </cell>
          <cell r="D1160" t="str">
            <v>Kennedy</v>
          </cell>
          <cell r="F1160" t="str">
            <v>Miller</v>
          </cell>
          <cell r="G1160" t="str">
            <v>-</v>
          </cell>
          <cell r="H1160" t="str">
            <v>Kursten</v>
          </cell>
          <cell r="I1160" t="str">
            <v>6017848</v>
          </cell>
          <cell r="J1160">
            <v>0</v>
          </cell>
          <cell r="K1160" t="str">
            <v>121396-1</v>
          </cell>
          <cell r="M1160">
            <v>1</v>
          </cell>
          <cell r="N1160" t="str">
            <v>LMV801</v>
          </cell>
          <cell r="O1160">
            <v>20215.240000000002</v>
          </cell>
          <cell r="P1160" t="str">
            <v>-</v>
          </cell>
          <cell r="Q1160" t="str">
            <v>FLT</v>
          </cell>
          <cell r="R1160" t="str">
            <v>P6</v>
          </cell>
          <cell r="S1160" t="str">
            <v>N</v>
          </cell>
          <cell r="T1160" t="str">
            <v>Y</v>
          </cell>
          <cell r="U1160">
            <v>41542</v>
          </cell>
          <cell r="V1160">
            <v>41542</v>
          </cell>
          <cell r="W1160">
            <v>41586</v>
          </cell>
          <cell r="X1160">
            <v>41586</v>
          </cell>
          <cell r="Y1160">
            <v>41542</v>
          </cell>
          <cell r="Z1160">
            <v>41549</v>
          </cell>
          <cell r="AA1160">
            <v>41549</v>
          </cell>
          <cell r="AB1160">
            <v>41545</v>
          </cell>
          <cell r="AC1160">
            <v>41586</v>
          </cell>
          <cell r="AD1160">
            <v>41586</v>
          </cell>
          <cell r="AE1160">
            <v>41549.5</v>
          </cell>
          <cell r="AF1160">
            <v>41551</v>
          </cell>
          <cell r="AH1160">
            <v>41556</v>
          </cell>
          <cell r="AI1160" t="str">
            <v>-</v>
          </cell>
          <cell r="AJ1160">
            <v>8</v>
          </cell>
          <cell r="AK1160">
            <v>6.2857142857142856</v>
          </cell>
          <cell r="AL1160">
            <v>41542</v>
          </cell>
          <cell r="AM1160" t="str">
            <v>-</v>
          </cell>
          <cell r="AN1160" t="str">
            <v>-</v>
          </cell>
          <cell r="AO1160">
            <v>41548</v>
          </cell>
          <cell r="AP1160" t="str">
            <v>-</v>
          </cell>
          <cell r="AR1160">
            <v>41549</v>
          </cell>
          <cell r="AS1160">
            <v>41549</v>
          </cell>
          <cell r="AT1160" t="str">
            <v>Boening</v>
          </cell>
          <cell r="AU1160" t="str">
            <v>Boening</v>
          </cell>
          <cell r="AV1160">
            <v>41550</v>
          </cell>
          <cell r="AW1160" t="str">
            <v>-</v>
          </cell>
          <cell r="AX1160">
            <v>41551</v>
          </cell>
          <cell r="AY1160">
            <v>41583</v>
          </cell>
          <cell r="AZ1160">
            <v>41</v>
          </cell>
        </row>
        <row r="1161">
          <cell r="B1161" t="str">
            <v>A2318398-01-02</v>
          </cell>
          <cell r="C1161" t="str">
            <v>Phillips 66 Co</v>
          </cell>
          <cell r="D1161" t="str">
            <v>Wareham</v>
          </cell>
          <cell r="F1161" t="str">
            <v>Miller</v>
          </cell>
          <cell r="G1161" t="str">
            <v>-</v>
          </cell>
          <cell r="H1161" t="str">
            <v>Kursten</v>
          </cell>
          <cell r="I1161" t="str">
            <v>4518737156</v>
          </cell>
          <cell r="J1161" t="str">
            <v>-</v>
          </cell>
          <cell r="K1161" t="str">
            <v>107087-5</v>
          </cell>
          <cell r="M1161">
            <v>2</v>
          </cell>
          <cell r="N1161" t="str">
            <v>LMV801</v>
          </cell>
          <cell r="O1161">
            <v>78264</v>
          </cell>
          <cell r="P1161" t="str">
            <v>-</v>
          </cell>
          <cell r="Q1161" t="str">
            <v>FLT</v>
          </cell>
          <cell r="R1161" t="str">
            <v>PB</v>
          </cell>
          <cell r="S1161" t="str">
            <v>N</v>
          </cell>
          <cell r="T1161" t="str">
            <v>N</v>
          </cell>
          <cell r="U1161">
            <v>41500</v>
          </cell>
          <cell r="V1161">
            <v>41500</v>
          </cell>
          <cell r="W1161">
            <v>41603</v>
          </cell>
          <cell r="X1161">
            <v>41603</v>
          </cell>
          <cell r="Y1161">
            <v>41500</v>
          </cell>
          <cell r="Z1161">
            <v>41507</v>
          </cell>
          <cell r="AA1161">
            <v>41507</v>
          </cell>
          <cell r="AB1161">
            <v>41507</v>
          </cell>
          <cell r="AC1161">
            <v>41491</v>
          </cell>
          <cell r="AD1161">
            <v>41505</v>
          </cell>
          <cell r="AE1161">
            <v>41548</v>
          </cell>
          <cell r="AF1161">
            <v>41551</v>
          </cell>
          <cell r="AH1161">
            <v>41573</v>
          </cell>
          <cell r="AI1161" t="str">
            <v>-</v>
          </cell>
          <cell r="AJ1161">
            <v>38</v>
          </cell>
          <cell r="AK1161">
            <v>14.714285714285714</v>
          </cell>
          <cell r="AL1161">
            <v>41500</v>
          </cell>
          <cell r="AM1161" t="str">
            <v>-</v>
          </cell>
          <cell r="AN1161" t="str">
            <v>-</v>
          </cell>
          <cell r="AO1161" t="str">
            <v>-</v>
          </cell>
          <cell r="AP1161" t="str">
            <v>-</v>
          </cell>
          <cell r="AR1161">
            <v>41554</v>
          </cell>
          <cell r="AS1161">
            <v>41554</v>
          </cell>
          <cell r="AT1161" t="str">
            <v>Kennedy</v>
          </cell>
          <cell r="AU1161" t="str">
            <v>Kennedy</v>
          </cell>
          <cell r="AV1161">
            <v>41555</v>
          </cell>
          <cell r="AW1161" t="str">
            <v>-</v>
          </cell>
          <cell r="AX1161">
            <v>41561</v>
          </cell>
          <cell r="AY1161">
            <v>41600</v>
          </cell>
        </row>
        <row r="1162">
          <cell r="B1162" t="str">
            <v>C2298841-01</v>
          </cell>
          <cell r="C1162" t="str">
            <v>Bechtel / Queensland Curtis LNG</v>
          </cell>
          <cell r="D1162" t="str">
            <v>Weed</v>
          </cell>
          <cell r="F1162" t="str">
            <v>Igoe</v>
          </cell>
          <cell r="G1162" t="str">
            <v>R. Thompson</v>
          </cell>
          <cell r="H1162" t="str">
            <v>Melissa</v>
          </cell>
          <cell r="I1162" t="str">
            <v>25566-150-POA-MCCS-00001, Rv.0</v>
          </cell>
          <cell r="K1162" t="str">
            <v>SC09079</v>
          </cell>
          <cell r="M1162">
            <v>1</v>
          </cell>
          <cell r="N1162" t="str">
            <v>LF2330CG</v>
          </cell>
          <cell r="O1162">
            <v>1080430</v>
          </cell>
          <cell r="P1162" t="str">
            <v>PP</v>
          </cell>
          <cell r="Q1162" t="str">
            <v>CPX</v>
          </cell>
          <cell r="R1162" t="str">
            <v>Pinn/API</v>
          </cell>
          <cell r="S1162" t="str">
            <v>Y</v>
          </cell>
          <cell r="T1162" t="str">
            <v>N</v>
          </cell>
          <cell r="U1162">
            <v>41450</v>
          </cell>
          <cell r="V1162">
            <v>41452</v>
          </cell>
          <cell r="W1162">
            <v>41712</v>
          </cell>
          <cell r="X1162">
            <v>41729</v>
          </cell>
          <cell r="Y1162">
            <v>41451</v>
          </cell>
          <cell r="Z1162" t="str">
            <v>-</v>
          </cell>
          <cell r="AA1162" t="str">
            <v>-</v>
          </cell>
          <cell r="AB1162">
            <v>41466</v>
          </cell>
          <cell r="AC1162">
            <v>41449</v>
          </cell>
          <cell r="AD1162">
            <v>41477</v>
          </cell>
          <cell r="AE1162">
            <v>41537</v>
          </cell>
          <cell r="AF1162">
            <v>41551</v>
          </cell>
          <cell r="AH1162">
            <v>41699</v>
          </cell>
          <cell r="AI1162">
            <v>41575</v>
          </cell>
          <cell r="AJ1162">
            <v>72</v>
          </cell>
          <cell r="AK1162">
            <v>39.571428571428569</v>
          </cell>
          <cell r="AL1162">
            <v>41451</v>
          </cell>
          <cell r="AM1162" t="str">
            <v>-</v>
          </cell>
          <cell r="AN1162" t="str">
            <v>-</v>
          </cell>
          <cell r="AO1162" t="str">
            <v>-</v>
          </cell>
          <cell r="AP1162" t="str">
            <v>-</v>
          </cell>
          <cell r="AR1162" t="str">
            <v>-</v>
          </cell>
          <cell r="AS1162" t="str">
            <v>-</v>
          </cell>
          <cell r="AT1162" t="str">
            <v>-</v>
          </cell>
          <cell r="AU1162" t="str">
            <v>-</v>
          </cell>
          <cell r="AV1162">
            <v>41563</v>
          </cell>
          <cell r="AW1162" t="str">
            <v>-</v>
          </cell>
          <cell r="AX1162">
            <v>41570</v>
          </cell>
          <cell r="AY1162">
            <v>41726</v>
          </cell>
        </row>
        <row r="1163">
          <cell r="B1163" t="str">
            <v>A2313655-01</v>
          </cell>
          <cell r="C1163" t="str">
            <v>Pump Products/ PT Pertamina (Persero)</v>
          </cell>
          <cell r="D1163" t="str">
            <v>Kennedy</v>
          </cell>
          <cell r="F1163" t="str">
            <v>Miller</v>
          </cell>
          <cell r="G1163" t="str">
            <v>-</v>
          </cell>
          <cell r="H1163" t="str">
            <v>Kursten</v>
          </cell>
          <cell r="I1163" t="str">
            <v>2505</v>
          </cell>
          <cell r="J1163">
            <v>0</v>
          </cell>
          <cell r="K1163" t="str">
            <v>102687-2</v>
          </cell>
          <cell r="M1163">
            <v>1</v>
          </cell>
          <cell r="N1163" t="str">
            <v>LMV322</v>
          </cell>
          <cell r="O1163">
            <v>44703</v>
          </cell>
          <cell r="P1163" t="str">
            <v>-</v>
          </cell>
          <cell r="Q1163" t="str">
            <v>FLT</v>
          </cell>
          <cell r="R1163" t="str">
            <v>PA</v>
          </cell>
          <cell r="S1163" t="str">
            <v>N</v>
          </cell>
          <cell r="T1163" t="str">
            <v>N</v>
          </cell>
          <cell r="U1163">
            <v>41488</v>
          </cell>
          <cell r="V1163">
            <v>41488</v>
          </cell>
          <cell r="W1163">
            <v>41599</v>
          </cell>
          <cell r="X1163">
            <v>41599</v>
          </cell>
          <cell r="Y1163">
            <v>41488</v>
          </cell>
          <cell r="Z1163">
            <v>41495</v>
          </cell>
          <cell r="AA1163">
            <v>41495</v>
          </cell>
          <cell r="AB1163">
            <v>41495</v>
          </cell>
          <cell r="AC1163">
            <v>41487</v>
          </cell>
          <cell r="AD1163">
            <v>41501</v>
          </cell>
          <cell r="AE1163">
            <v>41551</v>
          </cell>
          <cell r="AF1163">
            <v>41554</v>
          </cell>
          <cell r="AH1163">
            <v>41569</v>
          </cell>
          <cell r="AI1163" t="str">
            <v>-</v>
          </cell>
          <cell r="AJ1163">
            <v>47</v>
          </cell>
          <cell r="AK1163">
            <v>15.857142857142858</v>
          </cell>
          <cell r="AL1163">
            <v>41488</v>
          </cell>
          <cell r="AM1163" t="str">
            <v>-</v>
          </cell>
          <cell r="AN1163" t="str">
            <v>-</v>
          </cell>
          <cell r="AO1163">
            <v>41551</v>
          </cell>
          <cell r="AP1163">
            <v>41549</v>
          </cell>
          <cell r="AQ1163">
            <v>41556</v>
          </cell>
          <cell r="AR1163">
            <v>41556</v>
          </cell>
          <cell r="AS1163">
            <v>41558</v>
          </cell>
          <cell r="AT1163" t="str">
            <v>Kampman</v>
          </cell>
          <cell r="AU1163" t="str">
            <v>Kampman</v>
          </cell>
          <cell r="AV1163">
            <v>41565</v>
          </cell>
          <cell r="AW1163" t="str">
            <v>-</v>
          </cell>
          <cell r="AX1163">
            <v>41568</v>
          </cell>
          <cell r="AY1163">
            <v>41603</v>
          </cell>
          <cell r="AZ1163">
            <v>115</v>
          </cell>
        </row>
        <row r="1164">
          <cell r="B1164" t="str">
            <v>A2289078-01</v>
          </cell>
          <cell r="C1164" t="str">
            <v>Delta Process / Exxon Chemical</v>
          </cell>
          <cell r="D1164" t="str">
            <v>Faber</v>
          </cell>
          <cell r="F1164" t="str">
            <v>Reichert</v>
          </cell>
          <cell r="H1164" t="str">
            <v>Madeleine</v>
          </cell>
          <cell r="I1164" t="str">
            <v>085745</v>
          </cell>
          <cell r="J1164" t="str">
            <v>MUP-09B</v>
          </cell>
          <cell r="K1164">
            <v>112423</v>
          </cell>
          <cell r="M1164">
            <v>1</v>
          </cell>
          <cell r="N1164" t="str">
            <v>BMP311</v>
          </cell>
          <cell r="O1164">
            <v>120368</v>
          </cell>
          <cell r="P1164" t="str">
            <v>N</v>
          </cell>
          <cell r="Q1164" t="str">
            <v>MCPX</v>
          </cell>
          <cell r="R1164" t="str">
            <v>PC</v>
          </cell>
          <cell r="S1164" t="str">
            <v>N</v>
          </cell>
          <cell r="T1164" t="str">
            <v>N</v>
          </cell>
          <cell r="U1164">
            <v>41429</v>
          </cell>
          <cell r="V1164">
            <v>41430</v>
          </cell>
          <cell r="W1164">
            <v>41627</v>
          </cell>
          <cell r="X1164">
            <v>41627</v>
          </cell>
          <cell r="Y1164">
            <v>41429</v>
          </cell>
          <cell r="Z1164">
            <v>41437</v>
          </cell>
          <cell r="AA1164">
            <v>41437</v>
          </cell>
          <cell r="AB1164">
            <v>41437</v>
          </cell>
          <cell r="AC1164">
            <v>41515</v>
          </cell>
          <cell r="AD1164">
            <v>41529</v>
          </cell>
          <cell r="AE1164">
            <v>41551</v>
          </cell>
          <cell r="AF1164">
            <v>41554</v>
          </cell>
          <cell r="AH1164">
            <v>41597</v>
          </cell>
          <cell r="AI1164" t="str">
            <v>-</v>
          </cell>
          <cell r="AJ1164">
            <v>89</v>
          </cell>
          <cell r="AK1164">
            <v>28.142857142857142</v>
          </cell>
          <cell r="AL1164">
            <v>41429</v>
          </cell>
          <cell r="AM1164" t="str">
            <v>-</v>
          </cell>
          <cell r="AN1164" t="str">
            <v>-</v>
          </cell>
          <cell r="AO1164">
            <v>41443</v>
          </cell>
          <cell r="AP1164">
            <v>41446</v>
          </cell>
          <cell r="AR1164">
            <v>41474</v>
          </cell>
          <cell r="AS1164">
            <v>41506</v>
          </cell>
          <cell r="AT1164" t="str">
            <v>Tippet</v>
          </cell>
          <cell r="AU1164" t="str">
            <v>Carlon</v>
          </cell>
          <cell r="AV1164">
            <v>41548</v>
          </cell>
          <cell r="AW1164" t="str">
            <v>-</v>
          </cell>
          <cell r="AX1164">
            <v>41554</v>
          </cell>
          <cell r="AY1164">
            <v>41631</v>
          </cell>
        </row>
        <row r="1165">
          <cell r="B1165" t="str">
            <v>C2311614-01</v>
          </cell>
          <cell r="C1165" t="str">
            <v>Markwest/ Majorsville</v>
          </cell>
          <cell r="D1165" t="str">
            <v>Whitfield</v>
          </cell>
          <cell r="F1165" t="str">
            <v>Miller</v>
          </cell>
          <cell r="G1165" t="str">
            <v>-</v>
          </cell>
          <cell r="H1165" t="str">
            <v>Kursten</v>
          </cell>
          <cell r="I1165" t="str">
            <v>1021962</v>
          </cell>
          <cell r="J1165" t="str">
            <v>LBTY130022-12-215C</v>
          </cell>
          <cell r="K1165" t="str">
            <v>SC13227</v>
          </cell>
          <cell r="M1165">
            <v>1</v>
          </cell>
          <cell r="N1165" t="str">
            <v>LMC311P</v>
          </cell>
          <cell r="O1165">
            <v>135129</v>
          </cell>
          <cell r="P1165" t="str">
            <v>-</v>
          </cell>
          <cell r="Q1165" t="str">
            <v>FLT</v>
          </cell>
          <cell r="R1165" t="str">
            <v>CA</v>
          </cell>
          <cell r="S1165" t="str">
            <v>N</v>
          </cell>
          <cell r="T1165" t="str">
            <v>N</v>
          </cell>
          <cell r="U1165">
            <v>41485</v>
          </cell>
          <cell r="V1165">
            <v>41485</v>
          </cell>
          <cell r="W1165">
            <v>41614</v>
          </cell>
          <cell r="X1165">
            <v>41614</v>
          </cell>
          <cell r="Y1165">
            <v>41485</v>
          </cell>
          <cell r="Z1165">
            <v>41492</v>
          </cell>
          <cell r="AA1165">
            <v>41492</v>
          </cell>
          <cell r="AB1165">
            <v>41499</v>
          </cell>
          <cell r="AC1165">
            <v>41502</v>
          </cell>
          <cell r="AD1165">
            <v>41516</v>
          </cell>
          <cell r="AE1165">
            <v>41550</v>
          </cell>
          <cell r="AF1165">
            <v>41554</v>
          </cell>
          <cell r="AH1165">
            <v>41584</v>
          </cell>
          <cell r="AI1165" t="str">
            <v>-</v>
          </cell>
          <cell r="AJ1165">
            <v>50</v>
          </cell>
          <cell r="AK1165">
            <v>18.428571428571427</v>
          </cell>
          <cell r="AL1165">
            <v>41485</v>
          </cell>
          <cell r="AM1165">
            <v>41535</v>
          </cell>
          <cell r="AN1165" t="str">
            <v>-</v>
          </cell>
          <cell r="AO1165">
            <v>41537</v>
          </cell>
          <cell r="AP1165">
            <v>41540</v>
          </cell>
          <cell r="AQ1165">
            <v>41540</v>
          </cell>
          <cell r="AR1165">
            <v>41550</v>
          </cell>
          <cell r="AS1165">
            <v>41562</v>
          </cell>
          <cell r="AT1165" t="str">
            <v>Jones</v>
          </cell>
          <cell r="AU1165" t="str">
            <v>Jones</v>
          </cell>
          <cell r="AV1165">
            <v>41565</v>
          </cell>
          <cell r="AW1165" t="str">
            <v>-</v>
          </cell>
          <cell r="AX1165">
            <v>41569</v>
          </cell>
          <cell r="AY1165">
            <v>41600</v>
          </cell>
          <cell r="AZ1165">
            <v>115</v>
          </cell>
        </row>
        <row r="1166">
          <cell r="B1166" t="str">
            <v>A2256494-01-02</v>
          </cell>
          <cell r="C1166" t="str">
            <v>Fernas / ONGC Petro</v>
          </cell>
          <cell r="D1166" t="str">
            <v>Setelin</v>
          </cell>
          <cell r="F1166" t="str">
            <v>Reichert</v>
          </cell>
          <cell r="G1166" t="str">
            <v>-</v>
          </cell>
          <cell r="H1166" t="str">
            <v>Shara</v>
          </cell>
          <cell r="I1166" t="str">
            <v>FCIPL/PRC/EPC-01/OPAL/PO-450</v>
          </cell>
          <cell r="J1166" t="str">
            <v>69-PC-001A/B</v>
          </cell>
          <cell r="K1166" t="str">
            <v>109457-13</v>
          </cell>
          <cell r="L1166" t="str">
            <v>-</v>
          </cell>
          <cell r="M1166">
            <v>2</v>
          </cell>
          <cell r="N1166" t="str">
            <v>LMV322</v>
          </cell>
          <cell r="O1166">
            <v>117500</v>
          </cell>
          <cell r="P1166" t="str">
            <v>PP</v>
          </cell>
          <cell r="Q1166" t="str">
            <v>MCPX</v>
          </cell>
          <cell r="R1166" t="str">
            <v>PC</v>
          </cell>
          <cell r="S1166" t="str">
            <v>Y</v>
          </cell>
          <cell r="T1166" t="str">
            <v>N</v>
          </cell>
          <cell r="U1166">
            <v>41344</v>
          </cell>
          <cell r="V1166">
            <v>41346</v>
          </cell>
          <cell r="W1166">
            <v>41631</v>
          </cell>
          <cell r="X1166">
            <v>41631</v>
          </cell>
          <cell r="Y1166">
            <v>41344</v>
          </cell>
          <cell r="Z1166">
            <v>41353</v>
          </cell>
          <cell r="AA1166">
            <v>41353</v>
          </cell>
          <cell r="AB1166">
            <v>41353</v>
          </cell>
          <cell r="AC1166">
            <v>41519</v>
          </cell>
          <cell r="AD1166">
            <v>41533</v>
          </cell>
          <cell r="AE1166">
            <v>41556</v>
          </cell>
          <cell r="AF1166">
            <v>41559</v>
          </cell>
          <cell r="AH1166">
            <v>41601</v>
          </cell>
          <cell r="AI1166" t="str">
            <v>-</v>
          </cell>
          <cell r="AJ1166">
            <v>153</v>
          </cell>
          <cell r="AK1166">
            <v>40.714285714285715</v>
          </cell>
          <cell r="AL1166">
            <v>41344</v>
          </cell>
          <cell r="AM1166">
            <v>41347</v>
          </cell>
          <cell r="AN1166" t="str">
            <v>-</v>
          </cell>
          <cell r="AO1166">
            <v>41354</v>
          </cell>
          <cell r="AP1166">
            <v>41488</v>
          </cell>
          <cell r="AQ1166">
            <v>41488</v>
          </cell>
          <cell r="AR1166">
            <v>41488</v>
          </cell>
          <cell r="AT1166" t="str">
            <v>Rae Anne</v>
          </cell>
          <cell r="AV1166">
            <v>41499</v>
          </cell>
          <cell r="AX1166">
            <v>41514</v>
          </cell>
          <cell r="AY1166">
            <v>41628</v>
          </cell>
          <cell r="AZ1166">
            <v>282</v>
          </cell>
        </row>
        <row r="1167">
          <cell r="B1167" t="str">
            <v>A2256494-03-04</v>
          </cell>
          <cell r="C1167" t="str">
            <v>Fernas / ONGC Petro</v>
          </cell>
          <cell r="D1167" t="str">
            <v>Setelin</v>
          </cell>
          <cell r="F1167" t="str">
            <v>Reichert</v>
          </cell>
          <cell r="G1167" t="str">
            <v>-</v>
          </cell>
          <cell r="H1167" t="str">
            <v>Shara</v>
          </cell>
          <cell r="I1167" t="str">
            <v>FCIPL/PRC/EPC-01/OPAL/PO-450</v>
          </cell>
          <cell r="J1167" t="str">
            <v>69-PC-002A/B</v>
          </cell>
          <cell r="K1167" t="str">
            <v>109457-13</v>
          </cell>
          <cell r="L1167" t="str">
            <v>-</v>
          </cell>
          <cell r="M1167">
            <v>2</v>
          </cell>
          <cell r="N1167" t="str">
            <v>LMV322</v>
          </cell>
          <cell r="O1167">
            <v>117500</v>
          </cell>
          <cell r="P1167" t="str">
            <v>PP</v>
          </cell>
          <cell r="Q1167" t="str">
            <v>MCPX</v>
          </cell>
          <cell r="R1167" t="str">
            <v>PC</v>
          </cell>
          <cell r="S1167" t="str">
            <v>Y</v>
          </cell>
          <cell r="T1167" t="str">
            <v>N</v>
          </cell>
          <cell r="U1167">
            <v>41344</v>
          </cell>
          <cell r="V1167">
            <v>41346</v>
          </cell>
          <cell r="W1167">
            <v>41631</v>
          </cell>
          <cell r="X1167">
            <v>41631</v>
          </cell>
          <cell r="Y1167">
            <v>41344</v>
          </cell>
          <cell r="Z1167">
            <v>41353</v>
          </cell>
          <cell r="AA1167">
            <v>41353</v>
          </cell>
          <cell r="AB1167">
            <v>41353</v>
          </cell>
          <cell r="AC1167">
            <v>41519</v>
          </cell>
          <cell r="AD1167">
            <v>41533</v>
          </cell>
          <cell r="AE1167">
            <v>41556</v>
          </cell>
          <cell r="AF1167">
            <v>41559</v>
          </cell>
          <cell r="AH1167">
            <v>41601</v>
          </cell>
          <cell r="AI1167" t="str">
            <v>-</v>
          </cell>
          <cell r="AJ1167">
            <v>153</v>
          </cell>
          <cell r="AK1167">
            <v>40.714285714285715</v>
          </cell>
          <cell r="AL1167">
            <v>41344</v>
          </cell>
          <cell r="AM1167">
            <v>41347</v>
          </cell>
          <cell r="AN1167" t="str">
            <v>-</v>
          </cell>
          <cell r="AO1167">
            <v>41354</v>
          </cell>
          <cell r="AP1167">
            <v>41488</v>
          </cell>
          <cell r="AQ1167">
            <v>41488</v>
          </cell>
          <cell r="AR1167">
            <v>41488</v>
          </cell>
          <cell r="AT1167" t="str">
            <v>Rae Anne</v>
          </cell>
          <cell r="AV1167">
            <v>41499</v>
          </cell>
          <cell r="AX1167">
            <v>41514</v>
          </cell>
          <cell r="AY1167">
            <v>41628</v>
          </cell>
          <cell r="AZ1167">
            <v>282</v>
          </cell>
        </row>
        <row r="1168">
          <cell r="B1168" t="str">
            <v>C2332339-01</v>
          </cell>
          <cell r="C1168" t="str">
            <v>Kinder Morgan Energy Partners</v>
          </cell>
          <cell r="D1168" t="str">
            <v>Whitfield</v>
          </cell>
          <cell r="F1168" t="str">
            <v>Miller</v>
          </cell>
          <cell r="G1168" t="str">
            <v>-</v>
          </cell>
          <cell r="H1168" t="str">
            <v>Kursten</v>
          </cell>
          <cell r="I1168" t="str">
            <v>6502225-0-STAT</v>
          </cell>
          <cell r="J1168" t="str">
            <v>C-1554049-01</v>
          </cell>
          <cell r="K1168" t="str">
            <v>SC13223</v>
          </cell>
          <cell r="M1168">
            <v>1</v>
          </cell>
          <cell r="N1168" t="str">
            <v>LMC311F</v>
          </cell>
          <cell r="O1168">
            <v>156218</v>
          </cell>
          <cell r="P1168" t="str">
            <v>-</v>
          </cell>
          <cell r="Q1168" t="str">
            <v>FLT</v>
          </cell>
          <cell r="R1168" t="str">
            <v>CA</v>
          </cell>
          <cell r="S1168" t="str">
            <v>N</v>
          </cell>
          <cell r="T1168" t="str">
            <v>N</v>
          </cell>
          <cell r="U1168">
            <v>41534</v>
          </cell>
          <cell r="V1168">
            <v>41535</v>
          </cell>
          <cell r="W1168">
            <v>41621</v>
          </cell>
          <cell r="X1168">
            <v>41621</v>
          </cell>
          <cell r="Y1168">
            <v>41534</v>
          </cell>
          <cell r="Z1168">
            <v>41542</v>
          </cell>
          <cell r="AA1168">
            <v>41542</v>
          </cell>
          <cell r="AB1168">
            <v>41549</v>
          </cell>
          <cell r="AC1168">
            <v>41509</v>
          </cell>
          <cell r="AD1168">
            <v>41523</v>
          </cell>
          <cell r="AE1168">
            <v>41557</v>
          </cell>
          <cell r="AF1168">
            <v>41561</v>
          </cell>
          <cell r="AH1168">
            <v>41591</v>
          </cell>
          <cell r="AI1168" t="str">
            <v>-</v>
          </cell>
          <cell r="AJ1168">
            <v>19</v>
          </cell>
          <cell r="AK1168">
            <v>12.285714285714286</v>
          </cell>
          <cell r="AL1168">
            <v>41534</v>
          </cell>
          <cell r="AM1168">
            <v>41540</v>
          </cell>
          <cell r="AN1168" t="str">
            <v>-</v>
          </cell>
          <cell r="AO1168">
            <v>41550</v>
          </cell>
          <cell r="AP1168">
            <v>41556</v>
          </cell>
          <cell r="AQ1168">
            <v>41557</v>
          </cell>
          <cell r="AR1168">
            <v>41558</v>
          </cell>
          <cell r="AS1168">
            <v>41569</v>
          </cell>
          <cell r="AT1168" t="str">
            <v>Wareham</v>
          </cell>
          <cell r="AU1168" t="str">
            <v>Wareham</v>
          </cell>
          <cell r="AV1168">
            <v>41576</v>
          </cell>
          <cell r="AW1168" t="str">
            <v>-</v>
          </cell>
          <cell r="AX1168">
            <v>41577</v>
          </cell>
          <cell r="AY1168">
            <v>41624</v>
          </cell>
          <cell r="AZ1168">
            <v>89</v>
          </cell>
        </row>
        <row r="1169">
          <cell r="B1169" t="str">
            <v>A2339220-01</v>
          </cell>
          <cell r="C1169" t="str">
            <v>Wynnewood Refining Company</v>
          </cell>
          <cell r="D1169" t="str">
            <v>Wareham</v>
          </cell>
          <cell r="F1169" t="str">
            <v>Miller</v>
          </cell>
          <cell r="G1169" t="str">
            <v>-</v>
          </cell>
          <cell r="H1169" t="str">
            <v>Kursten</v>
          </cell>
          <cell r="I1169" t="str">
            <v>WYN-14079</v>
          </cell>
          <cell r="J1169" t="str">
            <v>22-3P101B</v>
          </cell>
          <cell r="K1169" t="str">
            <v>122861-2</v>
          </cell>
          <cell r="M1169">
            <v>1</v>
          </cell>
          <cell r="N1169" t="str">
            <v>LMV322</v>
          </cell>
          <cell r="O1169">
            <v>26621</v>
          </cell>
          <cell r="P1169" t="str">
            <v>-</v>
          </cell>
          <cell r="Q1169" t="str">
            <v>FLT</v>
          </cell>
          <cell r="R1169" t="str">
            <v>P7</v>
          </cell>
          <cell r="S1169" t="str">
            <v>N</v>
          </cell>
          <cell r="T1169" t="str">
            <v>Y</v>
          </cell>
          <cell r="U1169">
            <v>41550</v>
          </cell>
          <cell r="V1169">
            <v>41551</v>
          </cell>
          <cell r="W1169">
            <v>41600</v>
          </cell>
          <cell r="X1169">
            <v>41600</v>
          </cell>
          <cell r="Y1169">
            <v>41550</v>
          </cell>
          <cell r="Z1169">
            <v>41558</v>
          </cell>
          <cell r="AA1169">
            <v>41558</v>
          </cell>
          <cell r="AB1169">
            <v>41554.5</v>
          </cell>
          <cell r="AC1169">
            <v>41600</v>
          </cell>
          <cell r="AD1169">
            <v>41600</v>
          </cell>
          <cell r="AE1169">
            <v>41559.75</v>
          </cell>
          <cell r="AF1169">
            <v>41561.5</v>
          </cell>
          <cell r="AH1169">
            <v>41570</v>
          </cell>
          <cell r="AI1169" t="str">
            <v>-</v>
          </cell>
          <cell r="AJ1169">
            <v>7</v>
          </cell>
          <cell r="AK1169">
            <v>7</v>
          </cell>
          <cell r="AL1169">
            <v>41550</v>
          </cell>
          <cell r="AM1169" t="str">
            <v>-</v>
          </cell>
          <cell r="AN1169" t="str">
            <v>-</v>
          </cell>
          <cell r="AO1169">
            <v>41556</v>
          </cell>
          <cell r="AP1169" t="str">
            <v>-</v>
          </cell>
          <cell r="AR1169">
            <v>41557</v>
          </cell>
          <cell r="AS1169">
            <v>41561</v>
          </cell>
          <cell r="AT1169" t="str">
            <v>Boening</v>
          </cell>
          <cell r="AU1169" t="str">
            <v>Boening</v>
          </cell>
          <cell r="AV1169">
            <v>41562</v>
          </cell>
          <cell r="AW1169" t="str">
            <v>-</v>
          </cell>
          <cell r="AX1169">
            <v>41562</v>
          </cell>
          <cell r="AY1169">
            <v>41593</v>
          </cell>
          <cell r="AZ1169">
            <v>42</v>
          </cell>
        </row>
        <row r="1170">
          <cell r="B1170" t="str">
            <v>C2315007-01</v>
          </cell>
          <cell r="C1170" t="str">
            <v>Flag City Processing Partners</v>
          </cell>
          <cell r="D1170" t="str">
            <v>Wareham</v>
          </cell>
          <cell r="F1170" t="str">
            <v>Miller</v>
          </cell>
          <cell r="G1170" t="str">
            <v>-</v>
          </cell>
          <cell r="H1170" t="str">
            <v>Kursten</v>
          </cell>
          <cell r="I1170" t="str">
            <v>FC13-321867</v>
          </cell>
          <cell r="J1170" t="str">
            <v>-</v>
          </cell>
          <cell r="K1170" t="str">
            <v>SC13062</v>
          </cell>
          <cell r="M1170">
            <v>1</v>
          </cell>
          <cell r="N1170" t="str">
            <v>LMC311F</v>
          </cell>
          <cell r="O1170">
            <v>170477</v>
          </cell>
          <cell r="P1170" t="str">
            <v>PP</v>
          </cell>
          <cell r="Q1170" t="str">
            <v>STD</v>
          </cell>
          <cell r="R1170" t="str">
            <v>CA</v>
          </cell>
          <cell r="S1170" t="str">
            <v>N</v>
          </cell>
          <cell r="T1170" t="str">
            <v>N</v>
          </cell>
          <cell r="U1170">
            <v>41492</v>
          </cell>
          <cell r="V1170">
            <v>41493</v>
          </cell>
          <cell r="W1170">
            <v>41624</v>
          </cell>
          <cell r="X1170">
            <v>41624</v>
          </cell>
          <cell r="Y1170">
            <v>41492</v>
          </cell>
          <cell r="Z1170">
            <v>41500</v>
          </cell>
          <cell r="AA1170">
            <v>41500</v>
          </cell>
          <cell r="AB1170">
            <v>41507</v>
          </cell>
          <cell r="AC1170">
            <v>41512</v>
          </cell>
          <cell r="AD1170">
            <v>41526</v>
          </cell>
          <cell r="AE1170">
            <v>41559</v>
          </cell>
          <cell r="AF1170">
            <v>41563</v>
          </cell>
          <cell r="AH1170">
            <v>41594</v>
          </cell>
          <cell r="AI1170" t="str">
            <v>-</v>
          </cell>
          <cell r="AJ1170">
            <v>51</v>
          </cell>
          <cell r="AK1170">
            <v>18.714285714285715</v>
          </cell>
          <cell r="AL1170">
            <v>41492</v>
          </cell>
          <cell r="AM1170">
            <v>41493</v>
          </cell>
          <cell r="AN1170" t="str">
            <v>-</v>
          </cell>
          <cell r="AO1170">
            <v>41494</v>
          </cell>
          <cell r="AP1170">
            <v>41498</v>
          </cell>
          <cell r="AQ1170">
            <v>41528</v>
          </cell>
          <cell r="AR1170">
            <v>41528</v>
          </cell>
          <cell r="AS1170">
            <v>41540</v>
          </cell>
          <cell r="AT1170" t="str">
            <v>Boening</v>
          </cell>
          <cell r="AU1170" t="str">
            <v>Boening</v>
          </cell>
          <cell r="AV1170" t="str">
            <v>-</v>
          </cell>
          <cell r="AW1170" t="str">
            <v>-</v>
          </cell>
          <cell r="AX1170">
            <v>41542</v>
          </cell>
          <cell r="AY1170">
            <v>41592</v>
          </cell>
          <cell r="AZ1170">
            <v>99</v>
          </cell>
        </row>
        <row r="1171">
          <cell r="B1171" t="str">
            <v>C2318178-01</v>
          </cell>
          <cell r="C1171" t="str">
            <v>Engineering Tech/DCP Midstream</v>
          </cell>
          <cell r="D1171" t="str">
            <v>Boening</v>
          </cell>
          <cell r="F1171" t="str">
            <v>Miller</v>
          </cell>
          <cell r="G1171" t="str">
            <v>-</v>
          </cell>
          <cell r="H1171" t="str">
            <v>Kursten</v>
          </cell>
          <cell r="I1171" t="str">
            <v>D16630</v>
          </cell>
          <cell r="J1171" t="str">
            <v>P-100</v>
          </cell>
          <cell r="K1171" t="str">
            <v>SC13299</v>
          </cell>
          <cell r="M1171">
            <v>1</v>
          </cell>
          <cell r="N1171" t="str">
            <v>LMC311P</v>
          </cell>
          <cell r="O1171">
            <v>145488</v>
          </cell>
          <cell r="P1171" t="str">
            <v>PP</v>
          </cell>
          <cell r="Q1171" t="str">
            <v>FLT</v>
          </cell>
          <cell r="R1171" t="str">
            <v>CA</v>
          </cell>
          <cell r="S1171" t="str">
            <v>N</v>
          </cell>
          <cell r="T1171" t="str">
            <v>N</v>
          </cell>
          <cell r="U1171">
            <v>41500</v>
          </cell>
          <cell r="V1171">
            <v>41500</v>
          </cell>
          <cell r="W1171">
            <v>41652</v>
          </cell>
          <cell r="X1171">
            <v>41624</v>
          </cell>
          <cell r="Y1171">
            <v>41500</v>
          </cell>
          <cell r="Z1171">
            <v>41507</v>
          </cell>
          <cell r="AA1171">
            <v>41507</v>
          </cell>
          <cell r="AB1171">
            <v>41514</v>
          </cell>
          <cell r="AC1171">
            <v>41512</v>
          </cell>
          <cell r="AD1171">
            <v>41526</v>
          </cell>
          <cell r="AE1171">
            <v>41560</v>
          </cell>
          <cell r="AF1171">
            <v>41564</v>
          </cell>
          <cell r="AH1171">
            <v>41594</v>
          </cell>
          <cell r="AI1171" t="str">
            <v>-</v>
          </cell>
          <cell r="AJ1171">
            <v>47</v>
          </cell>
          <cell r="AK1171">
            <v>17.714285714285715</v>
          </cell>
          <cell r="AL1171">
            <v>41500</v>
          </cell>
          <cell r="AM1171">
            <v>41527</v>
          </cell>
          <cell r="AN1171" t="str">
            <v>-</v>
          </cell>
          <cell r="AO1171">
            <v>41527</v>
          </cell>
          <cell r="AP1171">
            <v>41527</v>
          </cell>
          <cell r="AQ1171">
            <v>41527</v>
          </cell>
          <cell r="AR1171" t="str">
            <v>-</v>
          </cell>
          <cell r="AS1171" t="str">
            <v>-</v>
          </cell>
          <cell r="AT1171" t="str">
            <v>-</v>
          </cell>
          <cell r="AU1171" t="str">
            <v>-</v>
          </cell>
          <cell r="AV1171">
            <v>41557</v>
          </cell>
          <cell r="AW1171" t="str">
            <v>-</v>
          </cell>
          <cell r="AX1171">
            <v>41561</v>
          </cell>
          <cell r="AY1171">
            <v>41600</v>
          </cell>
        </row>
        <row r="1172">
          <cell r="B1172" t="str">
            <v>C2341166-01</v>
          </cell>
          <cell r="C1172" t="str">
            <v>UOP Russell</v>
          </cell>
          <cell r="D1172" t="str">
            <v>Boening</v>
          </cell>
          <cell r="F1172" t="str">
            <v>Miller</v>
          </cell>
          <cell r="G1172" t="str">
            <v>-</v>
          </cell>
          <cell r="H1172" t="str">
            <v>Kursten</v>
          </cell>
          <cell r="I1172" t="str">
            <v>355-12</v>
          </cell>
          <cell r="J1172" t="str">
            <v>C-141</v>
          </cell>
          <cell r="K1172" t="str">
            <v>SC13371</v>
          </cell>
          <cell r="M1172">
            <v>1</v>
          </cell>
          <cell r="N1172" t="str">
            <v>LMC311P</v>
          </cell>
          <cell r="O1172">
            <v>129157</v>
          </cell>
          <cell r="P1172" t="str">
            <v>-</v>
          </cell>
          <cell r="Q1172" t="str">
            <v>FLT</v>
          </cell>
          <cell r="R1172" t="str">
            <v>CA</v>
          </cell>
          <cell r="S1172" t="str">
            <v>N</v>
          </cell>
          <cell r="T1172" t="str">
            <v>N</v>
          </cell>
          <cell r="U1172">
            <v>41556</v>
          </cell>
          <cell r="V1172">
            <v>41556</v>
          </cell>
          <cell r="W1172">
            <v>41694</v>
          </cell>
          <cell r="X1172">
            <v>41631</v>
          </cell>
          <cell r="Y1172">
            <v>41556</v>
          </cell>
          <cell r="Z1172">
            <v>41563</v>
          </cell>
          <cell r="AA1172">
            <v>41563</v>
          </cell>
          <cell r="AB1172">
            <v>41570</v>
          </cell>
          <cell r="AC1172">
            <v>41519</v>
          </cell>
          <cell r="AD1172">
            <v>41533</v>
          </cell>
          <cell r="AE1172">
            <v>41560</v>
          </cell>
          <cell r="AF1172">
            <v>41564</v>
          </cell>
          <cell r="AH1172">
            <v>41601</v>
          </cell>
          <cell r="AI1172" t="str">
            <v>-</v>
          </cell>
          <cell r="AJ1172">
            <v>7</v>
          </cell>
          <cell r="AK1172">
            <v>10.714285714285714</v>
          </cell>
          <cell r="AL1172">
            <v>41556</v>
          </cell>
          <cell r="AM1172" t="str">
            <v>-</v>
          </cell>
          <cell r="AN1172" t="str">
            <v>-</v>
          </cell>
          <cell r="AO1172" t="str">
            <v>-</v>
          </cell>
          <cell r="AP1172" t="str">
            <v>-</v>
          </cell>
          <cell r="AR1172" t="str">
            <v>-</v>
          </cell>
          <cell r="AS1172" t="str">
            <v>-</v>
          </cell>
          <cell r="AT1172" t="str">
            <v>-</v>
          </cell>
          <cell r="AU1172" t="str">
            <v>-</v>
          </cell>
          <cell r="AV1172">
            <v>41575</v>
          </cell>
          <cell r="AX1172">
            <v>41576</v>
          </cell>
          <cell r="AY1172">
            <v>41635</v>
          </cell>
          <cell r="AZ1172">
            <v>79</v>
          </cell>
        </row>
        <row r="1173">
          <cell r="B1173" t="str">
            <v>C2341064-01</v>
          </cell>
          <cell r="C1173" t="str">
            <v>UOP Russell</v>
          </cell>
          <cell r="D1173" t="str">
            <v>Boening</v>
          </cell>
          <cell r="F1173" t="str">
            <v>Miller</v>
          </cell>
          <cell r="G1173" t="str">
            <v>-</v>
          </cell>
          <cell r="H1173" t="str">
            <v>Kursten</v>
          </cell>
          <cell r="I1173" t="str">
            <v>336-12</v>
          </cell>
          <cell r="J1173" t="str">
            <v>C-141</v>
          </cell>
          <cell r="K1173" t="str">
            <v>SC13370</v>
          </cell>
          <cell r="M1173">
            <v>1</v>
          </cell>
          <cell r="N1173" t="str">
            <v>LMC311P</v>
          </cell>
          <cell r="O1173">
            <v>129157</v>
          </cell>
          <cell r="P1173" t="str">
            <v>-</v>
          </cell>
          <cell r="Q1173" t="str">
            <v>FLT</v>
          </cell>
          <cell r="R1173" t="str">
            <v>CA</v>
          </cell>
          <cell r="S1173" t="str">
            <v>N</v>
          </cell>
          <cell r="T1173" t="str">
            <v>N</v>
          </cell>
          <cell r="U1173">
            <v>41556</v>
          </cell>
          <cell r="V1173">
            <v>41556</v>
          </cell>
          <cell r="W1173">
            <v>41694</v>
          </cell>
          <cell r="X1173">
            <v>41631</v>
          </cell>
          <cell r="Y1173">
            <v>41556</v>
          </cell>
          <cell r="Z1173">
            <v>41563</v>
          </cell>
          <cell r="AA1173">
            <v>41563</v>
          </cell>
          <cell r="AB1173">
            <v>41570</v>
          </cell>
          <cell r="AC1173">
            <v>41519</v>
          </cell>
          <cell r="AD1173">
            <v>41533</v>
          </cell>
          <cell r="AE1173">
            <v>41560</v>
          </cell>
          <cell r="AF1173">
            <v>41564</v>
          </cell>
          <cell r="AH1173">
            <v>41601</v>
          </cell>
          <cell r="AI1173" t="str">
            <v>-</v>
          </cell>
          <cell r="AJ1173">
            <v>7</v>
          </cell>
          <cell r="AK1173">
            <v>10.714285714285714</v>
          </cell>
          <cell r="AL1173">
            <v>41556</v>
          </cell>
          <cell r="AM1173" t="str">
            <v>-</v>
          </cell>
          <cell r="AN1173" t="str">
            <v>-</v>
          </cell>
          <cell r="AO1173" t="str">
            <v>-</v>
          </cell>
          <cell r="AP1173" t="str">
            <v>-</v>
          </cell>
          <cell r="AR1173" t="str">
            <v>-</v>
          </cell>
          <cell r="AS1173" t="str">
            <v>-</v>
          </cell>
          <cell r="AT1173" t="str">
            <v>-</v>
          </cell>
          <cell r="AU1173" t="str">
            <v>-</v>
          </cell>
          <cell r="AV1173">
            <v>41584</v>
          </cell>
          <cell r="AW1173" t="str">
            <v>-</v>
          </cell>
          <cell r="AX1173">
            <v>41585</v>
          </cell>
          <cell r="AY1173">
            <v>41635</v>
          </cell>
          <cell r="AZ1173">
            <v>79</v>
          </cell>
        </row>
        <row r="1174">
          <cell r="B1174" t="str">
            <v>C2324938-01</v>
          </cell>
          <cell r="C1174" t="str">
            <v>Exterran</v>
          </cell>
          <cell r="D1174" t="str">
            <v>Wareham</v>
          </cell>
          <cell r="F1174" t="str">
            <v>Rutherford</v>
          </cell>
          <cell r="G1174" t="str">
            <v>-</v>
          </cell>
          <cell r="H1174" t="str">
            <v>Kursten</v>
          </cell>
          <cell r="I1174" t="str">
            <v>5562039</v>
          </cell>
          <cell r="J1174" t="str">
            <v>C-111</v>
          </cell>
          <cell r="K1174" t="str">
            <v>SC13322</v>
          </cell>
          <cell r="M1174">
            <v>1</v>
          </cell>
          <cell r="N1174" t="str">
            <v>LMC311P</v>
          </cell>
          <cell r="O1174">
            <v>155091</v>
          </cell>
          <cell r="P1174" t="str">
            <v>PP</v>
          </cell>
          <cell r="Q1174" t="str">
            <v>FLT</v>
          </cell>
          <cell r="R1174" t="str">
            <v>CA</v>
          </cell>
          <cell r="S1174" t="str">
            <v>Y</v>
          </cell>
          <cell r="T1174" t="str">
            <v>N</v>
          </cell>
          <cell r="U1174">
            <v>41515</v>
          </cell>
          <cell r="V1174">
            <v>41516</v>
          </cell>
          <cell r="W1174">
            <v>41638</v>
          </cell>
          <cell r="X1174">
            <v>41638</v>
          </cell>
          <cell r="Y1174">
            <v>41516</v>
          </cell>
          <cell r="Z1174">
            <v>41523</v>
          </cell>
          <cell r="AA1174">
            <v>41523</v>
          </cell>
          <cell r="AB1174">
            <v>41530</v>
          </cell>
          <cell r="AC1174">
            <v>41526</v>
          </cell>
          <cell r="AD1174">
            <v>41540</v>
          </cell>
          <cell r="AE1174">
            <v>41560</v>
          </cell>
          <cell r="AF1174">
            <v>41564</v>
          </cell>
          <cell r="AH1174">
            <v>41608</v>
          </cell>
          <cell r="AI1174" t="str">
            <v>-</v>
          </cell>
          <cell r="AJ1174">
            <v>35</v>
          </cell>
          <cell r="AK1174">
            <v>17.428571428571427</v>
          </cell>
          <cell r="AL1174">
            <v>41516</v>
          </cell>
          <cell r="AM1174" t="str">
            <v>-</v>
          </cell>
          <cell r="AN1174" t="str">
            <v>-</v>
          </cell>
          <cell r="AO1174" t="str">
            <v>-</v>
          </cell>
          <cell r="AP1174" t="str">
            <v>-</v>
          </cell>
          <cell r="AR1174" t="str">
            <v>-</v>
          </cell>
          <cell r="AS1174" t="str">
            <v>-</v>
          </cell>
          <cell r="AT1174" t="str">
            <v>-</v>
          </cell>
          <cell r="AU1174" t="str">
            <v>-</v>
          </cell>
          <cell r="AV1174">
            <v>41564</v>
          </cell>
          <cell r="AW1174" t="str">
            <v>-</v>
          </cell>
          <cell r="AX1174">
            <v>41569</v>
          </cell>
          <cell r="AY1174">
            <v>41638</v>
          </cell>
          <cell r="AZ1174">
            <v>122</v>
          </cell>
        </row>
        <row r="1175">
          <cell r="B1175" t="str">
            <v>C2331930-01-02</v>
          </cell>
          <cell r="C1175" t="str">
            <v>Valerus Compression Services</v>
          </cell>
          <cell r="D1175" t="str">
            <v>Boening</v>
          </cell>
          <cell r="F1175" t="str">
            <v>Miller</v>
          </cell>
          <cell r="G1175" t="str">
            <v>-</v>
          </cell>
          <cell r="H1175" t="str">
            <v>Kursten</v>
          </cell>
          <cell r="I1175" t="str">
            <v>TUL0000493</v>
          </cell>
          <cell r="J1175" t="str">
            <v>C-3540</v>
          </cell>
          <cell r="K1175" t="str">
            <v>SC13342</v>
          </cell>
          <cell r="M1175">
            <v>2</v>
          </cell>
          <cell r="N1175" t="str">
            <v>LMC311P</v>
          </cell>
          <cell r="O1175">
            <v>262440</v>
          </cell>
          <cell r="P1175" t="str">
            <v>PP</v>
          </cell>
          <cell r="Q1175" t="str">
            <v>FLT</v>
          </cell>
          <cell r="R1175" t="str">
            <v>CA</v>
          </cell>
          <cell r="S1175" t="str">
            <v>N</v>
          </cell>
          <cell r="T1175" t="str">
            <v>N</v>
          </cell>
          <cell r="U1175">
            <v>41534</v>
          </cell>
          <cell r="V1175">
            <v>41534</v>
          </cell>
          <cell r="W1175">
            <v>41625</v>
          </cell>
          <cell r="X1175">
            <v>41625</v>
          </cell>
          <cell r="Y1175">
            <v>41534</v>
          </cell>
          <cell r="Z1175">
            <v>41541</v>
          </cell>
          <cell r="AA1175">
            <v>41541</v>
          </cell>
          <cell r="AB1175">
            <v>41548</v>
          </cell>
          <cell r="AC1175">
            <v>41513</v>
          </cell>
          <cell r="AD1175">
            <v>41527</v>
          </cell>
          <cell r="AE1175">
            <v>41561</v>
          </cell>
          <cell r="AF1175">
            <v>41565</v>
          </cell>
          <cell r="AH1175">
            <v>41595</v>
          </cell>
          <cell r="AI1175" t="str">
            <v>-</v>
          </cell>
          <cell r="AJ1175">
            <v>24</v>
          </cell>
          <cell r="AK1175">
            <v>13</v>
          </cell>
          <cell r="AL1175">
            <v>41534</v>
          </cell>
          <cell r="AM1175" t="str">
            <v>-</v>
          </cell>
          <cell r="AN1175" t="str">
            <v>-</v>
          </cell>
          <cell r="AO1175" t="str">
            <v>-</v>
          </cell>
          <cell r="AP1175" t="str">
            <v>-</v>
          </cell>
          <cell r="AR1175" t="str">
            <v>-</v>
          </cell>
          <cell r="AS1175" t="str">
            <v>-</v>
          </cell>
          <cell r="AT1175" t="str">
            <v>-</v>
          </cell>
          <cell r="AU1175" t="str">
            <v>-</v>
          </cell>
          <cell r="AV1175">
            <v>41572</v>
          </cell>
          <cell r="AW1175" t="str">
            <v>-</v>
          </cell>
          <cell r="AX1175">
            <v>41575</v>
          </cell>
          <cell r="AY1175">
            <v>41625</v>
          </cell>
          <cell r="AZ1175">
            <v>91</v>
          </cell>
        </row>
        <row r="1176">
          <cell r="B1176" t="str">
            <v>C2324982-01</v>
          </cell>
          <cell r="C1176" t="str">
            <v>Exterran</v>
          </cell>
          <cell r="D1176" t="str">
            <v>Wareham</v>
          </cell>
          <cell r="F1176" t="str">
            <v>Miller</v>
          </cell>
          <cell r="G1176" t="str">
            <v>-</v>
          </cell>
          <cell r="H1176" t="str">
            <v>Kursten</v>
          </cell>
          <cell r="I1176" t="str">
            <v>5562059</v>
          </cell>
          <cell r="J1176" t="str">
            <v>C-111</v>
          </cell>
          <cell r="K1176" t="str">
            <v>SC13321</v>
          </cell>
          <cell r="M1176">
            <v>1</v>
          </cell>
          <cell r="N1176" t="str">
            <v>LMC331F</v>
          </cell>
          <cell r="O1176">
            <v>196309</v>
          </cell>
          <cell r="P1176" t="str">
            <v>PP</v>
          </cell>
          <cell r="Q1176" t="str">
            <v>FLT</v>
          </cell>
          <cell r="R1176" t="str">
            <v>CA</v>
          </cell>
          <cell r="S1176" t="str">
            <v>Y</v>
          </cell>
          <cell r="T1176" t="str">
            <v>N</v>
          </cell>
          <cell r="U1176">
            <v>41515</v>
          </cell>
          <cell r="V1176">
            <v>41516</v>
          </cell>
          <cell r="W1176">
            <v>41639</v>
          </cell>
          <cell r="X1176">
            <v>41639</v>
          </cell>
          <cell r="Y1176">
            <v>41516</v>
          </cell>
          <cell r="Z1176">
            <v>41523</v>
          </cell>
          <cell r="AA1176">
            <v>41523</v>
          </cell>
          <cell r="AB1176">
            <v>41530</v>
          </cell>
          <cell r="AC1176">
            <v>41527</v>
          </cell>
          <cell r="AD1176">
            <v>41541</v>
          </cell>
          <cell r="AE1176">
            <v>41561</v>
          </cell>
          <cell r="AF1176">
            <v>41565</v>
          </cell>
          <cell r="AH1176">
            <v>41609</v>
          </cell>
          <cell r="AI1176" t="str">
            <v>-</v>
          </cell>
          <cell r="AJ1176">
            <v>36</v>
          </cell>
          <cell r="AK1176">
            <v>17.571428571428573</v>
          </cell>
          <cell r="AL1176">
            <v>41516</v>
          </cell>
          <cell r="AM1176">
            <v>41554</v>
          </cell>
          <cell r="AN1176" t="str">
            <v>-</v>
          </cell>
          <cell r="AO1176">
            <v>41551</v>
          </cell>
          <cell r="AP1176">
            <v>41555</v>
          </cell>
          <cell r="AQ1176">
            <v>41562</v>
          </cell>
          <cell r="AR1176">
            <v>41562</v>
          </cell>
          <cell r="AS1176" t="str">
            <v>-</v>
          </cell>
          <cell r="AT1176" t="str">
            <v>-</v>
          </cell>
          <cell r="AU1176" t="str">
            <v>-</v>
          </cell>
          <cell r="AV1176">
            <v>41565</v>
          </cell>
          <cell r="AW1176" t="str">
            <v>-</v>
          </cell>
          <cell r="AX1176">
            <v>41569</v>
          </cell>
          <cell r="AY1176">
            <v>41638</v>
          </cell>
          <cell r="AZ1176">
            <v>122</v>
          </cell>
        </row>
        <row r="1177">
          <cell r="B1177" t="str">
            <v>C2326411-01</v>
          </cell>
          <cell r="C1177" t="str">
            <v>UOP Russell LLC</v>
          </cell>
          <cell r="D1177" t="str">
            <v>Boening</v>
          </cell>
          <cell r="F1177" t="str">
            <v>Miller</v>
          </cell>
          <cell r="G1177" t="str">
            <v>-</v>
          </cell>
          <cell r="H1177" t="str">
            <v>Kursten</v>
          </cell>
          <cell r="I1177" t="str">
            <v>341-12</v>
          </cell>
          <cell r="J1177" t="str">
            <v>C-141</v>
          </cell>
          <cell r="K1177" t="str">
            <v>SC13308</v>
          </cell>
          <cell r="M1177">
            <v>1</v>
          </cell>
          <cell r="N1177" t="str">
            <v>LMC311P</v>
          </cell>
          <cell r="O1177">
            <v>129157</v>
          </cell>
          <cell r="P1177" t="str">
            <v>-</v>
          </cell>
          <cell r="Q1177" t="str">
            <v>FLT</v>
          </cell>
          <cell r="R1177" t="str">
            <v>CA</v>
          </cell>
          <cell r="S1177" t="str">
            <v>N</v>
          </cell>
          <cell r="T1177" t="str">
            <v>N</v>
          </cell>
          <cell r="U1177">
            <v>41520</v>
          </cell>
          <cell r="V1177">
            <v>41521</v>
          </cell>
          <cell r="W1177">
            <v>41628</v>
          </cell>
          <cell r="X1177">
            <v>41628</v>
          </cell>
          <cell r="Y1177">
            <v>41521</v>
          </cell>
          <cell r="Z1177">
            <v>41528</v>
          </cell>
          <cell r="AA1177">
            <v>41528</v>
          </cell>
          <cell r="AB1177">
            <v>41535</v>
          </cell>
          <cell r="AC1177">
            <v>41516</v>
          </cell>
          <cell r="AD1177">
            <v>41530</v>
          </cell>
          <cell r="AE1177">
            <v>41563</v>
          </cell>
          <cell r="AF1177">
            <v>41567</v>
          </cell>
          <cell r="AH1177">
            <v>41598</v>
          </cell>
          <cell r="AI1177" t="str">
            <v>-</v>
          </cell>
          <cell r="AJ1177">
            <v>33</v>
          </cell>
          <cell r="AK1177">
            <v>15.285714285714286</v>
          </cell>
          <cell r="AL1177">
            <v>41521</v>
          </cell>
          <cell r="AM1177">
            <v>41541</v>
          </cell>
          <cell r="AN1177" t="str">
            <v>-</v>
          </cell>
          <cell r="AO1177" t="str">
            <v>-</v>
          </cell>
          <cell r="AP1177" t="str">
            <v>-</v>
          </cell>
          <cell r="AR1177" t="str">
            <v>-</v>
          </cell>
          <cell r="AS1177" t="str">
            <v>-</v>
          </cell>
          <cell r="AT1177" t="str">
            <v>-</v>
          </cell>
          <cell r="AU1177" t="str">
            <v>-</v>
          </cell>
          <cell r="AV1177">
            <v>41547</v>
          </cell>
          <cell r="AX1177">
            <v>41547</v>
          </cell>
          <cell r="AY1177">
            <v>41591</v>
          </cell>
          <cell r="AZ1177">
            <v>70</v>
          </cell>
        </row>
        <row r="1178">
          <cell r="B1178" t="str">
            <v>A2338881-01</v>
          </cell>
          <cell r="C1178" t="str">
            <v>Sociedad Comercial La Llave/ YPFB Refinacion</v>
          </cell>
          <cell r="D1178" t="str">
            <v>Kennedy</v>
          </cell>
          <cell r="F1178" t="str">
            <v>Collins-Lane</v>
          </cell>
          <cell r="G1178" t="str">
            <v>-</v>
          </cell>
          <cell r="H1178" t="str">
            <v>Kursten</v>
          </cell>
          <cell r="I1178" t="str">
            <v>154/2013</v>
          </cell>
          <cell r="J1178" t="str">
            <v>3P-1010</v>
          </cell>
          <cell r="K1178" t="str">
            <v>120397-8</v>
          </cell>
          <cell r="M1178">
            <v>1</v>
          </cell>
          <cell r="N1178" t="str">
            <v>LMV322</v>
          </cell>
          <cell r="O1178">
            <v>43616</v>
          </cell>
          <cell r="P1178" t="str">
            <v>-</v>
          </cell>
          <cell r="Q1178" t="str">
            <v>STD</v>
          </cell>
          <cell r="R1178" t="str">
            <v>PB</v>
          </cell>
          <cell r="S1178" t="str">
            <v>N</v>
          </cell>
          <cell r="T1178" t="str">
            <v>N</v>
          </cell>
          <cell r="U1178">
            <v>41550</v>
          </cell>
          <cell r="V1178">
            <v>41551</v>
          </cell>
          <cell r="W1178">
            <v>41620</v>
          </cell>
          <cell r="X1178">
            <v>41620</v>
          </cell>
          <cell r="Y1178">
            <v>41542</v>
          </cell>
          <cell r="Z1178">
            <v>41558</v>
          </cell>
          <cell r="AA1178">
            <v>41558</v>
          </cell>
          <cell r="AB1178">
            <v>41558</v>
          </cell>
          <cell r="AC1178">
            <v>41508</v>
          </cell>
          <cell r="AD1178">
            <v>41522</v>
          </cell>
          <cell r="AE1178">
            <v>41565</v>
          </cell>
          <cell r="AF1178">
            <v>41568</v>
          </cell>
          <cell r="AH1178">
            <v>41590</v>
          </cell>
          <cell r="AI1178" t="str">
            <v>-</v>
          </cell>
          <cell r="AJ1178">
            <v>12</v>
          </cell>
          <cell r="AK1178">
            <v>9.8571428571428577</v>
          </cell>
          <cell r="AL1178">
            <v>41550</v>
          </cell>
          <cell r="AM1178" t="str">
            <v>-</v>
          </cell>
          <cell r="AN1178" t="str">
            <v>-</v>
          </cell>
          <cell r="AO1178">
            <v>41557</v>
          </cell>
          <cell r="AP1178">
            <v>41551</v>
          </cell>
          <cell r="AQ1178">
            <v>41565</v>
          </cell>
          <cell r="AR1178">
            <v>41565</v>
          </cell>
          <cell r="AT1178" t="str">
            <v>Nelson</v>
          </cell>
          <cell r="AU1178" t="str">
            <v>Burks</v>
          </cell>
          <cell r="AV1178">
            <v>41572</v>
          </cell>
          <cell r="AX1178">
            <v>41572</v>
          </cell>
          <cell r="AY1178">
            <v>41621</v>
          </cell>
          <cell r="AZ1178">
            <v>70</v>
          </cell>
        </row>
        <row r="1179">
          <cell r="B1179" t="str">
            <v>A2338881-02</v>
          </cell>
          <cell r="C1179" t="str">
            <v>Sociedad Comercial La Llave/ YPFB Refinacion</v>
          </cell>
          <cell r="D1179" t="str">
            <v>Kennedy</v>
          </cell>
          <cell r="F1179" t="str">
            <v>Collins-Lane</v>
          </cell>
          <cell r="G1179" t="str">
            <v>-</v>
          </cell>
          <cell r="H1179" t="str">
            <v>Kursten</v>
          </cell>
          <cell r="I1179" t="str">
            <v>154/2013</v>
          </cell>
          <cell r="J1179" t="str">
            <v>3P-1208</v>
          </cell>
          <cell r="K1179" t="str">
            <v>120397-8</v>
          </cell>
          <cell r="M1179">
            <v>1</v>
          </cell>
          <cell r="N1179" t="str">
            <v>LMV322</v>
          </cell>
          <cell r="O1179">
            <v>38420</v>
          </cell>
          <cell r="P1179" t="str">
            <v>-</v>
          </cell>
          <cell r="Q1179" t="str">
            <v>STD</v>
          </cell>
          <cell r="R1179" t="str">
            <v>PB</v>
          </cell>
          <cell r="S1179" t="str">
            <v>N</v>
          </cell>
          <cell r="T1179" t="str">
            <v>N</v>
          </cell>
          <cell r="U1179">
            <v>41550</v>
          </cell>
          <cell r="V1179">
            <v>41551</v>
          </cell>
          <cell r="W1179">
            <v>41620</v>
          </cell>
          <cell r="X1179">
            <v>41620</v>
          </cell>
          <cell r="Y1179">
            <v>41542</v>
          </cell>
          <cell r="Z1179">
            <v>41558</v>
          </cell>
          <cell r="AA1179">
            <v>41558</v>
          </cell>
          <cell r="AB1179">
            <v>41558</v>
          </cell>
          <cell r="AC1179">
            <v>41508</v>
          </cell>
          <cell r="AD1179">
            <v>41522</v>
          </cell>
          <cell r="AE1179">
            <v>41565</v>
          </cell>
          <cell r="AF1179">
            <v>41568</v>
          </cell>
          <cell r="AH1179">
            <v>41590</v>
          </cell>
          <cell r="AI1179" t="str">
            <v>-</v>
          </cell>
          <cell r="AJ1179">
            <v>12</v>
          </cell>
          <cell r="AK1179">
            <v>9.8571428571428577</v>
          </cell>
          <cell r="AL1179">
            <v>41550</v>
          </cell>
          <cell r="AM1179" t="str">
            <v>-</v>
          </cell>
          <cell r="AN1179" t="str">
            <v>-</v>
          </cell>
          <cell r="AO1179">
            <v>41557</v>
          </cell>
          <cell r="AP1179">
            <v>41551</v>
          </cell>
          <cell r="AQ1179">
            <v>41565</v>
          </cell>
          <cell r="AR1179">
            <v>41565</v>
          </cell>
          <cell r="AS1179" t="str">
            <v>-</v>
          </cell>
          <cell r="AT1179" t="str">
            <v>Nelson</v>
          </cell>
          <cell r="AU1179" t="str">
            <v>Burks</v>
          </cell>
          <cell r="AV1179">
            <v>41572</v>
          </cell>
          <cell r="AW1179" t="str">
            <v>-</v>
          </cell>
          <cell r="AX1179">
            <v>41575</v>
          </cell>
          <cell r="AY1179">
            <v>41621</v>
          </cell>
          <cell r="AZ1179">
            <v>70</v>
          </cell>
        </row>
        <row r="1180">
          <cell r="B1180" t="str">
            <v>A2338881-03</v>
          </cell>
          <cell r="C1180" t="str">
            <v>Sociedad Comercial La Llave/ YPFB Refinacion</v>
          </cell>
          <cell r="D1180" t="str">
            <v>Kennedy</v>
          </cell>
          <cell r="F1180" t="str">
            <v>Collins-Lane</v>
          </cell>
          <cell r="G1180" t="str">
            <v>-</v>
          </cell>
          <cell r="H1180" t="str">
            <v>Kursten</v>
          </cell>
          <cell r="I1180" t="str">
            <v>154/2013</v>
          </cell>
          <cell r="J1180" t="str">
            <v>3P-1308</v>
          </cell>
          <cell r="K1180" t="str">
            <v>120397-8</v>
          </cell>
          <cell r="M1180">
            <v>1</v>
          </cell>
          <cell r="N1180" t="str">
            <v>LMV322</v>
          </cell>
          <cell r="O1180">
            <v>38420</v>
          </cell>
          <cell r="P1180" t="str">
            <v>-</v>
          </cell>
          <cell r="Q1180" t="str">
            <v>STD</v>
          </cell>
          <cell r="R1180" t="str">
            <v>PB</v>
          </cell>
          <cell r="S1180" t="str">
            <v>N</v>
          </cell>
          <cell r="T1180" t="str">
            <v>N</v>
          </cell>
          <cell r="U1180">
            <v>41550</v>
          </cell>
          <cell r="V1180">
            <v>41551</v>
          </cell>
          <cell r="W1180">
            <v>41620</v>
          </cell>
          <cell r="X1180">
            <v>41620</v>
          </cell>
          <cell r="Y1180">
            <v>41542</v>
          </cell>
          <cell r="Z1180">
            <v>41558</v>
          </cell>
          <cell r="AA1180">
            <v>41558</v>
          </cell>
          <cell r="AB1180">
            <v>41558</v>
          </cell>
          <cell r="AC1180">
            <v>41508</v>
          </cell>
          <cell r="AD1180">
            <v>41522</v>
          </cell>
          <cell r="AE1180">
            <v>41565</v>
          </cell>
          <cell r="AF1180">
            <v>41568</v>
          </cell>
          <cell r="AH1180">
            <v>41590</v>
          </cell>
          <cell r="AI1180" t="str">
            <v>-</v>
          </cell>
          <cell r="AJ1180">
            <v>12</v>
          </cell>
          <cell r="AK1180">
            <v>9.8571428571428577</v>
          </cell>
          <cell r="AL1180">
            <v>41550</v>
          </cell>
          <cell r="AM1180" t="str">
            <v>-</v>
          </cell>
          <cell r="AN1180" t="str">
            <v>-</v>
          </cell>
          <cell r="AO1180">
            <v>41557</v>
          </cell>
          <cell r="AP1180">
            <v>41551</v>
          </cell>
          <cell r="AQ1180">
            <v>41565</v>
          </cell>
          <cell r="AR1180">
            <v>41565</v>
          </cell>
          <cell r="AT1180" t="str">
            <v>Nelson</v>
          </cell>
          <cell r="AU1180" t="str">
            <v>Burks</v>
          </cell>
          <cell r="AV1180">
            <v>41572</v>
          </cell>
          <cell r="AW1180" t="str">
            <v>-</v>
          </cell>
          <cell r="AX1180">
            <v>41576</v>
          </cell>
          <cell r="AY1180">
            <v>41621</v>
          </cell>
          <cell r="AZ1180">
            <v>70</v>
          </cell>
        </row>
        <row r="1181">
          <cell r="B1181" t="str">
            <v>C2343185-01</v>
          </cell>
          <cell r="C1181" t="str">
            <v>West View-Cunningham/ MarkWest</v>
          </cell>
          <cell r="D1181" t="str">
            <v>Wareham</v>
          </cell>
          <cell r="F1181" t="str">
            <v>Miller</v>
          </cell>
          <cell r="G1181" t="str">
            <v>-</v>
          </cell>
          <cell r="H1181" t="str">
            <v>Kursten</v>
          </cell>
          <cell r="I1181" t="str">
            <v>14173U-13B</v>
          </cell>
          <cell r="J1181" t="str">
            <v>C-111</v>
          </cell>
          <cell r="K1181" t="str">
            <v>SC13184</v>
          </cell>
          <cell r="M1181">
            <v>1</v>
          </cell>
          <cell r="N1181" t="str">
            <v>LMC311P</v>
          </cell>
          <cell r="O1181">
            <v>96586.35</v>
          </cell>
          <cell r="P1181" t="str">
            <v>-</v>
          </cell>
          <cell r="Q1181" t="str">
            <v>FLT</v>
          </cell>
          <cell r="R1181" t="str">
            <v>CA</v>
          </cell>
          <cell r="S1181" t="str">
            <v>N</v>
          </cell>
          <cell r="T1181" t="str">
            <v>N</v>
          </cell>
          <cell r="U1181">
            <v>41561</v>
          </cell>
          <cell r="V1181">
            <v>41561</v>
          </cell>
          <cell r="W1181">
            <v>41628</v>
          </cell>
          <cell r="X1181">
            <v>41628</v>
          </cell>
          <cell r="Y1181">
            <v>41561</v>
          </cell>
          <cell r="Z1181">
            <v>41568</v>
          </cell>
          <cell r="AA1181">
            <v>41568</v>
          </cell>
          <cell r="AB1181">
            <v>41575</v>
          </cell>
          <cell r="AC1181">
            <v>41516</v>
          </cell>
          <cell r="AD1181">
            <v>41530</v>
          </cell>
          <cell r="AE1181">
            <v>41564</v>
          </cell>
          <cell r="AF1181">
            <v>41568</v>
          </cell>
          <cell r="AH1181">
            <v>41598</v>
          </cell>
          <cell r="AI1181" t="str">
            <v>-</v>
          </cell>
          <cell r="AJ1181">
            <v>6</v>
          </cell>
          <cell r="AK1181">
            <v>9.5714285714285712</v>
          </cell>
          <cell r="AL1181">
            <v>41561</v>
          </cell>
          <cell r="AM1181" t="str">
            <v>-</v>
          </cell>
          <cell r="AN1181" t="str">
            <v>-</v>
          </cell>
          <cell r="AO1181" t="str">
            <v>-</v>
          </cell>
          <cell r="AP1181" t="str">
            <v>-</v>
          </cell>
          <cell r="AR1181" t="str">
            <v>-</v>
          </cell>
          <cell r="AS1181" t="str">
            <v>-</v>
          </cell>
          <cell r="AT1181" t="str">
            <v>-</v>
          </cell>
          <cell r="AU1181" t="str">
            <v>-</v>
          </cell>
          <cell r="AV1181">
            <v>41568</v>
          </cell>
          <cell r="AW1181" t="str">
            <v>-</v>
          </cell>
          <cell r="AX1181">
            <v>41570</v>
          </cell>
          <cell r="AY1181">
            <v>41613</v>
          </cell>
          <cell r="AZ1181">
            <v>52</v>
          </cell>
        </row>
        <row r="1182">
          <cell r="B1182" t="str">
            <v>C2337610-01</v>
          </cell>
          <cell r="C1182" t="str">
            <v>Howard Energy</v>
          </cell>
          <cell r="D1182" t="str">
            <v>Boening</v>
          </cell>
          <cell r="F1182" t="str">
            <v>Miller</v>
          </cell>
          <cell r="G1182" t="str">
            <v>-</v>
          </cell>
          <cell r="H1182" t="str">
            <v>Kursten</v>
          </cell>
          <cell r="I1182" t="str">
            <v>747-14</v>
          </cell>
          <cell r="J1182" t="str">
            <v>C-101</v>
          </cell>
          <cell r="K1182" t="str">
            <v>SC13329</v>
          </cell>
          <cell r="M1182">
            <v>1</v>
          </cell>
          <cell r="N1182" t="str">
            <v>LMC311P</v>
          </cell>
          <cell r="O1182">
            <v>146451</v>
          </cell>
          <cell r="P1182" t="str">
            <v>-</v>
          </cell>
          <cell r="Q1182" t="str">
            <v>FLT</v>
          </cell>
          <cell r="R1182" t="str">
            <v>CA</v>
          </cell>
          <cell r="S1182" t="str">
            <v>N</v>
          </cell>
          <cell r="T1182" t="str">
            <v>N</v>
          </cell>
          <cell r="U1182">
            <v>41542</v>
          </cell>
          <cell r="V1182">
            <v>41543</v>
          </cell>
          <cell r="W1182">
            <v>41628</v>
          </cell>
          <cell r="X1182">
            <v>41628</v>
          </cell>
          <cell r="Y1182">
            <v>41542</v>
          </cell>
          <cell r="Z1182">
            <v>41550</v>
          </cell>
          <cell r="AA1182">
            <v>41550</v>
          </cell>
          <cell r="AB1182">
            <v>41557</v>
          </cell>
          <cell r="AC1182">
            <v>41516</v>
          </cell>
          <cell r="AD1182">
            <v>41530</v>
          </cell>
          <cell r="AE1182">
            <v>41564</v>
          </cell>
          <cell r="AF1182">
            <v>41568</v>
          </cell>
          <cell r="AH1182">
            <v>41598</v>
          </cell>
          <cell r="AI1182" t="str">
            <v>-</v>
          </cell>
          <cell r="AJ1182">
            <v>18</v>
          </cell>
          <cell r="AK1182">
            <v>12.142857142857142</v>
          </cell>
          <cell r="AL1182">
            <v>41542</v>
          </cell>
          <cell r="AM1182">
            <v>41554</v>
          </cell>
          <cell r="AN1182" t="str">
            <v>-</v>
          </cell>
          <cell r="AO1182">
            <v>41565</v>
          </cell>
          <cell r="AP1182">
            <v>41573</v>
          </cell>
          <cell r="AR1182" t="str">
            <v>-</v>
          </cell>
          <cell r="AS1182" t="str">
            <v>-</v>
          </cell>
          <cell r="AT1182" t="str">
            <v>-</v>
          </cell>
          <cell r="AU1182" t="str">
            <v>-</v>
          </cell>
          <cell r="AV1182">
            <v>41573</v>
          </cell>
          <cell r="AW1182" t="str">
            <v>-</v>
          </cell>
          <cell r="AX1182">
            <v>41578</v>
          </cell>
          <cell r="AY1182">
            <v>41626</v>
          </cell>
          <cell r="AZ1182">
            <v>83</v>
          </cell>
        </row>
        <row r="1183">
          <cell r="B1183" t="str">
            <v>C2342584-01</v>
          </cell>
          <cell r="C1183" t="str">
            <v>UOP Russell</v>
          </cell>
          <cell r="D1183" t="str">
            <v>Boening</v>
          </cell>
          <cell r="F1183" t="str">
            <v>Miller</v>
          </cell>
          <cell r="G1183" t="str">
            <v>-</v>
          </cell>
          <cell r="H1183" t="str">
            <v>Kursten</v>
          </cell>
          <cell r="I1183" t="str">
            <v>337-12</v>
          </cell>
          <cell r="J1183" t="str">
            <v>C-141</v>
          </cell>
          <cell r="K1183" t="str">
            <v>SC13378</v>
          </cell>
          <cell r="M1183">
            <v>1</v>
          </cell>
          <cell r="N1183" t="str">
            <v>LMC311P</v>
          </cell>
          <cell r="O1183">
            <v>129157</v>
          </cell>
          <cell r="P1183" t="str">
            <v>-</v>
          </cell>
          <cell r="Q1183" t="str">
            <v>FLT</v>
          </cell>
          <cell r="R1183" t="str">
            <v>CA</v>
          </cell>
          <cell r="S1183" t="str">
            <v>N</v>
          </cell>
          <cell r="T1183" t="str">
            <v>N</v>
          </cell>
          <cell r="U1183">
            <v>41558</v>
          </cell>
          <cell r="V1183">
            <v>41561</v>
          </cell>
          <cell r="W1183">
            <v>41687</v>
          </cell>
          <cell r="X1183">
            <v>41631</v>
          </cell>
          <cell r="Y1183">
            <v>41561</v>
          </cell>
          <cell r="Z1183">
            <v>41568</v>
          </cell>
          <cell r="AA1183">
            <v>41568</v>
          </cell>
          <cell r="AB1183">
            <v>41575</v>
          </cell>
          <cell r="AC1183">
            <v>41519</v>
          </cell>
          <cell r="AD1183">
            <v>41533</v>
          </cell>
          <cell r="AE1183">
            <v>41564</v>
          </cell>
          <cell r="AF1183">
            <v>41568</v>
          </cell>
          <cell r="AH1183">
            <v>41601</v>
          </cell>
          <cell r="AI1183" t="str">
            <v>-</v>
          </cell>
          <cell r="AJ1183">
            <v>6</v>
          </cell>
          <cell r="AK1183">
            <v>10</v>
          </cell>
          <cell r="AL1183">
            <v>41561</v>
          </cell>
          <cell r="AM1183" t="str">
            <v>-</v>
          </cell>
          <cell r="AN1183" t="str">
            <v>-</v>
          </cell>
          <cell r="AO1183" t="str">
            <v>-</v>
          </cell>
          <cell r="AP1183" t="str">
            <v>-</v>
          </cell>
          <cell r="AR1183" t="str">
            <v>-</v>
          </cell>
          <cell r="AS1183" t="str">
            <v>-</v>
          </cell>
          <cell r="AT1183" t="str">
            <v>-</v>
          </cell>
          <cell r="AU1183" t="str">
            <v>-</v>
          </cell>
          <cell r="AV1183">
            <v>41583</v>
          </cell>
          <cell r="AW1183" t="str">
            <v>-</v>
          </cell>
          <cell r="AX1183">
            <v>41586</v>
          </cell>
          <cell r="AY1183">
            <v>41635</v>
          </cell>
          <cell r="AZ1183">
            <v>74</v>
          </cell>
        </row>
        <row r="1184">
          <cell r="B1184" t="str">
            <v>A2339014-01</v>
          </cell>
          <cell r="C1184" t="str">
            <v>Wynnewood Refining Company</v>
          </cell>
          <cell r="D1184" t="str">
            <v>Wareham</v>
          </cell>
          <cell r="F1184" t="str">
            <v>Miller</v>
          </cell>
          <cell r="G1184" t="str">
            <v>-</v>
          </cell>
          <cell r="H1184" t="str">
            <v>Kursten</v>
          </cell>
          <cell r="I1184" t="str">
            <v>WYN-14080</v>
          </cell>
          <cell r="J1184" t="str">
            <v>25-P305A</v>
          </cell>
          <cell r="K1184" t="str">
            <v>122802-1</v>
          </cell>
          <cell r="M1184">
            <v>1</v>
          </cell>
          <cell r="N1184" t="str">
            <v>LMV801</v>
          </cell>
          <cell r="O1184">
            <v>33888</v>
          </cell>
          <cell r="P1184" t="str">
            <v>-</v>
          </cell>
          <cell r="Q1184" t="str">
            <v>FLT</v>
          </cell>
          <cell r="R1184" t="str">
            <v>PA</v>
          </cell>
          <cell r="S1184" t="str">
            <v>N</v>
          </cell>
          <cell r="T1184" t="str">
            <v>N</v>
          </cell>
          <cell r="U1184">
            <v>41550</v>
          </cell>
          <cell r="V1184">
            <v>41551</v>
          </cell>
          <cell r="W1184">
            <v>41614</v>
          </cell>
          <cell r="X1184">
            <v>41614</v>
          </cell>
          <cell r="Y1184">
            <v>41550</v>
          </cell>
          <cell r="Z1184">
            <v>41558</v>
          </cell>
          <cell r="AA1184">
            <v>41558</v>
          </cell>
          <cell r="AB1184">
            <v>41558</v>
          </cell>
          <cell r="AC1184">
            <v>41502</v>
          </cell>
          <cell r="AD1184">
            <v>41516</v>
          </cell>
          <cell r="AE1184">
            <v>41566</v>
          </cell>
          <cell r="AF1184">
            <v>41569</v>
          </cell>
          <cell r="AH1184">
            <v>41584</v>
          </cell>
          <cell r="AI1184" t="str">
            <v>-</v>
          </cell>
          <cell r="AJ1184">
            <v>13</v>
          </cell>
          <cell r="AK1184">
            <v>9</v>
          </cell>
          <cell r="AL1184">
            <v>41550</v>
          </cell>
          <cell r="AM1184" t="str">
            <v>-</v>
          </cell>
          <cell r="AN1184" t="str">
            <v>-</v>
          </cell>
          <cell r="AO1184" t="str">
            <v>-</v>
          </cell>
          <cell r="AP1184" t="str">
            <v>-</v>
          </cell>
          <cell r="AR1184">
            <v>41571</v>
          </cell>
          <cell r="AS1184">
            <v>41571</v>
          </cell>
          <cell r="AT1184" t="str">
            <v>Boening</v>
          </cell>
          <cell r="AU1184" t="str">
            <v>Boening</v>
          </cell>
          <cell r="AV1184">
            <v>41571</v>
          </cell>
          <cell r="AW1184" t="str">
            <v>-</v>
          </cell>
          <cell r="AX1184">
            <v>41576</v>
          </cell>
          <cell r="AY1184">
            <v>41626</v>
          </cell>
          <cell r="AZ1184">
            <v>75</v>
          </cell>
        </row>
        <row r="1185">
          <cell r="B1185" t="str">
            <v>C2330151-01</v>
          </cell>
          <cell r="C1185" t="str">
            <v>UOP Russell LLC</v>
          </cell>
          <cell r="D1185" t="str">
            <v>Boening</v>
          </cell>
          <cell r="F1185" t="str">
            <v>Miller</v>
          </cell>
          <cell r="G1185" t="str">
            <v>-</v>
          </cell>
          <cell r="H1185" t="str">
            <v>Kursten</v>
          </cell>
          <cell r="I1185" t="str">
            <v>357-13</v>
          </cell>
          <cell r="J1185" t="str">
            <v>C-141</v>
          </cell>
          <cell r="K1185" t="str">
            <v>SC13340</v>
          </cell>
          <cell r="M1185">
            <v>1</v>
          </cell>
          <cell r="N1185" t="str">
            <v>LMC311P</v>
          </cell>
          <cell r="O1185">
            <v>129157</v>
          </cell>
          <cell r="P1185" t="str">
            <v>-</v>
          </cell>
          <cell r="Q1185" t="str">
            <v>FLT</v>
          </cell>
          <cell r="R1185" t="str">
            <v>CA</v>
          </cell>
          <cell r="S1185" t="str">
            <v>N</v>
          </cell>
          <cell r="T1185" t="str">
            <v>N</v>
          </cell>
          <cell r="U1185">
            <v>41529</v>
          </cell>
          <cell r="V1185">
            <v>41529</v>
          </cell>
          <cell r="W1185">
            <v>41654</v>
          </cell>
          <cell r="X1185">
            <v>41631</v>
          </cell>
          <cell r="Y1185">
            <v>41529</v>
          </cell>
          <cell r="Z1185">
            <v>41536</v>
          </cell>
          <cell r="AA1185">
            <v>41536</v>
          </cell>
          <cell r="AB1185">
            <v>41543</v>
          </cell>
          <cell r="AC1185">
            <v>41519</v>
          </cell>
          <cell r="AD1185">
            <v>41533</v>
          </cell>
          <cell r="AE1185">
            <v>41566</v>
          </cell>
          <cell r="AF1185">
            <v>41570</v>
          </cell>
          <cell r="AH1185">
            <v>41601</v>
          </cell>
          <cell r="AI1185" t="str">
            <v>-</v>
          </cell>
          <cell r="AJ1185">
            <v>30</v>
          </cell>
          <cell r="AK1185">
            <v>14.571428571428571</v>
          </cell>
          <cell r="AL1185">
            <v>41529</v>
          </cell>
          <cell r="AM1185">
            <v>41541</v>
          </cell>
          <cell r="AN1185" t="str">
            <v>-</v>
          </cell>
          <cell r="AO1185" t="str">
            <v>-</v>
          </cell>
          <cell r="AP1185" t="str">
            <v>-</v>
          </cell>
          <cell r="AR1185" t="str">
            <v>-</v>
          </cell>
          <cell r="AS1185" t="str">
            <v>-</v>
          </cell>
          <cell r="AT1185" t="str">
            <v>-</v>
          </cell>
          <cell r="AU1185" t="str">
            <v>-</v>
          </cell>
          <cell r="AV1185">
            <v>41547</v>
          </cell>
          <cell r="AW1185" t="str">
            <v>-</v>
          </cell>
          <cell r="AX1185">
            <v>41547</v>
          </cell>
          <cell r="AY1185">
            <v>41604</v>
          </cell>
          <cell r="AZ1185">
            <v>75</v>
          </cell>
        </row>
        <row r="1186">
          <cell r="B1186" t="str">
            <v>A2324609-01</v>
          </cell>
          <cell r="C1186" t="str">
            <v>ENAP REFINERIA - ACONAGUA</v>
          </cell>
          <cell r="D1186" t="str">
            <v>Setelin</v>
          </cell>
          <cell r="F1186" t="str">
            <v>Joyce</v>
          </cell>
          <cell r="G1186" t="str">
            <v>-</v>
          </cell>
          <cell r="H1186" t="str">
            <v>Shara</v>
          </cell>
          <cell r="I1186" t="str">
            <v>4500161521</v>
          </cell>
          <cell r="J1186" t="str">
            <v>J-1973</v>
          </cell>
          <cell r="K1186" t="str">
            <v>SQ#121374</v>
          </cell>
          <cell r="M1186">
            <v>1</v>
          </cell>
          <cell r="N1186" t="str">
            <v>LMV801</v>
          </cell>
          <cell r="O1186">
            <v>129387</v>
          </cell>
          <cell r="P1186" t="str">
            <v>-</v>
          </cell>
          <cell r="Q1186" t="str">
            <v>MCPX</v>
          </cell>
          <cell r="R1186" t="str">
            <v>PB</v>
          </cell>
          <cell r="S1186" t="str">
            <v>N</v>
          </cell>
          <cell r="T1186" t="str">
            <v>N</v>
          </cell>
          <cell r="U1186">
            <v>41515</v>
          </cell>
          <cell r="V1186">
            <v>41515</v>
          </cell>
          <cell r="W1186">
            <v>41623</v>
          </cell>
          <cell r="X1186">
            <v>41623</v>
          </cell>
          <cell r="Y1186">
            <v>41515</v>
          </cell>
          <cell r="Z1186">
            <v>41522</v>
          </cell>
          <cell r="AA1186">
            <v>41522</v>
          </cell>
          <cell r="AB1186">
            <v>41522</v>
          </cell>
          <cell r="AC1186">
            <v>41511</v>
          </cell>
          <cell r="AD1186">
            <v>41525</v>
          </cell>
          <cell r="AE1186">
            <v>41568</v>
          </cell>
          <cell r="AF1186">
            <v>41571</v>
          </cell>
          <cell r="AH1186">
            <v>41593</v>
          </cell>
          <cell r="AI1186" t="str">
            <v>-</v>
          </cell>
          <cell r="AJ1186">
            <v>41</v>
          </cell>
          <cell r="AK1186">
            <v>15.428571428571429</v>
          </cell>
          <cell r="AL1186">
            <v>41515</v>
          </cell>
          <cell r="AM1186" t="str">
            <v>-</v>
          </cell>
          <cell r="AN1186" t="str">
            <v>-</v>
          </cell>
          <cell r="AO1186">
            <v>41554</v>
          </cell>
          <cell r="AP1186">
            <v>41557</v>
          </cell>
          <cell r="AQ1186">
            <v>41557</v>
          </cell>
          <cell r="AR1186">
            <v>41558</v>
          </cell>
          <cell r="AS1186">
            <v>41563</v>
          </cell>
          <cell r="AT1186" t="str">
            <v>Rae Anne</v>
          </cell>
          <cell r="AU1186" t="str">
            <v>Boles</v>
          </cell>
          <cell r="AV1186">
            <v>41564</v>
          </cell>
          <cell r="AW1186" t="str">
            <v>-</v>
          </cell>
          <cell r="AX1186">
            <v>41569</v>
          </cell>
          <cell r="AY1186">
            <v>41635</v>
          </cell>
        </row>
        <row r="1187">
          <cell r="B1187" t="str">
            <v>A2296090-01</v>
          </cell>
          <cell r="C1187" t="str">
            <v>ENAP REFINERIA - ACONAGUA</v>
          </cell>
          <cell r="D1187" t="str">
            <v>Faber</v>
          </cell>
          <cell r="F1187" t="str">
            <v>Joyce</v>
          </cell>
          <cell r="H1187" t="str">
            <v>Shara</v>
          </cell>
          <cell r="I1187" t="str">
            <v>4500156957</v>
          </cell>
          <cell r="J1187" t="str">
            <v>J-1974</v>
          </cell>
          <cell r="K1187">
            <v>118760</v>
          </cell>
          <cell r="M1187">
            <v>1</v>
          </cell>
          <cell r="N1187" t="str">
            <v>LMV801</v>
          </cell>
          <cell r="O1187">
            <v>129387</v>
          </cell>
          <cell r="P1187" t="str">
            <v>-</v>
          </cell>
          <cell r="Q1187" t="str">
            <v>MCPX</v>
          </cell>
          <cell r="R1187" t="str">
            <v>PB</v>
          </cell>
          <cell r="S1187" t="str">
            <v>N</v>
          </cell>
          <cell r="T1187" t="str">
            <v>N</v>
          </cell>
          <cell r="U1187">
            <v>41445</v>
          </cell>
          <cell r="V1187">
            <v>41445</v>
          </cell>
          <cell r="W1187">
            <v>41623</v>
          </cell>
          <cell r="X1187">
            <v>41623</v>
          </cell>
          <cell r="Y1187">
            <v>41445</v>
          </cell>
          <cell r="Z1187">
            <v>41452</v>
          </cell>
          <cell r="AA1187">
            <v>41452</v>
          </cell>
          <cell r="AB1187">
            <v>41452</v>
          </cell>
          <cell r="AC1187">
            <v>41511</v>
          </cell>
          <cell r="AD1187">
            <v>41525</v>
          </cell>
          <cell r="AE1187">
            <v>41568</v>
          </cell>
          <cell r="AF1187">
            <v>41571</v>
          </cell>
          <cell r="AH1187">
            <v>41593</v>
          </cell>
          <cell r="AI1187" t="str">
            <v>-</v>
          </cell>
          <cell r="AJ1187">
            <v>91</v>
          </cell>
          <cell r="AK1187">
            <v>25.428571428571427</v>
          </cell>
          <cell r="AL1187">
            <v>41445</v>
          </cell>
          <cell r="AM1187" t="str">
            <v>-</v>
          </cell>
          <cell r="AN1187" t="str">
            <v>-</v>
          </cell>
          <cell r="AO1187" t="str">
            <v>-</v>
          </cell>
          <cell r="AP1187">
            <v>41445</v>
          </cell>
          <cell r="AR1187">
            <v>41486</v>
          </cell>
          <cell r="AT1187" t="str">
            <v>Tippet</v>
          </cell>
          <cell r="AV1187">
            <v>41520</v>
          </cell>
          <cell r="AW1187" t="str">
            <v>-</v>
          </cell>
          <cell r="AX1187">
            <v>41556</v>
          </cell>
          <cell r="AY1187">
            <v>41635</v>
          </cell>
        </row>
        <row r="1188">
          <cell r="B1188" t="str">
            <v>A2342521-01</v>
          </cell>
          <cell r="C1188" t="str">
            <v>Navajo Refining Company</v>
          </cell>
          <cell r="D1188" t="str">
            <v>Kennedy</v>
          </cell>
          <cell r="F1188" t="str">
            <v>Miller</v>
          </cell>
          <cell r="G1188" t="str">
            <v>-</v>
          </cell>
          <cell r="H1188" t="str">
            <v>Kursten</v>
          </cell>
          <cell r="I1188" t="str">
            <v>165391</v>
          </cell>
          <cell r="J1188" t="str">
            <v>N105935</v>
          </cell>
          <cell r="K1188" t="str">
            <v>122909-1</v>
          </cell>
          <cell r="M1188">
            <v>1</v>
          </cell>
          <cell r="N1188" t="str">
            <v>LMV311</v>
          </cell>
          <cell r="O1188">
            <v>38733</v>
          </cell>
          <cell r="P1188" t="str">
            <v>-</v>
          </cell>
          <cell r="Q1188" t="str">
            <v>FLT</v>
          </cell>
          <cell r="R1188" t="str">
            <v>P6</v>
          </cell>
          <cell r="S1188" t="str">
            <v>N</v>
          </cell>
          <cell r="T1188" t="str">
            <v>Y</v>
          </cell>
          <cell r="U1188">
            <v>41557</v>
          </cell>
          <cell r="V1188">
            <v>41561</v>
          </cell>
          <cell r="W1188">
            <v>41605</v>
          </cell>
          <cell r="X1188">
            <v>41605</v>
          </cell>
          <cell r="Y1188">
            <v>41557</v>
          </cell>
          <cell r="Z1188">
            <v>41568</v>
          </cell>
          <cell r="AA1188">
            <v>41568</v>
          </cell>
          <cell r="AB1188">
            <v>41564</v>
          </cell>
          <cell r="AC1188">
            <v>41605</v>
          </cell>
          <cell r="AD1188">
            <v>41605</v>
          </cell>
          <cell r="AE1188">
            <v>41569.5</v>
          </cell>
          <cell r="AF1188">
            <v>41571</v>
          </cell>
          <cell r="AH1188">
            <v>41575</v>
          </cell>
          <cell r="AI1188" t="str">
            <v>-</v>
          </cell>
          <cell r="AJ1188">
            <v>9</v>
          </cell>
          <cell r="AK1188">
            <v>6.2857142857142856</v>
          </cell>
          <cell r="AL1188">
            <v>41557</v>
          </cell>
          <cell r="AM1188" t="str">
            <v>-</v>
          </cell>
          <cell r="AN1188" t="str">
            <v>-</v>
          </cell>
          <cell r="AO1188">
            <v>41568</v>
          </cell>
          <cell r="AP1188">
            <v>41569</v>
          </cell>
          <cell r="AR1188">
            <v>41570</v>
          </cell>
          <cell r="AS1188">
            <v>41570</v>
          </cell>
          <cell r="AT1188" t="str">
            <v>Kampman</v>
          </cell>
          <cell r="AU1188" t="str">
            <v>Kampman</v>
          </cell>
          <cell r="AV1188">
            <v>41571</v>
          </cell>
          <cell r="AW1188" t="str">
            <v>-</v>
          </cell>
          <cell r="AX1188">
            <v>41571</v>
          </cell>
          <cell r="AY1188">
            <v>41605</v>
          </cell>
          <cell r="AZ1188">
            <v>44</v>
          </cell>
        </row>
        <row r="1189">
          <cell r="B1189" t="str">
            <v>C2342618-01</v>
          </cell>
          <cell r="C1189" t="str">
            <v>UOP Russell</v>
          </cell>
          <cell r="D1189" t="str">
            <v>Boening</v>
          </cell>
          <cell r="F1189" t="str">
            <v>Miller</v>
          </cell>
          <cell r="G1189" t="str">
            <v>-</v>
          </cell>
          <cell r="H1189" t="str">
            <v>Kursten</v>
          </cell>
          <cell r="I1189" t="str">
            <v>327-12</v>
          </cell>
          <cell r="J1189" t="str">
            <v>C-141</v>
          </cell>
          <cell r="K1189" t="str">
            <v>SC13379</v>
          </cell>
          <cell r="M1189">
            <v>1</v>
          </cell>
          <cell r="N1189" t="str">
            <v>LMC311P</v>
          </cell>
          <cell r="O1189">
            <v>129157</v>
          </cell>
          <cell r="P1189" t="str">
            <v>-</v>
          </cell>
          <cell r="Q1189" t="str">
            <v>FLT</v>
          </cell>
          <cell r="R1189" t="str">
            <v>CA</v>
          </cell>
          <cell r="S1189" t="str">
            <v>N</v>
          </cell>
          <cell r="T1189" t="str">
            <v>N</v>
          </cell>
          <cell r="U1189">
            <v>41558</v>
          </cell>
          <cell r="V1189">
            <v>41561</v>
          </cell>
          <cell r="W1189">
            <v>41673</v>
          </cell>
          <cell r="X1189">
            <v>41631</v>
          </cell>
          <cell r="Y1189">
            <v>41561</v>
          </cell>
          <cell r="Z1189">
            <v>41568</v>
          </cell>
          <cell r="AA1189">
            <v>41568</v>
          </cell>
          <cell r="AB1189">
            <v>41575</v>
          </cell>
          <cell r="AC1189">
            <v>41519</v>
          </cell>
          <cell r="AD1189">
            <v>41533</v>
          </cell>
          <cell r="AE1189">
            <v>41567</v>
          </cell>
          <cell r="AF1189">
            <v>41571</v>
          </cell>
          <cell r="AH1189">
            <v>41601</v>
          </cell>
          <cell r="AI1189" t="str">
            <v>-</v>
          </cell>
          <cell r="AJ1189">
            <v>9</v>
          </cell>
          <cell r="AK1189">
            <v>10</v>
          </cell>
          <cell r="AL1189">
            <v>41561</v>
          </cell>
          <cell r="AM1189" t="str">
            <v>-</v>
          </cell>
          <cell r="AN1189" t="str">
            <v>-</v>
          </cell>
          <cell r="AO1189" t="str">
            <v>-</v>
          </cell>
          <cell r="AP1189" t="str">
            <v>-</v>
          </cell>
          <cell r="AR1189" t="str">
            <v>-</v>
          </cell>
          <cell r="AS1189" t="str">
            <v>-</v>
          </cell>
          <cell r="AT1189" t="str">
            <v>-</v>
          </cell>
          <cell r="AU1189" t="str">
            <v>-</v>
          </cell>
          <cell r="AV1189">
            <v>41583</v>
          </cell>
          <cell r="AW1189" t="str">
            <v>-</v>
          </cell>
          <cell r="AX1189">
            <v>41584</v>
          </cell>
          <cell r="AY1189">
            <v>41635</v>
          </cell>
          <cell r="AZ1189">
            <v>74</v>
          </cell>
        </row>
        <row r="1190">
          <cell r="B1190" t="str">
            <v>C2341026-01</v>
          </cell>
          <cell r="C1190" t="str">
            <v>UOP Russell</v>
          </cell>
          <cell r="D1190" t="str">
            <v>Boening</v>
          </cell>
          <cell r="F1190" t="str">
            <v>Miller</v>
          </cell>
          <cell r="G1190" t="str">
            <v>-</v>
          </cell>
          <cell r="H1190" t="str">
            <v>Kursten</v>
          </cell>
          <cell r="I1190" t="str">
            <v>326-12</v>
          </cell>
          <cell r="J1190" t="str">
            <v>C-141</v>
          </cell>
          <cell r="K1190" t="str">
            <v>SC13369</v>
          </cell>
          <cell r="M1190">
            <v>1</v>
          </cell>
          <cell r="N1190" t="str">
            <v>LMC311P</v>
          </cell>
          <cell r="O1190">
            <v>129157</v>
          </cell>
          <cell r="P1190" t="str">
            <v>-</v>
          </cell>
          <cell r="Q1190" t="str">
            <v>FLT</v>
          </cell>
          <cell r="R1190" t="str">
            <v>CA</v>
          </cell>
          <cell r="S1190" t="str">
            <v>N</v>
          </cell>
          <cell r="T1190" t="str">
            <v>N</v>
          </cell>
          <cell r="U1190">
            <v>41556</v>
          </cell>
          <cell r="V1190">
            <v>41556</v>
          </cell>
          <cell r="W1190">
            <v>41638</v>
          </cell>
          <cell r="X1190">
            <v>41631</v>
          </cell>
          <cell r="Y1190">
            <v>41556</v>
          </cell>
          <cell r="Z1190">
            <v>41563</v>
          </cell>
          <cell r="AA1190">
            <v>41563</v>
          </cell>
          <cell r="AB1190">
            <v>41570</v>
          </cell>
          <cell r="AC1190">
            <v>41519</v>
          </cell>
          <cell r="AD1190">
            <v>41533</v>
          </cell>
          <cell r="AE1190">
            <v>41567</v>
          </cell>
          <cell r="AF1190">
            <v>41571</v>
          </cell>
          <cell r="AH1190">
            <v>41601</v>
          </cell>
          <cell r="AI1190" t="str">
            <v>-</v>
          </cell>
          <cell r="AJ1190">
            <v>12</v>
          </cell>
          <cell r="AK1190">
            <v>10.714285714285714</v>
          </cell>
          <cell r="AL1190">
            <v>41556</v>
          </cell>
          <cell r="AN1190" t="str">
            <v>-</v>
          </cell>
          <cell r="AO1190" t="str">
            <v>-</v>
          </cell>
          <cell r="AP1190" t="str">
            <v>-</v>
          </cell>
          <cell r="AR1190" t="str">
            <v>-</v>
          </cell>
          <cell r="AS1190" t="str">
            <v>-</v>
          </cell>
          <cell r="AT1190" t="str">
            <v>-</v>
          </cell>
          <cell r="AU1190" t="str">
            <v>-</v>
          </cell>
          <cell r="AV1190">
            <v>41565</v>
          </cell>
          <cell r="AW1190" t="str">
            <v>-</v>
          </cell>
          <cell r="AX1190">
            <v>41568</v>
          </cell>
          <cell r="AY1190">
            <v>41627</v>
          </cell>
          <cell r="AZ1190">
            <v>71</v>
          </cell>
        </row>
        <row r="1191">
          <cell r="B1191" t="str">
            <v>C2333142-01</v>
          </cell>
          <cell r="C1191" t="str">
            <v>Encana Oil &amp; Gas</v>
          </cell>
          <cell r="D1191" t="str">
            <v>Wareham</v>
          </cell>
          <cell r="F1191" t="str">
            <v>Miller</v>
          </cell>
          <cell r="G1191" t="str">
            <v>-</v>
          </cell>
          <cell r="H1191" t="str">
            <v>Kursten</v>
          </cell>
          <cell r="I1191" t="str">
            <v>PO44081</v>
          </cell>
          <cell r="J1191" t="str">
            <v>PO44081</v>
          </cell>
          <cell r="K1191" t="str">
            <v>SC12037</v>
          </cell>
          <cell r="M1191">
            <v>1</v>
          </cell>
          <cell r="N1191" t="str">
            <v>LMC311P</v>
          </cell>
          <cell r="O1191">
            <v>96513</v>
          </cell>
          <cell r="P1191" t="str">
            <v>-</v>
          </cell>
          <cell r="Q1191" t="str">
            <v>FLT</v>
          </cell>
          <cell r="R1191" t="str">
            <v>CA</v>
          </cell>
          <cell r="S1191" t="str">
            <v>N</v>
          </cell>
          <cell r="T1191" t="str">
            <v>N</v>
          </cell>
          <cell r="U1191">
            <v>41536</v>
          </cell>
          <cell r="V1191">
            <v>41536</v>
          </cell>
          <cell r="W1191">
            <v>41631</v>
          </cell>
          <cell r="X1191">
            <v>41631</v>
          </cell>
          <cell r="Y1191">
            <v>41533</v>
          </cell>
          <cell r="Z1191">
            <v>41543</v>
          </cell>
          <cell r="AA1191">
            <v>41543</v>
          </cell>
          <cell r="AB1191">
            <v>41550</v>
          </cell>
          <cell r="AC1191">
            <v>41519</v>
          </cell>
          <cell r="AD1191">
            <v>41533</v>
          </cell>
          <cell r="AE1191">
            <v>41567</v>
          </cell>
          <cell r="AF1191">
            <v>41571</v>
          </cell>
          <cell r="AH1191">
            <v>41601</v>
          </cell>
          <cell r="AI1191" t="str">
            <v>-</v>
          </cell>
          <cell r="AJ1191">
            <v>26</v>
          </cell>
          <cell r="AK1191">
            <v>13.571428571428571</v>
          </cell>
          <cell r="AL1191">
            <v>41533</v>
          </cell>
          <cell r="AM1191" t="str">
            <v>-</v>
          </cell>
          <cell r="AN1191" t="str">
            <v>-</v>
          </cell>
          <cell r="AO1191" t="str">
            <v>-</v>
          </cell>
          <cell r="AP1191" t="str">
            <v>-</v>
          </cell>
          <cell r="AR1191" t="str">
            <v>-</v>
          </cell>
          <cell r="AS1191" t="str">
            <v>-</v>
          </cell>
          <cell r="AT1191" t="str">
            <v>-</v>
          </cell>
          <cell r="AU1191" t="str">
            <v>-</v>
          </cell>
          <cell r="AV1191">
            <v>41570</v>
          </cell>
          <cell r="AW1191" t="str">
            <v>-</v>
          </cell>
          <cell r="AX1191">
            <v>41570</v>
          </cell>
          <cell r="AY1191">
            <v>41613</v>
          </cell>
          <cell r="AZ1191">
            <v>77</v>
          </cell>
        </row>
        <row r="1192">
          <cell r="B1192" t="str">
            <v>C2324854-01</v>
          </cell>
          <cell r="C1192" t="str">
            <v>Exterran</v>
          </cell>
          <cell r="D1192" t="str">
            <v>Wareham</v>
          </cell>
          <cell r="F1192" t="str">
            <v>Rutherford</v>
          </cell>
          <cell r="G1192" t="str">
            <v>-</v>
          </cell>
          <cell r="H1192" t="str">
            <v>Kursten</v>
          </cell>
          <cell r="I1192" t="str">
            <v>5562241</v>
          </cell>
          <cell r="J1192" t="str">
            <v>C-111</v>
          </cell>
          <cell r="K1192" t="str">
            <v>SC13323</v>
          </cell>
          <cell r="M1192">
            <v>1</v>
          </cell>
          <cell r="N1192" t="str">
            <v>LMC311P</v>
          </cell>
          <cell r="O1192">
            <v>155091</v>
          </cell>
          <cell r="P1192" t="str">
            <v>PP</v>
          </cell>
          <cell r="Q1192" t="str">
            <v>FLT</v>
          </cell>
          <cell r="R1192" t="str">
            <v>CA</v>
          </cell>
          <cell r="S1192" t="str">
            <v>Y</v>
          </cell>
          <cell r="T1192" t="str">
            <v>N</v>
          </cell>
          <cell r="U1192">
            <v>41515</v>
          </cell>
          <cell r="V1192">
            <v>41516</v>
          </cell>
          <cell r="W1192">
            <v>41645</v>
          </cell>
          <cell r="X1192">
            <v>41645</v>
          </cell>
          <cell r="Y1192">
            <v>41516</v>
          </cell>
          <cell r="Z1192">
            <v>41523</v>
          </cell>
          <cell r="AA1192">
            <v>41523</v>
          </cell>
          <cell r="AB1192">
            <v>41530</v>
          </cell>
          <cell r="AC1192">
            <v>41533</v>
          </cell>
          <cell r="AD1192">
            <v>41547</v>
          </cell>
          <cell r="AE1192">
            <v>41567</v>
          </cell>
          <cell r="AF1192">
            <v>41571</v>
          </cell>
          <cell r="AH1192">
            <v>41615</v>
          </cell>
          <cell r="AI1192" t="str">
            <v>-</v>
          </cell>
          <cell r="AJ1192">
            <v>40</v>
          </cell>
          <cell r="AK1192">
            <v>18.428571428571427</v>
          </cell>
          <cell r="AL1192">
            <v>41516</v>
          </cell>
          <cell r="AM1192" t="str">
            <v>-</v>
          </cell>
          <cell r="AN1192" t="str">
            <v>-</v>
          </cell>
          <cell r="AO1192" t="str">
            <v>-</v>
          </cell>
          <cell r="AP1192" t="str">
            <v>-</v>
          </cell>
          <cell r="AR1192" t="str">
            <v>-</v>
          </cell>
          <cell r="AS1192" t="str">
            <v>-</v>
          </cell>
          <cell r="AT1192" t="str">
            <v>-</v>
          </cell>
          <cell r="AU1192" t="str">
            <v>-</v>
          </cell>
          <cell r="AV1192">
            <v>41564</v>
          </cell>
          <cell r="AW1192" t="str">
            <v>-</v>
          </cell>
          <cell r="AX1192">
            <v>41568</v>
          </cell>
          <cell r="AY1192">
            <v>41638</v>
          </cell>
          <cell r="AZ1192">
            <v>122</v>
          </cell>
        </row>
        <row r="1193">
          <cell r="B1193" t="str">
            <v>A2343157-01-02</v>
          </cell>
          <cell r="C1193" t="str">
            <v>Williams Field Services</v>
          </cell>
          <cell r="D1193" t="str">
            <v>Wareham</v>
          </cell>
          <cell r="F1193" t="str">
            <v>Miller</v>
          </cell>
          <cell r="G1193" t="str">
            <v>-</v>
          </cell>
          <cell r="H1193" t="str">
            <v>Kursten</v>
          </cell>
          <cell r="I1193" t="str">
            <v>212837</v>
          </cell>
          <cell r="J1193">
            <v>0</v>
          </cell>
          <cell r="K1193" t="str">
            <v>121174-3</v>
          </cell>
          <cell r="M1193">
            <v>2</v>
          </cell>
          <cell r="N1193" t="str">
            <v>LMV806</v>
          </cell>
          <cell r="O1193">
            <v>59000</v>
          </cell>
          <cell r="P1193" t="str">
            <v>-</v>
          </cell>
          <cell r="Q1193" t="str">
            <v>FLT</v>
          </cell>
          <cell r="R1193" t="str">
            <v>PA</v>
          </cell>
          <cell r="S1193" t="str">
            <v>N</v>
          </cell>
          <cell r="T1193" t="str">
            <v>N</v>
          </cell>
          <cell r="U1193">
            <v>41562</v>
          </cell>
          <cell r="V1193">
            <v>41562</v>
          </cell>
          <cell r="W1193">
            <v>41617</v>
          </cell>
          <cell r="X1193">
            <v>41617</v>
          </cell>
          <cell r="Y1193">
            <v>41562</v>
          </cell>
          <cell r="Z1193">
            <v>41569</v>
          </cell>
          <cell r="AA1193">
            <v>41569</v>
          </cell>
          <cell r="AB1193">
            <v>41569</v>
          </cell>
          <cell r="AC1193">
            <v>41505</v>
          </cell>
          <cell r="AD1193">
            <v>41519</v>
          </cell>
          <cell r="AE1193">
            <v>41569</v>
          </cell>
          <cell r="AF1193">
            <v>41572</v>
          </cell>
          <cell r="AH1193">
            <v>41587</v>
          </cell>
          <cell r="AI1193" t="str">
            <v>-</v>
          </cell>
          <cell r="AJ1193">
            <v>9</v>
          </cell>
          <cell r="AK1193">
            <v>7.8571428571428568</v>
          </cell>
          <cell r="AL1193">
            <v>41562</v>
          </cell>
          <cell r="AM1193" t="str">
            <v>-</v>
          </cell>
          <cell r="AN1193" t="str">
            <v>-</v>
          </cell>
          <cell r="AO1193" t="str">
            <v>-</v>
          </cell>
          <cell r="AP1193" t="str">
            <v>-</v>
          </cell>
          <cell r="AR1193" t="str">
            <v>-</v>
          </cell>
          <cell r="AS1193" t="str">
            <v>-</v>
          </cell>
          <cell r="AT1193" t="str">
            <v>-</v>
          </cell>
          <cell r="AU1193" t="str">
            <v>-</v>
          </cell>
          <cell r="AV1193">
            <v>41576</v>
          </cell>
          <cell r="AW1193" t="str">
            <v>-</v>
          </cell>
          <cell r="AX1193">
            <v>41577</v>
          </cell>
          <cell r="AY1193">
            <v>41620</v>
          </cell>
          <cell r="AZ1193">
            <v>58</v>
          </cell>
        </row>
        <row r="1194">
          <cell r="B1194" t="str">
            <v>A2345480-02-03</v>
          </cell>
          <cell r="C1194" t="str">
            <v>Milton Roy Ind Shangahi/ PetroChina</v>
          </cell>
          <cell r="D1194" t="str">
            <v>Kennedy</v>
          </cell>
          <cell r="F1194" t="str">
            <v>Boles</v>
          </cell>
          <cell r="H1194" t="str">
            <v>Kursten</v>
          </cell>
          <cell r="I1194" t="str">
            <v>S81131006</v>
          </cell>
          <cell r="J1194">
            <v>0</v>
          </cell>
          <cell r="K1194" t="str">
            <v>122259-1</v>
          </cell>
          <cell r="M1194">
            <v>2</v>
          </cell>
          <cell r="N1194" t="str">
            <v>LMV322</v>
          </cell>
          <cell r="O1194">
            <v>28876</v>
          </cell>
          <cell r="P1194" t="str">
            <v>-</v>
          </cell>
          <cell r="Q1194" t="str">
            <v>FLT</v>
          </cell>
          <cell r="R1194" t="str">
            <v>PA</v>
          </cell>
          <cell r="S1194" t="str">
            <v>N</v>
          </cell>
          <cell r="T1194" t="str">
            <v>N</v>
          </cell>
          <cell r="U1194">
            <v>41564</v>
          </cell>
          <cell r="V1194">
            <v>41564</v>
          </cell>
          <cell r="W1194">
            <v>41620</v>
          </cell>
          <cell r="X1194">
            <v>41620</v>
          </cell>
          <cell r="Y1194">
            <v>41564</v>
          </cell>
          <cell r="Z1194">
            <v>41571</v>
          </cell>
          <cell r="AA1194">
            <v>41571</v>
          </cell>
          <cell r="AB1194">
            <v>41571</v>
          </cell>
          <cell r="AC1194">
            <v>41508</v>
          </cell>
          <cell r="AD1194">
            <v>41522</v>
          </cell>
          <cell r="AE1194">
            <v>41569</v>
          </cell>
          <cell r="AF1194">
            <v>41572</v>
          </cell>
          <cell r="AH1194">
            <v>41590</v>
          </cell>
          <cell r="AI1194" t="str">
            <v>-</v>
          </cell>
          <cell r="AJ1194">
            <v>7</v>
          </cell>
          <cell r="AK1194">
            <v>8</v>
          </cell>
          <cell r="AL1194">
            <v>41564</v>
          </cell>
          <cell r="AM1194" t="str">
            <v>-</v>
          </cell>
          <cell r="AN1194" t="str">
            <v>-</v>
          </cell>
          <cell r="AO1194" t="str">
            <v>-</v>
          </cell>
          <cell r="AP1194" t="str">
            <v>-</v>
          </cell>
          <cell r="AR1194">
            <v>41579</v>
          </cell>
          <cell r="AS1194">
            <v>41579</v>
          </cell>
          <cell r="AT1194" t="str">
            <v>Parks</v>
          </cell>
          <cell r="AU1194" t="str">
            <v>Jones</v>
          </cell>
          <cell r="AV1194">
            <v>41583</v>
          </cell>
          <cell r="AW1194" t="str">
            <v>-</v>
          </cell>
          <cell r="AX1194">
            <v>41583</v>
          </cell>
          <cell r="AY1194">
            <v>41621</v>
          </cell>
          <cell r="AZ1194">
            <v>57</v>
          </cell>
        </row>
        <row r="1195">
          <cell r="B1195" t="str">
            <v>A2345480-01</v>
          </cell>
          <cell r="C1195" t="str">
            <v>Milton Roy Ind Shangahi/ PetroChina</v>
          </cell>
          <cell r="D1195" t="str">
            <v>Kennedy</v>
          </cell>
          <cell r="F1195" t="str">
            <v>Boles</v>
          </cell>
          <cell r="H1195" t="str">
            <v>Kursten</v>
          </cell>
          <cell r="I1195" t="str">
            <v>S81131006</v>
          </cell>
          <cell r="J1195">
            <v>0</v>
          </cell>
          <cell r="K1195" t="str">
            <v>119655-2</v>
          </cell>
          <cell r="M1195">
            <v>1</v>
          </cell>
          <cell r="N1195" t="str">
            <v>LMV322</v>
          </cell>
          <cell r="O1195">
            <v>26376</v>
          </cell>
          <cell r="P1195" t="str">
            <v>-</v>
          </cell>
          <cell r="Q1195" t="str">
            <v>FLT</v>
          </cell>
          <cell r="R1195" t="str">
            <v>PA</v>
          </cell>
          <cell r="S1195" t="str">
            <v>Y</v>
          </cell>
          <cell r="T1195" t="str">
            <v>N</v>
          </cell>
          <cell r="U1195">
            <v>41564</v>
          </cell>
          <cell r="V1195">
            <v>41564</v>
          </cell>
          <cell r="W1195">
            <v>41620</v>
          </cell>
          <cell r="X1195">
            <v>41620</v>
          </cell>
          <cell r="Y1195">
            <v>41564</v>
          </cell>
          <cell r="Z1195">
            <v>41571</v>
          </cell>
          <cell r="AA1195">
            <v>41571</v>
          </cell>
          <cell r="AB1195">
            <v>41571</v>
          </cell>
          <cell r="AC1195">
            <v>41508</v>
          </cell>
          <cell r="AD1195">
            <v>41522</v>
          </cell>
          <cell r="AE1195">
            <v>41569</v>
          </cell>
          <cell r="AF1195">
            <v>41572</v>
          </cell>
          <cell r="AH1195">
            <v>41590</v>
          </cell>
          <cell r="AI1195" t="str">
            <v>-</v>
          </cell>
          <cell r="AJ1195">
            <v>7</v>
          </cell>
          <cell r="AK1195">
            <v>8</v>
          </cell>
          <cell r="AL1195">
            <v>41564</v>
          </cell>
          <cell r="AM1195" t="str">
            <v>-</v>
          </cell>
          <cell r="AN1195" t="str">
            <v>-</v>
          </cell>
          <cell r="AO1195">
            <v>41572</v>
          </cell>
          <cell r="AP1195">
            <v>41564</v>
          </cell>
          <cell r="AQ1195">
            <v>41578</v>
          </cell>
          <cell r="AR1195">
            <v>41579</v>
          </cell>
          <cell r="AS1195">
            <v>41579</v>
          </cell>
          <cell r="AT1195" t="str">
            <v>Parks</v>
          </cell>
          <cell r="AU1195" t="str">
            <v>Jones</v>
          </cell>
          <cell r="AV1195">
            <v>41583</v>
          </cell>
          <cell r="AW1195" t="str">
            <v>-</v>
          </cell>
          <cell r="AX1195">
            <v>41584</v>
          </cell>
          <cell r="AY1195">
            <v>41621</v>
          </cell>
          <cell r="AZ1195">
            <v>57</v>
          </cell>
        </row>
        <row r="1196">
          <cell r="B1196" t="str">
            <v>A2334577-01</v>
          </cell>
          <cell r="C1196" t="str">
            <v>Gamma Equipos / Pemex Refinacion</v>
          </cell>
          <cell r="D1196" t="str">
            <v>Kennedy</v>
          </cell>
          <cell r="F1196" t="str">
            <v>Miller</v>
          </cell>
          <cell r="G1196" t="str">
            <v>-</v>
          </cell>
          <cell r="H1196" t="str">
            <v>Kursten</v>
          </cell>
          <cell r="I1196" t="str">
            <v>SND-2383/13E REV 01</v>
          </cell>
          <cell r="J1196" t="str">
            <v>GA-202</v>
          </cell>
          <cell r="K1196" t="str">
            <v>SQ#117989-6</v>
          </cell>
          <cell r="M1196">
            <v>1</v>
          </cell>
          <cell r="N1196" t="str">
            <v>LMV322</v>
          </cell>
          <cell r="O1196">
            <v>36710</v>
          </cell>
          <cell r="P1196" t="str">
            <v>-</v>
          </cell>
          <cell r="Q1196" t="str">
            <v>FLT</v>
          </cell>
          <cell r="R1196" t="str">
            <v>PB</v>
          </cell>
          <cell r="S1196" t="str">
            <v>N</v>
          </cell>
          <cell r="T1196" t="str">
            <v>N</v>
          </cell>
          <cell r="U1196">
            <v>41541</v>
          </cell>
          <cell r="V1196">
            <v>41541</v>
          </cell>
          <cell r="W1196">
            <v>41624</v>
          </cell>
          <cell r="X1196">
            <v>41624</v>
          </cell>
          <cell r="Y1196">
            <v>41541</v>
          </cell>
          <cell r="Z1196">
            <v>41548</v>
          </cell>
          <cell r="AA1196">
            <v>41548</v>
          </cell>
          <cell r="AB1196">
            <v>41548</v>
          </cell>
          <cell r="AC1196">
            <v>41512</v>
          </cell>
          <cell r="AD1196">
            <v>41526</v>
          </cell>
          <cell r="AE1196">
            <v>41569</v>
          </cell>
          <cell r="AF1196">
            <v>41572</v>
          </cell>
          <cell r="AH1196">
            <v>41594</v>
          </cell>
          <cell r="AI1196" t="str">
            <v>-</v>
          </cell>
          <cell r="AJ1196">
            <v>24</v>
          </cell>
          <cell r="AK1196">
            <v>11.857142857142858</v>
          </cell>
          <cell r="AL1196">
            <v>41541</v>
          </cell>
          <cell r="AM1196" t="str">
            <v>-</v>
          </cell>
          <cell r="AN1196" t="str">
            <v>-</v>
          </cell>
          <cell r="AO1196">
            <v>41563</v>
          </cell>
          <cell r="AP1196">
            <v>41563</v>
          </cell>
          <cell r="AQ1196">
            <v>41563</v>
          </cell>
          <cell r="AR1196">
            <v>41576</v>
          </cell>
          <cell r="AS1196">
            <v>41578</v>
          </cell>
          <cell r="AT1196" t="str">
            <v>Parks</v>
          </cell>
          <cell r="AU1196" t="str">
            <v>Wareham</v>
          </cell>
          <cell r="AV1196">
            <v>41579</v>
          </cell>
          <cell r="AW1196" t="str">
            <v>-</v>
          </cell>
          <cell r="AX1196">
            <v>41582</v>
          </cell>
          <cell r="AY1196">
            <v>41624</v>
          </cell>
          <cell r="AZ1196">
            <v>83</v>
          </cell>
        </row>
        <row r="1197">
          <cell r="B1197" t="str">
            <v>A2334577-02</v>
          </cell>
          <cell r="C1197" t="str">
            <v>Gamma Equipos / Pemex Refinacion</v>
          </cell>
          <cell r="D1197" t="str">
            <v>Kennedy</v>
          </cell>
          <cell r="F1197" t="str">
            <v>Miller</v>
          </cell>
          <cell r="G1197" t="str">
            <v>-</v>
          </cell>
          <cell r="H1197" t="str">
            <v>Kursten</v>
          </cell>
          <cell r="I1197" t="str">
            <v>SND-2383/13E REV 01</v>
          </cell>
          <cell r="J1197" t="str">
            <v>GA-201/R</v>
          </cell>
          <cell r="K1197" t="str">
            <v>SQ#117995-5</v>
          </cell>
          <cell r="M1197">
            <v>1</v>
          </cell>
          <cell r="N1197" t="str">
            <v>LMV806</v>
          </cell>
          <cell r="O1197">
            <v>20667</v>
          </cell>
          <cell r="P1197" t="str">
            <v>-</v>
          </cell>
          <cell r="Q1197" t="str">
            <v>FLT</v>
          </cell>
          <cell r="R1197" t="str">
            <v>PB</v>
          </cell>
          <cell r="S1197" t="str">
            <v>N</v>
          </cell>
          <cell r="T1197" t="str">
            <v>N</v>
          </cell>
          <cell r="U1197">
            <v>41541</v>
          </cell>
          <cell r="V1197">
            <v>41541</v>
          </cell>
          <cell r="W1197">
            <v>41624</v>
          </cell>
          <cell r="X1197">
            <v>41624</v>
          </cell>
          <cell r="Y1197">
            <v>41541</v>
          </cell>
          <cell r="Z1197">
            <v>41548</v>
          </cell>
          <cell r="AA1197">
            <v>41548</v>
          </cell>
          <cell r="AB1197">
            <v>41548</v>
          </cell>
          <cell r="AC1197">
            <v>41512</v>
          </cell>
          <cell r="AD1197">
            <v>41526</v>
          </cell>
          <cell r="AE1197">
            <v>41569</v>
          </cell>
          <cell r="AF1197">
            <v>41572</v>
          </cell>
          <cell r="AH1197">
            <v>41594</v>
          </cell>
          <cell r="AI1197" t="str">
            <v>-</v>
          </cell>
          <cell r="AJ1197">
            <v>24</v>
          </cell>
          <cell r="AK1197">
            <v>11.857142857142858</v>
          </cell>
          <cell r="AL1197">
            <v>41541</v>
          </cell>
          <cell r="AM1197" t="str">
            <v>-</v>
          </cell>
          <cell r="AN1197" t="str">
            <v>-</v>
          </cell>
          <cell r="AO1197">
            <v>41563</v>
          </cell>
          <cell r="AP1197">
            <v>41563</v>
          </cell>
          <cell r="AQ1197">
            <v>41563</v>
          </cell>
          <cell r="AR1197">
            <v>41576</v>
          </cell>
          <cell r="AS1197">
            <v>41578</v>
          </cell>
          <cell r="AT1197" t="str">
            <v>Parks</v>
          </cell>
          <cell r="AU1197" t="str">
            <v>Wareham</v>
          </cell>
          <cell r="AV1197">
            <v>41579</v>
          </cell>
          <cell r="AW1197" t="str">
            <v>-</v>
          </cell>
          <cell r="AX1197">
            <v>41582</v>
          </cell>
          <cell r="AY1197">
            <v>41624</v>
          </cell>
          <cell r="AZ1197">
            <v>83</v>
          </cell>
        </row>
        <row r="1198">
          <cell r="B1198" t="str">
            <v>A2343693-01</v>
          </cell>
          <cell r="C1198" t="str">
            <v>Grupo/ Petrobras</v>
          </cell>
          <cell r="D1198" t="str">
            <v>Wareham</v>
          </cell>
          <cell r="F1198" t="str">
            <v>Miller</v>
          </cell>
          <cell r="H1198" t="str">
            <v>Kursten</v>
          </cell>
          <cell r="I1198" t="str">
            <v>OI133745</v>
          </cell>
          <cell r="J1198">
            <v>0</v>
          </cell>
          <cell r="K1198" t="str">
            <v>SQ#114628</v>
          </cell>
          <cell r="M1198">
            <v>1</v>
          </cell>
          <cell r="N1198" t="str">
            <v>LMV322</v>
          </cell>
          <cell r="O1198">
            <v>24412.75</v>
          </cell>
          <cell r="P1198" t="str">
            <v>-</v>
          </cell>
          <cell r="Q1198" t="str">
            <v>FLT</v>
          </cell>
          <cell r="R1198" t="str">
            <v>P8</v>
          </cell>
          <cell r="S1198" t="str">
            <v>N</v>
          </cell>
          <cell r="T1198" t="str">
            <v>N</v>
          </cell>
          <cell r="U1198">
            <v>41562</v>
          </cell>
          <cell r="V1198">
            <v>41563</v>
          </cell>
          <cell r="W1198">
            <v>41618</v>
          </cell>
          <cell r="X1198">
            <v>41618</v>
          </cell>
          <cell r="Y1198">
            <v>41563</v>
          </cell>
          <cell r="Z1198">
            <v>41570</v>
          </cell>
          <cell r="AA1198">
            <v>41570</v>
          </cell>
          <cell r="AB1198">
            <v>41567</v>
          </cell>
          <cell r="AC1198">
            <v>41618</v>
          </cell>
          <cell r="AD1198">
            <v>41618</v>
          </cell>
          <cell r="AE1198">
            <v>41572</v>
          </cell>
          <cell r="AF1198">
            <v>41574</v>
          </cell>
          <cell r="AH1198">
            <v>41588</v>
          </cell>
          <cell r="AI1198" t="str">
            <v>-</v>
          </cell>
          <cell r="AJ1198">
            <v>8</v>
          </cell>
          <cell r="AK1198">
            <v>7.8571428571428568</v>
          </cell>
          <cell r="AL1198">
            <v>41563</v>
          </cell>
          <cell r="AM1198" t="str">
            <v>-</v>
          </cell>
          <cell r="AN1198" t="str">
            <v>-</v>
          </cell>
          <cell r="AO1198">
            <v>41577</v>
          </cell>
          <cell r="AP1198">
            <v>41562</v>
          </cell>
          <cell r="AR1198">
            <v>41582</v>
          </cell>
          <cell r="AS1198">
            <v>41582</v>
          </cell>
          <cell r="AT1198" t="str">
            <v>Kampman</v>
          </cell>
          <cell r="AU1198" t="str">
            <v>Kampman</v>
          </cell>
          <cell r="AV1198">
            <v>41582</v>
          </cell>
          <cell r="AW1198" t="str">
            <v>-</v>
          </cell>
          <cell r="AX1198">
            <v>41583</v>
          </cell>
          <cell r="AY1198">
            <v>41631</v>
          </cell>
          <cell r="AZ1198">
            <v>68</v>
          </cell>
        </row>
        <row r="1199">
          <cell r="B1199" t="str">
            <v>A2345293-01-02</v>
          </cell>
          <cell r="C1199" t="str">
            <v>Waskom Gas Processing</v>
          </cell>
          <cell r="D1199" t="str">
            <v>Wareham</v>
          </cell>
          <cell r="F1199" t="str">
            <v>Miller</v>
          </cell>
          <cell r="G1199" t="str">
            <v>-</v>
          </cell>
          <cell r="H1199" t="str">
            <v>Kursten</v>
          </cell>
          <cell r="I1199" t="str">
            <v>4504114103</v>
          </cell>
          <cell r="J1199" t="str">
            <v>3098-22-A/B</v>
          </cell>
          <cell r="K1199" t="str">
            <v>SQ#121800 FQ</v>
          </cell>
          <cell r="M1199">
            <v>2</v>
          </cell>
          <cell r="N1199" t="str">
            <v>LMV322</v>
          </cell>
          <cell r="O1199">
            <v>77282</v>
          </cell>
          <cell r="P1199" t="str">
            <v>-</v>
          </cell>
          <cell r="Q1199" t="str">
            <v>FLT</v>
          </cell>
          <cell r="R1199" t="str">
            <v>P5</v>
          </cell>
          <cell r="S1199" t="str">
            <v>N</v>
          </cell>
          <cell r="T1199" t="str">
            <v>Y</v>
          </cell>
          <cell r="U1199">
            <v>41568</v>
          </cell>
          <cell r="V1199">
            <v>41568</v>
          </cell>
          <cell r="W1199">
            <v>41603</v>
          </cell>
          <cell r="X1199">
            <v>41603</v>
          </cell>
          <cell r="Y1199">
            <v>41568</v>
          </cell>
          <cell r="Z1199">
            <v>41575</v>
          </cell>
          <cell r="AA1199">
            <v>41575</v>
          </cell>
          <cell r="AB1199">
            <v>41570.5</v>
          </cell>
          <cell r="AC1199">
            <v>41603</v>
          </cell>
          <cell r="AD1199">
            <v>41603</v>
          </cell>
          <cell r="AE1199">
            <v>41573.25</v>
          </cell>
          <cell r="AF1199">
            <v>41574.5</v>
          </cell>
          <cell r="AH1199">
            <v>41573</v>
          </cell>
          <cell r="AI1199" t="str">
            <v>-</v>
          </cell>
          <cell r="AJ1199">
            <v>5</v>
          </cell>
          <cell r="AK1199">
            <v>5</v>
          </cell>
          <cell r="AL1199">
            <v>41568</v>
          </cell>
          <cell r="AM1199" t="str">
            <v>-</v>
          </cell>
          <cell r="AN1199" t="str">
            <v>-</v>
          </cell>
          <cell r="AO1199" t="str">
            <v>-</v>
          </cell>
          <cell r="AP1199" t="str">
            <v>-</v>
          </cell>
          <cell r="AR1199" t="str">
            <v>-</v>
          </cell>
          <cell r="AS1199" t="str">
            <v>-</v>
          </cell>
          <cell r="AT1199" t="str">
            <v>-</v>
          </cell>
          <cell r="AU1199" t="str">
            <v>-</v>
          </cell>
          <cell r="AV1199">
            <v>41576</v>
          </cell>
          <cell r="AW1199" t="str">
            <v>-</v>
          </cell>
          <cell r="AX1199">
            <v>41577</v>
          </cell>
          <cell r="AY1199">
            <v>41600</v>
          </cell>
          <cell r="AZ1199">
            <v>32</v>
          </cell>
        </row>
        <row r="1200">
          <cell r="B1200" t="str">
            <v>A2344622-01</v>
          </cell>
          <cell r="C1200" t="str">
            <v>Innova S/A</v>
          </cell>
          <cell r="D1200" t="str">
            <v>Setelin</v>
          </cell>
          <cell r="F1200" t="str">
            <v>Reichert</v>
          </cell>
          <cell r="H1200" t="str">
            <v>Shara</v>
          </cell>
          <cell r="I1200" t="str">
            <v>13900168-X1</v>
          </cell>
          <cell r="J1200">
            <v>0</v>
          </cell>
          <cell r="K1200">
            <v>121996</v>
          </cell>
          <cell r="M1200">
            <v>1</v>
          </cell>
          <cell r="N1200" t="str">
            <v>LMV333</v>
          </cell>
          <cell r="O1200">
            <v>107500</v>
          </cell>
          <cell r="P1200" t="str">
            <v>PP</v>
          </cell>
          <cell r="Q1200" t="str">
            <v>MCPX</v>
          </cell>
          <cell r="R1200" t="str">
            <v>PB</v>
          </cell>
          <cell r="S1200" t="str">
            <v>N</v>
          </cell>
          <cell r="T1200" t="str">
            <v>N</v>
          </cell>
          <cell r="U1200">
            <v>41563</v>
          </cell>
          <cell r="V1200">
            <v>41564</v>
          </cell>
          <cell r="W1200">
            <v>41631</v>
          </cell>
          <cell r="X1200">
            <v>41631</v>
          </cell>
          <cell r="Y1200">
            <v>41563</v>
          </cell>
          <cell r="Z1200">
            <v>41571</v>
          </cell>
          <cell r="AA1200">
            <v>41571</v>
          </cell>
          <cell r="AB1200">
            <v>41571</v>
          </cell>
          <cell r="AC1200">
            <v>41519</v>
          </cell>
          <cell r="AD1200">
            <v>41533</v>
          </cell>
          <cell r="AE1200">
            <v>41572</v>
          </cell>
          <cell r="AF1200">
            <v>41575</v>
          </cell>
          <cell r="AH1200">
            <v>41601</v>
          </cell>
          <cell r="AI1200" t="str">
            <v>-</v>
          </cell>
          <cell r="AJ1200">
            <v>8</v>
          </cell>
          <cell r="AK1200">
            <v>9.5714285714285712</v>
          </cell>
          <cell r="AL1200">
            <v>41563</v>
          </cell>
          <cell r="AM1200" t="str">
            <v>-</v>
          </cell>
          <cell r="AN1200" t="str">
            <v>-</v>
          </cell>
          <cell r="AO1200">
            <v>41577</v>
          </cell>
          <cell r="AP1200">
            <v>41575</v>
          </cell>
          <cell r="AQ1200">
            <v>41582</v>
          </cell>
          <cell r="AR1200">
            <v>41582</v>
          </cell>
          <cell r="AS1200">
            <v>41584</v>
          </cell>
          <cell r="AT1200" t="str">
            <v>Parks</v>
          </cell>
          <cell r="AU1200" t="str">
            <v>Boles</v>
          </cell>
          <cell r="AV1200">
            <v>41586</v>
          </cell>
          <cell r="AW1200" t="str">
            <v>-</v>
          </cell>
          <cell r="AX1200">
            <v>41590</v>
          </cell>
          <cell r="AY1200">
            <v>41631</v>
          </cell>
          <cell r="AZ1200">
            <v>67</v>
          </cell>
        </row>
        <row r="1201">
          <cell r="B1201" t="str">
            <v>2347708 ( A000572-01-CONV2013</v>
          </cell>
          <cell r="C1201" t="str">
            <v>Sunair Co/ Sunococ Philadephia Refining</v>
          </cell>
          <cell r="D1201" t="str">
            <v>Kennedy</v>
          </cell>
          <cell r="G1201" t="str">
            <v>-</v>
          </cell>
          <cell r="H1201" t="str">
            <v>Kursten</v>
          </cell>
          <cell r="I1201" t="str">
            <v>028473</v>
          </cell>
          <cell r="J1201" t="str">
            <v>A000572-01</v>
          </cell>
          <cell r="K1201">
            <v>121809</v>
          </cell>
          <cell r="M1201">
            <v>1</v>
          </cell>
          <cell r="N1201" t="str">
            <v>CONV SPARES</v>
          </cell>
          <cell r="O1201">
            <v>25188</v>
          </cell>
          <cell r="P1201" t="str">
            <v>-</v>
          </cell>
          <cell r="Q1201" t="str">
            <v>FLT</v>
          </cell>
          <cell r="R1201" t="str">
            <v>CONV SPARES</v>
          </cell>
          <cell r="S1201" t="str">
            <v>N</v>
          </cell>
          <cell r="T1201" t="str">
            <v>N</v>
          </cell>
          <cell r="U1201">
            <v>41570</v>
          </cell>
          <cell r="V1201">
            <v>41570</v>
          </cell>
          <cell r="W1201">
            <v>41593</v>
          </cell>
          <cell r="X1201">
            <v>41593</v>
          </cell>
          <cell r="Y1201">
            <v>41570</v>
          </cell>
          <cell r="Z1201">
            <v>41577</v>
          </cell>
          <cell r="AA1201">
            <v>41577</v>
          </cell>
          <cell r="AB1201" t="e">
            <v>#N/A</v>
          </cell>
          <cell r="AC1201" t="e">
            <v>#N/A</v>
          </cell>
          <cell r="AD1201" t="e">
            <v>#N/A</v>
          </cell>
          <cell r="AE1201" t="e">
            <v>#N/A</v>
          </cell>
          <cell r="AF1201">
            <v>41575</v>
          </cell>
          <cell r="AH1201">
            <v>41563</v>
          </cell>
          <cell r="AI1201" t="str">
            <v>-</v>
          </cell>
          <cell r="AJ1201">
            <v>4</v>
          </cell>
          <cell r="AK1201">
            <v>3.2857142857142856</v>
          </cell>
          <cell r="AL1201">
            <v>41570</v>
          </cell>
          <cell r="AM1201" t="str">
            <v>-</v>
          </cell>
          <cell r="AN1201" t="str">
            <v>-</v>
          </cell>
          <cell r="AO1201" t="str">
            <v>-</v>
          </cell>
          <cell r="AP1201" t="str">
            <v>-</v>
          </cell>
          <cell r="AR1201" t="str">
            <v>-</v>
          </cell>
          <cell r="AS1201" t="str">
            <v>-</v>
          </cell>
          <cell r="AT1201" t="str">
            <v>-</v>
          </cell>
          <cell r="AU1201" t="str">
            <v>-</v>
          </cell>
          <cell r="AV1201" t="str">
            <v>-</v>
          </cell>
          <cell r="AW1201" t="str">
            <v>-</v>
          </cell>
          <cell r="AX1201">
            <v>41582</v>
          </cell>
          <cell r="AY1201">
            <v>41597</v>
          </cell>
          <cell r="AZ1201">
            <v>27</v>
          </cell>
        </row>
        <row r="1202">
          <cell r="B1202" t="str">
            <v>A2322198-01-02</v>
          </cell>
          <cell r="C1202" t="str">
            <v>NPE/ Shell Canada Energy</v>
          </cell>
          <cell r="D1202" t="str">
            <v>Wareham</v>
          </cell>
          <cell r="F1202" t="str">
            <v>Miller</v>
          </cell>
          <cell r="G1202" t="str">
            <v>-</v>
          </cell>
          <cell r="H1202" t="str">
            <v>Kursten</v>
          </cell>
          <cell r="I1202" t="str">
            <v>PUR715760</v>
          </cell>
          <cell r="J1202">
            <v>0</v>
          </cell>
          <cell r="K1202" t="str">
            <v>121872-2</v>
          </cell>
          <cell r="M1202">
            <v>2</v>
          </cell>
          <cell r="N1202" t="str">
            <v>LMV806</v>
          </cell>
          <cell r="O1202">
            <v>34316.239999999998</v>
          </cell>
          <cell r="P1202" t="str">
            <v>-</v>
          </cell>
          <cell r="Q1202" t="str">
            <v>FLT</v>
          </cell>
          <cell r="R1202" t="str">
            <v>PA</v>
          </cell>
          <cell r="S1202" t="str">
            <v>N</v>
          </cell>
          <cell r="T1202" t="str">
            <v>N</v>
          </cell>
          <cell r="U1202">
            <v>41509</v>
          </cell>
          <cell r="V1202">
            <v>41509</v>
          </cell>
          <cell r="W1202">
            <v>41621</v>
          </cell>
          <cell r="X1202">
            <v>41621</v>
          </cell>
          <cell r="Y1202">
            <v>41509</v>
          </cell>
          <cell r="Z1202">
            <v>41516</v>
          </cell>
          <cell r="AA1202">
            <v>41516</v>
          </cell>
          <cell r="AB1202">
            <v>41516</v>
          </cell>
          <cell r="AC1202">
            <v>41509</v>
          </cell>
          <cell r="AD1202">
            <v>41523</v>
          </cell>
          <cell r="AE1202">
            <v>41573</v>
          </cell>
          <cell r="AF1202">
            <v>41576</v>
          </cell>
          <cell r="AH1202">
            <v>41591</v>
          </cell>
          <cell r="AI1202" t="str">
            <v>-</v>
          </cell>
          <cell r="AJ1202">
            <v>48</v>
          </cell>
          <cell r="AK1202">
            <v>16</v>
          </cell>
          <cell r="AL1202">
            <v>41509</v>
          </cell>
          <cell r="AM1202">
            <v>41568</v>
          </cell>
          <cell r="AN1202" t="str">
            <v>-</v>
          </cell>
          <cell r="AO1202">
            <v>41583</v>
          </cell>
          <cell r="AP1202">
            <v>41509</v>
          </cell>
          <cell r="AQ1202">
            <v>41585</v>
          </cell>
          <cell r="AR1202">
            <v>41585</v>
          </cell>
          <cell r="AS1202">
            <v>41589</v>
          </cell>
          <cell r="AT1202" t="str">
            <v>Kampman</v>
          </cell>
          <cell r="AU1202" t="str">
            <v>Kampman</v>
          </cell>
          <cell r="AV1202">
            <v>41589</v>
          </cell>
          <cell r="AW1202" t="str">
            <v>-</v>
          </cell>
          <cell r="AX1202">
            <v>41591</v>
          </cell>
          <cell r="AY1202">
            <v>41624</v>
          </cell>
          <cell r="AZ1202">
            <v>115</v>
          </cell>
        </row>
        <row r="1203">
          <cell r="B1203" t="str">
            <v>A2311103-01-02</v>
          </cell>
          <cell r="C1203" t="str">
            <v>Phillips 66 Co</v>
          </cell>
          <cell r="D1203" t="str">
            <v>Boening</v>
          </cell>
          <cell r="F1203" t="str">
            <v>Miller</v>
          </cell>
          <cell r="G1203" t="str">
            <v>-</v>
          </cell>
          <cell r="H1203" t="str">
            <v>Kursten</v>
          </cell>
          <cell r="I1203" t="str">
            <v>4518668046</v>
          </cell>
          <cell r="J1203" t="str">
            <v>P-10AX/BX</v>
          </cell>
          <cell r="K1203">
            <v>110345</v>
          </cell>
          <cell r="M1203">
            <v>2</v>
          </cell>
          <cell r="N1203" t="str">
            <v>LMV801</v>
          </cell>
          <cell r="O1203">
            <v>87317</v>
          </cell>
          <cell r="P1203" t="str">
            <v>-</v>
          </cell>
          <cell r="Q1203" t="str">
            <v>FLT</v>
          </cell>
          <cell r="R1203" t="str">
            <v>PA</v>
          </cell>
          <cell r="S1203" t="str">
            <v>N</v>
          </cell>
          <cell r="T1203" t="str">
            <v>N</v>
          </cell>
          <cell r="U1203">
            <v>41484</v>
          </cell>
          <cell r="V1203">
            <v>41484</v>
          </cell>
          <cell r="W1203">
            <v>41579</v>
          </cell>
          <cell r="X1203">
            <v>41621</v>
          </cell>
          <cell r="Y1203">
            <v>41484</v>
          </cell>
          <cell r="Z1203">
            <v>41491</v>
          </cell>
          <cell r="AA1203">
            <v>41491</v>
          </cell>
          <cell r="AB1203">
            <v>41491</v>
          </cell>
          <cell r="AC1203">
            <v>41509</v>
          </cell>
          <cell r="AD1203">
            <v>41523</v>
          </cell>
          <cell r="AE1203">
            <v>41573</v>
          </cell>
          <cell r="AF1203">
            <v>41576</v>
          </cell>
          <cell r="AH1203">
            <v>41591</v>
          </cell>
          <cell r="AI1203" t="str">
            <v>-</v>
          </cell>
          <cell r="AJ1203">
            <v>67</v>
          </cell>
          <cell r="AK1203">
            <v>19.571428571428573</v>
          </cell>
          <cell r="AL1203">
            <v>41484</v>
          </cell>
          <cell r="AM1203">
            <v>41498</v>
          </cell>
          <cell r="AN1203" t="str">
            <v>-</v>
          </cell>
          <cell r="AO1203">
            <v>41512</v>
          </cell>
          <cell r="AP1203">
            <v>41484</v>
          </cell>
          <cell r="AQ1203">
            <v>41534</v>
          </cell>
          <cell r="AR1203" t="str">
            <v>-</v>
          </cell>
          <cell r="AS1203" t="str">
            <v>-</v>
          </cell>
          <cell r="AT1203" t="str">
            <v>-</v>
          </cell>
          <cell r="AU1203" t="str">
            <v>-</v>
          </cell>
          <cell r="AV1203">
            <v>41535</v>
          </cell>
          <cell r="AW1203" t="str">
            <v>-</v>
          </cell>
          <cell r="AX1203">
            <v>41537</v>
          </cell>
          <cell r="AY1203">
            <v>41624</v>
          </cell>
          <cell r="AZ1203">
            <v>140</v>
          </cell>
        </row>
        <row r="1204">
          <cell r="B1204" t="str">
            <v>2346969 (73112881-CONV2013)</v>
          </cell>
          <cell r="C1204" t="str">
            <v>DXP Enterprises/ Suncor</v>
          </cell>
          <cell r="D1204" t="str">
            <v>Kennedy</v>
          </cell>
          <cell r="G1204" t="str">
            <v>-</v>
          </cell>
          <cell r="H1204" t="str">
            <v>Kursten</v>
          </cell>
          <cell r="I1204" t="str">
            <v>2974174</v>
          </cell>
          <cell r="J1204" t="str">
            <v>P-11</v>
          </cell>
          <cell r="K1204">
            <v>121847</v>
          </cell>
          <cell r="M1204">
            <v>1</v>
          </cell>
          <cell r="N1204" t="str">
            <v>CONV SPARES</v>
          </cell>
          <cell r="O1204">
            <v>10190.89</v>
          </cell>
          <cell r="P1204" t="str">
            <v>-</v>
          </cell>
          <cell r="Q1204" t="str">
            <v>FLT</v>
          </cell>
          <cell r="R1204" t="str">
            <v>CONV</v>
          </cell>
          <cell r="S1204" t="str">
            <v>N</v>
          </cell>
          <cell r="T1204" t="str">
            <v>N</v>
          </cell>
          <cell r="U1204">
            <v>41570</v>
          </cell>
          <cell r="V1204">
            <v>41570</v>
          </cell>
          <cell r="W1204">
            <v>41598</v>
          </cell>
          <cell r="X1204">
            <v>41598</v>
          </cell>
          <cell r="Y1204">
            <v>41570</v>
          </cell>
          <cell r="Z1204">
            <v>41577</v>
          </cell>
          <cell r="AA1204">
            <v>41577</v>
          </cell>
          <cell r="AB1204" t="e">
            <v>#N/A</v>
          </cell>
          <cell r="AC1204" t="e">
            <v>#N/A</v>
          </cell>
          <cell r="AD1204" t="e">
            <v>#N/A</v>
          </cell>
          <cell r="AE1204" t="e">
            <v>#N/A</v>
          </cell>
          <cell r="AF1204">
            <v>41577</v>
          </cell>
          <cell r="AH1204">
            <v>41568</v>
          </cell>
          <cell r="AI1204" t="str">
            <v>-</v>
          </cell>
          <cell r="AJ1204">
            <v>6</v>
          </cell>
          <cell r="AK1204">
            <v>4</v>
          </cell>
          <cell r="AL1204">
            <v>41570</v>
          </cell>
          <cell r="AM1204" t="str">
            <v>-</v>
          </cell>
          <cell r="AN1204" t="str">
            <v>-</v>
          </cell>
          <cell r="AO1204" t="str">
            <v>-</v>
          </cell>
          <cell r="AP1204" t="str">
            <v>-</v>
          </cell>
          <cell r="AR1204" t="str">
            <v>-</v>
          </cell>
          <cell r="AS1204" t="str">
            <v>-</v>
          </cell>
          <cell r="AT1204" t="str">
            <v>-</v>
          </cell>
          <cell r="AU1204" t="str">
            <v>-</v>
          </cell>
          <cell r="AV1204" t="str">
            <v>-</v>
          </cell>
          <cell r="AW1204" t="str">
            <v>-</v>
          </cell>
          <cell r="AX1204" t="str">
            <v>-</v>
          </cell>
          <cell r="AY1204">
            <v>41598</v>
          </cell>
          <cell r="AZ1204">
            <v>28</v>
          </cell>
        </row>
        <row r="1205">
          <cell r="B1205" t="str">
            <v>C2334596-01</v>
          </cell>
          <cell r="C1205" t="str">
            <v>Linde Eng North America/ PT Energi</v>
          </cell>
          <cell r="D1205" t="str">
            <v>Boening</v>
          </cell>
          <cell r="F1205" t="str">
            <v>Miller</v>
          </cell>
          <cell r="G1205" t="str">
            <v>-</v>
          </cell>
          <cell r="H1205" t="str">
            <v>Kursten</v>
          </cell>
          <cell r="I1205" t="str">
            <v>004 2KA1790</v>
          </cell>
          <cell r="J1205" t="str">
            <v>117-NC-01</v>
          </cell>
          <cell r="K1205" t="str">
            <v>SC13302</v>
          </cell>
          <cell r="M1205">
            <v>1</v>
          </cell>
          <cell r="N1205" t="str">
            <v>LMC311P</v>
          </cell>
          <cell r="O1205">
            <v>163370.47</v>
          </cell>
          <cell r="P1205" t="str">
            <v>PP</v>
          </cell>
          <cell r="Q1205" t="str">
            <v>STD</v>
          </cell>
          <cell r="R1205" t="str">
            <v>CA</v>
          </cell>
          <cell r="S1205" t="str">
            <v>N</v>
          </cell>
          <cell r="T1205" t="str">
            <v>N</v>
          </cell>
          <cell r="U1205">
            <v>41537</v>
          </cell>
          <cell r="V1205">
            <v>41540</v>
          </cell>
          <cell r="W1205">
            <v>41638</v>
          </cell>
          <cell r="X1205">
            <v>41631</v>
          </cell>
          <cell r="Y1205">
            <v>41537</v>
          </cell>
          <cell r="Z1205">
            <v>41547</v>
          </cell>
          <cell r="AA1205">
            <v>41547</v>
          </cell>
          <cell r="AB1205">
            <v>41554</v>
          </cell>
          <cell r="AC1205">
            <v>41519</v>
          </cell>
          <cell r="AD1205">
            <v>41533</v>
          </cell>
          <cell r="AE1205">
            <v>41574</v>
          </cell>
          <cell r="AF1205">
            <v>41578</v>
          </cell>
          <cell r="AH1205">
            <v>41601</v>
          </cell>
          <cell r="AI1205" t="str">
            <v>-</v>
          </cell>
          <cell r="AJ1205">
            <v>29</v>
          </cell>
          <cell r="AK1205">
            <v>13</v>
          </cell>
          <cell r="AL1205">
            <v>41537</v>
          </cell>
          <cell r="AM1205" t="str">
            <v>-</v>
          </cell>
          <cell r="AN1205" t="str">
            <v>-</v>
          </cell>
          <cell r="AO1205" t="str">
            <v>-</v>
          </cell>
          <cell r="AP1205" t="str">
            <v>-</v>
          </cell>
          <cell r="AR1205" t="str">
            <v>-</v>
          </cell>
          <cell r="AS1205" t="str">
            <v>-</v>
          </cell>
          <cell r="AT1205" t="str">
            <v>-</v>
          </cell>
          <cell r="AU1205" t="str">
            <v>-</v>
          </cell>
          <cell r="AV1205">
            <v>41613</v>
          </cell>
          <cell r="AW1205" t="str">
            <v>-</v>
          </cell>
          <cell r="AX1205">
            <v>41614</v>
          </cell>
          <cell r="AY1205">
            <v>41639</v>
          </cell>
          <cell r="AZ1205">
            <v>99</v>
          </cell>
        </row>
        <row r="1206">
          <cell r="B1206" t="str">
            <v>A2327394-01</v>
          </cell>
          <cell r="C1206" t="str">
            <v>Dominion Transmission/ Hastings Extraction</v>
          </cell>
          <cell r="D1206" t="str">
            <v>Wareham</v>
          </cell>
          <cell r="F1206" t="str">
            <v>Miller</v>
          </cell>
          <cell r="G1206" t="str">
            <v>-</v>
          </cell>
          <cell r="H1206" t="str">
            <v>Kursten</v>
          </cell>
          <cell r="I1206" t="str">
            <v>4500088993</v>
          </cell>
          <cell r="J1206">
            <v>0</v>
          </cell>
          <cell r="K1206" t="str">
            <v>122150-1</v>
          </cell>
          <cell r="M1206">
            <v>1</v>
          </cell>
          <cell r="N1206" t="str">
            <v>LMV801</v>
          </cell>
          <cell r="O1206">
            <v>54800</v>
          </cell>
          <cell r="P1206" t="str">
            <v>-</v>
          </cell>
          <cell r="Q1206" t="str">
            <v>FLT</v>
          </cell>
          <cell r="R1206" t="str">
            <v>PB</v>
          </cell>
          <cell r="S1206" t="str">
            <v>N</v>
          </cell>
          <cell r="T1206" t="str">
            <v>N</v>
          </cell>
          <cell r="U1206">
            <v>41523</v>
          </cell>
          <cell r="V1206">
            <v>41523</v>
          </cell>
          <cell r="W1206">
            <v>41634</v>
          </cell>
          <cell r="X1206">
            <v>41634</v>
          </cell>
          <cell r="Y1206">
            <v>41523</v>
          </cell>
          <cell r="Z1206">
            <v>41530</v>
          </cell>
          <cell r="AA1206">
            <v>41530</v>
          </cell>
          <cell r="AB1206">
            <v>41530</v>
          </cell>
          <cell r="AC1206">
            <v>41522</v>
          </cell>
          <cell r="AD1206">
            <v>41536</v>
          </cell>
          <cell r="AE1206">
            <v>41579</v>
          </cell>
          <cell r="AF1206">
            <v>41582</v>
          </cell>
          <cell r="AH1206">
            <v>41604</v>
          </cell>
          <cell r="AI1206" t="str">
            <v>-</v>
          </cell>
          <cell r="AJ1206">
            <v>42</v>
          </cell>
          <cell r="AK1206">
            <v>15.857142857142858</v>
          </cell>
          <cell r="AL1206">
            <v>41523</v>
          </cell>
          <cell r="AM1206" t="str">
            <v>-</v>
          </cell>
          <cell r="AN1206" t="str">
            <v>-</v>
          </cell>
          <cell r="AO1206">
            <v>41584</v>
          </cell>
          <cell r="AP1206">
            <v>41586</v>
          </cell>
          <cell r="AQ1206">
            <v>41586</v>
          </cell>
          <cell r="AR1206">
            <v>41586</v>
          </cell>
          <cell r="AS1206">
            <v>41590</v>
          </cell>
          <cell r="AT1206" t="str">
            <v>Kampman</v>
          </cell>
          <cell r="AU1206" t="str">
            <v>Kampman</v>
          </cell>
          <cell r="AV1206">
            <v>41590</v>
          </cell>
          <cell r="AW1206" t="str">
            <v>-</v>
          </cell>
          <cell r="AX1206">
            <v>41591</v>
          </cell>
          <cell r="AY1206">
            <v>41631</v>
          </cell>
          <cell r="AZ1206">
            <v>108</v>
          </cell>
        </row>
        <row r="1207">
          <cell r="B1207" t="str">
            <v>A2346362-01-04</v>
          </cell>
          <cell r="C1207" t="str">
            <v>Alstom Power Inc/ NV Energy</v>
          </cell>
          <cell r="D1207" t="str">
            <v>Boening</v>
          </cell>
          <cell r="F1207" t="str">
            <v>Miller</v>
          </cell>
          <cell r="G1207" t="str">
            <v>-</v>
          </cell>
          <cell r="H1207" t="str">
            <v>Kursten</v>
          </cell>
          <cell r="I1207" t="str">
            <v>4100462886/1</v>
          </cell>
          <cell r="J1207">
            <v>0</v>
          </cell>
          <cell r="K1207" t="str">
            <v>166837-6</v>
          </cell>
          <cell r="M1207">
            <v>4</v>
          </cell>
          <cell r="N1207" t="str">
            <v>GBX NEW</v>
          </cell>
          <cell r="O1207">
            <v>167244</v>
          </cell>
          <cell r="P1207" t="str">
            <v>-</v>
          </cell>
          <cell r="Q1207" t="str">
            <v>FLT</v>
          </cell>
          <cell r="R1207" t="str">
            <v>PA</v>
          </cell>
          <cell r="S1207" t="str">
            <v>N</v>
          </cell>
          <cell r="T1207" t="str">
            <v>N</v>
          </cell>
          <cell r="U1207">
            <v>41568</v>
          </cell>
          <cell r="V1207">
            <v>41570</v>
          </cell>
          <cell r="W1207">
            <v>41631</v>
          </cell>
          <cell r="X1207">
            <v>41631</v>
          </cell>
          <cell r="Y1207">
            <v>41568</v>
          </cell>
          <cell r="Z1207">
            <v>41577</v>
          </cell>
          <cell r="AA1207">
            <v>41577</v>
          </cell>
          <cell r="AB1207">
            <v>41577</v>
          </cell>
          <cell r="AC1207">
            <v>41519</v>
          </cell>
          <cell r="AD1207">
            <v>41533</v>
          </cell>
          <cell r="AE1207">
            <v>41582</v>
          </cell>
          <cell r="AF1207">
            <v>41585</v>
          </cell>
          <cell r="AH1207">
            <v>41601</v>
          </cell>
          <cell r="AI1207" t="str">
            <v>-</v>
          </cell>
          <cell r="AJ1207">
            <v>12</v>
          </cell>
          <cell r="AK1207">
            <v>8.7142857142857135</v>
          </cell>
          <cell r="AL1207">
            <v>41568</v>
          </cell>
          <cell r="AM1207" t="str">
            <v>-</v>
          </cell>
          <cell r="AN1207" t="str">
            <v>-</v>
          </cell>
          <cell r="AR1207">
            <v>41592</v>
          </cell>
          <cell r="AT1207" t="str">
            <v>Parks</v>
          </cell>
          <cell r="AU1207" t="str">
            <v>Parks</v>
          </cell>
          <cell r="AW1207" t="str">
            <v>-</v>
          </cell>
          <cell r="AX1207">
            <v>41597</v>
          </cell>
          <cell r="AY1207">
            <v>41628</v>
          </cell>
          <cell r="AZ1207">
            <v>58</v>
          </cell>
        </row>
        <row r="1208">
          <cell r="B1208" t="str">
            <v>2293014 (89421110-CONV2013)</v>
          </cell>
          <cell r="C1208" t="str">
            <v>Equistar Conversion</v>
          </cell>
          <cell r="D1208" t="str">
            <v>Boening</v>
          </cell>
          <cell r="F1208" t="str">
            <v>-</v>
          </cell>
          <cell r="H1208" t="str">
            <v>FLT</v>
          </cell>
          <cell r="I1208" t="str">
            <v>LPOD-F120-PMJ203</v>
          </cell>
          <cell r="J1208" t="str">
            <v>3658-J</v>
          </cell>
          <cell r="K1208" t="str">
            <v xml:space="preserve">SC12381 </v>
          </cell>
          <cell r="L1208" t="str">
            <v>Fox</v>
          </cell>
          <cell r="M1208">
            <v>1</v>
          </cell>
          <cell r="N1208" t="str">
            <v>LMC337</v>
          </cell>
          <cell r="O1208">
            <v>171618.84</v>
          </cell>
          <cell r="P1208" t="str">
            <v>-</v>
          </cell>
          <cell r="Q1208" t="str">
            <v>STD</v>
          </cell>
          <cell r="R1208" t="str">
            <v>CC</v>
          </cell>
          <cell r="S1208" t="str">
            <v>Y</v>
          </cell>
          <cell r="T1208" t="str">
            <v>N</v>
          </cell>
          <cell r="U1208">
            <v>41436</v>
          </cell>
          <cell r="V1208">
            <v>41438</v>
          </cell>
          <cell r="W1208">
            <v>41699</v>
          </cell>
          <cell r="X1208">
            <v>41746</v>
          </cell>
          <cell r="Y1208">
            <v>41436</v>
          </cell>
          <cell r="Z1208" t="str">
            <v>-</v>
          </cell>
          <cell r="AA1208" t="str">
            <v>-</v>
          </cell>
          <cell r="AB1208">
            <v>41452</v>
          </cell>
          <cell r="AC1208" t="str">
            <v>-</v>
          </cell>
          <cell r="AD1208" t="str">
            <v>-</v>
          </cell>
          <cell r="AE1208">
            <v>41589</v>
          </cell>
          <cell r="AF1208">
            <v>41590</v>
          </cell>
          <cell r="AH1208">
            <v>41716</v>
          </cell>
          <cell r="AI1208" t="str">
            <v>-</v>
          </cell>
          <cell r="AJ1208">
            <v>109</v>
          </cell>
          <cell r="AK1208">
            <v>44</v>
          </cell>
          <cell r="AL1208">
            <v>41436</v>
          </cell>
          <cell r="AR1208">
            <v>41655</v>
          </cell>
          <cell r="AT1208" t="str">
            <v>Marcikonis</v>
          </cell>
          <cell r="AV1208">
            <v>41666</v>
          </cell>
          <cell r="AW1208" t="str">
            <v>-</v>
          </cell>
          <cell r="AX1208">
            <v>41687</v>
          </cell>
          <cell r="AY1208">
            <v>41760</v>
          </cell>
        </row>
        <row r="1209">
          <cell r="B1209" t="str">
            <v>A2327414-01</v>
          </cell>
          <cell r="C1209" t="str">
            <v>Precision Ind</v>
          </cell>
          <cell r="D1209" t="str">
            <v>Kennedy</v>
          </cell>
          <cell r="F1209" t="str">
            <v>Miller</v>
          </cell>
          <cell r="G1209" t="str">
            <v>-</v>
          </cell>
          <cell r="H1209" t="str">
            <v>Kursten</v>
          </cell>
          <cell r="I1209" t="str">
            <v>LND 148965</v>
          </cell>
          <cell r="J1209" t="str">
            <v>10P-41</v>
          </cell>
          <cell r="K1209">
            <v>114340</v>
          </cell>
          <cell r="M1209">
            <v>1</v>
          </cell>
          <cell r="N1209" t="str">
            <v>LMV801</v>
          </cell>
          <cell r="O1209">
            <v>18131</v>
          </cell>
          <cell r="P1209" t="str">
            <v>-</v>
          </cell>
          <cell r="Q1209" t="str">
            <v>FLT</v>
          </cell>
          <cell r="R1209" t="str">
            <v>PA</v>
          </cell>
          <cell r="S1209" t="str">
            <v>N</v>
          </cell>
          <cell r="T1209" t="str">
            <v>N</v>
          </cell>
          <cell r="U1209">
            <v>41523</v>
          </cell>
          <cell r="V1209">
            <v>41523</v>
          </cell>
          <cell r="W1209">
            <v>41636</v>
          </cell>
          <cell r="X1209">
            <v>41636</v>
          </cell>
          <cell r="Y1209">
            <v>41523</v>
          </cell>
          <cell r="Z1209">
            <v>41530</v>
          </cell>
          <cell r="AA1209">
            <v>41530</v>
          </cell>
          <cell r="AB1209">
            <v>41530</v>
          </cell>
          <cell r="AC1209">
            <v>41524</v>
          </cell>
          <cell r="AD1209">
            <v>41538</v>
          </cell>
          <cell r="AE1209">
            <v>41588</v>
          </cell>
          <cell r="AF1209">
            <v>41591</v>
          </cell>
          <cell r="AH1209">
            <v>41606</v>
          </cell>
          <cell r="AI1209" t="str">
            <v>-</v>
          </cell>
          <cell r="AJ1209">
            <v>49</v>
          </cell>
          <cell r="AK1209">
            <v>16.142857142857142</v>
          </cell>
          <cell r="AL1209">
            <v>41523</v>
          </cell>
          <cell r="AM1209" t="str">
            <v>-</v>
          </cell>
          <cell r="AN1209" t="str">
            <v>-</v>
          </cell>
          <cell r="AO1209" t="str">
            <v>-</v>
          </cell>
          <cell r="AP1209" t="str">
            <v>-</v>
          </cell>
          <cell r="AR1209" t="str">
            <v>-</v>
          </cell>
          <cell r="AS1209" t="str">
            <v>-</v>
          </cell>
          <cell r="AT1209" t="str">
            <v>-</v>
          </cell>
          <cell r="AU1209" t="str">
            <v>-</v>
          </cell>
          <cell r="AV1209">
            <v>41612</v>
          </cell>
          <cell r="AW1209" t="str">
            <v>-</v>
          </cell>
          <cell r="AX1209">
            <v>41613</v>
          </cell>
          <cell r="AY1209">
            <v>41631</v>
          </cell>
          <cell r="AZ1209">
            <v>108</v>
          </cell>
        </row>
        <row r="1210">
          <cell r="B1210" t="str">
            <v>2354507(84226150-CONV2013)</v>
          </cell>
          <cell r="C1210" t="str">
            <v>Kinder Morgan</v>
          </cell>
          <cell r="D1210" t="str">
            <v>Wareham</v>
          </cell>
          <cell r="G1210" t="str">
            <v>-</v>
          </cell>
          <cell r="H1210" t="str">
            <v>Kursten</v>
          </cell>
          <cell r="I1210" t="str">
            <v>4261932-0-CONT</v>
          </cell>
          <cell r="J1210" t="str">
            <v>K-620</v>
          </cell>
          <cell r="K1210" t="str">
            <v>SC12387A</v>
          </cell>
          <cell r="M1210">
            <v>1</v>
          </cell>
          <cell r="N1210" t="str">
            <v>CONV SPARES</v>
          </cell>
          <cell r="O1210">
            <v>61476</v>
          </cell>
          <cell r="P1210" t="str">
            <v>-</v>
          </cell>
          <cell r="Q1210" t="str">
            <v>FLT</v>
          </cell>
          <cell r="R1210" t="str">
            <v>CONV SPARES</v>
          </cell>
          <cell r="S1210" t="str">
            <v>N</v>
          </cell>
          <cell r="T1210" t="str">
            <v>N</v>
          </cell>
          <cell r="U1210">
            <v>41590</v>
          </cell>
          <cell r="V1210">
            <v>41590</v>
          </cell>
          <cell r="W1210">
            <v>41628</v>
          </cell>
          <cell r="X1210">
            <v>41628</v>
          </cell>
          <cell r="Y1210">
            <v>41590</v>
          </cell>
          <cell r="Z1210">
            <v>41597</v>
          </cell>
          <cell r="AA1210">
            <v>41597</v>
          </cell>
          <cell r="AB1210" t="e">
            <v>#N/A</v>
          </cell>
          <cell r="AC1210" t="e">
            <v>#N/A</v>
          </cell>
          <cell r="AD1210" t="e">
            <v>#N/A</v>
          </cell>
          <cell r="AE1210" t="e">
            <v>#N/A</v>
          </cell>
          <cell r="AF1210">
            <v>41593</v>
          </cell>
          <cell r="AH1210">
            <v>41598</v>
          </cell>
          <cell r="AI1210" t="str">
            <v>-</v>
          </cell>
          <cell r="AJ1210">
            <v>4</v>
          </cell>
          <cell r="AK1210">
            <v>5.4285714285714288</v>
          </cell>
          <cell r="AL1210">
            <v>41590</v>
          </cell>
          <cell r="AM1210" t="str">
            <v>-</v>
          </cell>
          <cell r="AN1210" t="str">
            <v>-</v>
          </cell>
          <cell r="AO1210" t="str">
            <v>-</v>
          </cell>
          <cell r="AP1210" t="str">
            <v>-</v>
          </cell>
          <cell r="AR1210" t="str">
            <v>-</v>
          </cell>
          <cell r="AS1210" t="str">
            <v>-</v>
          </cell>
          <cell r="AT1210" t="str">
            <v>-</v>
          </cell>
          <cell r="AU1210" t="str">
            <v>-</v>
          </cell>
          <cell r="AV1210" t="str">
            <v>-</v>
          </cell>
          <cell r="AW1210" t="str">
            <v>-</v>
          </cell>
          <cell r="AX1210">
            <v>41611</v>
          </cell>
          <cell r="AY1210">
            <v>41624</v>
          </cell>
          <cell r="AZ1210">
            <v>34</v>
          </cell>
        </row>
        <row r="1211">
          <cell r="B1211" t="str">
            <v>A2355068-01</v>
          </cell>
          <cell r="C1211" t="str">
            <v>Applied Energy LLC</v>
          </cell>
          <cell r="D1211" t="str">
            <v>Kennedy</v>
          </cell>
          <cell r="F1211" t="str">
            <v>Boles</v>
          </cell>
          <cell r="H1211" t="str">
            <v>Kursten</v>
          </cell>
          <cell r="I1211" t="str">
            <v>122808</v>
          </cell>
          <cell r="J1211" t="str">
            <v>P-1</v>
          </cell>
          <cell r="K1211">
            <v>123819</v>
          </cell>
          <cell r="M1211">
            <v>1</v>
          </cell>
          <cell r="N1211" t="str">
            <v>LMV322Z</v>
          </cell>
          <cell r="O1211">
            <v>43613</v>
          </cell>
          <cell r="P1211" t="str">
            <v>-</v>
          </cell>
          <cell r="Q1211" t="str">
            <v>FLT</v>
          </cell>
          <cell r="R1211" t="str">
            <v>P4</v>
          </cell>
          <cell r="S1211" t="str">
            <v>N</v>
          </cell>
          <cell r="T1211" t="str">
            <v>Y</v>
          </cell>
          <cell r="U1211">
            <v>41590</v>
          </cell>
          <cell r="V1211">
            <v>41591</v>
          </cell>
          <cell r="W1211">
            <v>41617</v>
          </cell>
          <cell r="X1211">
            <v>41617</v>
          </cell>
          <cell r="Y1211">
            <v>41591</v>
          </cell>
          <cell r="Z1211">
            <v>41598</v>
          </cell>
          <cell r="AA1211">
            <v>41598</v>
          </cell>
          <cell r="AB1211">
            <v>41593</v>
          </cell>
          <cell r="AC1211">
            <v>41617</v>
          </cell>
          <cell r="AD1211">
            <v>41617</v>
          </cell>
          <cell r="AE1211">
            <v>41595</v>
          </cell>
          <cell r="AF1211">
            <v>41596</v>
          </cell>
          <cell r="AH1211">
            <v>41587</v>
          </cell>
          <cell r="AI1211" t="str">
            <v>-</v>
          </cell>
          <cell r="AJ1211">
            <v>4</v>
          </cell>
          <cell r="AK1211">
            <v>3.7142857142857144</v>
          </cell>
          <cell r="AL1211">
            <v>41591</v>
          </cell>
          <cell r="AM1211" t="str">
            <v>-</v>
          </cell>
          <cell r="AN1211" t="str">
            <v>-</v>
          </cell>
          <cell r="AO1211">
            <v>41592</v>
          </cell>
          <cell r="AP1211" t="str">
            <v>-</v>
          </cell>
          <cell r="AR1211">
            <v>41600</v>
          </cell>
          <cell r="AS1211">
            <v>41600</v>
          </cell>
          <cell r="AT1211" t="str">
            <v>Parks</v>
          </cell>
          <cell r="AU1211" t="str">
            <v>-</v>
          </cell>
          <cell r="AV1211">
            <v>41603</v>
          </cell>
          <cell r="AW1211" t="str">
            <v>-</v>
          </cell>
          <cell r="AX1211">
            <v>41603</v>
          </cell>
          <cell r="AY1211">
            <v>41631</v>
          </cell>
          <cell r="AZ1211">
            <v>40</v>
          </cell>
        </row>
        <row r="1212">
          <cell r="B1212" t="str">
            <v>2355004(85116774-CONV2013)</v>
          </cell>
          <cell r="C1212" t="str">
            <v>IPEC</v>
          </cell>
          <cell r="D1212" t="str">
            <v>Kennedy</v>
          </cell>
          <cell r="H1212" t="str">
            <v>Kursten</v>
          </cell>
          <cell r="I1212" t="str">
            <v>5489</v>
          </cell>
          <cell r="J1212" t="str">
            <v>PR-1554</v>
          </cell>
          <cell r="K1212" t="str">
            <v>123152-1</v>
          </cell>
          <cell r="M1212">
            <v>1</v>
          </cell>
          <cell r="N1212" t="str">
            <v>CONV SPARES</v>
          </cell>
          <cell r="O1212">
            <v>14755</v>
          </cell>
          <cell r="P1212" t="str">
            <v>-</v>
          </cell>
          <cell r="Q1212" t="str">
            <v>FLT</v>
          </cell>
          <cell r="R1212" t="str">
            <v>CONV SPARES</v>
          </cell>
          <cell r="S1212" t="str">
            <v>N</v>
          </cell>
          <cell r="T1212" t="str">
            <v>N</v>
          </cell>
          <cell r="U1212">
            <v>41590</v>
          </cell>
          <cell r="V1212">
            <v>41591</v>
          </cell>
          <cell r="W1212">
            <v>41621</v>
          </cell>
          <cell r="X1212">
            <v>41621</v>
          </cell>
          <cell r="Y1212">
            <v>41591</v>
          </cell>
          <cell r="Z1212">
            <v>41598</v>
          </cell>
          <cell r="AA1212">
            <v>41598</v>
          </cell>
          <cell r="AB1212" t="e">
            <v>#N/A</v>
          </cell>
          <cell r="AC1212" t="e">
            <v>#N/A</v>
          </cell>
          <cell r="AD1212" t="e">
            <v>#N/A</v>
          </cell>
          <cell r="AE1212" t="e">
            <v>#N/A</v>
          </cell>
          <cell r="AF1212">
            <v>41598</v>
          </cell>
          <cell r="AH1212">
            <v>41591</v>
          </cell>
          <cell r="AI1212" t="str">
            <v>-</v>
          </cell>
          <cell r="AJ1212">
            <v>6</v>
          </cell>
          <cell r="AK1212">
            <v>4.2857142857142856</v>
          </cell>
          <cell r="AL1212">
            <v>41591</v>
          </cell>
          <cell r="AM1212" t="str">
            <v>-</v>
          </cell>
          <cell r="AN1212" t="str">
            <v>-</v>
          </cell>
          <cell r="AO1212" t="str">
            <v>-</v>
          </cell>
          <cell r="AP1212" t="str">
            <v>-</v>
          </cell>
          <cell r="AR1212" t="str">
            <v>-</v>
          </cell>
          <cell r="AS1212" t="str">
            <v>-</v>
          </cell>
          <cell r="AT1212" t="str">
            <v>-</v>
          </cell>
          <cell r="AU1212" t="str">
            <v>-</v>
          </cell>
          <cell r="AV1212">
            <v>41592</v>
          </cell>
          <cell r="AW1212" t="str">
            <v>-</v>
          </cell>
          <cell r="AY1212">
            <v>41613</v>
          </cell>
          <cell r="AZ1212">
            <v>22</v>
          </cell>
        </row>
        <row r="1213">
          <cell r="B1213" t="str">
            <v>C2299736-01-04</v>
          </cell>
          <cell r="C1213" t="str">
            <v>Shenhua Logistics/Shenhua Coal Yulin</v>
          </cell>
          <cell r="D1213" t="str">
            <v>Gonzales</v>
          </cell>
          <cell r="F1213" t="str">
            <v>Parsell</v>
          </cell>
          <cell r="G1213" t="str">
            <v>Kanous</v>
          </cell>
          <cell r="H1213" t="str">
            <v>Christina</v>
          </cell>
          <cell r="I1213" t="str">
            <v>SHWZGWDL130100</v>
          </cell>
          <cell r="J1213" t="str">
            <v>C-201A/B and C-251A/B</v>
          </cell>
          <cell r="K1213" t="str">
            <v>SC12263</v>
          </cell>
          <cell r="L1213" t="str">
            <v>Fox</v>
          </cell>
          <cell r="M1213">
            <v>4</v>
          </cell>
          <cell r="N1213" t="str">
            <v>LMC347</v>
          </cell>
          <cell r="O1213">
            <v>3569210</v>
          </cell>
          <cell r="P1213" t="str">
            <v>-</v>
          </cell>
          <cell r="Q1213" t="str">
            <v>MCPX</v>
          </cell>
          <cell r="R1213" t="str">
            <v>CE</v>
          </cell>
          <cell r="S1213" t="str">
            <v>Y</v>
          </cell>
          <cell r="T1213" t="str">
            <v>N</v>
          </cell>
          <cell r="U1213">
            <v>41453</v>
          </cell>
          <cell r="V1213">
            <v>41453</v>
          </cell>
          <cell r="W1213">
            <v>41722</v>
          </cell>
          <cell r="X1213">
            <v>41712</v>
          </cell>
          <cell r="Y1213">
            <v>41453</v>
          </cell>
          <cell r="Z1213">
            <v>41460</v>
          </cell>
          <cell r="AA1213">
            <v>41460</v>
          </cell>
          <cell r="AB1213">
            <v>41467</v>
          </cell>
          <cell r="AC1213">
            <v>41607</v>
          </cell>
          <cell r="AD1213">
            <v>41621</v>
          </cell>
          <cell r="AE1213">
            <v>41593</v>
          </cell>
          <cell r="AF1213">
            <v>41603</v>
          </cell>
          <cell r="AH1213">
            <v>41528</v>
          </cell>
          <cell r="AI1213" t="str">
            <v>-</v>
          </cell>
          <cell r="AJ1213">
            <v>107</v>
          </cell>
          <cell r="AK1213">
            <v>15</v>
          </cell>
          <cell r="AL1213">
            <v>41453</v>
          </cell>
          <cell r="AM1213">
            <v>41495</v>
          </cell>
          <cell r="AN1213" t="str">
            <v>-</v>
          </cell>
          <cell r="AO1213">
            <v>41494</v>
          </cell>
          <cell r="AP1213">
            <v>41564</v>
          </cell>
          <cell r="AQ1213">
            <v>41624</v>
          </cell>
          <cell r="AR1213">
            <v>41626</v>
          </cell>
          <cell r="AS1213">
            <v>41628</v>
          </cell>
          <cell r="AT1213" t="str">
            <v>Peters</v>
          </cell>
          <cell r="AU1213" t="str">
            <v>Rossmiller</v>
          </cell>
          <cell r="AV1213">
            <v>41642</v>
          </cell>
          <cell r="AW1213" t="str">
            <v>-</v>
          </cell>
          <cell r="AX1213">
            <v>41655</v>
          </cell>
          <cell r="AY1213">
            <v>41725</v>
          </cell>
          <cell r="AZ1213">
            <v>272</v>
          </cell>
        </row>
        <row r="1214">
          <cell r="B1214" t="str">
            <v>A2250361-01-03</v>
          </cell>
          <cell r="C1214" t="str">
            <v>OPTC/CTCI</v>
          </cell>
          <cell r="D1214" t="str">
            <v>Nelson</v>
          </cell>
          <cell r="F1214" t="str">
            <v>Joyce</v>
          </cell>
          <cell r="G1214" t="str">
            <v>Gibson</v>
          </cell>
          <cell r="H1214" t="str">
            <v>Heidi</v>
          </cell>
          <cell r="I1214" t="str">
            <v>0010025266</v>
          </cell>
          <cell r="J1214" t="str">
            <v>G3-1816 A/B/C</v>
          </cell>
          <cell r="M1214">
            <v>3</v>
          </cell>
          <cell r="N1214" t="str">
            <v>BMP341</v>
          </cell>
          <cell r="O1214">
            <v>534381</v>
          </cell>
          <cell r="P1214" t="str">
            <v>PP/LC</v>
          </cell>
          <cell r="Q1214" t="str">
            <v>MCPX</v>
          </cell>
          <cell r="R1214" t="str">
            <v>PD</v>
          </cell>
          <cell r="S1214" t="str">
            <v>N</v>
          </cell>
          <cell r="T1214" t="str">
            <v>N</v>
          </cell>
          <cell r="U1214">
            <v>41325</v>
          </cell>
          <cell r="V1214">
            <v>41331</v>
          </cell>
          <cell r="W1214">
            <v>41670</v>
          </cell>
          <cell r="X1214">
            <v>41712</v>
          </cell>
          <cell r="Y1214">
            <v>41326</v>
          </cell>
          <cell r="Z1214">
            <v>41338</v>
          </cell>
          <cell r="AA1214">
            <v>41338</v>
          </cell>
          <cell r="AB1214">
            <v>41338</v>
          </cell>
          <cell r="AC1214">
            <v>41443</v>
          </cell>
          <cell r="AD1214">
            <v>41498</v>
          </cell>
          <cell r="AE1214">
            <v>41599</v>
          </cell>
          <cell r="AF1214">
            <v>41603</v>
          </cell>
          <cell r="AH1214">
            <v>41682</v>
          </cell>
          <cell r="AI1214" t="str">
            <v>-</v>
          </cell>
          <cell r="AJ1214">
            <v>195</v>
          </cell>
          <cell r="AK1214">
            <v>54.428571428571431</v>
          </cell>
          <cell r="AL1214">
            <v>41326</v>
          </cell>
          <cell r="AM1214">
            <v>41348</v>
          </cell>
          <cell r="AN1214" t="str">
            <v>-</v>
          </cell>
          <cell r="AO1214" t="str">
            <v>-</v>
          </cell>
          <cell r="AP1214">
            <v>41331</v>
          </cell>
          <cell r="AR1214">
            <v>41597</v>
          </cell>
          <cell r="AS1214">
            <v>41604</v>
          </cell>
          <cell r="AT1214" t="str">
            <v>Parks</v>
          </cell>
          <cell r="AU1214" t="str">
            <v>Darcy</v>
          </cell>
          <cell r="AV1214">
            <v>41613</v>
          </cell>
          <cell r="AW1214" t="str">
            <v>-</v>
          </cell>
          <cell r="AX1214">
            <v>41626</v>
          </cell>
          <cell r="AY1214">
            <v>41722</v>
          </cell>
          <cell r="AZ1214">
            <v>391</v>
          </cell>
        </row>
        <row r="1215">
          <cell r="B1215" t="str">
            <v>A2250361-04-05</v>
          </cell>
          <cell r="C1215" t="str">
            <v>OPTC/CTCI</v>
          </cell>
          <cell r="D1215" t="str">
            <v>Nelson</v>
          </cell>
          <cell r="F1215" t="str">
            <v>Joyce</v>
          </cell>
          <cell r="G1215" t="str">
            <v>Gibson</v>
          </cell>
          <cell r="H1215" t="str">
            <v>Heidi</v>
          </cell>
          <cell r="I1215" t="str">
            <v>0010025266</v>
          </cell>
          <cell r="J1215" t="str">
            <v>G3-1606 A/B</v>
          </cell>
          <cell r="M1215">
            <v>2</v>
          </cell>
          <cell r="N1215" t="str">
            <v>LMV311</v>
          </cell>
          <cell r="O1215">
            <v>165619</v>
          </cell>
          <cell r="P1215" t="str">
            <v>PP/LC</v>
          </cell>
          <cell r="Q1215" t="str">
            <v>MCPX</v>
          </cell>
          <cell r="R1215" t="str">
            <v>PD</v>
          </cell>
          <cell r="S1215" t="str">
            <v>N</v>
          </cell>
          <cell r="T1215" t="str">
            <v>N</v>
          </cell>
          <cell r="U1215">
            <v>41325</v>
          </cell>
          <cell r="V1215">
            <v>41331</v>
          </cell>
          <cell r="W1215">
            <v>41670</v>
          </cell>
          <cell r="X1215">
            <v>41712</v>
          </cell>
          <cell r="Y1215">
            <v>41326</v>
          </cell>
          <cell r="Z1215">
            <v>41338</v>
          </cell>
          <cell r="AA1215">
            <v>41338</v>
          </cell>
          <cell r="AB1215">
            <v>41338</v>
          </cell>
          <cell r="AC1215">
            <v>41443</v>
          </cell>
          <cell r="AD1215">
            <v>41498</v>
          </cell>
          <cell r="AE1215">
            <v>41599</v>
          </cell>
          <cell r="AF1215">
            <v>41603</v>
          </cell>
          <cell r="AH1215">
            <v>41682</v>
          </cell>
          <cell r="AI1215" t="str">
            <v>-</v>
          </cell>
          <cell r="AJ1215">
            <v>195</v>
          </cell>
          <cell r="AK1215">
            <v>54.428571428571431</v>
          </cell>
          <cell r="AL1215">
            <v>41326</v>
          </cell>
          <cell r="AM1215">
            <v>41348</v>
          </cell>
          <cell r="AP1215">
            <v>41334</v>
          </cell>
          <cell r="AR1215">
            <v>41597</v>
          </cell>
          <cell r="AS1215">
            <v>41604</v>
          </cell>
          <cell r="AT1215" t="str">
            <v>Parks</v>
          </cell>
          <cell r="AU1215" t="str">
            <v>Darcy</v>
          </cell>
          <cell r="AV1215">
            <v>41615</v>
          </cell>
          <cell r="AX1215">
            <v>41628</v>
          </cell>
          <cell r="AY1215">
            <v>41722</v>
          </cell>
          <cell r="AZ1215">
            <v>391</v>
          </cell>
        </row>
        <row r="1216">
          <cell r="B1216" t="str">
            <v>C2324100-01</v>
          </cell>
          <cell r="C1216" t="str">
            <v>Beijing Transpacific Botong/ Shandong Wonfull Petrochemical</v>
          </cell>
          <cell r="D1216" t="str">
            <v>Mckechnie</v>
          </cell>
          <cell r="F1216" t="str">
            <v>Reichert</v>
          </cell>
          <cell r="H1216" t="str">
            <v>Michelle</v>
          </cell>
          <cell r="I1216" t="str">
            <v>WonfullSD2013</v>
          </cell>
          <cell r="J1216" t="str">
            <v>2211-C-2301</v>
          </cell>
          <cell r="K1216" t="str">
            <v>SC13115</v>
          </cell>
          <cell r="M1216">
            <v>1</v>
          </cell>
          <cell r="N1216" t="str">
            <v>LMC311P</v>
          </cell>
          <cell r="O1216">
            <v>291400</v>
          </cell>
          <cell r="P1216" t="str">
            <v>PP/LC</v>
          </cell>
          <cell r="Q1216" t="str">
            <v>MCPX</v>
          </cell>
          <cell r="R1216" t="str">
            <v>CC</v>
          </cell>
          <cell r="S1216" t="str">
            <v>Y</v>
          </cell>
          <cell r="T1216" t="str">
            <v>N</v>
          </cell>
          <cell r="U1216">
            <v>41513</v>
          </cell>
          <cell r="V1216">
            <v>41514</v>
          </cell>
          <cell r="W1216">
            <v>41705</v>
          </cell>
          <cell r="X1216">
            <v>41705</v>
          </cell>
          <cell r="Y1216">
            <v>41513</v>
          </cell>
          <cell r="Z1216">
            <v>41521</v>
          </cell>
          <cell r="AA1216">
            <v>37868</v>
          </cell>
          <cell r="AB1216">
            <v>41528</v>
          </cell>
          <cell r="AC1216">
            <v>41590</v>
          </cell>
          <cell r="AD1216">
            <v>41605</v>
          </cell>
          <cell r="AE1216">
            <v>41586</v>
          </cell>
          <cell r="AF1216">
            <v>41607</v>
          </cell>
          <cell r="AG1216">
            <v>41596</v>
          </cell>
          <cell r="AH1216">
            <v>41675</v>
          </cell>
          <cell r="AI1216" t="str">
            <v>-</v>
          </cell>
          <cell r="AJ1216">
            <v>68</v>
          </cell>
          <cell r="AK1216">
            <v>27.285714285714285</v>
          </cell>
          <cell r="AL1216">
            <v>41513</v>
          </cell>
          <cell r="AM1216">
            <v>41533</v>
          </cell>
          <cell r="AN1216" t="str">
            <v>-</v>
          </cell>
          <cell r="AO1216">
            <v>41529</v>
          </cell>
          <cell r="AP1216">
            <v>41535</v>
          </cell>
          <cell r="AQ1216">
            <v>41563</v>
          </cell>
          <cell r="AR1216">
            <v>41564</v>
          </cell>
          <cell r="AS1216">
            <v>41603</v>
          </cell>
          <cell r="AT1216" t="str">
            <v>Kanous</v>
          </cell>
          <cell r="AU1216" t="str">
            <v>Rossmiller</v>
          </cell>
          <cell r="AV1216">
            <v>41605</v>
          </cell>
          <cell r="AW1216" t="str">
            <v>-</v>
          </cell>
          <cell r="AX1216">
            <v>41612</v>
          </cell>
          <cell r="AY1216">
            <v>41722</v>
          </cell>
          <cell r="AZ1216">
            <v>208</v>
          </cell>
        </row>
        <row r="1217">
          <cell r="B1217" t="str">
            <v>C2296109-01</v>
          </cell>
          <cell r="C1217" t="str">
            <v>NPE / PT SURYA ESA PERKASA</v>
          </cell>
          <cell r="D1217" t="str">
            <v>Emily</v>
          </cell>
          <cell r="F1217" t="str">
            <v>Parsell</v>
          </cell>
          <cell r="H1217" t="str">
            <v>FLT</v>
          </cell>
          <cell r="I1217" t="str">
            <v>PUR535420</v>
          </cell>
          <cell r="K1217" t="str">
            <v>SC12242</v>
          </cell>
          <cell r="L1217" t="str">
            <v>Mallet</v>
          </cell>
          <cell r="M1217">
            <v>1</v>
          </cell>
          <cell r="N1217" t="str">
            <v>LMC331F</v>
          </cell>
          <cell r="O1217">
            <v>229700.55</v>
          </cell>
          <cell r="P1217" t="str">
            <v>-</v>
          </cell>
          <cell r="Q1217" t="str">
            <v>STD</v>
          </cell>
          <cell r="R1217" t="str">
            <v>CD</v>
          </cell>
          <cell r="S1217" t="str">
            <v>N</v>
          </cell>
          <cell r="T1217" t="str">
            <v>N</v>
          </cell>
          <cell r="U1217">
            <v>41445</v>
          </cell>
          <cell r="V1217">
            <v>41445</v>
          </cell>
          <cell r="W1217">
            <v>41689</v>
          </cell>
          <cell r="X1217">
            <v>41710</v>
          </cell>
          <cell r="Y1217">
            <v>41445</v>
          </cell>
          <cell r="Z1217">
            <v>41452</v>
          </cell>
          <cell r="AA1217" t="str">
            <v>-</v>
          </cell>
          <cell r="AB1217">
            <v>41459</v>
          </cell>
          <cell r="AC1217">
            <v>41577</v>
          </cell>
          <cell r="AD1217">
            <v>41591</v>
          </cell>
          <cell r="AE1217">
            <v>41584</v>
          </cell>
          <cell r="AF1217">
            <v>41610</v>
          </cell>
          <cell r="AG1217">
            <v>41593</v>
          </cell>
          <cell r="AH1217">
            <v>41680</v>
          </cell>
          <cell r="AI1217" t="str">
            <v>-</v>
          </cell>
          <cell r="AJ1217">
            <v>118</v>
          </cell>
          <cell r="AK1217">
            <v>37.857142857142854</v>
          </cell>
          <cell r="AL1217">
            <v>41445</v>
          </cell>
          <cell r="AM1217">
            <v>41463</v>
          </cell>
          <cell r="AN1217" t="str">
            <v>-</v>
          </cell>
          <cell r="AO1217">
            <v>41456</v>
          </cell>
          <cell r="AP1217" t="str">
            <v>-</v>
          </cell>
          <cell r="AR1217">
            <v>41612</v>
          </cell>
          <cell r="AT1217" t="str">
            <v>Peters</v>
          </cell>
          <cell r="AV1217">
            <v>41628</v>
          </cell>
          <cell r="AW1217" t="str">
            <v>-</v>
          </cell>
          <cell r="AX1217">
            <v>41642</v>
          </cell>
          <cell r="AY1217">
            <v>41718</v>
          </cell>
          <cell r="AZ1217">
            <v>273</v>
          </cell>
        </row>
        <row r="1218">
          <cell r="B1218" t="str">
            <v>C2299624-01-02</v>
          </cell>
          <cell r="C1218" t="str">
            <v>Actus/CJ BIO Malaysia</v>
          </cell>
          <cell r="D1218" t="str">
            <v>Thompson</v>
          </cell>
          <cell r="F1218" t="str">
            <v>Rossmiller</v>
          </cell>
          <cell r="H1218" t="str">
            <v>Norma</v>
          </cell>
          <cell r="I1218" t="str">
            <v>AP-130626</v>
          </cell>
          <cell r="J1218" t="str">
            <v>C-1</v>
          </cell>
          <cell r="K1218" t="str">
            <v>SC13003</v>
          </cell>
          <cell r="L1218" t="str">
            <v>Whitfield</v>
          </cell>
          <cell r="M1218">
            <v>2</v>
          </cell>
          <cell r="N1218" t="str">
            <v>LMC311P</v>
          </cell>
          <cell r="O1218">
            <v>626587</v>
          </cell>
          <cell r="P1218" t="str">
            <v>PP</v>
          </cell>
          <cell r="Q1218" t="str">
            <v>MCPX</v>
          </cell>
          <cell r="R1218" t="str">
            <v>CC</v>
          </cell>
          <cell r="S1218" t="str">
            <v>Y</v>
          </cell>
          <cell r="T1218" t="str">
            <v>N</v>
          </cell>
          <cell r="U1218">
            <v>41452</v>
          </cell>
          <cell r="V1218">
            <v>41453</v>
          </cell>
          <cell r="W1218">
            <v>41635</v>
          </cell>
          <cell r="X1218">
            <v>41708</v>
          </cell>
          <cell r="Y1218">
            <v>41452</v>
          </cell>
          <cell r="Z1218">
            <v>41460</v>
          </cell>
          <cell r="AA1218">
            <v>41460</v>
          </cell>
          <cell r="AB1218">
            <v>41467</v>
          </cell>
          <cell r="AC1218">
            <v>41520</v>
          </cell>
          <cell r="AD1218">
            <v>41535</v>
          </cell>
          <cell r="AE1218">
            <v>41531</v>
          </cell>
          <cell r="AF1218">
            <v>41613</v>
          </cell>
          <cell r="AH1218">
            <v>41528</v>
          </cell>
          <cell r="AI1218" t="str">
            <v>-</v>
          </cell>
          <cell r="AJ1218">
            <v>115</v>
          </cell>
          <cell r="AK1218">
            <v>15</v>
          </cell>
          <cell r="AL1218">
            <v>41452</v>
          </cell>
          <cell r="AM1218">
            <v>41481</v>
          </cell>
          <cell r="AN1218" t="str">
            <v>-</v>
          </cell>
          <cell r="AO1218">
            <v>41480</v>
          </cell>
          <cell r="AR1218">
            <v>41624</v>
          </cell>
          <cell r="AT1218" t="str">
            <v>Marcikonis</v>
          </cell>
          <cell r="AU1218" t="str">
            <v>Parsell</v>
          </cell>
          <cell r="AV1218">
            <v>41655</v>
          </cell>
          <cell r="AW1218" t="str">
            <v>-</v>
          </cell>
          <cell r="AX1218">
            <v>41660</v>
          </cell>
          <cell r="AY1218">
            <v>41716</v>
          </cell>
          <cell r="AZ1218">
            <v>263</v>
          </cell>
        </row>
        <row r="1219">
          <cell r="B1219" t="str">
            <v>A2227489-01-02</v>
          </cell>
          <cell r="C1219" t="str">
            <v>Ecopetrol America</v>
          </cell>
          <cell r="D1219" t="str">
            <v>Nelson</v>
          </cell>
          <cell r="F1219" t="str">
            <v>Boles</v>
          </cell>
          <cell r="H1219" t="str">
            <v>Shara</v>
          </cell>
          <cell r="I1219" t="str">
            <v>3000242</v>
          </cell>
          <cell r="J1219" t="str">
            <v>P-232C/D</v>
          </cell>
          <cell r="M1219">
            <v>2</v>
          </cell>
          <cell r="N1219" t="str">
            <v>LMV311Z</v>
          </cell>
          <cell r="O1219">
            <v>609652.47999999998</v>
          </cell>
          <cell r="P1219" t="str">
            <v>PP</v>
          </cell>
          <cell r="Q1219" t="str">
            <v>CPX</v>
          </cell>
          <cell r="R1219" t="str">
            <v>PD</v>
          </cell>
          <cell r="S1219" t="str">
            <v>Y</v>
          </cell>
          <cell r="T1219" t="str">
            <v>N</v>
          </cell>
          <cell r="U1219">
            <v>41256</v>
          </cell>
          <cell r="V1219">
            <v>41264</v>
          </cell>
          <cell r="W1219">
            <v>41698</v>
          </cell>
          <cell r="X1219">
            <v>41722</v>
          </cell>
          <cell r="Y1219">
            <v>41262</v>
          </cell>
          <cell r="Z1219">
            <v>41278</v>
          </cell>
          <cell r="AA1219">
            <v>41278</v>
          </cell>
          <cell r="AB1219">
            <v>41271</v>
          </cell>
          <cell r="AC1219">
            <v>41397</v>
          </cell>
          <cell r="AD1219">
            <v>41411</v>
          </cell>
          <cell r="AE1219">
            <v>41418</v>
          </cell>
          <cell r="AF1219">
            <v>41617</v>
          </cell>
          <cell r="AH1219">
            <v>41692</v>
          </cell>
          <cell r="AI1219" t="str">
            <v>-</v>
          </cell>
          <cell r="AJ1219">
            <v>252</v>
          </cell>
          <cell r="AK1219">
            <v>65.428571428571431</v>
          </cell>
          <cell r="AL1219">
            <v>41262</v>
          </cell>
          <cell r="AM1219">
            <v>41296</v>
          </cell>
          <cell r="AN1219">
            <v>41296</v>
          </cell>
          <cell r="AO1219" t="str">
            <v>-</v>
          </cell>
          <cell r="AP1219">
            <v>41396</v>
          </cell>
          <cell r="AQ1219">
            <v>41403</v>
          </cell>
          <cell r="AR1219">
            <v>41541</v>
          </cell>
          <cell r="AT1219" t="str">
            <v>Rae Anne</v>
          </cell>
          <cell r="AV1219">
            <v>41544</v>
          </cell>
          <cell r="AW1219" t="str">
            <v>-</v>
          </cell>
          <cell r="AX1219">
            <v>41582</v>
          </cell>
          <cell r="AY1219">
            <v>41712</v>
          </cell>
          <cell r="AZ1219">
            <v>448</v>
          </cell>
        </row>
        <row r="1220">
          <cell r="B1220" t="str">
            <v>C2268208-01</v>
          </cell>
          <cell r="C1220" t="str">
            <v>Flowserve Corp</v>
          </cell>
          <cell r="D1220" t="str">
            <v>Lothe</v>
          </cell>
          <cell r="F1220" t="str">
            <v>Igoe</v>
          </cell>
          <cell r="G1220" t="str">
            <v>Cornelius</v>
          </cell>
          <cell r="H1220" t="str">
            <v>Melissa</v>
          </cell>
          <cell r="I1220" t="str">
            <v>622996</v>
          </cell>
          <cell r="J1220">
            <v>1512</v>
          </cell>
          <cell r="K1220" t="str">
            <v>SC12169</v>
          </cell>
          <cell r="M1220">
            <v>1</v>
          </cell>
          <cell r="N1220" t="str">
            <v>LF2240CG</v>
          </cell>
          <cell r="O1220">
            <v>273201</v>
          </cell>
          <cell r="P1220" t="str">
            <v>-</v>
          </cell>
          <cell r="Q1220" t="str">
            <v>CPX</v>
          </cell>
          <cell r="R1220" t="str">
            <v>CC</v>
          </cell>
          <cell r="S1220" t="str">
            <v>N</v>
          </cell>
          <cell r="T1220" t="str">
            <v>N</v>
          </cell>
          <cell r="U1220">
            <v>41368</v>
          </cell>
          <cell r="V1220">
            <v>41375</v>
          </cell>
          <cell r="W1220">
            <v>41694</v>
          </cell>
          <cell r="X1220">
            <v>41694</v>
          </cell>
          <cell r="Y1220">
            <v>41368</v>
          </cell>
          <cell r="Z1220" t="str">
            <v>-</v>
          </cell>
          <cell r="AA1220" t="str">
            <v>-</v>
          </cell>
          <cell r="AB1220">
            <v>41389</v>
          </cell>
          <cell r="AC1220">
            <v>41582</v>
          </cell>
          <cell r="AD1220">
            <v>41596</v>
          </cell>
          <cell r="AE1220" t="str">
            <v>-</v>
          </cell>
          <cell r="AF1220">
            <v>41618</v>
          </cell>
          <cell r="AH1220">
            <v>41664</v>
          </cell>
          <cell r="AI1220" t="str">
            <v>-</v>
          </cell>
          <cell r="AJ1220">
            <v>174</v>
          </cell>
          <cell r="AK1220">
            <v>45.571428571428569</v>
          </cell>
          <cell r="AL1220">
            <v>41369</v>
          </cell>
          <cell r="AM1220" t="str">
            <v>-</v>
          </cell>
          <cell r="AN1220" t="str">
            <v>-</v>
          </cell>
          <cell r="AO1220" t="str">
            <v>-</v>
          </cell>
          <cell r="AP1220" t="str">
            <v>-</v>
          </cell>
          <cell r="AR1220" t="str">
            <v>-</v>
          </cell>
          <cell r="AS1220" t="str">
            <v>-</v>
          </cell>
          <cell r="AT1220" t="str">
            <v>-</v>
          </cell>
          <cell r="AU1220" t="str">
            <v>-</v>
          </cell>
          <cell r="AV1220">
            <v>41614</v>
          </cell>
          <cell r="AW1220" t="str">
            <v>-</v>
          </cell>
          <cell r="AX1220">
            <v>41618</v>
          </cell>
          <cell r="AY1220">
            <v>41696</v>
          </cell>
          <cell r="AZ1220">
            <v>321</v>
          </cell>
        </row>
        <row r="1221">
          <cell r="B1221" t="str">
            <v>C2336703-01</v>
          </cell>
          <cell r="C1221" t="str">
            <v xml:space="preserve">EPC </v>
          </cell>
          <cell r="D1221" t="str">
            <v>Wareham</v>
          </cell>
          <cell r="F1221" t="str">
            <v>Miller</v>
          </cell>
          <cell r="G1221" t="str">
            <v>-</v>
          </cell>
          <cell r="H1221" t="str">
            <v>Madeleine</v>
          </cell>
          <cell r="I1221" t="str">
            <v>3861106347</v>
          </cell>
          <cell r="J1221" t="str">
            <v>K-101</v>
          </cell>
          <cell r="K1221" t="str">
            <v>SC13352</v>
          </cell>
          <cell r="M1221">
            <v>1</v>
          </cell>
          <cell r="N1221" t="str">
            <v>LMC311P</v>
          </cell>
          <cell r="O1221">
            <v>152867</v>
          </cell>
          <cell r="P1221" t="str">
            <v>PP</v>
          </cell>
          <cell r="Q1221" t="str">
            <v>STD</v>
          </cell>
          <cell r="R1221" t="str">
            <v>CB</v>
          </cell>
          <cell r="S1221" t="str">
            <v>N</v>
          </cell>
          <cell r="T1221" t="str">
            <v>N</v>
          </cell>
          <cell r="U1221">
            <v>41544</v>
          </cell>
          <cell r="V1221">
            <v>41547</v>
          </cell>
          <cell r="W1221">
            <v>41686</v>
          </cell>
          <cell r="X1221">
            <v>41686</v>
          </cell>
          <cell r="Y1221">
            <v>41544</v>
          </cell>
          <cell r="Z1221">
            <v>41554</v>
          </cell>
          <cell r="AA1221">
            <v>41554</v>
          </cell>
          <cell r="AB1221">
            <v>41561</v>
          </cell>
          <cell r="AC1221">
            <v>41574</v>
          </cell>
          <cell r="AD1221">
            <v>41588</v>
          </cell>
          <cell r="AE1221">
            <v>41615</v>
          </cell>
          <cell r="AF1221">
            <v>41619</v>
          </cell>
          <cell r="AH1221">
            <v>41656</v>
          </cell>
          <cell r="AI1221" t="str">
            <v>-</v>
          </cell>
          <cell r="AJ1221">
            <v>53</v>
          </cell>
          <cell r="AK1221">
            <v>19.857142857142858</v>
          </cell>
          <cell r="AL1221">
            <v>41544</v>
          </cell>
          <cell r="AM1221">
            <v>41589</v>
          </cell>
          <cell r="AN1221">
            <v>41589</v>
          </cell>
          <cell r="AO1221">
            <v>41589</v>
          </cell>
          <cell r="AP1221">
            <v>41589</v>
          </cell>
          <cell r="AQ1221">
            <v>41591</v>
          </cell>
          <cell r="AR1221">
            <v>41613</v>
          </cell>
          <cell r="AS1221">
            <v>41619</v>
          </cell>
          <cell r="AT1221" t="str">
            <v>Jones</v>
          </cell>
          <cell r="AU1221" t="str">
            <v>Jones</v>
          </cell>
          <cell r="AV1221">
            <v>41619</v>
          </cell>
          <cell r="AW1221" t="str">
            <v>-</v>
          </cell>
          <cell r="AX1221">
            <v>41620</v>
          </cell>
          <cell r="AY1221">
            <v>41670</v>
          </cell>
          <cell r="AZ1221">
            <v>123</v>
          </cell>
        </row>
        <row r="1222">
          <cell r="B1222" t="str">
            <v>A2328749-01</v>
          </cell>
          <cell r="C1222" t="str">
            <v>NCRA</v>
          </cell>
          <cell r="D1222" t="str">
            <v>Kennedy</v>
          </cell>
          <cell r="F1222" t="str">
            <v>Miller</v>
          </cell>
          <cell r="G1222" t="str">
            <v>-</v>
          </cell>
          <cell r="H1222" t="str">
            <v>Kursten</v>
          </cell>
          <cell r="I1222" t="str">
            <v>114396-000 OP</v>
          </cell>
          <cell r="J1222" t="str">
            <v>PA-1721</v>
          </cell>
          <cell r="K1222" t="str">
            <v>SQ#121411</v>
          </cell>
          <cell r="M1222">
            <v>1</v>
          </cell>
          <cell r="N1222" t="str">
            <v>LMV311</v>
          </cell>
          <cell r="O1222">
            <v>97516</v>
          </cell>
          <cell r="P1222" t="str">
            <v>-</v>
          </cell>
          <cell r="Q1222" t="str">
            <v>STD</v>
          </cell>
          <cell r="R1222" t="str">
            <v>PB</v>
          </cell>
          <cell r="S1222" t="str">
            <v>N</v>
          </cell>
          <cell r="T1222" t="str">
            <v>N</v>
          </cell>
          <cell r="U1222">
            <v>41523</v>
          </cell>
          <cell r="V1222">
            <v>41523</v>
          </cell>
          <cell r="W1222">
            <v>41680</v>
          </cell>
          <cell r="X1222">
            <v>41680</v>
          </cell>
          <cell r="Y1222">
            <v>41523</v>
          </cell>
          <cell r="Z1222">
            <v>41530</v>
          </cell>
          <cell r="AA1222">
            <v>41530</v>
          </cell>
          <cell r="AB1222">
            <v>41530</v>
          </cell>
          <cell r="AC1222">
            <v>41568</v>
          </cell>
          <cell r="AD1222">
            <v>41582</v>
          </cell>
          <cell r="AE1222">
            <v>41618</v>
          </cell>
          <cell r="AF1222">
            <v>41621</v>
          </cell>
          <cell r="AH1222">
            <v>41650</v>
          </cell>
          <cell r="AI1222" t="str">
            <v>-</v>
          </cell>
          <cell r="AJ1222">
            <v>71</v>
          </cell>
          <cell r="AK1222">
            <v>22.428571428571427</v>
          </cell>
          <cell r="AL1222">
            <v>41523</v>
          </cell>
          <cell r="AM1222">
            <v>41527</v>
          </cell>
          <cell r="AN1222" t="str">
            <v>-</v>
          </cell>
          <cell r="AO1222">
            <v>41534</v>
          </cell>
          <cell r="AP1222">
            <v>41527</v>
          </cell>
          <cell r="AQ1222">
            <v>41541</v>
          </cell>
          <cell r="AR1222">
            <v>41541</v>
          </cell>
          <cell r="AS1222">
            <v>41544</v>
          </cell>
          <cell r="AT1222" t="str">
            <v>Kampman</v>
          </cell>
          <cell r="AU1222" t="str">
            <v>Kampman</v>
          </cell>
          <cell r="AV1222">
            <v>41544</v>
          </cell>
          <cell r="AX1222">
            <v>41548</v>
          </cell>
          <cell r="AY1222">
            <v>41666</v>
          </cell>
          <cell r="AZ1222">
            <v>143</v>
          </cell>
        </row>
        <row r="1223">
          <cell r="B1223" t="str">
            <v>A2351437-01</v>
          </cell>
          <cell r="C1223" t="str">
            <v>NPE/ Energie Valero Inc</v>
          </cell>
          <cell r="D1223" t="str">
            <v>Wareham</v>
          </cell>
          <cell r="F1223" t="str">
            <v>Miller</v>
          </cell>
          <cell r="H1223" t="str">
            <v>Kursten</v>
          </cell>
          <cell r="I1223" t="str">
            <v>PUR502254</v>
          </cell>
          <cell r="K1223" t="str">
            <v>122034-1</v>
          </cell>
          <cell r="M1223">
            <v>1</v>
          </cell>
          <cell r="N1223" t="str">
            <v>LMV801</v>
          </cell>
          <cell r="O1223">
            <v>17214.12</v>
          </cell>
          <cell r="P1223" t="str">
            <v>-</v>
          </cell>
          <cell r="Q1223" t="str">
            <v>FLT</v>
          </cell>
          <cell r="R1223" t="str">
            <v>PA</v>
          </cell>
          <cell r="S1223" t="str">
            <v>N</v>
          </cell>
          <cell r="T1223" t="str">
            <v>N</v>
          </cell>
          <cell r="U1223">
            <v>41582</v>
          </cell>
          <cell r="V1223">
            <v>41583</v>
          </cell>
          <cell r="W1223">
            <v>41669</v>
          </cell>
          <cell r="X1223">
            <v>41669</v>
          </cell>
          <cell r="Y1223">
            <v>41583</v>
          </cell>
          <cell r="Z1223">
            <v>41590</v>
          </cell>
          <cell r="AA1223">
            <v>41590</v>
          </cell>
          <cell r="AB1223">
            <v>41590</v>
          </cell>
          <cell r="AC1223">
            <v>41557</v>
          </cell>
          <cell r="AD1223">
            <v>41571</v>
          </cell>
          <cell r="AE1223">
            <v>41621</v>
          </cell>
          <cell r="AF1223">
            <v>41624</v>
          </cell>
          <cell r="AH1223">
            <v>41639</v>
          </cell>
          <cell r="AI1223" t="str">
            <v>-</v>
          </cell>
          <cell r="AJ1223">
            <v>30</v>
          </cell>
          <cell r="AK1223">
            <v>12.285714285714286</v>
          </cell>
          <cell r="AL1223">
            <v>41583</v>
          </cell>
          <cell r="AM1223" t="str">
            <v>-</v>
          </cell>
          <cell r="AN1223" t="str">
            <v>-</v>
          </cell>
          <cell r="AO1223" t="str">
            <v>-</v>
          </cell>
          <cell r="AP1223" t="str">
            <v>-</v>
          </cell>
          <cell r="AR1223" t="str">
            <v>-</v>
          </cell>
          <cell r="AS1223" t="str">
            <v>-</v>
          </cell>
          <cell r="AT1223" t="str">
            <v>-</v>
          </cell>
          <cell r="AU1223" t="str">
            <v>-</v>
          </cell>
          <cell r="AV1223">
            <v>41613</v>
          </cell>
          <cell r="AW1223" t="str">
            <v>-</v>
          </cell>
          <cell r="AX1223">
            <v>41614</v>
          </cell>
          <cell r="AY1223">
            <v>41659</v>
          </cell>
          <cell r="AZ1223">
            <v>76</v>
          </cell>
        </row>
        <row r="1224">
          <cell r="B1224" t="str">
            <v>A2348218-01</v>
          </cell>
          <cell r="C1224" t="str">
            <v>INVISTA SAPPHIRE VICTORIA PLANT MFGG 0967 M6</v>
          </cell>
          <cell r="D1224" t="str">
            <v>Kennedy</v>
          </cell>
          <cell r="H1224" t="str">
            <v>FLT</v>
          </cell>
          <cell r="I1224" t="str">
            <v>3801216334</v>
          </cell>
          <cell r="J1224">
            <v>0</v>
          </cell>
          <cell r="K1224" t="str">
            <v>123343-2</v>
          </cell>
          <cell r="M1224">
            <v>1</v>
          </cell>
          <cell r="N1224" t="str">
            <v>LMV322</v>
          </cell>
          <cell r="O1224">
            <v>40715</v>
          </cell>
          <cell r="P1224" t="str">
            <v>-</v>
          </cell>
          <cell r="Q1224" t="str">
            <v>FLT</v>
          </cell>
          <cell r="R1224" t="str">
            <v>PA</v>
          </cell>
          <cell r="S1224" t="str">
            <v>N</v>
          </cell>
          <cell r="T1224" t="str">
            <v>N</v>
          </cell>
          <cell r="U1224">
            <v>41575</v>
          </cell>
          <cell r="V1224">
            <v>41575</v>
          </cell>
          <cell r="W1224">
            <v>41669</v>
          </cell>
          <cell r="X1224">
            <v>41669</v>
          </cell>
          <cell r="Y1224">
            <v>41575</v>
          </cell>
          <cell r="Z1224">
            <v>41582</v>
          </cell>
          <cell r="AA1224">
            <v>41582</v>
          </cell>
          <cell r="AB1224">
            <v>41582</v>
          </cell>
          <cell r="AC1224">
            <v>41557</v>
          </cell>
          <cell r="AD1224">
            <v>41571</v>
          </cell>
          <cell r="AE1224">
            <v>41621</v>
          </cell>
          <cell r="AF1224">
            <v>41624</v>
          </cell>
          <cell r="AH1224">
            <v>41639</v>
          </cell>
          <cell r="AI1224" t="str">
            <v>-</v>
          </cell>
          <cell r="AJ1224">
            <v>36</v>
          </cell>
          <cell r="AK1224">
            <v>13.428571428571429</v>
          </cell>
          <cell r="AL1224">
            <v>41575</v>
          </cell>
          <cell r="AM1224" t="str">
            <v>-</v>
          </cell>
          <cell r="AN1224" t="str">
            <v>-</v>
          </cell>
          <cell r="AO1224" t="str">
            <v>-</v>
          </cell>
          <cell r="AP1224" t="str">
            <v>-</v>
          </cell>
          <cell r="AR1224">
            <v>41614</v>
          </cell>
          <cell r="AS1224">
            <v>41618</v>
          </cell>
          <cell r="AT1224" t="str">
            <v>Kampman</v>
          </cell>
          <cell r="AU1224" t="str">
            <v>Kampman</v>
          </cell>
          <cell r="AV1224">
            <v>41618</v>
          </cell>
          <cell r="AW1224" t="str">
            <v>-</v>
          </cell>
          <cell r="AX1224">
            <v>41619</v>
          </cell>
          <cell r="AY1224">
            <v>41648</v>
          </cell>
          <cell r="AZ1224">
            <v>73</v>
          </cell>
        </row>
        <row r="1225">
          <cell r="B1225" t="str">
            <v>A2350424-01-02</v>
          </cell>
          <cell r="C1225" t="str">
            <v>Milton Roy Ind Shanghai / Zhangjiagang Yangzijiang Petrochemical</v>
          </cell>
          <cell r="D1225" t="str">
            <v>Kennedy</v>
          </cell>
          <cell r="F1225" t="str">
            <v>Miller</v>
          </cell>
          <cell r="H1225" t="str">
            <v>Kursten</v>
          </cell>
          <cell r="I1225" t="str">
            <v>S81131008</v>
          </cell>
          <cell r="J1225" t="str">
            <v>G2012/G2013</v>
          </cell>
          <cell r="K1225" t="str">
            <v>121437-1</v>
          </cell>
          <cell r="M1225">
            <v>2</v>
          </cell>
          <cell r="N1225" t="str">
            <v>LMV313</v>
          </cell>
          <cell r="O1225">
            <v>83726</v>
          </cell>
          <cell r="P1225" t="str">
            <v>-</v>
          </cell>
          <cell r="Q1225" t="str">
            <v>STD</v>
          </cell>
          <cell r="R1225" t="str">
            <v>PB</v>
          </cell>
          <cell r="S1225" t="str">
            <v>Y</v>
          </cell>
          <cell r="T1225" t="str">
            <v>N</v>
          </cell>
          <cell r="U1225">
            <v>41578</v>
          </cell>
          <cell r="V1225">
            <v>41578</v>
          </cell>
          <cell r="W1225">
            <v>41676</v>
          </cell>
          <cell r="X1225">
            <v>41676</v>
          </cell>
          <cell r="Y1225">
            <v>41578</v>
          </cell>
          <cell r="Z1225">
            <v>41585</v>
          </cell>
          <cell r="AA1225">
            <v>41585</v>
          </cell>
          <cell r="AB1225">
            <v>41585</v>
          </cell>
          <cell r="AC1225">
            <v>41564</v>
          </cell>
          <cell r="AD1225">
            <v>41578</v>
          </cell>
          <cell r="AE1225">
            <v>41621</v>
          </cell>
          <cell r="AF1225">
            <v>41624</v>
          </cell>
          <cell r="AH1225">
            <v>41646</v>
          </cell>
          <cell r="AI1225" t="str">
            <v>-</v>
          </cell>
          <cell r="AJ1225">
            <v>33</v>
          </cell>
          <cell r="AK1225">
            <v>14</v>
          </cell>
          <cell r="AL1225">
            <v>41578</v>
          </cell>
          <cell r="AM1225" t="str">
            <v>-</v>
          </cell>
          <cell r="AN1225" t="str">
            <v>-</v>
          </cell>
          <cell r="AO1225" t="str">
            <v>-</v>
          </cell>
          <cell r="AP1225" t="str">
            <v>-</v>
          </cell>
          <cell r="AR1225" t="str">
            <v>-</v>
          </cell>
          <cell r="AS1225">
            <v>41598</v>
          </cell>
          <cell r="AT1225" t="str">
            <v>Kampman</v>
          </cell>
          <cell r="AU1225" t="str">
            <v>Kampman</v>
          </cell>
          <cell r="AV1225">
            <v>41617</v>
          </cell>
          <cell r="AW1225" t="str">
            <v>-</v>
          </cell>
          <cell r="AX1225">
            <v>41619</v>
          </cell>
          <cell r="AY1225">
            <v>41689</v>
          </cell>
          <cell r="AZ1225" t="str">
            <v/>
          </cell>
        </row>
        <row r="1226">
          <cell r="B1226" t="str">
            <v>A2350424-03-04</v>
          </cell>
          <cell r="C1226" t="str">
            <v>Milton Roy Ind Shanghai / Zhangjiagang Yangzijiang Petrochemical</v>
          </cell>
          <cell r="D1226" t="str">
            <v>Kennedy</v>
          </cell>
          <cell r="F1226" t="str">
            <v>Miller</v>
          </cell>
          <cell r="G1226" t="str">
            <v>-</v>
          </cell>
          <cell r="H1226" t="str">
            <v>Kursten</v>
          </cell>
          <cell r="I1226" t="str">
            <v>S81131008</v>
          </cell>
          <cell r="J1226" t="str">
            <v>G5269/G5270</v>
          </cell>
          <cell r="K1226" t="str">
            <v>121437-1</v>
          </cell>
          <cell r="M1226">
            <v>2</v>
          </cell>
          <cell r="N1226" t="str">
            <v>LMV311</v>
          </cell>
          <cell r="O1226">
            <v>74354</v>
          </cell>
          <cell r="P1226" t="str">
            <v>-</v>
          </cell>
          <cell r="Q1226" t="str">
            <v>STD</v>
          </cell>
          <cell r="R1226" t="str">
            <v>PB</v>
          </cell>
          <cell r="S1226" t="str">
            <v>Y</v>
          </cell>
          <cell r="T1226" t="str">
            <v>N</v>
          </cell>
          <cell r="U1226">
            <v>41578</v>
          </cell>
          <cell r="V1226">
            <v>41578</v>
          </cell>
          <cell r="W1226">
            <v>41676</v>
          </cell>
          <cell r="X1226">
            <v>41676</v>
          </cell>
          <cell r="Y1226">
            <v>41578</v>
          </cell>
          <cell r="Z1226">
            <v>41585</v>
          </cell>
          <cell r="AA1226">
            <v>41585</v>
          </cell>
          <cell r="AB1226">
            <v>41585</v>
          </cell>
          <cell r="AC1226">
            <v>41564</v>
          </cell>
          <cell r="AD1226">
            <v>41578</v>
          </cell>
          <cell r="AE1226">
            <v>41621</v>
          </cell>
          <cell r="AF1226">
            <v>41624</v>
          </cell>
          <cell r="AH1226">
            <v>41646</v>
          </cell>
          <cell r="AI1226" t="str">
            <v>-</v>
          </cell>
          <cell r="AJ1226">
            <v>33</v>
          </cell>
          <cell r="AK1226">
            <v>14</v>
          </cell>
          <cell r="AL1226">
            <v>41578</v>
          </cell>
          <cell r="AM1226" t="str">
            <v>-</v>
          </cell>
          <cell r="AN1226" t="str">
            <v>-</v>
          </cell>
          <cell r="AO1226" t="str">
            <v>-</v>
          </cell>
          <cell r="AP1226" t="str">
            <v>-</v>
          </cell>
          <cell r="AR1226">
            <v>41600</v>
          </cell>
          <cell r="AS1226">
            <v>41614</v>
          </cell>
          <cell r="AT1226" t="str">
            <v>Kampman</v>
          </cell>
          <cell r="AU1226" t="str">
            <v>Kampman</v>
          </cell>
          <cell r="AV1226">
            <v>41617</v>
          </cell>
          <cell r="AW1226" t="str">
            <v>-</v>
          </cell>
          <cell r="AX1226">
            <v>41627</v>
          </cell>
          <cell r="AY1226">
            <v>41689</v>
          </cell>
          <cell r="AZ1226" t="str">
            <v/>
          </cell>
        </row>
        <row r="1227">
          <cell r="B1227" t="str">
            <v>A2306027-01</v>
          </cell>
          <cell r="C1227" t="str">
            <v>Ventech/Dakota Prairie Refining</v>
          </cell>
          <cell r="D1227" t="str">
            <v>Wareham</v>
          </cell>
          <cell r="F1227" t="str">
            <v>Miller</v>
          </cell>
          <cell r="G1227" t="str">
            <v>-</v>
          </cell>
          <cell r="H1227" t="str">
            <v>Kursten</v>
          </cell>
          <cell r="I1227" t="str">
            <v>4763010-13-01291</v>
          </cell>
          <cell r="J1227" t="str">
            <v>-</v>
          </cell>
          <cell r="K1227" t="str">
            <v>119338-2</v>
          </cell>
          <cell r="M1227">
            <v>2</v>
          </cell>
          <cell r="N1227" t="str">
            <v>LMV801</v>
          </cell>
          <cell r="O1227">
            <v>64243</v>
          </cell>
          <cell r="P1227" t="str">
            <v>-</v>
          </cell>
          <cell r="Q1227" t="str">
            <v>FLT</v>
          </cell>
          <cell r="R1227" t="str">
            <v>PB</v>
          </cell>
          <cell r="S1227" t="str">
            <v>Y</v>
          </cell>
          <cell r="T1227" t="str">
            <v>N</v>
          </cell>
          <cell r="U1227">
            <v>41471</v>
          </cell>
          <cell r="V1227">
            <v>41471</v>
          </cell>
          <cell r="W1227">
            <v>41675</v>
          </cell>
          <cell r="X1227">
            <v>41675</v>
          </cell>
          <cell r="Y1227">
            <v>41471</v>
          </cell>
          <cell r="Z1227">
            <v>41478</v>
          </cell>
          <cell r="AA1227">
            <v>41478</v>
          </cell>
          <cell r="AB1227">
            <v>41478</v>
          </cell>
          <cell r="AC1227">
            <v>41563</v>
          </cell>
          <cell r="AD1227">
            <v>41577</v>
          </cell>
          <cell r="AE1227">
            <v>41623</v>
          </cell>
          <cell r="AF1227">
            <v>41626</v>
          </cell>
          <cell r="AH1227">
            <v>41645</v>
          </cell>
          <cell r="AI1227" t="str">
            <v>-</v>
          </cell>
          <cell r="AJ1227">
            <v>112</v>
          </cell>
          <cell r="AK1227">
            <v>29.142857142857142</v>
          </cell>
          <cell r="AL1227">
            <v>41471</v>
          </cell>
          <cell r="AM1227">
            <v>41488</v>
          </cell>
          <cell r="AN1227">
            <v>41488</v>
          </cell>
          <cell r="AO1227">
            <v>41521</v>
          </cell>
          <cell r="AP1227">
            <v>41582</v>
          </cell>
          <cell r="AQ1227">
            <v>41561</v>
          </cell>
          <cell r="AR1227">
            <v>41582</v>
          </cell>
          <cell r="AS1227">
            <v>41583</v>
          </cell>
          <cell r="AT1227" t="str">
            <v>Kampman</v>
          </cell>
          <cell r="AU1227" t="str">
            <v>Kampman</v>
          </cell>
          <cell r="AV1227">
            <v>41583</v>
          </cell>
          <cell r="AW1227" t="str">
            <v>-</v>
          </cell>
          <cell r="AX1227">
            <v>41589</v>
          </cell>
          <cell r="AY1227">
            <v>41668</v>
          </cell>
          <cell r="AZ1227">
            <v>197</v>
          </cell>
        </row>
        <row r="1228">
          <cell r="B1228" t="str">
            <v>A2367979-01</v>
          </cell>
          <cell r="C1228" t="str">
            <v>BP Products NA, Inc. c/o Jacobs Field Services NA</v>
          </cell>
          <cell r="D1228" t="str">
            <v>Kennedy</v>
          </cell>
          <cell r="F1228" t="str">
            <v>Miller</v>
          </cell>
          <cell r="H1228" t="str">
            <v>Kursten</v>
          </cell>
          <cell r="I1228" t="str">
            <v>22PN1650-3H104833</v>
          </cell>
          <cell r="J1228" t="str">
            <v>34P-448</v>
          </cell>
          <cell r="K1228" t="str">
            <v>123986-1</v>
          </cell>
          <cell r="M1228">
            <v>1</v>
          </cell>
          <cell r="N1228" t="str">
            <v>LMV322</v>
          </cell>
          <cell r="O1228">
            <v>41841</v>
          </cell>
          <cell r="P1228" t="str">
            <v>-</v>
          </cell>
          <cell r="Q1228" t="str">
            <v>FLT</v>
          </cell>
          <cell r="R1228" t="str">
            <v>P4</v>
          </cell>
          <cell r="S1228" t="str">
            <v>N</v>
          </cell>
          <cell r="T1228" t="str">
            <v>Y</v>
          </cell>
          <cell r="U1228">
            <v>41619</v>
          </cell>
          <cell r="V1228">
            <v>41627</v>
          </cell>
          <cell r="W1228">
            <v>41649</v>
          </cell>
          <cell r="X1228">
            <v>41649</v>
          </cell>
          <cell r="Y1228">
            <v>41619</v>
          </cell>
          <cell r="Z1228">
            <v>41634</v>
          </cell>
          <cell r="AA1228">
            <v>41634</v>
          </cell>
          <cell r="AB1228">
            <v>41629</v>
          </cell>
          <cell r="AC1228">
            <v>41649</v>
          </cell>
          <cell r="AD1228">
            <v>41649</v>
          </cell>
          <cell r="AE1228">
            <v>41626</v>
          </cell>
          <cell r="AF1228">
            <v>41627</v>
          </cell>
          <cell r="AH1228">
            <v>41619</v>
          </cell>
          <cell r="AI1228" t="str">
            <v>-</v>
          </cell>
          <cell r="AJ1228">
            <v>1</v>
          </cell>
          <cell r="AK1228">
            <v>3.1428571428571428</v>
          </cell>
          <cell r="AL1228">
            <v>41619</v>
          </cell>
          <cell r="AN1228" t="str">
            <v>-</v>
          </cell>
          <cell r="AO1228" t="str">
            <v>-</v>
          </cell>
          <cell r="AP1228" t="str">
            <v>-</v>
          </cell>
          <cell r="AR1228" t="str">
            <v>-</v>
          </cell>
          <cell r="AS1228" t="str">
            <v>-</v>
          </cell>
          <cell r="AT1228" t="str">
            <v>-</v>
          </cell>
          <cell r="AU1228" t="str">
            <v>-</v>
          </cell>
          <cell r="AV1228">
            <v>41628</v>
          </cell>
          <cell r="AW1228" t="str">
            <v>-</v>
          </cell>
          <cell r="AX1228">
            <v>41628</v>
          </cell>
          <cell r="AY1228">
            <v>41638</v>
          </cell>
          <cell r="AZ1228">
            <v>11</v>
          </cell>
        </row>
        <row r="1229">
          <cell r="B1229" t="str">
            <v>A2351338-01</v>
          </cell>
          <cell r="C1229" t="str">
            <v>Grupo/ YPF Ensenada</v>
          </cell>
          <cell r="D1229" t="str">
            <v>Wareham</v>
          </cell>
          <cell r="F1229" t="str">
            <v>Miller</v>
          </cell>
          <cell r="H1229" t="str">
            <v>Kursten</v>
          </cell>
          <cell r="I1229" t="str">
            <v>OI133744</v>
          </cell>
          <cell r="J1229" t="str">
            <v>J-3633</v>
          </cell>
          <cell r="K1229">
            <v>120420</v>
          </cell>
          <cell r="M1229">
            <v>1</v>
          </cell>
          <cell r="N1229" t="str">
            <v>LMV806</v>
          </cell>
          <cell r="O1229">
            <v>28695.599999999999</v>
          </cell>
          <cell r="P1229" t="str">
            <v>-</v>
          </cell>
          <cell r="Q1229" t="str">
            <v>FLT</v>
          </cell>
          <cell r="R1229" t="str">
            <v>PA</v>
          </cell>
          <cell r="S1229" t="str">
            <v>N</v>
          </cell>
          <cell r="T1229" t="str">
            <v>N</v>
          </cell>
          <cell r="U1229">
            <v>41582</v>
          </cell>
          <cell r="V1229">
            <v>41582</v>
          </cell>
          <cell r="W1229">
            <v>41677</v>
          </cell>
          <cell r="X1229">
            <v>41677</v>
          </cell>
          <cell r="Y1229">
            <v>41582</v>
          </cell>
          <cell r="Z1229">
            <v>41589</v>
          </cell>
          <cell r="AA1229">
            <v>41589</v>
          </cell>
          <cell r="AB1229">
            <v>41589</v>
          </cell>
          <cell r="AC1229">
            <v>41565</v>
          </cell>
          <cell r="AD1229">
            <v>41579</v>
          </cell>
          <cell r="AE1229">
            <v>41625</v>
          </cell>
          <cell r="AF1229">
            <v>41628</v>
          </cell>
          <cell r="AH1229">
            <v>41647</v>
          </cell>
          <cell r="AI1229" t="str">
            <v>-</v>
          </cell>
          <cell r="AJ1229">
            <v>35</v>
          </cell>
          <cell r="AK1229">
            <v>13.571428571428571</v>
          </cell>
          <cell r="AL1229">
            <v>41582</v>
          </cell>
          <cell r="AM1229">
            <v>41584</v>
          </cell>
          <cell r="AN1229" t="str">
            <v>-</v>
          </cell>
          <cell r="AO1229">
            <v>41619</v>
          </cell>
          <cell r="AP1229">
            <v>41584</v>
          </cell>
          <cell r="AR1229">
            <v>41625</v>
          </cell>
          <cell r="AS1229" t="str">
            <v>-</v>
          </cell>
          <cell r="AT1229" t="str">
            <v>-</v>
          </cell>
          <cell r="AU1229" t="str">
            <v>-</v>
          </cell>
          <cell r="AV1229">
            <v>41627</v>
          </cell>
          <cell r="AW1229" t="str">
            <v>-</v>
          </cell>
          <cell r="AX1229">
            <v>41631</v>
          </cell>
          <cell r="AY1229">
            <v>41670</v>
          </cell>
          <cell r="AZ1229">
            <v>88</v>
          </cell>
        </row>
        <row r="1230">
          <cell r="B1230" t="str">
            <v>A2351338-02</v>
          </cell>
          <cell r="C1230" t="str">
            <v>Grupo/ YPF Ensenada</v>
          </cell>
          <cell r="D1230" t="str">
            <v>Wareham</v>
          </cell>
          <cell r="F1230" t="str">
            <v>Miller</v>
          </cell>
          <cell r="H1230" t="str">
            <v>Kursten</v>
          </cell>
          <cell r="I1230" t="str">
            <v>OI133744</v>
          </cell>
          <cell r="J1230" t="str">
            <v>J-3661</v>
          </cell>
          <cell r="K1230">
            <v>120420</v>
          </cell>
          <cell r="M1230">
            <v>1</v>
          </cell>
          <cell r="N1230" t="str">
            <v>LMV806</v>
          </cell>
          <cell r="O1230">
            <v>19068.7</v>
          </cell>
          <cell r="P1230" t="str">
            <v>-</v>
          </cell>
          <cell r="Q1230" t="str">
            <v>FLT</v>
          </cell>
          <cell r="R1230" t="str">
            <v>PA</v>
          </cell>
          <cell r="S1230" t="str">
            <v>N</v>
          </cell>
          <cell r="T1230" t="str">
            <v>N</v>
          </cell>
          <cell r="U1230">
            <v>41582</v>
          </cell>
          <cell r="V1230">
            <v>41582</v>
          </cell>
          <cell r="W1230">
            <v>41677</v>
          </cell>
          <cell r="X1230">
            <v>41677</v>
          </cell>
          <cell r="Y1230">
            <v>41582</v>
          </cell>
          <cell r="Z1230">
            <v>41589</v>
          </cell>
          <cell r="AA1230">
            <v>41589</v>
          </cell>
          <cell r="AB1230">
            <v>41589</v>
          </cell>
          <cell r="AC1230">
            <v>41565</v>
          </cell>
          <cell r="AD1230">
            <v>41579</v>
          </cell>
          <cell r="AE1230">
            <v>41625</v>
          </cell>
          <cell r="AF1230">
            <v>41628</v>
          </cell>
          <cell r="AH1230">
            <v>41647</v>
          </cell>
          <cell r="AI1230" t="str">
            <v>-</v>
          </cell>
          <cell r="AJ1230">
            <v>35</v>
          </cell>
          <cell r="AK1230">
            <v>13.571428571428571</v>
          </cell>
          <cell r="AL1230">
            <v>41582</v>
          </cell>
          <cell r="AM1230">
            <v>41584</v>
          </cell>
          <cell r="AN1230" t="str">
            <v>-</v>
          </cell>
          <cell r="AO1230">
            <v>41619</v>
          </cell>
          <cell r="AP1230">
            <v>41584</v>
          </cell>
          <cell r="AR1230">
            <v>41625</v>
          </cell>
          <cell r="AS1230" t="str">
            <v>-</v>
          </cell>
          <cell r="AT1230" t="str">
            <v>-</v>
          </cell>
          <cell r="AU1230" t="str">
            <v>-</v>
          </cell>
          <cell r="AV1230">
            <v>41627</v>
          </cell>
          <cell r="AW1230" t="str">
            <v>-</v>
          </cell>
          <cell r="AX1230">
            <v>41639</v>
          </cell>
          <cell r="AY1230">
            <v>41670</v>
          </cell>
          <cell r="AZ1230">
            <v>88</v>
          </cell>
        </row>
        <row r="1231">
          <cell r="B1231" t="str">
            <v>A2351065-01-02</v>
          </cell>
          <cell r="C1231" t="str">
            <v>Centerpoint Energy/ Waskom Gas Processing</v>
          </cell>
          <cell r="D1231" t="str">
            <v>Wareham</v>
          </cell>
          <cell r="F1231" t="str">
            <v>Miller</v>
          </cell>
          <cell r="G1231" t="str">
            <v>-</v>
          </cell>
          <cell r="H1231" t="str">
            <v>Kursten</v>
          </cell>
          <cell r="I1231" t="str">
            <v>4504113588</v>
          </cell>
          <cell r="J1231" t="str">
            <v>P-61 A/B</v>
          </cell>
          <cell r="K1231" t="str">
            <v>121381-6</v>
          </cell>
          <cell r="M1231">
            <v>2</v>
          </cell>
          <cell r="N1231" t="str">
            <v>LMV806</v>
          </cell>
          <cell r="O1231">
            <v>36008</v>
          </cell>
          <cell r="P1231" t="str">
            <v>-</v>
          </cell>
          <cell r="Q1231" t="str">
            <v>FLT</v>
          </cell>
          <cell r="R1231" t="str">
            <v>PA</v>
          </cell>
          <cell r="S1231" t="str">
            <v>N</v>
          </cell>
          <cell r="T1231" t="str">
            <v>N</v>
          </cell>
          <cell r="U1231">
            <v>41582</v>
          </cell>
          <cell r="V1231">
            <v>41582</v>
          </cell>
          <cell r="W1231">
            <v>41678</v>
          </cell>
          <cell r="X1231">
            <v>41678</v>
          </cell>
          <cell r="Y1231">
            <v>41582</v>
          </cell>
          <cell r="Z1231">
            <v>41589</v>
          </cell>
          <cell r="AA1231">
            <v>41589</v>
          </cell>
          <cell r="AB1231">
            <v>41589</v>
          </cell>
          <cell r="AC1231">
            <v>41566</v>
          </cell>
          <cell r="AD1231">
            <v>41580</v>
          </cell>
          <cell r="AE1231">
            <v>41625</v>
          </cell>
          <cell r="AF1231">
            <v>41628</v>
          </cell>
          <cell r="AH1231">
            <v>41648</v>
          </cell>
          <cell r="AI1231" t="str">
            <v>-</v>
          </cell>
          <cell r="AJ1231">
            <v>35</v>
          </cell>
          <cell r="AK1231">
            <v>13.714285714285714</v>
          </cell>
          <cell r="AL1231">
            <v>41582</v>
          </cell>
          <cell r="AM1231" t="str">
            <v>X</v>
          </cell>
          <cell r="AN1231" t="str">
            <v>X</v>
          </cell>
          <cell r="AO1231">
            <v>41591</v>
          </cell>
          <cell r="AP1231" t="str">
            <v>X</v>
          </cell>
          <cell r="AQ1231">
            <v>41600</v>
          </cell>
          <cell r="AR1231">
            <v>41600</v>
          </cell>
          <cell r="AS1231">
            <v>41614</v>
          </cell>
          <cell r="AT1231" t="str">
            <v>Kampman</v>
          </cell>
          <cell r="AU1231" t="str">
            <v>Kampman</v>
          </cell>
          <cell r="AV1231">
            <v>41618</v>
          </cell>
          <cell r="AW1231" t="str">
            <v>-</v>
          </cell>
          <cell r="AX1231">
            <v>41624</v>
          </cell>
          <cell r="AY1231">
            <v>41670</v>
          </cell>
          <cell r="AZ1231">
            <v>88</v>
          </cell>
        </row>
        <row r="1232">
          <cell r="B1232" t="str">
            <v>A2351065-03-04</v>
          </cell>
          <cell r="C1232" t="str">
            <v>Centerpoint Energy/ Waskom Gas Processing</v>
          </cell>
          <cell r="D1232" t="str">
            <v>Wareham</v>
          </cell>
          <cell r="F1232" t="str">
            <v>Miller</v>
          </cell>
          <cell r="G1232" t="str">
            <v>-</v>
          </cell>
          <cell r="H1232" t="str">
            <v>Kursten</v>
          </cell>
          <cell r="I1232" t="str">
            <v>4504113588</v>
          </cell>
          <cell r="J1232" t="str">
            <v>P-62 A/B</v>
          </cell>
          <cell r="K1232" t="str">
            <v>121386-4</v>
          </cell>
          <cell r="M1232">
            <v>2</v>
          </cell>
          <cell r="N1232" t="str">
            <v>LMV806</v>
          </cell>
          <cell r="O1232">
            <v>33648</v>
          </cell>
          <cell r="P1232" t="str">
            <v>-</v>
          </cell>
          <cell r="Q1232" t="str">
            <v>FLT</v>
          </cell>
          <cell r="R1232" t="str">
            <v>PA</v>
          </cell>
          <cell r="S1232" t="str">
            <v>N</v>
          </cell>
          <cell r="T1232" t="str">
            <v>N</v>
          </cell>
          <cell r="U1232">
            <v>41582</v>
          </cell>
          <cell r="V1232">
            <v>41582</v>
          </cell>
          <cell r="W1232">
            <v>41678</v>
          </cell>
          <cell r="X1232">
            <v>41678</v>
          </cell>
          <cell r="Y1232">
            <v>41582</v>
          </cell>
          <cell r="Z1232">
            <v>41589</v>
          </cell>
          <cell r="AA1232">
            <v>41589</v>
          </cell>
          <cell r="AB1232">
            <v>41589</v>
          </cell>
          <cell r="AC1232">
            <v>41566</v>
          </cell>
          <cell r="AD1232">
            <v>41580</v>
          </cell>
          <cell r="AE1232">
            <v>41625</v>
          </cell>
          <cell r="AF1232">
            <v>41628</v>
          </cell>
          <cell r="AH1232">
            <v>41648</v>
          </cell>
          <cell r="AI1232" t="str">
            <v>-</v>
          </cell>
          <cell r="AJ1232">
            <v>35</v>
          </cell>
          <cell r="AK1232">
            <v>13.714285714285714</v>
          </cell>
          <cell r="AL1232">
            <v>41582</v>
          </cell>
          <cell r="AM1232" t="str">
            <v>X</v>
          </cell>
          <cell r="AN1232" t="str">
            <v>X</v>
          </cell>
          <cell r="AO1232">
            <v>41591</v>
          </cell>
          <cell r="AP1232" t="str">
            <v>X</v>
          </cell>
          <cell r="AQ1232">
            <v>41600</v>
          </cell>
          <cell r="AR1232">
            <v>41600</v>
          </cell>
          <cell r="AS1232">
            <v>41617</v>
          </cell>
          <cell r="AT1232" t="str">
            <v>Kampman</v>
          </cell>
          <cell r="AU1232" t="str">
            <v>Kampman</v>
          </cell>
          <cell r="AV1232">
            <v>41618</v>
          </cell>
          <cell r="AW1232" t="str">
            <v>-</v>
          </cell>
          <cell r="AX1232">
            <v>41628</v>
          </cell>
          <cell r="AY1232">
            <v>41670</v>
          </cell>
          <cell r="AZ1232">
            <v>88</v>
          </cell>
        </row>
        <row r="1233">
          <cell r="B1233" t="str">
            <v>A2351065-07-08</v>
          </cell>
          <cell r="C1233" t="str">
            <v>Centerpoint Energy/ Waskom Gas Processing</v>
          </cell>
          <cell r="D1233" t="str">
            <v>Wareham</v>
          </cell>
          <cell r="F1233" t="str">
            <v>Miller</v>
          </cell>
          <cell r="G1233" t="str">
            <v>-</v>
          </cell>
          <cell r="H1233" t="str">
            <v>Kursten</v>
          </cell>
          <cell r="I1233" t="str">
            <v>4504113588</v>
          </cell>
          <cell r="J1233" t="str">
            <v>P-64 A/B</v>
          </cell>
          <cell r="K1233" t="str">
            <v>121387-4</v>
          </cell>
          <cell r="M1233">
            <v>2</v>
          </cell>
          <cell r="N1233" t="str">
            <v>LMV806</v>
          </cell>
          <cell r="O1233">
            <v>33648</v>
          </cell>
          <cell r="P1233" t="str">
            <v>-</v>
          </cell>
          <cell r="Q1233" t="str">
            <v>FLT</v>
          </cell>
          <cell r="R1233" t="str">
            <v>PA</v>
          </cell>
          <cell r="S1233" t="str">
            <v>N</v>
          </cell>
          <cell r="T1233" t="str">
            <v>N</v>
          </cell>
          <cell r="U1233">
            <v>41582</v>
          </cell>
          <cell r="V1233">
            <v>41582</v>
          </cell>
          <cell r="W1233">
            <v>41678</v>
          </cell>
          <cell r="X1233">
            <v>41678</v>
          </cell>
          <cell r="Y1233">
            <v>41582</v>
          </cell>
          <cell r="Z1233">
            <v>41589</v>
          </cell>
          <cell r="AA1233">
            <v>41589</v>
          </cell>
          <cell r="AB1233">
            <v>41589</v>
          </cell>
          <cell r="AC1233">
            <v>41566</v>
          </cell>
          <cell r="AD1233">
            <v>41580</v>
          </cell>
          <cell r="AE1233">
            <v>41625</v>
          </cell>
          <cell r="AF1233">
            <v>41628</v>
          </cell>
          <cell r="AH1233">
            <v>41648</v>
          </cell>
          <cell r="AI1233" t="str">
            <v>-</v>
          </cell>
          <cell r="AJ1233">
            <v>35</v>
          </cell>
          <cell r="AK1233">
            <v>13.714285714285714</v>
          </cell>
          <cell r="AL1233">
            <v>41582</v>
          </cell>
          <cell r="AM1233" t="str">
            <v>X</v>
          </cell>
          <cell r="AN1233" t="str">
            <v>X</v>
          </cell>
          <cell r="AO1233">
            <v>41591</v>
          </cell>
          <cell r="AP1233" t="str">
            <v>X</v>
          </cell>
          <cell r="AQ1233">
            <v>41600</v>
          </cell>
          <cell r="AR1233">
            <v>41600</v>
          </cell>
          <cell r="AS1233">
            <v>41618</v>
          </cell>
          <cell r="AT1233" t="str">
            <v>Kampman</v>
          </cell>
          <cell r="AU1233" t="str">
            <v>Kampman</v>
          </cell>
          <cell r="AV1233">
            <v>41618</v>
          </cell>
          <cell r="AW1233" t="str">
            <v>-</v>
          </cell>
          <cell r="AX1233">
            <v>41642</v>
          </cell>
          <cell r="AY1233">
            <v>41683</v>
          </cell>
          <cell r="AZ1233">
            <v>101</v>
          </cell>
        </row>
        <row r="1234">
          <cell r="B1234" t="str">
            <v>A2351065-05-06</v>
          </cell>
          <cell r="C1234" t="str">
            <v>Centerpoint Energy/ Waskom Gas Processing</v>
          </cell>
          <cell r="D1234" t="str">
            <v>Wareham</v>
          </cell>
          <cell r="F1234" t="str">
            <v>Miller</v>
          </cell>
          <cell r="G1234" t="str">
            <v>-</v>
          </cell>
          <cell r="H1234" t="str">
            <v>Kursten</v>
          </cell>
          <cell r="I1234" t="str">
            <v>4504113588</v>
          </cell>
          <cell r="J1234" t="str">
            <v>P-64 A/B</v>
          </cell>
          <cell r="K1234" t="str">
            <v>122202-3</v>
          </cell>
          <cell r="M1234">
            <v>2</v>
          </cell>
          <cell r="N1234" t="str">
            <v>LMV806</v>
          </cell>
          <cell r="O1234">
            <v>38128</v>
          </cell>
          <cell r="P1234" t="str">
            <v>-</v>
          </cell>
          <cell r="Q1234" t="str">
            <v>FLT</v>
          </cell>
          <cell r="R1234" t="str">
            <v>PA</v>
          </cell>
          <cell r="S1234" t="str">
            <v>N</v>
          </cell>
          <cell r="T1234" t="str">
            <v>N</v>
          </cell>
          <cell r="U1234">
            <v>41582</v>
          </cell>
          <cell r="V1234">
            <v>41582</v>
          </cell>
          <cell r="W1234">
            <v>41678</v>
          </cell>
          <cell r="X1234">
            <v>41678</v>
          </cell>
          <cell r="Y1234">
            <v>41582</v>
          </cell>
          <cell r="Z1234">
            <v>41589</v>
          </cell>
          <cell r="AA1234">
            <v>41589</v>
          </cell>
          <cell r="AB1234">
            <v>41589</v>
          </cell>
          <cell r="AC1234">
            <v>41566</v>
          </cell>
          <cell r="AD1234">
            <v>41580</v>
          </cell>
          <cell r="AE1234">
            <v>41625</v>
          </cell>
          <cell r="AF1234">
            <v>41628</v>
          </cell>
          <cell r="AH1234">
            <v>41648</v>
          </cell>
          <cell r="AI1234" t="str">
            <v>-</v>
          </cell>
          <cell r="AJ1234">
            <v>35</v>
          </cell>
          <cell r="AK1234">
            <v>13.714285714285714</v>
          </cell>
          <cell r="AL1234">
            <v>41582</v>
          </cell>
          <cell r="AM1234" t="str">
            <v>X</v>
          </cell>
          <cell r="AN1234" t="str">
            <v>X</v>
          </cell>
          <cell r="AO1234">
            <v>41591</v>
          </cell>
          <cell r="AP1234" t="str">
            <v>X</v>
          </cell>
          <cell r="AQ1234">
            <v>41600</v>
          </cell>
          <cell r="AR1234">
            <v>41600</v>
          </cell>
          <cell r="AS1234">
            <v>41617</v>
          </cell>
          <cell r="AT1234" t="str">
            <v>Kampman</v>
          </cell>
          <cell r="AU1234" t="str">
            <v>Kampman</v>
          </cell>
          <cell r="AV1234">
            <v>41618</v>
          </cell>
          <cell r="AW1234" t="str">
            <v>-</v>
          </cell>
          <cell r="AX1234">
            <v>41642</v>
          </cell>
          <cell r="AY1234">
            <v>41670</v>
          </cell>
          <cell r="AZ1234">
            <v>88</v>
          </cell>
        </row>
        <row r="1235">
          <cell r="B1235" t="str">
            <v>2364246 (98417643-CONV2013)</v>
          </cell>
          <cell r="C1235" t="str">
            <v>Corrosion Fluid Products</v>
          </cell>
          <cell r="D1235" t="str">
            <v>Kennedy</v>
          </cell>
          <cell r="G1235" t="str">
            <v>-</v>
          </cell>
          <cell r="H1235" t="str">
            <v>FLT</v>
          </cell>
          <cell r="I1235" t="str">
            <v>4114924</v>
          </cell>
          <cell r="J1235" t="str">
            <v>CONV</v>
          </cell>
          <cell r="K1235">
            <v>123976</v>
          </cell>
          <cell r="M1235">
            <v>1</v>
          </cell>
          <cell r="N1235" t="str">
            <v>LMV311</v>
          </cell>
          <cell r="O1235">
            <v>22374</v>
          </cell>
          <cell r="P1235" t="str">
            <v>-</v>
          </cell>
          <cell r="Q1235" t="str">
            <v>FLT</v>
          </cell>
          <cell r="R1235" t="str">
            <v>CONV</v>
          </cell>
          <cell r="S1235" t="str">
            <v>N</v>
          </cell>
          <cell r="T1235" t="str">
            <v>N</v>
          </cell>
          <cell r="U1235">
            <v>41618</v>
          </cell>
          <cell r="V1235">
            <v>41618</v>
          </cell>
          <cell r="W1235">
            <v>41663</v>
          </cell>
          <cell r="X1235">
            <v>41663</v>
          </cell>
          <cell r="Y1235">
            <v>41618</v>
          </cell>
          <cell r="Z1235">
            <v>41625</v>
          </cell>
          <cell r="AA1235">
            <v>41625</v>
          </cell>
          <cell r="AB1235" t="e">
            <v>#N/A</v>
          </cell>
          <cell r="AC1235" t="e">
            <v>#N/A</v>
          </cell>
          <cell r="AD1235" t="e">
            <v>#N/A</v>
          </cell>
          <cell r="AE1235" t="e">
            <v>#N/A</v>
          </cell>
          <cell r="AF1235">
            <v>41630</v>
          </cell>
          <cell r="AH1235">
            <v>41633</v>
          </cell>
          <cell r="AI1235" t="str">
            <v>-</v>
          </cell>
          <cell r="AJ1235">
            <v>9</v>
          </cell>
          <cell r="AK1235">
            <v>6.4285714285714288</v>
          </cell>
          <cell r="AL1235">
            <v>41618</v>
          </cell>
          <cell r="AM1235" t="str">
            <v>-</v>
          </cell>
          <cell r="AN1235" t="str">
            <v>-</v>
          </cell>
          <cell r="AV1235">
            <v>41620</v>
          </cell>
          <cell r="AX1235">
            <v>41620</v>
          </cell>
          <cell r="AY1235">
            <v>41635</v>
          </cell>
          <cell r="AZ1235">
            <v>17</v>
          </cell>
        </row>
        <row r="1236">
          <cell r="B1236" t="str">
            <v>A2362166-01</v>
          </cell>
          <cell r="C1236" t="str">
            <v>Milton Roy Ind/ Petrochina Jinxi Petrochemical</v>
          </cell>
          <cell r="D1236" t="str">
            <v>Kennedy</v>
          </cell>
          <cell r="F1236" t="str">
            <v>Miller</v>
          </cell>
          <cell r="G1236" t="str">
            <v>-</v>
          </cell>
          <cell r="H1236" t="str">
            <v>Kursten</v>
          </cell>
          <cell r="I1236" t="str">
            <v>S81131201</v>
          </cell>
          <cell r="J1236">
            <v>0</v>
          </cell>
          <cell r="K1236" t="str">
            <v>124361-2</v>
          </cell>
          <cell r="M1236">
            <v>1</v>
          </cell>
          <cell r="N1236" t="str">
            <v>LMV322</v>
          </cell>
          <cell r="O1236">
            <v>26376</v>
          </cell>
          <cell r="P1236" t="str">
            <v>-</v>
          </cell>
          <cell r="Q1236" t="str">
            <v>FLT</v>
          </cell>
          <cell r="R1236" t="str">
            <v>PA</v>
          </cell>
          <cell r="S1236" t="str">
            <v>N</v>
          </cell>
          <cell r="T1236" t="str">
            <v>N</v>
          </cell>
          <cell r="U1236">
            <v>41613</v>
          </cell>
          <cell r="V1236">
            <v>41613</v>
          </cell>
          <cell r="W1236">
            <v>41676</v>
          </cell>
          <cell r="X1236">
            <v>41676</v>
          </cell>
          <cell r="Y1236">
            <v>41613</v>
          </cell>
          <cell r="Z1236">
            <v>41620</v>
          </cell>
          <cell r="AA1236">
            <v>41620</v>
          </cell>
          <cell r="AB1236">
            <v>41620</v>
          </cell>
          <cell r="AC1236">
            <v>41564</v>
          </cell>
          <cell r="AD1236">
            <v>41578</v>
          </cell>
          <cell r="AE1236">
            <v>41628</v>
          </cell>
          <cell r="AF1236">
            <v>41631</v>
          </cell>
          <cell r="AH1236">
            <v>41646</v>
          </cell>
          <cell r="AI1236" t="str">
            <v>-</v>
          </cell>
          <cell r="AJ1236">
            <v>13</v>
          </cell>
          <cell r="AK1236">
            <v>9</v>
          </cell>
          <cell r="AL1236">
            <v>41613</v>
          </cell>
          <cell r="AM1236" t="str">
            <v>-</v>
          </cell>
          <cell r="AN1236" t="str">
            <v>-</v>
          </cell>
          <cell r="AO1236">
            <v>41618</v>
          </cell>
          <cell r="AP1236">
            <v>41617</v>
          </cell>
          <cell r="AQ1236">
            <v>41619</v>
          </cell>
          <cell r="AR1236">
            <v>41619</v>
          </cell>
          <cell r="AV1236">
            <v>41620</v>
          </cell>
          <cell r="AW1236" t="str">
            <v>-</v>
          </cell>
          <cell r="AX1236">
            <v>41624</v>
          </cell>
          <cell r="AY1236">
            <v>41683</v>
          </cell>
          <cell r="AZ1236">
            <v>70</v>
          </cell>
        </row>
        <row r="1237">
          <cell r="B1237" t="str">
            <v>C2367445-01</v>
          </cell>
          <cell r="C1237" t="str">
            <v>NPE (Gearbox only)</v>
          </cell>
          <cell r="D1237" t="str">
            <v>Wareham</v>
          </cell>
          <cell r="F1237" t="str">
            <v>-</v>
          </cell>
          <cell r="H1237" t="str">
            <v>Kursten</v>
          </cell>
          <cell r="I1237" t="str">
            <v>PUR716484</v>
          </cell>
          <cell r="K1237" t="str">
            <v>C2158506-01</v>
          </cell>
          <cell r="M1237">
            <v>1</v>
          </cell>
          <cell r="N1237" t="str">
            <v>GBX NEW</v>
          </cell>
          <cell r="O1237">
            <v>54443.839999999997</v>
          </cell>
          <cell r="P1237" t="str">
            <v>-</v>
          </cell>
          <cell r="Q1237" t="str">
            <v>FLT</v>
          </cell>
          <cell r="R1237" t="str">
            <v>GBX NEW</v>
          </cell>
          <cell r="S1237" t="str">
            <v>N</v>
          </cell>
          <cell r="T1237" t="str">
            <v>N</v>
          </cell>
          <cell r="U1237">
            <v>41626</v>
          </cell>
          <cell r="V1237">
            <v>41626</v>
          </cell>
          <cell r="W1237">
            <v>41666</v>
          </cell>
          <cell r="X1237">
            <v>41666</v>
          </cell>
          <cell r="Y1237">
            <v>41626</v>
          </cell>
          <cell r="Z1237">
            <v>41633</v>
          </cell>
          <cell r="AA1237">
            <v>41633</v>
          </cell>
          <cell r="AB1237" t="e">
            <v>#N/A</v>
          </cell>
          <cell r="AC1237" t="e">
            <v>#N/A</v>
          </cell>
          <cell r="AD1237" t="e">
            <v>#N/A</v>
          </cell>
          <cell r="AE1237" t="e">
            <v>#N/A</v>
          </cell>
          <cell r="AF1237">
            <v>41641</v>
          </cell>
          <cell r="AH1237">
            <v>41636</v>
          </cell>
          <cell r="AI1237" t="str">
            <v>-</v>
          </cell>
          <cell r="AJ1237">
            <v>12</v>
          </cell>
          <cell r="AK1237">
            <v>5.7142857142857144</v>
          </cell>
          <cell r="AL1237">
            <v>41626</v>
          </cell>
          <cell r="AM1237" t="str">
            <v>-</v>
          </cell>
          <cell r="AN1237" t="str">
            <v>-</v>
          </cell>
          <cell r="AO1237" t="str">
            <v>-</v>
          </cell>
          <cell r="AP1237" t="str">
            <v>-</v>
          </cell>
          <cell r="AS1237">
            <v>41647</v>
          </cell>
          <cell r="AT1237" t="str">
            <v>Marcikonis</v>
          </cell>
          <cell r="AV1237">
            <v>41647</v>
          </cell>
          <cell r="AW1237" t="str">
            <v>-</v>
          </cell>
          <cell r="AX1237">
            <v>41649</v>
          </cell>
          <cell r="AY1237">
            <v>41670</v>
          </cell>
          <cell r="AZ1237">
            <v>44</v>
          </cell>
        </row>
        <row r="1238">
          <cell r="B1238" t="str">
            <v>A2349502-01</v>
          </cell>
          <cell r="C1238" t="str">
            <v>Agrium US Inc</v>
          </cell>
          <cell r="D1238" t="str">
            <v>Kennedy</v>
          </cell>
          <cell r="F1238" t="str">
            <v>Miller</v>
          </cell>
          <cell r="G1238" t="str">
            <v>-</v>
          </cell>
          <cell r="H1238" t="str">
            <v>FLT</v>
          </cell>
          <cell r="I1238" t="str">
            <v>4501248973</v>
          </cell>
          <cell r="J1238" t="str">
            <v>A2213057-01</v>
          </cell>
          <cell r="K1238" t="str">
            <v>123377-OH</v>
          </cell>
          <cell r="M1238">
            <v>1</v>
          </cell>
          <cell r="N1238" t="str">
            <v>LMV322</v>
          </cell>
          <cell r="O1238">
            <v>25088</v>
          </cell>
          <cell r="P1238" t="str">
            <v>-</v>
          </cell>
          <cell r="Q1238" t="str">
            <v>FLT</v>
          </cell>
          <cell r="R1238" t="str">
            <v>PA</v>
          </cell>
          <cell r="S1238" t="str">
            <v>N</v>
          </cell>
          <cell r="T1238" t="str">
            <v>N</v>
          </cell>
          <cell r="U1238">
            <v>41577</v>
          </cell>
          <cell r="V1238">
            <v>41577</v>
          </cell>
          <cell r="W1238">
            <v>41680</v>
          </cell>
          <cell r="X1238">
            <v>41680</v>
          </cell>
          <cell r="Y1238">
            <v>41577</v>
          </cell>
          <cell r="Z1238">
            <v>41584</v>
          </cell>
          <cell r="AA1238">
            <v>41584</v>
          </cell>
          <cell r="AB1238">
            <v>41584</v>
          </cell>
          <cell r="AC1238">
            <v>41568</v>
          </cell>
          <cell r="AD1238">
            <v>41582</v>
          </cell>
          <cell r="AE1238">
            <v>41638</v>
          </cell>
          <cell r="AF1238">
            <v>41641</v>
          </cell>
          <cell r="AH1238">
            <v>41650</v>
          </cell>
          <cell r="AI1238" t="str">
            <v>-</v>
          </cell>
          <cell r="AJ1238">
            <v>47</v>
          </cell>
          <cell r="AK1238">
            <v>14.714285714285714</v>
          </cell>
          <cell r="AL1238">
            <v>41577</v>
          </cell>
          <cell r="AM1238">
            <v>41583</v>
          </cell>
          <cell r="AN1238" t="str">
            <v>-</v>
          </cell>
          <cell r="AO1238">
            <v>41625</v>
          </cell>
          <cell r="AP1238">
            <v>41577</v>
          </cell>
          <cell r="AQ1238">
            <v>41626</v>
          </cell>
          <cell r="AR1238">
            <v>41626</v>
          </cell>
          <cell r="AS1238">
            <v>41638</v>
          </cell>
          <cell r="AT1238" t="str">
            <v>Kampman</v>
          </cell>
          <cell r="AU1238" t="str">
            <v>Kampman</v>
          </cell>
          <cell r="AV1238">
            <v>41642</v>
          </cell>
          <cell r="AW1238" t="str">
            <v>-</v>
          </cell>
          <cell r="AX1238">
            <v>41645</v>
          </cell>
          <cell r="AY1238">
            <v>41696</v>
          </cell>
          <cell r="AZ1238">
            <v>119</v>
          </cell>
        </row>
        <row r="1239">
          <cell r="B1239" t="str">
            <v>A2355889-01</v>
          </cell>
          <cell r="C1239" t="str">
            <v>Shanghai Xuanpei Fluid Machinery/ Chunxiao Gas Plant</v>
          </cell>
          <cell r="D1239" t="str">
            <v>Gibson</v>
          </cell>
          <cell r="F1239" t="str">
            <v>Smeltzer</v>
          </cell>
          <cell r="G1239" t="str">
            <v>Gibson</v>
          </cell>
          <cell r="H1239" t="str">
            <v>Christina</v>
          </cell>
          <cell r="I1239" t="str">
            <v>2013-1106</v>
          </cell>
          <cell r="J1239">
            <v>0</v>
          </cell>
          <cell r="K1239" t="str">
            <v>121476-1</v>
          </cell>
          <cell r="L1239" t="str">
            <v>Thompson</v>
          </cell>
          <cell r="M1239">
            <v>1</v>
          </cell>
          <cell r="N1239" t="str">
            <v>LMV322</v>
          </cell>
          <cell r="O1239">
            <v>35517</v>
          </cell>
          <cell r="P1239" t="str">
            <v>-</v>
          </cell>
          <cell r="Q1239" t="str">
            <v>MCPX</v>
          </cell>
          <cell r="R1239" t="str">
            <v>PB</v>
          </cell>
          <cell r="S1239" t="str">
            <v>N</v>
          </cell>
          <cell r="T1239" t="str">
            <v>N</v>
          </cell>
          <cell r="U1239">
            <v>41592</v>
          </cell>
          <cell r="V1239">
            <v>41593</v>
          </cell>
          <cell r="W1239">
            <v>41682</v>
          </cell>
          <cell r="X1239">
            <v>41696</v>
          </cell>
          <cell r="Y1239">
            <v>41592</v>
          </cell>
          <cell r="Z1239" t="str">
            <v>-</v>
          </cell>
          <cell r="AA1239" t="str">
            <v>-</v>
          </cell>
          <cell r="AB1239">
            <v>41600</v>
          </cell>
          <cell r="AC1239">
            <v>41584</v>
          </cell>
          <cell r="AD1239">
            <v>41598</v>
          </cell>
          <cell r="AE1239">
            <v>41639</v>
          </cell>
          <cell r="AF1239">
            <v>41642</v>
          </cell>
          <cell r="AG1239">
            <v>41649</v>
          </cell>
          <cell r="AH1239">
            <v>41666</v>
          </cell>
          <cell r="AI1239" t="str">
            <v>-</v>
          </cell>
          <cell r="AJ1239">
            <v>36</v>
          </cell>
          <cell r="AK1239">
            <v>14.714285714285714</v>
          </cell>
          <cell r="AL1239">
            <v>41592</v>
          </cell>
          <cell r="AM1239" t="str">
            <v>-</v>
          </cell>
          <cell r="AN1239" t="str">
            <v>-</v>
          </cell>
          <cell r="AO1239">
            <v>41599</v>
          </cell>
          <cell r="AR1239">
            <v>41653</v>
          </cell>
          <cell r="AS1239">
            <v>41656</v>
          </cell>
          <cell r="AT1239" t="str">
            <v>Parks</v>
          </cell>
          <cell r="AU1239" t="str">
            <v>Collins-Lane</v>
          </cell>
          <cell r="AV1239">
            <v>41659</v>
          </cell>
          <cell r="AW1239" t="str">
            <v>-</v>
          </cell>
          <cell r="AX1239">
            <v>41662</v>
          </cell>
          <cell r="AY1239">
            <v>41691</v>
          </cell>
          <cell r="AZ1239">
            <v>98</v>
          </cell>
        </row>
        <row r="1240">
          <cell r="B1240" t="str">
            <v>A2356464-01</v>
          </cell>
          <cell r="C1240" t="str">
            <v>BASF Corp.</v>
          </cell>
          <cell r="D1240" t="str">
            <v>Kennedy</v>
          </cell>
          <cell r="F1240" t="str">
            <v>Miller</v>
          </cell>
          <cell r="H1240" t="str">
            <v>Madeleine</v>
          </cell>
          <cell r="I1240" t="str">
            <v>4912275701</v>
          </cell>
          <cell r="J1240">
            <v>0</v>
          </cell>
          <cell r="K1240" t="str">
            <v>122957-1</v>
          </cell>
          <cell r="M1240">
            <v>1</v>
          </cell>
          <cell r="N1240" t="str">
            <v>LMV322</v>
          </cell>
          <cell r="O1240">
            <v>43716</v>
          </cell>
          <cell r="P1240" t="str">
            <v>-</v>
          </cell>
          <cell r="Q1240" t="str">
            <v>FLT</v>
          </cell>
          <cell r="R1240" t="str">
            <v>PB</v>
          </cell>
          <cell r="S1240" t="str">
            <v>N</v>
          </cell>
          <cell r="T1240" t="str">
            <v>N</v>
          </cell>
          <cell r="U1240">
            <v>41592</v>
          </cell>
          <cell r="V1240">
            <v>41593</v>
          </cell>
          <cell r="W1240">
            <v>41689</v>
          </cell>
          <cell r="X1240">
            <v>41689</v>
          </cell>
          <cell r="Y1240">
            <v>41592</v>
          </cell>
          <cell r="Z1240">
            <v>41600</v>
          </cell>
          <cell r="AA1240">
            <v>41600</v>
          </cell>
          <cell r="AB1240">
            <v>41600</v>
          </cell>
          <cell r="AC1240">
            <v>41577</v>
          </cell>
          <cell r="AD1240">
            <v>41591</v>
          </cell>
          <cell r="AE1240">
            <v>41639</v>
          </cell>
          <cell r="AF1240">
            <v>41642</v>
          </cell>
          <cell r="AH1240">
            <v>41659</v>
          </cell>
          <cell r="AI1240" t="str">
            <v>-</v>
          </cell>
          <cell r="AJ1240">
            <v>36</v>
          </cell>
          <cell r="AK1240">
            <v>13.714285714285714</v>
          </cell>
          <cell r="AL1240">
            <v>41592</v>
          </cell>
          <cell r="AM1240" t="str">
            <v>-</v>
          </cell>
          <cell r="AN1240" t="str">
            <v>-</v>
          </cell>
          <cell r="AR1240">
            <v>41648</v>
          </cell>
          <cell r="AV1240">
            <v>41649</v>
          </cell>
          <cell r="AX1240">
            <v>41649</v>
          </cell>
          <cell r="AY1240">
            <v>41680</v>
          </cell>
          <cell r="AZ1240">
            <v>87</v>
          </cell>
        </row>
        <row r="1241">
          <cell r="B1241" t="str">
            <v>A2320912-01</v>
          </cell>
          <cell r="C1241" t="str">
            <v>Barber Nicols (Gearbox only)</v>
          </cell>
          <cell r="D1241" t="str">
            <v>Wareham</v>
          </cell>
          <cell r="F1241" t="str">
            <v>-</v>
          </cell>
          <cell r="G1241" t="str">
            <v>-</v>
          </cell>
          <cell r="H1241" t="str">
            <v>Kursten</v>
          </cell>
          <cell r="I1241" t="str">
            <v>30334</v>
          </cell>
          <cell r="J1241">
            <v>0</v>
          </cell>
          <cell r="K1241" t="str">
            <v>119431-1</v>
          </cell>
          <cell r="M1241">
            <v>1</v>
          </cell>
          <cell r="N1241" t="str">
            <v>GBX NEW</v>
          </cell>
          <cell r="O1241">
            <v>66539</v>
          </cell>
          <cell r="P1241" t="str">
            <v>-</v>
          </cell>
          <cell r="Q1241" t="str">
            <v>STD</v>
          </cell>
          <cell r="R1241" t="str">
            <v>-</v>
          </cell>
          <cell r="S1241" t="str">
            <v>N</v>
          </cell>
          <cell r="T1241" t="str">
            <v>N</v>
          </cell>
          <cell r="U1241">
            <v>41505</v>
          </cell>
          <cell r="V1241">
            <v>41505</v>
          </cell>
          <cell r="W1241">
            <v>41628</v>
          </cell>
          <cell r="X1241">
            <v>41699</v>
          </cell>
          <cell r="Y1241">
            <v>41505</v>
          </cell>
          <cell r="Z1241" t="str">
            <v>-</v>
          </cell>
          <cell r="AA1241" t="str">
            <v>-</v>
          </cell>
          <cell r="AB1241" t="str">
            <v>-</v>
          </cell>
          <cell r="AD1241" t="str">
            <v>-</v>
          </cell>
          <cell r="AE1241" t="str">
            <v>-</v>
          </cell>
          <cell r="AF1241">
            <v>41642</v>
          </cell>
          <cell r="AH1241">
            <v>41669</v>
          </cell>
          <cell r="AI1241" t="str">
            <v>-</v>
          </cell>
          <cell r="AJ1241">
            <v>100</v>
          </cell>
          <cell r="AK1241">
            <v>27.714285714285715</v>
          </cell>
          <cell r="AL1241">
            <v>41505</v>
          </cell>
          <cell r="AV1241">
            <v>41642</v>
          </cell>
          <cell r="AW1241" t="str">
            <v>-</v>
          </cell>
          <cell r="AX1241">
            <v>41642</v>
          </cell>
          <cell r="AY1241">
            <v>41697</v>
          </cell>
          <cell r="AZ1241">
            <v>192</v>
          </cell>
        </row>
        <row r="1242">
          <cell r="B1242" t="str">
            <v>A2351015-01</v>
          </cell>
          <cell r="C1242" t="str">
            <v>Valero-McKee Refinery</v>
          </cell>
          <cell r="D1242" t="str">
            <v>Kennedy</v>
          </cell>
          <cell r="F1242" t="str">
            <v>Miller</v>
          </cell>
          <cell r="G1242" t="str">
            <v>-</v>
          </cell>
          <cell r="H1242" t="str">
            <v>Madeleine</v>
          </cell>
          <cell r="I1242" t="str">
            <v>4502858473</v>
          </cell>
          <cell r="J1242">
            <v>0</v>
          </cell>
          <cell r="K1242" t="str">
            <v>SD1272R Rev1</v>
          </cell>
          <cell r="M1242">
            <v>1</v>
          </cell>
          <cell r="N1242" t="str">
            <v>LMV806</v>
          </cell>
          <cell r="O1242">
            <v>12492</v>
          </cell>
          <cell r="P1242" t="str">
            <v>-</v>
          </cell>
          <cell r="Q1242" t="str">
            <v>FLT</v>
          </cell>
          <cell r="R1242" t="str">
            <v>PA</v>
          </cell>
          <cell r="S1242" t="str">
            <v>N</v>
          </cell>
          <cell r="T1242" t="str">
            <v>N</v>
          </cell>
          <cell r="U1242">
            <v>41582</v>
          </cell>
          <cell r="V1242">
            <v>41582</v>
          </cell>
          <cell r="W1242">
            <v>41690</v>
          </cell>
          <cell r="X1242">
            <v>41690</v>
          </cell>
          <cell r="Y1242">
            <v>41582</v>
          </cell>
          <cell r="Z1242">
            <v>41589</v>
          </cell>
          <cell r="AA1242" t="str">
            <v>-</v>
          </cell>
          <cell r="AB1242">
            <v>41589</v>
          </cell>
          <cell r="AC1242">
            <v>41578</v>
          </cell>
          <cell r="AD1242">
            <v>41592</v>
          </cell>
          <cell r="AE1242">
            <v>41642</v>
          </cell>
          <cell r="AF1242">
            <v>41645</v>
          </cell>
          <cell r="AH1242">
            <v>41660</v>
          </cell>
          <cell r="AI1242" t="str">
            <v>-</v>
          </cell>
          <cell r="AJ1242">
            <v>46</v>
          </cell>
          <cell r="AK1242">
            <v>15.428571428571429</v>
          </cell>
          <cell r="AL1242">
            <v>41582</v>
          </cell>
          <cell r="AM1242">
            <v>41626</v>
          </cell>
          <cell r="AN1242" t="str">
            <v>-</v>
          </cell>
          <cell r="AO1242">
            <v>41645</v>
          </cell>
          <cell r="AP1242">
            <v>41626</v>
          </cell>
          <cell r="AR1242">
            <v>41646</v>
          </cell>
          <cell r="AS1242">
            <v>41647</v>
          </cell>
          <cell r="AT1242" t="str">
            <v>Boening</v>
          </cell>
          <cell r="AU1242" t="str">
            <v>Boening</v>
          </cell>
          <cell r="AV1242">
            <v>41647</v>
          </cell>
          <cell r="AW1242" t="str">
            <v>-</v>
          </cell>
          <cell r="AX1242">
            <v>41648</v>
          </cell>
          <cell r="AY1242">
            <v>41691</v>
          </cell>
          <cell r="AZ1242">
            <v>109</v>
          </cell>
        </row>
        <row r="1243">
          <cell r="B1243" t="str">
            <v>A2368392-01-02</v>
          </cell>
          <cell r="C1243" t="str">
            <v>GAISA/ YPF Complejo Ind</v>
          </cell>
          <cell r="D1243" t="str">
            <v>Wareham</v>
          </cell>
          <cell r="F1243" t="str">
            <v>Miller</v>
          </cell>
          <cell r="H1243" t="str">
            <v>Madeleine</v>
          </cell>
          <cell r="I1243" t="str">
            <v>OI33763</v>
          </cell>
          <cell r="J1243" t="str">
            <v>J-2136/B</v>
          </cell>
          <cell r="K1243">
            <v>124865</v>
          </cell>
          <cell r="M1243">
            <v>2</v>
          </cell>
          <cell r="N1243" t="str">
            <v>LMV322</v>
          </cell>
          <cell r="O1243">
            <v>33008.959999999999</v>
          </cell>
          <cell r="P1243" t="str">
            <v>-</v>
          </cell>
          <cell r="Q1243" t="str">
            <v>FLT</v>
          </cell>
          <cell r="R1243" t="str">
            <v>PB</v>
          </cell>
          <cell r="S1243" t="str">
            <v>N</v>
          </cell>
          <cell r="T1243" t="str">
            <v>N</v>
          </cell>
          <cell r="U1243">
            <v>41626</v>
          </cell>
          <cell r="V1243">
            <v>41628</v>
          </cell>
          <cell r="W1243">
            <v>41698</v>
          </cell>
          <cell r="X1243">
            <v>41698</v>
          </cell>
          <cell r="Y1243">
            <v>41626</v>
          </cell>
          <cell r="Z1243" t="str">
            <v>-</v>
          </cell>
          <cell r="AA1243" t="str">
            <v>-</v>
          </cell>
          <cell r="AB1243">
            <v>41635</v>
          </cell>
          <cell r="AC1243">
            <v>41586</v>
          </cell>
          <cell r="AD1243">
            <v>41600</v>
          </cell>
          <cell r="AE1243">
            <v>41643</v>
          </cell>
          <cell r="AF1243">
            <v>41646</v>
          </cell>
          <cell r="AH1243">
            <v>41668</v>
          </cell>
          <cell r="AI1243" t="str">
            <v>-</v>
          </cell>
          <cell r="AJ1243">
            <v>13</v>
          </cell>
          <cell r="AK1243">
            <v>10</v>
          </cell>
          <cell r="AL1243">
            <v>41626</v>
          </cell>
          <cell r="AM1243" t="str">
            <v>-</v>
          </cell>
          <cell r="AN1243" t="str">
            <v>-</v>
          </cell>
          <cell r="AV1243">
            <v>41649</v>
          </cell>
          <cell r="AW1243" t="str">
            <v>-</v>
          </cell>
          <cell r="AX1243">
            <v>41652</v>
          </cell>
          <cell r="AY1243">
            <v>41698</v>
          </cell>
          <cell r="AZ1243">
            <v>70</v>
          </cell>
        </row>
        <row r="1244">
          <cell r="B1244" t="str">
            <v>A2333303-01</v>
          </cell>
          <cell r="C1244" t="str">
            <v>Petro-Hunt LLC</v>
          </cell>
          <cell r="D1244" t="str">
            <v>Wareham</v>
          </cell>
          <cell r="F1244" t="str">
            <v>Miller</v>
          </cell>
          <cell r="G1244" t="str">
            <v>-</v>
          </cell>
          <cell r="H1244" t="str">
            <v>FLT</v>
          </cell>
          <cell r="I1244" t="str">
            <v>LK2827</v>
          </cell>
          <cell r="J1244" t="str">
            <v>D3.0301</v>
          </cell>
          <cell r="K1244" t="str">
            <v>120085-1</v>
          </cell>
          <cell r="M1244">
            <v>1</v>
          </cell>
          <cell r="N1244" t="str">
            <v>LMV802</v>
          </cell>
          <cell r="O1244">
            <v>26100</v>
          </cell>
          <cell r="P1244" t="str">
            <v>-</v>
          </cell>
          <cell r="Q1244" t="str">
            <v>FLT</v>
          </cell>
          <cell r="R1244" t="str">
            <v>PA</v>
          </cell>
          <cell r="S1244" t="str">
            <v>N</v>
          </cell>
          <cell r="T1244" t="str">
            <v>N</v>
          </cell>
          <cell r="U1244">
            <v>41536</v>
          </cell>
          <cell r="V1244">
            <v>41537</v>
          </cell>
          <cell r="W1244">
            <v>41684</v>
          </cell>
          <cell r="X1244">
            <v>41684</v>
          </cell>
          <cell r="Y1244">
            <v>41537</v>
          </cell>
          <cell r="Z1244">
            <v>41544</v>
          </cell>
          <cell r="AA1244">
            <v>41544</v>
          </cell>
          <cell r="AB1244">
            <v>41544</v>
          </cell>
          <cell r="AC1244">
            <v>41572</v>
          </cell>
          <cell r="AD1244">
            <v>41586</v>
          </cell>
          <cell r="AE1244">
            <v>41643</v>
          </cell>
          <cell r="AF1244">
            <v>41646</v>
          </cell>
          <cell r="AH1244">
            <v>41654</v>
          </cell>
          <cell r="AI1244" t="str">
            <v>-</v>
          </cell>
          <cell r="AJ1244">
            <v>78</v>
          </cell>
          <cell r="AK1244">
            <v>21</v>
          </cell>
          <cell r="AL1244">
            <v>41537</v>
          </cell>
          <cell r="AV1244">
            <v>41646</v>
          </cell>
          <cell r="AW1244" t="str">
            <v>-</v>
          </cell>
          <cell r="AX1244">
            <v>41647</v>
          </cell>
          <cell r="AY1244">
            <v>41681</v>
          </cell>
          <cell r="AZ1244">
            <v>144</v>
          </cell>
        </row>
        <row r="1245">
          <cell r="B1245" t="str">
            <v>2372411 (A1812320-01CONV2014)</v>
          </cell>
          <cell r="C1245" t="str">
            <v>Tallgrass Midstream, LLC  (CONV PARTS)</v>
          </cell>
          <cell r="D1245" t="str">
            <v>Kennedy</v>
          </cell>
          <cell r="F1245" t="str">
            <v>-</v>
          </cell>
          <cell r="G1245" t="str">
            <v>-</v>
          </cell>
          <cell r="H1245" t="str">
            <v>Madeleine</v>
          </cell>
          <cell r="I1245" t="str">
            <v>301-00000073</v>
          </cell>
          <cell r="J1245" t="str">
            <v>Conv to P-1801</v>
          </cell>
          <cell r="K1245">
            <v>124684</v>
          </cell>
          <cell r="M1245">
            <v>1</v>
          </cell>
          <cell r="N1245" t="str">
            <v>CONV PARTS</v>
          </cell>
          <cell r="O1245">
            <v>16351</v>
          </cell>
          <cell r="P1245" t="str">
            <v>-</v>
          </cell>
          <cell r="Q1245" t="str">
            <v>FLT</v>
          </cell>
          <cell r="R1245" t="str">
            <v>CONV PARTS</v>
          </cell>
          <cell r="S1245" t="str">
            <v>N</v>
          </cell>
          <cell r="T1245" t="str">
            <v>N</v>
          </cell>
          <cell r="U1245">
            <v>41647</v>
          </cell>
          <cell r="V1245">
            <v>41647</v>
          </cell>
          <cell r="W1245">
            <v>41680</v>
          </cell>
          <cell r="X1245">
            <v>41680</v>
          </cell>
          <cell r="Y1245">
            <v>41647</v>
          </cell>
          <cell r="Z1245">
            <v>41654</v>
          </cell>
          <cell r="AA1245">
            <v>41654</v>
          </cell>
          <cell r="AB1245" t="e">
            <v>#N/A</v>
          </cell>
          <cell r="AC1245" t="e">
            <v>#N/A</v>
          </cell>
          <cell r="AD1245" t="e">
            <v>#N/A</v>
          </cell>
          <cell r="AE1245" t="e">
            <v>#N/A</v>
          </cell>
          <cell r="AF1245">
            <v>41652</v>
          </cell>
          <cell r="AH1245">
            <v>41650</v>
          </cell>
          <cell r="AI1245" t="str">
            <v>-</v>
          </cell>
          <cell r="AJ1245">
            <v>4</v>
          </cell>
          <cell r="AK1245">
            <v>4.7142857142857144</v>
          </cell>
          <cell r="AV1245">
            <v>41652</v>
          </cell>
          <cell r="AX1245">
            <v>41652</v>
          </cell>
          <cell r="AY1245">
            <v>41670</v>
          </cell>
          <cell r="AZ1245">
            <v>23</v>
          </cell>
        </row>
        <row r="1246">
          <cell r="B1246" t="str">
            <v>A2314201-01-02</v>
          </cell>
          <cell r="C1246" t="str">
            <v>Ventech/ Dakota Prairie Refining</v>
          </cell>
          <cell r="D1246" t="str">
            <v>Boening</v>
          </cell>
          <cell r="F1246" t="str">
            <v>Miller</v>
          </cell>
          <cell r="G1246" t="str">
            <v>-</v>
          </cell>
          <cell r="H1246" t="str">
            <v>FLT</v>
          </cell>
          <cell r="I1246" t="str">
            <v>4763010-13-01547</v>
          </cell>
          <cell r="J1246" t="str">
            <v>P-803A/B</v>
          </cell>
          <cell r="K1246" t="str">
            <v>12022-1</v>
          </cell>
          <cell r="M1246">
            <v>2</v>
          </cell>
          <cell r="N1246" t="str">
            <v>LMV806</v>
          </cell>
          <cell r="O1246">
            <v>88072</v>
          </cell>
          <cell r="P1246" t="str">
            <v>-</v>
          </cell>
          <cell r="Q1246" t="str">
            <v>STD</v>
          </cell>
          <cell r="R1246" t="str">
            <v>PB</v>
          </cell>
          <cell r="S1246" t="str">
            <v>Y</v>
          </cell>
          <cell r="T1246" t="str">
            <v>N</v>
          </cell>
          <cell r="U1246">
            <v>41488</v>
          </cell>
          <cell r="V1246">
            <v>41491</v>
          </cell>
          <cell r="W1246">
            <v>41711</v>
          </cell>
          <cell r="X1246">
            <v>41711</v>
          </cell>
          <cell r="Y1246">
            <v>41488</v>
          </cell>
          <cell r="Z1246">
            <v>41498</v>
          </cell>
          <cell r="AA1246">
            <v>41498</v>
          </cell>
          <cell r="AB1246">
            <v>41498</v>
          </cell>
          <cell r="AC1246">
            <v>41599</v>
          </cell>
          <cell r="AD1246">
            <v>41613</v>
          </cell>
          <cell r="AE1246">
            <v>41643</v>
          </cell>
          <cell r="AF1246">
            <v>41652</v>
          </cell>
          <cell r="AH1246">
            <v>41681</v>
          </cell>
          <cell r="AI1246" t="str">
            <v>-</v>
          </cell>
          <cell r="AJ1246">
            <v>116</v>
          </cell>
          <cell r="AK1246">
            <v>31.428571428571427</v>
          </cell>
          <cell r="AL1246">
            <v>41488</v>
          </cell>
          <cell r="AN1246" t="str">
            <v>-</v>
          </cell>
          <cell r="AV1246">
            <v>41654</v>
          </cell>
          <cell r="AW1246" t="str">
            <v>-</v>
          </cell>
          <cell r="AX1246">
            <v>41653</v>
          </cell>
          <cell r="AY1246">
            <v>41711</v>
          </cell>
          <cell r="AZ1246">
            <v>220</v>
          </cell>
        </row>
        <row r="1247">
          <cell r="B1247" t="str">
            <v>A2351287-01</v>
          </cell>
          <cell r="C1247" t="str">
            <v>BASF Corp.</v>
          </cell>
          <cell r="D1247" t="str">
            <v>Kennedy</v>
          </cell>
          <cell r="F1247" t="str">
            <v>Miller</v>
          </cell>
          <cell r="G1247" t="str">
            <v>-</v>
          </cell>
          <cell r="H1247" t="str">
            <v>Madeleine</v>
          </cell>
          <cell r="I1247" t="str">
            <v>4912321162</v>
          </cell>
          <cell r="J1247">
            <v>0</v>
          </cell>
          <cell r="K1247" t="str">
            <v>121790-1</v>
          </cell>
          <cell r="M1247">
            <v>1</v>
          </cell>
          <cell r="N1247" t="str">
            <v>LMV322</v>
          </cell>
          <cell r="O1247">
            <v>54085</v>
          </cell>
          <cell r="P1247" t="str">
            <v>-</v>
          </cell>
          <cell r="Q1247" t="str">
            <v>FLT</v>
          </cell>
          <cell r="R1247" t="str">
            <v>PB</v>
          </cell>
          <cell r="S1247" t="str">
            <v>Y</v>
          </cell>
          <cell r="T1247" t="str">
            <v>N</v>
          </cell>
          <cell r="U1247">
            <v>41582</v>
          </cell>
          <cell r="V1247">
            <v>41582</v>
          </cell>
          <cell r="W1247">
            <v>41712</v>
          </cell>
          <cell r="X1247">
            <v>41712</v>
          </cell>
          <cell r="Y1247">
            <v>41582</v>
          </cell>
          <cell r="Z1247">
            <v>41589</v>
          </cell>
          <cell r="AA1247">
            <v>41589</v>
          </cell>
          <cell r="AB1247">
            <v>41589</v>
          </cell>
          <cell r="AC1247">
            <v>41600</v>
          </cell>
          <cell r="AD1247">
            <v>41614</v>
          </cell>
          <cell r="AE1247">
            <v>41650</v>
          </cell>
          <cell r="AF1247">
            <v>41653</v>
          </cell>
          <cell r="AH1247">
            <v>41682</v>
          </cell>
          <cell r="AI1247" t="str">
            <v>-</v>
          </cell>
          <cell r="AJ1247">
            <v>52</v>
          </cell>
          <cell r="AK1247">
            <v>18.571428571428573</v>
          </cell>
          <cell r="AL1247">
            <v>41582</v>
          </cell>
          <cell r="AM1247">
            <v>41584</v>
          </cell>
          <cell r="AN1247">
            <v>41584</v>
          </cell>
          <cell r="AO1247">
            <v>41649</v>
          </cell>
          <cell r="AP1247">
            <v>41648</v>
          </cell>
          <cell r="AQ1247">
            <v>41654</v>
          </cell>
          <cell r="AR1247">
            <v>41654</v>
          </cell>
          <cell r="AS1247">
            <v>41656</v>
          </cell>
          <cell r="AT1247" t="str">
            <v>Wareham</v>
          </cell>
          <cell r="AU1247" t="str">
            <v>Wareham</v>
          </cell>
          <cell r="AV1247">
            <v>41656</v>
          </cell>
          <cell r="AW1247" t="str">
            <v>-</v>
          </cell>
          <cell r="AX1247">
            <v>41659</v>
          </cell>
          <cell r="AY1247">
            <v>41717</v>
          </cell>
          <cell r="AZ1247">
            <v>135</v>
          </cell>
        </row>
        <row r="1248">
          <cell r="B1248" t="str">
            <v>A2368916-01-02</v>
          </cell>
          <cell r="C1248" t="str">
            <v>OEC/Exxon Mobil Beaumont Refining</v>
          </cell>
          <cell r="D1248" t="str">
            <v>Wareham</v>
          </cell>
          <cell r="F1248" t="str">
            <v>Miller</v>
          </cell>
          <cell r="G1248" t="str">
            <v>-</v>
          </cell>
          <cell r="H1248" t="str">
            <v>Madeleine</v>
          </cell>
          <cell r="I1248" t="str">
            <v>6018394</v>
          </cell>
          <cell r="J1248">
            <v>0</v>
          </cell>
          <cell r="K1248" t="str">
            <v>124727-2</v>
          </cell>
          <cell r="M1248">
            <v>2</v>
          </cell>
          <cell r="N1248" t="str">
            <v>LMV801</v>
          </cell>
          <cell r="O1248">
            <v>61468.6</v>
          </cell>
          <cell r="P1248" t="str">
            <v>-</v>
          </cell>
          <cell r="Q1248" t="str">
            <v>FLT</v>
          </cell>
          <cell r="R1248" t="str">
            <v>P8</v>
          </cell>
          <cell r="S1248" t="str">
            <v>N</v>
          </cell>
          <cell r="T1248" t="str">
            <v>Y</v>
          </cell>
          <cell r="U1248">
            <v>41631</v>
          </cell>
          <cell r="V1248">
            <v>41631</v>
          </cell>
          <cell r="W1248">
            <v>41698</v>
          </cell>
          <cell r="X1248">
            <v>41698</v>
          </cell>
          <cell r="Y1248">
            <v>41631</v>
          </cell>
          <cell r="Z1248" t="str">
            <v>-</v>
          </cell>
          <cell r="AA1248" t="str">
            <v>-</v>
          </cell>
          <cell r="AB1248">
            <v>41635</v>
          </cell>
          <cell r="AC1248" t="str">
            <v>-</v>
          </cell>
          <cell r="AD1248" t="str">
            <v>-</v>
          </cell>
          <cell r="AE1248">
            <v>41652</v>
          </cell>
          <cell r="AF1248">
            <v>41654</v>
          </cell>
          <cell r="AH1248">
            <v>41668</v>
          </cell>
          <cell r="AI1248" t="str">
            <v>-</v>
          </cell>
          <cell r="AJ1248">
            <v>18</v>
          </cell>
          <cell r="AK1248">
            <v>9.5714285714285712</v>
          </cell>
          <cell r="AL1248">
            <v>41631</v>
          </cell>
          <cell r="AM1248" t="str">
            <v>-</v>
          </cell>
          <cell r="AN1248" t="str">
            <v>-</v>
          </cell>
          <cell r="AP1248" t="str">
            <v>-</v>
          </cell>
          <cell r="AV1248">
            <v>41654</v>
          </cell>
          <cell r="AW1248" t="str">
            <v>-</v>
          </cell>
          <cell r="AX1248">
            <v>41656</v>
          </cell>
          <cell r="AY1248">
            <v>41722</v>
          </cell>
          <cell r="AZ1248">
            <v>91</v>
          </cell>
        </row>
        <row r="1249">
          <cell r="B1249" t="str">
            <v>A2369126-01-03</v>
          </cell>
          <cell r="C1249" t="str">
            <v>Exterran Energy/ Michelin N.A.</v>
          </cell>
          <cell r="D1249" t="str">
            <v>Wareham</v>
          </cell>
          <cell r="F1249" t="str">
            <v>Miller</v>
          </cell>
          <cell r="G1249" t="str">
            <v>-</v>
          </cell>
          <cell r="H1249" t="str">
            <v>Kursten</v>
          </cell>
          <cell r="I1249" t="str">
            <v>5615771</v>
          </cell>
          <cell r="J1249" t="str">
            <v>P618-P619-P620</v>
          </cell>
          <cell r="K1249" t="str">
            <v>SD1341J</v>
          </cell>
          <cell r="M1249">
            <v>3</v>
          </cell>
          <cell r="N1249" t="str">
            <v>LMV806</v>
          </cell>
          <cell r="O1249">
            <v>97719</v>
          </cell>
          <cell r="Q1249" t="str">
            <v>STD</v>
          </cell>
          <cell r="R1249" t="str">
            <v>PD</v>
          </cell>
          <cell r="S1249" t="str">
            <v>N</v>
          </cell>
          <cell r="T1249" t="str">
            <v>N</v>
          </cell>
          <cell r="U1249">
            <v>41631</v>
          </cell>
          <cell r="V1249">
            <v>41631</v>
          </cell>
          <cell r="W1249">
            <v>41722</v>
          </cell>
          <cell r="X1249">
            <v>41722</v>
          </cell>
          <cell r="Y1249">
            <v>41631</v>
          </cell>
          <cell r="Z1249">
            <v>41638</v>
          </cell>
          <cell r="AA1249">
            <v>41638</v>
          </cell>
          <cell r="AB1249">
            <v>41638</v>
          </cell>
          <cell r="AC1249">
            <v>41610</v>
          </cell>
          <cell r="AD1249">
            <v>41624</v>
          </cell>
          <cell r="AE1249">
            <v>41652</v>
          </cell>
          <cell r="AF1249">
            <v>41656</v>
          </cell>
          <cell r="AH1249">
            <v>41692</v>
          </cell>
          <cell r="AI1249" t="str">
            <v>-</v>
          </cell>
          <cell r="AJ1249">
            <v>20</v>
          </cell>
          <cell r="AK1249">
            <v>13</v>
          </cell>
          <cell r="AL1249">
            <v>41631</v>
          </cell>
          <cell r="AR1249">
            <v>41654</v>
          </cell>
          <cell r="AT1249" t="str">
            <v>Parks</v>
          </cell>
          <cell r="AV1249">
            <v>41656</v>
          </cell>
          <cell r="AW1249" t="str">
            <v>-</v>
          </cell>
          <cell r="AX1249">
            <v>41661</v>
          </cell>
          <cell r="AY1249">
            <v>41723</v>
          </cell>
          <cell r="AZ1249">
            <v>92</v>
          </cell>
        </row>
        <row r="1250">
          <cell r="B1250" t="str">
            <v>A2369126-04-05</v>
          </cell>
          <cell r="C1250" t="str">
            <v>Exterran Energy/ Michelin N.A.</v>
          </cell>
          <cell r="D1250" t="str">
            <v>Wareham</v>
          </cell>
          <cell r="F1250" t="str">
            <v>Miller</v>
          </cell>
          <cell r="G1250" t="str">
            <v>-</v>
          </cell>
          <cell r="H1250" t="str">
            <v>Kursten</v>
          </cell>
          <cell r="I1250" t="str">
            <v>5615771</v>
          </cell>
          <cell r="J1250" t="str">
            <v>P643-P644</v>
          </cell>
          <cell r="K1250" t="str">
            <v>SD1340J REV1</v>
          </cell>
          <cell r="M1250">
            <v>2</v>
          </cell>
          <cell r="N1250" t="str">
            <v>LMV322</v>
          </cell>
          <cell r="O1250">
            <v>91192</v>
          </cell>
          <cell r="Q1250" t="str">
            <v>STD</v>
          </cell>
          <cell r="R1250" t="str">
            <v>PD</v>
          </cell>
          <cell r="S1250" t="str">
            <v>N</v>
          </cell>
          <cell r="T1250" t="str">
            <v>N</v>
          </cell>
          <cell r="U1250">
            <v>41631</v>
          </cell>
          <cell r="V1250">
            <v>41631</v>
          </cell>
          <cell r="W1250">
            <v>41722</v>
          </cell>
          <cell r="X1250">
            <v>41722</v>
          </cell>
          <cell r="Y1250">
            <v>41631</v>
          </cell>
          <cell r="Z1250">
            <v>41638</v>
          </cell>
          <cell r="AA1250">
            <v>41638</v>
          </cell>
          <cell r="AB1250">
            <v>41638</v>
          </cell>
          <cell r="AC1250">
            <v>41610</v>
          </cell>
          <cell r="AD1250">
            <v>41624</v>
          </cell>
          <cell r="AE1250">
            <v>41652</v>
          </cell>
          <cell r="AF1250">
            <v>41656</v>
          </cell>
          <cell r="AH1250">
            <v>41692</v>
          </cell>
          <cell r="AI1250" t="str">
            <v>-</v>
          </cell>
          <cell r="AJ1250">
            <v>20</v>
          </cell>
          <cell r="AK1250">
            <v>13</v>
          </cell>
          <cell r="AL1250">
            <v>41631</v>
          </cell>
          <cell r="AR1250">
            <v>41654</v>
          </cell>
          <cell r="AT1250" t="str">
            <v>Parks</v>
          </cell>
          <cell r="AV1250">
            <v>41656</v>
          </cell>
          <cell r="AX1250">
            <v>41661</v>
          </cell>
          <cell r="AY1250">
            <v>41723</v>
          </cell>
          <cell r="AZ1250">
            <v>92</v>
          </cell>
        </row>
        <row r="1251">
          <cell r="B1251" t="str">
            <v>C2355499-01</v>
          </cell>
          <cell r="C1251" t="str">
            <v>Oxea Corp</v>
          </cell>
          <cell r="D1251" t="str">
            <v>Setelin</v>
          </cell>
          <cell r="F1251" t="str">
            <v>Rossmiller</v>
          </cell>
          <cell r="H1251" t="str">
            <v>Shara</v>
          </cell>
          <cell r="I1251" t="str">
            <v>4520086821</v>
          </cell>
          <cell r="J1251" t="str">
            <v>C-69</v>
          </cell>
          <cell r="K1251" t="str">
            <v>SC13373</v>
          </cell>
          <cell r="L1251" t="str">
            <v>Mallet</v>
          </cell>
          <cell r="M1251">
            <v>1</v>
          </cell>
          <cell r="N1251" t="str">
            <v>LMC333</v>
          </cell>
          <cell r="O1251">
            <v>240684</v>
          </cell>
          <cell r="P1251" t="str">
            <v>PP</v>
          </cell>
          <cell r="Q1251" t="str">
            <v>MCPX</v>
          </cell>
          <cell r="R1251" t="str">
            <v>CA</v>
          </cell>
          <cell r="S1251" t="str">
            <v>Y</v>
          </cell>
          <cell r="T1251" t="str">
            <v>N</v>
          </cell>
          <cell r="U1251">
            <v>41591</v>
          </cell>
          <cell r="V1251">
            <v>41592</v>
          </cell>
          <cell r="W1251">
            <v>41718</v>
          </cell>
          <cell r="X1251">
            <v>41729</v>
          </cell>
          <cell r="Y1251">
            <v>41592</v>
          </cell>
          <cell r="Z1251" t="str">
            <v>-</v>
          </cell>
          <cell r="AA1251" t="str">
            <v>-</v>
          </cell>
          <cell r="AB1251">
            <v>41606</v>
          </cell>
          <cell r="AC1251">
            <v>41617</v>
          </cell>
          <cell r="AD1251">
            <v>41631</v>
          </cell>
          <cell r="AE1251">
            <v>41652</v>
          </cell>
          <cell r="AF1251">
            <v>41656</v>
          </cell>
          <cell r="AH1251">
            <v>41699</v>
          </cell>
          <cell r="AI1251" t="str">
            <v>-</v>
          </cell>
          <cell r="AJ1251">
            <v>47</v>
          </cell>
          <cell r="AK1251">
            <v>19.571428571428573</v>
          </cell>
          <cell r="AL1251">
            <v>41592</v>
          </cell>
          <cell r="AM1251" t="str">
            <v>-</v>
          </cell>
          <cell r="AN1251" t="str">
            <v>-</v>
          </cell>
          <cell r="AR1251">
            <v>41676</v>
          </cell>
          <cell r="AS1251">
            <v>41684</v>
          </cell>
          <cell r="AT1251" t="str">
            <v>Kanous</v>
          </cell>
          <cell r="AU1251" t="str">
            <v>-</v>
          </cell>
          <cell r="AV1251">
            <v>41683</v>
          </cell>
          <cell r="AX1251">
            <v>41688</v>
          </cell>
          <cell r="AY1251">
            <v>41743</v>
          </cell>
          <cell r="AZ1251">
            <v>151</v>
          </cell>
        </row>
        <row r="1252">
          <cell r="B1252" t="str">
            <v>A2373291-01</v>
          </cell>
          <cell r="C1252" t="str">
            <v>VIBROPAC IND. E COM. DE EQUIP LTDA</v>
          </cell>
          <cell r="D1252" t="str">
            <v>Kennedy</v>
          </cell>
          <cell r="F1252" t="str">
            <v>Miller</v>
          </cell>
          <cell r="G1252" t="str">
            <v>-</v>
          </cell>
          <cell r="H1252" t="str">
            <v>Madeleine</v>
          </cell>
          <cell r="I1252" t="str">
            <v>16252</v>
          </cell>
          <cell r="J1252" t="str">
            <v>B-31001A</v>
          </cell>
          <cell r="K1252">
            <v>124216</v>
          </cell>
          <cell r="M1252">
            <v>1</v>
          </cell>
          <cell r="N1252" t="str">
            <v>LMV801</v>
          </cell>
          <cell r="O1252">
            <v>28200</v>
          </cell>
          <cell r="P1252" t="str">
            <v>-</v>
          </cell>
          <cell r="Q1252" t="str">
            <v>FLT</v>
          </cell>
          <cell r="R1252" t="str">
            <v>PA</v>
          </cell>
          <cell r="S1252" t="str">
            <v>N</v>
          </cell>
          <cell r="T1252" t="str">
            <v>N</v>
          </cell>
          <cell r="U1252">
            <v>41648</v>
          </cell>
          <cell r="V1252">
            <v>41649</v>
          </cell>
          <cell r="W1252">
            <v>41704</v>
          </cell>
          <cell r="X1252">
            <v>41704</v>
          </cell>
          <cell r="Y1252">
            <v>41648</v>
          </cell>
          <cell r="Z1252" t="str">
            <v>-</v>
          </cell>
          <cell r="AA1252" t="str">
            <v>-</v>
          </cell>
          <cell r="AB1252">
            <v>41656</v>
          </cell>
          <cell r="AC1252">
            <v>41592</v>
          </cell>
          <cell r="AD1252">
            <v>41606</v>
          </cell>
          <cell r="AE1252">
            <v>41656</v>
          </cell>
          <cell r="AF1252">
            <v>41659</v>
          </cell>
          <cell r="AH1252">
            <v>41674</v>
          </cell>
          <cell r="AI1252" t="str">
            <v>-</v>
          </cell>
          <cell r="AJ1252">
            <v>7</v>
          </cell>
          <cell r="AK1252">
            <v>7.8571428571428568</v>
          </cell>
          <cell r="AL1252">
            <v>41648</v>
          </cell>
          <cell r="AM1252" t="str">
            <v>-</v>
          </cell>
          <cell r="AN1252" t="str">
            <v>-</v>
          </cell>
          <cell r="AO1252">
            <v>41657</v>
          </cell>
          <cell r="AP1252">
            <v>41657</v>
          </cell>
          <cell r="AQ1252">
            <v>41659</v>
          </cell>
          <cell r="AR1252">
            <v>41660</v>
          </cell>
          <cell r="AS1252">
            <v>41661</v>
          </cell>
          <cell r="AT1252" t="str">
            <v>Parks</v>
          </cell>
          <cell r="AV1252">
            <v>41661</v>
          </cell>
          <cell r="AX1252">
            <v>41668</v>
          </cell>
          <cell r="AY1252">
            <v>41704</v>
          </cell>
          <cell r="AZ1252">
            <v>55</v>
          </cell>
        </row>
        <row r="1253">
          <cell r="B1253" t="str">
            <v>C2372670-01</v>
          </cell>
          <cell r="C1253" t="str">
            <v>Enterprise Hydrocarbons</v>
          </cell>
          <cell r="D1253" t="str">
            <v>Wareham</v>
          </cell>
          <cell r="F1253" t="str">
            <v>Miller</v>
          </cell>
          <cell r="G1253" t="str">
            <v>-</v>
          </cell>
          <cell r="H1253" t="str">
            <v>FLT</v>
          </cell>
          <cell r="I1253" t="str">
            <v>119168</v>
          </cell>
          <cell r="K1253" t="str">
            <v>SC13481</v>
          </cell>
          <cell r="M1253">
            <v>1</v>
          </cell>
          <cell r="N1253" t="str">
            <v>LMC311P</v>
          </cell>
          <cell r="O1253">
            <v>99102</v>
          </cell>
          <cell r="P1253" t="str">
            <v>-</v>
          </cell>
          <cell r="Q1253" t="str">
            <v>FLT</v>
          </cell>
          <cell r="R1253" t="str">
            <v>CA</v>
          </cell>
          <cell r="S1253" t="str">
            <v>N</v>
          </cell>
          <cell r="T1253" t="str">
            <v>N</v>
          </cell>
          <cell r="U1253">
            <v>41642</v>
          </cell>
          <cell r="V1253">
            <v>41648</v>
          </cell>
          <cell r="W1253">
            <v>41717</v>
          </cell>
          <cell r="X1253">
            <v>41717</v>
          </cell>
          <cell r="Y1253">
            <v>41642</v>
          </cell>
          <cell r="Z1253">
            <v>41655</v>
          </cell>
          <cell r="AA1253">
            <v>41655</v>
          </cell>
          <cell r="AB1253">
            <v>41662</v>
          </cell>
          <cell r="AC1253">
            <v>41605</v>
          </cell>
          <cell r="AD1253">
            <v>41619</v>
          </cell>
          <cell r="AE1253">
            <v>41655</v>
          </cell>
          <cell r="AF1253">
            <v>41659</v>
          </cell>
          <cell r="AH1253">
            <v>41687</v>
          </cell>
          <cell r="AI1253" t="str">
            <v>-</v>
          </cell>
          <cell r="AJ1253">
            <v>8</v>
          </cell>
          <cell r="AK1253">
            <v>9.8571428571428577</v>
          </cell>
          <cell r="AM1253" t="str">
            <v>-</v>
          </cell>
          <cell r="AN1253" t="str">
            <v>-</v>
          </cell>
          <cell r="AO1253" t="str">
            <v>-</v>
          </cell>
          <cell r="AP1253">
            <v>41655</v>
          </cell>
          <cell r="AR1253">
            <v>41655</v>
          </cell>
          <cell r="AV1253">
            <v>41659</v>
          </cell>
          <cell r="AW1253" t="str">
            <v>-</v>
          </cell>
          <cell r="AX1253">
            <v>41660</v>
          </cell>
          <cell r="AY1253">
            <v>41687</v>
          </cell>
          <cell r="AZ1253">
            <v>39</v>
          </cell>
        </row>
        <row r="1254">
          <cell r="B1254" t="str">
            <v>A2312015-01-03</v>
          </cell>
          <cell r="C1254" t="str">
            <v>Sanex/ PetroChina Liaoyang Petrochemical</v>
          </cell>
          <cell r="D1254" t="str">
            <v>Gibson</v>
          </cell>
          <cell r="F1254" t="str">
            <v>Boles</v>
          </cell>
          <cell r="G1254" t="str">
            <v>Gibson</v>
          </cell>
          <cell r="H1254" t="str">
            <v>Madeleine</v>
          </cell>
          <cell r="I1254" t="str">
            <v>HK130701LH</v>
          </cell>
          <cell r="J1254" t="str">
            <v>P-1150A/B/C</v>
          </cell>
          <cell r="K1254" t="str">
            <v>118412-4</v>
          </cell>
          <cell r="M1254">
            <v>3</v>
          </cell>
          <cell r="N1254" t="str">
            <v>LMV341</v>
          </cell>
          <cell r="O1254">
            <v>1106357</v>
          </cell>
          <cell r="P1254" t="str">
            <v>PP/LD's</v>
          </cell>
          <cell r="Q1254" t="str">
            <v>MCPX</v>
          </cell>
          <cell r="R1254" t="str">
            <v>PE</v>
          </cell>
          <cell r="S1254" t="str">
            <v>Y</v>
          </cell>
          <cell r="T1254" t="str">
            <v>N</v>
          </cell>
          <cell r="U1254">
            <v>41485</v>
          </cell>
          <cell r="V1254">
            <v>41485</v>
          </cell>
          <cell r="W1254">
            <v>41747</v>
          </cell>
          <cell r="X1254">
            <v>41747</v>
          </cell>
          <cell r="Y1254">
            <v>41485</v>
          </cell>
          <cell r="Z1254">
            <v>41492</v>
          </cell>
          <cell r="AA1254">
            <v>41492</v>
          </cell>
          <cell r="AB1254">
            <v>41492</v>
          </cell>
          <cell r="AC1254">
            <v>41632</v>
          </cell>
          <cell r="AD1254">
            <v>41647</v>
          </cell>
          <cell r="AE1254">
            <v>41650</v>
          </cell>
          <cell r="AF1254">
            <v>41659</v>
          </cell>
          <cell r="AH1254">
            <v>41717</v>
          </cell>
          <cell r="AI1254" t="str">
            <v>-</v>
          </cell>
          <cell r="AJ1254">
            <v>125</v>
          </cell>
          <cell r="AK1254">
            <v>37.428571428571431</v>
          </cell>
          <cell r="AL1254">
            <v>41485</v>
          </cell>
          <cell r="AM1254">
            <v>41488</v>
          </cell>
          <cell r="AN1254">
            <v>41488</v>
          </cell>
          <cell r="AP1254">
            <v>41557</v>
          </cell>
          <cell r="AR1254">
            <v>41667</v>
          </cell>
          <cell r="AS1254">
            <v>41668</v>
          </cell>
          <cell r="AT1254" t="str">
            <v>Parks</v>
          </cell>
          <cell r="AU1254" t="str">
            <v>Smeltzer</v>
          </cell>
          <cell r="AV1254">
            <v>41681</v>
          </cell>
          <cell r="AX1254">
            <v>41689</v>
          </cell>
          <cell r="AY1254">
            <v>41752</v>
          </cell>
          <cell r="AZ1254">
            <v>267</v>
          </cell>
        </row>
        <row r="1255">
          <cell r="B1255" t="str">
            <v>A2355596-01-02</v>
          </cell>
          <cell r="C1255" t="str">
            <v>Riese/ Oxy Cargo Corp</v>
          </cell>
          <cell r="D1255" t="str">
            <v>Setelin</v>
          </cell>
          <cell r="F1255" t="str">
            <v>Joyce</v>
          </cell>
          <cell r="G1255" t="str">
            <v>Setelin</v>
          </cell>
          <cell r="H1255" t="str">
            <v>Shara</v>
          </cell>
          <cell r="I1255" t="str">
            <v>CCS-F100A-13</v>
          </cell>
          <cell r="J1255" t="str">
            <v>Z-9-P-10A/B</v>
          </cell>
          <cell r="K1255">
            <v>123276</v>
          </cell>
          <cell r="M1255">
            <v>2</v>
          </cell>
          <cell r="N1255" t="str">
            <v>LMV322Z</v>
          </cell>
          <cell r="O1255">
            <v>55868</v>
          </cell>
          <cell r="P1255" t="str">
            <v>-</v>
          </cell>
          <cell r="Q1255" t="str">
            <v>MCPX</v>
          </cell>
          <cell r="R1255" t="str">
            <v>PB</v>
          </cell>
          <cell r="S1255" t="str">
            <v>N</v>
          </cell>
          <cell r="T1255" t="str">
            <v>N</v>
          </cell>
          <cell r="U1255">
            <v>41590</v>
          </cell>
          <cell r="V1255">
            <v>41592</v>
          </cell>
          <cell r="W1255">
            <v>41694</v>
          </cell>
          <cell r="X1255">
            <v>41712</v>
          </cell>
          <cell r="Y1255">
            <v>41591</v>
          </cell>
          <cell r="Z1255">
            <v>41599</v>
          </cell>
          <cell r="AA1255" t="str">
            <v>-</v>
          </cell>
          <cell r="AB1255">
            <v>41599</v>
          </cell>
          <cell r="AC1255">
            <v>41600</v>
          </cell>
          <cell r="AD1255">
            <v>41614</v>
          </cell>
          <cell r="AE1255">
            <v>41657</v>
          </cell>
          <cell r="AF1255">
            <v>41660</v>
          </cell>
          <cell r="AH1255">
            <v>41682</v>
          </cell>
          <cell r="AI1255" t="str">
            <v>-</v>
          </cell>
          <cell r="AJ1255">
            <v>49</v>
          </cell>
          <cell r="AK1255">
            <v>17.142857142857142</v>
          </cell>
          <cell r="AL1255">
            <v>41591</v>
          </cell>
          <cell r="AM1255">
            <v>41618</v>
          </cell>
          <cell r="AN1255" t="str">
            <v>-</v>
          </cell>
          <cell r="AO1255">
            <v>41620</v>
          </cell>
          <cell r="AP1255">
            <v>41645</v>
          </cell>
          <cell r="AQ1255">
            <v>41645</v>
          </cell>
          <cell r="AR1255">
            <v>41646</v>
          </cell>
          <cell r="AT1255" t="str">
            <v>Parks</v>
          </cell>
          <cell r="AV1255">
            <v>41655</v>
          </cell>
          <cell r="AW1255" t="str">
            <v>-</v>
          </cell>
          <cell r="AX1255">
            <v>41659</v>
          </cell>
          <cell r="AY1255">
            <v>41696</v>
          </cell>
          <cell r="AZ1255">
            <v>104</v>
          </cell>
        </row>
        <row r="1256">
          <cell r="B1256" t="str">
            <v>A2368392-03</v>
          </cell>
          <cell r="C1256" t="str">
            <v>GAISA/ YPF Complejo Ind</v>
          </cell>
          <cell r="D1256" t="str">
            <v>Wareham</v>
          </cell>
          <cell r="F1256" t="str">
            <v>Miller</v>
          </cell>
          <cell r="H1256" t="str">
            <v>Madeleine</v>
          </cell>
          <cell r="I1256" t="str">
            <v>OI33763</v>
          </cell>
          <cell r="J1256" t="str">
            <v>J-2003</v>
          </cell>
          <cell r="K1256">
            <v>123841</v>
          </cell>
          <cell r="M1256">
            <v>1</v>
          </cell>
          <cell r="N1256" t="str">
            <v>LMV322</v>
          </cell>
          <cell r="O1256">
            <v>29191</v>
          </cell>
          <cell r="P1256" t="str">
            <v>-</v>
          </cell>
          <cell r="Q1256" t="str">
            <v>FLT</v>
          </cell>
          <cell r="R1256" t="str">
            <v>PB</v>
          </cell>
          <cell r="S1256" t="str">
            <v>N</v>
          </cell>
          <cell r="T1256" t="str">
            <v>N</v>
          </cell>
          <cell r="U1256">
            <v>41626</v>
          </cell>
          <cell r="V1256">
            <v>41628</v>
          </cell>
          <cell r="W1256">
            <v>41712</v>
          </cell>
          <cell r="X1256">
            <v>41712</v>
          </cell>
          <cell r="Y1256">
            <v>41626</v>
          </cell>
          <cell r="Z1256" t="str">
            <v>-</v>
          </cell>
          <cell r="AA1256" t="str">
            <v>-</v>
          </cell>
          <cell r="AB1256">
            <v>41635</v>
          </cell>
          <cell r="AC1256">
            <v>41600</v>
          </cell>
          <cell r="AD1256">
            <v>41614</v>
          </cell>
          <cell r="AE1256">
            <v>41657</v>
          </cell>
          <cell r="AF1256">
            <v>41660</v>
          </cell>
          <cell r="AH1256">
            <v>41682</v>
          </cell>
          <cell r="AI1256" t="str">
            <v>-</v>
          </cell>
          <cell r="AJ1256">
            <v>23</v>
          </cell>
          <cell r="AK1256">
            <v>12</v>
          </cell>
          <cell r="AL1256">
            <v>41626</v>
          </cell>
          <cell r="AM1256" t="str">
            <v>-</v>
          </cell>
          <cell r="AN1256" t="str">
            <v>-</v>
          </cell>
          <cell r="AV1256">
            <v>41652</v>
          </cell>
          <cell r="AW1256" t="str">
            <v>-</v>
          </cell>
          <cell r="AX1256">
            <v>41654</v>
          </cell>
          <cell r="AY1256">
            <v>41698</v>
          </cell>
          <cell r="AZ1256">
            <v>70</v>
          </cell>
        </row>
        <row r="1257">
          <cell r="B1257" t="str">
            <v>C2342819-01</v>
          </cell>
          <cell r="C1257" t="str">
            <v>EPC/ Markwest Gas Processing</v>
          </cell>
          <cell r="D1257" t="str">
            <v>Mckechnie</v>
          </cell>
          <cell r="F1257" t="str">
            <v>Joyce</v>
          </cell>
          <cell r="G1257" t="str">
            <v>-</v>
          </cell>
          <cell r="H1257" t="str">
            <v>Madeleine</v>
          </cell>
          <cell r="I1257" t="str">
            <v>3681106401</v>
          </cell>
          <cell r="J1257" t="str">
            <v>K-101</v>
          </cell>
          <cell r="K1257" t="str">
            <v>2013-360SC</v>
          </cell>
          <cell r="L1257" t="str">
            <v>Chatterji</v>
          </cell>
          <cell r="M1257">
            <v>1</v>
          </cell>
          <cell r="N1257" t="str">
            <v>LMC311P</v>
          </cell>
          <cell r="O1257">
            <v>154761</v>
          </cell>
          <cell r="P1257" t="str">
            <v>PP</v>
          </cell>
          <cell r="Q1257" t="str">
            <v>MCPX</v>
          </cell>
          <cell r="R1257" t="str">
            <v>CB</v>
          </cell>
          <cell r="S1257" t="str">
            <v>N</v>
          </cell>
          <cell r="T1257" t="str">
            <v>N</v>
          </cell>
          <cell r="U1257">
            <v>41557</v>
          </cell>
          <cell r="V1257">
            <v>41561</v>
          </cell>
          <cell r="W1257">
            <v>41729</v>
          </cell>
          <cell r="X1257">
            <v>41729</v>
          </cell>
          <cell r="Y1257">
            <v>41561</v>
          </cell>
          <cell r="Z1257">
            <v>41568</v>
          </cell>
          <cell r="AA1257" t="str">
            <v>-</v>
          </cell>
          <cell r="AB1257">
            <v>41575</v>
          </cell>
          <cell r="AC1257">
            <v>41617</v>
          </cell>
          <cell r="AD1257">
            <v>41631</v>
          </cell>
          <cell r="AE1257">
            <v>41654</v>
          </cell>
          <cell r="AF1257">
            <v>41663</v>
          </cell>
          <cell r="AH1257">
            <v>41699</v>
          </cell>
          <cell r="AI1257" t="str">
            <v>-</v>
          </cell>
          <cell r="AJ1257">
            <v>75</v>
          </cell>
          <cell r="AK1257">
            <v>24</v>
          </cell>
          <cell r="AL1257">
            <v>41561</v>
          </cell>
          <cell r="AM1257">
            <v>41565</v>
          </cell>
          <cell r="AN1257" t="str">
            <v>-</v>
          </cell>
          <cell r="AO1257">
            <v>41566</v>
          </cell>
          <cell r="AP1257">
            <v>41584</v>
          </cell>
          <cell r="AQ1257">
            <v>41584</v>
          </cell>
          <cell r="AR1257">
            <v>41611</v>
          </cell>
          <cell r="AS1257">
            <v>41662</v>
          </cell>
          <cell r="AT1257" t="str">
            <v>Peters</v>
          </cell>
          <cell r="AU1257" t="str">
            <v>Reichert</v>
          </cell>
          <cell r="AV1257">
            <v>41675</v>
          </cell>
          <cell r="AW1257" t="str">
            <v>-</v>
          </cell>
          <cell r="AX1257">
            <v>41682</v>
          </cell>
          <cell r="AY1257">
            <v>41729</v>
          </cell>
          <cell r="AZ1257">
            <v>168</v>
          </cell>
        </row>
        <row r="1258">
          <cell r="B1258" t="str">
            <v>C2369319-01</v>
          </cell>
          <cell r="C1258" t="str">
            <v>UOP RUSSELL</v>
          </cell>
          <cell r="D1258" t="str">
            <v>Boening</v>
          </cell>
          <cell r="F1258" t="str">
            <v>Miller</v>
          </cell>
          <cell r="G1258" t="str">
            <v>-</v>
          </cell>
          <cell r="H1258" t="str">
            <v>Madeleine</v>
          </cell>
          <cell r="I1258" t="str">
            <v>357-13</v>
          </cell>
          <cell r="J1258" t="str">
            <v>C-141</v>
          </cell>
          <cell r="K1258" t="str">
            <v>SC13340</v>
          </cell>
          <cell r="M1258">
            <v>1</v>
          </cell>
          <cell r="N1258" t="str">
            <v>LMC311P</v>
          </cell>
          <cell r="O1258">
            <v>129157</v>
          </cell>
          <cell r="P1258" t="str">
            <v>-</v>
          </cell>
          <cell r="Q1258" t="str">
            <v>FLT</v>
          </cell>
          <cell r="R1258" t="str">
            <v>CA</v>
          </cell>
          <cell r="S1258" t="str">
            <v>N</v>
          </cell>
          <cell r="T1258" t="str">
            <v>N</v>
          </cell>
          <cell r="U1258">
            <v>41631</v>
          </cell>
          <cell r="V1258">
            <v>41634</v>
          </cell>
          <cell r="W1258">
            <v>41726</v>
          </cell>
          <cell r="X1258">
            <v>41726</v>
          </cell>
          <cell r="Y1258">
            <v>41631</v>
          </cell>
          <cell r="Z1258">
            <v>41641</v>
          </cell>
          <cell r="AA1258" t="str">
            <v>-</v>
          </cell>
          <cell r="AB1258">
            <v>41648</v>
          </cell>
          <cell r="AC1258">
            <v>41614</v>
          </cell>
          <cell r="AD1258">
            <v>41628</v>
          </cell>
          <cell r="AE1258">
            <v>41662</v>
          </cell>
          <cell r="AF1258">
            <v>41666</v>
          </cell>
          <cell r="AH1258">
            <v>41696</v>
          </cell>
          <cell r="AI1258" t="str">
            <v>-</v>
          </cell>
          <cell r="AJ1258">
            <v>23</v>
          </cell>
          <cell r="AK1258">
            <v>13.142857142857142</v>
          </cell>
          <cell r="AL1258">
            <v>41631</v>
          </cell>
          <cell r="AN1258" t="str">
            <v>-</v>
          </cell>
          <cell r="AO1258" t="str">
            <v>-</v>
          </cell>
          <cell r="AP1258" t="str">
            <v>-</v>
          </cell>
          <cell r="AR1258" t="str">
            <v>-</v>
          </cell>
          <cell r="AS1258" t="str">
            <v>-</v>
          </cell>
          <cell r="AT1258" t="str">
            <v>-</v>
          </cell>
          <cell r="AU1258" t="str">
            <v>-</v>
          </cell>
          <cell r="AV1258">
            <v>41666</v>
          </cell>
          <cell r="AX1258">
            <v>41669</v>
          </cell>
          <cell r="AY1258">
            <v>41723</v>
          </cell>
          <cell r="AZ1258">
            <v>89</v>
          </cell>
        </row>
        <row r="1259">
          <cell r="B1259" t="str">
            <v>C2358446-01</v>
          </cell>
          <cell r="C1259" t="str">
            <v>APLMC West TX LLC</v>
          </cell>
          <cell r="D1259" t="str">
            <v>Wareham</v>
          </cell>
          <cell r="F1259" t="str">
            <v>Miller</v>
          </cell>
          <cell r="G1259" t="str">
            <v>-</v>
          </cell>
          <cell r="H1259" t="str">
            <v>Madeleine</v>
          </cell>
          <cell r="I1259" t="str">
            <v>2013-WTX-2182</v>
          </cell>
          <cell r="J1259" t="str">
            <v>C-141</v>
          </cell>
          <cell r="K1259" t="str">
            <v>SC13431</v>
          </cell>
          <cell r="M1259">
            <v>1</v>
          </cell>
          <cell r="N1259" t="str">
            <v>LMC311P</v>
          </cell>
          <cell r="O1259">
            <v>134377</v>
          </cell>
          <cell r="P1259" t="str">
            <v>-</v>
          </cell>
          <cell r="Q1259" t="str">
            <v>FLT</v>
          </cell>
          <cell r="R1259" t="str">
            <v>CA</v>
          </cell>
          <cell r="S1259" t="str">
            <v>N</v>
          </cell>
          <cell r="T1259" t="str">
            <v>N</v>
          </cell>
          <cell r="U1259">
            <v>41599</v>
          </cell>
          <cell r="V1259">
            <v>41600</v>
          </cell>
          <cell r="W1259">
            <v>41726</v>
          </cell>
          <cell r="X1259">
            <v>41726</v>
          </cell>
          <cell r="Y1259">
            <v>41599</v>
          </cell>
          <cell r="Z1259">
            <v>41607</v>
          </cell>
          <cell r="AA1259" t="str">
            <v>-</v>
          </cell>
          <cell r="AB1259">
            <v>41614</v>
          </cell>
          <cell r="AC1259">
            <v>41614</v>
          </cell>
          <cell r="AD1259">
            <v>41628</v>
          </cell>
          <cell r="AE1259">
            <v>41662</v>
          </cell>
          <cell r="AF1259">
            <v>41666</v>
          </cell>
          <cell r="AH1259">
            <v>41696</v>
          </cell>
          <cell r="AI1259" t="str">
            <v>-</v>
          </cell>
          <cell r="AJ1259">
            <v>47</v>
          </cell>
          <cell r="AK1259">
            <v>18</v>
          </cell>
          <cell r="AL1259">
            <v>41599</v>
          </cell>
          <cell r="AN1259" t="str">
            <v>-</v>
          </cell>
          <cell r="AV1259">
            <v>41666</v>
          </cell>
          <cell r="AX1259">
            <v>41666</v>
          </cell>
          <cell r="AY1259">
            <v>41697</v>
          </cell>
          <cell r="AZ1259">
            <v>97</v>
          </cell>
        </row>
        <row r="1260">
          <cell r="B1260" t="str">
            <v>C2352382-01</v>
          </cell>
          <cell r="C1260" t="str">
            <v>UOP Russell</v>
          </cell>
          <cell r="D1260" t="str">
            <v>Boening</v>
          </cell>
          <cell r="F1260" t="str">
            <v>Miller</v>
          </cell>
          <cell r="G1260" t="str">
            <v>-</v>
          </cell>
          <cell r="H1260" t="str">
            <v>FLT</v>
          </cell>
          <cell r="I1260" t="str">
            <v>360-6</v>
          </cell>
          <cell r="J1260" t="str">
            <v>C-2141</v>
          </cell>
          <cell r="K1260" t="str">
            <v>SC13411</v>
          </cell>
          <cell r="M1260">
            <v>1</v>
          </cell>
          <cell r="N1260" t="str">
            <v>LMC311P</v>
          </cell>
          <cell r="O1260">
            <v>129157</v>
          </cell>
          <cell r="P1260" t="str">
            <v>-</v>
          </cell>
          <cell r="Q1260" t="str">
            <v>FLT</v>
          </cell>
          <cell r="R1260" t="str">
            <v>CA</v>
          </cell>
          <cell r="S1260" t="str">
            <v>N</v>
          </cell>
          <cell r="T1260" t="str">
            <v>N</v>
          </cell>
          <cell r="U1260">
            <v>41584</v>
          </cell>
          <cell r="V1260">
            <v>41584</v>
          </cell>
          <cell r="W1260">
            <v>41730</v>
          </cell>
          <cell r="X1260">
            <v>41726</v>
          </cell>
          <cell r="Y1260">
            <v>41584</v>
          </cell>
          <cell r="Z1260" t="str">
            <v>-</v>
          </cell>
          <cell r="AA1260" t="str">
            <v>-</v>
          </cell>
          <cell r="AB1260">
            <v>41598</v>
          </cell>
          <cell r="AC1260">
            <v>41614</v>
          </cell>
          <cell r="AD1260">
            <v>41628</v>
          </cell>
          <cell r="AE1260">
            <v>41662</v>
          </cell>
          <cell r="AF1260">
            <v>41666</v>
          </cell>
          <cell r="AH1260">
            <v>41696</v>
          </cell>
          <cell r="AI1260" t="str">
            <v>-</v>
          </cell>
          <cell r="AJ1260">
            <v>59</v>
          </cell>
          <cell r="AK1260">
            <v>20.285714285714285</v>
          </cell>
          <cell r="AL1260">
            <v>41584</v>
          </cell>
          <cell r="AM1260">
            <v>41591</v>
          </cell>
          <cell r="AN1260" t="str">
            <v>-</v>
          </cell>
          <cell r="AO1260" t="str">
            <v>-</v>
          </cell>
          <cell r="AP1260" t="str">
            <v>-</v>
          </cell>
          <cell r="AR1260" t="str">
            <v>-</v>
          </cell>
          <cell r="AS1260" t="str">
            <v>-</v>
          </cell>
          <cell r="AT1260" t="str">
            <v>-</v>
          </cell>
          <cell r="AU1260" t="str">
            <v>-</v>
          </cell>
          <cell r="AV1260">
            <v>41591</v>
          </cell>
          <cell r="AW1260" t="str">
            <v>-</v>
          </cell>
          <cell r="AX1260">
            <v>41592</v>
          </cell>
          <cell r="AY1260">
            <v>41726</v>
          </cell>
          <cell r="AZ1260">
            <v>142</v>
          </cell>
        </row>
        <row r="1261">
          <cell r="B1261" t="str">
            <v>C2345528-01</v>
          </cell>
          <cell r="C1261" t="str">
            <v>Exterran/ Anadarko Petroleum</v>
          </cell>
          <cell r="D1261" t="str">
            <v>Wareham</v>
          </cell>
          <cell r="F1261" t="str">
            <v>Miller</v>
          </cell>
          <cell r="G1261" t="str">
            <v>-</v>
          </cell>
          <cell r="H1261" t="str">
            <v>Madeleine</v>
          </cell>
          <cell r="I1261" t="str">
            <v>5585904</v>
          </cell>
          <cell r="J1261" t="str">
            <v>C-2430</v>
          </cell>
          <cell r="K1261" t="str">
            <v>SC13386</v>
          </cell>
          <cell r="M1261">
            <v>1</v>
          </cell>
          <cell r="N1261" t="str">
            <v>LMC313</v>
          </cell>
          <cell r="O1261">
            <v>244949</v>
          </cell>
          <cell r="P1261" t="str">
            <v>PP</v>
          </cell>
          <cell r="Q1261" t="str">
            <v>FLT</v>
          </cell>
          <cell r="R1261" t="str">
            <v>CA</v>
          </cell>
          <cell r="S1261" t="str">
            <v>N</v>
          </cell>
          <cell r="T1261" t="str">
            <v>N</v>
          </cell>
          <cell r="U1261">
            <v>41568</v>
          </cell>
          <cell r="V1261">
            <v>41568</v>
          </cell>
          <cell r="W1261">
            <v>41726</v>
          </cell>
          <cell r="X1261">
            <v>41726</v>
          </cell>
          <cell r="Y1261">
            <v>41568</v>
          </cell>
          <cell r="Z1261">
            <v>41575</v>
          </cell>
          <cell r="AA1261" t="str">
            <v>-</v>
          </cell>
          <cell r="AB1261">
            <v>41582</v>
          </cell>
          <cell r="AC1261">
            <v>41614</v>
          </cell>
          <cell r="AD1261">
            <v>41628</v>
          </cell>
          <cell r="AE1261">
            <v>41662</v>
          </cell>
          <cell r="AF1261">
            <v>41666</v>
          </cell>
          <cell r="AH1261">
            <v>41696</v>
          </cell>
          <cell r="AI1261" t="str">
            <v>-</v>
          </cell>
          <cell r="AJ1261">
            <v>71</v>
          </cell>
          <cell r="AK1261">
            <v>22.571428571428573</v>
          </cell>
          <cell r="AL1261">
            <v>41933</v>
          </cell>
          <cell r="AM1261">
            <v>41569</v>
          </cell>
          <cell r="AN1261" t="str">
            <v>-</v>
          </cell>
          <cell r="AO1261">
            <v>41590</v>
          </cell>
          <cell r="AP1261">
            <v>41625</v>
          </cell>
          <cell r="AQ1261">
            <v>41625</v>
          </cell>
          <cell r="AR1261">
            <v>41626</v>
          </cell>
          <cell r="AV1261">
            <v>41666</v>
          </cell>
          <cell r="AX1261">
            <v>41667</v>
          </cell>
          <cell r="AY1261">
            <v>41729</v>
          </cell>
          <cell r="AZ1261">
            <v>161</v>
          </cell>
        </row>
        <row r="1262">
          <cell r="B1262" t="str">
            <v>A2358915-01</v>
          </cell>
          <cell r="C1262" t="str">
            <v>Progressive Pumps Corp/ Michelin North America</v>
          </cell>
          <cell r="D1262" t="str">
            <v>Kennedy</v>
          </cell>
          <cell r="F1262" t="str">
            <v>Miller</v>
          </cell>
          <cell r="G1262" t="str">
            <v>-</v>
          </cell>
          <cell r="H1262" t="str">
            <v>FLT</v>
          </cell>
          <cell r="I1262" t="str">
            <v>40016</v>
          </cell>
          <cell r="J1262">
            <v>0</v>
          </cell>
          <cell r="K1262" t="str">
            <v>116712-3</v>
          </cell>
          <cell r="M1262">
            <v>1</v>
          </cell>
          <cell r="N1262" t="str">
            <v>LMV322</v>
          </cell>
          <cell r="O1262">
            <v>41271</v>
          </cell>
          <cell r="P1262" t="str">
            <v>-</v>
          </cell>
          <cell r="Q1262" t="str">
            <v>FLT</v>
          </cell>
          <cell r="R1262" t="str">
            <v>PA</v>
          </cell>
          <cell r="S1262" t="str">
            <v>N</v>
          </cell>
          <cell r="T1262" t="str">
            <v>N</v>
          </cell>
          <cell r="U1262">
            <v>41600</v>
          </cell>
          <cell r="V1262">
            <v>41603</v>
          </cell>
          <cell r="W1262">
            <v>41712</v>
          </cell>
          <cell r="X1262">
            <v>41712</v>
          </cell>
          <cell r="Y1262">
            <v>41600</v>
          </cell>
          <cell r="Z1262">
            <v>41610</v>
          </cell>
          <cell r="AA1262" t="str">
            <v>-</v>
          </cell>
          <cell r="AB1262">
            <v>41610</v>
          </cell>
          <cell r="AC1262">
            <v>41600</v>
          </cell>
          <cell r="AD1262">
            <v>41614</v>
          </cell>
          <cell r="AE1262">
            <v>41664</v>
          </cell>
          <cell r="AF1262">
            <v>41667</v>
          </cell>
          <cell r="AH1262">
            <v>41682</v>
          </cell>
          <cell r="AI1262" t="str">
            <v>-</v>
          </cell>
          <cell r="AJ1262">
            <v>47</v>
          </cell>
          <cell r="AK1262">
            <v>15.571428571428571</v>
          </cell>
          <cell r="AL1262">
            <v>41600</v>
          </cell>
          <cell r="AN1262" t="str">
            <v>-</v>
          </cell>
          <cell r="AO1262">
            <v>41666</v>
          </cell>
          <cell r="AP1262">
            <v>41666</v>
          </cell>
          <cell r="AQ1262">
            <v>41667</v>
          </cell>
          <cell r="AR1262">
            <v>41668</v>
          </cell>
          <cell r="AS1262">
            <v>41668</v>
          </cell>
          <cell r="AT1262" t="str">
            <v>Wareham</v>
          </cell>
          <cell r="AU1262" t="str">
            <v>Wareham</v>
          </cell>
          <cell r="AV1262">
            <v>41668</v>
          </cell>
          <cell r="AW1262" t="str">
            <v>-</v>
          </cell>
          <cell r="AX1262">
            <v>41674</v>
          </cell>
          <cell r="AY1262">
            <v>41709</v>
          </cell>
          <cell r="AZ1262">
            <v>106</v>
          </cell>
        </row>
        <row r="1263">
          <cell r="B1263" t="str">
            <v>C2373964-01</v>
          </cell>
          <cell r="C1263" t="str">
            <v>VIBROPAC IND. E COM. DE EQUIP. LTDA/ PETROBRAS</v>
          </cell>
          <cell r="D1263" t="str">
            <v>Wareham</v>
          </cell>
          <cell r="F1263" t="str">
            <v>-</v>
          </cell>
          <cell r="G1263" t="str">
            <v>-</v>
          </cell>
          <cell r="H1263" t="str">
            <v>Madeleine</v>
          </cell>
          <cell r="I1263" t="str">
            <v>16308</v>
          </cell>
          <cell r="J1263" t="str">
            <v>-</v>
          </cell>
          <cell r="K1263" t="str">
            <v>SC13240</v>
          </cell>
          <cell r="M1263">
            <v>1</v>
          </cell>
          <cell r="N1263" t="str">
            <v>LMC311F</v>
          </cell>
          <cell r="O1263">
            <v>151703</v>
          </cell>
          <cell r="P1263" t="str">
            <v>-</v>
          </cell>
          <cell r="Q1263" t="str">
            <v>FLT</v>
          </cell>
          <cell r="R1263" t="str">
            <v>CA</v>
          </cell>
          <cell r="S1263" t="str">
            <v>N</v>
          </cell>
          <cell r="T1263" t="str">
            <v>N</v>
          </cell>
          <cell r="U1263">
            <v>41649</v>
          </cell>
          <cell r="V1263">
            <v>41652</v>
          </cell>
          <cell r="W1263">
            <v>41733</v>
          </cell>
          <cell r="X1263">
            <v>41726</v>
          </cell>
          <cell r="Y1263">
            <v>41649</v>
          </cell>
          <cell r="Z1263">
            <v>41659</v>
          </cell>
          <cell r="AA1263" t="str">
            <v>-</v>
          </cell>
          <cell r="AB1263">
            <v>41666</v>
          </cell>
          <cell r="AC1263">
            <v>41614</v>
          </cell>
          <cell r="AD1263">
            <v>41628</v>
          </cell>
          <cell r="AE1263">
            <v>41664</v>
          </cell>
          <cell r="AF1263">
            <v>41668</v>
          </cell>
          <cell r="AH1263">
            <v>41696</v>
          </cell>
          <cell r="AI1263" t="str">
            <v>-</v>
          </cell>
          <cell r="AJ1263">
            <v>13</v>
          </cell>
          <cell r="AK1263">
            <v>10.571428571428571</v>
          </cell>
          <cell r="AL1263">
            <v>41649</v>
          </cell>
          <cell r="AP1263">
            <v>41674</v>
          </cell>
          <cell r="AV1263">
            <v>41675</v>
          </cell>
          <cell r="AW1263" t="str">
            <v>-</v>
          </cell>
          <cell r="AX1263">
            <v>41680</v>
          </cell>
          <cell r="AY1263">
            <v>41729</v>
          </cell>
          <cell r="AZ1263">
            <v>77</v>
          </cell>
        </row>
        <row r="1264">
          <cell r="B1264" t="str">
            <v>C2287374-01</v>
          </cell>
          <cell r="C1264" t="str">
            <v>Oberon Fuels</v>
          </cell>
          <cell r="D1264" t="str">
            <v>Mckechnie</v>
          </cell>
          <cell r="F1264" t="str">
            <v>Schumacher</v>
          </cell>
          <cell r="H1264" t="str">
            <v>Christina</v>
          </cell>
          <cell r="I1264" t="str">
            <v>SUN-29MAY29</v>
          </cell>
          <cell r="J1264" t="str">
            <v>TBD</v>
          </cell>
          <cell r="K1264" t="str">
            <v>SC12356</v>
          </cell>
          <cell r="L1264" t="str">
            <v>Gonzales
Chatterji</v>
          </cell>
          <cell r="M1264">
            <v>1</v>
          </cell>
          <cell r="N1264" t="str">
            <v>BMC341P</v>
          </cell>
          <cell r="O1264">
            <v>340000</v>
          </cell>
          <cell r="P1264" t="str">
            <v>PP</v>
          </cell>
          <cell r="Q1264" t="str">
            <v>CPX</v>
          </cell>
          <cell r="R1264" t="str">
            <v>CF</v>
          </cell>
          <cell r="S1264" t="str">
            <v>Y</v>
          </cell>
          <cell r="T1264" t="str">
            <v>N</v>
          </cell>
          <cell r="U1264">
            <v>41424</v>
          </cell>
          <cell r="V1264">
            <v>41425</v>
          </cell>
          <cell r="W1264">
            <v>41789</v>
          </cell>
          <cell r="X1264">
            <v>41789</v>
          </cell>
          <cell r="Y1264">
            <v>41424</v>
          </cell>
          <cell r="Z1264">
            <v>41435</v>
          </cell>
          <cell r="AA1264" t="str">
            <v>-</v>
          </cell>
          <cell r="AB1264">
            <v>41439</v>
          </cell>
          <cell r="AC1264">
            <v>41481</v>
          </cell>
          <cell r="AD1264">
            <v>41502</v>
          </cell>
          <cell r="AE1264">
            <v>41493</v>
          </cell>
          <cell r="AF1264">
            <v>41669</v>
          </cell>
          <cell r="AH1264">
            <v>41759</v>
          </cell>
          <cell r="AI1264" t="str">
            <v>-</v>
          </cell>
          <cell r="AJ1264">
            <v>175</v>
          </cell>
          <cell r="AK1264">
            <v>52</v>
          </cell>
          <cell r="AL1264">
            <v>41425</v>
          </cell>
          <cell r="AM1264">
            <v>41436</v>
          </cell>
          <cell r="AN1264" t="str">
            <v>-</v>
          </cell>
          <cell r="AO1264">
            <v>41435</v>
          </cell>
          <cell r="AP1264">
            <v>41463</v>
          </cell>
          <cell r="AR1264">
            <v>41493</v>
          </cell>
          <cell r="AT1264" t="str">
            <v>Peters</v>
          </cell>
          <cell r="AU1264" t="str">
            <v>-</v>
          </cell>
          <cell r="AV1264">
            <v>41558</v>
          </cell>
          <cell r="AW1264" t="str">
            <v>-</v>
          </cell>
          <cell r="AX1264">
            <v>41565</v>
          </cell>
          <cell r="AY1264">
            <v>41790</v>
          </cell>
        </row>
        <row r="1265">
          <cell r="B1265" t="str">
            <v>A2353697-01</v>
          </cell>
          <cell r="C1265" t="str">
            <v>Ind Pump &amp; Equip/ Husky Refining</v>
          </cell>
          <cell r="D1265" t="str">
            <v>Wareham</v>
          </cell>
          <cell r="F1265" t="str">
            <v>Miller</v>
          </cell>
          <cell r="G1265" t="str">
            <v>-</v>
          </cell>
          <cell r="H1265" t="str">
            <v>Madeleine</v>
          </cell>
          <cell r="I1265" t="str">
            <v>5474</v>
          </cell>
          <cell r="J1265">
            <v>8400731091</v>
          </cell>
          <cell r="K1265" t="str">
            <v>105067-12</v>
          </cell>
          <cell r="M1265">
            <v>1</v>
          </cell>
          <cell r="N1265" t="str">
            <v>LMV801</v>
          </cell>
          <cell r="O1265">
            <v>39993</v>
          </cell>
          <cell r="P1265" t="str">
            <v>-</v>
          </cell>
          <cell r="Q1265" t="str">
            <v>FLT</v>
          </cell>
          <cell r="R1265" t="str">
            <v>PB</v>
          </cell>
          <cell r="S1265" t="str">
            <v>N</v>
          </cell>
          <cell r="T1265" t="str">
            <v>N</v>
          </cell>
          <cell r="U1265">
            <v>41586</v>
          </cell>
          <cell r="V1265">
            <v>41586</v>
          </cell>
          <cell r="W1265">
            <v>41690</v>
          </cell>
          <cell r="X1265">
            <v>41719</v>
          </cell>
          <cell r="Y1265">
            <v>41586</v>
          </cell>
          <cell r="Z1265">
            <v>41593</v>
          </cell>
          <cell r="AA1265">
            <v>41593</v>
          </cell>
          <cell r="AB1265">
            <v>41593</v>
          </cell>
          <cell r="AC1265">
            <v>41607</v>
          </cell>
          <cell r="AD1265">
            <v>41621</v>
          </cell>
          <cell r="AE1265">
            <v>41668</v>
          </cell>
          <cell r="AF1265">
            <v>41671</v>
          </cell>
          <cell r="AH1265">
            <v>41689</v>
          </cell>
          <cell r="AI1265" t="str">
            <v>-</v>
          </cell>
          <cell r="AJ1265">
            <v>61</v>
          </cell>
          <cell r="AK1265">
            <v>19</v>
          </cell>
          <cell r="AL1265">
            <v>41951</v>
          </cell>
          <cell r="AM1265">
            <v>41626</v>
          </cell>
          <cell r="AN1265">
            <v>41626</v>
          </cell>
          <cell r="AO1265">
            <v>41627</v>
          </cell>
          <cell r="AP1265">
            <v>41586</v>
          </cell>
          <cell r="AQ1265">
            <v>41631</v>
          </cell>
          <cell r="AR1265">
            <v>41631</v>
          </cell>
          <cell r="AS1265">
            <v>41642</v>
          </cell>
          <cell r="AT1265" t="str">
            <v>Kampman</v>
          </cell>
          <cell r="AU1265" t="str">
            <v>Kampman</v>
          </cell>
          <cell r="AV1265">
            <v>41642</v>
          </cell>
          <cell r="AW1265" t="str">
            <v>-</v>
          </cell>
          <cell r="AX1265">
            <v>41646</v>
          </cell>
          <cell r="AY1265">
            <v>41726</v>
          </cell>
          <cell r="AZ1265">
            <v>140</v>
          </cell>
        </row>
        <row r="1266">
          <cell r="B1266" t="str">
            <v>C2363341-01</v>
          </cell>
          <cell r="C1266" t="str">
            <v>Exterran Energy Solutions</v>
          </cell>
          <cell r="D1266" t="str">
            <v>Wareham</v>
          </cell>
          <cell r="F1266" t="str">
            <v>Miller</v>
          </cell>
          <cell r="G1266" t="str">
            <v>-</v>
          </cell>
          <cell r="H1266" t="str">
            <v>Kursten</v>
          </cell>
          <cell r="I1266" t="str">
            <v>5604440</v>
          </cell>
          <cell r="J1266" t="str">
            <v>C-2430</v>
          </cell>
          <cell r="K1266" t="str">
            <v>SC13446</v>
          </cell>
          <cell r="M1266">
            <v>1</v>
          </cell>
          <cell r="N1266" t="str">
            <v>LMC311P</v>
          </cell>
          <cell r="O1266">
            <v>151831</v>
          </cell>
          <cell r="P1266" t="str">
            <v>PP</v>
          </cell>
          <cell r="Q1266" t="str">
            <v>STD</v>
          </cell>
          <cell r="R1266" t="str">
            <v>CA</v>
          </cell>
          <cell r="S1266" t="str">
            <v>Y</v>
          </cell>
          <cell r="T1266" t="str">
            <v>N</v>
          </cell>
          <cell r="U1266">
            <v>41617</v>
          </cell>
          <cell r="V1266">
            <v>41617</v>
          </cell>
          <cell r="W1266">
            <v>41722</v>
          </cell>
          <cell r="X1266">
            <v>41726</v>
          </cell>
          <cell r="Y1266">
            <v>41617</v>
          </cell>
          <cell r="Z1266">
            <v>41624</v>
          </cell>
          <cell r="AA1266">
            <v>41624</v>
          </cell>
          <cell r="AB1266">
            <v>41631</v>
          </cell>
          <cell r="AC1266">
            <v>41614</v>
          </cell>
          <cell r="AD1266">
            <v>41628</v>
          </cell>
          <cell r="AE1266">
            <v>41667</v>
          </cell>
          <cell r="AF1266">
            <v>41671</v>
          </cell>
          <cell r="AH1266">
            <v>41696</v>
          </cell>
          <cell r="AI1266" t="str">
            <v>-</v>
          </cell>
          <cell r="AJ1266">
            <v>40</v>
          </cell>
          <cell r="AK1266">
            <v>15.571428571428571</v>
          </cell>
          <cell r="AL1266">
            <v>41617</v>
          </cell>
          <cell r="AM1266">
            <v>41618</v>
          </cell>
          <cell r="AN1266" t="str">
            <v>-</v>
          </cell>
          <cell r="AO1266">
            <v>41618</v>
          </cell>
          <cell r="AP1266">
            <v>41647</v>
          </cell>
          <cell r="AQ1266">
            <v>41647</v>
          </cell>
          <cell r="AR1266">
            <v>41647</v>
          </cell>
          <cell r="AV1266">
            <v>41649</v>
          </cell>
          <cell r="AW1266" t="str">
            <v>-</v>
          </cell>
          <cell r="AX1266">
            <v>41652</v>
          </cell>
          <cell r="AY1266">
            <v>41711</v>
          </cell>
          <cell r="AZ1266">
            <v>94</v>
          </cell>
        </row>
        <row r="1267">
          <cell r="B1267" t="str">
            <v>A2326673-01-02</v>
          </cell>
          <cell r="C1267" t="str">
            <v>Jacobs Eng/ Exxon Mobil</v>
          </cell>
          <cell r="D1267" t="str">
            <v>Setelin</v>
          </cell>
          <cell r="F1267" t="str">
            <v>Joyce</v>
          </cell>
          <cell r="H1267" t="str">
            <v>Madeleine</v>
          </cell>
          <cell r="I1267" t="str">
            <v>58NJ9860-HH085899</v>
          </cell>
          <cell r="J1267" t="str">
            <v>P-836A/B</v>
          </cell>
          <cell r="K1267" t="str">
            <v>119015-6</v>
          </cell>
          <cell r="M1267">
            <v>2</v>
          </cell>
          <cell r="N1267" t="str">
            <v>LMV322</v>
          </cell>
          <cell r="O1267">
            <v>178638</v>
          </cell>
          <cell r="P1267" t="str">
            <v>-</v>
          </cell>
          <cell r="Q1267" t="str">
            <v>MCPX</v>
          </cell>
          <cell r="R1267" t="str">
            <v>PC</v>
          </cell>
          <cell r="S1267" t="str">
            <v>Y</v>
          </cell>
          <cell r="T1267" t="str">
            <v>N</v>
          </cell>
          <cell r="U1267">
            <v>41521</v>
          </cell>
          <cell r="V1267">
            <v>41521</v>
          </cell>
          <cell r="W1267">
            <v>41746</v>
          </cell>
          <cell r="X1267">
            <v>41746</v>
          </cell>
          <cell r="Y1267">
            <v>41521</v>
          </cell>
          <cell r="Z1267">
            <v>41528</v>
          </cell>
          <cell r="AA1267" t="str">
            <v>-</v>
          </cell>
          <cell r="AB1267">
            <v>41528</v>
          </cell>
          <cell r="AC1267">
            <v>41858</v>
          </cell>
          <cell r="AD1267">
            <v>41844</v>
          </cell>
          <cell r="AE1267">
            <v>41612</v>
          </cell>
          <cell r="AF1267">
            <v>41673</v>
          </cell>
          <cell r="AH1267">
            <v>41716</v>
          </cell>
          <cell r="AI1267" t="str">
            <v>-</v>
          </cell>
          <cell r="AJ1267">
            <v>109</v>
          </cell>
          <cell r="AK1267">
            <v>32.142857142857146</v>
          </cell>
          <cell r="AL1267">
            <v>41521</v>
          </cell>
          <cell r="AM1267">
            <v>41561</v>
          </cell>
          <cell r="AN1267" t="str">
            <v>-</v>
          </cell>
          <cell r="AO1267" t="str">
            <v>101/15/13</v>
          </cell>
          <cell r="AP1267">
            <v>41571</v>
          </cell>
          <cell r="AQ1267">
            <v>41571</v>
          </cell>
          <cell r="AR1267">
            <v>41572</v>
          </cell>
          <cell r="AS1267">
            <v>41576</v>
          </cell>
          <cell r="AT1267" t="str">
            <v>Parks</v>
          </cell>
          <cell r="AU1267" t="str">
            <v>Smeltzer</v>
          </cell>
          <cell r="AV1267">
            <v>41682</v>
          </cell>
          <cell r="AW1267" t="str">
            <v>-</v>
          </cell>
          <cell r="AX1267">
            <v>41687</v>
          </cell>
          <cell r="AY1267">
            <v>41752</v>
          </cell>
          <cell r="AZ1267">
            <v>231</v>
          </cell>
        </row>
        <row r="1268">
          <cell r="B1268" t="str">
            <v>C2348199-01</v>
          </cell>
          <cell r="C1268" t="str">
            <v>UOP/ Antipinsky Refinery</v>
          </cell>
          <cell r="D1268" t="str">
            <v>Mckechnie</v>
          </cell>
          <cell r="F1268" t="str">
            <v>Joyce</v>
          </cell>
          <cell r="G1268" t="str">
            <v>Mckechnie</v>
          </cell>
          <cell r="H1268" t="str">
            <v>Michelle</v>
          </cell>
          <cell r="I1268" t="str">
            <v>4500530683</v>
          </cell>
          <cell r="J1268" t="str">
            <v>208-40-K-003</v>
          </cell>
          <cell r="K1268" t="str">
            <v>SC13081</v>
          </cell>
          <cell r="M1268">
            <v>1</v>
          </cell>
          <cell r="N1268" t="str">
            <v>LMC311P</v>
          </cell>
          <cell r="O1268">
            <v>224387.91</v>
          </cell>
          <cell r="P1268" t="str">
            <v>PP</v>
          </cell>
          <cell r="Q1268" t="str">
            <v>MCPX</v>
          </cell>
          <cell r="R1268" t="str">
            <v>CA</v>
          </cell>
          <cell r="S1268" t="str">
            <v>Y</v>
          </cell>
          <cell r="T1268" t="str">
            <v>N</v>
          </cell>
          <cell r="U1268">
            <v>41572</v>
          </cell>
          <cell r="V1268">
            <v>41572</v>
          </cell>
          <cell r="W1268">
            <v>41729</v>
          </cell>
          <cell r="X1268">
            <v>41747</v>
          </cell>
          <cell r="Y1268">
            <v>41572</v>
          </cell>
          <cell r="Z1268">
            <v>41579</v>
          </cell>
          <cell r="AA1268">
            <v>41579</v>
          </cell>
          <cell r="AB1268">
            <v>41586</v>
          </cell>
          <cell r="AC1268">
            <v>41635</v>
          </cell>
          <cell r="AD1268">
            <v>41649</v>
          </cell>
          <cell r="AE1268">
            <v>41669</v>
          </cell>
          <cell r="AF1268">
            <v>41673</v>
          </cell>
          <cell r="AH1268">
            <v>41717</v>
          </cell>
          <cell r="AI1268" t="str">
            <v>-</v>
          </cell>
          <cell r="AJ1268">
            <v>72</v>
          </cell>
          <cell r="AK1268">
            <v>25</v>
          </cell>
          <cell r="AL1268">
            <v>41572</v>
          </cell>
          <cell r="AM1268">
            <v>41584</v>
          </cell>
          <cell r="AN1268" t="str">
            <v>-</v>
          </cell>
          <cell r="AO1268">
            <v>41586</v>
          </cell>
          <cell r="AP1268">
            <v>41584</v>
          </cell>
          <cell r="AQ1268">
            <v>41646</v>
          </cell>
          <cell r="AR1268">
            <v>41696</v>
          </cell>
          <cell r="AS1268">
            <v>41701</v>
          </cell>
          <cell r="AT1268" t="str">
            <v>Peters</v>
          </cell>
          <cell r="AU1268" t="str">
            <v>Parsell</v>
          </cell>
          <cell r="AV1268">
            <v>41703</v>
          </cell>
          <cell r="AX1268">
            <v>41709</v>
          </cell>
          <cell r="AY1268">
            <v>41759</v>
          </cell>
          <cell r="AZ1268">
            <v>187</v>
          </cell>
        </row>
        <row r="1269">
          <cell r="B1269" t="str">
            <v>C2348199-02</v>
          </cell>
          <cell r="C1269" t="str">
            <v>UOP/ Antipinsky Refinery</v>
          </cell>
          <cell r="D1269" t="str">
            <v>Mckechnie</v>
          </cell>
          <cell r="F1269" t="str">
            <v>Joyce</v>
          </cell>
          <cell r="G1269" t="str">
            <v>Mckechnie</v>
          </cell>
          <cell r="H1269" t="str">
            <v>Michelle</v>
          </cell>
          <cell r="I1269" t="str">
            <v>4500530683</v>
          </cell>
          <cell r="J1269" t="str">
            <v>208-40- K-004</v>
          </cell>
          <cell r="K1269" t="str">
            <v>SC13081</v>
          </cell>
          <cell r="M1269">
            <v>1</v>
          </cell>
          <cell r="N1269" t="str">
            <v>LMC311P</v>
          </cell>
          <cell r="O1269">
            <v>224387.92</v>
          </cell>
          <cell r="P1269" t="str">
            <v>PP</v>
          </cell>
          <cell r="Q1269" t="str">
            <v>MCPX</v>
          </cell>
          <cell r="R1269" t="str">
            <v>CA</v>
          </cell>
          <cell r="S1269" t="str">
            <v>Y</v>
          </cell>
          <cell r="T1269" t="str">
            <v>N</v>
          </cell>
          <cell r="U1269">
            <v>41572</v>
          </cell>
          <cell r="V1269">
            <v>41572</v>
          </cell>
          <cell r="W1269">
            <v>41729</v>
          </cell>
          <cell r="X1269">
            <v>41747</v>
          </cell>
          <cell r="Y1269">
            <v>41572</v>
          </cell>
          <cell r="Z1269">
            <v>41579</v>
          </cell>
          <cell r="AA1269">
            <v>41579</v>
          </cell>
          <cell r="AB1269">
            <v>41586</v>
          </cell>
          <cell r="AC1269">
            <v>41635</v>
          </cell>
          <cell r="AD1269">
            <v>41649</v>
          </cell>
          <cell r="AE1269">
            <v>41669</v>
          </cell>
          <cell r="AF1269">
            <v>41673</v>
          </cell>
          <cell r="AH1269">
            <v>41717</v>
          </cell>
          <cell r="AI1269" t="str">
            <v>-</v>
          </cell>
          <cell r="AJ1269">
            <v>72</v>
          </cell>
          <cell r="AK1269">
            <v>25</v>
          </cell>
          <cell r="AL1269">
            <v>41572</v>
          </cell>
          <cell r="AM1269">
            <v>41584</v>
          </cell>
          <cell r="AN1269" t="str">
            <v>-</v>
          </cell>
          <cell r="AO1269">
            <v>41586</v>
          </cell>
          <cell r="AP1269">
            <v>41584</v>
          </cell>
          <cell r="AQ1269">
            <v>41646</v>
          </cell>
          <cell r="AR1269">
            <v>41696</v>
          </cell>
          <cell r="AS1269">
            <v>41701</v>
          </cell>
          <cell r="AT1269" t="str">
            <v>Peters</v>
          </cell>
          <cell r="AU1269" t="str">
            <v>Parsell</v>
          </cell>
          <cell r="AV1269">
            <v>41703</v>
          </cell>
          <cell r="AX1269">
            <v>41709</v>
          </cell>
          <cell r="AY1269">
            <v>41759</v>
          </cell>
          <cell r="AZ1269">
            <v>187</v>
          </cell>
        </row>
        <row r="1270">
          <cell r="B1270" t="str">
            <v>A2378606-01</v>
          </cell>
          <cell r="C1270" t="str">
            <v>DCP Midstream</v>
          </cell>
          <cell r="D1270" t="str">
            <v>Boening</v>
          </cell>
          <cell r="F1270" t="str">
            <v>Miller</v>
          </cell>
          <cell r="H1270" t="str">
            <v>FLT</v>
          </cell>
          <cell r="I1270" t="str">
            <v>FSP01-000182822</v>
          </cell>
          <cell r="J1270">
            <v>0</v>
          </cell>
          <cell r="K1270" t="str">
            <v>125001-2</v>
          </cell>
          <cell r="M1270">
            <v>1</v>
          </cell>
          <cell r="N1270" t="str">
            <v>LMV806</v>
          </cell>
          <cell r="O1270">
            <v>48107</v>
          </cell>
          <cell r="P1270" t="str">
            <v>-</v>
          </cell>
          <cell r="Q1270" t="str">
            <v>FLT</v>
          </cell>
          <cell r="R1270" t="str">
            <v>P8</v>
          </cell>
          <cell r="S1270" t="str">
            <v>N</v>
          </cell>
          <cell r="T1270" t="str">
            <v>Y</v>
          </cell>
          <cell r="U1270">
            <v>41661</v>
          </cell>
          <cell r="V1270">
            <v>41661</v>
          </cell>
          <cell r="W1270">
            <v>41717</v>
          </cell>
          <cell r="X1270">
            <v>41717</v>
          </cell>
          <cell r="Y1270">
            <v>41661</v>
          </cell>
          <cell r="Z1270">
            <v>41668</v>
          </cell>
          <cell r="AA1270">
            <v>41668</v>
          </cell>
          <cell r="AB1270">
            <v>41665</v>
          </cell>
          <cell r="AC1270">
            <v>41717</v>
          </cell>
          <cell r="AD1270">
            <v>41717</v>
          </cell>
          <cell r="AE1270">
            <v>41672</v>
          </cell>
          <cell r="AF1270">
            <v>41674</v>
          </cell>
          <cell r="AH1270">
            <v>41687</v>
          </cell>
          <cell r="AI1270" t="str">
            <v>-</v>
          </cell>
          <cell r="AJ1270">
            <v>10</v>
          </cell>
          <cell r="AK1270">
            <v>8</v>
          </cell>
          <cell r="AL1270">
            <v>41661</v>
          </cell>
          <cell r="AV1270">
            <v>41674</v>
          </cell>
          <cell r="AX1270">
            <v>41681</v>
          </cell>
          <cell r="AY1270">
            <v>41722</v>
          </cell>
          <cell r="AZ1270">
            <v>61</v>
          </cell>
        </row>
        <row r="1271">
          <cell r="B1271" t="str">
            <v>C2335464-01-02</v>
          </cell>
          <cell r="C1271" t="str">
            <v>Shell Oil Co/ Elba Liquefaction Project</v>
          </cell>
          <cell r="D1271" t="str">
            <v>Mckechnie</v>
          </cell>
          <cell r="F1271" t="str">
            <v>Rossmiller</v>
          </cell>
          <cell r="G1271" t="str">
            <v>Mckechnie</v>
          </cell>
          <cell r="H1271" t="str">
            <v>Norma</v>
          </cell>
          <cell r="I1271" t="str">
            <v>4511867744</v>
          </cell>
          <cell r="J1271" t="str">
            <v>K-0301</v>
          </cell>
          <cell r="K1271" t="str">
            <v>SC13107</v>
          </cell>
          <cell r="M1271">
            <v>2</v>
          </cell>
          <cell r="N1271" t="str">
            <v>BMC311P</v>
          </cell>
          <cell r="O1271">
            <v>682271.68</v>
          </cell>
          <cell r="P1271" t="str">
            <v>PP</v>
          </cell>
          <cell r="Q1271" t="str">
            <v>MCPX</v>
          </cell>
          <cell r="R1271" t="str">
            <v>CG</v>
          </cell>
          <cell r="S1271" t="str">
            <v>Y</v>
          </cell>
          <cell r="T1271" t="str">
            <v>N</v>
          </cell>
          <cell r="U1271">
            <v>41542</v>
          </cell>
          <cell r="V1271">
            <v>41543</v>
          </cell>
          <cell r="W1271">
            <v>41774</v>
          </cell>
          <cell r="X1271">
            <v>41774</v>
          </cell>
          <cell r="Y1271">
            <v>41542</v>
          </cell>
          <cell r="Z1271">
            <v>41549</v>
          </cell>
          <cell r="AA1271">
            <v>41549</v>
          </cell>
          <cell r="AB1271">
            <v>41556</v>
          </cell>
          <cell r="AC1271">
            <v>41581</v>
          </cell>
          <cell r="AD1271">
            <v>41596</v>
          </cell>
          <cell r="AE1271">
            <v>41575</v>
          </cell>
          <cell r="AF1271">
            <v>41676</v>
          </cell>
          <cell r="AH1271">
            <v>41744</v>
          </cell>
          <cell r="AI1271" t="str">
            <v>-</v>
          </cell>
          <cell r="AJ1271">
            <v>96</v>
          </cell>
          <cell r="AK1271">
            <v>33</v>
          </cell>
          <cell r="AL1271">
            <v>41542</v>
          </cell>
          <cell r="AM1271">
            <v>41555</v>
          </cell>
          <cell r="AN1271" t="str">
            <v>-</v>
          </cell>
          <cell r="AO1271">
            <v>41555</v>
          </cell>
          <cell r="AP1271">
            <v>41555</v>
          </cell>
          <cell r="AQ1271">
            <v>41628</v>
          </cell>
          <cell r="AR1271">
            <v>41673</v>
          </cell>
          <cell r="AS1271">
            <v>41718</v>
          </cell>
          <cell r="AT1271" t="str">
            <v>Peters</v>
          </cell>
          <cell r="AU1271" t="str">
            <v>Parsell</v>
          </cell>
          <cell r="AV1271">
            <v>41729</v>
          </cell>
          <cell r="AX1271">
            <v>41737</v>
          </cell>
          <cell r="AY1271">
            <v>41786</v>
          </cell>
          <cell r="AZ1271">
            <v>243</v>
          </cell>
        </row>
        <row r="1272">
          <cell r="B1272" t="str">
            <v>A2369846-01</v>
          </cell>
          <cell r="C1272" t="str">
            <v>Sunoco Logistics</v>
          </cell>
          <cell r="D1272" t="str">
            <v>Boening</v>
          </cell>
          <cell r="F1272" t="str">
            <v>Miller</v>
          </cell>
          <cell r="G1272" t="str">
            <v>-</v>
          </cell>
          <cell r="H1272" t="str">
            <v>FLT</v>
          </cell>
          <cell r="I1272" t="str">
            <v>D1110114</v>
          </cell>
          <cell r="J1272" t="str">
            <v>1-1 Spare</v>
          </cell>
          <cell r="K1272">
            <v>122824</v>
          </cell>
          <cell r="M1272">
            <v>1</v>
          </cell>
          <cell r="N1272" t="str">
            <v>LMV313</v>
          </cell>
          <cell r="O1272">
            <v>97039</v>
          </cell>
          <cell r="P1272" t="str">
            <v>-</v>
          </cell>
          <cell r="Q1272" t="str">
            <v>FLT</v>
          </cell>
          <cell r="R1272" t="str">
            <v>PB</v>
          </cell>
          <cell r="S1272" t="str">
            <v>N</v>
          </cell>
          <cell r="T1272" t="str">
            <v>Y</v>
          </cell>
          <cell r="U1272">
            <v>41638</v>
          </cell>
          <cell r="V1272">
            <v>41639</v>
          </cell>
          <cell r="W1272">
            <v>41729</v>
          </cell>
          <cell r="X1272">
            <v>41729</v>
          </cell>
          <cell r="Y1272">
            <v>41639</v>
          </cell>
          <cell r="Z1272">
            <v>41646</v>
          </cell>
          <cell r="AA1272" t="str">
            <v>-</v>
          </cell>
          <cell r="AB1272">
            <v>41646</v>
          </cell>
          <cell r="AC1272">
            <v>41617</v>
          </cell>
          <cell r="AD1272">
            <v>41631</v>
          </cell>
          <cell r="AE1272">
            <v>41674</v>
          </cell>
          <cell r="AF1272">
            <v>41677</v>
          </cell>
          <cell r="AH1272">
            <v>41699</v>
          </cell>
          <cell r="AI1272" t="str">
            <v>-</v>
          </cell>
          <cell r="AJ1272">
            <v>29</v>
          </cell>
          <cell r="AK1272">
            <v>12.857142857142858</v>
          </cell>
          <cell r="AL1272">
            <v>41639</v>
          </cell>
          <cell r="AM1272">
            <v>41652</v>
          </cell>
          <cell r="AO1272">
            <v>41668</v>
          </cell>
          <cell r="AP1272">
            <v>41668</v>
          </cell>
          <cell r="AQ1272">
            <v>41668</v>
          </cell>
          <cell r="AR1272">
            <v>41669</v>
          </cell>
          <cell r="AT1272" t="str">
            <v>Parks</v>
          </cell>
          <cell r="AV1272">
            <v>41673</v>
          </cell>
          <cell r="AW1272" t="str">
            <v>-</v>
          </cell>
          <cell r="AX1272">
            <v>41677</v>
          </cell>
          <cell r="AY1272">
            <v>41729</v>
          </cell>
          <cell r="AZ1272">
            <v>90</v>
          </cell>
        </row>
        <row r="1273">
          <cell r="B1273" t="str">
            <v>C2374144-01</v>
          </cell>
          <cell r="C1273" t="str">
            <v>NPE/ Propak Systems LTD</v>
          </cell>
          <cell r="D1273" t="str">
            <v>Wareham</v>
          </cell>
          <cell r="F1273" t="str">
            <v>Miller</v>
          </cell>
          <cell r="G1273" t="str">
            <v>-</v>
          </cell>
          <cell r="H1273" t="str">
            <v>Madeleine</v>
          </cell>
          <cell r="I1273" t="str">
            <v>PUR537906</v>
          </cell>
          <cell r="J1273" t="str">
            <v>K-3190</v>
          </cell>
          <cell r="K1273" t="str">
            <v>SC14013</v>
          </cell>
          <cell r="M1273">
            <v>1</v>
          </cell>
          <cell r="N1273" t="str">
            <v>LMC311F</v>
          </cell>
          <cell r="O1273">
            <v>160682.38</v>
          </cell>
          <cell r="P1273" t="str">
            <v>-</v>
          </cell>
          <cell r="Q1273" t="str">
            <v>FLT</v>
          </cell>
          <cell r="R1273" t="str">
            <v>CA</v>
          </cell>
          <cell r="S1273" t="str">
            <v>N</v>
          </cell>
          <cell r="T1273" t="str">
            <v>N</v>
          </cell>
          <cell r="U1273">
            <v>41649</v>
          </cell>
          <cell r="V1273">
            <v>41652</v>
          </cell>
          <cell r="W1273">
            <v>41739</v>
          </cell>
          <cell r="X1273">
            <v>41739</v>
          </cell>
          <cell r="Y1273">
            <v>41649</v>
          </cell>
          <cell r="Z1273">
            <v>41659</v>
          </cell>
          <cell r="AA1273" t="str">
            <v>-</v>
          </cell>
          <cell r="AB1273">
            <v>41666</v>
          </cell>
          <cell r="AC1273">
            <v>41627</v>
          </cell>
          <cell r="AD1273">
            <v>41641</v>
          </cell>
          <cell r="AE1273">
            <v>41676</v>
          </cell>
          <cell r="AF1273">
            <v>41680</v>
          </cell>
          <cell r="AH1273">
            <v>41709</v>
          </cell>
          <cell r="AI1273" t="str">
            <v>-</v>
          </cell>
          <cell r="AJ1273">
            <v>21</v>
          </cell>
          <cell r="AK1273">
            <v>12.428571428571429</v>
          </cell>
          <cell r="AL1273">
            <v>41649</v>
          </cell>
          <cell r="AM1273">
            <v>41662</v>
          </cell>
          <cell r="AN1273" t="str">
            <v>-</v>
          </cell>
          <cell r="AO1273">
            <v>41667</v>
          </cell>
          <cell r="AP1273">
            <v>41667</v>
          </cell>
          <cell r="AQ1273">
            <v>41667</v>
          </cell>
          <cell r="AR1273">
            <v>41676</v>
          </cell>
          <cell r="AS1273">
            <v>41680</v>
          </cell>
          <cell r="AT1273" t="str">
            <v>Jones</v>
          </cell>
          <cell r="AU1273" t="str">
            <v>Jones</v>
          </cell>
          <cell r="AV1273">
            <v>41680</v>
          </cell>
          <cell r="AW1273" t="str">
            <v>-</v>
          </cell>
          <cell r="AX1273">
            <v>41682</v>
          </cell>
          <cell r="AY1273">
            <v>41729</v>
          </cell>
          <cell r="AZ1273">
            <v>77</v>
          </cell>
        </row>
        <row r="1274">
          <cell r="B1274" t="str">
            <v>A2378655-01-02</v>
          </cell>
          <cell r="C1274" t="str">
            <v>UOP LLC/ PRL PENEX</v>
          </cell>
          <cell r="D1274" t="str">
            <v>Setelin</v>
          </cell>
          <cell r="F1274" t="str">
            <v>Reichert</v>
          </cell>
          <cell r="H1274" t="str">
            <v>Shara</v>
          </cell>
          <cell r="I1274" t="str">
            <v>4500548677</v>
          </cell>
          <cell r="J1274" t="str">
            <v>709-J A/B</v>
          </cell>
          <cell r="K1274">
            <v>124123</v>
          </cell>
          <cell r="M1274">
            <v>2</v>
          </cell>
          <cell r="N1274" t="str">
            <v>LMV322</v>
          </cell>
          <cell r="O1274">
            <v>163046</v>
          </cell>
          <cell r="P1274" t="str">
            <v>PP</v>
          </cell>
          <cell r="Q1274" t="str">
            <v>MCPX</v>
          </cell>
          <cell r="R1274" t="str">
            <v>PC</v>
          </cell>
          <cell r="S1274" t="str">
            <v>N</v>
          </cell>
          <cell r="T1274" t="str">
            <v>N</v>
          </cell>
          <cell r="U1274">
            <v>41661</v>
          </cell>
          <cell r="V1274">
            <v>41661</v>
          </cell>
          <cell r="W1274">
            <v>41740</v>
          </cell>
          <cell r="X1274">
            <v>41740</v>
          </cell>
          <cell r="Y1274">
            <v>41661</v>
          </cell>
          <cell r="Z1274">
            <v>41668</v>
          </cell>
          <cell r="AA1274" t="str">
            <v>-</v>
          </cell>
          <cell r="AB1274">
            <v>41668</v>
          </cell>
          <cell r="AC1274">
            <v>41628</v>
          </cell>
          <cell r="AD1274">
            <v>41642</v>
          </cell>
          <cell r="AE1274">
            <v>41678</v>
          </cell>
          <cell r="AF1274">
            <v>41681</v>
          </cell>
          <cell r="AH1274">
            <v>41710</v>
          </cell>
          <cell r="AI1274" t="str">
            <v>-</v>
          </cell>
          <cell r="AJ1274">
            <v>15</v>
          </cell>
          <cell r="AK1274">
            <v>11.285714285714286</v>
          </cell>
          <cell r="AL1274">
            <v>41661</v>
          </cell>
          <cell r="AM1274">
            <v>41662</v>
          </cell>
          <cell r="AN1274" t="str">
            <v>-</v>
          </cell>
          <cell r="AO1274">
            <v>41676</v>
          </cell>
          <cell r="AP1274">
            <v>41688</v>
          </cell>
          <cell r="AQ1274">
            <v>41688</v>
          </cell>
          <cell r="AR1274">
            <v>41690</v>
          </cell>
          <cell r="AT1274" t="str">
            <v>Parks</v>
          </cell>
          <cell r="AV1274">
            <v>41691</v>
          </cell>
          <cell r="AX1274">
            <v>41698</v>
          </cell>
          <cell r="AY1274">
            <v>41754</v>
          </cell>
          <cell r="AZ1274">
            <v>93</v>
          </cell>
        </row>
        <row r="1275">
          <cell r="B1275" t="str">
            <v>A2366014-01</v>
          </cell>
          <cell r="C1275" t="str">
            <v>Unit Process Co/ XTO Energy</v>
          </cell>
          <cell r="D1275" t="str">
            <v>Boening</v>
          </cell>
          <cell r="F1275" t="str">
            <v>Miller</v>
          </cell>
          <cell r="H1275" t="str">
            <v>FLT</v>
          </cell>
          <cell r="I1275" t="str">
            <v>609429</v>
          </cell>
          <cell r="K1275" t="str">
            <v>123910-2</v>
          </cell>
          <cell r="M1275">
            <v>1</v>
          </cell>
          <cell r="N1275" t="str">
            <v>LMV801</v>
          </cell>
          <cell r="O1275">
            <v>15904.45</v>
          </cell>
          <cell r="P1275" t="str">
            <v>-</v>
          </cell>
          <cell r="Q1275" t="str">
            <v>FLT</v>
          </cell>
          <cell r="R1275" t="str">
            <v>PA</v>
          </cell>
          <cell r="S1275" t="str">
            <v>N</v>
          </cell>
          <cell r="T1275" t="str">
            <v>N</v>
          </cell>
          <cell r="U1275">
            <v>41620</v>
          </cell>
          <cell r="V1275">
            <v>41624</v>
          </cell>
          <cell r="W1275">
            <v>41726</v>
          </cell>
          <cell r="X1275">
            <v>41726</v>
          </cell>
          <cell r="Y1275">
            <v>41624</v>
          </cell>
          <cell r="Z1275" t="str">
            <v>-</v>
          </cell>
          <cell r="AA1275" t="str">
            <v>-</v>
          </cell>
          <cell r="AB1275">
            <v>41631</v>
          </cell>
          <cell r="AC1275">
            <v>41614</v>
          </cell>
          <cell r="AD1275">
            <v>41628</v>
          </cell>
          <cell r="AE1275">
            <v>41678</v>
          </cell>
          <cell r="AF1275">
            <v>41681</v>
          </cell>
          <cell r="AH1275">
            <v>41696</v>
          </cell>
          <cell r="AI1275" t="str">
            <v>-</v>
          </cell>
          <cell r="AJ1275">
            <v>42</v>
          </cell>
          <cell r="AK1275">
            <v>14.571428571428571</v>
          </cell>
          <cell r="AL1275">
            <v>41624</v>
          </cell>
          <cell r="AM1275" t="str">
            <v>-</v>
          </cell>
          <cell r="AN1275" t="str">
            <v>-</v>
          </cell>
          <cell r="AO1275" t="str">
            <v>-</v>
          </cell>
          <cell r="AP1275" t="str">
            <v>-</v>
          </cell>
          <cell r="AR1275" t="str">
            <v>-</v>
          </cell>
          <cell r="AS1275" t="str">
            <v>-</v>
          </cell>
          <cell r="AT1275" t="str">
            <v>-</v>
          </cell>
          <cell r="AU1275" t="str">
            <v>-</v>
          </cell>
          <cell r="AV1275">
            <v>41660</v>
          </cell>
          <cell r="AX1275">
            <v>41662</v>
          </cell>
          <cell r="AY1275">
            <v>41726</v>
          </cell>
          <cell r="AZ1275">
            <v>102</v>
          </cell>
        </row>
        <row r="1276">
          <cell r="B1276" t="str">
            <v>A2378655-03-04</v>
          </cell>
          <cell r="C1276" t="str">
            <v>UOP LLC/ PRL PENEX</v>
          </cell>
          <cell r="D1276" t="str">
            <v>Setelin</v>
          </cell>
          <cell r="F1276" t="str">
            <v>Reichert</v>
          </cell>
          <cell r="H1276" t="str">
            <v>Shara</v>
          </cell>
          <cell r="I1276" t="str">
            <v>4500548677</v>
          </cell>
          <cell r="J1276" t="str">
            <v>712-J A/B</v>
          </cell>
          <cell r="K1276">
            <v>124123</v>
          </cell>
          <cell r="M1276">
            <v>2</v>
          </cell>
          <cell r="N1276" t="str">
            <v>LMV322</v>
          </cell>
          <cell r="O1276">
            <v>202504</v>
          </cell>
          <cell r="P1276" t="str">
            <v>PP</v>
          </cell>
          <cell r="Q1276" t="str">
            <v>MCPX</v>
          </cell>
          <cell r="R1276" t="str">
            <v>PC</v>
          </cell>
          <cell r="S1276" t="str">
            <v>N</v>
          </cell>
          <cell r="T1276" t="str">
            <v>N</v>
          </cell>
          <cell r="U1276">
            <v>41661</v>
          </cell>
          <cell r="V1276">
            <v>41661</v>
          </cell>
          <cell r="W1276">
            <v>41740</v>
          </cell>
          <cell r="X1276">
            <v>41740</v>
          </cell>
          <cell r="Y1276">
            <v>41661</v>
          </cell>
          <cell r="Z1276">
            <v>41668</v>
          </cell>
          <cell r="AA1276" t="str">
            <v>-</v>
          </cell>
          <cell r="AB1276">
            <v>41668</v>
          </cell>
          <cell r="AC1276">
            <v>41628</v>
          </cell>
          <cell r="AD1276">
            <v>41642</v>
          </cell>
          <cell r="AE1276">
            <v>41678</v>
          </cell>
          <cell r="AF1276">
            <v>41681</v>
          </cell>
          <cell r="AH1276">
            <v>41710</v>
          </cell>
          <cell r="AI1276" t="str">
            <v>-</v>
          </cell>
          <cell r="AJ1276">
            <v>15</v>
          </cell>
          <cell r="AK1276">
            <v>11.285714285714286</v>
          </cell>
          <cell r="AL1276">
            <v>41661</v>
          </cell>
          <cell r="AM1276">
            <v>41662</v>
          </cell>
          <cell r="AN1276" t="str">
            <v>-</v>
          </cell>
          <cell r="AO1276">
            <v>41676</v>
          </cell>
          <cell r="AP1276">
            <v>41688</v>
          </cell>
          <cell r="AQ1276">
            <v>41688</v>
          </cell>
          <cell r="AR1276">
            <v>41690</v>
          </cell>
          <cell r="AT1276" t="str">
            <v>Parks</v>
          </cell>
          <cell r="AV1276">
            <v>41691</v>
          </cell>
          <cell r="AX1276">
            <v>41698</v>
          </cell>
          <cell r="AY1276">
            <v>41754</v>
          </cell>
          <cell r="AZ1276">
            <v>93</v>
          </cell>
        </row>
        <row r="1277">
          <cell r="B1277" t="str">
            <v>2384409-02 (SN C2254759-01G/C2254759-02G/C1880949-01-02G)</v>
          </cell>
          <cell r="C1277" t="str">
            <v>Linde Process Plants</v>
          </cell>
          <cell r="D1277" t="str">
            <v>Boening</v>
          </cell>
          <cell r="F1277" t="str">
            <v>Miller</v>
          </cell>
          <cell r="G1277" t="str">
            <v>-</v>
          </cell>
          <cell r="H1277" t="str">
            <v>Kursten</v>
          </cell>
          <cell r="I1277" t="str">
            <v>005 2KA0820 SUP.001</v>
          </cell>
          <cell r="J1277" t="str">
            <v>3-CM-620</v>
          </cell>
          <cell r="K1277" t="str">
            <v>SD1343R1</v>
          </cell>
          <cell r="M1277">
            <v>1</v>
          </cell>
          <cell r="N1277" t="str">
            <v>GBX EXCH</v>
          </cell>
          <cell r="O1277">
            <v>54495.78</v>
          </cell>
          <cell r="P1277" t="str">
            <v>-</v>
          </cell>
          <cell r="Q1277" t="str">
            <v>STD</v>
          </cell>
          <cell r="R1277" t="str">
            <v>GBX</v>
          </cell>
          <cell r="S1277" t="str">
            <v>N</v>
          </cell>
          <cell r="T1277" t="str">
            <v>Y</v>
          </cell>
          <cell r="U1277">
            <v>41675</v>
          </cell>
          <cell r="V1277">
            <v>41676</v>
          </cell>
          <cell r="W1277">
            <v>41698</v>
          </cell>
          <cell r="X1277">
            <v>41698</v>
          </cell>
          <cell r="Y1277">
            <v>41675</v>
          </cell>
          <cell r="Z1277" t="str">
            <v>-</v>
          </cell>
          <cell r="AA1277" t="str">
            <v>-</v>
          </cell>
          <cell r="AB1277" t="str">
            <v>-</v>
          </cell>
          <cell r="AC1277">
            <v>41691</v>
          </cell>
          <cell r="AD1277" t="str">
            <v>-</v>
          </cell>
          <cell r="AE1277" t="e">
            <v>#N/A</v>
          </cell>
          <cell r="AF1277">
            <v>41684</v>
          </cell>
          <cell r="AH1277">
            <v>41668</v>
          </cell>
          <cell r="AI1277" t="str">
            <v>-</v>
          </cell>
          <cell r="AJ1277">
            <v>7</v>
          </cell>
          <cell r="AK1277">
            <v>3.1428571428571428</v>
          </cell>
          <cell r="AL1277">
            <v>41675</v>
          </cell>
          <cell r="AM1277" t="str">
            <v>-</v>
          </cell>
          <cell r="AN1277" t="str">
            <v>-</v>
          </cell>
          <cell r="AO1277" t="str">
            <v>-</v>
          </cell>
          <cell r="AV1277">
            <v>41682</v>
          </cell>
          <cell r="AX1277">
            <v>41688</v>
          </cell>
          <cell r="AY1277">
            <v>41698</v>
          </cell>
          <cell r="AZ1277">
            <v>22</v>
          </cell>
        </row>
        <row r="1278">
          <cell r="B1278" t="str">
            <v>2384409-01 (SN C2254759-01G/C2254759-02G/C1880949-01-02G)</v>
          </cell>
          <cell r="C1278" t="str">
            <v>Linde Process Plants</v>
          </cell>
          <cell r="D1278" t="str">
            <v>Boening</v>
          </cell>
          <cell r="F1278" t="str">
            <v>Miller</v>
          </cell>
          <cell r="G1278" t="str">
            <v>-</v>
          </cell>
          <cell r="H1278" t="str">
            <v>Kursten</v>
          </cell>
          <cell r="I1278" t="str">
            <v>005 2KA0820 SUP.001</v>
          </cell>
          <cell r="J1278" t="str">
            <v>3-CM-620</v>
          </cell>
          <cell r="K1278" t="str">
            <v>SD1343R1</v>
          </cell>
          <cell r="M1278">
            <v>1</v>
          </cell>
          <cell r="N1278" t="str">
            <v>GBX EXCH</v>
          </cell>
          <cell r="O1278">
            <v>50759.78</v>
          </cell>
          <cell r="P1278" t="str">
            <v>-</v>
          </cell>
          <cell r="Q1278" t="str">
            <v>STD</v>
          </cell>
          <cell r="R1278" t="str">
            <v>GBX</v>
          </cell>
          <cell r="S1278" t="str">
            <v>N</v>
          </cell>
          <cell r="T1278" t="str">
            <v>Y</v>
          </cell>
          <cell r="U1278">
            <v>41675</v>
          </cell>
          <cell r="V1278">
            <v>41676</v>
          </cell>
          <cell r="W1278">
            <v>41698</v>
          </cell>
          <cell r="X1278">
            <v>41698</v>
          </cell>
          <cell r="Y1278">
            <v>41675</v>
          </cell>
          <cell r="Z1278" t="str">
            <v>-</v>
          </cell>
          <cell r="AA1278" t="str">
            <v>-</v>
          </cell>
          <cell r="AB1278" t="str">
            <v>-</v>
          </cell>
          <cell r="AC1278">
            <v>41691</v>
          </cell>
          <cell r="AD1278" t="str">
            <v>-</v>
          </cell>
          <cell r="AE1278" t="e">
            <v>#N/A</v>
          </cell>
          <cell r="AF1278">
            <v>41684</v>
          </cell>
          <cell r="AH1278">
            <v>41668</v>
          </cell>
          <cell r="AI1278" t="str">
            <v>-</v>
          </cell>
          <cell r="AJ1278">
            <v>7</v>
          </cell>
          <cell r="AK1278">
            <v>3.1428571428571428</v>
          </cell>
          <cell r="AL1278">
            <v>41675</v>
          </cell>
          <cell r="AM1278" t="str">
            <v>-</v>
          </cell>
          <cell r="AN1278" t="str">
            <v>-</v>
          </cell>
          <cell r="AO1278" t="str">
            <v>-</v>
          </cell>
          <cell r="AV1278">
            <v>41682</v>
          </cell>
          <cell r="AX1278">
            <v>41688</v>
          </cell>
          <cell r="AY1278">
            <v>41698</v>
          </cell>
          <cell r="AZ1278">
            <v>22</v>
          </cell>
        </row>
        <row r="1279">
          <cell r="B1279" t="str">
            <v>2384409-03-04 (SN C2254759-01G/C2254759-02G/C1880949-01-02G)</v>
          </cell>
          <cell r="C1279" t="str">
            <v>Linde Process Plants</v>
          </cell>
          <cell r="D1279" t="str">
            <v>Boening</v>
          </cell>
          <cell r="F1279" t="str">
            <v>Miller</v>
          </cell>
          <cell r="G1279" t="str">
            <v>-</v>
          </cell>
          <cell r="H1279" t="str">
            <v>Kursten</v>
          </cell>
          <cell r="I1279" t="str">
            <v>005 2KA0820 SUP.001</v>
          </cell>
          <cell r="J1279" t="str">
            <v>CM-620</v>
          </cell>
          <cell r="K1279" t="str">
            <v>SD1343R1</v>
          </cell>
          <cell r="M1279">
            <v>2</v>
          </cell>
          <cell r="N1279" t="str">
            <v>GBX EXCH</v>
          </cell>
          <cell r="O1279">
            <v>124243.56</v>
          </cell>
          <cell r="P1279" t="str">
            <v>-</v>
          </cell>
          <cell r="Q1279" t="str">
            <v>STD</v>
          </cell>
          <cell r="R1279" t="str">
            <v>GBX</v>
          </cell>
          <cell r="S1279" t="str">
            <v>N</v>
          </cell>
          <cell r="T1279" t="str">
            <v>Y</v>
          </cell>
          <cell r="U1279">
            <v>41675</v>
          </cell>
          <cell r="V1279">
            <v>41676</v>
          </cell>
          <cell r="W1279">
            <v>41698</v>
          </cell>
          <cell r="X1279">
            <v>41698</v>
          </cell>
          <cell r="Y1279">
            <v>41675</v>
          </cell>
          <cell r="Z1279" t="str">
            <v>-</v>
          </cell>
          <cell r="AA1279" t="str">
            <v>-</v>
          </cell>
          <cell r="AB1279" t="str">
            <v>-</v>
          </cell>
          <cell r="AC1279">
            <v>41691</v>
          </cell>
          <cell r="AD1279" t="str">
            <v>-</v>
          </cell>
          <cell r="AE1279" t="e">
            <v>#N/A</v>
          </cell>
          <cell r="AF1279">
            <v>41684</v>
          </cell>
          <cell r="AH1279">
            <v>41668</v>
          </cell>
          <cell r="AI1279" t="str">
            <v>-</v>
          </cell>
          <cell r="AJ1279">
            <v>7</v>
          </cell>
          <cell r="AK1279">
            <v>3.1428571428571428</v>
          </cell>
          <cell r="AL1279">
            <v>41675</v>
          </cell>
          <cell r="AM1279" t="str">
            <v>-</v>
          </cell>
          <cell r="AN1279" t="str">
            <v>-</v>
          </cell>
          <cell r="AO1279" t="str">
            <v>-</v>
          </cell>
          <cell r="AV1279">
            <v>41682</v>
          </cell>
          <cell r="AX1279">
            <v>41689</v>
          </cell>
          <cell r="AY1279">
            <v>41698</v>
          </cell>
          <cell r="AZ1279">
            <v>22</v>
          </cell>
        </row>
        <row r="1280">
          <cell r="B1280" t="str">
            <v>2384498 (C2213766-01-02G)</v>
          </cell>
          <cell r="C1280" t="str">
            <v>Linde Process Plants</v>
          </cell>
          <cell r="D1280" t="str">
            <v>Boening</v>
          </cell>
          <cell r="F1280" t="str">
            <v>Miller</v>
          </cell>
          <cell r="G1280" t="str">
            <v>-</v>
          </cell>
          <cell r="H1280" t="str">
            <v>Kursten</v>
          </cell>
          <cell r="I1280" t="str">
            <v>005 2PA0730 SUP. 002</v>
          </cell>
          <cell r="J1280" t="str">
            <v>2-CM-620</v>
          </cell>
          <cell r="K1280" t="str">
            <v>SD1343R1</v>
          </cell>
          <cell r="M1280">
            <v>2</v>
          </cell>
          <cell r="N1280" t="str">
            <v>GBX EXCH</v>
          </cell>
          <cell r="O1280">
            <v>124243.56</v>
          </cell>
          <cell r="P1280" t="str">
            <v>-</v>
          </cell>
          <cell r="Q1280" t="str">
            <v>STD</v>
          </cell>
          <cell r="R1280" t="str">
            <v>GBX</v>
          </cell>
          <cell r="S1280" t="str">
            <v>N</v>
          </cell>
          <cell r="T1280" t="str">
            <v>N</v>
          </cell>
          <cell r="U1280">
            <v>41675</v>
          </cell>
          <cell r="V1280">
            <v>41675</v>
          </cell>
          <cell r="W1280">
            <v>41698</v>
          </cell>
          <cell r="X1280">
            <v>41698</v>
          </cell>
          <cell r="Y1280">
            <v>41675</v>
          </cell>
          <cell r="Z1280" t="str">
            <v>-</v>
          </cell>
          <cell r="AA1280" t="str">
            <v>-</v>
          </cell>
          <cell r="AB1280" t="str">
            <v>-</v>
          </cell>
          <cell r="AC1280">
            <v>41691</v>
          </cell>
          <cell r="AD1280" t="str">
            <v>-</v>
          </cell>
          <cell r="AE1280" t="e">
            <v>#N/A</v>
          </cell>
          <cell r="AF1280">
            <v>41684</v>
          </cell>
          <cell r="AH1280">
            <v>41668</v>
          </cell>
          <cell r="AI1280" t="str">
            <v>-</v>
          </cell>
          <cell r="AJ1280">
            <v>8</v>
          </cell>
          <cell r="AK1280">
            <v>3.2857142857142856</v>
          </cell>
          <cell r="AL1280">
            <v>41675</v>
          </cell>
          <cell r="AM1280" t="str">
            <v>-</v>
          </cell>
          <cell r="AN1280" t="str">
            <v>-</v>
          </cell>
          <cell r="AO1280" t="str">
            <v>-</v>
          </cell>
          <cell r="AV1280">
            <v>41682</v>
          </cell>
          <cell r="AX1280">
            <v>41689</v>
          </cell>
          <cell r="AY1280">
            <v>41698</v>
          </cell>
          <cell r="AZ1280">
            <v>23</v>
          </cell>
        </row>
        <row r="1281">
          <cell r="B1281" t="str">
            <v>2379846 (1032408-CONV2014)</v>
          </cell>
          <cell r="C1281" t="str">
            <v>Bayu Purnama SDN BHP</v>
          </cell>
          <cell r="D1281" t="str">
            <v>Kennedy</v>
          </cell>
          <cell r="F1281" t="str">
            <v>-</v>
          </cell>
          <cell r="G1281" t="str">
            <v>-</v>
          </cell>
          <cell r="H1281" t="str">
            <v>FLT</v>
          </cell>
          <cell r="I1281" t="str">
            <v>BP/14H4012A</v>
          </cell>
          <cell r="K1281" t="str">
            <v>123117-4</v>
          </cell>
          <cell r="M1281">
            <v>2</v>
          </cell>
          <cell r="N1281" t="str">
            <v>CONV PARTS</v>
          </cell>
          <cell r="O1281">
            <v>38473.46</v>
          </cell>
          <cell r="P1281" t="str">
            <v>-</v>
          </cell>
          <cell r="Q1281" t="str">
            <v>FLT</v>
          </cell>
          <cell r="R1281" t="str">
            <v>CONV PARTS</v>
          </cell>
          <cell r="S1281" t="str">
            <v>N</v>
          </cell>
          <cell r="T1281" t="str">
            <v>N</v>
          </cell>
          <cell r="U1281">
            <v>41663</v>
          </cell>
          <cell r="V1281">
            <v>41666</v>
          </cell>
          <cell r="W1281">
            <v>41719</v>
          </cell>
          <cell r="X1281">
            <v>41719</v>
          </cell>
          <cell r="Y1281">
            <v>41663</v>
          </cell>
          <cell r="Z1281" t="str">
            <v>-</v>
          </cell>
          <cell r="AA1281" t="str">
            <v>-</v>
          </cell>
          <cell r="AB1281" t="str">
            <v>-</v>
          </cell>
          <cell r="AC1281" t="str">
            <v>-</v>
          </cell>
          <cell r="AD1281" t="str">
            <v>-</v>
          </cell>
          <cell r="AE1281" t="str">
            <v>-</v>
          </cell>
          <cell r="AF1281">
            <v>41689</v>
          </cell>
          <cell r="AH1281">
            <v>41689</v>
          </cell>
          <cell r="AI1281" t="str">
            <v>-</v>
          </cell>
          <cell r="AJ1281">
            <v>18</v>
          </cell>
          <cell r="AK1281">
            <v>7.5714285714285712</v>
          </cell>
          <cell r="AL1281">
            <v>41663</v>
          </cell>
          <cell r="AM1281" t="str">
            <v>-</v>
          </cell>
          <cell r="AN1281" t="str">
            <v>-</v>
          </cell>
          <cell r="AO1281" t="str">
            <v>-</v>
          </cell>
          <cell r="AP1281" t="str">
            <v>-</v>
          </cell>
          <cell r="AR1281" t="str">
            <v>-</v>
          </cell>
          <cell r="AS1281" t="str">
            <v>-</v>
          </cell>
          <cell r="AT1281" t="str">
            <v>-</v>
          </cell>
          <cell r="AU1281" t="str">
            <v>-</v>
          </cell>
          <cell r="AX1281">
            <v>41690</v>
          </cell>
          <cell r="AY1281">
            <v>41698</v>
          </cell>
          <cell r="AZ1281">
            <v>32</v>
          </cell>
        </row>
        <row r="1282">
          <cell r="B1282" t="str">
            <v>A2385973-01</v>
          </cell>
          <cell r="C1282" t="str">
            <v>Citgo Refining &amp; Chemicals Co</v>
          </cell>
          <cell r="D1282" t="str">
            <v>Wareham</v>
          </cell>
          <cell r="F1282" t="str">
            <v>Miller</v>
          </cell>
          <cell r="G1282" t="str">
            <v>-</v>
          </cell>
          <cell r="H1282" t="str">
            <v>FLT</v>
          </cell>
          <cell r="I1282" t="str">
            <v>4506580613</v>
          </cell>
          <cell r="J1282" t="str">
            <v>046-P-009A</v>
          </cell>
          <cell r="K1282" t="str">
            <v>125629-1</v>
          </cell>
          <cell r="M1282">
            <v>1</v>
          </cell>
          <cell r="N1282" t="str">
            <v>LMV322</v>
          </cell>
          <cell r="O1282">
            <v>33599</v>
          </cell>
          <cell r="P1282" t="str">
            <v>-</v>
          </cell>
          <cell r="Q1282" t="str">
            <v>FLT</v>
          </cell>
          <cell r="R1282" t="str">
            <v>P4</v>
          </cell>
          <cell r="S1282" t="str">
            <v>N</v>
          </cell>
          <cell r="T1282" t="str">
            <v>Y</v>
          </cell>
          <cell r="U1282">
            <v>41680</v>
          </cell>
          <cell r="V1282">
            <v>41680</v>
          </cell>
          <cell r="W1282">
            <v>41712</v>
          </cell>
          <cell r="X1282">
            <v>41712</v>
          </cell>
          <cell r="Y1282">
            <v>41680</v>
          </cell>
          <cell r="Z1282" t="str">
            <v>-</v>
          </cell>
          <cell r="AA1282" t="str">
            <v>-</v>
          </cell>
          <cell r="AB1282">
            <v>41682</v>
          </cell>
          <cell r="AC1282" t="str">
            <v>-</v>
          </cell>
          <cell r="AD1282" t="str">
            <v>-</v>
          </cell>
          <cell r="AE1282">
            <v>41689</v>
          </cell>
          <cell r="AF1282">
            <v>41690</v>
          </cell>
          <cell r="AH1282">
            <v>41682</v>
          </cell>
          <cell r="AI1282" t="str">
            <v>-</v>
          </cell>
          <cell r="AJ1282">
            <v>9</v>
          </cell>
          <cell r="AK1282">
            <v>4.5714285714285712</v>
          </cell>
          <cell r="AL1282">
            <v>41680</v>
          </cell>
          <cell r="AM1282" t="str">
            <v>-</v>
          </cell>
          <cell r="AN1282" t="str">
            <v>-</v>
          </cell>
          <cell r="AO1282">
            <v>41681</v>
          </cell>
          <cell r="AP1282" t="str">
            <v>-</v>
          </cell>
          <cell r="AR1282">
            <v>41682</v>
          </cell>
          <cell r="AT1282" t="str">
            <v>Jones</v>
          </cell>
          <cell r="AU1282" t="str">
            <v>Jones</v>
          </cell>
          <cell r="AV1282">
            <v>41682</v>
          </cell>
          <cell r="AW1282" t="str">
            <v>-</v>
          </cell>
          <cell r="AX1282">
            <v>41688</v>
          </cell>
          <cell r="AY1282">
            <v>41717</v>
          </cell>
          <cell r="AZ1282">
            <v>37</v>
          </cell>
        </row>
        <row r="1283">
          <cell r="B1283" t="str">
            <v>A2389345-01</v>
          </cell>
          <cell r="C1283" t="str">
            <v>Citgo</v>
          </cell>
          <cell r="D1283" t="str">
            <v>Wareham</v>
          </cell>
          <cell r="F1283" t="str">
            <v>Miller</v>
          </cell>
          <cell r="G1283" t="str">
            <v>-</v>
          </cell>
          <cell r="H1283" t="str">
            <v>FLT</v>
          </cell>
          <cell r="I1283" t="str">
            <v>4506526090</v>
          </cell>
          <cell r="J1283" t="str">
            <v>41-P-8B</v>
          </cell>
          <cell r="K1283" t="str">
            <v>122791-3</v>
          </cell>
          <cell r="M1283">
            <v>1</v>
          </cell>
          <cell r="N1283" t="str">
            <v>LMV322</v>
          </cell>
          <cell r="O1283">
            <v>25830</v>
          </cell>
          <cell r="P1283" t="str">
            <v>-</v>
          </cell>
          <cell r="Q1283" t="str">
            <v>FLT</v>
          </cell>
          <cell r="R1283" t="str">
            <v>P2</v>
          </cell>
          <cell r="S1283" t="str">
            <v>N</v>
          </cell>
          <cell r="T1283" t="str">
            <v>Y</v>
          </cell>
          <cell r="U1283">
            <v>41688</v>
          </cell>
          <cell r="V1283">
            <v>41688</v>
          </cell>
          <cell r="W1283">
            <v>41697</v>
          </cell>
          <cell r="X1283">
            <v>41697</v>
          </cell>
          <cell r="Y1283">
            <v>41688</v>
          </cell>
          <cell r="Z1283" t="str">
            <v>-</v>
          </cell>
          <cell r="AA1283" t="str">
            <v>-</v>
          </cell>
          <cell r="AB1283">
            <v>41689</v>
          </cell>
          <cell r="AC1283" t="str">
            <v>-</v>
          </cell>
          <cell r="AD1283" t="str">
            <v>-</v>
          </cell>
          <cell r="AE1283">
            <v>41690.5</v>
          </cell>
          <cell r="AF1283">
            <v>41691</v>
          </cell>
          <cell r="AH1283">
            <v>41667</v>
          </cell>
          <cell r="AI1283" t="str">
            <v>-</v>
          </cell>
          <cell r="AJ1283">
            <v>4</v>
          </cell>
          <cell r="AK1283">
            <v>1.2857142857142858</v>
          </cell>
          <cell r="AL1283">
            <v>41688</v>
          </cell>
          <cell r="AM1283" t="str">
            <v>-</v>
          </cell>
          <cell r="AN1283" t="str">
            <v>-</v>
          </cell>
          <cell r="AO1283">
            <v>41689</v>
          </cell>
          <cell r="AP1283" t="str">
            <v>-</v>
          </cell>
          <cell r="AR1283">
            <v>41690</v>
          </cell>
          <cell r="AS1283">
            <v>41691</v>
          </cell>
          <cell r="AT1283" t="str">
            <v>Boening</v>
          </cell>
          <cell r="AU1283" t="str">
            <v>Boening</v>
          </cell>
          <cell r="AV1283">
            <v>41691</v>
          </cell>
          <cell r="AX1283">
            <v>41691</v>
          </cell>
          <cell r="AY1283">
            <v>41717</v>
          </cell>
          <cell r="AZ1283">
            <v>29</v>
          </cell>
        </row>
        <row r="1284">
          <cell r="B1284" t="str">
            <v>A2383144-01</v>
          </cell>
          <cell r="C1284" t="str">
            <v>Apache Nitrogen Products, Inc</v>
          </cell>
          <cell r="D1284" t="str">
            <v>Wareham</v>
          </cell>
          <cell r="F1284" t="str">
            <v>Miller</v>
          </cell>
          <cell r="G1284" t="str">
            <v>-</v>
          </cell>
          <cell r="H1284" t="str">
            <v>FLT</v>
          </cell>
          <cell r="I1284" t="str">
            <v>036493-0000-001</v>
          </cell>
          <cell r="J1284" t="str">
            <v>14-9995</v>
          </cell>
          <cell r="K1284">
            <v>123603</v>
          </cell>
          <cell r="M1284">
            <v>1</v>
          </cell>
          <cell r="N1284" t="str">
            <v>LMV322</v>
          </cell>
          <cell r="O1284">
            <v>46182</v>
          </cell>
          <cell r="P1284" t="str">
            <v>-</v>
          </cell>
          <cell r="Q1284" t="str">
            <v>FLT</v>
          </cell>
          <cell r="R1284" t="str">
            <v>PA</v>
          </cell>
          <cell r="S1284" t="str">
            <v>N</v>
          </cell>
          <cell r="T1284" t="str">
            <v>N</v>
          </cell>
          <cell r="U1284">
            <v>41673</v>
          </cell>
          <cell r="V1284">
            <v>41673</v>
          </cell>
          <cell r="W1284">
            <v>41736</v>
          </cell>
          <cell r="X1284">
            <v>41726</v>
          </cell>
          <cell r="Y1284">
            <v>41673</v>
          </cell>
          <cell r="Z1284">
            <v>41680</v>
          </cell>
          <cell r="AA1284" t="str">
            <v>-</v>
          </cell>
          <cell r="AB1284">
            <v>41680</v>
          </cell>
          <cell r="AC1284">
            <v>41614</v>
          </cell>
          <cell r="AD1284">
            <v>41628</v>
          </cell>
          <cell r="AE1284">
            <v>41688</v>
          </cell>
          <cell r="AF1284">
            <v>41691</v>
          </cell>
          <cell r="AH1284">
            <v>41696</v>
          </cell>
          <cell r="AI1284" t="str">
            <v>-</v>
          </cell>
          <cell r="AJ1284">
            <v>15</v>
          </cell>
          <cell r="AK1284">
            <v>7.5714285714285712</v>
          </cell>
          <cell r="AL1284">
            <v>41673</v>
          </cell>
          <cell r="AN1284" t="str">
            <v>-</v>
          </cell>
          <cell r="AO1284">
            <v>41683</v>
          </cell>
          <cell r="AR1284">
            <v>41688</v>
          </cell>
          <cell r="AS1284">
            <v>41689</v>
          </cell>
          <cell r="AT1284" t="str">
            <v>Jones</v>
          </cell>
          <cell r="AU1284" t="str">
            <v>Jones</v>
          </cell>
          <cell r="AV1284">
            <v>41689</v>
          </cell>
          <cell r="AX1284">
            <v>41690</v>
          </cell>
          <cell r="AY1284">
            <v>41723</v>
          </cell>
          <cell r="AZ1284">
            <v>50</v>
          </cell>
        </row>
        <row r="1285">
          <cell r="B1285" t="str">
            <v>C2377944-01</v>
          </cell>
          <cell r="C1285" t="str">
            <v>UOP/ Mistral Midsteam, Inc</v>
          </cell>
          <cell r="D1285" t="str">
            <v>Boening</v>
          </cell>
          <cell r="F1285" t="str">
            <v>Miller</v>
          </cell>
          <cell r="G1285" t="str">
            <v>-</v>
          </cell>
          <cell r="H1285" t="str">
            <v>FLT</v>
          </cell>
          <cell r="I1285" t="str">
            <v>361-13</v>
          </cell>
          <cell r="J1285" t="str">
            <v>C-141</v>
          </cell>
          <cell r="K1285" t="str">
            <v>SD1344J-Rev1</v>
          </cell>
          <cell r="M1285">
            <v>1</v>
          </cell>
          <cell r="N1285" t="str">
            <v>LMC311P</v>
          </cell>
          <cell r="O1285">
            <v>155080</v>
          </cell>
          <cell r="P1285" t="str">
            <v>-</v>
          </cell>
          <cell r="Q1285" t="str">
            <v>STD</v>
          </cell>
          <cell r="R1285" t="str">
            <v>CA</v>
          </cell>
          <cell r="S1285" t="str">
            <v>N</v>
          </cell>
          <cell r="T1285" t="str">
            <v>N</v>
          </cell>
          <cell r="U1285">
            <v>41656</v>
          </cell>
          <cell r="V1285">
            <v>41660</v>
          </cell>
          <cell r="W1285">
            <v>41752</v>
          </cell>
          <cell r="X1285">
            <v>41752</v>
          </cell>
          <cell r="Y1285">
            <v>41656</v>
          </cell>
          <cell r="Z1285">
            <v>41667</v>
          </cell>
          <cell r="AA1285" t="str">
            <v>-</v>
          </cell>
          <cell r="AB1285">
            <v>41674</v>
          </cell>
          <cell r="AC1285">
            <v>41640</v>
          </cell>
          <cell r="AD1285">
            <v>41654</v>
          </cell>
          <cell r="AE1285">
            <v>41687</v>
          </cell>
          <cell r="AF1285">
            <v>41691</v>
          </cell>
          <cell r="AH1285">
            <v>41722</v>
          </cell>
          <cell r="AI1285" t="str">
            <v>-</v>
          </cell>
          <cell r="AJ1285">
            <v>24</v>
          </cell>
          <cell r="AK1285">
            <v>13.142857142857142</v>
          </cell>
          <cell r="AL1285">
            <v>41656</v>
          </cell>
          <cell r="AN1285" t="str">
            <v>-</v>
          </cell>
          <cell r="AV1285">
            <v>41704</v>
          </cell>
          <cell r="AX1285">
            <v>41711</v>
          </cell>
          <cell r="AY1285">
            <v>41752</v>
          </cell>
          <cell r="AZ1285">
            <v>92</v>
          </cell>
        </row>
        <row r="1286">
          <cell r="B1286" t="str">
            <v>C2340128-01</v>
          </cell>
          <cell r="C1286" t="str">
            <v>Audubon Eng Ops/ Noble Energy</v>
          </cell>
          <cell r="D1286" t="str">
            <v>Setelin</v>
          </cell>
          <cell r="F1286" t="str">
            <v>Joyce</v>
          </cell>
          <cell r="G1286" t="str">
            <v>Thompson</v>
          </cell>
          <cell r="H1286" t="str">
            <v>Christina</v>
          </cell>
          <cell r="I1286" t="str">
            <v>009455M-PO-HO16</v>
          </cell>
          <cell r="J1286" t="str">
            <v>PA-4900</v>
          </cell>
          <cell r="K1286" t="str">
            <v>SC13318</v>
          </cell>
          <cell r="L1286" t="str">
            <v>Faber</v>
          </cell>
          <cell r="M1286">
            <v>1</v>
          </cell>
          <cell r="N1286" t="str">
            <v>LMC311P</v>
          </cell>
          <cell r="O1286">
            <v>278110</v>
          </cell>
          <cell r="P1286" t="str">
            <v>PP</v>
          </cell>
          <cell r="Q1286" t="str">
            <v>MCPX</v>
          </cell>
          <cell r="R1286" t="str">
            <v>CC</v>
          </cell>
          <cell r="S1286" t="str">
            <v>Y</v>
          </cell>
          <cell r="T1286" t="str">
            <v>N</v>
          </cell>
          <cell r="U1286">
            <v>41554</v>
          </cell>
          <cell r="V1286">
            <v>41554</v>
          </cell>
          <cell r="W1286">
            <v>41802</v>
          </cell>
          <cell r="X1286">
            <v>41802</v>
          </cell>
          <cell r="Y1286">
            <v>41554</v>
          </cell>
          <cell r="Z1286">
            <v>41561</v>
          </cell>
          <cell r="AA1286">
            <v>41561</v>
          </cell>
          <cell r="AB1286">
            <v>41568</v>
          </cell>
          <cell r="AC1286">
            <v>41914</v>
          </cell>
          <cell r="AD1286">
            <v>41900</v>
          </cell>
          <cell r="AE1286">
            <v>41684</v>
          </cell>
          <cell r="AF1286">
            <v>41694</v>
          </cell>
          <cell r="AH1286">
            <v>41772</v>
          </cell>
          <cell r="AI1286" t="str">
            <v>-</v>
          </cell>
          <cell r="AJ1286">
            <v>101</v>
          </cell>
          <cell r="AK1286">
            <v>35.428571428571431</v>
          </cell>
          <cell r="AL1286">
            <v>41554</v>
          </cell>
          <cell r="AM1286">
            <v>41930</v>
          </cell>
          <cell r="AO1286">
            <v>40848</v>
          </cell>
          <cell r="AP1286">
            <v>41655</v>
          </cell>
          <cell r="AQ1286">
            <v>41680</v>
          </cell>
          <cell r="AR1286">
            <v>41691</v>
          </cell>
          <cell r="AT1286" t="str">
            <v>Marcikonis</v>
          </cell>
          <cell r="AV1286">
            <v>41709</v>
          </cell>
          <cell r="AX1286">
            <v>41718</v>
          </cell>
          <cell r="AY1286">
            <v>41788</v>
          </cell>
        </row>
        <row r="1287">
          <cell r="B1287" t="str">
            <v>C2369763-01</v>
          </cell>
          <cell r="C1287" t="str">
            <v>NATPRO / Pembina Gas Svc</v>
          </cell>
          <cell r="D1287" t="str">
            <v>Wareham</v>
          </cell>
          <cell r="F1287" t="str">
            <v>Miller</v>
          </cell>
          <cell r="G1287" t="str">
            <v>-</v>
          </cell>
          <cell r="H1287" t="str">
            <v>FLT</v>
          </cell>
          <cell r="I1287" t="str">
            <v>PUR537759</v>
          </cell>
          <cell r="J1287" t="str">
            <v>K-22300</v>
          </cell>
          <cell r="K1287" t="str">
            <v>SC13479</v>
          </cell>
          <cell r="M1287">
            <v>1</v>
          </cell>
          <cell r="N1287" t="str">
            <v>LMC331P</v>
          </cell>
          <cell r="O1287">
            <v>152665.15</v>
          </cell>
          <cell r="P1287" t="str">
            <v>-</v>
          </cell>
          <cell r="Q1287" t="str">
            <v>FLT</v>
          </cell>
          <cell r="R1287" t="str">
            <v>CA</v>
          </cell>
          <cell r="S1287" t="str">
            <v>N</v>
          </cell>
          <cell r="T1287" t="str">
            <v>N</v>
          </cell>
          <cell r="U1287">
            <v>41638</v>
          </cell>
          <cell r="V1287">
            <v>41638</v>
          </cell>
          <cell r="W1287">
            <v>41753</v>
          </cell>
          <cell r="X1287">
            <v>41726</v>
          </cell>
          <cell r="Y1287">
            <v>41638</v>
          </cell>
          <cell r="Z1287" t="str">
            <v>-</v>
          </cell>
          <cell r="AA1287" t="str">
            <v>-</v>
          </cell>
          <cell r="AB1287">
            <v>41652</v>
          </cell>
          <cell r="AC1287">
            <v>41614</v>
          </cell>
          <cell r="AD1287">
            <v>41628</v>
          </cell>
          <cell r="AE1287">
            <v>41690</v>
          </cell>
          <cell r="AF1287">
            <v>41694</v>
          </cell>
          <cell r="AH1287">
            <v>41696</v>
          </cell>
          <cell r="AI1287" t="str">
            <v>-</v>
          </cell>
          <cell r="AJ1287">
            <v>41</v>
          </cell>
          <cell r="AK1287">
            <v>12.571428571428571</v>
          </cell>
          <cell r="AL1287">
            <v>41638</v>
          </cell>
          <cell r="AM1287">
            <v>41648</v>
          </cell>
          <cell r="AN1287" t="str">
            <v>-</v>
          </cell>
          <cell r="AO1287">
            <v>41649</v>
          </cell>
          <cell r="AP1287">
            <v>41648</v>
          </cell>
          <cell r="AQ1287">
            <v>41666</v>
          </cell>
          <cell r="AR1287">
            <v>41670</v>
          </cell>
          <cell r="AT1287" t="str">
            <v>Peters</v>
          </cell>
          <cell r="AV1287">
            <v>41689</v>
          </cell>
          <cell r="AX1287">
            <v>41690</v>
          </cell>
          <cell r="AY1287">
            <v>41729</v>
          </cell>
          <cell r="AZ1287">
            <v>91</v>
          </cell>
        </row>
        <row r="1288">
          <cell r="B1288" t="str">
            <v>2392161 (78119629-30-CONV2014)</v>
          </cell>
          <cell r="C1288" t="str">
            <v>MCKENNA ENG &amp; EQUIP/ CHEVRON EL SEGUNDO</v>
          </cell>
          <cell r="D1288" t="str">
            <v>Boening</v>
          </cell>
          <cell r="F1288" t="str">
            <v>-</v>
          </cell>
          <cell r="G1288" t="str">
            <v>-</v>
          </cell>
          <cell r="H1288" t="str">
            <v>FLT</v>
          </cell>
          <cell r="I1288" t="str">
            <v>28544CB</v>
          </cell>
          <cell r="J1288" t="str">
            <v>P-529/A</v>
          </cell>
          <cell r="K1288" t="str">
            <v>SQ#117253-CV</v>
          </cell>
          <cell r="M1288">
            <v>1</v>
          </cell>
          <cell r="N1288" t="str">
            <v>CONV PARTS</v>
          </cell>
          <cell r="O1288">
            <v>12146.5</v>
          </cell>
          <cell r="P1288" t="str">
            <v>-</v>
          </cell>
          <cell r="Q1288" t="str">
            <v>FLT</v>
          </cell>
          <cell r="R1288" t="str">
            <v>CONV PARTS</v>
          </cell>
          <cell r="S1288" t="str">
            <v>N</v>
          </cell>
          <cell r="T1288" t="str">
            <v>Y</v>
          </cell>
          <cell r="U1288">
            <v>41694</v>
          </cell>
          <cell r="V1288">
            <v>41695</v>
          </cell>
          <cell r="W1288">
            <v>41705</v>
          </cell>
          <cell r="X1288">
            <v>41705</v>
          </cell>
          <cell r="Y1288">
            <v>41695</v>
          </cell>
          <cell r="Z1288" t="str">
            <v>-</v>
          </cell>
          <cell r="AA1288" t="str">
            <v>-</v>
          </cell>
          <cell r="AB1288" t="str">
            <v>-</v>
          </cell>
          <cell r="AC1288" t="str">
            <v>-</v>
          </cell>
          <cell r="AD1288" t="str">
            <v>-</v>
          </cell>
          <cell r="AE1288" t="str">
            <v>-</v>
          </cell>
          <cell r="AF1288">
            <v>41695</v>
          </cell>
          <cell r="AH1288">
            <v>41675</v>
          </cell>
          <cell r="AI1288" t="str">
            <v>-</v>
          </cell>
          <cell r="AJ1288">
            <v>1</v>
          </cell>
          <cell r="AK1288">
            <v>1.4285714285714286</v>
          </cell>
          <cell r="AV1288">
            <v>41695</v>
          </cell>
          <cell r="AX1288">
            <v>41695</v>
          </cell>
          <cell r="AY1288">
            <v>41711</v>
          </cell>
          <cell r="AZ1288">
            <v>16</v>
          </cell>
        </row>
        <row r="1289">
          <cell r="B1289" t="str">
            <v>A2390971-01-02</v>
          </cell>
          <cell r="C1289" t="str">
            <v>UOP Russell/ Mistral Midstream, Inc</v>
          </cell>
          <cell r="D1289" t="str">
            <v>Boening</v>
          </cell>
          <cell r="F1289" t="str">
            <v>Miller</v>
          </cell>
          <cell r="G1289" t="str">
            <v>-</v>
          </cell>
          <cell r="H1289" t="str">
            <v>FLT</v>
          </cell>
          <cell r="I1289" t="str">
            <v>361-20</v>
          </cell>
          <cell r="J1289" t="str">
            <v>P-650, P-651</v>
          </cell>
          <cell r="K1289" t="str">
            <v>124415-2</v>
          </cell>
          <cell r="M1289">
            <v>2</v>
          </cell>
          <cell r="N1289" t="str">
            <v>LMV311</v>
          </cell>
          <cell r="O1289">
            <v>219082</v>
          </cell>
          <cell r="P1289" t="str">
            <v>-</v>
          </cell>
          <cell r="Q1289" t="str">
            <v>STD</v>
          </cell>
          <cell r="R1289" t="str">
            <v>PB</v>
          </cell>
          <cell r="S1289" t="str">
            <v>N</v>
          </cell>
          <cell r="T1289" t="str">
            <v>Y</v>
          </cell>
          <cell r="U1289">
            <v>41690</v>
          </cell>
          <cell r="V1289">
            <v>41690</v>
          </cell>
          <cell r="W1289">
            <v>41752</v>
          </cell>
          <cell r="X1289">
            <v>41752</v>
          </cell>
          <cell r="Y1289">
            <v>41690</v>
          </cell>
          <cell r="Z1289">
            <v>41697</v>
          </cell>
          <cell r="AA1289">
            <v>41697</v>
          </cell>
          <cell r="AB1289">
            <v>41697</v>
          </cell>
          <cell r="AC1289" t="str">
            <v>-</v>
          </cell>
          <cell r="AD1289" t="str">
            <v>-</v>
          </cell>
          <cell r="AE1289">
            <v>41695</v>
          </cell>
          <cell r="AF1289">
            <v>41698</v>
          </cell>
          <cell r="AH1289">
            <v>41722</v>
          </cell>
          <cell r="AI1289" t="str">
            <v>-</v>
          </cell>
          <cell r="AJ1289">
            <v>7</v>
          </cell>
          <cell r="AK1289">
            <v>8.8571428571428577</v>
          </cell>
          <cell r="AL1289">
            <v>41690</v>
          </cell>
          <cell r="AM1289">
            <v>41690</v>
          </cell>
          <cell r="AN1289" t="str">
            <v>-</v>
          </cell>
          <cell r="AO1289">
            <v>41694</v>
          </cell>
          <cell r="AP1289" t="str">
            <v>-</v>
          </cell>
          <cell r="AR1289" t="str">
            <v>-</v>
          </cell>
          <cell r="AS1289" t="str">
            <v>-</v>
          </cell>
          <cell r="AT1289" t="str">
            <v>-</v>
          </cell>
          <cell r="AU1289" t="str">
            <v>-</v>
          </cell>
          <cell r="AV1289">
            <v>41702</v>
          </cell>
          <cell r="AX1289">
            <v>41708</v>
          </cell>
          <cell r="AY1289">
            <v>41778</v>
          </cell>
          <cell r="AZ1289">
            <v>88</v>
          </cell>
        </row>
        <row r="1290">
          <cell r="B1290" t="str">
            <v>A2379210-01</v>
          </cell>
          <cell r="C1290" t="str">
            <v>NPE/ Suncor Energy</v>
          </cell>
          <cell r="D1290" t="str">
            <v>Wareham</v>
          </cell>
          <cell r="F1290" t="str">
            <v>Reichert</v>
          </cell>
          <cell r="G1290" t="str">
            <v>-</v>
          </cell>
          <cell r="H1290" t="str">
            <v>FLT</v>
          </cell>
          <cell r="I1290" t="str">
            <v>PUR537993</v>
          </cell>
          <cell r="K1290" t="str">
            <v>124949-1</v>
          </cell>
          <cell r="M1290">
            <v>1</v>
          </cell>
          <cell r="N1290" t="str">
            <v>LMV801</v>
          </cell>
          <cell r="O1290">
            <v>22139.27</v>
          </cell>
          <cell r="P1290" t="str">
            <v>-</v>
          </cell>
          <cell r="Q1290" t="str">
            <v>FLT</v>
          </cell>
          <cell r="R1290" t="str">
            <v>PA</v>
          </cell>
          <cell r="S1290" t="str">
            <v>N</v>
          </cell>
          <cell r="T1290" t="str">
            <v>N</v>
          </cell>
          <cell r="U1290">
            <v>41662</v>
          </cell>
          <cell r="V1290">
            <v>41663</v>
          </cell>
          <cell r="W1290">
            <v>41744</v>
          </cell>
          <cell r="X1290">
            <v>41744</v>
          </cell>
          <cell r="Y1290">
            <v>41662</v>
          </cell>
          <cell r="Z1290">
            <v>41670</v>
          </cell>
          <cell r="AA1290">
            <v>41670</v>
          </cell>
          <cell r="AB1290">
            <v>41670</v>
          </cell>
          <cell r="AC1290">
            <v>41632</v>
          </cell>
          <cell r="AD1290">
            <v>41646</v>
          </cell>
          <cell r="AE1290">
            <v>41695</v>
          </cell>
          <cell r="AF1290">
            <v>41698</v>
          </cell>
          <cell r="AH1290">
            <v>41714</v>
          </cell>
          <cell r="AI1290" t="str">
            <v>-</v>
          </cell>
          <cell r="AJ1290">
            <v>26</v>
          </cell>
          <cell r="AK1290">
            <v>11.571428571428571</v>
          </cell>
          <cell r="AL1290">
            <v>41662</v>
          </cell>
          <cell r="AM1290">
            <v>41673</v>
          </cell>
          <cell r="AN1290" t="str">
            <v>-</v>
          </cell>
          <cell r="AO1290">
            <v>41676</v>
          </cell>
          <cell r="AP1290">
            <v>41966</v>
          </cell>
          <cell r="AR1290">
            <v>41682</v>
          </cell>
          <cell r="AS1290">
            <v>41687</v>
          </cell>
          <cell r="AT1290" t="str">
            <v>Boening</v>
          </cell>
          <cell r="AU1290" t="str">
            <v>Boening</v>
          </cell>
          <cell r="AV1290">
            <v>41689</v>
          </cell>
          <cell r="AX1290">
            <v>41689</v>
          </cell>
          <cell r="AY1290">
            <v>41725</v>
          </cell>
          <cell r="AZ1290">
            <v>62</v>
          </cell>
        </row>
        <row r="1291">
          <cell r="B1291" t="str">
            <v>A2375902-01-03</v>
          </cell>
          <cell r="C1291" t="str">
            <v>Valero Ardmore Refinery</v>
          </cell>
          <cell r="D1291" t="str">
            <v>Boening</v>
          </cell>
          <cell r="F1291" t="str">
            <v>Miller</v>
          </cell>
          <cell r="G1291" t="str">
            <v>-</v>
          </cell>
          <cell r="H1291" t="str">
            <v>Kursten</v>
          </cell>
          <cell r="I1291" t="str">
            <v>4502902372</v>
          </cell>
          <cell r="J1291" t="str">
            <v>P-911 A/B/C</v>
          </cell>
          <cell r="K1291" t="str">
            <v>SQ#121353-5</v>
          </cell>
          <cell r="M1291">
            <v>3</v>
          </cell>
          <cell r="N1291" t="str">
            <v>LMV311</v>
          </cell>
          <cell r="O1291">
            <v>198909</v>
          </cell>
          <cell r="P1291" t="str">
            <v>-</v>
          </cell>
          <cell r="Q1291" t="str">
            <v>STD</v>
          </cell>
          <cell r="R1291" t="str">
            <v>PC</v>
          </cell>
          <cell r="S1291" t="str">
            <v>N</v>
          </cell>
          <cell r="T1291" t="str">
            <v>N</v>
          </cell>
          <cell r="U1291">
            <v>41652</v>
          </cell>
          <cell r="V1291">
            <v>41652</v>
          </cell>
          <cell r="W1291">
            <v>41757</v>
          </cell>
          <cell r="X1291">
            <v>41757</v>
          </cell>
          <cell r="Y1291">
            <v>41652</v>
          </cell>
          <cell r="Z1291">
            <v>41659</v>
          </cell>
          <cell r="AA1291">
            <v>41659</v>
          </cell>
          <cell r="AB1291">
            <v>41659</v>
          </cell>
          <cell r="AC1291">
            <v>41645</v>
          </cell>
          <cell r="AD1291">
            <v>41659</v>
          </cell>
          <cell r="AE1291">
            <v>41698</v>
          </cell>
          <cell r="AF1291">
            <v>41701</v>
          </cell>
          <cell r="AH1291">
            <v>41727</v>
          </cell>
          <cell r="AI1291" t="str">
            <v>-</v>
          </cell>
          <cell r="AJ1291">
            <v>36</v>
          </cell>
          <cell r="AK1291">
            <v>15</v>
          </cell>
          <cell r="AL1291">
            <v>41652</v>
          </cell>
          <cell r="AM1291">
            <v>41675</v>
          </cell>
          <cell r="AN1291">
            <v>41675</v>
          </cell>
          <cell r="AO1291">
            <v>41687</v>
          </cell>
          <cell r="AP1291">
            <v>41655</v>
          </cell>
          <cell r="AQ1291">
            <v>41689</v>
          </cell>
          <cell r="AR1291">
            <v>41690</v>
          </cell>
          <cell r="AT1291" t="str">
            <v>Kennedy</v>
          </cell>
          <cell r="AU1291" t="str">
            <v>Kennedy</v>
          </cell>
          <cell r="AV1291">
            <v>41701</v>
          </cell>
          <cell r="AX1291">
            <v>41704</v>
          </cell>
          <cell r="AY1291">
            <v>41750</v>
          </cell>
          <cell r="AZ1291">
            <v>98</v>
          </cell>
        </row>
        <row r="1292">
          <cell r="B1292" t="str">
            <v>A2369851-01</v>
          </cell>
          <cell r="C1292" t="str">
            <v>ENAP Refineras</v>
          </cell>
          <cell r="D1292" t="str">
            <v>Wareham</v>
          </cell>
          <cell r="F1292" t="str">
            <v>Miller</v>
          </cell>
          <cell r="H1292" t="str">
            <v>FLT</v>
          </cell>
          <cell r="I1292" t="str">
            <v>4500161143</v>
          </cell>
          <cell r="J1292" t="str">
            <v>P-1503</v>
          </cell>
          <cell r="K1292" t="str">
            <v>SQ#120721-4</v>
          </cell>
          <cell r="M1292">
            <v>1</v>
          </cell>
          <cell r="N1292" t="str">
            <v>LMV801</v>
          </cell>
          <cell r="O1292">
            <v>48246</v>
          </cell>
          <cell r="P1292" t="str">
            <v>-</v>
          </cell>
          <cell r="Q1292" t="str">
            <v>FLT</v>
          </cell>
          <cell r="R1292" t="str">
            <v>PB</v>
          </cell>
          <cell r="S1292" t="str">
            <v>N</v>
          </cell>
          <cell r="T1292" t="str">
            <v>N</v>
          </cell>
          <cell r="U1292">
            <v>41635</v>
          </cell>
          <cell r="V1292">
            <v>41639</v>
          </cell>
          <cell r="W1292">
            <v>41752</v>
          </cell>
          <cell r="X1292">
            <v>41752</v>
          </cell>
          <cell r="Y1292">
            <v>41639</v>
          </cell>
          <cell r="Z1292" t="str">
            <v>-</v>
          </cell>
          <cell r="AA1292" t="str">
            <v>-</v>
          </cell>
          <cell r="AB1292">
            <v>41646</v>
          </cell>
          <cell r="AC1292">
            <v>41640</v>
          </cell>
          <cell r="AD1292">
            <v>41654</v>
          </cell>
          <cell r="AE1292">
            <v>41698</v>
          </cell>
          <cell r="AF1292">
            <v>41701</v>
          </cell>
          <cell r="AH1292">
            <v>41722</v>
          </cell>
          <cell r="AI1292" t="str">
            <v>-</v>
          </cell>
          <cell r="AJ1292">
            <v>45</v>
          </cell>
          <cell r="AK1292">
            <v>16.142857142857142</v>
          </cell>
          <cell r="AL1292">
            <v>41639</v>
          </cell>
          <cell r="AO1292">
            <v>41677</v>
          </cell>
          <cell r="AP1292">
            <v>41677</v>
          </cell>
          <cell r="AQ1292">
            <v>41694</v>
          </cell>
          <cell r="AR1292">
            <v>41701</v>
          </cell>
          <cell r="AS1292">
            <v>41702</v>
          </cell>
          <cell r="AT1292" t="str">
            <v>Jones</v>
          </cell>
          <cell r="AU1292" t="str">
            <v>Jones</v>
          </cell>
          <cell r="AV1292">
            <v>41702</v>
          </cell>
          <cell r="AX1292">
            <v>41705</v>
          </cell>
          <cell r="AY1292">
            <v>41729</v>
          </cell>
          <cell r="AZ1292">
            <v>90</v>
          </cell>
        </row>
        <row r="1293">
          <cell r="B1293" t="str">
            <v>A2372115-01</v>
          </cell>
          <cell r="C1293" t="str">
            <v>Motiva Enterprises/ Port Arthur Refinery</v>
          </cell>
          <cell r="D1293" t="str">
            <v>Kennedy</v>
          </cell>
          <cell r="F1293" t="str">
            <v>Reichert</v>
          </cell>
          <cell r="H1293" t="str">
            <v>Madeleine</v>
          </cell>
          <cell r="I1293" t="str">
            <v>4551215413</v>
          </cell>
          <cell r="K1293" t="str">
            <v>119436-2</v>
          </cell>
          <cell r="M1293">
            <v>1</v>
          </cell>
          <cell r="N1293" t="str">
            <v>LMV801</v>
          </cell>
          <cell r="O1293">
            <v>40054</v>
          </cell>
          <cell r="P1293" t="str">
            <v>-</v>
          </cell>
          <cell r="Q1293" t="str">
            <v>FLT</v>
          </cell>
          <cell r="R1293" t="str">
            <v>PA</v>
          </cell>
          <cell r="S1293" t="str">
            <v>N</v>
          </cell>
          <cell r="T1293" t="str">
            <v>N</v>
          </cell>
          <cell r="U1293">
            <v>41646</v>
          </cell>
          <cell r="V1293">
            <v>41647</v>
          </cell>
          <cell r="W1293">
            <v>41747</v>
          </cell>
          <cell r="X1293">
            <v>41747</v>
          </cell>
          <cell r="Y1293">
            <v>41646</v>
          </cell>
          <cell r="Z1293" t="str">
            <v>-</v>
          </cell>
          <cell r="AA1293" t="str">
            <v>-</v>
          </cell>
          <cell r="AB1293">
            <v>41654</v>
          </cell>
          <cell r="AC1293">
            <v>41635</v>
          </cell>
          <cell r="AD1293">
            <v>41649</v>
          </cell>
          <cell r="AE1293">
            <v>41699</v>
          </cell>
          <cell r="AF1293">
            <v>41702</v>
          </cell>
          <cell r="AH1293">
            <v>41717</v>
          </cell>
          <cell r="AI1293" t="str">
            <v>-</v>
          </cell>
          <cell r="AJ1293">
            <v>40</v>
          </cell>
          <cell r="AK1293">
            <v>14.285714285714286</v>
          </cell>
          <cell r="AL1293">
            <v>41646</v>
          </cell>
          <cell r="AM1293" t="str">
            <v>-</v>
          </cell>
          <cell r="AN1293" t="str">
            <v>-</v>
          </cell>
          <cell r="AO1293">
            <v>41669</v>
          </cell>
          <cell r="AP1293">
            <v>41667</v>
          </cell>
          <cell r="AQ1293">
            <v>41682</v>
          </cell>
          <cell r="AR1293">
            <v>41682</v>
          </cell>
          <cell r="AS1293">
            <v>41688</v>
          </cell>
          <cell r="AT1293" t="str">
            <v>Wareham</v>
          </cell>
          <cell r="AU1293" t="str">
            <v>Wareham</v>
          </cell>
          <cell r="AV1293">
            <v>41688</v>
          </cell>
          <cell r="AX1293">
            <v>41691</v>
          </cell>
          <cell r="AY1293">
            <v>41725</v>
          </cell>
          <cell r="AZ1293">
            <v>78</v>
          </cell>
        </row>
        <row r="1294">
          <cell r="B1294" t="str">
            <v>2394715 (75115537-01-CONV2014)</v>
          </cell>
          <cell r="C1294" t="str">
            <v>Industrial Pump &amp; Equipment Corp</v>
          </cell>
          <cell r="D1294" t="str">
            <v>Wareham</v>
          </cell>
          <cell r="G1294" t="str">
            <v>-</v>
          </cell>
          <cell r="H1294" t="str">
            <v>FLT</v>
          </cell>
          <cell r="I1294" t="str">
            <v>5748</v>
          </cell>
          <cell r="K1294" t="str">
            <v>SC11101</v>
          </cell>
          <cell r="M1294">
            <v>1</v>
          </cell>
          <cell r="N1294" t="str">
            <v>CONV</v>
          </cell>
          <cell r="O1294">
            <v>19777.12</v>
          </cell>
          <cell r="P1294" t="str">
            <v>-</v>
          </cell>
          <cell r="Q1294" t="str">
            <v>FLT</v>
          </cell>
          <cell r="R1294" t="str">
            <v>CONV</v>
          </cell>
          <cell r="S1294" t="str">
            <v>N</v>
          </cell>
          <cell r="T1294" t="str">
            <v>Y</v>
          </cell>
          <cell r="U1294">
            <v>41698</v>
          </cell>
          <cell r="V1294">
            <v>41701</v>
          </cell>
          <cell r="W1294">
            <v>41719</v>
          </cell>
          <cell r="X1294">
            <v>41719</v>
          </cell>
          <cell r="Y1294">
            <v>41701</v>
          </cell>
          <cell r="Z1294" t="str">
            <v>-</v>
          </cell>
          <cell r="AA1294" t="str">
            <v>-</v>
          </cell>
          <cell r="AB1294" t="str">
            <v>-</v>
          </cell>
          <cell r="AC1294" t="str">
            <v>-</v>
          </cell>
          <cell r="AD1294" t="str">
            <v>-</v>
          </cell>
          <cell r="AE1294" t="str">
            <v>-</v>
          </cell>
          <cell r="AF1294">
            <v>41703</v>
          </cell>
          <cell r="AH1294">
            <v>41689</v>
          </cell>
          <cell r="AI1294" t="str">
            <v>-</v>
          </cell>
          <cell r="AJ1294">
            <v>3</v>
          </cell>
          <cell r="AK1294">
            <v>2.5714285714285716</v>
          </cell>
          <cell r="AL1294">
            <v>41701</v>
          </cell>
          <cell r="AM1294" t="str">
            <v>-</v>
          </cell>
          <cell r="AN1294" t="str">
            <v>-</v>
          </cell>
          <cell r="AO1294" t="str">
            <v>-</v>
          </cell>
          <cell r="AP1294" t="str">
            <v>-</v>
          </cell>
          <cell r="AR1294" t="str">
            <v>-</v>
          </cell>
          <cell r="AS1294" t="str">
            <v>-</v>
          </cell>
          <cell r="AT1294" t="str">
            <v>-</v>
          </cell>
          <cell r="AU1294" t="str">
            <v>-</v>
          </cell>
          <cell r="AV1294">
            <v>41705</v>
          </cell>
          <cell r="AX1294">
            <v>41705</v>
          </cell>
          <cell r="AY1294">
            <v>41725</v>
          </cell>
          <cell r="AZ1294">
            <v>24</v>
          </cell>
        </row>
        <row r="1295">
          <cell r="B1295" t="str">
            <v>2394715 (00003174-01-CONV2014)</v>
          </cell>
          <cell r="C1295" t="str">
            <v>Industrial Pump &amp; Equipment Corp</v>
          </cell>
          <cell r="D1295" t="str">
            <v>Wareham</v>
          </cell>
          <cell r="G1295" t="str">
            <v>-</v>
          </cell>
          <cell r="H1295" t="str">
            <v>FLT</v>
          </cell>
          <cell r="I1295" t="str">
            <v>5748</v>
          </cell>
          <cell r="K1295" t="str">
            <v>SC11101</v>
          </cell>
          <cell r="M1295">
            <v>1</v>
          </cell>
          <cell r="N1295" t="str">
            <v>CONV</v>
          </cell>
          <cell r="O1295">
            <v>19777.12</v>
          </cell>
          <cell r="P1295" t="str">
            <v>-</v>
          </cell>
          <cell r="Q1295" t="str">
            <v>FLT</v>
          </cell>
          <cell r="R1295" t="str">
            <v>CONV</v>
          </cell>
          <cell r="S1295" t="str">
            <v>N</v>
          </cell>
          <cell r="T1295" t="str">
            <v>Y</v>
          </cell>
          <cell r="U1295">
            <v>41698</v>
          </cell>
          <cell r="V1295">
            <v>41701</v>
          </cell>
          <cell r="W1295">
            <v>41719</v>
          </cell>
          <cell r="X1295">
            <v>41719</v>
          </cell>
          <cell r="Y1295">
            <v>41701</v>
          </cell>
          <cell r="Z1295" t="str">
            <v>-</v>
          </cell>
          <cell r="AA1295" t="str">
            <v>-</v>
          </cell>
          <cell r="AB1295" t="str">
            <v>-</v>
          </cell>
          <cell r="AC1295" t="str">
            <v>-</v>
          </cell>
          <cell r="AD1295" t="str">
            <v>-</v>
          </cell>
          <cell r="AE1295" t="str">
            <v>-</v>
          </cell>
          <cell r="AF1295">
            <v>41703</v>
          </cell>
          <cell r="AH1295">
            <v>41689</v>
          </cell>
          <cell r="AI1295" t="str">
            <v>-</v>
          </cell>
          <cell r="AJ1295">
            <v>3</v>
          </cell>
          <cell r="AK1295">
            <v>2.5714285714285716</v>
          </cell>
          <cell r="AL1295">
            <v>41701</v>
          </cell>
          <cell r="AM1295" t="str">
            <v>-</v>
          </cell>
          <cell r="AN1295" t="str">
            <v>-</v>
          </cell>
          <cell r="AO1295" t="str">
            <v>-</v>
          </cell>
          <cell r="AP1295" t="str">
            <v>-</v>
          </cell>
          <cell r="AR1295" t="str">
            <v>-</v>
          </cell>
          <cell r="AS1295" t="str">
            <v>-</v>
          </cell>
          <cell r="AT1295" t="str">
            <v>-</v>
          </cell>
          <cell r="AU1295" t="str">
            <v>-</v>
          </cell>
          <cell r="AV1295">
            <v>41705</v>
          </cell>
          <cell r="AX1295">
            <v>41705</v>
          </cell>
          <cell r="AY1295">
            <v>41725</v>
          </cell>
          <cell r="AZ1295">
            <v>24</v>
          </cell>
        </row>
        <row r="1296">
          <cell r="B1296" t="str">
            <v>A2379609-01</v>
          </cell>
          <cell r="C1296" t="str">
            <v>Union Carbide Corp</v>
          </cell>
          <cell r="D1296" t="str">
            <v>Wareham</v>
          </cell>
          <cell r="F1296" t="str">
            <v>Miller</v>
          </cell>
          <cell r="G1296" t="str">
            <v>-</v>
          </cell>
          <cell r="H1296" t="str">
            <v>FLT</v>
          </cell>
          <cell r="I1296" t="str">
            <v>4501225984</v>
          </cell>
          <cell r="K1296" t="str">
            <v>125340-1</v>
          </cell>
          <cell r="M1296">
            <v>1</v>
          </cell>
          <cell r="N1296" t="str">
            <v>LMV311</v>
          </cell>
          <cell r="O1296">
            <v>57465</v>
          </cell>
          <cell r="P1296" t="str">
            <v>-</v>
          </cell>
          <cell r="Q1296" t="str">
            <v>FLT</v>
          </cell>
          <cell r="R1296" t="str">
            <v>PB</v>
          </cell>
          <cell r="S1296" t="str">
            <v>N</v>
          </cell>
          <cell r="T1296" t="str">
            <v>N</v>
          </cell>
          <cell r="U1296">
            <v>41663</v>
          </cell>
          <cell r="V1296">
            <v>41663</v>
          </cell>
          <cell r="W1296">
            <v>41758</v>
          </cell>
          <cell r="X1296">
            <v>41758</v>
          </cell>
          <cell r="Y1296">
            <v>41663</v>
          </cell>
          <cell r="Z1296" t="str">
            <v>-</v>
          </cell>
          <cell r="AA1296" t="str">
            <v>-</v>
          </cell>
          <cell r="AB1296">
            <v>41670</v>
          </cell>
          <cell r="AC1296">
            <v>41646</v>
          </cell>
          <cell r="AD1296">
            <v>41660</v>
          </cell>
          <cell r="AE1296">
            <v>41702</v>
          </cell>
          <cell r="AF1296">
            <v>41705</v>
          </cell>
          <cell r="AH1296">
            <v>41728</v>
          </cell>
          <cell r="AI1296" t="str">
            <v>-</v>
          </cell>
          <cell r="AJ1296">
            <v>31</v>
          </cell>
          <cell r="AK1296">
            <v>13.571428571428571</v>
          </cell>
          <cell r="AL1296">
            <v>41663</v>
          </cell>
          <cell r="AM1296" t="str">
            <v>-</v>
          </cell>
          <cell r="AN1296" t="str">
            <v>-</v>
          </cell>
          <cell r="AO1296">
            <v>41697</v>
          </cell>
          <cell r="AP1296">
            <v>41663</v>
          </cell>
          <cell r="AR1296">
            <v>41702</v>
          </cell>
          <cell r="AS1296">
            <v>41703</v>
          </cell>
          <cell r="AT1296" t="str">
            <v>Jones</v>
          </cell>
          <cell r="AU1296" t="str">
            <v>-</v>
          </cell>
          <cell r="AV1296">
            <v>41703</v>
          </cell>
          <cell r="AX1296">
            <v>41711</v>
          </cell>
          <cell r="AY1296">
            <v>41743</v>
          </cell>
          <cell r="AZ1296">
            <v>80</v>
          </cell>
        </row>
        <row r="1297">
          <cell r="B1297" t="str">
            <v>A2312202-03-04</v>
          </cell>
          <cell r="C1297" t="str">
            <v>Shanghai Chilon Ind Equip Co</v>
          </cell>
          <cell r="D1297" t="str">
            <v>Elkins</v>
          </cell>
          <cell r="F1297" t="str">
            <v>Rossmiller</v>
          </cell>
          <cell r="H1297" t="str">
            <v>Nancy</v>
          </cell>
          <cell r="I1297" t="str">
            <v>SN-QL-130718</v>
          </cell>
          <cell r="J1297" t="str">
            <v>4000-G-5269/5270</v>
          </cell>
          <cell r="K1297">
            <v>117922</v>
          </cell>
          <cell r="M1297">
            <v>2</v>
          </cell>
          <cell r="N1297" t="str">
            <v>LMV311</v>
          </cell>
          <cell r="O1297">
            <v>469464</v>
          </cell>
          <cell r="P1297" t="str">
            <v>-</v>
          </cell>
          <cell r="Q1297" t="str">
            <v>MCPX</v>
          </cell>
          <cell r="R1297" t="str">
            <v>PD</v>
          </cell>
          <cell r="S1297" t="str">
            <v>N</v>
          </cell>
          <cell r="T1297" t="str">
            <v>N</v>
          </cell>
          <cell r="U1297">
            <v>41481</v>
          </cell>
          <cell r="V1297">
            <v>41486</v>
          </cell>
          <cell r="W1297">
            <v>41745</v>
          </cell>
          <cell r="X1297">
            <v>41775</v>
          </cell>
          <cell r="Y1297">
            <v>41484</v>
          </cell>
          <cell r="Z1297">
            <v>41493</v>
          </cell>
          <cell r="AA1297">
            <v>41493</v>
          </cell>
          <cell r="AB1297">
            <v>41493</v>
          </cell>
          <cell r="AC1297">
            <v>41630</v>
          </cell>
          <cell r="AD1297">
            <v>41645</v>
          </cell>
          <cell r="AE1297">
            <v>41668</v>
          </cell>
          <cell r="AF1297">
            <v>41707</v>
          </cell>
          <cell r="AH1297">
            <v>41745</v>
          </cell>
          <cell r="AI1297" t="str">
            <v>-</v>
          </cell>
          <cell r="AJ1297">
            <v>158</v>
          </cell>
          <cell r="AK1297">
            <v>41.285714285714285</v>
          </cell>
          <cell r="AL1297">
            <v>41484</v>
          </cell>
          <cell r="AM1297">
            <v>41498</v>
          </cell>
          <cell r="AN1297">
            <v>41498</v>
          </cell>
          <cell r="AO1297">
            <v>41513</v>
          </cell>
          <cell r="AP1297">
            <v>41571</v>
          </cell>
          <cell r="AQ1297">
            <v>41600</v>
          </cell>
          <cell r="AR1297">
            <v>41670</v>
          </cell>
          <cell r="AT1297" t="str">
            <v>Parks</v>
          </cell>
          <cell r="AV1297">
            <v>41677</v>
          </cell>
          <cell r="AW1297" t="str">
            <v>-</v>
          </cell>
          <cell r="AX1297">
            <v>41689</v>
          </cell>
          <cell r="AY1297">
            <v>41729</v>
          </cell>
          <cell r="AZ1297">
            <v>243</v>
          </cell>
        </row>
        <row r="1298">
          <cell r="B1298" t="str">
            <v>A2312202-01-02</v>
          </cell>
          <cell r="C1298" t="str">
            <v>Shanghai Chilon Ind Equip Co</v>
          </cell>
          <cell r="D1298" t="str">
            <v>Elkins</v>
          </cell>
          <cell r="F1298" t="str">
            <v>Rossmiller</v>
          </cell>
          <cell r="H1298" t="str">
            <v>Nancy</v>
          </cell>
          <cell r="I1298" t="str">
            <v>SN-QL-130718</v>
          </cell>
          <cell r="J1298" t="str">
            <v>4000-G-2102/2103</v>
          </cell>
          <cell r="K1298">
            <v>117922</v>
          </cell>
          <cell r="M1298">
            <v>2</v>
          </cell>
          <cell r="N1298" t="str">
            <v>LMV313</v>
          </cell>
          <cell r="O1298">
            <v>530536</v>
          </cell>
          <cell r="P1298" t="str">
            <v>-</v>
          </cell>
          <cell r="Q1298" t="str">
            <v>MCPX</v>
          </cell>
          <cell r="R1298" t="str">
            <v>PD</v>
          </cell>
          <cell r="S1298" t="str">
            <v>N</v>
          </cell>
          <cell r="T1298" t="str">
            <v>N</v>
          </cell>
          <cell r="U1298">
            <v>41481</v>
          </cell>
          <cell r="V1298">
            <v>41486</v>
          </cell>
          <cell r="W1298">
            <v>41745</v>
          </cell>
          <cell r="X1298">
            <v>41775</v>
          </cell>
          <cell r="Y1298">
            <v>41484</v>
          </cell>
          <cell r="Z1298">
            <v>41493</v>
          </cell>
          <cell r="AA1298">
            <v>41493</v>
          </cell>
          <cell r="AB1298">
            <v>41493</v>
          </cell>
          <cell r="AC1298">
            <v>41630</v>
          </cell>
          <cell r="AD1298">
            <v>41645</v>
          </cell>
          <cell r="AE1298">
            <v>41668</v>
          </cell>
          <cell r="AF1298">
            <v>41707</v>
          </cell>
          <cell r="AH1298">
            <v>41745</v>
          </cell>
          <cell r="AI1298" t="str">
            <v>-</v>
          </cell>
          <cell r="AJ1298">
            <v>158</v>
          </cell>
          <cell r="AK1298">
            <v>41.285714285714285</v>
          </cell>
          <cell r="AL1298">
            <v>41484</v>
          </cell>
          <cell r="AM1298">
            <v>41498</v>
          </cell>
          <cell r="AN1298">
            <v>41498</v>
          </cell>
          <cell r="AO1298">
            <v>41513</v>
          </cell>
          <cell r="AP1298">
            <v>41571</v>
          </cell>
          <cell r="AQ1298">
            <v>41600</v>
          </cell>
          <cell r="AR1298">
            <v>41670</v>
          </cell>
          <cell r="AT1298" t="str">
            <v>Parks</v>
          </cell>
          <cell r="AV1298">
            <v>41677</v>
          </cell>
          <cell r="AW1298" t="str">
            <v>-</v>
          </cell>
          <cell r="AX1298">
            <v>41689</v>
          </cell>
          <cell r="AY1298">
            <v>41758</v>
          </cell>
          <cell r="AZ1298">
            <v>272</v>
          </cell>
        </row>
        <row r="1299">
          <cell r="B1299" t="str">
            <v>A2378221-01-02</v>
          </cell>
          <cell r="C1299" t="str">
            <v>Eastman Chemical Company</v>
          </cell>
          <cell r="D1299" t="str">
            <v>Kennedy</v>
          </cell>
          <cell r="F1299" t="str">
            <v>Miller</v>
          </cell>
          <cell r="G1299" t="str">
            <v>-</v>
          </cell>
          <cell r="H1299" t="str">
            <v>Kursten</v>
          </cell>
          <cell r="I1299" t="str">
            <v>42244035</v>
          </cell>
          <cell r="J1299" t="str">
            <v>27P-171 &amp; 27P-178</v>
          </cell>
          <cell r="K1299" t="str">
            <v>SQ#118944 (field quote)</v>
          </cell>
          <cell r="M1299">
            <v>2</v>
          </cell>
          <cell r="N1299" t="str">
            <v>LMV806</v>
          </cell>
          <cell r="O1299">
            <v>49794</v>
          </cell>
          <cell r="P1299" t="str">
            <v>-</v>
          </cell>
          <cell r="Q1299" t="str">
            <v>FLT</v>
          </cell>
          <cell r="R1299" t="str">
            <v>PB</v>
          </cell>
          <cell r="S1299" t="str">
            <v>N</v>
          </cell>
          <cell r="T1299" t="str">
            <v>N</v>
          </cell>
          <cell r="U1299">
            <v>41661</v>
          </cell>
          <cell r="V1299">
            <v>41661</v>
          </cell>
          <cell r="W1299">
            <v>41759</v>
          </cell>
          <cell r="X1299">
            <v>41759</v>
          </cell>
          <cell r="Y1299">
            <v>41661</v>
          </cell>
          <cell r="Z1299">
            <v>41668</v>
          </cell>
          <cell r="AA1299" t="str">
            <v>-</v>
          </cell>
          <cell r="AB1299">
            <v>41668</v>
          </cell>
          <cell r="AC1299">
            <v>41647</v>
          </cell>
          <cell r="AD1299">
            <v>41661</v>
          </cell>
          <cell r="AE1299">
            <v>41705</v>
          </cell>
          <cell r="AF1299">
            <v>41708</v>
          </cell>
          <cell r="AH1299">
            <v>41729</v>
          </cell>
          <cell r="AI1299" t="str">
            <v>-</v>
          </cell>
          <cell r="AJ1299">
            <v>34</v>
          </cell>
          <cell r="AK1299">
            <v>14</v>
          </cell>
          <cell r="AL1299">
            <v>41661</v>
          </cell>
          <cell r="AM1299">
            <v>41669</v>
          </cell>
          <cell r="AN1299" t="str">
            <v>-</v>
          </cell>
          <cell r="AO1299">
            <v>41696</v>
          </cell>
          <cell r="AP1299">
            <v>41695</v>
          </cell>
          <cell r="AR1299">
            <v>41702</v>
          </cell>
          <cell r="AS1299">
            <v>41705</v>
          </cell>
          <cell r="AT1299" t="str">
            <v>Jones</v>
          </cell>
          <cell r="AU1299" t="str">
            <v>Jones</v>
          </cell>
          <cell r="AV1299">
            <v>41705</v>
          </cell>
          <cell r="AX1299">
            <v>41711</v>
          </cell>
          <cell r="AY1299">
            <v>41759</v>
          </cell>
          <cell r="AZ1299">
            <v>98</v>
          </cell>
        </row>
        <row r="1300">
          <cell r="B1300" t="str">
            <v>A2375758-01</v>
          </cell>
          <cell r="C1300" t="str">
            <v>CITGO/ PDV Midwest Refining</v>
          </cell>
          <cell r="D1300" t="str">
            <v>Wareham</v>
          </cell>
          <cell r="F1300" t="str">
            <v>Reichert</v>
          </cell>
          <cell r="G1300" t="str">
            <v>-</v>
          </cell>
          <cell r="H1300" t="str">
            <v>Madeleine</v>
          </cell>
          <cell r="I1300" t="str">
            <v>4506562608</v>
          </cell>
          <cell r="J1300" t="str">
            <v>212G-415B</v>
          </cell>
          <cell r="K1300">
            <v>125031</v>
          </cell>
          <cell r="M1300">
            <v>1</v>
          </cell>
          <cell r="N1300" t="str">
            <v>LMV801</v>
          </cell>
          <cell r="O1300">
            <v>21983</v>
          </cell>
          <cell r="P1300" t="str">
            <v>-</v>
          </cell>
          <cell r="Q1300" t="str">
            <v>FLT</v>
          </cell>
          <cell r="R1300" t="str">
            <v>PA</v>
          </cell>
          <cell r="S1300" t="str">
            <v>N</v>
          </cell>
          <cell r="T1300" t="str">
            <v>N</v>
          </cell>
          <cell r="U1300">
            <v>41654</v>
          </cell>
          <cell r="V1300">
            <v>41655</v>
          </cell>
          <cell r="W1300">
            <v>41752</v>
          </cell>
          <cell r="X1300">
            <v>41752</v>
          </cell>
          <cell r="Y1300">
            <v>41653</v>
          </cell>
          <cell r="Z1300">
            <v>41662</v>
          </cell>
          <cell r="AA1300" t="str">
            <v>-</v>
          </cell>
          <cell r="AB1300">
            <v>41662</v>
          </cell>
          <cell r="AC1300">
            <v>41640</v>
          </cell>
          <cell r="AD1300">
            <v>41654</v>
          </cell>
          <cell r="AE1300">
            <v>41705</v>
          </cell>
          <cell r="AF1300">
            <v>41708</v>
          </cell>
          <cell r="AH1300">
            <v>41722</v>
          </cell>
          <cell r="AI1300" t="str">
            <v>-</v>
          </cell>
          <cell r="AJ1300">
            <v>38</v>
          </cell>
          <cell r="AK1300">
            <v>13.857142857142858</v>
          </cell>
          <cell r="AL1300">
            <v>41654</v>
          </cell>
          <cell r="AM1300">
            <v>41666</v>
          </cell>
          <cell r="AN1300" t="str">
            <v>-</v>
          </cell>
          <cell r="AO1300">
            <v>41694</v>
          </cell>
          <cell r="AQ1300">
            <v>41697</v>
          </cell>
          <cell r="AR1300">
            <v>41701</v>
          </cell>
          <cell r="AS1300">
            <v>41702</v>
          </cell>
          <cell r="AT1300" t="str">
            <v>Jones</v>
          </cell>
          <cell r="AU1300" t="str">
            <v>Jones</v>
          </cell>
          <cell r="AV1300">
            <v>41702</v>
          </cell>
          <cell r="AX1300">
            <v>41704</v>
          </cell>
          <cell r="AY1300">
            <v>41737</v>
          </cell>
          <cell r="AZ1300">
            <v>82</v>
          </cell>
        </row>
        <row r="1301">
          <cell r="B1301" t="str">
            <v>C2392198-01</v>
          </cell>
          <cell r="C1301" t="str">
            <v>UOP RUSSELL</v>
          </cell>
          <cell r="D1301" t="str">
            <v>Boening</v>
          </cell>
          <cell r="F1301" t="str">
            <v>Miller</v>
          </cell>
          <cell r="G1301" t="str">
            <v>-</v>
          </cell>
          <cell r="H1301" t="str">
            <v>FLT</v>
          </cell>
          <cell r="I1301" t="str">
            <v>348-12</v>
          </cell>
          <cell r="J1301" t="str">
            <v>C-141</v>
          </cell>
          <cell r="K1301" t="str">
            <v>SC14056/SD1406J</v>
          </cell>
          <cell r="M1301">
            <v>1</v>
          </cell>
          <cell r="N1301" t="str">
            <v>LMC311P</v>
          </cell>
          <cell r="O1301">
            <v>132777</v>
          </cell>
          <cell r="P1301" t="str">
            <v>-</v>
          </cell>
          <cell r="Q1301" t="str">
            <v>FLT</v>
          </cell>
          <cell r="R1301" t="str">
            <v>CA</v>
          </cell>
          <cell r="S1301" t="str">
            <v>N</v>
          </cell>
          <cell r="T1301" t="str">
            <v>N</v>
          </cell>
          <cell r="U1301">
            <v>41694</v>
          </cell>
          <cell r="V1301">
            <v>41695</v>
          </cell>
          <cell r="W1301">
            <v>41768</v>
          </cell>
          <cell r="X1301">
            <v>41768</v>
          </cell>
          <cell r="Y1301">
            <v>41695</v>
          </cell>
          <cell r="Z1301">
            <v>41702</v>
          </cell>
          <cell r="AA1301" t="str">
            <v>-</v>
          </cell>
          <cell r="AB1301">
            <v>41709</v>
          </cell>
          <cell r="AC1301">
            <v>41656</v>
          </cell>
          <cell r="AD1301">
            <v>41670</v>
          </cell>
          <cell r="AE1301">
            <v>41704</v>
          </cell>
          <cell r="AF1301">
            <v>41708</v>
          </cell>
          <cell r="AH1301">
            <v>41738</v>
          </cell>
          <cell r="AI1301" t="str">
            <v>-</v>
          </cell>
          <cell r="AJ1301">
            <v>10</v>
          </cell>
          <cell r="AK1301">
            <v>10.428571428571429</v>
          </cell>
          <cell r="AL1301">
            <v>41695</v>
          </cell>
          <cell r="AN1301" t="str">
            <v>-</v>
          </cell>
          <cell r="AV1301">
            <v>41705</v>
          </cell>
          <cell r="AX1301">
            <v>41711</v>
          </cell>
          <cell r="AY1301">
            <v>41744</v>
          </cell>
          <cell r="AZ1301">
            <v>49</v>
          </cell>
        </row>
        <row r="1302">
          <cell r="B1302" t="str">
            <v>A2355656-01</v>
          </cell>
          <cell r="C1302" t="str">
            <v>CB&amp;I/ Sunoco Logistics</v>
          </cell>
          <cell r="D1302" t="str">
            <v>Setelin</v>
          </cell>
          <cell r="F1302" t="str">
            <v>Reichert</v>
          </cell>
          <cell r="H1302" t="str">
            <v>Shara</v>
          </cell>
          <cell r="I1302" t="str">
            <v>40182927-PO-0110-2B</v>
          </cell>
          <cell r="J1302" t="str">
            <v>20-P-301</v>
          </cell>
          <cell r="K1302" t="str">
            <v>121586 Field Quote</v>
          </cell>
          <cell r="M1302">
            <v>1</v>
          </cell>
          <cell r="N1302" t="str">
            <v>LMV322</v>
          </cell>
          <cell r="O1302">
            <v>79239</v>
          </cell>
          <cell r="P1302" t="str">
            <v>PP</v>
          </cell>
          <cell r="Q1302" t="str">
            <v>MCPX</v>
          </cell>
          <cell r="R1302" t="str">
            <v>PC</v>
          </cell>
          <cell r="S1302" t="str">
            <v>N</v>
          </cell>
          <cell r="T1302" t="str">
            <v>N</v>
          </cell>
          <cell r="U1302">
            <v>41590</v>
          </cell>
          <cell r="V1302">
            <v>41592</v>
          </cell>
          <cell r="W1302">
            <v>41753</v>
          </cell>
          <cell r="X1302">
            <v>41768</v>
          </cell>
          <cell r="Y1302">
            <v>41591</v>
          </cell>
          <cell r="Z1302">
            <v>41599</v>
          </cell>
          <cell r="AA1302">
            <v>41599</v>
          </cell>
          <cell r="AB1302">
            <v>41599</v>
          </cell>
          <cell r="AC1302">
            <v>41656</v>
          </cell>
          <cell r="AD1302">
            <v>41670</v>
          </cell>
          <cell r="AE1302">
            <v>41706</v>
          </cell>
          <cell r="AF1302">
            <v>41709</v>
          </cell>
          <cell r="AH1302">
            <v>41738</v>
          </cell>
          <cell r="AI1302" t="str">
            <v>-</v>
          </cell>
          <cell r="AJ1302">
            <v>84</v>
          </cell>
          <cell r="AK1302">
            <v>25.142857142857142</v>
          </cell>
          <cell r="AL1302">
            <v>41591</v>
          </cell>
          <cell r="AM1302">
            <v>41647</v>
          </cell>
          <cell r="AN1302">
            <v>41647</v>
          </cell>
          <cell r="AO1302">
            <v>41647</v>
          </cell>
          <cell r="AP1302">
            <v>41697</v>
          </cell>
          <cell r="AQ1302">
            <v>41697</v>
          </cell>
          <cell r="AR1302">
            <v>41697</v>
          </cell>
          <cell r="AS1302">
            <v>41703</v>
          </cell>
          <cell r="AT1302" t="str">
            <v>Tippet</v>
          </cell>
          <cell r="AU1302" t="str">
            <v>Boles</v>
          </cell>
          <cell r="AV1302">
            <v>41703</v>
          </cell>
          <cell r="AX1302">
            <v>41708</v>
          </cell>
          <cell r="AY1302">
            <v>41781</v>
          </cell>
          <cell r="AZ1302">
            <v>189</v>
          </cell>
        </row>
        <row r="1303">
          <cell r="B1303" t="str">
            <v>2398414 (93414405-CONV2014)</v>
          </cell>
          <cell r="C1303" t="str">
            <v>Tesoro Refining and Marketing Co</v>
          </cell>
          <cell r="D1303" t="str">
            <v>Wareham</v>
          </cell>
          <cell r="F1303" t="str">
            <v>-</v>
          </cell>
          <cell r="G1303" t="str">
            <v>-</v>
          </cell>
          <cell r="H1303" t="str">
            <v>FLT</v>
          </cell>
          <cell r="I1303" t="str">
            <v>L210464</v>
          </cell>
          <cell r="J1303" t="str">
            <v>RW-2661.295.02</v>
          </cell>
          <cell r="K1303" t="str">
            <v>SQ#125368-CV</v>
          </cell>
          <cell r="M1303">
            <v>1</v>
          </cell>
          <cell r="N1303" t="str">
            <v>CONV PARTS</v>
          </cell>
          <cell r="O1303">
            <v>5512</v>
          </cell>
          <cell r="P1303" t="str">
            <v>-</v>
          </cell>
          <cell r="Q1303" t="str">
            <v>FLT</v>
          </cell>
          <cell r="R1303" t="str">
            <v>CONV PARTS</v>
          </cell>
          <cell r="S1303" t="str">
            <v>N</v>
          </cell>
          <cell r="T1303" t="str">
            <v>N</v>
          </cell>
          <cell r="U1303">
            <v>41705</v>
          </cell>
          <cell r="V1303">
            <v>41709</v>
          </cell>
          <cell r="W1303">
            <v>41722</v>
          </cell>
          <cell r="X1303">
            <v>41722</v>
          </cell>
          <cell r="Y1303">
            <v>41705</v>
          </cell>
          <cell r="Z1303" t="str">
            <v>-</v>
          </cell>
          <cell r="AA1303" t="str">
            <v>-</v>
          </cell>
          <cell r="AB1303" t="str">
            <v>-</v>
          </cell>
          <cell r="AC1303" t="str">
            <v>-</v>
          </cell>
          <cell r="AD1303" t="str">
            <v>-</v>
          </cell>
          <cell r="AE1303" t="str">
            <v>-</v>
          </cell>
          <cell r="AF1303">
            <v>41710</v>
          </cell>
          <cell r="AH1303">
            <v>41692</v>
          </cell>
          <cell r="AI1303" t="str">
            <v>-</v>
          </cell>
          <cell r="AJ1303">
            <v>2</v>
          </cell>
          <cell r="AK1303">
            <v>1.8571428571428572</v>
          </cell>
          <cell r="AV1303">
            <v>41710</v>
          </cell>
          <cell r="AX1303">
            <v>41710</v>
          </cell>
          <cell r="AY1303">
            <v>41731</v>
          </cell>
          <cell r="AZ1303">
            <v>22</v>
          </cell>
        </row>
        <row r="1304">
          <cell r="B1304" t="str">
            <v>A2384162-01</v>
          </cell>
          <cell r="C1304" t="str">
            <v>Tesoro Refining and Marketing Co</v>
          </cell>
          <cell r="D1304" t="str">
            <v>Boening</v>
          </cell>
          <cell r="F1304" t="str">
            <v>Miller</v>
          </cell>
          <cell r="H1304" t="str">
            <v>FLT</v>
          </cell>
          <cell r="I1304" t="str">
            <v>20640-40-390.0-067</v>
          </cell>
          <cell r="J1304" t="str">
            <v>J-331 B</v>
          </cell>
          <cell r="K1304">
            <v>122614</v>
          </cell>
          <cell r="M1304">
            <v>1</v>
          </cell>
          <cell r="N1304" t="str">
            <v>LMV322</v>
          </cell>
          <cell r="O1304">
            <v>92957</v>
          </cell>
          <cell r="P1304" t="str">
            <v>-</v>
          </cell>
          <cell r="Q1304" t="str">
            <v>STD</v>
          </cell>
          <cell r="R1304" t="str">
            <v>PD</v>
          </cell>
          <cell r="S1304" t="str">
            <v>N</v>
          </cell>
          <cell r="T1304" t="str">
            <v>N</v>
          </cell>
          <cell r="U1304">
            <v>41674</v>
          </cell>
          <cell r="V1304">
            <v>41675</v>
          </cell>
          <cell r="W1304">
            <v>41781</v>
          </cell>
          <cell r="X1304">
            <v>41781</v>
          </cell>
          <cell r="Y1304">
            <v>41674</v>
          </cell>
          <cell r="Z1304">
            <v>41682</v>
          </cell>
          <cell r="AA1304" t="str">
            <v>-</v>
          </cell>
          <cell r="AB1304">
            <v>41682</v>
          </cell>
          <cell r="AC1304">
            <v>41669</v>
          </cell>
          <cell r="AD1304">
            <v>41683</v>
          </cell>
          <cell r="AE1304">
            <v>41711</v>
          </cell>
          <cell r="AF1304">
            <v>41715</v>
          </cell>
          <cell r="AH1304">
            <v>41751</v>
          </cell>
          <cell r="AI1304" t="str">
            <v>-</v>
          </cell>
          <cell r="AJ1304">
            <v>29</v>
          </cell>
          <cell r="AK1304">
            <v>15.142857142857142</v>
          </cell>
          <cell r="AL1304">
            <v>41674</v>
          </cell>
          <cell r="AN1304" t="str">
            <v>-</v>
          </cell>
          <cell r="AV1304">
            <v>41718</v>
          </cell>
          <cell r="AX1304">
            <v>41726</v>
          </cell>
          <cell r="AY1304">
            <v>41794</v>
          </cell>
          <cell r="AZ1304">
            <v>119</v>
          </cell>
        </row>
        <row r="1305">
          <cell r="B1305" t="str">
            <v>2369236-01 (88420304_964212032-CONV2014)</v>
          </cell>
          <cell r="C1305" t="str">
            <v>Eastman Chemical Company</v>
          </cell>
          <cell r="D1305" t="str">
            <v>Mckechnie</v>
          </cell>
          <cell r="F1305" t="str">
            <v>Reichert</v>
          </cell>
          <cell r="G1305" t="str">
            <v>Marcikonis</v>
          </cell>
          <cell r="H1305" t="str">
            <v>Norma</v>
          </cell>
          <cell r="I1305" t="str">
            <v>42235461</v>
          </cell>
          <cell r="J1305" t="str">
            <v>14C-1B</v>
          </cell>
          <cell r="K1305" t="str">
            <v>#MW2013-126</v>
          </cell>
          <cell r="M1305">
            <v>1</v>
          </cell>
          <cell r="N1305" t="str">
            <v>CONV</v>
          </cell>
          <cell r="O1305">
            <v>98411</v>
          </cell>
          <cell r="P1305" t="str">
            <v>-</v>
          </cell>
          <cell r="Q1305" t="str">
            <v>MCPX</v>
          </cell>
          <cell r="R1305" t="str">
            <v>CONV</v>
          </cell>
          <cell r="S1305" t="str">
            <v>N</v>
          </cell>
          <cell r="T1305" t="str">
            <v>N</v>
          </cell>
          <cell r="U1305">
            <v>41628</v>
          </cell>
          <cell r="V1305">
            <v>41631</v>
          </cell>
          <cell r="W1305">
            <v>41756</v>
          </cell>
          <cell r="X1305">
            <v>41756</v>
          </cell>
          <cell r="Y1305">
            <v>41628</v>
          </cell>
          <cell r="Z1305" t="str">
            <v>-</v>
          </cell>
          <cell r="AA1305" t="str">
            <v>-</v>
          </cell>
          <cell r="AB1305" t="str">
            <v>-</v>
          </cell>
          <cell r="AC1305">
            <v>41666</v>
          </cell>
          <cell r="AD1305" t="str">
            <v>-</v>
          </cell>
          <cell r="AE1305" t="str">
            <v>-</v>
          </cell>
          <cell r="AF1305">
            <v>41719</v>
          </cell>
          <cell r="AH1305">
            <v>41726</v>
          </cell>
          <cell r="AI1305" t="str">
            <v>-</v>
          </cell>
          <cell r="AJ1305">
            <v>65</v>
          </cell>
          <cell r="AK1305">
            <v>17.857142857142858</v>
          </cell>
          <cell r="AL1305">
            <v>41628</v>
          </cell>
          <cell r="AM1305" t="str">
            <v>-</v>
          </cell>
          <cell r="AN1305" t="str">
            <v>-</v>
          </cell>
          <cell r="AO1305" t="str">
            <v>-</v>
          </cell>
          <cell r="AP1305" t="str">
            <v>-</v>
          </cell>
          <cell r="AV1305">
            <v>41715</v>
          </cell>
          <cell r="AX1305">
            <v>41715</v>
          </cell>
          <cell r="AY1305">
            <v>41759</v>
          </cell>
          <cell r="AZ1305">
            <v>128</v>
          </cell>
        </row>
        <row r="1306">
          <cell r="B1306" t="str">
            <v>2369236-02-04 (88420304_964212032-CONV2014)</v>
          </cell>
          <cell r="C1306" t="str">
            <v>Eastman Chemical Company</v>
          </cell>
          <cell r="D1306" t="str">
            <v>Mckechnie</v>
          </cell>
          <cell r="F1306" t="str">
            <v>Reichert</v>
          </cell>
          <cell r="G1306" t="str">
            <v>Marcikonis</v>
          </cell>
          <cell r="H1306" t="str">
            <v>Norma</v>
          </cell>
          <cell r="I1306" t="str">
            <v>42235461</v>
          </cell>
          <cell r="J1306" t="str">
            <v>14C-1C,14C-1D,14C-1E</v>
          </cell>
          <cell r="K1306" t="str">
            <v>#MW2013-126</v>
          </cell>
          <cell r="M1306">
            <v>3</v>
          </cell>
          <cell r="N1306" t="str">
            <v>CONV</v>
          </cell>
          <cell r="O1306">
            <v>295233</v>
          </cell>
          <cell r="P1306" t="str">
            <v>-</v>
          </cell>
          <cell r="Q1306" t="str">
            <v>MCPX</v>
          </cell>
          <cell r="R1306" t="str">
            <v>CONV</v>
          </cell>
          <cell r="S1306" t="str">
            <v>N</v>
          </cell>
          <cell r="T1306" t="str">
            <v>N</v>
          </cell>
          <cell r="U1306">
            <v>41628</v>
          </cell>
          <cell r="V1306">
            <v>41631</v>
          </cell>
          <cell r="W1306">
            <v>41756</v>
          </cell>
          <cell r="X1306">
            <v>41756</v>
          </cell>
          <cell r="Y1306">
            <v>41628</v>
          </cell>
          <cell r="Z1306" t="str">
            <v>-</v>
          </cell>
          <cell r="AA1306" t="str">
            <v>-</v>
          </cell>
          <cell r="AB1306" t="str">
            <v>-</v>
          </cell>
          <cell r="AC1306">
            <v>41666</v>
          </cell>
          <cell r="AD1306" t="str">
            <v>-</v>
          </cell>
          <cell r="AE1306" t="str">
            <v>-</v>
          </cell>
          <cell r="AF1306">
            <v>41719</v>
          </cell>
          <cell r="AH1306">
            <v>41726</v>
          </cell>
          <cell r="AI1306" t="str">
            <v>-</v>
          </cell>
          <cell r="AJ1306">
            <v>65</v>
          </cell>
          <cell r="AK1306">
            <v>17.857142857142858</v>
          </cell>
          <cell r="AL1306">
            <v>41628</v>
          </cell>
          <cell r="AM1306" t="str">
            <v>-</v>
          </cell>
          <cell r="AN1306" t="str">
            <v>-</v>
          </cell>
          <cell r="AO1306" t="str">
            <v>-</v>
          </cell>
          <cell r="AP1306" t="str">
            <v>-</v>
          </cell>
          <cell r="AV1306">
            <v>41715</v>
          </cell>
          <cell r="AX1306">
            <v>41715</v>
          </cell>
          <cell r="AY1306">
            <v>41759</v>
          </cell>
          <cell r="AZ1306">
            <v>128</v>
          </cell>
        </row>
        <row r="1307">
          <cell r="B1307" t="str">
            <v>A2304808-01-02</v>
          </cell>
          <cell r="C1307" t="str">
            <v>Lauren Eng/Holly Frontier</v>
          </cell>
          <cell r="D1307" t="str">
            <v>Boening</v>
          </cell>
          <cell r="F1307" t="str">
            <v>Miller</v>
          </cell>
          <cell r="G1307" t="str">
            <v>-</v>
          </cell>
          <cell r="H1307" t="str">
            <v>FLT</v>
          </cell>
          <cell r="I1307" t="str">
            <v>037810</v>
          </cell>
          <cell r="K1307" t="str">
            <v>116810-3</v>
          </cell>
          <cell r="M1307">
            <v>2</v>
          </cell>
          <cell r="N1307" t="str">
            <v>LMV311</v>
          </cell>
          <cell r="O1307">
            <v>213368.66</v>
          </cell>
          <cell r="P1307" t="str">
            <v>PP</v>
          </cell>
          <cell r="Q1307" t="str">
            <v>STD</v>
          </cell>
          <cell r="R1307" t="str">
            <v>PB</v>
          </cell>
          <cell r="S1307" t="str">
            <v>Y</v>
          </cell>
          <cell r="T1307" t="str">
            <v>N</v>
          </cell>
          <cell r="U1307">
            <v>41464</v>
          </cell>
          <cell r="V1307">
            <v>41468</v>
          </cell>
          <cell r="W1307">
            <v>41789</v>
          </cell>
          <cell r="X1307">
            <v>41789</v>
          </cell>
          <cell r="Y1307">
            <v>41464</v>
          </cell>
          <cell r="Z1307">
            <v>41380</v>
          </cell>
          <cell r="AA1307">
            <v>41380</v>
          </cell>
          <cell r="AB1307">
            <v>41475</v>
          </cell>
          <cell r="AC1307">
            <v>41677</v>
          </cell>
          <cell r="AD1307">
            <v>41691</v>
          </cell>
          <cell r="AE1307">
            <v>41358</v>
          </cell>
          <cell r="AF1307">
            <v>41730</v>
          </cell>
          <cell r="AH1307">
            <v>41759</v>
          </cell>
          <cell r="AI1307" t="str">
            <v>-</v>
          </cell>
          <cell r="AJ1307">
            <v>187</v>
          </cell>
          <cell r="AK1307">
            <v>45.857142857142854</v>
          </cell>
          <cell r="AL1307">
            <v>41464</v>
          </cell>
          <cell r="AV1307">
            <v>41730</v>
          </cell>
          <cell r="AX1307">
            <v>41738</v>
          </cell>
          <cell r="AY1307">
            <v>41788</v>
          </cell>
          <cell r="AZ1307">
            <v>320</v>
          </cell>
        </row>
        <row r="1308">
          <cell r="B1308" t="str">
            <v>C2379255-01</v>
          </cell>
          <cell r="C1308" t="str">
            <v>Atlantic Midstream</v>
          </cell>
          <cell r="D1308" t="str">
            <v>Le</v>
          </cell>
          <cell r="F1308" t="str">
            <v>Miller</v>
          </cell>
          <cell r="G1308" t="str">
            <v>-</v>
          </cell>
          <cell r="H1308" t="str">
            <v>FLT</v>
          </cell>
          <cell r="I1308" t="str">
            <v>Sun-Compr-010714</v>
          </cell>
          <cell r="J1308" t="str">
            <v>K-101 Spare</v>
          </cell>
          <cell r="K1308" t="str">
            <v>SC14018</v>
          </cell>
          <cell r="M1308">
            <v>1</v>
          </cell>
          <cell r="N1308" t="str">
            <v>LMC311P</v>
          </cell>
          <cell r="O1308">
            <v>112535</v>
          </cell>
          <cell r="P1308" t="str">
            <v>PP</v>
          </cell>
          <cell r="Q1308" t="str">
            <v>FLT</v>
          </cell>
          <cell r="R1308" t="str">
            <v>CA</v>
          </cell>
          <cell r="S1308" t="str">
            <v>N</v>
          </cell>
          <cell r="T1308" t="str">
            <v>N</v>
          </cell>
          <cell r="U1308">
            <v>41654</v>
          </cell>
          <cell r="V1308">
            <v>41655</v>
          </cell>
          <cell r="W1308">
            <v>41791</v>
          </cell>
          <cell r="X1308">
            <v>41791</v>
          </cell>
          <cell r="Y1308">
            <v>41653</v>
          </cell>
          <cell r="Z1308" t="str">
            <v>-</v>
          </cell>
          <cell r="AA1308" t="str">
            <v>-</v>
          </cell>
          <cell r="AB1308">
            <v>41669</v>
          </cell>
          <cell r="AC1308">
            <v>41679</v>
          </cell>
          <cell r="AD1308">
            <v>41693</v>
          </cell>
          <cell r="AE1308">
            <v>41727</v>
          </cell>
          <cell r="AF1308">
            <v>41731</v>
          </cell>
          <cell r="AH1308">
            <v>41761</v>
          </cell>
          <cell r="AI1308" t="str">
            <v>-</v>
          </cell>
          <cell r="AJ1308">
            <v>55</v>
          </cell>
          <cell r="AK1308">
            <v>19.428571428571427</v>
          </cell>
          <cell r="AL1308">
            <v>41654</v>
          </cell>
          <cell r="AM1308" t="str">
            <v>-</v>
          </cell>
          <cell r="AN1308" t="str">
            <v>-</v>
          </cell>
          <cell r="AR1308">
            <v>41729</v>
          </cell>
          <cell r="AS1308">
            <v>41730</v>
          </cell>
          <cell r="AT1308" t="str">
            <v>Wareham</v>
          </cell>
          <cell r="AU1308" t="str">
            <v>Wareham</v>
          </cell>
          <cell r="AV1308">
            <v>41730</v>
          </cell>
          <cell r="AX1308">
            <v>41733</v>
          </cell>
          <cell r="AY1308">
            <v>41759</v>
          </cell>
          <cell r="AZ1308">
            <v>104</v>
          </cell>
        </row>
        <row r="1309">
          <cell r="B1309" t="str">
            <v>A2393890-01</v>
          </cell>
          <cell r="C1309" t="str">
            <v>Applied - Texas</v>
          </cell>
          <cell r="D1309" t="str">
            <v>Wareham</v>
          </cell>
          <cell r="F1309" t="str">
            <v>Miller</v>
          </cell>
          <cell r="G1309" t="str">
            <v>-</v>
          </cell>
          <cell r="H1309" t="str">
            <v>FLT</v>
          </cell>
          <cell r="I1309" t="str">
            <v>101832</v>
          </cell>
          <cell r="J1309" t="str">
            <v>D41-0201</v>
          </cell>
          <cell r="K1309" t="str">
            <v>SC14011</v>
          </cell>
          <cell r="M1309">
            <v>1</v>
          </cell>
          <cell r="N1309" t="str">
            <v>LMC311P</v>
          </cell>
          <cell r="O1309">
            <v>150288</v>
          </cell>
          <cell r="P1309" t="str">
            <v>PP</v>
          </cell>
          <cell r="Q1309" t="str">
            <v>FLT</v>
          </cell>
          <cell r="R1309" t="str">
            <v>CA</v>
          </cell>
          <cell r="S1309" t="str">
            <v>N</v>
          </cell>
          <cell r="T1309" t="str">
            <v>N</v>
          </cell>
          <cell r="U1309">
            <v>41690</v>
          </cell>
          <cell r="V1309">
            <v>41698</v>
          </cell>
          <cell r="W1309">
            <v>41792</v>
          </cell>
          <cell r="X1309">
            <v>41792</v>
          </cell>
          <cell r="Y1309">
            <v>41690</v>
          </cell>
          <cell r="Z1309">
            <v>41705</v>
          </cell>
          <cell r="AA1309" t="str">
            <v>-</v>
          </cell>
          <cell r="AB1309">
            <v>41712</v>
          </cell>
          <cell r="AC1309">
            <v>41680</v>
          </cell>
          <cell r="AD1309">
            <v>41694</v>
          </cell>
          <cell r="AE1309">
            <v>41728</v>
          </cell>
          <cell r="AF1309">
            <v>41732</v>
          </cell>
          <cell r="AH1309">
            <v>41762</v>
          </cell>
          <cell r="AI1309" t="str">
            <v>-</v>
          </cell>
          <cell r="AJ1309">
            <v>25</v>
          </cell>
          <cell r="AK1309">
            <v>13.428571428571429</v>
          </cell>
          <cell r="AL1309">
            <v>41690</v>
          </cell>
          <cell r="AM1309">
            <v>41712</v>
          </cell>
          <cell r="AN1309" t="str">
            <v>-</v>
          </cell>
          <cell r="AO1309">
            <v>41709</v>
          </cell>
          <cell r="AP1309">
            <v>41709</v>
          </cell>
          <cell r="AQ1309">
            <v>41718</v>
          </cell>
          <cell r="AR1309">
            <v>41718</v>
          </cell>
          <cell r="AS1309">
            <v>41719</v>
          </cell>
          <cell r="AT1309" t="str">
            <v>Boening</v>
          </cell>
          <cell r="AU1309" t="str">
            <v>Boening</v>
          </cell>
          <cell r="AV1309">
            <v>41722</v>
          </cell>
          <cell r="AX1309">
            <v>41726</v>
          </cell>
          <cell r="AY1309">
            <v>41789</v>
          </cell>
          <cell r="AZ1309">
            <v>91</v>
          </cell>
        </row>
        <row r="1310">
          <cell r="B1310" t="str">
            <v>A2398811-01</v>
          </cell>
          <cell r="C1310" t="str">
            <v>NATPRO/ 3M Canada Co</v>
          </cell>
          <cell r="D1310" t="str">
            <v>Wareham</v>
          </cell>
          <cell r="F1310" t="str">
            <v>Miller</v>
          </cell>
          <cell r="G1310" t="str">
            <v>-</v>
          </cell>
          <cell r="H1310" t="str">
            <v>FLT</v>
          </cell>
          <cell r="I1310" t="str">
            <v>PUR574157</v>
          </cell>
          <cell r="J1310" t="str">
            <v>475345A01</v>
          </cell>
          <cell r="K1310" t="str">
            <v>123636-1</v>
          </cell>
          <cell r="M1310">
            <v>1</v>
          </cell>
          <cell r="N1310" t="str">
            <v>LMV801</v>
          </cell>
          <cell r="O1310">
            <v>14789.83</v>
          </cell>
          <cell r="P1310" t="str">
            <v>-</v>
          </cell>
          <cell r="Q1310" t="str">
            <v>FLT</v>
          </cell>
          <cell r="R1310" t="str">
            <v>PB</v>
          </cell>
          <cell r="S1310" t="str">
            <v>N</v>
          </cell>
          <cell r="T1310" t="str">
            <v>N</v>
          </cell>
          <cell r="U1310">
            <v>41710</v>
          </cell>
          <cell r="V1310">
            <v>41710</v>
          </cell>
          <cell r="W1310">
            <v>41787</v>
          </cell>
          <cell r="X1310">
            <v>41787</v>
          </cell>
          <cell r="Y1310">
            <v>41710</v>
          </cell>
          <cell r="Z1310">
            <v>41717</v>
          </cell>
          <cell r="AA1310" t="str">
            <v>-</v>
          </cell>
          <cell r="AB1310">
            <v>41717</v>
          </cell>
          <cell r="AC1310">
            <v>41675</v>
          </cell>
          <cell r="AD1310">
            <v>41689</v>
          </cell>
          <cell r="AE1310">
            <v>41733</v>
          </cell>
          <cell r="AF1310">
            <v>41736</v>
          </cell>
          <cell r="AH1310">
            <v>41757</v>
          </cell>
          <cell r="AI1310" t="str">
            <v>-</v>
          </cell>
          <cell r="AJ1310">
            <v>19</v>
          </cell>
          <cell r="AK1310">
            <v>11</v>
          </cell>
          <cell r="AL1310">
            <v>41710</v>
          </cell>
          <cell r="AM1310">
            <v>41722</v>
          </cell>
          <cell r="AN1310" t="str">
            <v>-</v>
          </cell>
          <cell r="AO1310">
            <v>41725</v>
          </cell>
          <cell r="AP1310">
            <v>41710</v>
          </cell>
          <cell r="AR1310">
            <v>41731</v>
          </cell>
          <cell r="AV1310">
            <v>41736</v>
          </cell>
          <cell r="AX1310">
            <v>41737</v>
          </cell>
          <cell r="AY1310">
            <v>41779</v>
          </cell>
          <cell r="AZ1310">
            <v>69</v>
          </cell>
        </row>
        <row r="1311">
          <cell r="B1311" t="str">
            <v>A2384571-01</v>
          </cell>
          <cell r="C1311" t="str">
            <v>Dow Chemical</v>
          </cell>
          <cell r="D1311" t="str">
            <v>Kennedy</v>
          </cell>
          <cell r="F1311" t="str">
            <v>Miller</v>
          </cell>
          <cell r="G1311" t="str">
            <v>-</v>
          </cell>
          <cell r="H1311" t="str">
            <v>FLT</v>
          </cell>
          <cell r="I1311" t="str">
            <v>8278225</v>
          </cell>
          <cell r="J1311">
            <v>955604</v>
          </cell>
          <cell r="K1311" t="str">
            <v>123970-2</v>
          </cell>
          <cell r="M1311">
            <v>1</v>
          </cell>
          <cell r="N1311" t="str">
            <v>LMV322</v>
          </cell>
          <cell r="O1311">
            <v>61120</v>
          </cell>
          <cell r="P1311" t="str">
            <v>-</v>
          </cell>
          <cell r="Q1311" t="str">
            <v>FLT</v>
          </cell>
          <cell r="R1311" t="str">
            <v>PB</v>
          </cell>
          <cell r="S1311" t="str">
            <v>N</v>
          </cell>
          <cell r="T1311" t="str">
            <v>N</v>
          </cell>
          <cell r="U1311">
            <v>41676</v>
          </cell>
          <cell r="V1311">
            <v>41676</v>
          </cell>
          <cell r="W1311">
            <v>41789</v>
          </cell>
          <cell r="X1311">
            <v>41789</v>
          </cell>
          <cell r="Y1311">
            <v>41676</v>
          </cell>
          <cell r="Z1311" t="str">
            <v>-</v>
          </cell>
          <cell r="AA1311" t="str">
            <v>-</v>
          </cell>
          <cell r="AB1311">
            <v>41683</v>
          </cell>
          <cell r="AC1311">
            <v>41677</v>
          </cell>
          <cell r="AD1311">
            <v>41691</v>
          </cell>
          <cell r="AE1311">
            <v>41734</v>
          </cell>
          <cell r="AF1311">
            <v>41737</v>
          </cell>
          <cell r="AH1311">
            <v>41759</v>
          </cell>
          <cell r="AI1311" t="str">
            <v>-</v>
          </cell>
          <cell r="AJ1311">
            <v>44</v>
          </cell>
          <cell r="AK1311">
            <v>16.142857142857142</v>
          </cell>
          <cell r="AL1311">
            <v>41676</v>
          </cell>
          <cell r="AM1311" t="str">
            <v>-</v>
          </cell>
          <cell r="AN1311" t="str">
            <v>-</v>
          </cell>
          <cell r="AO1311">
            <v>41709</v>
          </cell>
          <cell r="AP1311">
            <v>41704</v>
          </cell>
          <cell r="AR1311">
            <v>41711</v>
          </cell>
          <cell r="AS1311">
            <v>41722</v>
          </cell>
          <cell r="AT1311" t="str">
            <v>Wareham</v>
          </cell>
          <cell r="AU1311" t="str">
            <v>Wareham</v>
          </cell>
          <cell r="AV1311">
            <v>41722</v>
          </cell>
          <cell r="AX1311">
            <v>41726</v>
          </cell>
          <cell r="AY1311">
            <v>41761</v>
          </cell>
          <cell r="AZ1311">
            <v>85</v>
          </cell>
        </row>
        <row r="1312">
          <cell r="B1312" t="str">
            <v>A2411119-01</v>
          </cell>
          <cell r="C1312" t="str">
            <v>Valero Refining Co. - TN LLC</v>
          </cell>
          <cell r="D1312" t="str">
            <v>Boening</v>
          </cell>
          <cell r="F1312" t="str">
            <v>Miller</v>
          </cell>
          <cell r="G1312" t="str">
            <v>-</v>
          </cell>
          <cell r="H1312" t="str">
            <v>FLT</v>
          </cell>
          <cell r="I1312" t="str">
            <v>4502990610</v>
          </cell>
          <cell r="J1312" t="str">
            <v>41-15-147</v>
          </cell>
          <cell r="K1312" t="str">
            <v>124023 (FIELD QUOTE)</v>
          </cell>
          <cell r="M1312">
            <v>1</v>
          </cell>
          <cell r="N1312" t="str">
            <v>LMV801</v>
          </cell>
          <cell r="O1312">
            <v>24348</v>
          </cell>
          <cell r="P1312" t="str">
            <v>-</v>
          </cell>
          <cell r="Q1312" t="str">
            <v>FLT</v>
          </cell>
          <cell r="R1312" t="str">
            <v>P2</v>
          </cell>
          <cell r="S1312" t="str">
            <v>N</v>
          </cell>
          <cell r="T1312" t="str">
            <v>Y</v>
          </cell>
          <cell r="U1312">
            <v>41739</v>
          </cell>
          <cell r="V1312">
            <v>41739</v>
          </cell>
          <cell r="W1312">
            <v>41751</v>
          </cell>
          <cell r="X1312">
            <v>41751</v>
          </cell>
          <cell r="Y1312">
            <v>41739</v>
          </cell>
          <cell r="Z1312">
            <v>41746</v>
          </cell>
          <cell r="AA1312" t="str">
            <v>-</v>
          </cell>
          <cell r="AB1312">
            <v>41740</v>
          </cell>
          <cell r="AC1312" t="str">
            <v>-</v>
          </cell>
          <cell r="AD1312" t="str">
            <v>-</v>
          </cell>
          <cell r="AE1312">
            <v>41739.5</v>
          </cell>
          <cell r="AF1312">
            <v>41740</v>
          </cell>
          <cell r="AH1312">
            <v>41721</v>
          </cell>
          <cell r="AI1312" t="str">
            <v>-</v>
          </cell>
          <cell r="AJ1312">
            <v>2</v>
          </cell>
          <cell r="AK1312">
            <v>1.7142857142857142</v>
          </cell>
          <cell r="AL1312">
            <v>41739</v>
          </cell>
          <cell r="AN1312" t="str">
            <v>-</v>
          </cell>
          <cell r="AP1312" t="str">
            <v>-</v>
          </cell>
          <cell r="AV1312">
            <v>41740</v>
          </cell>
          <cell r="AX1312">
            <v>41740</v>
          </cell>
          <cell r="AY1312">
            <v>41751</v>
          </cell>
          <cell r="AZ1312">
            <v>12</v>
          </cell>
        </row>
        <row r="1313">
          <cell r="B1313" t="str">
            <v>2409845 (74114663-CONV2014)</v>
          </cell>
          <cell r="C1313" t="str">
            <v>Tesoro Refining and Marketing Co</v>
          </cell>
          <cell r="D1313" t="str">
            <v>Wareham</v>
          </cell>
          <cell r="F1313" t="str">
            <v>-</v>
          </cell>
          <cell r="G1313" t="str">
            <v>-</v>
          </cell>
          <cell r="H1313" t="str">
            <v>FLT</v>
          </cell>
          <cell r="I1313" t="str">
            <v>20640-40-307.0-022 REV1</v>
          </cell>
          <cell r="J1313" t="str">
            <v>J-126</v>
          </cell>
          <cell r="K1313">
            <v>126211</v>
          </cell>
          <cell r="M1313">
            <v>1</v>
          </cell>
          <cell r="N1313" t="str">
            <v>CONV PARTS</v>
          </cell>
          <cell r="O1313">
            <v>21149.15</v>
          </cell>
          <cell r="P1313" t="str">
            <v>-</v>
          </cell>
          <cell r="Q1313" t="str">
            <v>FLT</v>
          </cell>
          <cell r="R1313" t="str">
            <v>CONV PARTS</v>
          </cell>
          <cell r="S1313" t="str">
            <v>N</v>
          </cell>
          <cell r="T1313" t="str">
            <v>N</v>
          </cell>
          <cell r="U1313">
            <v>41737</v>
          </cell>
          <cell r="V1313">
            <v>41737</v>
          </cell>
          <cell r="W1313">
            <v>41771</v>
          </cell>
          <cell r="X1313">
            <v>41771</v>
          </cell>
          <cell r="Y1313">
            <v>41737</v>
          </cell>
          <cell r="Z1313" t="str">
            <v>-</v>
          </cell>
          <cell r="AA1313" t="str">
            <v>-</v>
          </cell>
          <cell r="AB1313" t="str">
            <v>-</v>
          </cell>
          <cell r="AC1313" t="str">
            <v>-</v>
          </cell>
          <cell r="AD1313" t="str">
            <v>-</v>
          </cell>
          <cell r="AE1313" t="str">
            <v>-</v>
          </cell>
          <cell r="AF1313">
            <v>41743</v>
          </cell>
          <cell r="AH1313">
            <v>41741</v>
          </cell>
          <cell r="AI1313" t="str">
            <v>-</v>
          </cell>
          <cell r="AJ1313">
            <v>5</v>
          </cell>
          <cell r="AK1313">
            <v>4.8571428571428568</v>
          </cell>
          <cell r="AL1313">
            <v>41737</v>
          </cell>
          <cell r="AV1313">
            <v>41743</v>
          </cell>
          <cell r="AX1313">
            <v>41744</v>
          </cell>
          <cell r="AY1313">
            <v>41771</v>
          </cell>
          <cell r="AZ1313">
            <v>34</v>
          </cell>
        </row>
        <row r="1314">
          <cell r="B1314" t="str">
            <v>2402462 (2676-77-CONV2014)</v>
          </cell>
          <cell r="C1314" t="str">
            <v>Eastman Chemical Company</v>
          </cell>
          <cell r="D1314" t="str">
            <v>Wareham</v>
          </cell>
          <cell r="F1314" t="str">
            <v>-</v>
          </cell>
          <cell r="G1314" t="str">
            <v>-</v>
          </cell>
          <cell r="H1314" t="str">
            <v>FLT</v>
          </cell>
          <cell r="I1314" t="str">
            <v>42280851</v>
          </cell>
          <cell r="K1314" t="str">
            <v>125199-1</v>
          </cell>
          <cell r="M1314">
            <v>1</v>
          </cell>
          <cell r="N1314" t="str">
            <v>CONV PARTS</v>
          </cell>
          <cell r="O1314">
            <v>29134</v>
          </cell>
          <cell r="P1314" t="str">
            <v>-</v>
          </cell>
          <cell r="Q1314" t="str">
            <v>FLT</v>
          </cell>
          <cell r="R1314" t="str">
            <v>CONV PARTS</v>
          </cell>
          <cell r="S1314" t="str">
            <v>N</v>
          </cell>
          <cell r="T1314" t="str">
            <v>N</v>
          </cell>
          <cell r="U1314">
            <v>41718</v>
          </cell>
          <cell r="V1314">
            <v>41719</v>
          </cell>
          <cell r="W1314">
            <v>41750</v>
          </cell>
          <cell r="X1314">
            <v>41750</v>
          </cell>
          <cell r="Y1314">
            <v>41718</v>
          </cell>
          <cell r="Z1314" t="str">
            <v>-</v>
          </cell>
          <cell r="AA1314" t="str">
            <v>-</v>
          </cell>
          <cell r="AB1314" t="str">
            <v>-</v>
          </cell>
          <cell r="AC1314" t="str">
            <v>-</v>
          </cell>
          <cell r="AD1314" t="str">
            <v>-</v>
          </cell>
          <cell r="AE1314" t="str">
            <v>-</v>
          </cell>
          <cell r="AF1314">
            <v>41743</v>
          </cell>
          <cell r="AH1314">
            <v>41720</v>
          </cell>
          <cell r="AI1314" t="str">
            <v>-</v>
          </cell>
          <cell r="AJ1314">
            <v>17</v>
          </cell>
          <cell r="AK1314">
            <v>4.4285714285714288</v>
          </cell>
          <cell r="AV1314">
            <v>41723</v>
          </cell>
          <cell r="AX1314">
            <v>41723</v>
          </cell>
          <cell r="AY1314">
            <v>41750</v>
          </cell>
          <cell r="AZ1314">
            <v>31</v>
          </cell>
        </row>
        <row r="1315">
          <cell r="B1315" t="str">
            <v>A2409672-01</v>
          </cell>
          <cell r="C1315" t="str">
            <v>Coporacion Nacional Del Cobre</v>
          </cell>
          <cell r="D1315" t="str">
            <v>Kennedy</v>
          </cell>
          <cell r="F1315" t="str">
            <v>Miller</v>
          </cell>
          <cell r="G1315" t="str">
            <v>-</v>
          </cell>
          <cell r="H1315" t="str">
            <v>FLT</v>
          </cell>
          <cell r="I1315" t="str">
            <v>4501445981</v>
          </cell>
          <cell r="K1315">
            <v>124815</v>
          </cell>
          <cell r="M1315">
            <v>1</v>
          </cell>
          <cell r="N1315" t="str">
            <v>LMV322Z</v>
          </cell>
          <cell r="O1315">
            <v>57966</v>
          </cell>
          <cell r="P1315" t="str">
            <v>-</v>
          </cell>
          <cell r="Q1315" t="str">
            <v>FLT</v>
          </cell>
          <cell r="R1315" t="str">
            <v>P8</v>
          </cell>
          <cell r="S1315" t="str">
            <v>N</v>
          </cell>
          <cell r="T1315" t="str">
            <v>Y</v>
          </cell>
          <cell r="U1315">
            <v>41736</v>
          </cell>
          <cell r="V1315">
            <v>41736</v>
          </cell>
          <cell r="W1315">
            <v>41789</v>
          </cell>
          <cell r="X1315">
            <v>41789</v>
          </cell>
          <cell r="Y1315">
            <v>41736</v>
          </cell>
          <cell r="Z1315" t="str">
            <v>-</v>
          </cell>
          <cell r="AA1315" t="str">
            <v>-</v>
          </cell>
          <cell r="AB1315">
            <v>41740</v>
          </cell>
          <cell r="AC1315">
            <v>41789</v>
          </cell>
          <cell r="AD1315">
            <v>41789</v>
          </cell>
          <cell r="AE1315">
            <v>41744</v>
          </cell>
          <cell r="AF1315">
            <v>41746</v>
          </cell>
          <cell r="AH1315">
            <v>41759</v>
          </cell>
          <cell r="AI1315" t="str">
            <v>-</v>
          </cell>
          <cell r="AJ1315">
            <v>9</v>
          </cell>
          <cell r="AK1315">
            <v>7.5714285714285712</v>
          </cell>
          <cell r="AL1315">
            <v>41736</v>
          </cell>
          <cell r="AV1315">
            <v>41746</v>
          </cell>
          <cell r="AX1315">
            <v>41753</v>
          </cell>
          <cell r="AY1315">
            <v>41790</v>
          </cell>
          <cell r="AZ1315">
            <v>54</v>
          </cell>
        </row>
        <row r="1316">
          <cell r="B1316" t="str">
            <v>A2410305-01</v>
          </cell>
          <cell r="C1316" t="str">
            <v>E.I. Dupont De Nemours &amp; Co/ First Chemical Corp</v>
          </cell>
          <cell r="D1316" t="str">
            <v>Wareham</v>
          </cell>
          <cell r="F1316" t="str">
            <v>Miller</v>
          </cell>
          <cell r="G1316" t="str">
            <v>-</v>
          </cell>
          <cell r="H1316" t="str">
            <v>FLT</v>
          </cell>
          <cell r="I1316" t="str">
            <v>3501184239</v>
          </cell>
          <cell r="K1316" t="str">
            <v>SQ#126516</v>
          </cell>
          <cell r="M1316">
            <v>1</v>
          </cell>
          <cell r="N1316" t="str">
            <v>LMV311Z</v>
          </cell>
          <cell r="O1316">
            <v>32291</v>
          </cell>
          <cell r="P1316" t="str">
            <v>-</v>
          </cell>
          <cell r="Q1316" t="str">
            <v>FLT</v>
          </cell>
          <cell r="R1316" t="str">
            <v>PA</v>
          </cell>
          <cell r="S1316" t="str">
            <v>N</v>
          </cell>
          <cell r="T1316" t="str">
            <v>N</v>
          </cell>
          <cell r="U1316">
            <v>41738</v>
          </cell>
          <cell r="V1316">
            <v>41738</v>
          </cell>
          <cell r="W1316">
            <v>41789</v>
          </cell>
          <cell r="X1316">
            <v>41789</v>
          </cell>
          <cell r="Y1316">
            <v>41738</v>
          </cell>
          <cell r="Z1316" t="str">
            <v>-</v>
          </cell>
          <cell r="AA1316" t="str">
            <v>-</v>
          </cell>
          <cell r="AB1316">
            <v>41745</v>
          </cell>
          <cell r="AC1316">
            <v>41677</v>
          </cell>
          <cell r="AD1316">
            <v>41691</v>
          </cell>
          <cell r="AE1316">
            <v>41743</v>
          </cell>
          <cell r="AF1316">
            <v>41746</v>
          </cell>
          <cell r="AH1316">
            <v>41759</v>
          </cell>
          <cell r="AI1316" t="str">
            <v>-</v>
          </cell>
          <cell r="AJ1316">
            <v>7</v>
          </cell>
          <cell r="AK1316">
            <v>7.2857142857142856</v>
          </cell>
          <cell r="AV1316">
            <v>41746</v>
          </cell>
          <cell r="AX1316">
            <v>41750</v>
          </cell>
          <cell r="AY1316">
            <v>41780</v>
          </cell>
          <cell r="AZ1316">
            <v>42</v>
          </cell>
        </row>
        <row r="1317">
          <cell r="B1317" t="str">
            <v>A2415062-01</v>
          </cell>
          <cell r="C1317" t="str">
            <v>Oliver Equipment</v>
          </cell>
          <cell r="D1317" t="str">
            <v>Boening</v>
          </cell>
          <cell r="E1317" t="str">
            <v>Ogden</v>
          </cell>
          <cell r="F1317" t="str">
            <v>Miller</v>
          </cell>
          <cell r="G1317" t="str">
            <v>-</v>
          </cell>
          <cell r="H1317" t="str">
            <v>FLT</v>
          </cell>
          <cell r="I1317" t="str">
            <v>6019807</v>
          </cell>
          <cell r="K1317" t="str">
            <v>125804-3</v>
          </cell>
          <cell r="M1317">
            <v>1</v>
          </cell>
          <cell r="N1317" t="str">
            <v>LMV801</v>
          </cell>
          <cell r="O1317">
            <v>14238.02</v>
          </cell>
          <cell r="P1317" t="str">
            <v>-</v>
          </cell>
          <cell r="Q1317" t="str">
            <v>FLT</v>
          </cell>
          <cell r="R1317" t="str">
            <v>P4</v>
          </cell>
          <cell r="S1317" t="str">
            <v>N</v>
          </cell>
          <cell r="T1317" t="str">
            <v>Y</v>
          </cell>
          <cell r="U1317">
            <v>41751</v>
          </cell>
          <cell r="V1317">
            <v>41751</v>
          </cell>
          <cell r="W1317">
            <v>41779</v>
          </cell>
          <cell r="X1317">
            <v>41779</v>
          </cell>
          <cell r="Y1317">
            <v>41751</v>
          </cell>
          <cell r="Z1317">
            <v>41758</v>
          </cell>
          <cell r="AA1317" t="str">
            <v>-</v>
          </cell>
          <cell r="AB1317">
            <v>41753</v>
          </cell>
          <cell r="AC1317">
            <v>41779</v>
          </cell>
          <cell r="AD1317">
            <v>41779</v>
          </cell>
          <cell r="AE1317">
            <v>41756</v>
          </cell>
          <cell r="AF1317">
            <v>41757</v>
          </cell>
          <cell r="AH1317">
            <v>41749</v>
          </cell>
          <cell r="AI1317" t="str">
            <v>-</v>
          </cell>
          <cell r="AJ1317">
            <v>5</v>
          </cell>
          <cell r="AK1317">
            <v>4</v>
          </cell>
          <cell r="AL1317">
            <v>41751</v>
          </cell>
          <cell r="AV1317">
            <v>41752</v>
          </cell>
          <cell r="AX1317">
            <v>41753</v>
          </cell>
          <cell r="AY1317">
            <v>41788</v>
          </cell>
          <cell r="AZ1317">
            <v>37</v>
          </cell>
        </row>
        <row r="1318">
          <cell r="B1318" t="str">
            <v>A2417481-01</v>
          </cell>
          <cell r="C1318" t="str">
            <v>BASF CORP/ Geismar Plant</v>
          </cell>
          <cell r="D1318" t="str">
            <v>Wareham</v>
          </cell>
          <cell r="E1318" t="str">
            <v>Tippet</v>
          </cell>
          <cell r="F1318" t="str">
            <v>Miller</v>
          </cell>
          <cell r="G1318" t="str">
            <v>-</v>
          </cell>
          <cell r="H1318" t="str">
            <v>FLT</v>
          </cell>
          <cell r="I1318" t="str">
            <v>4915528426</v>
          </cell>
          <cell r="K1318" t="str">
            <v>127045 (Field Quote)</v>
          </cell>
          <cell r="M1318">
            <v>1</v>
          </cell>
          <cell r="N1318" t="str">
            <v>LMV311</v>
          </cell>
          <cell r="O1318">
            <v>40679</v>
          </cell>
          <cell r="P1318" t="str">
            <v>-</v>
          </cell>
          <cell r="Q1318" t="str">
            <v>FLT</v>
          </cell>
          <cell r="R1318" t="str">
            <v>P4</v>
          </cell>
          <cell r="S1318" t="str">
            <v>N</v>
          </cell>
          <cell r="T1318" t="str">
            <v>Y</v>
          </cell>
          <cell r="U1318">
            <v>41757</v>
          </cell>
          <cell r="V1318">
            <v>41757</v>
          </cell>
          <cell r="W1318">
            <v>41782</v>
          </cell>
          <cell r="X1318">
            <v>41782</v>
          </cell>
          <cell r="Y1318">
            <v>41757</v>
          </cell>
          <cell r="Z1318" t="str">
            <v>-</v>
          </cell>
          <cell r="AA1318" t="str">
            <v>-</v>
          </cell>
          <cell r="AB1318">
            <v>41759</v>
          </cell>
          <cell r="AC1318">
            <v>41782</v>
          </cell>
          <cell r="AD1318">
            <v>41782</v>
          </cell>
          <cell r="AE1318">
            <v>41759</v>
          </cell>
          <cell r="AF1318">
            <v>41760</v>
          </cell>
          <cell r="AH1318">
            <v>41752</v>
          </cell>
          <cell r="AI1318" t="str">
            <v>-</v>
          </cell>
          <cell r="AJ1318">
            <v>4</v>
          </cell>
          <cell r="AK1318">
            <v>3.5714285714285716</v>
          </cell>
          <cell r="AL1318">
            <v>41757</v>
          </cell>
          <cell r="AV1318">
            <v>41759</v>
          </cell>
          <cell r="AX1318">
            <v>41761</v>
          </cell>
          <cell r="AY1318">
            <v>41782</v>
          </cell>
          <cell r="AZ1318">
            <v>25</v>
          </cell>
        </row>
        <row r="1319">
          <cell r="B1319" t="str">
            <v>A2368299-01-02</v>
          </cell>
          <cell r="C1319" t="str">
            <v>Exxon Mobil</v>
          </cell>
          <cell r="D1319" t="str">
            <v>Kennedy</v>
          </cell>
          <cell r="F1319" t="str">
            <v>Miller</v>
          </cell>
          <cell r="G1319" t="str">
            <v>-</v>
          </cell>
          <cell r="H1319" t="str">
            <v>Kursten</v>
          </cell>
          <cell r="I1319" t="str">
            <v>4510133558</v>
          </cell>
          <cell r="J1319">
            <v>0</v>
          </cell>
          <cell r="K1319" t="str">
            <v>118782-3</v>
          </cell>
          <cell r="M1319">
            <v>2</v>
          </cell>
          <cell r="N1319" t="str">
            <v>LMV801</v>
          </cell>
          <cell r="O1319">
            <v>99204</v>
          </cell>
          <cell r="P1319" t="str">
            <v>-</v>
          </cell>
          <cell r="Q1319" t="str">
            <v>STD</v>
          </cell>
          <cell r="R1319" t="str">
            <v>PC</v>
          </cell>
          <cell r="S1319" t="str">
            <v>Y</v>
          </cell>
          <cell r="T1319" t="str">
            <v>N</v>
          </cell>
          <cell r="U1319">
            <v>41628</v>
          </cell>
          <cell r="V1319">
            <v>41628</v>
          </cell>
          <cell r="W1319">
            <v>41834</v>
          </cell>
          <cell r="X1319">
            <v>41834</v>
          </cell>
          <cell r="Y1319">
            <v>41628</v>
          </cell>
          <cell r="Z1319">
            <v>41635</v>
          </cell>
          <cell r="AA1319" t="str">
            <v>-</v>
          </cell>
          <cell r="AB1319">
            <v>41635</v>
          </cell>
          <cell r="AC1319">
            <v>41722</v>
          </cell>
          <cell r="AD1319">
            <v>41736</v>
          </cell>
          <cell r="AE1319">
            <v>41758</v>
          </cell>
          <cell r="AF1319">
            <v>41761</v>
          </cell>
          <cell r="AH1319">
            <v>41804</v>
          </cell>
          <cell r="AI1319" t="str">
            <v>-</v>
          </cell>
          <cell r="AJ1319">
            <v>96</v>
          </cell>
          <cell r="AK1319">
            <v>29.428571428571427</v>
          </cell>
          <cell r="AL1319">
            <v>41628</v>
          </cell>
          <cell r="AM1319">
            <v>41642</v>
          </cell>
          <cell r="AN1319" t="str">
            <v>-</v>
          </cell>
          <cell r="AO1319">
            <v>41656</v>
          </cell>
          <cell r="AP1319">
            <v>41642</v>
          </cell>
          <cell r="AQ1319">
            <v>41681</v>
          </cell>
          <cell r="AR1319">
            <v>41681</v>
          </cell>
          <cell r="AT1319" t="str">
            <v>Parks</v>
          </cell>
          <cell r="AV1319">
            <v>41695</v>
          </cell>
          <cell r="AX1319">
            <v>41697</v>
          </cell>
          <cell r="AY1319">
            <v>41787</v>
          </cell>
          <cell r="AZ1319">
            <v>159</v>
          </cell>
        </row>
        <row r="1320">
          <cell r="B1320" t="str">
            <v>2418137(A1911842-CONV2014)</v>
          </cell>
          <cell r="C1320" t="str">
            <v>Placid Refining Co., LLC</v>
          </cell>
          <cell r="D1320" t="str">
            <v>Boening</v>
          </cell>
          <cell r="E1320" t="str">
            <v>Tippet</v>
          </cell>
          <cell r="F1320" t="str">
            <v>-</v>
          </cell>
          <cell r="G1320" t="str">
            <v>-</v>
          </cell>
          <cell r="H1320" t="str">
            <v>FLT</v>
          </cell>
          <cell r="I1320" t="str">
            <v>68316</v>
          </cell>
          <cell r="J1320" t="str">
            <v>P-1705A/B</v>
          </cell>
          <cell r="K1320" t="str">
            <v>125530-CV</v>
          </cell>
          <cell r="M1320">
            <v>1</v>
          </cell>
          <cell r="N1320" t="str">
            <v>CONV PARTS</v>
          </cell>
          <cell r="O1320">
            <v>22594</v>
          </cell>
          <cell r="P1320" t="str">
            <v>-</v>
          </cell>
          <cell r="Q1320" t="str">
            <v>FLT</v>
          </cell>
          <cell r="R1320" t="str">
            <v>CONV PARTS</v>
          </cell>
          <cell r="S1320" t="str">
            <v>N</v>
          </cell>
          <cell r="T1320" t="str">
            <v>N</v>
          </cell>
          <cell r="U1320">
            <v>41758</v>
          </cell>
          <cell r="V1320">
            <v>41758</v>
          </cell>
          <cell r="W1320">
            <v>41806</v>
          </cell>
          <cell r="X1320">
            <v>41806</v>
          </cell>
          <cell r="Y1320">
            <v>41758</v>
          </cell>
          <cell r="Z1320" t="str">
            <v>-</v>
          </cell>
          <cell r="AA1320" t="str">
            <v>-</v>
          </cell>
          <cell r="AB1320" t="str">
            <v>-</v>
          </cell>
          <cell r="AC1320" t="str">
            <v>-</v>
          </cell>
          <cell r="AD1320" t="str">
            <v>-</v>
          </cell>
          <cell r="AE1320" t="str">
            <v>-</v>
          </cell>
          <cell r="AF1320">
            <v>41768</v>
          </cell>
          <cell r="AH1320">
            <v>41776</v>
          </cell>
          <cell r="AI1320" t="str">
            <v>-</v>
          </cell>
          <cell r="AJ1320">
            <v>9</v>
          </cell>
          <cell r="AK1320">
            <v>6.8571428571428568</v>
          </cell>
          <cell r="AL1320">
            <v>41758</v>
          </cell>
          <cell r="AM1320" t="str">
            <v>-</v>
          </cell>
          <cell r="AN1320" t="str">
            <v>-</v>
          </cell>
          <cell r="AO1320" t="str">
            <v>-</v>
          </cell>
          <cell r="AP1320" t="str">
            <v>-</v>
          </cell>
          <cell r="AR1320" t="str">
            <v>-</v>
          </cell>
          <cell r="AS1320" t="str">
            <v>-</v>
          </cell>
          <cell r="AT1320" t="str">
            <v>-</v>
          </cell>
          <cell r="AU1320" t="str">
            <v>-</v>
          </cell>
          <cell r="AV1320" t="str">
            <v>-</v>
          </cell>
          <cell r="AW1320" t="str">
            <v>-</v>
          </cell>
          <cell r="AX1320">
            <v>41767</v>
          </cell>
          <cell r="AY1320">
            <v>41790</v>
          </cell>
          <cell r="AZ1320">
            <v>32</v>
          </cell>
        </row>
        <row r="1321">
          <cell r="B1321">
            <v>2291289</v>
          </cell>
          <cell r="C1321" t="str">
            <v>Linde  - Engineering only - COMP</v>
          </cell>
          <cell r="D1321" t="str">
            <v>Boening</v>
          </cell>
          <cell r="H1321" t="str">
            <v>Kursten</v>
          </cell>
          <cell r="I1321" t="str">
            <v>005 2KA0890</v>
          </cell>
          <cell r="M1321">
            <v>1</v>
          </cell>
          <cell r="N1321" t="str">
            <v>ENG FEE</v>
          </cell>
          <cell r="O1321">
            <v>0</v>
          </cell>
          <cell r="P1321" t="str">
            <v>-</v>
          </cell>
          <cell r="Q1321" t="str">
            <v>FLT</v>
          </cell>
          <cell r="R1321" t="str">
            <v>ENG</v>
          </cell>
          <cell r="S1321" t="str">
            <v>N</v>
          </cell>
          <cell r="T1321" t="str">
            <v>N</v>
          </cell>
          <cell r="U1321">
            <v>41436</v>
          </cell>
          <cell r="V1321">
            <v>41436</v>
          </cell>
          <cell r="W1321">
            <v>41494</v>
          </cell>
          <cell r="X1321">
            <v>41494</v>
          </cell>
          <cell r="Y1321" t="str">
            <v>-</v>
          </cell>
          <cell r="Z1321">
            <v>41443</v>
          </cell>
          <cell r="AA1321">
            <v>41443</v>
          </cell>
          <cell r="AB1321" t="e">
            <v>#N/A</v>
          </cell>
          <cell r="AC1321" t="e">
            <v>#N/A</v>
          </cell>
          <cell r="AD1321" t="str">
            <v>-</v>
          </cell>
          <cell r="AE1321" t="str">
            <v>-</v>
          </cell>
          <cell r="AF1321" t="str">
            <v>-</v>
          </cell>
          <cell r="AH1321">
            <v>41464</v>
          </cell>
          <cell r="AI1321" t="str">
            <v>-</v>
          </cell>
          <cell r="AJ1321" t="e">
            <v>#VALUE!</v>
          </cell>
          <cell r="AK1321">
            <v>8.2857142857142865</v>
          </cell>
          <cell r="AL1321" t="str">
            <v>-</v>
          </cell>
          <cell r="AM1321" t="str">
            <v>-</v>
          </cell>
          <cell r="AN1321" t="str">
            <v>-</v>
          </cell>
          <cell r="AO1321" t="str">
            <v>-</v>
          </cell>
          <cell r="AP1321" t="str">
            <v>-</v>
          </cell>
          <cell r="AR1321" t="str">
            <v>-</v>
          </cell>
          <cell r="AS1321" t="str">
            <v>-</v>
          </cell>
          <cell r="AT1321" t="str">
            <v>-</v>
          </cell>
          <cell r="AU1321" t="str">
            <v>-</v>
          </cell>
          <cell r="AY1321">
            <v>41494</v>
          </cell>
        </row>
        <row r="1322">
          <cell r="B1322">
            <v>2290366</v>
          </cell>
          <cell r="C1322" t="str">
            <v>Linde  - Engineering only - PUMP</v>
          </cell>
          <cell r="D1322" t="str">
            <v>Boening</v>
          </cell>
          <cell r="F1322" t="str">
            <v>-</v>
          </cell>
          <cell r="H1322" t="str">
            <v>FLT</v>
          </cell>
          <cell r="M1322">
            <v>1</v>
          </cell>
          <cell r="N1322" t="str">
            <v>ENG FEE</v>
          </cell>
          <cell r="O1322">
            <v>33137</v>
          </cell>
          <cell r="P1322" t="str">
            <v>-</v>
          </cell>
          <cell r="Q1322" t="str">
            <v>FLT</v>
          </cell>
          <cell r="R1322" t="str">
            <v>-</v>
          </cell>
          <cell r="S1322" t="str">
            <v>N</v>
          </cell>
          <cell r="T1322" t="str">
            <v>N</v>
          </cell>
          <cell r="U1322">
            <v>41430</v>
          </cell>
          <cell r="V1322">
            <v>41430</v>
          </cell>
          <cell r="W1322">
            <v>41582</v>
          </cell>
          <cell r="X1322">
            <v>41582</v>
          </cell>
          <cell r="Y1322">
            <v>41431</v>
          </cell>
          <cell r="Z1322">
            <v>41437</v>
          </cell>
          <cell r="AA1322">
            <v>41437</v>
          </cell>
          <cell r="AB1322" t="e">
            <v>#N/A</v>
          </cell>
          <cell r="AC1322" t="e">
            <v>#N/A</v>
          </cell>
          <cell r="AD1322" t="str">
            <v>-</v>
          </cell>
          <cell r="AE1322" t="str">
            <v>-</v>
          </cell>
          <cell r="AF1322" t="str">
            <v>-</v>
          </cell>
          <cell r="AH1322" t="str">
            <v>-</v>
          </cell>
          <cell r="AI1322" t="str">
            <v>-</v>
          </cell>
          <cell r="AJ1322" t="str">
            <v>-</v>
          </cell>
          <cell r="AK1322" t="str">
            <v>-</v>
          </cell>
          <cell r="AL1322" t="str">
            <v>-</v>
          </cell>
          <cell r="AM1322" t="str">
            <v>-</v>
          </cell>
          <cell r="AN1322" t="str">
            <v>-</v>
          </cell>
          <cell r="AO1322" t="str">
            <v>-</v>
          </cell>
          <cell r="AP1322" t="str">
            <v>-</v>
          </cell>
          <cell r="AR1322" t="str">
            <v>-</v>
          </cell>
          <cell r="AS1322" t="str">
            <v>-</v>
          </cell>
          <cell r="AT1322" t="str">
            <v>-</v>
          </cell>
          <cell r="AU1322" t="str">
            <v>-</v>
          </cell>
          <cell r="AY1322">
            <v>41631</v>
          </cell>
          <cell r="AZ1322">
            <v>201</v>
          </cell>
        </row>
        <row r="1323">
          <cell r="B1323" t="str">
            <v>A2355383-01</v>
          </cell>
          <cell r="C1323" t="str">
            <v>SISA</v>
          </cell>
          <cell r="D1323" t="str">
            <v>Parks</v>
          </cell>
          <cell r="H1323" t="str">
            <v>FLT</v>
          </cell>
          <cell r="M1323">
            <v>1</v>
          </cell>
          <cell r="N1323" t="str">
            <v>LMV311</v>
          </cell>
          <cell r="P1323" t="str">
            <v>-</v>
          </cell>
          <cell r="Q1323" t="str">
            <v>-</v>
          </cell>
          <cell r="S1323" t="str">
            <v>N</v>
          </cell>
          <cell r="T1323" t="str">
            <v>Y</v>
          </cell>
          <cell r="U1323">
            <v>41592</v>
          </cell>
          <cell r="V1323">
            <v>41592</v>
          </cell>
          <cell r="W1323">
            <v>41605</v>
          </cell>
          <cell r="X1323">
            <v>41605</v>
          </cell>
          <cell r="Y1323" t="str">
            <v>-</v>
          </cell>
          <cell r="Z1323">
            <v>41599</v>
          </cell>
          <cell r="AA1323">
            <v>41599</v>
          </cell>
          <cell r="AB1323" t="e">
            <v>#N/A</v>
          </cell>
          <cell r="AC1323" t="e">
            <v>#N/A</v>
          </cell>
          <cell r="AD1323" t="str">
            <v>-</v>
          </cell>
          <cell r="AE1323" t="str">
            <v>-</v>
          </cell>
          <cell r="AF1323" t="str">
            <v>-</v>
          </cell>
          <cell r="AH1323">
            <v>41575</v>
          </cell>
          <cell r="AI1323" t="str">
            <v>-</v>
          </cell>
          <cell r="AJ1323" t="e">
            <v>#VALUE!</v>
          </cell>
          <cell r="AK1323">
            <v>1.8571428571428572</v>
          </cell>
          <cell r="AX1323">
            <v>41597</v>
          </cell>
          <cell r="AY1323">
            <v>41614</v>
          </cell>
          <cell r="AZ1323">
            <v>22</v>
          </cell>
        </row>
        <row r="1324">
          <cell r="B1324" t="str">
            <v>A2355383-02</v>
          </cell>
          <cell r="C1324" t="str">
            <v>SISA</v>
          </cell>
          <cell r="D1324" t="str">
            <v>Parks</v>
          </cell>
          <cell r="H1324" t="str">
            <v>FLT</v>
          </cell>
          <cell r="M1324">
            <v>1</v>
          </cell>
          <cell r="N1324" t="str">
            <v>LMV311</v>
          </cell>
          <cell r="P1324" t="str">
            <v>-</v>
          </cell>
          <cell r="Q1324" t="str">
            <v>-</v>
          </cell>
          <cell r="S1324" t="str">
            <v>N</v>
          </cell>
          <cell r="T1324" t="str">
            <v>Y</v>
          </cell>
          <cell r="U1324">
            <v>41582</v>
          </cell>
          <cell r="V1324">
            <v>41592</v>
          </cell>
          <cell r="W1324">
            <v>41605</v>
          </cell>
          <cell r="X1324">
            <v>41605</v>
          </cell>
          <cell r="Y1324" t="str">
            <v>-</v>
          </cell>
          <cell r="Z1324">
            <v>41599</v>
          </cell>
          <cell r="AA1324">
            <v>41599</v>
          </cell>
          <cell r="AB1324" t="e">
            <v>#N/A</v>
          </cell>
          <cell r="AC1324" t="e">
            <v>#N/A</v>
          </cell>
          <cell r="AD1324" t="str">
            <v>-</v>
          </cell>
          <cell r="AE1324" t="str">
            <v>-</v>
          </cell>
          <cell r="AF1324" t="str">
            <v>-</v>
          </cell>
          <cell r="AH1324">
            <v>41575</v>
          </cell>
          <cell r="AI1324" t="str">
            <v>-</v>
          </cell>
          <cell r="AJ1324" t="e">
            <v>#VALUE!</v>
          </cell>
          <cell r="AK1324">
            <v>1.8571428571428572</v>
          </cell>
          <cell r="AX1324">
            <v>41597</v>
          </cell>
          <cell r="AY1324">
            <v>41614</v>
          </cell>
          <cell r="AZ1324">
            <v>22</v>
          </cell>
        </row>
        <row r="1325">
          <cell r="B1325" t="str">
            <v>2350642(1321282)</v>
          </cell>
          <cell r="C1325" t="str">
            <v>Charville-Condultores E Servicos</v>
          </cell>
          <cell r="D1325" t="str">
            <v>Rossacci</v>
          </cell>
          <cell r="H1325" t="str">
            <v>Christina</v>
          </cell>
          <cell r="I1325" t="str">
            <v>EGTL-6327-PDMJ017</v>
          </cell>
          <cell r="J1325" t="str">
            <v>-</v>
          </cell>
          <cell r="K1325" t="str">
            <v>-</v>
          </cell>
          <cell r="M1325">
            <v>0</v>
          </cell>
          <cell r="N1325" t="str">
            <v>DOC FEE</v>
          </cell>
          <cell r="O1325">
            <v>2192</v>
          </cell>
          <cell r="P1325" t="str">
            <v>-</v>
          </cell>
          <cell r="Q1325" t="str">
            <v>-</v>
          </cell>
          <cell r="R1325" t="str">
            <v>DOC FEE</v>
          </cell>
          <cell r="S1325" t="str">
            <v>N</v>
          </cell>
          <cell r="T1325" t="str">
            <v>N</v>
          </cell>
          <cell r="U1325">
            <v>41579</v>
          </cell>
          <cell r="V1325">
            <v>41579</v>
          </cell>
          <cell r="W1325">
            <v>41606</v>
          </cell>
          <cell r="X1325">
            <v>41606</v>
          </cell>
          <cell r="Y1325">
            <v>41579</v>
          </cell>
          <cell r="Z1325">
            <v>41586</v>
          </cell>
          <cell r="AA1325">
            <v>41586</v>
          </cell>
          <cell r="AB1325" t="e">
            <v>#N/A</v>
          </cell>
          <cell r="AC1325" t="e">
            <v>#N/A</v>
          </cell>
          <cell r="AD1325" t="str">
            <v>-</v>
          </cell>
          <cell r="AE1325" t="str">
            <v>-</v>
          </cell>
          <cell r="AF1325" t="str">
            <v>-</v>
          </cell>
          <cell r="AH1325">
            <v>41576</v>
          </cell>
          <cell r="AI1325" t="str">
            <v>-</v>
          </cell>
          <cell r="AJ1325" t="e">
            <v>#VALUE!</v>
          </cell>
          <cell r="AK1325">
            <v>3.8571428571428572</v>
          </cell>
          <cell r="AL1325">
            <v>41579</v>
          </cell>
          <cell r="AM1325" t="str">
            <v>-</v>
          </cell>
          <cell r="AN1325" t="str">
            <v>-</v>
          </cell>
          <cell r="AO1325" t="str">
            <v>-</v>
          </cell>
          <cell r="AP1325" t="str">
            <v>-</v>
          </cell>
          <cell r="AR1325" t="str">
            <v>-</v>
          </cell>
          <cell r="AS1325" t="str">
            <v>-</v>
          </cell>
          <cell r="AT1325" t="str">
            <v>-</v>
          </cell>
          <cell r="AU1325" t="str">
            <v>-</v>
          </cell>
          <cell r="AV1325" t="str">
            <v>-</v>
          </cell>
          <cell r="AW1325" t="str">
            <v>-</v>
          </cell>
          <cell r="AX1325" t="str">
            <v>-</v>
          </cell>
          <cell r="AY1325">
            <v>41611</v>
          </cell>
          <cell r="AZ1325">
            <v>32</v>
          </cell>
        </row>
        <row r="1326">
          <cell r="B1326" t="str">
            <v>A1928749-01-02</v>
          </cell>
          <cell r="C1326" t="str">
            <v>Bechtel/Angola</v>
          </cell>
          <cell r="D1326" t="str">
            <v>Nelson</v>
          </cell>
          <cell r="H1326" t="str">
            <v>Nancy</v>
          </cell>
          <cell r="M1326">
            <v>2</v>
          </cell>
          <cell r="N1326" t="str">
            <v>LMV-311</v>
          </cell>
          <cell r="O1326">
            <v>317337.12</v>
          </cell>
          <cell r="Q1326" t="str">
            <v>CPX</v>
          </cell>
          <cell r="S1326" t="str">
            <v>N</v>
          </cell>
          <cell r="T1326" t="str">
            <v>N</v>
          </cell>
          <cell r="V1326">
            <v>40514</v>
          </cell>
          <cell r="W1326">
            <v>40588</v>
          </cell>
          <cell r="X1326">
            <v>40588</v>
          </cell>
          <cell r="Z1326">
            <v>40521</v>
          </cell>
          <cell r="AA1326">
            <v>40521</v>
          </cell>
          <cell r="AB1326" t="e">
            <v>#N/A</v>
          </cell>
          <cell r="AC1326" t="e">
            <v>#N/A</v>
          </cell>
          <cell r="AE1326" t="str">
            <v>-</v>
          </cell>
          <cell r="AF1326" t="e">
            <v>#N/A</v>
          </cell>
          <cell r="AH1326">
            <v>40558</v>
          </cell>
          <cell r="AI1326" t="str">
            <v>-</v>
          </cell>
          <cell r="AJ1326" t="e">
            <v>#N/A</v>
          </cell>
          <cell r="AK1326">
            <v>10.571428571428571</v>
          </cell>
          <cell r="AY1326">
            <v>40600</v>
          </cell>
          <cell r="AZ1326">
            <v>86</v>
          </cell>
        </row>
        <row r="1327">
          <cell r="B1327" t="str">
            <v>C2152066</v>
          </cell>
          <cell r="C1327" t="str">
            <v>AMEC</v>
          </cell>
          <cell r="D1327" t="str">
            <v>Rea</v>
          </cell>
          <cell r="H1327" t="str">
            <v>Christina</v>
          </cell>
          <cell r="I1327" t="str">
            <v>960E02</v>
          </cell>
          <cell r="J1327" t="str">
            <v>ENG</v>
          </cell>
          <cell r="L1327" t="str">
            <v>Perez</v>
          </cell>
          <cell r="M1327">
            <v>1</v>
          </cell>
          <cell r="N1327" t="str">
            <v>Engineering Only</v>
          </cell>
          <cell r="O1327">
            <v>300000</v>
          </cell>
          <cell r="Q1327" t="str">
            <v>CPX</v>
          </cell>
          <cell r="S1327" t="str">
            <v>N</v>
          </cell>
          <cell r="T1327" t="str">
            <v>N</v>
          </cell>
          <cell r="V1327">
            <v>41074</v>
          </cell>
          <cell r="W1327">
            <v>41114</v>
          </cell>
          <cell r="X1327">
            <v>41114</v>
          </cell>
          <cell r="Z1327">
            <v>41081</v>
          </cell>
          <cell r="AA1327">
            <v>41081</v>
          </cell>
          <cell r="AB1327" t="e">
            <v>#N/A</v>
          </cell>
          <cell r="AC1327" t="e">
            <v>#N/A</v>
          </cell>
          <cell r="AE1327" t="str">
            <v>-</v>
          </cell>
          <cell r="AF1327" t="e">
            <v>#N/A</v>
          </cell>
          <cell r="AH1327">
            <v>41084</v>
          </cell>
          <cell r="AI1327" t="str">
            <v>-</v>
          </cell>
          <cell r="AJ1327" t="e">
            <v>#N/A</v>
          </cell>
          <cell r="AK1327">
            <v>5.7142857142857144</v>
          </cell>
          <cell r="AY1327">
            <v>41114</v>
          </cell>
          <cell r="AZ1327">
            <v>40</v>
          </cell>
        </row>
        <row r="1328">
          <cell r="B1328" t="str">
            <v>C2072427-01</v>
          </cell>
          <cell r="C1328" t="str">
            <v>CNOOC / PHK Engineering</v>
          </cell>
          <cell r="D1328" t="str">
            <v>Perez</v>
          </cell>
          <cell r="H1328" t="str">
            <v>Christina</v>
          </cell>
          <cell r="I1328" t="str">
            <v>PHK111089 (Z110604)</v>
          </cell>
          <cell r="J1328" t="str">
            <v>E00243</v>
          </cell>
          <cell r="L1328" t="str">
            <v>Perez</v>
          </cell>
          <cell r="M1328">
            <v>1</v>
          </cell>
          <cell r="N1328" t="str">
            <v>Engineering Only</v>
          </cell>
          <cell r="O1328">
            <v>175150</v>
          </cell>
          <cell r="S1328" t="str">
            <v>N</v>
          </cell>
          <cell r="T1328" t="str">
            <v>N</v>
          </cell>
          <cell r="V1328">
            <v>40875</v>
          </cell>
          <cell r="W1328">
            <v>41029</v>
          </cell>
          <cell r="X1328">
            <v>41114</v>
          </cell>
          <cell r="Z1328">
            <v>40882</v>
          </cell>
          <cell r="AA1328">
            <v>40882</v>
          </cell>
          <cell r="AB1328" t="e">
            <v>#N/A</v>
          </cell>
          <cell r="AC1328" t="e">
            <v>#N/A</v>
          </cell>
          <cell r="AE1328" t="str">
            <v>-</v>
          </cell>
          <cell r="AF1328" t="e">
            <v>#N/A</v>
          </cell>
          <cell r="AH1328">
            <v>41084</v>
          </cell>
          <cell r="AI1328" t="str">
            <v>-</v>
          </cell>
          <cell r="AJ1328" t="e">
            <v>#N/A</v>
          </cell>
          <cell r="AK1328">
            <v>34.142857142857146</v>
          </cell>
          <cell r="AY1328">
            <v>41114</v>
          </cell>
          <cell r="AZ1328">
            <v>239</v>
          </cell>
        </row>
        <row r="1329">
          <cell r="B1329" t="str">
            <v>C1872899-01-02</v>
          </cell>
          <cell r="C1329" t="str">
            <v>ICA FLUOR DANIEL / Salina Cruz</v>
          </cell>
          <cell r="D1329" t="str">
            <v>Strunc</v>
          </cell>
          <cell r="H1329" t="str">
            <v>Suzy</v>
          </cell>
          <cell r="M1329">
            <v>2</v>
          </cell>
          <cell r="N1329" t="str">
            <v>BMC-341P</v>
          </cell>
          <cell r="O1329">
            <v>1314286</v>
          </cell>
          <cell r="Q1329" t="str">
            <v>CPX</v>
          </cell>
          <cell r="R1329" t="str">
            <v>Pinn/API</v>
          </cell>
          <cell r="S1329" t="str">
            <v>Y</v>
          </cell>
          <cell r="T1329" t="str">
            <v>no</v>
          </cell>
          <cell r="V1329">
            <v>40374</v>
          </cell>
          <cell r="X1329">
            <v>40596</v>
          </cell>
          <cell r="Z1329">
            <v>40381</v>
          </cell>
          <cell r="AA1329">
            <v>40381</v>
          </cell>
          <cell r="AB1329">
            <v>40388</v>
          </cell>
          <cell r="AC1329">
            <v>40316</v>
          </cell>
          <cell r="AE1329" t="str">
            <v>-</v>
          </cell>
          <cell r="AH1329">
            <v>40566</v>
          </cell>
          <cell r="AI1329">
            <v>40442</v>
          </cell>
          <cell r="AJ1329">
            <v>-28839</v>
          </cell>
          <cell r="AK1329">
            <v>31.714285714285715</v>
          </cell>
          <cell r="AV1329">
            <v>40533</v>
          </cell>
          <cell r="AX1329">
            <v>40534</v>
          </cell>
          <cell r="AY1329">
            <v>40597</v>
          </cell>
          <cell r="AZ1329">
            <v>223</v>
          </cell>
        </row>
        <row r="1330">
          <cell r="B1330" t="str">
            <v>C1872899-02</v>
          </cell>
          <cell r="C1330" t="str">
            <v>ICA FLUOR DANIEL / Salina Cruz</v>
          </cell>
          <cell r="D1330" t="str">
            <v>Strunc</v>
          </cell>
          <cell r="H1330" t="str">
            <v>Suzy</v>
          </cell>
          <cell r="M1330">
            <v>1</v>
          </cell>
          <cell r="N1330" t="str">
            <v>BMC-341P</v>
          </cell>
          <cell r="O1330">
            <v>1314286</v>
          </cell>
          <cell r="Q1330" t="str">
            <v>CPX</v>
          </cell>
          <cell r="R1330" t="str">
            <v>Pinn/API</v>
          </cell>
          <cell r="S1330" t="str">
            <v>Y</v>
          </cell>
          <cell r="T1330" t="str">
            <v>no</v>
          </cell>
          <cell r="V1330">
            <v>40374</v>
          </cell>
          <cell r="X1330">
            <v>40605</v>
          </cell>
          <cell r="Z1330">
            <v>40381</v>
          </cell>
          <cell r="AA1330">
            <v>40381</v>
          </cell>
          <cell r="AB1330">
            <v>40388</v>
          </cell>
          <cell r="AC1330">
            <v>40325</v>
          </cell>
          <cell r="AE1330" t="str">
            <v>-</v>
          </cell>
          <cell r="AH1330">
            <v>40575</v>
          </cell>
          <cell r="AI1330">
            <v>40451</v>
          </cell>
          <cell r="AJ1330">
            <v>-28839</v>
          </cell>
          <cell r="AK1330">
            <v>33</v>
          </cell>
          <cell r="AV1330">
            <v>40561</v>
          </cell>
          <cell r="AX1330">
            <v>40564</v>
          </cell>
          <cell r="AY1330">
            <v>40602</v>
          </cell>
          <cell r="AZ1330">
            <v>228</v>
          </cell>
        </row>
        <row r="1331">
          <cell r="B1331" t="str">
            <v>A1957173-01</v>
          </cell>
          <cell r="C1331" t="str">
            <v>CHS</v>
          </cell>
          <cell r="D1331" t="str">
            <v>Chapman</v>
          </cell>
          <cell r="H1331" t="str">
            <v xml:space="preserve">Madeleine </v>
          </cell>
          <cell r="M1331">
            <v>1</v>
          </cell>
          <cell r="N1331" t="str">
            <v>LMV-806</v>
          </cell>
          <cell r="O1331">
            <v>29076</v>
          </cell>
          <cell r="Q1331" t="str">
            <v>STD</v>
          </cell>
          <cell r="R1331" t="str">
            <v>PA</v>
          </cell>
          <cell r="S1331" t="str">
            <v>Y</v>
          </cell>
          <cell r="T1331" t="str">
            <v>no</v>
          </cell>
          <cell r="V1331">
            <v>40589</v>
          </cell>
          <cell r="X1331">
            <v>40618</v>
          </cell>
          <cell r="Z1331">
            <v>40596</v>
          </cell>
          <cell r="AA1331">
            <v>40596</v>
          </cell>
          <cell r="AB1331">
            <v>40596</v>
          </cell>
          <cell r="AC1331">
            <v>40506</v>
          </cell>
          <cell r="AE1331" t="str">
            <v>-</v>
          </cell>
          <cell r="AH1331">
            <v>40588</v>
          </cell>
          <cell r="AI1331" t="str">
            <v>-</v>
          </cell>
          <cell r="AJ1331">
            <v>-28992</v>
          </cell>
          <cell r="AK1331">
            <v>4.1428571428571432</v>
          </cell>
          <cell r="AV1331">
            <v>40605</v>
          </cell>
          <cell r="AX1331">
            <v>40606</v>
          </cell>
          <cell r="AY1331">
            <v>40618</v>
          </cell>
          <cell r="AZ1331">
            <v>29</v>
          </cell>
        </row>
        <row r="1332">
          <cell r="B1332" t="str">
            <v>C2000527</v>
          </cell>
          <cell r="C1332" t="str">
            <v>BANTREL/ConocoPhillips</v>
          </cell>
          <cell r="D1332" t="str">
            <v>Horner</v>
          </cell>
          <cell r="H1332" t="str">
            <v>Suzy</v>
          </cell>
          <cell r="M1332">
            <v>1</v>
          </cell>
          <cell r="N1332" t="str">
            <v>LF2140</v>
          </cell>
          <cell r="O1332">
            <v>142900</v>
          </cell>
          <cell r="Q1332" t="str">
            <v>STD</v>
          </cell>
          <cell r="R1332" t="str">
            <v>Pinn/API</v>
          </cell>
          <cell r="S1332" t="str">
            <v>N</v>
          </cell>
          <cell r="T1332" t="str">
            <v>no</v>
          </cell>
          <cell r="V1332">
            <v>40696</v>
          </cell>
          <cell r="X1332">
            <v>40624</v>
          </cell>
          <cell r="Z1332">
            <v>40703</v>
          </cell>
          <cell r="AA1332">
            <v>40703</v>
          </cell>
          <cell r="AB1332">
            <v>40710</v>
          </cell>
          <cell r="AC1332">
            <v>40344</v>
          </cell>
          <cell r="AE1332" t="str">
            <v>-</v>
          </cell>
          <cell r="AH1332">
            <v>40594</v>
          </cell>
          <cell r="AI1332">
            <v>40470</v>
          </cell>
          <cell r="AJ1332">
            <v>-29069</v>
          </cell>
          <cell r="AK1332">
            <v>-10.285714285714286</v>
          </cell>
          <cell r="AV1332">
            <v>40564</v>
          </cell>
          <cell r="AX1332">
            <v>40570</v>
          </cell>
          <cell r="AY1332">
            <v>40624</v>
          </cell>
          <cell r="AZ1332">
            <v>-72</v>
          </cell>
        </row>
        <row r="1333">
          <cell r="B1333" t="str">
            <v>A1939977-01-02</v>
          </cell>
          <cell r="C1333" t="str">
            <v>National Process</v>
          </cell>
          <cell r="D1333" t="str">
            <v>Boening</v>
          </cell>
          <cell r="H1333" t="str">
            <v xml:space="preserve">Madeleine </v>
          </cell>
          <cell r="M1333">
            <v>2</v>
          </cell>
          <cell r="N1333" t="str">
            <v>LMV-806</v>
          </cell>
          <cell r="O1333">
            <v>85364.25</v>
          </cell>
          <cell r="Q1333" t="str">
            <v>STD</v>
          </cell>
          <cell r="R1333" t="str">
            <v>PB</v>
          </cell>
          <cell r="S1333" t="str">
            <v>N</v>
          </cell>
          <cell r="T1333" t="str">
            <v>no</v>
          </cell>
          <cell r="V1333">
            <v>40548</v>
          </cell>
          <cell r="X1333">
            <v>40625</v>
          </cell>
          <cell r="Z1333">
            <v>40555</v>
          </cell>
          <cell r="AA1333">
            <v>40555</v>
          </cell>
          <cell r="AB1333">
            <v>40555</v>
          </cell>
          <cell r="AC1333">
            <v>40513</v>
          </cell>
          <cell r="AE1333" t="str">
            <v>-</v>
          </cell>
          <cell r="AH1333">
            <v>40595</v>
          </cell>
          <cell r="AI1333" t="str">
            <v>-</v>
          </cell>
          <cell r="AJ1333">
            <v>-28963</v>
          </cell>
          <cell r="AK1333">
            <v>11</v>
          </cell>
          <cell r="AV1333">
            <v>40571</v>
          </cell>
          <cell r="AX1333">
            <v>40581</v>
          </cell>
          <cell r="AY1333">
            <v>40625</v>
          </cell>
          <cell r="AZ1333">
            <v>77</v>
          </cell>
        </row>
        <row r="1334">
          <cell r="B1334" t="str">
            <v>A1952076-01</v>
          </cell>
          <cell r="C1334" t="str">
            <v>ExxonMobil / Beaumont Refinery</v>
          </cell>
          <cell r="D1334" t="str">
            <v>Boening</v>
          </cell>
          <cell r="H1334" t="str">
            <v xml:space="preserve">Madeleine </v>
          </cell>
          <cell r="M1334">
            <v>1</v>
          </cell>
          <cell r="N1334" t="str">
            <v>LMV-322</v>
          </cell>
          <cell r="O1334">
            <v>36592</v>
          </cell>
          <cell r="Q1334" t="str">
            <v>STD</v>
          </cell>
          <cell r="R1334" t="str">
            <v>P3</v>
          </cell>
          <cell r="S1334" t="str">
            <v>N</v>
          </cell>
          <cell r="T1334" t="str">
            <v>no</v>
          </cell>
          <cell r="V1334">
            <v>40576</v>
          </cell>
          <cell r="X1334">
            <v>40630</v>
          </cell>
          <cell r="Z1334">
            <v>40583</v>
          </cell>
          <cell r="AA1334">
            <v>40583</v>
          </cell>
          <cell r="AB1334">
            <v>40577.5</v>
          </cell>
          <cell r="AC1334">
            <v>40630</v>
          </cell>
          <cell r="AE1334" t="str">
            <v>-</v>
          </cell>
          <cell r="AH1334">
            <v>40600</v>
          </cell>
          <cell r="AI1334" t="str">
            <v>-</v>
          </cell>
          <cell r="AJ1334">
            <v>-28983</v>
          </cell>
          <cell r="AK1334">
            <v>7.7142857142857144</v>
          </cell>
          <cell r="AV1334">
            <v>40555</v>
          </cell>
          <cell r="AX1334">
            <v>40557</v>
          </cell>
          <cell r="AY1334">
            <v>40627</v>
          </cell>
          <cell r="AZ1334">
            <v>51</v>
          </cell>
        </row>
        <row r="1335">
          <cell r="B1335" t="str">
            <v>A1954830-01-002(95416145/6)</v>
          </cell>
          <cell r="C1335" t="str">
            <v>Delta Process</v>
          </cell>
          <cell r="D1335" t="str">
            <v>Chapman</v>
          </cell>
          <cell r="H1335" t="str">
            <v xml:space="preserve">Madeleine </v>
          </cell>
          <cell r="M1335">
            <v>2</v>
          </cell>
          <cell r="N1335" t="str">
            <v>CONV</v>
          </cell>
          <cell r="O1335">
            <v>93469.1</v>
          </cell>
          <cell r="Q1335" t="str">
            <v>STD</v>
          </cell>
          <cell r="R1335" t="str">
            <v>PA</v>
          </cell>
          <cell r="S1335" t="str">
            <v>N</v>
          </cell>
          <cell r="T1335" t="str">
            <v>no</v>
          </cell>
          <cell r="V1335">
            <v>40583</v>
          </cell>
          <cell r="X1335">
            <v>40632</v>
          </cell>
          <cell r="Z1335">
            <v>40590</v>
          </cell>
          <cell r="AA1335">
            <v>40590</v>
          </cell>
          <cell r="AB1335">
            <v>40590</v>
          </cell>
          <cell r="AC1335">
            <v>40520</v>
          </cell>
          <cell r="AE1335" t="str">
            <v>-</v>
          </cell>
          <cell r="AH1335">
            <v>40602</v>
          </cell>
          <cell r="AI1335" t="str">
            <v>-</v>
          </cell>
          <cell r="AJ1335">
            <v>-28988</v>
          </cell>
          <cell r="AK1335">
            <v>7</v>
          </cell>
          <cell r="AV1335">
            <v>40574</v>
          </cell>
          <cell r="AX1335">
            <v>40585</v>
          </cell>
          <cell r="AY1335">
            <v>40645</v>
          </cell>
          <cell r="AZ1335">
            <v>62</v>
          </cell>
        </row>
        <row r="1336">
          <cell r="B1336" t="str">
            <v>A1960872-01 (A000196-01 CONV)</v>
          </cell>
          <cell r="C1336" t="str">
            <v>SUNAIR</v>
          </cell>
          <cell r="D1336" t="str">
            <v>Setelin</v>
          </cell>
          <cell r="H1336" t="str">
            <v>Nancy</v>
          </cell>
          <cell r="M1336">
            <v>1</v>
          </cell>
          <cell r="N1336" t="str">
            <v>CONV</v>
          </cell>
          <cell r="O1336">
            <v>20322</v>
          </cell>
          <cell r="Q1336" t="str">
            <v>STD</v>
          </cell>
          <cell r="R1336" t="str">
            <v>PA</v>
          </cell>
          <cell r="S1336" t="str">
            <v>N</v>
          </cell>
          <cell r="T1336" t="str">
            <v>no</v>
          </cell>
          <cell r="V1336">
            <v>40598</v>
          </cell>
          <cell r="X1336">
            <v>40633</v>
          </cell>
          <cell r="Z1336">
            <v>40605</v>
          </cell>
          <cell r="AA1336">
            <v>40605</v>
          </cell>
          <cell r="AB1336">
            <v>40605</v>
          </cell>
          <cell r="AC1336">
            <v>40521</v>
          </cell>
          <cell r="AE1336" t="str">
            <v>-</v>
          </cell>
          <cell r="AH1336">
            <v>40603</v>
          </cell>
          <cell r="AI1336" t="str">
            <v>-</v>
          </cell>
          <cell r="AJ1336">
            <v>-28999</v>
          </cell>
          <cell r="AK1336">
            <v>5</v>
          </cell>
          <cell r="AV1336">
            <v>40582</v>
          </cell>
          <cell r="AX1336">
            <v>40584</v>
          </cell>
          <cell r="AY1336">
            <v>40633</v>
          </cell>
          <cell r="AZ1336">
            <v>35</v>
          </cell>
        </row>
        <row r="1337">
          <cell r="B1337" t="str">
            <v>A1945074-01-02</v>
          </cell>
          <cell r="C1337" t="str">
            <v>MARKWEST ENERGY</v>
          </cell>
          <cell r="D1337" t="str">
            <v>Kampman</v>
          </cell>
          <cell r="H1337" t="str">
            <v>Mary</v>
          </cell>
          <cell r="M1337">
            <v>2</v>
          </cell>
          <cell r="N1337" t="str">
            <v>LMV-311</v>
          </cell>
          <cell r="O1337">
            <v>244000</v>
          </cell>
          <cell r="Q1337" t="str">
            <v>STD</v>
          </cell>
          <cell r="R1337" t="str">
            <v>pc</v>
          </cell>
          <cell r="S1337" t="str">
            <v>Y</v>
          </cell>
          <cell r="T1337" t="str">
            <v>no</v>
          </cell>
          <cell r="V1337">
            <v>40560</v>
          </cell>
          <cell r="X1337">
            <v>40641</v>
          </cell>
          <cell r="Z1337">
            <v>40567</v>
          </cell>
          <cell r="AA1337">
            <v>40567</v>
          </cell>
          <cell r="AB1337">
            <v>40567</v>
          </cell>
          <cell r="AC1337">
            <v>40529</v>
          </cell>
          <cell r="AE1337" t="str">
            <v>-</v>
          </cell>
          <cell r="AH1337">
            <v>40611</v>
          </cell>
          <cell r="AI1337" t="str">
            <v>-</v>
          </cell>
          <cell r="AJ1337">
            <v>-28971</v>
          </cell>
          <cell r="AK1337">
            <v>11.571428571428571</v>
          </cell>
          <cell r="AV1337">
            <v>40577</v>
          </cell>
          <cell r="AX1337">
            <v>40578</v>
          </cell>
          <cell r="AY1337">
            <v>40620</v>
          </cell>
          <cell r="AZ1337">
            <v>60</v>
          </cell>
        </row>
        <row r="1338">
          <cell r="B1338" t="str">
            <v>A1965616-01-02</v>
          </cell>
          <cell r="C1338" t="str">
            <v>Vibropac/Petrobras</v>
          </cell>
          <cell r="D1338" t="str">
            <v>Setelin</v>
          </cell>
          <cell r="H1338" t="str">
            <v>Nancy</v>
          </cell>
          <cell r="M1338">
            <v>2</v>
          </cell>
          <cell r="N1338" t="str">
            <v>LMV-322</v>
          </cell>
          <cell r="O1338">
            <v>33462</v>
          </cell>
          <cell r="Q1338" t="str">
            <v>STD</v>
          </cell>
          <cell r="R1338" t="str">
            <v>PA</v>
          </cell>
          <cell r="S1338" t="str">
            <v>Y</v>
          </cell>
          <cell r="T1338" t="str">
            <v>no</v>
          </cell>
          <cell r="V1338">
            <v>40610</v>
          </cell>
          <cell r="X1338">
            <v>40644</v>
          </cell>
          <cell r="Z1338">
            <v>40617</v>
          </cell>
          <cell r="AA1338">
            <v>40617</v>
          </cell>
          <cell r="AB1338">
            <v>40617</v>
          </cell>
          <cell r="AC1338">
            <v>40532</v>
          </cell>
          <cell r="AE1338" t="str">
            <v>-</v>
          </cell>
          <cell r="AH1338">
            <v>40614</v>
          </cell>
          <cell r="AI1338" t="str">
            <v>-</v>
          </cell>
          <cell r="AJ1338">
            <v>-29007</v>
          </cell>
          <cell r="AK1338">
            <v>4.8571428571428568</v>
          </cell>
          <cell r="AV1338">
            <v>40627</v>
          </cell>
          <cell r="AX1338">
            <v>40633</v>
          </cell>
          <cell r="AY1338">
            <v>40662</v>
          </cell>
          <cell r="AZ1338">
            <v>52</v>
          </cell>
        </row>
        <row r="1339">
          <cell r="B1339" t="str">
            <v>A1971243-01</v>
          </cell>
          <cell r="C1339" t="str">
            <v>Agrium</v>
          </cell>
          <cell r="D1339" t="str">
            <v>Kampman</v>
          </cell>
          <cell r="H1339" t="str">
            <v>Mary</v>
          </cell>
          <cell r="M1339">
            <v>1</v>
          </cell>
          <cell r="N1339" t="str">
            <v>LMV-322</v>
          </cell>
          <cell r="O1339">
            <v>32618</v>
          </cell>
          <cell r="Q1339" t="str">
            <v>STD</v>
          </cell>
          <cell r="R1339" t="str">
            <v>PA</v>
          </cell>
          <cell r="S1339" t="str">
            <v>Y</v>
          </cell>
          <cell r="T1339" t="str">
            <v>yes</v>
          </cell>
          <cell r="V1339">
            <v>40623</v>
          </cell>
          <cell r="X1339">
            <v>40645</v>
          </cell>
          <cell r="Z1339">
            <v>40630</v>
          </cell>
          <cell r="AA1339">
            <v>40630</v>
          </cell>
          <cell r="AB1339">
            <v>40630</v>
          </cell>
          <cell r="AC1339">
            <v>40533</v>
          </cell>
          <cell r="AE1339" t="str">
            <v>-</v>
          </cell>
          <cell r="AH1339">
            <v>40615</v>
          </cell>
          <cell r="AI1339" t="str">
            <v>-</v>
          </cell>
          <cell r="AJ1339">
            <v>-29016</v>
          </cell>
          <cell r="AK1339">
            <v>3.1428571428571428</v>
          </cell>
          <cell r="AV1339">
            <v>40590</v>
          </cell>
          <cell r="AX1339">
            <v>40598</v>
          </cell>
          <cell r="AY1339">
            <v>40633</v>
          </cell>
          <cell r="AZ1339">
            <v>10</v>
          </cell>
        </row>
        <row r="1340">
          <cell r="B1340" t="str">
            <v>A1940387-01</v>
          </cell>
          <cell r="C1340" t="str">
            <v>AGIR</v>
          </cell>
          <cell r="D1340" t="str">
            <v>Kampman</v>
          </cell>
          <cell r="H1340" t="str">
            <v>Mary</v>
          </cell>
          <cell r="M1340">
            <v>1</v>
          </cell>
          <cell r="N1340" t="str">
            <v>LMV-311</v>
          </cell>
          <cell r="O1340">
            <v>39011</v>
          </cell>
          <cell r="Q1340" t="str">
            <v>STD</v>
          </cell>
          <cell r="R1340" t="str">
            <v>PA</v>
          </cell>
          <cell r="S1340" t="str">
            <v>N</v>
          </cell>
          <cell r="T1340" t="str">
            <v>no</v>
          </cell>
          <cell r="V1340">
            <v>40549</v>
          </cell>
          <cell r="X1340">
            <v>40646</v>
          </cell>
          <cell r="Z1340">
            <v>40556</v>
          </cell>
          <cell r="AA1340">
            <v>40556</v>
          </cell>
          <cell r="AB1340">
            <v>40556</v>
          </cell>
          <cell r="AC1340">
            <v>40534</v>
          </cell>
          <cell r="AE1340" t="str">
            <v>-</v>
          </cell>
          <cell r="AH1340">
            <v>40616</v>
          </cell>
          <cell r="AI1340" t="str">
            <v>-</v>
          </cell>
          <cell r="AJ1340">
            <v>-28964</v>
          </cell>
          <cell r="AK1340">
            <v>13.857142857142858</v>
          </cell>
          <cell r="AV1340">
            <v>40610</v>
          </cell>
          <cell r="AX1340">
            <v>40611</v>
          </cell>
          <cell r="AY1340">
            <v>40645</v>
          </cell>
          <cell r="AZ1340">
            <v>96</v>
          </cell>
        </row>
        <row r="1341">
          <cell r="B1341" t="str">
            <v>C1872829-01</v>
          </cell>
          <cell r="C1341" t="str">
            <v>ICA FLUOR DANIEL / Minititlan</v>
          </cell>
          <cell r="D1341" t="str">
            <v>Strunc</v>
          </cell>
          <cell r="H1341" t="str">
            <v>Suzy</v>
          </cell>
          <cell r="M1341">
            <v>1</v>
          </cell>
          <cell r="N1341" t="str">
            <v>BMC-341P</v>
          </cell>
          <cell r="O1341">
            <v>1327092</v>
          </cell>
          <cell r="Q1341" t="str">
            <v>CPX</v>
          </cell>
          <cell r="R1341" t="str">
            <v>Pinn/API</v>
          </cell>
          <cell r="S1341" t="str">
            <v>Y</v>
          </cell>
          <cell r="T1341" t="str">
            <v>yes</v>
          </cell>
          <cell r="V1341">
            <v>40374</v>
          </cell>
          <cell r="X1341">
            <v>40651</v>
          </cell>
          <cell r="Z1341">
            <v>40381</v>
          </cell>
          <cell r="AA1341">
            <v>40381</v>
          </cell>
          <cell r="AB1341">
            <v>40388</v>
          </cell>
          <cell r="AC1341">
            <v>40371</v>
          </cell>
          <cell r="AE1341" t="str">
            <v>-</v>
          </cell>
          <cell r="AH1341">
            <v>40621</v>
          </cell>
          <cell r="AI1341">
            <v>40497</v>
          </cell>
          <cell r="AJ1341">
            <v>-28839</v>
          </cell>
          <cell r="AK1341">
            <v>39.571428571428569</v>
          </cell>
          <cell r="AV1341">
            <v>40562</v>
          </cell>
          <cell r="AX1341">
            <v>40567</v>
          </cell>
          <cell r="AY1341">
            <v>40633</v>
          </cell>
          <cell r="AZ1341">
            <v>259</v>
          </cell>
        </row>
        <row r="1342">
          <cell r="B1342" t="str">
            <v>A1963787-01</v>
          </cell>
          <cell r="C1342" t="str">
            <v>CHS / Cenex Refinery</v>
          </cell>
          <cell r="D1342" t="str">
            <v>Boening</v>
          </cell>
          <cell r="H1342" t="str">
            <v xml:space="preserve">Madeleine </v>
          </cell>
          <cell r="M1342">
            <v>1</v>
          </cell>
          <cell r="N1342" t="str">
            <v>LMV-311</v>
          </cell>
          <cell r="O1342">
            <v>40069</v>
          </cell>
          <cell r="Q1342" t="str">
            <v>STD</v>
          </cell>
          <cell r="R1342" t="str">
            <v>P2</v>
          </cell>
          <cell r="S1342" t="str">
            <v>Y</v>
          </cell>
          <cell r="T1342" t="str">
            <v>no</v>
          </cell>
          <cell r="V1342">
            <v>40604</v>
          </cell>
          <cell r="X1342">
            <v>40653</v>
          </cell>
          <cell r="Z1342">
            <v>40611</v>
          </cell>
          <cell r="AA1342">
            <v>40611</v>
          </cell>
          <cell r="AB1342">
            <v>40605</v>
          </cell>
          <cell r="AC1342">
            <v>40653</v>
          </cell>
          <cell r="AE1342" t="str">
            <v>-</v>
          </cell>
          <cell r="AH1342">
            <v>40623</v>
          </cell>
          <cell r="AI1342" t="str">
            <v>-</v>
          </cell>
          <cell r="AJ1342">
            <v>-29003</v>
          </cell>
          <cell r="AK1342">
            <v>7</v>
          </cell>
          <cell r="AV1342">
            <v>40609</v>
          </cell>
          <cell r="AX1342">
            <v>40611</v>
          </cell>
          <cell r="AY1342">
            <v>40631</v>
          </cell>
          <cell r="AZ1342">
            <v>27</v>
          </cell>
        </row>
        <row r="1343">
          <cell r="B1343" t="str">
            <v>A1945140-01-02</v>
          </cell>
          <cell r="C1343" t="str">
            <v>OPTIMIZED PROCESS DESIGN</v>
          </cell>
          <cell r="D1343" t="str">
            <v>Boening</v>
          </cell>
          <cell r="H1343" t="str">
            <v xml:space="preserve">Madeleine </v>
          </cell>
          <cell r="M1343">
            <v>2</v>
          </cell>
          <cell r="N1343" t="str">
            <v>LMV-322</v>
          </cell>
          <cell r="O1343">
            <v>81368</v>
          </cell>
          <cell r="Q1343" t="str">
            <v>STD</v>
          </cell>
          <cell r="R1343" t="str">
            <v>PB</v>
          </cell>
          <cell r="S1343" t="str">
            <v>Y</v>
          </cell>
          <cell r="T1343" t="str">
            <v>no</v>
          </cell>
          <cell r="V1343">
            <v>40560</v>
          </cell>
          <cell r="X1343">
            <v>40653</v>
          </cell>
          <cell r="Z1343">
            <v>40567</v>
          </cell>
          <cell r="AA1343">
            <v>40567</v>
          </cell>
          <cell r="AB1343">
            <v>40567</v>
          </cell>
          <cell r="AC1343">
            <v>40541</v>
          </cell>
          <cell r="AE1343" t="str">
            <v>-</v>
          </cell>
          <cell r="AH1343">
            <v>40623</v>
          </cell>
          <cell r="AI1343" t="str">
            <v>-</v>
          </cell>
          <cell r="AJ1343">
            <v>-28971</v>
          </cell>
          <cell r="AK1343">
            <v>13.285714285714286</v>
          </cell>
          <cell r="AV1343">
            <v>40583</v>
          </cell>
          <cell r="AX1343">
            <v>40585</v>
          </cell>
          <cell r="AY1343">
            <v>40645</v>
          </cell>
          <cell r="AZ1343">
            <v>85</v>
          </cell>
        </row>
        <row r="1344">
          <cell r="B1344" t="str">
            <v>A1980020-01</v>
          </cell>
          <cell r="C1344" t="str">
            <v>GPM/Murphy Oil</v>
          </cell>
          <cell r="D1344" t="str">
            <v>Kampman</v>
          </cell>
          <cell r="H1344" t="str">
            <v>Mary</v>
          </cell>
          <cell r="M1344">
            <v>1</v>
          </cell>
          <cell r="N1344" t="str">
            <v>LMV-331</v>
          </cell>
          <cell r="O1344">
            <v>41588.800000000003</v>
          </cell>
          <cell r="Q1344" t="str">
            <v>STD</v>
          </cell>
          <cell r="R1344" t="str">
            <v>PA</v>
          </cell>
          <cell r="S1344" t="str">
            <v>Y</v>
          </cell>
          <cell r="T1344" t="str">
            <v>no</v>
          </cell>
          <cell r="V1344">
            <v>40644</v>
          </cell>
          <cell r="X1344">
            <v>40659</v>
          </cell>
          <cell r="Z1344">
            <v>40651</v>
          </cell>
          <cell r="AA1344">
            <v>40651</v>
          </cell>
          <cell r="AB1344">
            <v>40651</v>
          </cell>
          <cell r="AC1344">
            <v>40547</v>
          </cell>
          <cell r="AE1344" t="str">
            <v>-</v>
          </cell>
          <cell r="AH1344">
            <v>40629</v>
          </cell>
          <cell r="AI1344" t="str">
            <v>-</v>
          </cell>
          <cell r="AJ1344">
            <v>-29031</v>
          </cell>
          <cell r="AK1344">
            <v>2.1428571428571428</v>
          </cell>
          <cell r="AV1344">
            <v>40574</v>
          </cell>
          <cell r="AX1344">
            <v>40578</v>
          </cell>
          <cell r="AY1344">
            <v>40654</v>
          </cell>
          <cell r="AZ1344">
            <v>10</v>
          </cell>
        </row>
        <row r="1345">
          <cell r="B1345" t="str">
            <v>A1981239-01</v>
          </cell>
          <cell r="C1345" t="str">
            <v>W.E. Marshall</v>
          </cell>
          <cell r="D1345" t="str">
            <v>Boening</v>
          </cell>
          <cell r="H1345" t="str">
            <v xml:space="preserve">Madeleine </v>
          </cell>
          <cell r="M1345">
            <v>1</v>
          </cell>
          <cell r="N1345" t="str">
            <v>LMV-801</v>
          </cell>
          <cell r="O1345">
            <v>22814</v>
          </cell>
          <cell r="Q1345" t="str">
            <v>STD</v>
          </cell>
          <cell r="R1345" t="str">
            <v>PE</v>
          </cell>
          <cell r="S1345" t="str">
            <v>Y</v>
          </cell>
          <cell r="T1345" t="str">
            <v>no</v>
          </cell>
          <cell r="V1345">
            <v>40647</v>
          </cell>
          <cell r="X1345">
            <v>40661</v>
          </cell>
          <cell r="Z1345">
            <v>40654</v>
          </cell>
          <cell r="AA1345">
            <v>40654</v>
          </cell>
          <cell r="AB1345">
            <v>40654</v>
          </cell>
          <cell r="AC1345">
            <v>40535</v>
          </cell>
          <cell r="AE1345" t="str">
            <v>-</v>
          </cell>
          <cell r="AH1345">
            <v>40631</v>
          </cell>
          <cell r="AI1345" t="str">
            <v>-</v>
          </cell>
          <cell r="AJ1345">
            <v>-29034</v>
          </cell>
          <cell r="AK1345">
            <v>2</v>
          </cell>
          <cell r="AV1345">
            <v>40592</v>
          </cell>
          <cell r="AX1345">
            <v>40597</v>
          </cell>
          <cell r="AY1345">
            <v>40633</v>
          </cell>
          <cell r="AZ1345">
            <v>-14</v>
          </cell>
        </row>
        <row r="1346">
          <cell r="B1346" t="str">
            <v>H1974636 (90401830-31_CONV)</v>
          </cell>
          <cell r="C1346" t="str">
            <v>SAJ/LG CHEMICAL</v>
          </cell>
          <cell r="D1346" t="str">
            <v>Rea</v>
          </cell>
          <cell r="H1346" t="str">
            <v>Mary</v>
          </cell>
          <cell r="I1346" t="str">
            <v>SNT38H-1024</v>
          </cell>
          <cell r="M1346">
            <v>2</v>
          </cell>
          <cell r="N1346" t="str">
            <v>CONV</v>
          </cell>
          <cell r="O1346">
            <v>113959</v>
          </cell>
          <cell r="Q1346" t="str">
            <v>CPX</v>
          </cell>
          <cell r="R1346" t="str">
            <v>HMP</v>
          </cell>
          <cell r="S1346" t="str">
            <v>N</v>
          </cell>
          <cell r="T1346" t="str">
            <v>no</v>
          </cell>
          <cell r="V1346">
            <v>40631</v>
          </cell>
          <cell r="X1346">
            <v>40673</v>
          </cell>
          <cell r="Z1346">
            <v>40638</v>
          </cell>
          <cell r="AA1346">
            <v>40638</v>
          </cell>
          <cell r="AB1346">
            <v>40638</v>
          </cell>
          <cell r="AC1346">
            <v>40393</v>
          </cell>
          <cell r="AE1346" t="str">
            <v>-</v>
          </cell>
          <cell r="AH1346">
            <v>40643</v>
          </cell>
          <cell r="AI1346">
            <v>40519</v>
          </cell>
          <cell r="AJ1346">
            <v>-29022</v>
          </cell>
          <cell r="AK1346">
            <v>6</v>
          </cell>
          <cell r="AV1346">
            <v>40610</v>
          </cell>
          <cell r="AX1346">
            <v>40613</v>
          </cell>
          <cell r="AY1346">
            <v>40662</v>
          </cell>
          <cell r="AZ1346">
            <v>31</v>
          </cell>
        </row>
        <row r="1347">
          <cell r="B1347" t="str">
            <v>A1947413-03-04</v>
          </cell>
          <cell r="C1347" t="str">
            <v>EASTMAN CHEMICAL</v>
          </cell>
          <cell r="D1347" t="str">
            <v>Boening</v>
          </cell>
          <cell r="H1347" t="str">
            <v xml:space="preserve">Madeleine </v>
          </cell>
          <cell r="M1347">
            <v>2</v>
          </cell>
          <cell r="N1347" t="str">
            <v>LMV-806</v>
          </cell>
          <cell r="O1347">
            <v>55697</v>
          </cell>
          <cell r="Q1347" t="str">
            <v>STD</v>
          </cell>
          <cell r="R1347" t="str">
            <v>PA</v>
          </cell>
          <cell r="S1347" t="str">
            <v>Y</v>
          </cell>
          <cell r="T1347" t="str">
            <v>no</v>
          </cell>
          <cell r="V1347">
            <v>40564</v>
          </cell>
          <cell r="X1347">
            <v>40675</v>
          </cell>
          <cell r="Z1347">
            <v>40571</v>
          </cell>
          <cell r="AA1347">
            <v>40571</v>
          </cell>
          <cell r="AB1347">
            <v>40571</v>
          </cell>
          <cell r="AC1347">
            <v>40563</v>
          </cell>
          <cell r="AE1347" t="str">
            <v>-</v>
          </cell>
          <cell r="AH1347">
            <v>40645</v>
          </cell>
          <cell r="AI1347" t="str">
            <v>-</v>
          </cell>
          <cell r="AJ1347">
            <v>-28975</v>
          </cell>
          <cell r="AK1347">
            <v>15.857142857142858</v>
          </cell>
          <cell r="AV1347">
            <v>40602</v>
          </cell>
          <cell r="AX1347">
            <v>40603</v>
          </cell>
          <cell r="AY1347">
            <v>40669</v>
          </cell>
          <cell r="AZ1347">
            <v>105</v>
          </cell>
        </row>
        <row r="1348">
          <cell r="B1348" t="str">
            <v>A1947413-05-06</v>
          </cell>
          <cell r="C1348" t="str">
            <v>EASTMAN CHEMICAL</v>
          </cell>
          <cell r="D1348" t="str">
            <v>Boening</v>
          </cell>
          <cell r="H1348" t="str">
            <v xml:space="preserve">Madeleine </v>
          </cell>
          <cell r="M1348">
            <v>2</v>
          </cell>
          <cell r="N1348" t="str">
            <v>LMV-311</v>
          </cell>
          <cell r="O1348">
            <v>163813</v>
          </cell>
          <cell r="Q1348" t="str">
            <v>STD</v>
          </cell>
          <cell r="R1348" t="str">
            <v>PA</v>
          </cell>
          <cell r="S1348" t="str">
            <v>Y</v>
          </cell>
          <cell r="T1348" t="str">
            <v>no</v>
          </cell>
          <cell r="V1348">
            <v>40564</v>
          </cell>
          <cell r="X1348">
            <v>40675</v>
          </cell>
          <cell r="Z1348">
            <v>40571</v>
          </cell>
          <cell r="AA1348">
            <v>40571</v>
          </cell>
          <cell r="AB1348">
            <v>40571</v>
          </cell>
          <cell r="AC1348">
            <v>40563</v>
          </cell>
          <cell r="AE1348" t="str">
            <v>-</v>
          </cell>
          <cell r="AH1348">
            <v>40645</v>
          </cell>
          <cell r="AI1348" t="str">
            <v>-</v>
          </cell>
          <cell r="AJ1348">
            <v>-28975</v>
          </cell>
          <cell r="AK1348">
            <v>15.857142857142858</v>
          </cell>
          <cell r="AV1348">
            <v>40618</v>
          </cell>
          <cell r="AX1348">
            <v>40623</v>
          </cell>
          <cell r="AY1348">
            <v>40669</v>
          </cell>
          <cell r="AZ1348">
            <v>105</v>
          </cell>
        </row>
        <row r="1349">
          <cell r="B1349" t="str">
            <v>A1947413-01-02</v>
          </cell>
          <cell r="C1349" t="str">
            <v>EASTMAN CHEMICAL</v>
          </cell>
          <cell r="D1349" t="str">
            <v>Boening</v>
          </cell>
          <cell r="H1349" t="str">
            <v xml:space="preserve">Madeleine </v>
          </cell>
          <cell r="M1349">
            <v>2</v>
          </cell>
          <cell r="N1349" t="str">
            <v>LMV-806</v>
          </cell>
          <cell r="O1349">
            <v>57229</v>
          </cell>
          <cell r="Q1349" t="str">
            <v>STD</v>
          </cell>
          <cell r="R1349" t="str">
            <v>PA</v>
          </cell>
          <cell r="S1349" t="str">
            <v>Y</v>
          </cell>
          <cell r="T1349" t="str">
            <v>no</v>
          </cell>
          <cell r="V1349">
            <v>40564</v>
          </cell>
          <cell r="X1349">
            <v>40676</v>
          </cell>
          <cell r="Z1349">
            <v>40571</v>
          </cell>
          <cell r="AA1349">
            <v>40571</v>
          </cell>
          <cell r="AB1349">
            <v>40571</v>
          </cell>
          <cell r="AC1349">
            <v>40564</v>
          </cell>
          <cell r="AE1349" t="str">
            <v>-</v>
          </cell>
          <cell r="AH1349">
            <v>40646</v>
          </cell>
          <cell r="AI1349" t="str">
            <v>-</v>
          </cell>
          <cell r="AJ1349">
            <v>-28975</v>
          </cell>
          <cell r="AK1349">
            <v>16</v>
          </cell>
          <cell r="AV1349">
            <v>40604</v>
          </cell>
          <cell r="AX1349">
            <v>40605</v>
          </cell>
          <cell r="AY1349">
            <v>40673</v>
          </cell>
          <cell r="AZ1349">
            <v>109</v>
          </cell>
        </row>
        <row r="1350">
          <cell r="B1350" t="str">
            <v>A1966688 (A1687223-01-02_conv)</v>
          </cell>
          <cell r="C1350" t="str">
            <v>Quadna/Keystone Midstream</v>
          </cell>
          <cell r="D1350" t="str">
            <v>Kennedy</v>
          </cell>
          <cell r="M1350">
            <v>2</v>
          </cell>
          <cell r="N1350" t="str">
            <v>CONV</v>
          </cell>
          <cell r="O1350">
            <v>19577.2</v>
          </cell>
          <cell r="Q1350" t="str">
            <v>STD</v>
          </cell>
          <cell r="R1350" t="str">
            <v>P5</v>
          </cell>
          <cell r="S1350" t="str">
            <v>Y</v>
          </cell>
          <cell r="T1350" t="str">
            <v>no</v>
          </cell>
          <cell r="V1350">
            <v>40611</v>
          </cell>
          <cell r="X1350">
            <v>40679</v>
          </cell>
          <cell r="Z1350">
            <v>40618</v>
          </cell>
          <cell r="AA1350">
            <v>40618</v>
          </cell>
          <cell r="AB1350">
            <v>40613.5</v>
          </cell>
          <cell r="AC1350">
            <v>40679</v>
          </cell>
          <cell r="AE1350" t="str">
            <v>-</v>
          </cell>
          <cell r="AH1350">
            <v>40649</v>
          </cell>
          <cell r="AI1350" t="str">
            <v>-</v>
          </cell>
          <cell r="AJ1350">
            <v>-29008</v>
          </cell>
          <cell r="AK1350">
            <v>9.7142857142857135</v>
          </cell>
          <cell r="AV1350">
            <v>40564</v>
          </cell>
          <cell r="AX1350">
            <v>40571</v>
          </cell>
          <cell r="AY1350">
            <v>40663</v>
          </cell>
          <cell r="AZ1350">
            <v>52</v>
          </cell>
        </row>
        <row r="1351">
          <cell r="B1351" t="str">
            <v>A1990374-01 (78119198)</v>
          </cell>
          <cell r="C1351" t="str">
            <v>OEC</v>
          </cell>
          <cell r="D1351" t="str">
            <v>Parks</v>
          </cell>
          <cell r="H1351" t="str">
            <v>Mary</v>
          </cell>
          <cell r="M1351">
            <v>2</v>
          </cell>
          <cell r="N1351" t="str">
            <v>CONV</v>
          </cell>
          <cell r="O1351">
            <v>31144.6</v>
          </cell>
          <cell r="Q1351" t="str">
            <v>STD</v>
          </cell>
          <cell r="R1351" t="str">
            <v>PA</v>
          </cell>
          <cell r="S1351" t="str">
            <v>Y</v>
          </cell>
          <cell r="T1351" t="str">
            <v>no</v>
          </cell>
          <cell r="V1351">
            <v>40669</v>
          </cell>
          <cell r="X1351">
            <v>40681</v>
          </cell>
          <cell r="Z1351">
            <v>40676</v>
          </cell>
          <cell r="AA1351">
            <v>40676</v>
          </cell>
          <cell r="AB1351">
            <v>40676</v>
          </cell>
          <cell r="AC1351">
            <v>40569</v>
          </cell>
          <cell r="AE1351" t="str">
            <v>-</v>
          </cell>
          <cell r="AH1351">
            <v>40651</v>
          </cell>
          <cell r="AI1351" t="str">
            <v>-</v>
          </cell>
          <cell r="AJ1351">
            <v>-29050</v>
          </cell>
          <cell r="AK1351">
            <v>1.7142857142857142</v>
          </cell>
          <cell r="AY1351">
            <v>40681</v>
          </cell>
          <cell r="AZ1351">
            <v>12</v>
          </cell>
        </row>
        <row r="1352">
          <cell r="B1352" t="str">
            <v>A1974684 (A000482-01)</v>
          </cell>
          <cell r="C1352" t="str">
            <v>Fischer Process</v>
          </cell>
          <cell r="D1352" t="str">
            <v>Jazmines</v>
          </cell>
          <cell r="H1352" t="str">
            <v>Mary</v>
          </cell>
          <cell r="M1352">
            <v>1</v>
          </cell>
          <cell r="N1352" t="str">
            <v>CONV</v>
          </cell>
          <cell r="O1352">
            <v>4528.8</v>
          </cell>
          <cell r="Q1352" t="str">
            <v>STD</v>
          </cell>
          <cell r="R1352" t="str">
            <v>PA</v>
          </cell>
          <cell r="S1352" t="str">
            <v>Y</v>
          </cell>
          <cell r="T1352" t="str">
            <v>no</v>
          </cell>
          <cell r="V1352">
            <v>40632</v>
          </cell>
          <cell r="X1352">
            <v>40681</v>
          </cell>
          <cell r="Z1352">
            <v>40639</v>
          </cell>
          <cell r="AA1352">
            <v>40639</v>
          </cell>
          <cell r="AB1352">
            <v>40639</v>
          </cell>
          <cell r="AC1352">
            <v>40569</v>
          </cell>
          <cell r="AE1352" t="str">
            <v>-</v>
          </cell>
          <cell r="AH1352">
            <v>40651</v>
          </cell>
          <cell r="AI1352" t="str">
            <v>-</v>
          </cell>
          <cell r="AJ1352">
            <v>-29023</v>
          </cell>
          <cell r="AK1352">
            <v>7</v>
          </cell>
          <cell r="AV1352">
            <v>40652</v>
          </cell>
          <cell r="AX1352">
            <v>40653</v>
          </cell>
          <cell r="AY1352">
            <v>40682</v>
          </cell>
          <cell r="AZ1352">
            <v>50</v>
          </cell>
        </row>
        <row r="1353">
          <cell r="B1353" t="str">
            <v>A1968045 (A78111827_CONV)</v>
          </cell>
          <cell r="C1353" t="str">
            <v>Oliver Equipment / Lyondell</v>
          </cell>
          <cell r="D1353" t="str">
            <v>Setelin</v>
          </cell>
          <cell r="H1353" t="str">
            <v>Nancy</v>
          </cell>
          <cell r="L1353" t="str">
            <v>Knapp</v>
          </cell>
          <cell r="M1353">
            <v>1</v>
          </cell>
          <cell r="N1353" t="str">
            <v>GBX EXCH</v>
          </cell>
          <cell r="O1353">
            <v>22553</v>
          </cell>
          <cell r="Q1353" t="str">
            <v>STD</v>
          </cell>
          <cell r="R1353" t="str">
            <v>PA</v>
          </cell>
          <cell r="S1353" t="str">
            <v>Y</v>
          </cell>
          <cell r="T1353" t="str">
            <v>no</v>
          </cell>
          <cell r="V1353">
            <v>40616</v>
          </cell>
          <cell r="X1353">
            <v>40681</v>
          </cell>
          <cell r="Z1353">
            <v>40623</v>
          </cell>
          <cell r="AA1353">
            <v>40623</v>
          </cell>
          <cell r="AB1353">
            <v>40623</v>
          </cell>
          <cell r="AC1353">
            <v>40569</v>
          </cell>
          <cell r="AE1353" t="str">
            <v>-</v>
          </cell>
          <cell r="AH1353">
            <v>40651</v>
          </cell>
          <cell r="AI1353" t="str">
            <v>-</v>
          </cell>
          <cell r="AJ1353">
            <v>-29011</v>
          </cell>
          <cell r="AK1353">
            <v>9.2857142857142865</v>
          </cell>
          <cell r="AV1353">
            <v>40652</v>
          </cell>
          <cell r="AX1353">
            <v>40653</v>
          </cell>
          <cell r="AY1353">
            <v>40682</v>
          </cell>
          <cell r="AZ1353">
            <v>66</v>
          </cell>
        </row>
        <row r="1354">
          <cell r="B1354" t="str">
            <v>A1968045 (A78111827_CONV)</v>
          </cell>
          <cell r="C1354" t="str">
            <v>Oliver Equipment / Lyondell</v>
          </cell>
          <cell r="D1354" t="str">
            <v>Setelin</v>
          </cell>
          <cell r="H1354" t="str">
            <v>Nancy</v>
          </cell>
          <cell r="L1354" t="str">
            <v>Knapp</v>
          </cell>
          <cell r="M1354">
            <v>1</v>
          </cell>
          <cell r="N1354" t="str">
            <v>CONV</v>
          </cell>
          <cell r="O1354">
            <v>21363</v>
          </cell>
          <cell r="Q1354" t="str">
            <v>STD</v>
          </cell>
          <cell r="R1354" t="str">
            <v>PA</v>
          </cell>
          <cell r="S1354" t="str">
            <v>Y</v>
          </cell>
          <cell r="T1354" t="str">
            <v>no</v>
          </cell>
          <cell r="V1354">
            <v>40616</v>
          </cell>
          <cell r="X1354">
            <v>40681</v>
          </cell>
          <cell r="Z1354">
            <v>40623</v>
          </cell>
          <cell r="AA1354">
            <v>40623</v>
          </cell>
          <cell r="AB1354">
            <v>40623</v>
          </cell>
          <cell r="AC1354">
            <v>40569</v>
          </cell>
          <cell r="AE1354" t="str">
            <v>-</v>
          </cell>
          <cell r="AH1354">
            <v>40651</v>
          </cell>
          <cell r="AI1354" t="str">
            <v>-</v>
          </cell>
          <cell r="AJ1354">
            <v>-29011</v>
          </cell>
          <cell r="AK1354">
            <v>9.2857142857142865</v>
          </cell>
          <cell r="AY1354">
            <v>40681</v>
          </cell>
          <cell r="AZ1354">
            <v>65</v>
          </cell>
        </row>
        <row r="1355">
          <cell r="B1355" t="str">
            <v>A1970340-01</v>
          </cell>
          <cell r="C1355" t="str">
            <v>Valero / Suncor</v>
          </cell>
          <cell r="D1355" t="str">
            <v>Kennedy</v>
          </cell>
          <cell r="H1355" t="str">
            <v>Melissa</v>
          </cell>
          <cell r="M1355">
            <v>1</v>
          </cell>
          <cell r="N1355" t="str">
            <v>LMV-801</v>
          </cell>
          <cell r="O1355">
            <v>20336</v>
          </cell>
          <cell r="Q1355" t="str">
            <v>STD</v>
          </cell>
          <cell r="R1355" t="str">
            <v>PA</v>
          </cell>
          <cell r="S1355" t="str">
            <v>Y</v>
          </cell>
          <cell r="T1355" t="str">
            <v>no</v>
          </cell>
          <cell r="V1355">
            <v>40620</v>
          </cell>
          <cell r="X1355">
            <v>40683</v>
          </cell>
          <cell r="Z1355">
            <v>40627</v>
          </cell>
          <cell r="AA1355">
            <v>40627</v>
          </cell>
          <cell r="AB1355">
            <v>40627</v>
          </cell>
          <cell r="AC1355">
            <v>40571</v>
          </cell>
          <cell r="AE1355" t="str">
            <v>-</v>
          </cell>
          <cell r="AH1355">
            <v>40653</v>
          </cell>
          <cell r="AI1355" t="str">
            <v>-</v>
          </cell>
          <cell r="AJ1355">
            <v>-29015</v>
          </cell>
          <cell r="AK1355">
            <v>9</v>
          </cell>
          <cell r="AY1355">
            <v>40681</v>
          </cell>
          <cell r="AZ1355">
            <v>61</v>
          </cell>
        </row>
        <row r="1356">
          <cell r="B1356" t="str">
            <v>A1976608-03</v>
          </cell>
          <cell r="C1356" t="str">
            <v>Ascend Performance</v>
          </cell>
          <cell r="D1356" t="str">
            <v>Boening</v>
          </cell>
          <cell r="H1356" t="str">
            <v xml:space="preserve">Madeleine </v>
          </cell>
          <cell r="M1356">
            <v>1</v>
          </cell>
          <cell r="N1356" t="str">
            <v>GBX EXCH</v>
          </cell>
          <cell r="O1356">
            <v>27137</v>
          </cell>
          <cell r="Q1356" t="str">
            <v>STD</v>
          </cell>
          <cell r="R1356" t="str">
            <v>PA</v>
          </cell>
          <cell r="S1356" t="str">
            <v>Y</v>
          </cell>
          <cell r="T1356" t="str">
            <v>no</v>
          </cell>
          <cell r="V1356">
            <v>40637</v>
          </cell>
          <cell r="X1356">
            <v>40688</v>
          </cell>
          <cell r="Z1356">
            <v>40644</v>
          </cell>
          <cell r="AA1356">
            <v>40644</v>
          </cell>
          <cell r="AB1356">
            <v>40644</v>
          </cell>
          <cell r="AC1356">
            <v>40576</v>
          </cell>
          <cell r="AE1356" t="str">
            <v>-</v>
          </cell>
          <cell r="AH1356">
            <v>40658</v>
          </cell>
          <cell r="AI1356" t="str">
            <v>-</v>
          </cell>
          <cell r="AJ1356">
            <v>-29026</v>
          </cell>
          <cell r="AK1356">
            <v>7.2857142857142856</v>
          </cell>
          <cell r="AV1356">
            <v>40627</v>
          </cell>
          <cell r="AX1356">
            <v>40630</v>
          </cell>
          <cell r="AY1356">
            <v>40686</v>
          </cell>
          <cell r="AZ1356">
            <v>49</v>
          </cell>
        </row>
        <row r="1357">
          <cell r="B1357" t="str">
            <v>A1976608-01</v>
          </cell>
          <cell r="C1357" t="str">
            <v>Ascend Performance</v>
          </cell>
          <cell r="D1357" t="str">
            <v>Boening</v>
          </cell>
          <cell r="H1357" t="str">
            <v xml:space="preserve">Madeleine </v>
          </cell>
          <cell r="M1357">
            <v>1</v>
          </cell>
          <cell r="N1357" t="str">
            <v>LMV-311z</v>
          </cell>
          <cell r="O1357">
            <v>53649</v>
          </cell>
          <cell r="Q1357" t="str">
            <v>STD</v>
          </cell>
          <cell r="R1357" t="str">
            <v>PA</v>
          </cell>
          <cell r="S1357" t="str">
            <v>Y</v>
          </cell>
          <cell r="T1357" t="str">
            <v>no</v>
          </cell>
          <cell r="V1357">
            <v>40637</v>
          </cell>
          <cell r="X1357">
            <v>40688</v>
          </cell>
          <cell r="Z1357">
            <v>40644</v>
          </cell>
          <cell r="AA1357">
            <v>40644</v>
          </cell>
          <cell r="AB1357">
            <v>40644</v>
          </cell>
          <cell r="AC1357">
            <v>40576</v>
          </cell>
          <cell r="AE1357" t="str">
            <v>-</v>
          </cell>
          <cell r="AH1357">
            <v>40658</v>
          </cell>
          <cell r="AI1357" t="str">
            <v>-</v>
          </cell>
          <cell r="AJ1357">
            <v>-29026</v>
          </cell>
          <cell r="AK1357">
            <v>7.2857142857142856</v>
          </cell>
          <cell r="AV1357">
            <v>40652</v>
          </cell>
          <cell r="AX1357">
            <v>40660</v>
          </cell>
          <cell r="AY1357">
            <v>40688</v>
          </cell>
          <cell r="AZ1357">
            <v>51</v>
          </cell>
        </row>
        <row r="1358">
          <cell r="B1358" t="str">
            <v>A1976608-02</v>
          </cell>
          <cell r="C1358" t="str">
            <v>Ascend Performance</v>
          </cell>
          <cell r="D1358" t="str">
            <v>Boening</v>
          </cell>
          <cell r="H1358" t="str">
            <v xml:space="preserve">Madeleine </v>
          </cell>
          <cell r="M1358">
            <v>1</v>
          </cell>
          <cell r="N1358" t="str">
            <v>CONV</v>
          </cell>
          <cell r="O1358">
            <v>53386</v>
          </cell>
          <cell r="Q1358" t="str">
            <v>STD</v>
          </cell>
          <cell r="R1358" t="str">
            <v>PA</v>
          </cell>
          <cell r="S1358" t="str">
            <v>Y</v>
          </cell>
          <cell r="T1358" t="str">
            <v>no</v>
          </cell>
          <cell r="V1358">
            <v>40637</v>
          </cell>
          <cell r="X1358">
            <v>40688</v>
          </cell>
          <cell r="Z1358">
            <v>40644</v>
          </cell>
          <cell r="AA1358">
            <v>40644</v>
          </cell>
          <cell r="AB1358">
            <v>40644</v>
          </cell>
          <cell r="AC1358">
            <v>40576</v>
          </cell>
          <cell r="AD1358" t="str">
            <v>na</v>
          </cell>
          <cell r="AE1358" t="str">
            <v>-</v>
          </cell>
          <cell r="AH1358">
            <v>40658</v>
          </cell>
          <cell r="AI1358" t="str">
            <v>-</v>
          </cell>
          <cell r="AJ1358">
            <v>-29026</v>
          </cell>
          <cell r="AK1358">
            <v>7.2857142857142856</v>
          </cell>
          <cell r="AV1358">
            <v>40652</v>
          </cell>
          <cell r="AX1358">
            <v>40660</v>
          </cell>
          <cell r="AY1358">
            <v>40688</v>
          </cell>
          <cell r="AZ1358">
            <v>51</v>
          </cell>
        </row>
        <row r="1359">
          <cell r="B1359" t="str">
            <v>A1940970-01-02(A1654409-01-02)</v>
          </cell>
          <cell r="C1359" t="str">
            <v>SAJ/Jindal Steel</v>
          </cell>
          <cell r="D1359" t="str">
            <v>Parks</v>
          </cell>
          <cell r="H1359" t="str">
            <v>Mary</v>
          </cell>
          <cell r="M1359">
            <v>2</v>
          </cell>
          <cell r="N1359" t="str">
            <v>LMV-322</v>
          </cell>
          <cell r="O1359">
            <v>295660.27</v>
          </cell>
          <cell r="Q1359" t="str">
            <v>CPX</v>
          </cell>
          <cell r="R1359" t="str">
            <v>PC</v>
          </cell>
          <cell r="S1359" t="str">
            <v>Y</v>
          </cell>
          <cell r="T1359" t="str">
            <v>no</v>
          </cell>
          <cell r="V1359">
            <v>40550</v>
          </cell>
          <cell r="X1359">
            <v>40688</v>
          </cell>
          <cell r="Z1359">
            <v>40557</v>
          </cell>
          <cell r="AA1359">
            <v>40557</v>
          </cell>
          <cell r="AB1359">
            <v>40557</v>
          </cell>
          <cell r="AC1359">
            <v>40576</v>
          </cell>
          <cell r="AE1359" t="str">
            <v>-</v>
          </cell>
          <cell r="AH1359">
            <v>40658</v>
          </cell>
          <cell r="AI1359" t="str">
            <v>-</v>
          </cell>
          <cell r="AJ1359">
            <v>-28965</v>
          </cell>
          <cell r="AK1359">
            <v>19.714285714285715</v>
          </cell>
          <cell r="AV1359">
            <v>40652</v>
          </cell>
          <cell r="AX1359">
            <v>40660</v>
          </cell>
          <cell r="AY1359">
            <v>40688</v>
          </cell>
          <cell r="AZ1359">
            <v>138</v>
          </cell>
        </row>
        <row r="1360">
          <cell r="B1360" t="str">
            <v>A1952028-02</v>
          </cell>
          <cell r="C1360" t="str">
            <v>Burns &amp; McDonnell</v>
          </cell>
          <cell r="D1360" t="str">
            <v>Jazmines</v>
          </cell>
          <cell r="H1360" t="str">
            <v>Mary</v>
          </cell>
          <cell r="M1360">
            <v>1</v>
          </cell>
          <cell r="N1360" t="str">
            <v>LMV-341</v>
          </cell>
          <cell r="O1360">
            <v>159992</v>
          </cell>
          <cell r="Q1360" t="str">
            <v>CPX</v>
          </cell>
          <cell r="R1360" t="str">
            <v>PE</v>
          </cell>
          <cell r="S1360" t="str">
            <v>Y</v>
          </cell>
          <cell r="T1360" t="str">
            <v>no</v>
          </cell>
          <cell r="V1360">
            <v>40576</v>
          </cell>
          <cell r="X1360">
            <v>40693</v>
          </cell>
          <cell r="Z1360">
            <v>40583</v>
          </cell>
          <cell r="AA1360">
            <v>40583</v>
          </cell>
          <cell r="AB1360">
            <v>40583</v>
          </cell>
          <cell r="AC1360">
            <v>40567</v>
          </cell>
          <cell r="AE1360" t="str">
            <v>-</v>
          </cell>
          <cell r="AH1360">
            <v>40663</v>
          </cell>
          <cell r="AI1360" t="str">
            <v>-</v>
          </cell>
          <cell r="AJ1360">
            <v>-28983</v>
          </cell>
          <cell r="AK1360">
            <v>16.714285714285715</v>
          </cell>
          <cell r="AV1360">
            <v>40669</v>
          </cell>
          <cell r="AX1360">
            <v>40676</v>
          </cell>
          <cell r="AY1360">
            <v>40694</v>
          </cell>
          <cell r="AZ1360">
            <v>118</v>
          </cell>
        </row>
        <row r="1361">
          <cell r="B1361" t="str">
            <v>A1988070-01-02</v>
          </cell>
          <cell r="C1361" t="str">
            <v>DXP Enterprises</v>
          </cell>
          <cell r="D1361" t="str">
            <v>Setelin</v>
          </cell>
          <cell r="H1361" t="str">
            <v>Nancy</v>
          </cell>
          <cell r="M1361">
            <v>2</v>
          </cell>
          <cell r="N1361" t="str">
            <v>LMV806</v>
          </cell>
          <cell r="O1361">
            <v>29016.14</v>
          </cell>
          <cell r="Q1361" t="str">
            <v>STD</v>
          </cell>
          <cell r="R1361" t="str">
            <v>PA</v>
          </cell>
          <cell r="S1361" t="str">
            <v>Y</v>
          </cell>
          <cell r="T1361" t="str">
            <v>no</v>
          </cell>
          <cell r="V1361">
            <v>40665</v>
          </cell>
          <cell r="X1361">
            <v>40694</v>
          </cell>
          <cell r="Z1361">
            <v>40672</v>
          </cell>
          <cell r="AA1361">
            <v>40672</v>
          </cell>
          <cell r="AB1361">
            <v>40672</v>
          </cell>
          <cell r="AC1361">
            <v>40582</v>
          </cell>
          <cell r="AE1361" t="str">
            <v>-</v>
          </cell>
          <cell r="AH1361">
            <v>40664</v>
          </cell>
          <cell r="AI1361" t="str">
            <v>-</v>
          </cell>
          <cell r="AJ1361">
            <v>-29046</v>
          </cell>
          <cell r="AK1361">
            <v>4.1428571428571432</v>
          </cell>
          <cell r="AV1361">
            <v>40644</v>
          </cell>
          <cell r="AX1361">
            <v>40647</v>
          </cell>
          <cell r="AY1361">
            <v>40688</v>
          </cell>
          <cell r="AZ1361">
            <v>23</v>
          </cell>
        </row>
        <row r="1362">
          <cell r="B1362" t="str">
            <v>A1940970-01-02(A1654409-01-02)</v>
          </cell>
          <cell r="C1362" t="str">
            <v>IPEG</v>
          </cell>
          <cell r="D1362" t="str">
            <v>Jazmines</v>
          </cell>
          <cell r="H1362" t="str">
            <v>Mary</v>
          </cell>
          <cell r="M1362">
            <v>2</v>
          </cell>
          <cell r="N1362" t="str">
            <v>LMV-801</v>
          </cell>
          <cell r="O1362">
            <v>30555.96</v>
          </cell>
          <cell r="Q1362" t="str">
            <v>STD</v>
          </cell>
          <cell r="R1362" t="str">
            <v>PA</v>
          </cell>
          <cell r="S1362" t="str">
            <v>Y</v>
          </cell>
          <cell r="T1362" t="str">
            <v>no</v>
          </cell>
          <cell r="V1362">
            <v>40550</v>
          </cell>
          <cell r="X1362">
            <v>40694</v>
          </cell>
          <cell r="Z1362">
            <v>40557</v>
          </cell>
          <cell r="AA1362">
            <v>40557</v>
          </cell>
          <cell r="AB1362">
            <v>40557</v>
          </cell>
          <cell r="AC1362">
            <v>40582</v>
          </cell>
          <cell r="AE1362" t="str">
            <v>-</v>
          </cell>
          <cell r="AH1362">
            <v>40664</v>
          </cell>
          <cell r="AI1362" t="str">
            <v>-</v>
          </cell>
          <cell r="AJ1362">
            <v>-28965</v>
          </cell>
          <cell r="AK1362">
            <v>20.571428571428573</v>
          </cell>
          <cell r="AV1362">
            <v>40567</v>
          </cell>
          <cell r="AX1362">
            <v>40568</v>
          </cell>
          <cell r="AY1362">
            <v>40687</v>
          </cell>
          <cell r="AZ1362">
            <v>137</v>
          </cell>
        </row>
        <row r="1363">
          <cell r="B1363" t="str">
            <v>A1973162-01-02</v>
          </cell>
          <cell r="C1363" t="str">
            <v>Lyondell Chemical</v>
          </cell>
          <cell r="D1363" t="str">
            <v>Setelin</v>
          </cell>
          <cell r="H1363" t="str">
            <v>Nancy</v>
          </cell>
          <cell r="M1363">
            <v>2</v>
          </cell>
          <cell r="N1363" t="str">
            <v>LMV-311</v>
          </cell>
          <cell r="O1363">
            <v>89926.44</v>
          </cell>
          <cell r="Q1363" t="str">
            <v>STD</v>
          </cell>
          <cell r="R1363" t="str">
            <v>PA</v>
          </cell>
          <cell r="S1363" t="str">
            <v>Y</v>
          </cell>
          <cell r="T1363" t="str">
            <v>no</v>
          </cell>
          <cell r="V1363">
            <v>40627</v>
          </cell>
          <cell r="X1363">
            <v>40695</v>
          </cell>
          <cell r="Z1363">
            <v>40634</v>
          </cell>
          <cell r="AA1363">
            <v>40634</v>
          </cell>
          <cell r="AB1363">
            <v>40634</v>
          </cell>
          <cell r="AC1363">
            <v>40583</v>
          </cell>
          <cell r="AD1363" t="str">
            <v>-</v>
          </cell>
          <cell r="AE1363" t="str">
            <v>-</v>
          </cell>
          <cell r="AH1363">
            <v>40665</v>
          </cell>
          <cell r="AI1363" t="str">
            <v>-</v>
          </cell>
          <cell r="AJ1363">
            <v>-29020</v>
          </cell>
          <cell r="AK1363">
            <v>9.7142857142857135</v>
          </cell>
          <cell r="AV1363">
            <v>40668</v>
          </cell>
          <cell r="AX1363">
            <v>40673</v>
          </cell>
          <cell r="AY1363">
            <v>40697</v>
          </cell>
          <cell r="AZ1363">
            <v>70</v>
          </cell>
        </row>
        <row r="1364">
          <cell r="B1364" t="str">
            <v>A1970154-01-02</v>
          </cell>
          <cell r="C1364" t="str">
            <v>Koch Modular Process</v>
          </cell>
          <cell r="D1364" t="str">
            <v>Jazmines</v>
          </cell>
          <cell r="H1364" t="str">
            <v>Mary</v>
          </cell>
          <cell r="M1364">
            <v>2</v>
          </cell>
          <cell r="N1364" t="str">
            <v>LMV-801</v>
          </cell>
          <cell r="O1364">
            <v>85323</v>
          </cell>
          <cell r="Q1364" t="str">
            <v>STD</v>
          </cell>
          <cell r="R1364" t="str">
            <v>PB</v>
          </cell>
          <cell r="S1364" t="str">
            <v>Y</v>
          </cell>
          <cell r="T1364" t="str">
            <v>no</v>
          </cell>
          <cell r="V1364">
            <v>40620</v>
          </cell>
          <cell r="X1364">
            <v>40700</v>
          </cell>
          <cell r="Z1364">
            <v>40627</v>
          </cell>
          <cell r="AA1364">
            <v>40627</v>
          </cell>
          <cell r="AB1364">
            <v>40627</v>
          </cell>
          <cell r="AC1364">
            <v>40588</v>
          </cell>
          <cell r="AE1364" t="str">
            <v>-</v>
          </cell>
          <cell r="AH1364">
            <v>40670</v>
          </cell>
          <cell r="AI1364" t="str">
            <v>-</v>
          </cell>
          <cell r="AJ1364">
            <v>-29015</v>
          </cell>
          <cell r="AK1364">
            <v>11.428571428571429</v>
          </cell>
          <cell r="AV1364">
            <v>40640</v>
          </cell>
          <cell r="AX1364">
            <v>40644</v>
          </cell>
          <cell r="AY1364">
            <v>40703</v>
          </cell>
          <cell r="AZ1364">
            <v>83</v>
          </cell>
        </row>
        <row r="1365">
          <cell r="B1365" t="str">
            <v>A1964811-01-02</v>
          </cell>
          <cell r="C1365" t="str">
            <v>Vibropac</v>
          </cell>
          <cell r="D1365" t="str">
            <v>Chapman</v>
          </cell>
          <cell r="H1365" t="str">
            <v xml:space="preserve">Madeleine </v>
          </cell>
          <cell r="L1365" t="str">
            <v>Buell</v>
          </cell>
          <cell r="M1365">
            <v>2</v>
          </cell>
          <cell r="N1365" t="str">
            <v>LMV-801Z</v>
          </cell>
          <cell r="O1365">
            <v>72938.91</v>
          </cell>
          <cell r="Q1365" t="str">
            <v>STD</v>
          </cell>
          <cell r="R1365" t="str">
            <v>PA</v>
          </cell>
          <cell r="S1365" t="str">
            <v>Y</v>
          </cell>
          <cell r="T1365" t="str">
            <v>no</v>
          </cell>
          <cell r="V1365">
            <v>40606</v>
          </cell>
          <cell r="X1365">
            <v>40701</v>
          </cell>
          <cell r="Z1365">
            <v>40613</v>
          </cell>
          <cell r="AA1365">
            <v>40613</v>
          </cell>
          <cell r="AB1365">
            <v>40613</v>
          </cell>
          <cell r="AC1365">
            <v>40589</v>
          </cell>
          <cell r="AE1365" t="str">
            <v>-</v>
          </cell>
          <cell r="AH1365">
            <v>40671</v>
          </cell>
          <cell r="AI1365" t="str">
            <v>-</v>
          </cell>
          <cell r="AJ1365">
            <v>-29005</v>
          </cell>
          <cell r="AK1365">
            <v>13.571428571428571</v>
          </cell>
          <cell r="AY1365">
            <v>40620</v>
          </cell>
          <cell r="AZ1365">
            <v>14</v>
          </cell>
        </row>
        <row r="1366">
          <cell r="B1366" t="str">
            <v>A1957350-01</v>
          </cell>
          <cell r="C1366" t="str">
            <v>Oliver</v>
          </cell>
          <cell r="D1366" t="str">
            <v>Setelin</v>
          </cell>
          <cell r="H1366" t="str">
            <v>Nancy</v>
          </cell>
          <cell r="M1366">
            <v>1</v>
          </cell>
          <cell r="N1366" t="str">
            <v>LMV-311</v>
          </cell>
          <cell r="O1366">
            <v>32896.07</v>
          </cell>
          <cell r="Q1366" t="str">
            <v>STD</v>
          </cell>
          <cell r="R1366" t="str">
            <v>PA</v>
          </cell>
          <cell r="S1366" t="str">
            <v>Y</v>
          </cell>
          <cell r="T1366" t="str">
            <v>no</v>
          </cell>
          <cell r="V1366">
            <v>40590</v>
          </cell>
          <cell r="X1366">
            <v>40701</v>
          </cell>
          <cell r="Z1366">
            <v>40597</v>
          </cell>
          <cell r="AA1366">
            <v>40597</v>
          </cell>
          <cell r="AB1366">
            <v>40597</v>
          </cell>
          <cell r="AC1366">
            <v>40589</v>
          </cell>
          <cell r="AE1366" t="str">
            <v>-</v>
          </cell>
          <cell r="AH1366">
            <v>40671</v>
          </cell>
          <cell r="AI1366" t="str">
            <v>-</v>
          </cell>
          <cell r="AJ1366">
            <v>-28993</v>
          </cell>
          <cell r="AK1366">
            <v>15.857142857142858</v>
          </cell>
          <cell r="AV1366">
            <v>40564</v>
          </cell>
          <cell r="AX1366">
            <v>40571</v>
          </cell>
          <cell r="AY1366">
            <v>40701</v>
          </cell>
          <cell r="AZ1366">
            <v>111</v>
          </cell>
        </row>
        <row r="1367">
          <cell r="B1367" t="str">
            <v>A1965058-03-04</v>
          </cell>
          <cell r="C1367" t="str">
            <v xml:space="preserve">Ergon-West Virginia </v>
          </cell>
          <cell r="D1367" t="str">
            <v>Chapman</v>
          </cell>
          <cell r="H1367" t="str">
            <v xml:space="preserve">Madeleine </v>
          </cell>
          <cell r="M1367">
            <v>2</v>
          </cell>
          <cell r="N1367" t="str">
            <v>LMV-801</v>
          </cell>
          <cell r="O1367">
            <v>76430.39</v>
          </cell>
          <cell r="Q1367" t="str">
            <v>STD</v>
          </cell>
          <cell r="R1367" t="str">
            <v>PA</v>
          </cell>
          <cell r="S1367" t="str">
            <v>Y</v>
          </cell>
          <cell r="T1367" t="str">
            <v>no</v>
          </cell>
          <cell r="V1367">
            <v>40609</v>
          </cell>
          <cell r="X1367">
            <v>40703</v>
          </cell>
          <cell r="Z1367">
            <v>40616</v>
          </cell>
          <cell r="AA1367">
            <v>40616</v>
          </cell>
          <cell r="AB1367">
            <v>40616</v>
          </cell>
          <cell r="AC1367">
            <v>40591</v>
          </cell>
          <cell r="AE1367" t="str">
            <v>-</v>
          </cell>
          <cell r="AH1367">
            <v>40673</v>
          </cell>
          <cell r="AI1367" t="str">
            <v>-</v>
          </cell>
          <cell r="AJ1367">
            <v>-29006</v>
          </cell>
          <cell r="AK1367">
            <v>13.428571428571429</v>
          </cell>
          <cell r="AV1367">
            <v>40661</v>
          </cell>
          <cell r="AX1367">
            <v>40669</v>
          </cell>
          <cell r="AY1367">
            <v>40708</v>
          </cell>
          <cell r="AZ1367">
            <v>99</v>
          </cell>
        </row>
        <row r="1368">
          <cell r="B1368" t="str">
            <v>A1990380-01(78119199)</v>
          </cell>
          <cell r="C1368" t="str">
            <v>OEC</v>
          </cell>
          <cell r="D1368" t="str">
            <v>Parks</v>
          </cell>
          <cell r="H1368" t="str">
            <v>Mary</v>
          </cell>
          <cell r="M1368">
            <v>1</v>
          </cell>
          <cell r="N1368" t="str">
            <v>CONV</v>
          </cell>
          <cell r="O1368">
            <v>31144.6</v>
          </cell>
          <cell r="Q1368" t="str">
            <v>STD</v>
          </cell>
          <cell r="R1368" t="str">
            <v>PA</v>
          </cell>
          <cell r="S1368" t="str">
            <v>Y</v>
          </cell>
          <cell r="T1368" t="str">
            <v>no</v>
          </cell>
          <cell r="V1368">
            <v>40669</v>
          </cell>
          <cell r="X1368">
            <v>40704</v>
          </cell>
          <cell r="Z1368">
            <v>40676</v>
          </cell>
          <cell r="AA1368">
            <v>40676</v>
          </cell>
          <cell r="AB1368">
            <v>40676</v>
          </cell>
          <cell r="AC1368">
            <v>40592</v>
          </cell>
          <cell r="AE1368" t="str">
            <v>-</v>
          </cell>
          <cell r="AH1368">
            <v>40674</v>
          </cell>
          <cell r="AI1368" t="str">
            <v>-</v>
          </cell>
          <cell r="AJ1368">
            <v>-29050</v>
          </cell>
          <cell r="AK1368">
            <v>5</v>
          </cell>
          <cell r="AV1368">
            <v>40598</v>
          </cell>
          <cell r="AX1368">
            <v>40602</v>
          </cell>
          <cell r="AY1368">
            <v>40694</v>
          </cell>
          <cell r="AZ1368">
            <v>25</v>
          </cell>
        </row>
        <row r="1369">
          <cell r="B1369" t="str">
            <v>A1970074-01</v>
          </cell>
          <cell r="C1369" t="str">
            <v>BP Products</v>
          </cell>
          <cell r="D1369" t="str">
            <v>Kampman</v>
          </cell>
          <cell r="H1369" t="str">
            <v>Mary</v>
          </cell>
          <cell r="M1369">
            <v>1</v>
          </cell>
          <cell r="N1369" t="str">
            <v>LMV-801</v>
          </cell>
          <cell r="O1369">
            <v>20809</v>
          </cell>
          <cell r="Q1369" t="str">
            <v>STD</v>
          </cell>
          <cell r="R1369" t="str">
            <v>PA</v>
          </cell>
          <cell r="S1369" t="str">
            <v>Y</v>
          </cell>
          <cell r="T1369" t="str">
            <v>no</v>
          </cell>
          <cell r="V1369">
            <v>40619</v>
          </cell>
          <cell r="X1369">
            <v>40704</v>
          </cell>
          <cell r="Z1369">
            <v>40626</v>
          </cell>
          <cell r="AA1369">
            <v>40626</v>
          </cell>
          <cell r="AB1369">
            <v>40626</v>
          </cell>
          <cell r="AC1369">
            <v>40592</v>
          </cell>
          <cell r="AE1369" t="str">
            <v>-</v>
          </cell>
          <cell r="AH1369">
            <v>40674</v>
          </cell>
          <cell r="AI1369" t="str">
            <v>-</v>
          </cell>
          <cell r="AJ1369">
            <v>-29014</v>
          </cell>
          <cell r="AK1369">
            <v>12.142857142857142</v>
          </cell>
          <cell r="AV1369">
            <v>40647</v>
          </cell>
          <cell r="AX1369">
            <v>40653</v>
          </cell>
          <cell r="AY1369">
            <v>40704</v>
          </cell>
          <cell r="AZ1369">
            <v>85</v>
          </cell>
        </row>
        <row r="1370">
          <cell r="B1370" t="str">
            <v>A1992627-01</v>
          </cell>
          <cell r="C1370" t="str">
            <v>Grupo Americano</v>
          </cell>
          <cell r="D1370" t="str">
            <v>Setelin</v>
          </cell>
          <cell r="H1370" t="str">
            <v>Nancy</v>
          </cell>
          <cell r="M1370">
            <v>1</v>
          </cell>
          <cell r="N1370" t="str">
            <v>LMV-322</v>
          </cell>
          <cell r="O1370">
            <v>18538.39</v>
          </cell>
          <cell r="Q1370" t="str">
            <v>STD</v>
          </cell>
          <cell r="R1370" t="str">
            <v>PA</v>
          </cell>
          <cell r="S1370" t="str">
            <v>Y</v>
          </cell>
          <cell r="T1370" t="str">
            <v>no</v>
          </cell>
          <cell r="V1370">
            <v>40674</v>
          </cell>
          <cell r="X1370">
            <v>40707</v>
          </cell>
          <cell r="Z1370">
            <v>40681</v>
          </cell>
          <cell r="AA1370">
            <v>40681</v>
          </cell>
          <cell r="AB1370">
            <v>40681</v>
          </cell>
          <cell r="AC1370">
            <v>40595</v>
          </cell>
          <cell r="AE1370" t="str">
            <v>-</v>
          </cell>
          <cell r="AH1370">
            <v>40677</v>
          </cell>
          <cell r="AI1370" t="str">
            <v>-</v>
          </cell>
          <cell r="AJ1370">
            <v>-29053</v>
          </cell>
          <cell r="AK1370">
            <v>4.7142857142857144</v>
          </cell>
          <cell r="AV1370">
            <v>40662</v>
          </cell>
          <cell r="AX1370">
            <v>40673</v>
          </cell>
          <cell r="AY1370">
            <v>40751</v>
          </cell>
          <cell r="AZ1370">
            <v>77</v>
          </cell>
        </row>
        <row r="1371">
          <cell r="B1371" t="str">
            <v>A1986665 (80112282_conv)</v>
          </cell>
          <cell r="C1371" t="str">
            <v>WRB REFINING</v>
          </cell>
          <cell r="D1371" t="str">
            <v>Boening</v>
          </cell>
          <cell r="H1371" t="str">
            <v xml:space="preserve">Madeleine </v>
          </cell>
          <cell r="M1371">
            <v>1</v>
          </cell>
          <cell r="N1371" t="str">
            <v>CONV</v>
          </cell>
          <cell r="O1371">
            <v>11935</v>
          </cell>
          <cell r="Q1371" t="str">
            <v>STD</v>
          </cell>
          <cell r="R1371" t="str">
            <v>P2</v>
          </cell>
          <cell r="S1371" t="str">
            <v>Y</v>
          </cell>
          <cell r="T1371" t="str">
            <v>no</v>
          </cell>
          <cell r="V1371">
            <v>40661</v>
          </cell>
          <cell r="X1371">
            <v>40707</v>
          </cell>
          <cell r="Z1371">
            <v>40668</v>
          </cell>
          <cell r="AA1371">
            <v>40668</v>
          </cell>
          <cell r="AB1371">
            <v>40662</v>
          </cell>
          <cell r="AC1371">
            <v>40707</v>
          </cell>
          <cell r="AD1371">
            <v>40681</v>
          </cell>
          <cell r="AE1371" t="str">
            <v>-</v>
          </cell>
          <cell r="AH1371">
            <v>40677</v>
          </cell>
          <cell r="AI1371" t="str">
            <v>-</v>
          </cell>
          <cell r="AJ1371">
            <v>-29044</v>
          </cell>
          <cell r="AK1371">
            <v>6.5714285714285712</v>
          </cell>
          <cell r="AQ1371">
            <v>40681</v>
          </cell>
          <cell r="AV1371">
            <v>40681</v>
          </cell>
          <cell r="AX1371">
            <v>40714</v>
          </cell>
          <cell r="AY1371">
            <v>40718</v>
          </cell>
          <cell r="AZ1371">
            <v>57</v>
          </cell>
        </row>
        <row r="1372">
          <cell r="B1372" t="str">
            <v>A1952028-04</v>
          </cell>
          <cell r="C1372" t="str">
            <v>Burns &amp; McDonnell</v>
          </cell>
          <cell r="D1372" t="str">
            <v>Jazmines</v>
          </cell>
          <cell r="H1372" t="str">
            <v>Mary</v>
          </cell>
          <cell r="M1372">
            <v>1</v>
          </cell>
          <cell r="N1372" t="str">
            <v>LMV-311</v>
          </cell>
          <cell r="O1372">
            <v>102914</v>
          </cell>
          <cell r="Q1372" t="str">
            <v>CPX</v>
          </cell>
          <cell r="R1372" t="str">
            <v>PD</v>
          </cell>
          <cell r="S1372" t="str">
            <v>Y</v>
          </cell>
          <cell r="T1372" t="str">
            <v>no</v>
          </cell>
          <cell r="V1372">
            <v>40576</v>
          </cell>
          <cell r="X1372">
            <v>40707</v>
          </cell>
          <cell r="Z1372">
            <v>40583</v>
          </cell>
          <cell r="AA1372">
            <v>40583</v>
          </cell>
          <cell r="AB1372">
            <v>40583</v>
          </cell>
          <cell r="AC1372">
            <v>40595</v>
          </cell>
          <cell r="AE1372" t="str">
            <v>-</v>
          </cell>
          <cell r="AH1372">
            <v>40677</v>
          </cell>
          <cell r="AI1372" t="str">
            <v>-</v>
          </cell>
          <cell r="AJ1372">
            <v>-28983</v>
          </cell>
          <cell r="AK1372">
            <v>18.714285714285715</v>
          </cell>
          <cell r="AV1372">
            <v>40641</v>
          </cell>
          <cell r="AX1372">
            <v>40647</v>
          </cell>
          <cell r="AY1372">
            <v>40707</v>
          </cell>
          <cell r="AZ1372">
            <v>131</v>
          </cell>
        </row>
        <row r="1373">
          <cell r="B1373" t="str">
            <v>A1986905-01</v>
          </cell>
          <cell r="C1373" t="str">
            <v>SAJ/SK Global</v>
          </cell>
          <cell r="D1373" t="str">
            <v>Hepler</v>
          </cell>
          <cell r="H1373" t="str">
            <v>Nancy</v>
          </cell>
          <cell r="M1373">
            <v>1</v>
          </cell>
          <cell r="N1373" t="str">
            <v>LMV311Z</v>
          </cell>
          <cell r="O1373">
            <v>69485.429999999993</v>
          </cell>
          <cell r="Q1373" t="str">
            <v>STD</v>
          </cell>
          <cell r="R1373" t="str">
            <v>PA</v>
          </cell>
          <cell r="S1373" t="str">
            <v>Y</v>
          </cell>
          <cell r="T1373" t="str">
            <v>no</v>
          </cell>
          <cell r="V1373">
            <v>40661</v>
          </cell>
          <cell r="X1373">
            <v>40710</v>
          </cell>
          <cell r="Z1373">
            <v>40668</v>
          </cell>
          <cell r="AA1373">
            <v>40668</v>
          </cell>
          <cell r="AB1373">
            <v>40668</v>
          </cell>
          <cell r="AC1373">
            <v>40598</v>
          </cell>
          <cell r="AE1373" t="str">
            <v>-</v>
          </cell>
          <cell r="AH1373">
            <v>40680</v>
          </cell>
          <cell r="AI1373" t="str">
            <v>-</v>
          </cell>
          <cell r="AJ1373">
            <v>-29044</v>
          </cell>
          <cell r="AK1373">
            <v>7</v>
          </cell>
          <cell r="AV1373">
            <v>40620</v>
          </cell>
          <cell r="AX1373">
            <v>40623</v>
          </cell>
          <cell r="AY1373">
            <v>40710</v>
          </cell>
          <cell r="AZ1373">
            <v>49</v>
          </cell>
        </row>
        <row r="1374">
          <cell r="B1374" t="str">
            <v>A1963997-05-06</v>
          </cell>
          <cell r="C1374" t="str">
            <v>Tesoro/Mustang</v>
          </cell>
          <cell r="D1374" t="str">
            <v>Hepler</v>
          </cell>
          <cell r="H1374" t="str">
            <v>Nancy</v>
          </cell>
          <cell r="M1374">
            <v>2</v>
          </cell>
          <cell r="N1374" t="str">
            <v>LMV-801</v>
          </cell>
          <cell r="O1374">
            <v>97674</v>
          </cell>
          <cell r="Q1374" t="str">
            <v>MCPX</v>
          </cell>
          <cell r="R1374" t="str">
            <v>PA</v>
          </cell>
          <cell r="S1374" t="str">
            <v>Y</v>
          </cell>
          <cell r="T1374" t="str">
            <v>no</v>
          </cell>
          <cell r="V1374">
            <v>40605</v>
          </cell>
          <cell r="X1374">
            <v>40711</v>
          </cell>
          <cell r="Z1374">
            <v>40612</v>
          </cell>
          <cell r="AA1374">
            <v>40612</v>
          </cell>
          <cell r="AB1374">
            <v>40612</v>
          </cell>
          <cell r="AC1374">
            <v>40599</v>
          </cell>
          <cell r="AE1374" t="str">
            <v>-</v>
          </cell>
          <cell r="AH1374">
            <v>40681</v>
          </cell>
          <cell r="AI1374" t="str">
            <v>-</v>
          </cell>
          <cell r="AJ1374">
            <v>-29004</v>
          </cell>
          <cell r="AK1374">
            <v>15.142857142857142</v>
          </cell>
          <cell r="AV1374">
            <v>40645</v>
          </cell>
          <cell r="AX1374">
            <v>40648</v>
          </cell>
          <cell r="AY1374">
            <v>40674</v>
          </cell>
          <cell r="AZ1374">
            <v>69</v>
          </cell>
        </row>
        <row r="1375">
          <cell r="B1375" t="str">
            <v>A1963997-03-04</v>
          </cell>
          <cell r="C1375" t="str">
            <v>Tesoro/Mustang</v>
          </cell>
          <cell r="D1375" t="str">
            <v>Hepler</v>
          </cell>
          <cell r="H1375" t="str">
            <v>Nancy</v>
          </cell>
          <cell r="M1375">
            <v>2</v>
          </cell>
          <cell r="N1375" t="str">
            <v>LMV-801</v>
          </cell>
          <cell r="O1375">
            <v>261312</v>
          </cell>
          <cell r="Q1375" t="str">
            <v>MCPX</v>
          </cell>
          <cell r="R1375" t="str">
            <v>PA</v>
          </cell>
          <cell r="S1375" t="str">
            <v>Y</v>
          </cell>
          <cell r="T1375" t="str">
            <v>no</v>
          </cell>
          <cell r="V1375">
            <v>40605</v>
          </cell>
          <cell r="X1375">
            <v>40711</v>
          </cell>
          <cell r="Z1375">
            <v>40612</v>
          </cell>
          <cell r="AA1375">
            <v>40612</v>
          </cell>
          <cell r="AB1375">
            <v>40612</v>
          </cell>
          <cell r="AC1375">
            <v>40599</v>
          </cell>
          <cell r="AD1375" t="str">
            <v>-</v>
          </cell>
          <cell r="AE1375" t="str">
            <v>-</v>
          </cell>
          <cell r="AH1375">
            <v>40681</v>
          </cell>
          <cell r="AI1375" t="str">
            <v>-</v>
          </cell>
          <cell r="AJ1375">
            <v>-29004</v>
          </cell>
          <cell r="AK1375">
            <v>15.142857142857142</v>
          </cell>
          <cell r="AV1375">
            <v>40654</v>
          </cell>
          <cell r="AX1375">
            <v>40668</v>
          </cell>
          <cell r="AY1375">
            <v>40709</v>
          </cell>
          <cell r="AZ1375">
            <v>104</v>
          </cell>
        </row>
        <row r="1376">
          <cell r="B1376" t="str">
            <v>A1963997-01-02</v>
          </cell>
          <cell r="C1376" t="str">
            <v>Tesoro/Mustang</v>
          </cell>
          <cell r="D1376" t="str">
            <v>Hepler</v>
          </cell>
          <cell r="H1376" t="str">
            <v>Nancy</v>
          </cell>
          <cell r="M1376">
            <v>2</v>
          </cell>
          <cell r="N1376" t="str">
            <v>LMV-801</v>
          </cell>
          <cell r="O1376">
            <v>97674</v>
          </cell>
          <cell r="Q1376" t="str">
            <v>MCPX</v>
          </cell>
          <cell r="R1376" t="str">
            <v>PA</v>
          </cell>
          <cell r="S1376" t="str">
            <v>Y</v>
          </cell>
          <cell r="T1376" t="str">
            <v>no</v>
          </cell>
          <cell r="V1376">
            <v>40605</v>
          </cell>
          <cell r="X1376">
            <v>40711</v>
          </cell>
          <cell r="Z1376">
            <v>40612</v>
          </cell>
          <cell r="AA1376">
            <v>40612</v>
          </cell>
          <cell r="AB1376">
            <v>40612</v>
          </cell>
          <cell r="AC1376">
            <v>40599</v>
          </cell>
          <cell r="AD1376" t="str">
            <v>-</v>
          </cell>
          <cell r="AE1376" t="str">
            <v>-</v>
          </cell>
          <cell r="AH1376">
            <v>40681</v>
          </cell>
          <cell r="AI1376" t="str">
            <v>-</v>
          </cell>
          <cell r="AJ1376">
            <v>-29004</v>
          </cell>
          <cell r="AK1376">
            <v>15.142857142857142</v>
          </cell>
          <cell r="AV1376">
            <v>40654</v>
          </cell>
          <cell r="AX1376">
            <v>40676</v>
          </cell>
          <cell r="AY1376">
            <v>40724</v>
          </cell>
          <cell r="AZ1376">
            <v>119</v>
          </cell>
        </row>
        <row r="1377">
          <cell r="B1377" t="str">
            <v>A1952028-06</v>
          </cell>
          <cell r="C1377" t="str">
            <v>Burns &amp; McDonnell</v>
          </cell>
          <cell r="D1377" t="str">
            <v>Jazmines</v>
          </cell>
          <cell r="H1377" t="str">
            <v>Mary</v>
          </cell>
          <cell r="M1377">
            <v>1</v>
          </cell>
          <cell r="N1377" t="str">
            <v>LMV-801</v>
          </cell>
          <cell r="O1377">
            <v>49964</v>
          </cell>
          <cell r="Q1377" t="str">
            <v>CPX</v>
          </cell>
          <cell r="R1377" t="str">
            <v>PC</v>
          </cell>
          <cell r="S1377" t="str">
            <v>Y</v>
          </cell>
          <cell r="T1377" t="str">
            <v>no</v>
          </cell>
          <cell r="V1377">
            <v>40576</v>
          </cell>
          <cell r="X1377">
            <v>40711</v>
          </cell>
          <cell r="Z1377">
            <v>40583</v>
          </cell>
          <cell r="AA1377">
            <v>40583</v>
          </cell>
          <cell r="AB1377">
            <v>40583</v>
          </cell>
          <cell r="AC1377">
            <v>40599</v>
          </cell>
          <cell r="AD1377" t="str">
            <v>-</v>
          </cell>
          <cell r="AE1377" t="str">
            <v>-</v>
          </cell>
          <cell r="AH1377">
            <v>40681</v>
          </cell>
          <cell r="AI1377" t="str">
            <v>-</v>
          </cell>
          <cell r="AJ1377">
            <v>-28983</v>
          </cell>
          <cell r="AK1377">
            <v>19.285714285714285</v>
          </cell>
          <cell r="AV1377">
            <v>40654</v>
          </cell>
          <cell r="AX1377">
            <v>40667</v>
          </cell>
          <cell r="AY1377">
            <v>40709</v>
          </cell>
          <cell r="AZ1377">
            <v>133</v>
          </cell>
        </row>
        <row r="1378">
          <cell r="B1378" t="str">
            <v>A1986898 (88410754_conv)</v>
          </cell>
          <cell r="C1378" t="str">
            <v>WRB REFINING</v>
          </cell>
          <cell r="D1378" t="str">
            <v>Kennedy</v>
          </cell>
          <cell r="M1378">
            <v>1</v>
          </cell>
          <cell r="N1378" t="str">
            <v>CONV</v>
          </cell>
          <cell r="O1378">
            <v>9555</v>
          </cell>
          <cell r="Q1378" t="str">
            <v>STD</v>
          </cell>
          <cell r="R1378" t="str">
            <v>P3</v>
          </cell>
          <cell r="S1378" t="str">
            <v>Y</v>
          </cell>
          <cell r="T1378" t="str">
            <v>no</v>
          </cell>
          <cell r="V1378">
            <v>40661</v>
          </cell>
          <cell r="X1378">
            <v>40714</v>
          </cell>
          <cell r="Z1378">
            <v>40668</v>
          </cell>
          <cell r="AA1378">
            <v>40668</v>
          </cell>
          <cell r="AB1378">
            <v>40662.5</v>
          </cell>
          <cell r="AC1378">
            <v>40714</v>
          </cell>
          <cell r="AE1378" t="str">
            <v>-</v>
          </cell>
          <cell r="AH1378">
            <v>40684</v>
          </cell>
          <cell r="AI1378" t="str">
            <v>-</v>
          </cell>
          <cell r="AJ1378">
            <v>-29044</v>
          </cell>
          <cell r="AK1378">
            <v>7.5714285714285712</v>
          </cell>
          <cell r="AV1378">
            <v>40669</v>
          </cell>
          <cell r="AX1378">
            <v>40676</v>
          </cell>
          <cell r="AY1378">
            <v>40714</v>
          </cell>
          <cell r="AZ1378">
            <v>53</v>
          </cell>
        </row>
        <row r="1379">
          <cell r="B1379" t="str">
            <v>A1965466-01</v>
          </cell>
          <cell r="C1379" t="str">
            <v>Unit Process / XTO Energy</v>
          </cell>
          <cell r="D1379" t="str">
            <v>Kennedy</v>
          </cell>
          <cell r="H1379" t="str">
            <v>Nancy</v>
          </cell>
          <cell r="M1379">
            <v>1</v>
          </cell>
          <cell r="N1379" t="str">
            <v>LMV-801</v>
          </cell>
          <cell r="O1379">
            <v>16683</v>
          </cell>
          <cell r="Q1379" t="str">
            <v>STD</v>
          </cell>
          <cell r="R1379" t="str">
            <v>PA</v>
          </cell>
          <cell r="S1379" t="str">
            <v>N</v>
          </cell>
          <cell r="T1379" t="str">
            <v>no</v>
          </cell>
          <cell r="V1379">
            <v>40609</v>
          </cell>
          <cell r="X1379">
            <v>40714</v>
          </cell>
          <cell r="Z1379">
            <v>40616</v>
          </cell>
          <cell r="AA1379">
            <v>40616</v>
          </cell>
          <cell r="AB1379">
            <v>40616</v>
          </cell>
          <cell r="AC1379">
            <v>40602</v>
          </cell>
          <cell r="AE1379" t="str">
            <v>-</v>
          </cell>
          <cell r="AH1379">
            <v>40684</v>
          </cell>
          <cell r="AI1379" t="str">
            <v>-</v>
          </cell>
          <cell r="AJ1379">
            <v>-29006</v>
          </cell>
          <cell r="AK1379">
            <v>15</v>
          </cell>
          <cell r="AV1379">
            <v>40652</v>
          </cell>
          <cell r="AX1379">
            <v>40667</v>
          </cell>
          <cell r="AY1379">
            <v>40715</v>
          </cell>
          <cell r="AZ1379">
            <v>106</v>
          </cell>
        </row>
        <row r="1380">
          <cell r="B1380" t="str">
            <v>A1965058-01-02</v>
          </cell>
          <cell r="C1380" t="str">
            <v xml:space="preserve">Ergon-West Virginia </v>
          </cell>
          <cell r="D1380" t="str">
            <v>Chapman</v>
          </cell>
          <cell r="H1380" t="str">
            <v xml:space="preserve">Madeleine </v>
          </cell>
          <cell r="M1380">
            <v>2</v>
          </cell>
          <cell r="N1380" t="str">
            <v>LMV-801</v>
          </cell>
          <cell r="O1380">
            <v>93947.61</v>
          </cell>
          <cell r="Q1380" t="str">
            <v>STD</v>
          </cell>
          <cell r="R1380" t="str">
            <v>PA</v>
          </cell>
          <cell r="S1380" t="str">
            <v>Y</v>
          </cell>
          <cell r="T1380" t="str">
            <v>no</v>
          </cell>
          <cell r="V1380">
            <v>40609</v>
          </cell>
          <cell r="X1380">
            <v>40717</v>
          </cell>
          <cell r="Z1380">
            <v>40616</v>
          </cell>
          <cell r="AA1380">
            <v>40616</v>
          </cell>
          <cell r="AB1380">
            <v>40616</v>
          </cell>
          <cell r="AC1380">
            <v>40605</v>
          </cell>
          <cell r="AE1380" t="str">
            <v>-</v>
          </cell>
          <cell r="AH1380">
            <v>40687</v>
          </cell>
          <cell r="AI1380" t="str">
            <v>-</v>
          </cell>
          <cell r="AJ1380">
            <v>-29006</v>
          </cell>
          <cell r="AK1380">
            <v>15.428571428571429</v>
          </cell>
          <cell r="AV1380">
            <v>40673</v>
          </cell>
          <cell r="AX1380">
            <v>40674</v>
          </cell>
          <cell r="AY1380">
            <v>40723</v>
          </cell>
          <cell r="AZ1380">
            <v>114</v>
          </cell>
        </row>
        <row r="1381">
          <cell r="B1381" t="str">
            <v>A1961108-04-07</v>
          </cell>
          <cell r="C1381" t="str">
            <v>Linde Process Plants</v>
          </cell>
          <cell r="D1381" t="str">
            <v>Boening</v>
          </cell>
          <cell r="H1381" t="str">
            <v xml:space="preserve">Madeleine </v>
          </cell>
          <cell r="M1381">
            <v>4</v>
          </cell>
          <cell r="N1381" t="str">
            <v>LMV-311</v>
          </cell>
          <cell r="O1381">
            <v>355236</v>
          </cell>
          <cell r="Q1381" t="str">
            <v>MCPX</v>
          </cell>
          <cell r="R1381" t="str">
            <v>PC</v>
          </cell>
          <cell r="S1381" t="str">
            <v>N</v>
          </cell>
          <cell r="T1381" t="str">
            <v>no</v>
          </cell>
          <cell r="V1381">
            <v>40578</v>
          </cell>
          <cell r="X1381">
            <v>40717</v>
          </cell>
          <cell r="Z1381">
            <v>40585</v>
          </cell>
          <cell r="AA1381">
            <v>40585</v>
          </cell>
          <cell r="AB1381">
            <v>40585</v>
          </cell>
          <cell r="AC1381">
            <v>40605</v>
          </cell>
          <cell r="AE1381" t="str">
            <v>-</v>
          </cell>
          <cell r="AH1381">
            <v>40687</v>
          </cell>
          <cell r="AI1381" t="str">
            <v>-</v>
          </cell>
          <cell r="AJ1381">
            <v>-28985</v>
          </cell>
          <cell r="AK1381">
            <v>19.857142857142858</v>
          </cell>
          <cell r="AV1381">
            <v>40695</v>
          </cell>
          <cell r="AX1381">
            <v>40697</v>
          </cell>
          <cell r="AY1381">
            <v>40717</v>
          </cell>
          <cell r="AZ1381">
            <v>139</v>
          </cell>
        </row>
        <row r="1382">
          <cell r="B1382" t="str">
            <v>C1931994-01</v>
          </cell>
          <cell r="C1382" t="str">
            <v>Thermo Design Engineering</v>
          </cell>
          <cell r="D1382" t="str">
            <v>Van de werken</v>
          </cell>
          <cell r="H1382" t="str">
            <v>Melissa</v>
          </cell>
          <cell r="I1382">
            <v>35558</v>
          </cell>
          <cell r="M1382">
            <v>1</v>
          </cell>
          <cell r="N1382" t="str">
            <v>BMC-341P</v>
          </cell>
          <cell r="O1382">
            <v>724853</v>
          </cell>
          <cell r="Q1382" t="str">
            <v>CPX</v>
          </cell>
          <cell r="R1382" t="str">
            <v>Pinn/API</v>
          </cell>
          <cell r="S1382" t="str">
            <v>Y</v>
          </cell>
          <cell r="T1382" t="str">
            <v>no</v>
          </cell>
          <cell r="V1382">
            <v>40521</v>
          </cell>
          <cell r="X1382">
            <v>40718</v>
          </cell>
          <cell r="Z1382">
            <v>40528</v>
          </cell>
          <cell r="AA1382">
            <v>40528</v>
          </cell>
          <cell r="AB1382">
            <v>40535</v>
          </cell>
          <cell r="AC1382">
            <v>40438</v>
          </cell>
          <cell r="AE1382" t="str">
            <v>-</v>
          </cell>
          <cell r="AH1382">
            <v>40688</v>
          </cell>
          <cell r="AI1382">
            <v>40564</v>
          </cell>
          <cell r="AJ1382">
            <v>-28944</v>
          </cell>
          <cell r="AK1382">
            <v>28.142857142857142</v>
          </cell>
          <cell r="AV1382">
            <v>40616</v>
          </cell>
          <cell r="AX1382">
            <v>40620</v>
          </cell>
          <cell r="AY1382">
            <v>40718</v>
          </cell>
          <cell r="AZ1382">
            <v>197</v>
          </cell>
        </row>
        <row r="1383">
          <cell r="B1383" t="str">
            <v>A1951732-04-07</v>
          </cell>
          <cell r="C1383" t="str">
            <v>Linde Process Plants</v>
          </cell>
          <cell r="D1383" t="str">
            <v>Boening</v>
          </cell>
          <cell r="H1383" t="str">
            <v xml:space="preserve">Madeleine </v>
          </cell>
          <cell r="M1383" t="str">
            <v xml:space="preserve"> </v>
          </cell>
          <cell r="N1383" t="str">
            <v>LMV-311</v>
          </cell>
          <cell r="O1383">
            <v>355236</v>
          </cell>
          <cell r="Q1383" t="str">
            <v>MCPX</v>
          </cell>
          <cell r="R1383" t="str">
            <v>PC</v>
          </cell>
          <cell r="S1383" t="str">
            <v>N</v>
          </cell>
          <cell r="T1383" t="str">
            <v>no</v>
          </cell>
          <cell r="V1383">
            <v>40575</v>
          </cell>
          <cell r="X1383">
            <v>40720</v>
          </cell>
          <cell r="Z1383">
            <v>40582</v>
          </cell>
          <cell r="AA1383">
            <v>40582</v>
          </cell>
          <cell r="AB1383">
            <v>40582</v>
          </cell>
          <cell r="AC1383">
            <v>40608</v>
          </cell>
          <cell r="AE1383" t="str">
            <v>-</v>
          </cell>
          <cell r="AH1383">
            <v>40690</v>
          </cell>
          <cell r="AI1383" t="str">
            <v>-</v>
          </cell>
          <cell r="AJ1383">
            <v>-28982</v>
          </cell>
          <cell r="AK1383">
            <v>20.714285714285715</v>
          </cell>
          <cell r="AV1383">
            <v>40676</v>
          </cell>
          <cell r="AX1383">
            <v>40681</v>
          </cell>
          <cell r="AY1383">
            <v>40721</v>
          </cell>
          <cell r="AZ1383">
            <v>146</v>
          </cell>
        </row>
        <row r="1384">
          <cell r="B1384" t="str">
            <v>A1992689-01</v>
          </cell>
          <cell r="C1384" t="str">
            <v>Grupo Americano</v>
          </cell>
          <cell r="D1384" t="str">
            <v>Kampman</v>
          </cell>
          <cell r="H1384" t="str">
            <v>Mary</v>
          </cell>
          <cell r="M1384">
            <v>1</v>
          </cell>
          <cell r="N1384" t="str">
            <v>LMV-311Z</v>
          </cell>
          <cell r="O1384">
            <v>66212.97</v>
          </cell>
          <cell r="Q1384" t="str">
            <v>STD</v>
          </cell>
          <cell r="R1384" t="str">
            <v>PA</v>
          </cell>
          <cell r="S1384" t="str">
            <v>N</v>
          </cell>
          <cell r="T1384" t="str">
            <v>no</v>
          </cell>
          <cell r="V1384">
            <v>40675</v>
          </cell>
          <cell r="X1384">
            <v>40721</v>
          </cell>
          <cell r="Z1384">
            <v>40682</v>
          </cell>
          <cell r="AA1384">
            <v>40682</v>
          </cell>
          <cell r="AB1384">
            <v>40682</v>
          </cell>
          <cell r="AC1384">
            <v>40609</v>
          </cell>
          <cell r="AE1384" t="str">
            <v>-</v>
          </cell>
          <cell r="AH1384">
            <v>40691</v>
          </cell>
          <cell r="AI1384" t="str">
            <v>-</v>
          </cell>
          <cell r="AJ1384">
            <v>-29054</v>
          </cell>
          <cell r="AK1384">
            <v>6.5714285714285712</v>
          </cell>
          <cell r="AV1384">
            <v>40751</v>
          </cell>
          <cell r="AX1384">
            <v>40756</v>
          </cell>
          <cell r="AY1384">
            <v>40774</v>
          </cell>
          <cell r="AZ1384">
            <v>99</v>
          </cell>
        </row>
        <row r="1385">
          <cell r="B1385" t="str">
            <v>J1963654-01</v>
          </cell>
          <cell r="C1385" t="str">
            <v>Japan Canada oil sands Ltd</v>
          </cell>
          <cell r="D1385" t="str">
            <v>Jazmines</v>
          </cell>
          <cell r="H1385" t="str">
            <v>mary</v>
          </cell>
          <cell r="M1385">
            <v>1</v>
          </cell>
          <cell r="N1385" t="str">
            <v>SMK</v>
          </cell>
          <cell r="O1385">
            <v>90532</v>
          </cell>
          <cell r="Q1385" t="str">
            <v>CPX</v>
          </cell>
          <cell r="R1385" t="str">
            <v>PA</v>
          </cell>
          <cell r="S1385" t="str">
            <v>N</v>
          </cell>
          <cell r="T1385" t="str">
            <v>no</v>
          </cell>
          <cell r="V1385">
            <v>40604</v>
          </cell>
          <cell r="X1385">
            <v>40721</v>
          </cell>
          <cell r="Z1385">
            <v>40611</v>
          </cell>
          <cell r="AA1385">
            <v>40611</v>
          </cell>
          <cell r="AB1385">
            <v>40611</v>
          </cell>
          <cell r="AC1385">
            <v>40609</v>
          </cell>
          <cell r="AE1385" t="str">
            <v>-</v>
          </cell>
          <cell r="AH1385">
            <v>40691</v>
          </cell>
          <cell r="AI1385" t="str">
            <v>-</v>
          </cell>
          <cell r="AJ1385">
            <v>-29003</v>
          </cell>
          <cell r="AK1385">
            <v>16.714285714285715</v>
          </cell>
          <cell r="AV1385">
            <v>40672</v>
          </cell>
          <cell r="AX1385">
            <v>40681</v>
          </cell>
          <cell r="AY1385">
            <v>40722</v>
          </cell>
          <cell r="AZ1385">
            <v>118</v>
          </cell>
        </row>
        <row r="1386">
          <cell r="B1386" t="str">
            <v>A1971917-01-02</v>
          </cell>
          <cell r="C1386" t="str">
            <v>McGuffy Energy Services</v>
          </cell>
          <cell r="D1386" t="str">
            <v>Setelin</v>
          </cell>
          <cell r="H1386" t="str">
            <v>Nancy</v>
          </cell>
          <cell r="M1386">
            <v>2</v>
          </cell>
          <cell r="N1386" t="str">
            <v>LMV-801</v>
          </cell>
          <cell r="O1386">
            <v>81000</v>
          </cell>
          <cell r="Q1386" t="str">
            <v>STD</v>
          </cell>
          <cell r="R1386" t="str">
            <v>PA</v>
          </cell>
          <cell r="S1386" t="str">
            <v>Y</v>
          </cell>
          <cell r="T1386" t="str">
            <v>no</v>
          </cell>
          <cell r="V1386">
            <v>40625</v>
          </cell>
          <cell r="X1386">
            <v>40722</v>
          </cell>
          <cell r="Z1386">
            <v>40632</v>
          </cell>
          <cell r="AA1386">
            <v>40632</v>
          </cell>
          <cell r="AB1386">
            <v>40632</v>
          </cell>
          <cell r="AC1386">
            <v>40610</v>
          </cell>
          <cell r="AE1386" t="str">
            <v>-</v>
          </cell>
          <cell r="AH1386">
            <v>40692</v>
          </cell>
          <cell r="AI1386" t="str">
            <v>-</v>
          </cell>
          <cell r="AJ1386">
            <v>-29018</v>
          </cell>
          <cell r="AK1386">
            <v>13.857142857142858</v>
          </cell>
          <cell r="AV1386">
            <v>40665</v>
          </cell>
          <cell r="AX1386">
            <v>40679</v>
          </cell>
          <cell r="AY1386">
            <v>40722</v>
          </cell>
          <cell r="AZ1386">
            <v>97</v>
          </cell>
        </row>
        <row r="1387">
          <cell r="B1387" t="str">
            <v>A1967171-01-02</v>
          </cell>
          <cell r="C1387" t="str">
            <v>SAJ/Takkiso</v>
          </cell>
          <cell r="D1387" t="str">
            <v>Chapman</v>
          </cell>
          <cell r="H1387" t="str">
            <v xml:space="preserve">Madeleine </v>
          </cell>
          <cell r="M1387">
            <v>2</v>
          </cell>
          <cell r="N1387" t="str">
            <v>LMV-311</v>
          </cell>
          <cell r="O1387">
            <v>140988</v>
          </cell>
          <cell r="Q1387" t="str">
            <v>STD</v>
          </cell>
          <cell r="R1387" t="str">
            <v>PE</v>
          </cell>
          <cell r="S1387" t="str">
            <v>Y</v>
          </cell>
          <cell r="T1387" t="str">
            <v>no</v>
          </cell>
          <cell r="V1387">
            <v>40612</v>
          </cell>
          <cell r="X1387">
            <v>40722</v>
          </cell>
          <cell r="Z1387">
            <v>40619</v>
          </cell>
          <cell r="AA1387">
            <v>40619</v>
          </cell>
          <cell r="AB1387">
            <v>40619</v>
          </cell>
          <cell r="AC1387">
            <v>40596</v>
          </cell>
          <cell r="AE1387" t="str">
            <v>-</v>
          </cell>
          <cell r="AH1387">
            <v>40692</v>
          </cell>
          <cell r="AI1387" t="str">
            <v>-</v>
          </cell>
          <cell r="AJ1387">
            <v>-29009</v>
          </cell>
          <cell r="AK1387">
            <v>15.714285714285714</v>
          </cell>
          <cell r="AV1387">
            <v>40648</v>
          </cell>
          <cell r="AX1387">
            <v>40667</v>
          </cell>
          <cell r="AY1387">
            <v>40722</v>
          </cell>
          <cell r="AZ1387">
            <v>110</v>
          </cell>
        </row>
        <row r="1388">
          <cell r="B1388" t="str">
            <v>A1961632-01</v>
          </cell>
          <cell r="C1388" t="str">
            <v>Engineering Tech Incorp</v>
          </cell>
          <cell r="D1388" t="str">
            <v>Setelin</v>
          </cell>
          <cell r="H1388" t="str">
            <v>Nancy</v>
          </cell>
          <cell r="I1388" t="str">
            <v>PO51382</v>
          </cell>
          <cell r="M1388">
            <v>1</v>
          </cell>
          <cell r="N1388" t="str">
            <v>LMV-806</v>
          </cell>
          <cell r="O1388">
            <v>16656</v>
          </cell>
          <cell r="Q1388" t="str">
            <v>STD</v>
          </cell>
          <cell r="R1388" t="str">
            <v>PA</v>
          </cell>
          <cell r="S1388" t="str">
            <v>Y</v>
          </cell>
          <cell r="T1388" t="str">
            <v>no</v>
          </cell>
          <cell r="V1388">
            <v>40599</v>
          </cell>
          <cell r="X1388">
            <v>40722</v>
          </cell>
          <cell r="Z1388">
            <v>40606</v>
          </cell>
          <cell r="AA1388">
            <v>40606</v>
          </cell>
          <cell r="AB1388">
            <v>40606</v>
          </cell>
          <cell r="AC1388">
            <v>40610</v>
          </cell>
          <cell r="AE1388" t="str">
            <v>-</v>
          </cell>
          <cell r="AH1388">
            <v>40692</v>
          </cell>
          <cell r="AI1388" t="str">
            <v>-</v>
          </cell>
          <cell r="AJ1388">
            <v>-29000</v>
          </cell>
          <cell r="AK1388">
            <v>17.571428571428573</v>
          </cell>
          <cell r="AV1388">
            <v>40665</v>
          </cell>
          <cell r="AX1388">
            <v>40672</v>
          </cell>
          <cell r="AY1388">
            <v>40722</v>
          </cell>
          <cell r="AZ1388">
            <v>123</v>
          </cell>
        </row>
        <row r="1389">
          <cell r="B1389" t="str">
            <v>A1952028-01</v>
          </cell>
          <cell r="C1389" t="str">
            <v>Burns &amp; McDonnell</v>
          </cell>
          <cell r="D1389" t="str">
            <v>Jazmines</v>
          </cell>
          <cell r="H1389" t="str">
            <v>Mary</v>
          </cell>
          <cell r="M1389">
            <v>1</v>
          </cell>
          <cell r="N1389" t="str">
            <v>LMV-341</v>
          </cell>
          <cell r="O1389">
            <v>230474</v>
          </cell>
          <cell r="Q1389" t="str">
            <v>CPX</v>
          </cell>
          <cell r="R1389" t="str">
            <v>PE</v>
          </cell>
          <cell r="S1389" t="str">
            <v>Y</v>
          </cell>
          <cell r="T1389" t="str">
            <v>no</v>
          </cell>
          <cell r="V1389">
            <v>40576</v>
          </cell>
          <cell r="X1389">
            <v>40722</v>
          </cell>
          <cell r="Z1389">
            <v>40583</v>
          </cell>
          <cell r="AA1389">
            <v>40583</v>
          </cell>
          <cell r="AB1389">
            <v>40583</v>
          </cell>
          <cell r="AC1389">
            <v>40596</v>
          </cell>
          <cell r="AE1389" t="str">
            <v>-</v>
          </cell>
          <cell r="AH1389">
            <v>40692</v>
          </cell>
          <cell r="AI1389" t="str">
            <v>-</v>
          </cell>
          <cell r="AJ1389">
            <v>-28983</v>
          </cell>
          <cell r="AK1389">
            <v>20.857142857142858</v>
          </cell>
          <cell r="AV1389">
            <v>40648</v>
          </cell>
          <cell r="AX1389">
            <v>40667</v>
          </cell>
          <cell r="AY1389">
            <v>40722</v>
          </cell>
          <cell r="AZ1389">
            <v>146</v>
          </cell>
        </row>
        <row r="1390">
          <cell r="B1390" t="str">
            <v>A1952028-03</v>
          </cell>
          <cell r="C1390" t="str">
            <v>Burns &amp; McDonnell</v>
          </cell>
          <cell r="D1390" t="str">
            <v>Jazmines</v>
          </cell>
          <cell r="H1390" t="str">
            <v>Mary</v>
          </cell>
          <cell r="M1390">
            <v>1</v>
          </cell>
          <cell r="N1390" t="str">
            <v>LMV-311</v>
          </cell>
          <cell r="O1390">
            <v>155319</v>
          </cell>
          <cell r="Q1390" t="str">
            <v>CPX</v>
          </cell>
          <cell r="R1390" t="str">
            <v>PD</v>
          </cell>
          <cell r="S1390" t="str">
            <v>Y</v>
          </cell>
          <cell r="T1390" t="str">
            <v>no</v>
          </cell>
          <cell r="V1390">
            <v>40576</v>
          </cell>
          <cell r="X1390">
            <v>40722</v>
          </cell>
          <cell r="Z1390">
            <v>40583</v>
          </cell>
          <cell r="AA1390">
            <v>40583</v>
          </cell>
          <cell r="AB1390">
            <v>40583</v>
          </cell>
          <cell r="AC1390">
            <v>40610</v>
          </cell>
          <cell r="AE1390" t="str">
            <v>-</v>
          </cell>
          <cell r="AH1390">
            <v>40692</v>
          </cell>
          <cell r="AI1390" t="str">
            <v>-</v>
          </cell>
          <cell r="AJ1390">
            <v>-28983</v>
          </cell>
          <cell r="AK1390">
            <v>20.857142857142858</v>
          </cell>
          <cell r="AV1390">
            <v>40665</v>
          </cell>
          <cell r="AX1390">
            <v>40672</v>
          </cell>
          <cell r="AY1390">
            <v>40722</v>
          </cell>
          <cell r="AZ1390">
            <v>146</v>
          </cell>
        </row>
        <row r="1391">
          <cell r="B1391" t="str">
            <v>A1952028-05</v>
          </cell>
          <cell r="C1391" t="str">
            <v>Burns &amp; McDonnell</v>
          </cell>
          <cell r="D1391" t="str">
            <v>Jazmines</v>
          </cell>
          <cell r="H1391" t="str">
            <v>Mary</v>
          </cell>
          <cell r="M1391">
            <v>1</v>
          </cell>
          <cell r="N1391" t="str">
            <v>LMV-801</v>
          </cell>
          <cell r="O1391">
            <v>59256</v>
          </cell>
          <cell r="Q1391" t="str">
            <v>CPX</v>
          </cell>
          <cell r="R1391" t="str">
            <v>PC</v>
          </cell>
          <cell r="S1391" t="str">
            <v>Y</v>
          </cell>
          <cell r="T1391" t="str">
            <v>no</v>
          </cell>
          <cell r="V1391">
            <v>40576</v>
          </cell>
          <cell r="X1391">
            <v>40722</v>
          </cell>
          <cell r="Z1391">
            <v>40583</v>
          </cell>
          <cell r="AA1391">
            <v>40583</v>
          </cell>
          <cell r="AB1391">
            <v>40583</v>
          </cell>
          <cell r="AC1391">
            <v>40610</v>
          </cell>
          <cell r="AE1391" t="str">
            <v>-</v>
          </cell>
          <cell r="AH1391">
            <v>40692</v>
          </cell>
          <cell r="AI1391" t="str">
            <v>-</v>
          </cell>
          <cell r="AJ1391">
            <v>-28983</v>
          </cell>
          <cell r="AK1391">
            <v>20.857142857142858</v>
          </cell>
          <cell r="AV1391">
            <v>40665</v>
          </cell>
          <cell r="AX1391">
            <v>40679</v>
          </cell>
          <cell r="AY1391">
            <v>40722</v>
          </cell>
          <cell r="AZ1391">
            <v>146</v>
          </cell>
        </row>
        <row r="1392">
          <cell r="B1392" t="str">
            <v>A1936805-01-02</v>
          </cell>
          <cell r="C1392" t="str">
            <v>Refineria de Cartegena S.A.</v>
          </cell>
          <cell r="D1392" t="str">
            <v>Rea</v>
          </cell>
          <cell r="H1392" t="str">
            <v>Christina</v>
          </cell>
          <cell r="M1392">
            <v>2</v>
          </cell>
          <cell r="N1392" t="str">
            <v>LMV-311</v>
          </cell>
          <cell r="O1392">
            <v>374754</v>
          </cell>
          <cell r="Q1392" t="str">
            <v>MCPX</v>
          </cell>
          <cell r="R1392" t="str">
            <v>PE</v>
          </cell>
          <cell r="S1392" t="str">
            <v>Y</v>
          </cell>
          <cell r="T1392" t="str">
            <v>no</v>
          </cell>
          <cell r="V1392">
            <v>40568</v>
          </cell>
          <cell r="X1392">
            <v>40722</v>
          </cell>
          <cell r="Z1392">
            <v>40575</v>
          </cell>
          <cell r="AA1392">
            <v>40575</v>
          </cell>
          <cell r="AB1392">
            <v>40575</v>
          </cell>
          <cell r="AC1392">
            <v>40596</v>
          </cell>
          <cell r="AD1392">
            <v>40645</v>
          </cell>
          <cell r="AE1392" t="str">
            <v>-</v>
          </cell>
          <cell r="AH1392">
            <v>40692</v>
          </cell>
          <cell r="AI1392" t="str">
            <v>-</v>
          </cell>
          <cell r="AJ1392">
            <v>-28977</v>
          </cell>
          <cell r="AK1392">
            <v>22</v>
          </cell>
          <cell r="AQ1392">
            <v>40647</v>
          </cell>
          <cell r="AV1392">
            <v>40697</v>
          </cell>
          <cell r="AX1392">
            <v>40702</v>
          </cell>
          <cell r="AY1392">
            <v>40750</v>
          </cell>
          <cell r="AZ1392">
            <v>182</v>
          </cell>
        </row>
        <row r="1393">
          <cell r="B1393" t="str">
            <v>A1952659-01</v>
          </cell>
          <cell r="C1393" t="str">
            <v>MARKWEST ENERGY</v>
          </cell>
          <cell r="D1393" t="str">
            <v>Kampman</v>
          </cell>
          <cell r="H1393" t="str">
            <v>Mary</v>
          </cell>
          <cell r="M1393">
            <v>1</v>
          </cell>
          <cell r="N1393" t="str">
            <v>LMV-311</v>
          </cell>
          <cell r="O1393">
            <v>83408</v>
          </cell>
          <cell r="Q1393" t="str">
            <v>STD</v>
          </cell>
          <cell r="R1393" t="str">
            <v>PA</v>
          </cell>
          <cell r="S1393" t="str">
            <v>N</v>
          </cell>
          <cell r="T1393" t="str">
            <v>no</v>
          </cell>
          <cell r="V1393">
            <v>40577</v>
          </cell>
          <cell r="X1393">
            <v>40724</v>
          </cell>
          <cell r="Z1393">
            <v>40584</v>
          </cell>
          <cell r="AA1393">
            <v>40584</v>
          </cell>
          <cell r="AB1393">
            <v>40584</v>
          </cell>
          <cell r="AC1393">
            <v>40612</v>
          </cell>
          <cell r="AD1393">
            <v>40661</v>
          </cell>
          <cell r="AE1393" t="str">
            <v>-</v>
          </cell>
          <cell r="AH1393">
            <v>40694</v>
          </cell>
          <cell r="AI1393" t="str">
            <v>-</v>
          </cell>
          <cell r="AJ1393">
            <v>-28984</v>
          </cell>
          <cell r="AK1393">
            <v>21</v>
          </cell>
          <cell r="AQ1393">
            <v>40679</v>
          </cell>
          <cell r="AV1393">
            <v>40686</v>
          </cell>
          <cell r="AX1393">
            <v>40688</v>
          </cell>
          <cell r="AY1393">
            <v>40724</v>
          </cell>
          <cell r="AZ1393">
            <v>147</v>
          </cell>
        </row>
        <row r="1394">
          <cell r="B1394" t="str">
            <v>A1990236-01</v>
          </cell>
          <cell r="C1394" t="str">
            <v xml:space="preserve">CONOCO PHILLIPS </v>
          </cell>
          <cell r="D1394" t="str">
            <v>Boening</v>
          </cell>
          <cell r="H1394" t="str">
            <v xml:space="preserve">Madeleine </v>
          </cell>
          <cell r="M1394">
            <v>1</v>
          </cell>
          <cell r="N1394" t="str">
            <v>LMV801</v>
          </cell>
          <cell r="O1394">
            <v>14914</v>
          </cell>
          <cell r="Q1394" t="str">
            <v>STD</v>
          </cell>
          <cell r="R1394" t="str">
            <v>PA</v>
          </cell>
          <cell r="S1394" t="str">
            <v>N</v>
          </cell>
          <cell r="T1394" t="str">
            <v>no</v>
          </cell>
          <cell r="V1394">
            <v>40669</v>
          </cell>
          <cell r="X1394">
            <v>40732</v>
          </cell>
          <cell r="Z1394">
            <v>40676</v>
          </cell>
          <cell r="AA1394">
            <v>40676</v>
          </cell>
          <cell r="AB1394">
            <v>40676</v>
          </cell>
          <cell r="AC1394">
            <v>40620</v>
          </cell>
          <cell r="AE1394" t="str">
            <v>-</v>
          </cell>
          <cell r="AH1394">
            <v>40702</v>
          </cell>
          <cell r="AI1394" t="str">
            <v>-</v>
          </cell>
          <cell r="AJ1394">
            <v>-29050</v>
          </cell>
          <cell r="AK1394">
            <v>9</v>
          </cell>
          <cell r="AV1394">
            <v>40626</v>
          </cell>
          <cell r="AX1394">
            <v>40631</v>
          </cell>
          <cell r="AY1394">
            <v>40717</v>
          </cell>
          <cell r="AZ1394">
            <v>48</v>
          </cell>
        </row>
        <row r="1395">
          <cell r="B1395" t="str">
            <v>A1951732-01-03</v>
          </cell>
          <cell r="C1395" t="str">
            <v>Linde Process Plants</v>
          </cell>
          <cell r="D1395" t="str">
            <v>Boening</v>
          </cell>
          <cell r="H1395" t="str">
            <v xml:space="preserve">Madeleine </v>
          </cell>
          <cell r="M1395">
            <v>3</v>
          </cell>
          <cell r="N1395" t="str">
            <v>LMV-311</v>
          </cell>
          <cell r="O1395">
            <v>275292</v>
          </cell>
          <cell r="Q1395" t="str">
            <v>MCPX</v>
          </cell>
          <cell r="R1395" t="str">
            <v>PC</v>
          </cell>
          <cell r="S1395" t="str">
            <v>N</v>
          </cell>
          <cell r="T1395" t="str">
            <v>no</v>
          </cell>
          <cell r="V1395">
            <v>40575</v>
          </cell>
          <cell r="X1395">
            <v>40732</v>
          </cell>
          <cell r="Z1395">
            <v>40582</v>
          </cell>
          <cell r="AA1395">
            <v>40582</v>
          </cell>
          <cell r="AB1395">
            <v>40582</v>
          </cell>
          <cell r="AC1395">
            <v>40620</v>
          </cell>
          <cell r="AE1395" t="str">
            <v>-</v>
          </cell>
          <cell r="AH1395">
            <v>40702</v>
          </cell>
          <cell r="AI1395" t="str">
            <v>-</v>
          </cell>
          <cell r="AJ1395">
            <v>-28982</v>
          </cell>
          <cell r="AK1395">
            <v>22.428571428571427</v>
          </cell>
          <cell r="AV1395">
            <v>40626</v>
          </cell>
          <cell r="AX1395">
            <v>40631</v>
          </cell>
          <cell r="AY1395">
            <v>40717</v>
          </cell>
          <cell r="AZ1395">
            <v>142</v>
          </cell>
        </row>
        <row r="1396">
          <cell r="B1396" t="str">
            <v>A1973615-01</v>
          </cell>
          <cell r="C1396" t="str">
            <v>Shell Oil Products</v>
          </cell>
          <cell r="D1396" t="str">
            <v>Kennedy</v>
          </cell>
          <cell r="M1396">
            <v>1</v>
          </cell>
          <cell r="N1396" t="str">
            <v>LMV-801</v>
          </cell>
          <cell r="O1396">
            <v>19971</v>
          </cell>
          <cell r="Q1396" t="str">
            <v>STD</v>
          </cell>
          <cell r="R1396" t="str">
            <v>PA</v>
          </cell>
          <cell r="S1396" t="str">
            <v>N</v>
          </cell>
          <cell r="T1396" t="str">
            <v>no</v>
          </cell>
          <cell r="V1396">
            <v>40630</v>
          </cell>
          <cell r="X1396">
            <v>40737</v>
          </cell>
          <cell r="Z1396">
            <v>40637</v>
          </cell>
          <cell r="AA1396">
            <v>40637</v>
          </cell>
          <cell r="AB1396">
            <v>40637</v>
          </cell>
          <cell r="AC1396">
            <v>40625</v>
          </cell>
          <cell r="AE1396" t="str">
            <v>-</v>
          </cell>
          <cell r="AH1396">
            <v>40707</v>
          </cell>
          <cell r="AI1396" t="str">
            <v>-</v>
          </cell>
          <cell r="AJ1396">
            <v>-29021</v>
          </cell>
          <cell r="AK1396">
            <v>15.285714285714286</v>
          </cell>
          <cell r="AV1396">
            <v>40673</v>
          </cell>
          <cell r="AX1396">
            <v>40696</v>
          </cell>
          <cell r="AY1396">
            <v>40744</v>
          </cell>
          <cell r="AZ1396">
            <v>114</v>
          </cell>
        </row>
        <row r="1397">
          <cell r="B1397" t="str">
            <v>A1981706-01</v>
          </cell>
          <cell r="C1397" t="str">
            <v>Chevron</v>
          </cell>
          <cell r="D1397" t="str">
            <v>Chapman</v>
          </cell>
          <cell r="H1397" t="str">
            <v xml:space="preserve">Madeleine </v>
          </cell>
          <cell r="M1397">
            <v>1</v>
          </cell>
          <cell r="N1397" t="str">
            <v>LMV-322</v>
          </cell>
          <cell r="O1397">
            <v>54767</v>
          </cell>
          <cell r="Q1397" t="str">
            <v>STD</v>
          </cell>
          <cell r="R1397" t="str">
            <v>PA</v>
          </cell>
          <cell r="S1397" t="str">
            <v>N</v>
          </cell>
          <cell r="T1397" t="str">
            <v>no</v>
          </cell>
          <cell r="V1397">
            <v>40647</v>
          </cell>
          <cell r="X1397">
            <v>40742</v>
          </cell>
          <cell r="Z1397">
            <v>40654</v>
          </cell>
          <cell r="AA1397">
            <v>40654</v>
          </cell>
          <cell r="AB1397">
            <v>40654</v>
          </cell>
          <cell r="AC1397">
            <v>40630</v>
          </cell>
          <cell r="AD1397">
            <v>40652</v>
          </cell>
          <cell r="AE1397" t="str">
            <v>-</v>
          </cell>
          <cell r="AH1397">
            <v>40712</v>
          </cell>
          <cell r="AI1397" t="str">
            <v>-</v>
          </cell>
          <cell r="AJ1397">
            <v>-29034</v>
          </cell>
          <cell r="AK1397">
            <v>13.571428571428571</v>
          </cell>
          <cell r="AQ1397">
            <v>40679</v>
          </cell>
          <cell r="AV1397">
            <v>40686</v>
          </cell>
          <cell r="AX1397">
            <v>40702</v>
          </cell>
          <cell r="AY1397">
            <v>40770</v>
          </cell>
          <cell r="AZ1397">
            <v>123</v>
          </cell>
        </row>
        <row r="1398">
          <cell r="B1398" t="str">
            <v>A1993942-01</v>
          </cell>
          <cell r="C1398" t="str">
            <v>Holly Refining &amp; Marketing</v>
          </cell>
          <cell r="D1398" t="str">
            <v>Jazmines</v>
          </cell>
          <cell r="H1398" t="str">
            <v>Mary</v>
          </cell>
          <cell r="M1398">
            <v>1</v>
          </cell>
          <cell r="N1398" t="str">
            <v>LMV-311</v>
          </cell>
          <cell r="O1398">
            <v>28705</v>
          </cell>
          <cell r="Q1398" t="str">
            <v>STD</v>
          </cell>
          <cell r="R1398" t="str">
            <v>PA</v>
          </cell>
          <cell r="S1398" t="str">
            <v>N</v>
          </cell>
          <cell r="T1398" t="str">
            <v>no</v>
          </cell>
          <cell r="V1398">
            <v>40679</v>
          </cell>
          <cell r="X1398">
            <v>40750</v>
          </cell>
          <cell r="Z1398">
            <v>40686</v>
          </cell>
          <cell r="AA1398">
            <v>40686</v>
          </cell>
          <cell r="AB1398">
            <v>40686</v>
          </cell>
          <cell r="AC1398">
            <v>40638</v>
          </cell>
          <cell r="AE1398" t="str">
            <v>-</v>
          </cell>
          <cell r="AH1398">
            <v>40720</v>
          </cell>
          <cell r="AI1398" t="str">
            <v>-</v>
          </cell>
          <cell r="AJ1398">
            <v>-29056</v>
          </cell>
          <cell r="AK1398">
            <v>10.142857142857142</v>
          </cell>
          <cell r="AV1398">
            <v>40653</v>
          </cell>
          <cell r="AX1398">
            <v>40666</v>
          </cell>
          <cell r="AY1398">
            <v>40724</v>
          </cell>
          <cell r="AZ1398">
            <v>45</v>
          </cell>
        </row>
        <row r="1399">
          <cell r="B1399" t="str">
            <v>A1984260-01</v>
          </cell>
          <cell r="C1399" t="str">
            <v>Burns &amp; McDonnell</v>
          </cell>
          <cell r="D1399" t="str">
            <v>Jazmines</v>
          </cell>
          <cell r="H1399" t="str">
            <v>Mary</v>
          </cell>
          <cell r="M1399">
            <v>1</v>
          </cell>
          <cell r="N1399" t="str">
            <v>LMV-311Z</v>
          </cell>
          <cell r="O1399">
            <v>123569</v>
          </cell>
          <cell r="Q1399" t="str">
            <v>CPX</v>
          </cell>
          <cell r="R1399" t="str">
            <v>PB</v>
          </cell>
          <cell r="S1399" t="str">
            <v>N</v>
          </cell>
          <cell r="T1399" t="str">
            <v>no</v>
          </cell>
          <cell r="V1399">
            <v>40654</v>
          </cell>
          <cell r="X1399">
            <v>40752</v>
          </cell>
          <cell r="Z1399">
            <v>40661</v>
          </cell>
          <cell r="AA1399">
            <v>40661</v>
          </cell>
          <cell r="AB1399">
            <v>40661</v>
          </cell>
          <cell r="AC1399">
            <v>40640</v>
          </cell>
          <cell r="AE1399" t="str">
            <v>-</v>
          </cell>
          <cell r="AH1399">
            <v>40722</v>
          </cell>
          <cell r="AI1399" t="str">
            <v>-</v>
          </cell>
          <cell r="AJ1399">
            <v>-29039</v>
          </cell>
          <cell r="AK1399">
            <v>14</v>
          </cell>
          <cell r="AV1399">
            <v>40665</v>
          </cell>
          <cell r="AX1399">
            <v>40672</v>
          </cell>
          <cell r="AY1399">
            <v>40753</v>
          </cell>
          <cell r="AZ1399">
            <v>99</v>
          </cell>
        </row>
        <row r="1400">
          <cell r="B1400" t="str">
            <v>A1960834 (A1688025-01_conv)</v>
          </cell>
          <cell r="C1400" t="str">
            <v>Delta Process / Dynamic Fuels</v>
          </cell>
          <cell r="D1400" t="str">
            <v>Boening</v>
          </cell>
          <cell r="H1400" t="str">
            <v>Margaret</v>
          </cell>
          <cell r="M1400">
            <v>1</v>
          </cell>
          <cell r="N1400" t="str">
            <v>CONV</v>
          </cell>
          <cell r="O1400">
            <v>9542</v>
          </cell>
          <cell r="Q1400" t="str">
            <v>STD</v>
          </cell>
          <cell r="R1400" t="str">
            <v>PA</v>
          </cell>
          <cell r="S1400" t="str">
            <v>N</v>
          </cell>
          <cell r="T1400" t="str">
            <v>no</v>
          </cell>
          <cell r="V1400">
            <v>40597</v>
          </cell>
          <cell r="X1400">
            <v>40753</v>
          </cell>
          <cell r="Z1400">
            <v>40604</v>
          </cell>
          <cell r="AA1400">
            <v>40604</v>
          </cell>
          <cell r="AB1400">
            <v>40604</v>
          </cell>
          <cell r="AC1400">
            <v>40641</v>
          </cell>
          <cell r="AE1400" t="str">
            <v>-</v>
          </cell>
          <cell r="AH1400">
            <v>40723</v>
          </cell>
          <cell r="AI1400" t="str">
            <v>-</v>
          </cell>
          <cell r="AJ1400">
            <v>-28998</v>
          </cell>
          <cell r="AK1400">
            <v>22.285714285714285</v>
          </cell>
          <cell r="AV1400">
            <v>40681</v>
          </cell>
          <cell r="AX1400">
            <v>40702</v>
          </cell>
          <cell r="AY1400">
            <v>40785</v>
          </cell>
          <cell r="AZ1400">
            <v>188</v>
          </cell>
        </row>
        <row r="1401">
          <cell r="B1401" t="str">
            <v>A1961108-01-03</v>
          </cell>
          <cell r="C1401" t="str">
            <v>Linde Process Plants</v>
          </cell>
          <cell r="D1401" t="str">
            <v>Boening</v>
          </cell>
          <cell r="H1401" t="str">
            <v xml:space="preserve">Madeleine </v>
          </cell>
          <cell r="M1401">
            <v>3</v>
          </cell>
          <cell r="N1401" t="str">
            <v>LMV-311</v>
          </cell>
          <cell r="O1401">
            <v>275292</v>
          </cell>
          <cell r="Q1401" t="str">
            <v>MCPX</v>
          </cell>
          <cell r="R1401" t="str">
            <v>PC</v>
          </cell>
          <cell r="S1401" t="str">
            <v>N</v>
          </cell>
          <cell r="T1401" t="str">
            <v>no</v>
          </cell>
          <cell r="V1401">
            <v>40578</v>
          </cell>
          <cell r="X1401">
            <v>40753</v>
          </cell>
          <cell r="Z1401">
            <v>40585</v>
          </cell>
          <cell r="AA1401">
            <v>40585</v>
          </cell>
          <cell r="AB1401">
            <v>40585</v>
          </cell>
          <cell r="AC1401">
            <v>40641</v>
          </cell>
          <cell r="AE1401" t="str">
            <v>-</v>
          </cell>
          <cell r="AH1401">
            <v>40723</v>
          </cell>
          <cell r="AI1401" t="str">
            <v>-</v>
          </cell>
          <cell r="AJ1401">
            <v>-28985</v>
          </cell>
          <cell r="AK1401">
            <v>25</v>
          </cell>
          <cell r="AV1401">
            <v>40640</v>
          </cell>
          <cell r="AX1401">
            <v>40652</v>
          </cell>
          <cell r="AY1401">
            <v>40723</v>
          </cell>
          <cell r="AZ1401">
            <v>145</v>
          </cell>
        </row>
        <row r="1402">
          <cell r="B1402" t="str">
            <v>A1951001-01-02</v>
          </cell>
          <cell r="C1402" t="str">
            <v>SAJ/Hyundai</v>
          </cell>
          <cell r="D1402" t="str">
            <v>Kampman</v>
          </cell>
          <cell r="H1402" t="str">
            <v>Mary</v>
          </cell>
          <cell r="M1402">
            <v>2</v>
          </cell>
          <cell r="N1402" t="str">
            <v>LMV-311</v>
          </cell>
          <cell r="O1402">
            <v>257683</v>
          </cell>
          <cell r="Q1402" t="str">
            <v>CPX</v>
          </cell>
          <cell r="R1402" t="str">
            <v>PC</v>
          </cell>
          <cell r="S1402" t="str">
            <v>N</v>
          </cell>
          <cell r="T1402" t="str">
            <v>no</v>
          </cell>
          <cell r="V1402">
            <v>40574</v>
          </cell>
          <cell r="X1402">
            <v>40753</v>
          </cell>
          <cell r="Z1402">
            <v>40581</v>
          </cell>
          <cell r="AA1402">
            <v>40581</v>
          </cell>
          <cell r="AB1402">
            <v>40581</v>
          </cell>
          <cell r="AC1402">
            <v>40641</v>
          </cell>
          <cell r="AE1402" t="str">
            <v>-</v>
          </cell>
          <cell r="AH1402">
            <v>40723</v>
          </cell>
          <cell r="AI1402" t="str">
            <v>-</v>
          </cell>
          <cell r="AJ1402">
            <v>-28981</v>
          </cell>
          <cell r="AK1402">
            <v>25.571428571428573</v>
          </cell>
          <cell r="AV1402">
            <v>40640</v>
          </cell>
          <cell r="AX1402">
            <v>40648</v>
          </cell>
          <cell r="AY1402">
            <v>40723</v>
          </cell>
          <cell r="AZ1402">
            <v>149</v>
          </cell>
        </row>
        <row r="1403">
          <cell r="B1403" t="str">
            <v>H1940279-01</v>
          </cell>
          <cell r="C1403" t="str">
            <v>SISA / JSC Acron</v>
          </cell>
          <cell r="D1403" t="str">
            <v>Grimes</v>
          </cell>
          <cell r="H1403" t="str">
            <v>Mary</v>
          </cell>
          <cell r="L1403" t="str">
            <v>Knapp</v>
          </cell>
          <cell r="M1403">
            <v>1</v>
          </cell>
          <cell r="N1403" t="str">
            <v>HMP-3000</v>
          </cell>
          <cell r="O1403">
            <v>304054</v>
          </cell>
          <cell r="Q1403" t="str">
            <v>CPX</v>
          </cell>
          <cell r="R1403" t="str">
            <v>HMP</v>
          </cell>
          <cell r="S1403" t="str">
            <v>N</v>
          </cell>
          <cell r="T1403" t="str">
            <v>no</v>
          </cell>
          <cell r="V1403">
            <v>40548</v>
          </cell>
          <cell r="X1403">
            <v>40753</v>
          </cell>
          <cell r="Z1403">
            <v>40555</v>
          </cell>
          <cell r="AA1403">
            <v>40555</v>
          </cell>
          <cell r="AB1403">
            <v>40555</v>
          </cell>
          <cell r="AC1403">
            <v>40473</v>
          </cell>
          <cell r="AE1403" t="str">
            <v>-</v>
          </cell>
          <cell r="AH1403">
            <v>40723</v>
          </cell>
          <cell r="AI1403">
            <v>40599</v>
          </cell>
          <cell r="AJ1403">
            <v>-28963</v>
          </cell>
          <cell r="AK1403">
            <v>29.285714285714285</v>
          </cell>
          <cell r="AV1403">
            <v>40521</v>
          </cell>
          <cell r="AX1403">
            <v>40555</v>
          </cell>
          <cell r="AY1403">
            <v>40757</v>
          </cell>
          <cell r="AZ1403">
            <v>209</v>
          </cell>
        </row>
        <row r="1404">
          <cell r="B1404" t="str">
            <v>A1766838-01-02</v>
          </cell>
          <cell r="C1404" t="str">
            <v>PETROLEO BRASILEIRO S.A.</v>
          </cell>
          <cell r="D1404" t="str">
            <v>Nelson</v>
          </cell>
          <cell r="H1404" t="str">
            <v>Nancy</v>
          </cell>
          <cell r="M1404">
            <v>2</v>
          </cell>
          <cell r="N1404" t="str">
            <v>LMV-331</v>
          </cell>
          <cell r="O1404">
            <v>901355.38</v>
          </cell>
          <cell r="Q1404" t="str">
            <v>CPX</v>
          </cell>
          <cell r="R1404" t="str">
            <v>PF</v>
          </cell>
          <cell r="S1404" t="str">
            <v>Y</v>
          </cell>
          <cell r="T1404" t="str">
            <v>no</v>
          </cell>
          <cell r="V1404">
            <v>40085</v>
          </cell>
          <cell r="X1404">
            <v>40753</v>
          </cell>
          <cell r="Z1404">
            <v>40092</v>
          </cell>
          <cell r="AA1404">
            <v>40092</v>
          </cell>
          <cell r="AB1404">
            <v>40092</v>
          </cell>
          <cell r="AC1404">
            <v>40627</v>
          </cell>
          <cell r="AE1404" t="str">
            <v>-</v>
          </cell>
          <cell r="AH1404">
            <v>40723</v>
          </cell>
          <cell r="AI1404" t="str">
            <v>-</v>
          </cell>
          <cell r="AJ1404">
            <v>-28632</v>
          </cell>
          <cell r="AK1404">
            <v>95.428571428571431</v>
          </cell>
          <cell r="AV1404">
            <v>40707</v>
          </cell>
          <cell r="AX1404">
            <v>40735</v>
          </cell>
          <cell r="AY1404">
            <v>40784</v>
          </cell>
          <cell r="AZ1404">
            <v>699</v>
          </cell>
        </row>
        <row r="1405">
          <cell r="B1405" t="str">
            <v>C1830114-01</v>
          </cell>
          <cell r="C1405" t="str">
            <v>EXXON MOBIL</v>
          </cell>
          <cell r="D1405" t="str">
            <v>Grimes</v>
          </cell>
          <cell r="M1405">
            <v>1</v>
          </cell>
          <cell r="N1405" t="str">
            <v>LF-2230</v>
          </cell>
          <cell r="O1405">
            <v>3250185</v>
          </cell>
          <cell r="Q1405" t="str">
            <v>CPX</v>
          </cell>
          <cell r="R1405" t="str">
            <v>Pinn/API</v>
          </cell>
          <cell r="S1405" t="str">
            <v>Y</v>
          </cell>
          <cell r="T1405" t="str">
            <v>no</v>
          </cell>
          <cell r="V1405">
            <v>40260</v>
          </cell>
          <cell r="X1405">
            <v>40754</v>
          </cell>
          <cell r="Z1405">
            <v>40267</v>
          </cell>
          <cell r="AA1405">
            <v>40267</v>
          </cell>
          <cell r="AB1405">
            <v>40274</v>
          </cell>
          <cell r="AC1405">
            <v>40474</v>
          </cell>
          <cell r="AE1405" t="str">
            <v>-</v>
          </cell>
          <cell r="AH1405">
            <v>40724</v>
          </cell>
          <cell r="AI1405">
            <v>40600</v>
          </cell>
          <cell r="AJ1405">
            <v>-28757</v>
          </cell>
          <cell r="AK1405">
            <v>70.571428571428569</v>
          </cell>
          <cell r="AV1405">
            <v>40529</v>
          </cell>
          <cell r="AX1405">
            <v>40550</v>
          </cell>
          <cell r="AY1405">
            <v>40730</v>
          </cell>
          <cell r="AZ1405">
            <v>470</v>
          </cell>
        </row>
        <row r="1406">
          <cell r="B1406" t="str">
            <v>A1981935-01-02</v>
          </cell>
          <cell r="C1406" t="str">
            <v>E.I. DUPONT</v>
          </cell>
          <cell r="D1406" t="str">
            <v>Kampman</v>
          </cell>
          <cell r="H1406" t="str">
            <v>Mary</v>
          </cell>
          <cell r="M1406">
            <v>2</v>
          </cell>
          <cell r="N1406" t="str">
            <v>LMV-311Z</v>
          </cell>
          <cell r="O1406">
            <v>231725</v>
          </cell>
          <cell r="Q1406" t="str">
            <v>STD</v>
          </cell>
          <cell r="R1406" t="str">
            <v>PA</v>
          </cell>
          <cell r="S1406" t="str">
            <v>N</v>
          </cell>
          <cell r="T1406" t="str">
            <v>no</v>
          </cell>
          <cell r="V1406">
            <v>40648</v>
          </cell>
          <cell r="X1406">
            <v>40758</v>
          </cell>
          <cell r="Z1406">
            <v>40655</v>
          </cell>
          <cell r="AA1406">
            <v>40655</v>
          </cell>
          <cell r="AB1406">
            <v>40655</v>
          </cell>
          <cell r="AC1406">
            <v>40646</v>
          </cell>
          <cell r="AE1406" t="str">
            <v>-</v>
          </cell>
          <cell r="AH1406">
            <v>40728</v>
          </cell>
          <cell r="AI1406" t="str">
            <v>-</v>
          </cell>
          <cell r="AJ1406">
            <v>-29035</v>
          </cell>
          <cell r="AK1406">
            <v>15.714285714285714</v>
          </cell>
          <cell r="AV1406">
            <v>40707</v>
          </cell>
          <cell r="AX1406">
            <v>40730</v>
          </cell>
          <cell r="AY1406">
            <v>40765</v>
          </cell>
          <cell r="AZ1406">
            <v>117</v>
          </cell>
        </row>
        <row r="1407">
          <cell r="B1407" t="str">
            <v>A1922456-01-02</v>
          </cell>
          <cell r="C1407" t="str">
            <v>SAJ/Samsung / PETROTRIN</v>
          </cell>
          <cell r="D1407" t="str">
            <v>Boening</v>
          </cell>
          <cell r="H1407" t="str">
            <v>Audrey</v>
          </cell>
          <cell r="I1407" t="str">
            <v>SNT37E-1038</v>
          </cell>
          <cell r="M1407">
            <v>2</v>
          </cell>
          <cell r="N1407" t="str">
            <v>LMV-346</v>
          </cell>
          <cell r="O1407">
            <v>549108</v>
          </cell>
          <cell r="Q1407" t="str">
            <v>CPX</v>
          </cell>
          <cell r="R1407" t="str">
            <v>PF</v>
          </cell>
          <cell r="S1407" t="str">
            <v>Y</v>
          </cell>
          <cell r="T1407" t="str">
            <v>no</v>
          </cell>
          <cell r="V1407">
            <v>40499</v>
          </cell>
          <cell r="X1407">
            <v>40759</v>
          </cell>
          <cell r="Z1407">
            <v>40506</v>
          </cell>
          <cell r="AA1407">
            <v>40506</v>
          </cell>
          <cell r="AB1407">
            <v>40506</v>
          </cell>
          <cell r="AC1407">
            <v>40633</v>
          </cell>
          <cell r="AE1407" t="str">
            <v>-</v>
          </cell>
          <cell r="AH1407">
            <v>40729</v>
          </cell>
          <cell r="AI1407" t="str">
            <v>-</v>
          </cell>
          <cell r="AJ1407">
            <v>-28928</v>
          </cell>
          <cell r="AK1407">
            <v>37.142857142857146</v>
          </cell>
          <cell r="AV1407">
            <v>40667</v>
          </cell>
          <cell r="AX1407">
            <v>40730</v>
          </cell>
          <cell r="AY1407">
            <v>40759</v>
          </cell>
          <cell r="AZ1407">
            <v>260</v>
          </cell>
        </row>
        <row r="1408">
          <cell r="B1408" t="str">
            <v>A1993001-01</v>
          </cell>
          <cell r="C1408" t="str">
            <v>EI DUPONT</v>
          </cell>
          <cell r="D1408" t="str">
            <v>Kennedy</v>
          </cell>
          <cell r="M1408">
            <v>1</v>
          </cell>
          <cell r="N1408" t="str">
            <v>LMV322</v>
          </cell>
          <cell r="O1408">
            <v>29990</v>
          </cell>
          <cell r="Q1408" t="str">
            <v>STD</v>
          </cell>
          <cell r="R1408" t="str">
            <v>PA</v>
          </cell>
          <cell r="S1408" t="str">
            <v>N</v>
          </cell>
          <cell r="T1408" t="str">
            <v>no</v>
          </cell>
          <cell r="V1408">
            <v>40675</v>
          </cell>
          <cell r="X1408">
            <v>40760</v>
          </cell>
          <cell r="Z1408">
            <v>40682</v>
          </cell>
          <cell r="AA1408">
            <v>40682</v>
          </cell>
          <cell r="AB1408">
            <v>40682</v>
          </cell>
          <cell r="AC1408">
            <v>40648</v>
          </cell>
          <cell r="AE1408" t="str">
            <v>-</v>
          </cell>
          <cell r="AH1408">
            <v>40730</v>
          </cell>
          <cell r="AI1408" t="str">
            <v>-</v>
          </cell>
          <cell r="AJ1408">
            <v>-29054</v>
          </cell>
          <cell r="AK1408">
            <v>12.142857142857142</v>
          </cell>
          <cell r="AV1408">
            <v>40603</v>
          </cell>
          <cell r="AX1408">
            <v>40610</v>
          </cell>
          <cell r="AY1408">
            <v>40753</v>
          </cell>
          <cell r="AZ1408">
            <v>78</v>
          </cell>
        </row>
        <row r="1409">
          <cell r="B1409" t="str">
            <v>A1990199-01-02</v>
          </cell>
          <cell r="C1409" t="str">
            <v>VENTECH ENGINEERS INC.</v>
          </cell>
          <cell r="D1409" t="str">
            <v>Chapman</v>
          </cell>
          <cell r="H1409" t="str">
            <v xml:space="preserve">Madeleine </v>
          </cell>
          <cell r="M1409">
            <v>2</v>
          </cell>
          <cell r="N1409" t="str">
            <v>LMV-806</v>
          </cell>
          <cell r="O1409">
            <v>87450</v>
          </cell>
          <cell r="Q1409" t="str">
            <v>CPX</v>
          </cell>
          <cell r="R1409" t="str">
            <v>PA</v>
          </cell>
          <cell r="S1409" t="str">
            <v>N</v>
          </cell>
          <cell r="T1409" t="str">
            <v>no</v>
          </cell>
          <cell r="V1409">
            <v>40669</v>
          </cell>
          <cell r="X1409">
            <v>40763</v>
          </cell>
          <cell r="Z1409">
            <v>40676</v>
          </cell>
          <cell r="AA1409">
            <v>40676</v>
          </cell>
          <cell r="AB1409">
            <v>40676</v>
          </cell>
          <cell r="AC1409">
            <v>40651</v>
          </cell>
          <cell r="AD1409">
            <v>40697</v>
          </cell>
          <cell r="AE1409" t="str">
            <v>-</v>
          </cell>
          <cell r="AH1409">
            <v>40733</v>
          </cell>
          <cell r="AI1409" t="str">
            <v>-</v>
          </cell>
          <cell r="AJ1409">
            <v>-29050</v>
          </cell>
          <cell r="AK1409">
            <v>13.428571428571429</v>
          </cell>
          <cell r="AQ1409">
            <v>40715</v>
          </cell>
          <cell r="AV1409">
            <v>40718</v>
          </cell>
          <cell r="AX1409">
            <v>40732</v>
          </cell>
          <cell r="AY1409">
            <v>40786</v>
          </cell>
          <cell r="AZ1409">
            <v>117</v>
          </cell>
        </row>
        <row r="1410">
          <cell r="B1410" t="str">
            <v>A1990199-03-04</v>
          </cell>
          <cell r="C1410" t="str">
            <v>VENTECH ENGINEERS INC.</v>
          </cell>
          <cell r="D1410" t="str">
            <v>Chapman</v>
          </cell>
          <cell r="H1410" t="str">
            <v xml:space="preserve">Madeleine </v>
          </cell>
          <cell r="M1410">
            <v>2</v>
          </cell>
          <cell r="N1410" t="str">
            <v>LMV806</v>
          </cell>
          <cell r="O1410">
            <v>69760</v>
          </cell>
          <cell r="Q1410" t="str">
            <v>CPX</v>
          </cell>
          <cell r="R1410" t="str">
            <v>PA</v>
          </cell>
          <cell r="S1410" t="str">
            <v>N</v>
          </cell>
          <cell r="T1410" t="str">
            <v>no</v>
          </cell>
          <cell r="V1410">
            <v>40669</v>
          </cell>
          <cell r="X1410">
            <v>40763</v>
          </cell>
          <cell r="Z1410">
            <v>40676</v>
          </cell>
          <cell r="AA1410">
            <v>40676</v>
          </cell>
          <cell r="AB1410">
            <v>40676</v>
          </cell>
          <cell r="AC1410">
            <v>40651</v>
          </cell>
          <cell r="AD1410">
            <v>40697</v>
          </cell>
          <cell r="AE1410" t="str">
            <v>-</v>
          </cell>
          <cell r="AH1410">
            <v>40733</v>
          </cell>
          <cell r="AI1410" t="str">
            <v>-</v>
          </cell>
          <cell r="AJ1410">
            <v>-29050</v>
          </cell>
          <cell r="AK1410">
            <v>13.428571428571429</v>
          </cell>
          <cell r="AQ1410">
            <v>40715</v>
          </cell>
          <cell r="AV1410">
            <v>40718</v>
          </cell>
          <cell r="AX1410">
            <v>40739</v>
          </cell>
          <cell r="AY1410">
            <v>40786</v>
          </cell>
          <cell r="AZ1410">
            <v>117</v>
          </cell>
        </row>
        <row r="1411">
          <cell r="B1411" t="str">
            <v>A1990199-05-06</v>
          </cell>
          <cell r="C1411" t="str">
            <v>VENTECH ENGINEERS INC.</v>
          </cell>
          <cell r="D1411" t="str">
            <v>Chapman</v>
          </cell>
          <cell r="H1411" t="str">
            <v xml:space="preserve">Madeleine </v>
          </cell>
          <cell r="M1411">
            <v>2</v>
          </cell>
          <cell r="N1411" t="str">
            <v>LMV801</v>
          </cell>
          <cell r="O1411">
            <v>85686</v>
          </cell>
          <cell r="Q1411" t="str">
            <v>CPX</v>
          </cell>
          <cell r="R1411" t="str">
            <v>PA</v>
          </cell>
          <cell r="S1411" t="str">
            <v>N</v>
          </cell>
          <cell r="T1411" t="str">
            <v>no</v>
          </cell>
          <cell r="V1411">
            <v>40669</v>
          </cell>
          <cell r="X1411">
            <v>40763</v>
          </cell>
          <cell r="Z1411">
            <v>40676</v>
          </cell>
          <cell r="AA1411">
            <v>40676</v>
          </cell>
          <cell r="AB1411">
            <v>40676</v>
          </cell>
          <cell r="AC1411">
            <v>40651</v>
          </cell>
          <cell r="AD1411">
            <v>40697</v>
          </cell>
          <cell r="AE1411" t="str">
            <v>-</v>
          </cell>
          <cell r="AH1411">
            <v>40733</v>
          </cell>
          <cell r="AI1411" t="str">
            <v>-</v>
          </cell>
          <cell r="AJ1411">
            <v>-29050</v>
          </cell>
          <cell r="AK1411">
            <v>13.428571428571429</v>
          </cell>
          <cell r="AQ1411">
            <v>40715</v>
          </cell>
          <cell r="AV1411">
            <v>40718</v>
          </cell>
          <cell r="AX1411">
            <v>40743</v>
          </cell>
          <cell r="AY1411">
            <v>40786</v>
          </cell>
          <cell r="AZ1411">
            <v>117</v>
          </cell>
        </row>
        <row r="1412">
          <cell r="B1412" t="str">
            <v>A1990554-01</v>
          </cell>
          <cell r="C1412" t="str">
            <v>LUBRIZOL ADV. MAT'L</v>
          </cell>
          <cell r="D1412" t="str">
            <v>Kennedy</v>
          </cell>
          <cell r="M1412">
            <v>1</v>
          </cell>
          <cell r="N1412" t="str">
            <v>LMV801</v>
          </cell>
          <cell r="O1412">
            <v>13978</v>
          </cell>
          <cell r="Q1412" t="str">
            <v>STD</v>
          </cell>
          <cell r="R1412" t="str">
            <v>PA</v>
          </cell>
          <cell r="S1412" t="str">
            <v>N</v>
          </cell>
          <cell r="T1412" t="str">
            <v>no</v>
          </cell>
          <cell r="V1412">
            <v>40669</v>
          </cell>
          <cell r="X1412">
            <v>40767</v>
          </cell>
          <cell r="Z1412">
            <v>40676</v>
          </cell>
          <cell r="AA1412">
            <v>40676</v>
          </cell>
          <cell r="AB1412">
            <v>40676</v>
          </cell>
          <cell r="AC1412">
            <v>40655</v>
          </cell>
          <cell r="AE1412" t="str">
            <v>-</v>
          </cell>
          <cell r="AH1412">
            <v>40737</v>
          </cell>
          <cell r="AI1412" t="str">
            <v>-</v>
          </cell>
          <cell r="AJ1412">
            <v>-29050</v>
          </cell>
          <cell r="AK1412">
            <v>14</v>
          </cell>
          <cell r="AV1412">
            <v>40648</v>
          </cell>
          <cell r="AX1412">
            <v>40660</v>
          </cell>
          <cell r="AY1412">
            <v>40723</v>
          </cell>
          <cell r="AZ1412">
            <v>54</v>
          </cell>
        </row>
        <row r="1413">
          <cell r="B1413" t="str">
            <v>A1980490-01</v>
          </cell>
          <cell r="C1413" t="str">
            <v>Chevron</v>
          </cell>
          <cell r="D1413" t="str">
            <v>Kennedy</v>
          </cell>
          <cell r="M1413">
            <v>1</v>
          </cell>
          <cell r="N1413" t="str">
            <v>LMV-311</v>
          </cell>
          <cell r="O1413">
            <v>47193</v>
          </cell>
          <cell r="Q1413" t="str">
            <v>STD</v>
          </cell>
          <cell r="R1413" t="str">
            <v>PA</v>
          </cell>
          <cell r="S1413" t="str">
            <v>N</v>
          </cell>
          <cell r="T1413" t="str">
            <v>no</v>
          </cell>
          <cell r="V1413">
            <v>40645</v>
          </cell>
          <cell r="X1413">
            <v>40767</v>
          </cell>
          <cell r="Z1413">
            <v>40652</v>
          </cell>
          <cell r="AA1413">
            <v>40652</v>
          </cell>
          <cell r="AB1413">
            <v>40652</v>
          </cell>
          <cell r="AC1413">
            <v>40655</v>
          </cell>
          <cell r="AE1413" t="str">
            <v>-</v>
          </cell>
          <cell r="AH1413">
            <v>40737</v>
          </cell>
          <cell r="AI1413" t="str">
            <v>-</v>
          </cell>
          <cell r="AJ1413">
            <v>-29032</v>
          </cell>
          <cell r="AK1413">
            <v>17.428571428571427</v>
          </cell>
          <cell r="AY1413">
            <v>40767</v>
          </cell>
          <cell r="AZ1413">
            <v>122</v>
          </cell>
        </row>
        <row r="1414">
          <cell r="B1414" t="str">
            <v>A1993036-01-02</v>
          </cell>
          <cell r="C1414" t="str">
            <v>Superior Pipeline</v>
          </cell>
          <cell r="D1414" t="str">
            <v>Kennedy</v>
          </cell>
          <cell r="H1414" t="str">
            <v>Christina</v>
          </cell>
          <cell r="M1414">
            <v>2</v>
          </cell>
          <cell r="N1414" t="str">
            <v>LMV-806</v>
          </cell>
          <cell r="O1414">
            <v>44274</v>
          </cell>
          <cell r="Q1414" t="str">
            <v>STD</v>
          </cell>
          <cell r="R1414" t="str">
            <v>PA</v>
          </cell>
          <cell r="S1414" t="str">
            <v>N</v>
          </cell>
          <cell r="T1414" t="str">
            <v>no</v>
          </cell>
          <cell r="V1414">
            <v>40675</v>
          </cell>
          <cell r="X1414">
            <v>40772</v>
          </cell>
          <cell r="Z1414">
            <v>40682</v>
          </cell>
          <cell r="AA1414">
            <v>40682</v>
          </cell>
          <cell r="AB1414">
            <v>40682</v>
          </cell>
          <cell r="AC1414">
            <v>40660</v>
          </cell>
          <cell r="AE1414" t="str">
            <v>-</v>
          </cell>
          <cell r="AH1414">
            <v>40742</v>
          </cell>
          <cell r="AI1414" t="str">
            <v>-</v>
          </cell>
          <cell r="AJ1414">
            <v>-29054</v>
          </cell>
          <cell r="AK1414">
            <v>13.857142857142858</v>
          </cell>
          <cell r="AV1414">
            <v>40715</v>
          </cell>
          <cell r="AX1414">
            <v>40736</v>
          </cell>
          <cell r="AY1414">
            <v>40772</v>
          </cell>
          <cell r="AZ1414">
            <v>97</v>
          </cell>
        </row>
        <row r="1415">
          <cell r="B1415" t="str">
            <v>A2012617-01</v>
          </cell>
          <cell r="C1415" t="str">
            <v>Dynamic Fuels LLC</v>
          </cell>
          <cell r="D1415" t="str">
            <v>Jazmines</v>
          </cell>
          <cell r="H1415" t="str">
            <v>Mary</v>
          </cell>
          <cell r="M1415">
            <v>1</v>
          </cell>
          <cell r="N1415" t="str">
            <v>LMV-341</v>
          </cell>
          <cell r="O1415">
            <v>53058</v>
          </cell>
          <cell r="Q1415" t="str">
            <v>STD</v>
          </cell>
          <cell r="R1415" t="str">
            <v>PA</v>
          </cell>
          <cell r="S1415" t="str">
            <v>N</v>
          </cell>
          <cell r="T1415" t="str">
            <v>no</v>
          </cell>
          <cell r="V1415">
            <v>40730</v>
          </cell>
          <cell r="X1415">
            <v>40773</v>
          </cell>
          <cell r="Z1415">
            <v>40737</v>
          </cell>
          <cell r="AA1415">
            <v>40737</v>
          </cell>
          <cell r="AB1415">
            <v>40737</v>
          </cell>
          <cell r="AC1415">
            <v>40661</v>
          </cell>
          <cell r="AE1415" t="str">
            <v>-</v>
          </cell>
          <cell r="AH1415">
            <v>40743</v>
          </cell>
          <cell r="AI1415" t="str">
            <v>-</v>
          </cell>
          <cell r="AJ1415">
            <v>-29093</v>
          </cell>
          <cell r="AK1415">
            <v>6.1428571428571432</v>
          </cell>
          <cell r="AV1415">
            <v>40729</v>
          </cell>
          <cell r="AX1415">
            <v>40756</v>
          </cell>
          <cell r="AY1415">
            <v>40773</v>
          </cell>
          <cell r="AZ1415">
            <v>43</v>
          </cell>
        </row>
        <row r="1416">
          <cell r="B1416" t="str">
            <v>A2001838-01-02</v>
          </cell>
          <cell r="C1416" t="str">
            <v>Westlake Petrochemical</v>
          </cell>
          <cell r="D1416" t="str">
            <v>Kennedy</v>
          </cell>
          <cell r="H1416" t="str">
            <v>Christina</v>
          </cell>
          <cell r="M1416">
            <v>2</v>
          </cell>
          <cell r="N1416" t="str">
            <v>LMV-801</v>
          </cell>
          <cell r="O1416">
            <v>37238</v>
          </cell>
          <cell r="Q1416" t="str">
            <v>STD</v>
          </cell>
          <cell r="R1416" t="str">
            <v>PA</v>
          </cell>
          <cell r="S1416" t="str">
            <v>N</v>
          </cell>
          <cell r="T1416" t="str">
            <v>no</v>
          </cell>
          <cell r="V1416">
            <v>40700</v>
          </cell>
          <cell r="X1416">
            <v>40773</v>
          </cell>
          <cell r="Z1416">
            <v>40707</v>
          </cell>
          <cell r="AA1416">
            <v>40707</v>
          </cell>
          <cell r="AB1416">
            <v>40707</v>
          </cell>
          <cell r="AC1416">
            <v>40661</v>
          </cell>
          <cell r="AE1416" t="str">
            <v>-</v>
          </cell>
          <cell r="AH1416">
            <v>40743</v>
          </cell>
          <cell r="AI1416" t="str">
            <v>-</v>
          </cell>
          <cell r="AJ1416">
            <v>-29071</v>
          </cell>
          <cell r="AK1416">
            <v>10.428571428571429</v>
          </cell>
          <cell r="AV1416">
            <v>40731</v>
          </cell>
          <cell r="AX1416">
            <v>40739</v>
          </cell>
          <cell r="AY1416">
            <v>40793</v>
          </cell>
          <cell r="AZ1416">
            <v>93</v>
          </cell>
        </row>
        <row r="1417">
          <cell r="B1417" t="str">
            <v>A2012654-01-02</v>
          </cell>
          <cell r="C1417" t="str">
            <v>Frontier Field Services</v>
          </cell>
          <cell r="D1417" t="str">
            <v>Lothe</v>
          </cell>
          <cell r="H1417" t="str">
            <v>Nancy</v>
          </cell>
          <cell r="M1417">
            <v>2</v>
          </cell>
          <cell r="N1417" t="str">
            <v>CONV</v>
          </cell>
          <cell r="O1417">
            <v>20636</v>
          </cell>
          <cell r="Q1417" t="str">
            <v>STD</v>
          </cell>
          <cell r="R1417" t="str">
            <v>PA</v>
          </cell>
          <cell r="S1417" t="str">
            <v>N</v>
          </cell>
          <cell r="T1417" t="str">
            <v>no</v>
          </cell>
          <cell r="V1417">
            <v>40724</v>
          </cell>
          <cell r="X1417">
            <v>40774</v>
          </cell>
          <cell r="Z1417">
            <v>40731</v>
          </cell>
          <cell r="AA1417">
            <v>40731</v>
          </cell>
          <cell r="AB1417">
            <v>40731</v>
          </cell>
          <cell r="AC1417">
            <v>40662</v>
          </cell>
          <cell r="AD1417">
            <v>40707</v>
          </cell>
          <cell r="AE1417" t="str">
            <v>-</v>
          </cell>
          <cell r="AH1417">
            <v>40744</v>
          </cell>
          <cell r="AI1417" t="str">
            <v>-</v>
          </cell>
          <cell r="AJ1417">
            <v>-29089</v>
          </cell>
          <cell r="AK1417">
            <v>7.1428571428571432</v>
          </cell>
          <cell r="AQ1417">
            <v>40702</v>
          </cell>
          <cell r="AV1417">
            <v>40749</v>
          </cell>
          <cell r="AX1417">
            <v>40756</v>
          </cell>
          <cell r="AY1417">
            <v>40787</v>
          </cell>
          <cell r="AZ1417">
            <v>63</v>
          </cell>
        </row>
        <row r="1418">
          <cell r="B1418" t="str">
            <v>A2002605-01-03</v>
          </cell>
          <cell r="C1418" t="str">
            <v>SAULSBURY ENGINEERING &amp; CONSTR</v>
          </cell>
          <cell r="D1418" t="str">
            <v>Jazmines</v>
          </cell>
          <cell r="H1418" t="str">
            <v>Mary</v>
          </cell>
          <cell r="M1418">
            <v>3</v>
          </cell>
          <cell r="N1418" t="str">
            <v>LMV-322</v>
          </cell>
          <cell r="O1418">
            <v>181188</v>
          </cell>
          <cell r="Q1418" t="str">
            <v>STD</v>
          </cell>
          <cell r="R1418" t="str">
            <v>PA</v>
          </cell>
          <cell r="S1418" t="str">
            <v>N</v>
          </cell>
          <cell r="T1418" t="str">
            <v>no</v>
          </cell>
          <cell r="V1418">
            <v>40701</v>
          </cell>
          <cell r="X1418">
            <v>40774</v>
          </cell>
          <cell r="Z1418">
            <v>40708</v>
          </cell>
          <cell r="AA1418">
            <v>40708</v>
          </cell>
          <cell r="AB1418">
            <v>40708</v>
          </cell>
          <cell r="AC1418">
            <v>40662</v>
          </cell>
          <cell r="AD1418">
            <v>40655</v>
          </cell>
          <cell r="AE1418" t="str">
            <v>-</v>
          </cell>
          <cell r="AH1418">
            <v>40744</v>
          </cell>
          <cell r="AI1418" t="str">
            <v>-</v>
          </cell>
          <cell r="AJ1418">
            <v>-29072</v>
          </cell>
          <cell r="AK1418">
            <v>10.428571428571429</v>
          </cell>
          <cell r="AQ1418">
            <v>40673</v>
          </cell>
          <cell r="AV1418">
            <v>40743</v>
          </cell>
          <cell r="AX1418">
            <v>40744</v>
          </cell>
          <cell r="AY1418">
            <v>40784</v>
          </cell>
          <cell r="AZ1418">
            <v>83</v>
          </cell>
        </row>
        <row r="1419">
          <cell r="B1419" t="str">
            <v>A1990199-07-08</v>
          </cell>
          <cell r="C1419" t="str">
            <v>VENTECH ENGINEERS INC.</v>
          </cell>
          <cell r="D1419" t="str">
            <v>Chapman</v>
          </cell>
          <cell r="H1419" t="str">
            <v xml:space="preserve">Madeleine </v>
          </cell>
          <cell r="M1419">
            <v>2</v>
          </cell>
          <cell r="N1419" t="str">
            <v>LMV322</v>
          </cell>
          <cell r="O1419">
            <v>112836</v>
          </cell>
          <cell r="Q1419" t="str">
            <v>CPX</v>
          </cell>
          <cell r="R1419" t="str">
            <v>PA</v>
          </cell>
          <cell r="S1419" t="str">
            <v>N</v>
          </cell>
          <cell r="T1419" t="str">
            <v>no</v>
          </cell>
          <cell r="V1419">
            <v>40669</v>
          </cell>
          <cell r="X1419">
            <v>40781</v>
          </cell>
          <cell r="Z1419">
            <v>40676</v>
          </cell>
          <cell r="AA1419">
            <v>40676</v>
          </cell>
          <cell r="AB1419">
            <v>40676</v>
          </cell>
          <cell r="AC1419">
            <v>40669</v>
          </cell>
          <cell r="AD1419">
            <v>40653</v>
          </cell>
          <cell r="AE1419" t="str">
            <v>-</v>
          </cell>
          <cell r="AH1419">
            <v>40751</v>
          </cell>
          <cell r="AI1419" t="str">
            <v>-</v>
          </cell>
          <cell r="AJ1419">
            <v>-29050</v>
          </cell>
          <cell r="AK1419">
            <v>16</v>
          </cell>
          <cell r="AQ1419">
            <v>40653</v>
          </cell>
          <cell r="AV1419">
            <v>40676</v>
          </cell>
          <cell r="AX1419">
            <v>40695</v>
          </cell>
          <cell r="AY1419">
            <v>40798</v>
          </cell>
          <cell r="AZ1419">
            <v>129</v>
          </cell>
        </row>
        <row r="1420">
          <cell r="B1420" t="str">
            <v>A1967666-01-02</v>
          </cell>
          <cell r="C1420" t="str">
            <v>SAJ/JILIN</v>
          </cell>
          <cell r="D1420" t="str">
            <v>Chapman</v>
          </cell>
          <cell r="H1420" t="str">
            <v xml:space="preserve">Madeleine </v>
          </cell>
          <cell r="I1420" t="str">
            <v>SNT38E-1018</v>
          </cell>
          <cell r="L1420" t="str">
            <v>Kampman</v>
          </cell>
          <cell r="M1420">
            <v>2</v>
          </cell>
          <cell r="N1420" t="str">
            <v>LMV-311Z</v>
          </cell>
          <cell r="O1420">
            <v>225446.3</v>
          </cell>
          <cell r="Q1420" t="str">
            <v>CPX</v>
          </cell>
          <cell r="R1420" t="str">
            <v>PD</v>
          </cell>
          <cell r="S1420" t="str">
            <v>N</v>
          </cell>
          <cell r="T1420" t="str">
            <v>no</v>
          </cell>
          <cell r="V1420">
            <v>40613</v>
          </cell>
          <cell r="X1420">
            <v>40784</v>
          </cell>
          <cell r="Z1420">
            <v>40620</v>
          </cell>
          <cell r="AA1420">
            <v>40620</v>
          </cell>
          <cell r="AB1420">
            <v>40620</v>
          </cell>
          <cell r="AC1420">
            <v>40672</v>
          </cell>
          <cell r="AD1420">
            <v>40682</v>
          </cell>
          <cell r="AE1420" t="str">
            <v>-</v>
          </cell>
          <cell r="AH1420">
            <v>40754</v>
          </cell>
          <cell r="AI1420" t="str">
            <v>-</v>
          </cell>
          <cell r="AJ1420">
            <v>-29010</v>
          </cell>
          <cell r="AK1420">
            <v>24.428571428571427</v>
          </cell>
          <cell r="AQ1420">
            <v>40679</v>
          </cell>
          <cell r="AV1420">
            <v>40704</v>
          </cell>
          <cell r="AX1420">
            <v>40732</v>
          </cell>
          <cell r="AY1420">
            <v>40786</v>
          </cell>
          <cell r="AZ1420">
            <v>173</v>
          </cell>
        </row>
        <row r="1421">
          <cell r="B1421" t="str">
            <v>A1989801-05-06</v>
          </cell>
          <cell r="C1421" t="str">
            <v>VENTECH ENGINEERS INC.</v>
          </cell>
          <cell r="D1421" t="str">
            <v>Chapman</v>
          </cell>
          <cell r="H1421" t="str">
            <v xml:space="preserve">Madeleine </v>
          </cell>
          <cell r="M1421">
            <v>2</v>
          </cell>
          <cell r="N1421" t="str">
            <v>LMV-806</v>
          </cell>
          <cell r="O1421">
            <v>83678</v>
          </cell>
          <cell r="Q1421" t="str">
            <v>CPX</v>
          </cell>
          <cell r="R1421" t="str">
            <v>PA</v>
          </cell>
          <cell r="S1421" t="str">
            <v>N</v>
          </cell>
          <cell r="T1421" t="str">
            <v>no</v>
          </cell>
          <cell r="V1421">
            <v>40668</v>
          </cell>
          <cell r="X1421">
            <v>40785</v>
          </cell>
          <cell r="Z1421">
            <v>40675</v>
          </cell>
          <cell r="AA1421">
            <v>40675</v>
          </cell>
          <cell r="AB1421">
            <v>40675</v>
          </cell>
          <cell r="AC1421">
            <v>40673</v>
          </cell>
          <cell r="AD1421">
            <v>40694</v>
          </cell>
          <cell r="AE1421" t="str">
            <v>-</v>
          </cell>
          <cell r="AH1421">
            <v>40755</v>
          </cell>
          <cell r="AI1421" t="str">
            <v>-</v>
          </cell>
          <cell r="AJ1421">
            <v>-29049</v>
          </cell>
          <cell r="AK1421">
            <v>16.714285714285715</v>
          </cell>
          <cell r="AQ1421">
            <v>40700</v>
          </cell>
          <cell r="AV1421">
            <v>40710</v>
          </cell>
          <cell r="AX1421">
            <v>40729</v>
          </cell>
          <cell r="AY1421">
            <v>40786</v>
          </cell>
          <cell r="AZ1421">
            <v>118</v>
          </cell>
        </row>
        <row r="1422">
          <cell r="B1422" t="str">
            <v>A1990043-01-02</v>
          </cell>
          <cell r="C1422" t="str">
            <v>VENTECH ENGINEERS INC.</v>
          </cell>
          <cell r="D1422" t="str">
            <v>Chapman</v>
          </cell>
          <cell r="H1422" t="str">
            <v xml:space="preserve">Madeleine </v>
          </cell>
          <cell r="M1422">
            <v>2</v>
          </cell>
          <cell r="N1422" t="str">
            <v>LMV-311</v>
          </cell>
          <cell r="O1422">
            <v>94246</v>
          </cell>
          <cell r="Q1422" t="str">
            <v>CPX</v>
          </cell>
          <cell r="R1422" t="str">
            <v>PA</v>
          </cell>
          <cell r="S1422" t="str">
            <v>N</v>
          </cell>
          <cell r="T1422" t="str">
            <v>no</v>
          </cell>
          <cell r="V1422">
            <v>40668</v>
          </cell>
          <cell r="X1422">
            <v>40785</v>
          </cell>
          <cell r="Z1422">
            <v>40675</v>
          </cell>
          <cell r="AA1422">
            <v>40675</v>
          </cell>
          <cell r="AB1422">
            <v>40675</v>
          </cell>
          <cell r="AC1422">
            <v>40673</v>
          </cell>
          <cell r="AD1422">
            <v>40694</v>
          </cell>
          <cell r="AE1422" t="str">
            <v>-</v>
          </cell>
          <cell r="AH1422">
            <v>40755</v>
          </cell>
          <cell r="AI1422" t="str">
            <v>-</v>
          </cell>
          <cell r="AJ1422">
            <v>-29049</v>
          </cell>
          <cell r="AK1422">
            <v>16.714285714285715</v>
          </cell>
          <cell r="AQ1422">
            <v>40700</v>
          </cell>
          <cell r="AV1422">
            <v>40710</v>
          </cell>
          <cell r="AX1422">
            <v>40732</v>
          </cell>
          <cell r="AY1422">
            <v>40786</v>
          </cell>
          <cell r="AZ1422">
            <v>118</v>
          </cell>
        </row>
        <row r="1423">
          <cell r="B1423" t="str">
            <v>A1990043-03-04</v>
          </cell>
          <cell r="C1423" t="str">
            <v>VENTECH ENGINEERS INC.</v>
          </cell>
          <cell r="D1423" t="str">
            <v>Chapman</v>
          </cell>
          <cell r="H1423" t="str">
            <v xml:space="preserve">Madeleine </v>
          </cell>
          <cell r="M1423">
            <v>2</v>
          </cell>
          <cell r="N1423" t="str">
            <v>LMV-311</v>
          </cell>
          <cell r="O1423">
            <v>149740</v>
          </cell>
          <cell r="Q1423" t="str">
            <v>CPX</v>
          </cell>
          <cell r="R1423" t="str">
            <v>PA</v>
          </cell>
          <cell r="S1423" t="str">
            <v>N</v>
          </cell>
          <cell r="T1423" t="str">
            <v>no</v>
          </cell>
          <cell r="V1423">
            <v>40668</v>
          </cell>
          <cell r="X1423">
            <v>40785</v>
          </cell>
          <cell r="Z1423">
            <v>40675</v>
          </cell>
          <cell r="AA1423">
            <v>40675</v>
          </cell>
          <cell r="AB1423">
            <v>40675</v>
          </cell>
          <cell r="AC1423">
            <v>40673</v>
          </cell>
          <cell r="AD1423">
            <v>40694</v>
          </cell>
          <cell r="AE1423" t="str">
            <v>-</v>
          </cell>
          <cell r="AH1423">
            <v>40755</v>
          </cell>
          <cell r="AI1423" t="str">
            <v>-</v>
          </cell>
          <cell r="AJ1423">
            <v>-29049</v>
          </cell>
          <cell r="AK1423">
            <v>16.714285714285715</v>
          </cell>
          <cell r="AQ1423">
            <v>40700</v>
          </cell>
          <cell r="AV1423">
            <v>40710</v>
          </cell>
          <cell r="AX1423">
            <v>40734</v>
          </cell>
          <cell r="AY1423">
            <v>40786</v>
          </cell>
          <cell r="AZ1423">
            <v>118</v>
          </cell>
        </row>
        <row r="1424">
          <cell r="B1424" t="str">
            <v>A1989801-01-02</v>
          </cell>
          <cell r="C1424" t="str">
            <v>VENTECH ENGINEERS INC.</v>
          </cell>
          <cell r="D1424" t="str">
            <v>Chapman</v>
          </cell>
          <cell r="H1424" t="str">
            <v xml:space="preserve">Madeleine </v>
          </cell>
          <cell r="M1424">
            <v>2</v>
          </cell>
          <cell r="N1424" t="str">
            <v>LMV311</v>
          </cell>
          <cell r="O1424">
            <v>153100</v>
          </cell>
          <cell r="Q1424" t="str">
            <v>CPX</v>
          </cell>
          <cell r="R1424" t="str">
            <v>PA</v>
          </cell>
          <cell r="S1424" t="str">
            <v>N</v>
          </cell>
          <cell r="T1424" t="str">
            <v>no</v>
          </cell>
          <cell r="V1424">
            <v>40668</v>
          </cell>
          <cell r="X1424">
            <v>40785</v>
          </cell>
          <cell r="Z1424">
            <v>40675</v>
          </cell>
          <cell r="AA1424">
            <v>40675</v>
          </cell>
          <cell r="AB1424">
            <v>40675</v>
          </cell>
          <cell r="AC1424">
            <v>40673</v>
          </cell>
          <cell r="AD1424">
            <v>40694</v>
          </cell>
          <cell r="AE1424" t="str">
            <v>-</v>
          </cell>
          <cell r="AH1424">
            <v>40755</v>
          </cell>
          <cell r="AI1424" t="str">
            <v>-</v>
          </cell>
          <cell r="AJ1424">
            <v>-29049</v>
          </cell>
          <cell r="AK1424">
            <v>16.714285714285715</v>
          </cell>
          <cell r="AQ1424">
            <v>40700</v>
          </cell>
          <cell r="AV1424">
            <v>40710</v>
          </cell>
          <cell r="AX1424">
            <v>40738</v>
          </cell>
          <cell r="AY1424">
            <v>40786</v>
          </cell>
          <cell r="AZ1424">
            <v>118</v>
          </cell>
        </row>
        <row r="1425">
          <cell r="B1425" t="str">
            <v>A1989801-03-04</v>
          </cell>
          <cell r="C1425" t="str">
            <v>VENTECH ENGINEERS INC.</v>
          </cell>
          <cell r="D1425" t="str">
            <v>Chapman</v>
          </cell>
          <cell r="H1425" t="str">
            <v xml:space="preserve">Madeleine </v>
          </cell>
          <cell r="M1425">
            <v>2</v>
          </cell>
          <cell r="N1425" t="str">
            <v>LMV-311</v>
          </cell>
          <cell r="O1425">
            <v>114600</v>
          </cell>
          <cell r="Q1425" t="str">
            <v>CPX</v>
          </cell>
          <cell r="R1425" t="str">
            <v>PA</v>
          </cell>
          <cell r="S1425" t="str">
            <v>N</v>
          </cell>
          <cell r="T1425" t="str">
            <v>no</v>
          </cell>
          <cell r="V1425">
            <v>40668</v>
          </cell>
          <cell r="X1425">
            <v>40785</v>
          </cell>
          <cell r="Z1425">
            <v>40675</v>
          </cell>
          <cell r="AA1425">
            <v>40675</v>
          </cell>
          <cell r="AB1425">
            <v>40675</v>
          </cell>
          <cell r="AC1425">
            <v>40673</v>
          </cell>
          <cell r="AD1425">
            <v>40694</v>
          </cell>
          <cell r="AE1425" t="str">
            <v>-</v>
          </cell>
          <cell r="AH1425">
            <v>40755</v>
          </cell>
          <cell r="AI1425" t="str">
            <v>-</v>
          </cell>
          <cell r="AJ1425">
            <v>-29049</v>
          </cell>
          <cell r="AK1425">
            <v>16.714285714285715</v>
          </cell>
          <cell r="AQ1425">
            <v>40700</v>
          </cell>
          <cell r="AV1425">
            <v>40710</v>
          </cell>
          <cell r="AX1425">
            <v>40739</v>
          </cell>
          <cell r="AY1425">
            <v>40786</v>
          </cell>
          <cell r="AZ1425">
            <v>118</v>
          </cell>
        </row>
        <row r="1426">
          <cell r="B1426" t="str">
            <v>A1981088-01-02</v>
          </cell>
          <cell r="C1426" t="str">
            <v>ConocoPhillips/Gulf Coast Fractinators</v>
          </cell>
          <cell r="D1426" t="str">
            <v>Boening</v>
          </cell>
          <cell r="H1426" t="str">
            <v xml:space="preserve">Madeleine </v>
          </cell>
          <cell r="M1426">
            <v>2</v>
          </cell>
          <cell r="N1426" t="str">
            <v>LMV-311Z</v>
          </cell>
          <cell r="O1426">
            <v>182750</v>
          </cell>
          <cell r="Q1426" t="str">
            <v>STD</v>
          </cell>
          <cell r="R1426" t="str">
            <v>PA</v>
          </cell>
          <cell r="S1426" t="str">
            <v>N</v>
          </cell>
          <cell r="T1426" t="str">
            <v>no</v>
          </cell>
          <cell r="V1426">
            <v>40646</v>
          </cell>
          <cell r="X1426">
            <v>40785</v>
          </cell>
          <cell r="Z1426">
            <v>40653</v>
          </cell>
          <cell r="AA1426">
            <v>40653</v>
          </cell>
          <cell r="AB1426">
            <v>40653</v>
          </cell>
          <cell r="AC1426">
            <v>40673</v>
          </cell>
          <cell r="AD1426">
            <v>40694</v>
          </cell>
          <cell r="AE1426" t="str">
            <v>-</v>
          </cell>
          <cell r="AH1426">
            <v>40755</v>
          </cell>
          <cell r="AI1426" t="str">
            <v>-</v>
          </cell>
          <cell r="AJ1426">
            <v>-29033</v>
          </cell>
          <cell r="AK1426">
            <v>19.857142857142858</v>
          </cell>
          <cell r="AQ1426">
            <v>40700</v>
          </cell>
          <cell r="AV1426">
            <v>40710</v>
          </cell>
          <cell r="AX1426">
            <v>40737</v>
          </cell>
          <cell r="AY1426">
            <v>40786</v>
          </cell>
          <cell r="AZ1426">
            <v>140</v>
          </cell>
        </row>
        <row r="1427">
          <cell r="B1427" t="str">
            <v>A1959020-01-02</v>
          </cell>
          <cell r="C1427" t="str">
            <v>SISA / Repsol Bolivia</v>
          </cell>
          <cell r="D1427" t="str">
            <v>Rea</v>
          </cell>
          <cell r="H1427" t="str">
            <v>Christina</v>
          </cell>
          <cell r="M1427">
            <v>2</v>
          </cell>
          <cell r="N1427" t="str">
            <v>LMV-311</v>
          </cell>
          <cell r="O1427">
            <v>243864</v>
          </cell>
          <cell r="Q1427" t="str">
            <v>CPX</v>
          </cell>
          <cell r="R1427" t="str">
            <v>PC</v>
          </cell>
          <cell r="S1427" t="str">
            <v>N</v>
          </cell>
          <cell r="T1427" t="str">
            <v>no</v>
          </cell>
          <cell r="V1427">
            <v>40592</v>
          </cell>
          <cell r="X1427">
            <v>40785</v>
          </cell>
          <cell r="Z1427">
            <v>40599</v>
          </cell>
          <cell r="AA1427">
            <v>40599</v>
          </cell>
          <cell r="AB1427">
            <v>40599</v>
          </cell>
          <cell r="AC1427">
            <v>40673</v>
          </cell>
          <cell r="AD1427">
            <v>40700</v>
          </cell>
          <cell r="AE1427" t="str">
            <v>-</v>
          </cell>
          <cell r="AH1427">
            <v>40755</v>
          </cell>
          <cell r="AI1427" t="str">
            <v>-</v>
          </cell>
          <cell r="AJ1427">
            <v>-28995</v>
          </cell>
          <cell r="AK1427">
            <v>27.571428571428573</v>
          </cell>
          <cell r="AQ1427">
            <v>40709</v>
          </cell>
          <cell r="AV1427">
            <v>40724</v>
          </cell>
          <cell r="AX1427">
            <v>40737</v>
          </cell>
          <cell r="AY1427">
            <v>40786</v>
          </cell>
          <cell r="AZ1427">
            <v>194</v>
          </cell>
        </row>
        <row r="1428">
          <cell r="B1428" t="str">
            <v>A2008643-01</v>
          </cell>
          <cell r="C1428" t="str">
            <v>Sinclair Casper (CONVERSION)</v>
          </cell>
          <cell r="D1428" t="str">
            <v>Jazmines</v>
          </cell>
          <cell r="H1428" t="str">
            <v>Mary</v>
          </cell>
          <cell r="I1428" t="str">
            <v>C1111462</v>
          </cell>
          <cell r="M1428">
            <v>1</v>
          </cell>
          <cell r="O1428">
            <v>12588</v>
          </cell>
          <cell r="Q1428" t="str">
            <v>STD</v>
          </cell>
          <cell r="R1428" t="str">
            <v>PA</v>
          </cell>
          <cell r="S1428" t="str">
            <v>N</v>
          </cell>
          <cell r="T1428" t="str">
            <v>no</v>
          </cell>
          <cell r="V1428">
            <v>40715</v>
          </cell>
          <cell r="X1428">
            <v>40793</v>
          </cell>
          <cell r="Z1428">
            <v>40722</v>
          </cell>
          <cell r="AA1428">
            <v>40722</v>
          </cell>
          <cell r="AB1428">
            <v>40722</v>
          </cell>
          <cell r="AC1428">
            <v>40681</v>
          </cell>
          <cell r="AE1428" t="str">
            <v>-</v>
          </cell>
          <cell r="AH1428">
            <v>40763</v>
          </cell>
          <cell r="AI1428" t="str">
            <v>-</v>
          </cell>
          <cell r="AJ1428">
            <v>-29082</v>
          </cell>
          <cell r="AK1428">
            <v>11.142857142857142</v>
          </cell>
          <cell r="AV1428">
            <v>40648</v>
          </cell>
          <cell r="AX1428">
            <v>40676</v>
          </cell>
          <cell r="AY1428">
            <v>40785</v>
          </cell>
          <cell r="AZ1428">
            <v>70</v>
          </cell>
        </row>
        <row r="1429">
          <cell r="B1429" t="str">
            <v>A1961074-01-02</v>
          </cell>
          <cell r="C1429" t="str">
            <v>Linde Process Plants</v>
          </cell>
          <cell r="D1429" t="str">
            <v>Boening</v>
          </cell>
          <cell r="H1429" t="str">
            <v xml:space="preserve">Madeleine </v>
          </cell>
          <cell r="M1429">
            <v>2</v>
          </cell>
          <cell r="N1429" t="str">
            <v>LMV-806</v>
          </cell>
          <cell r="O1429">
            <v>70098</v>
          </cell>
          <cell r="Q1429" t="str">
            <v>STD</v>
          </cell>
          <cell r="R1429" t="str">
            <v>PA</v>
          </cell>
          <cell r="S1429" t="str">
            <v>N</v>
          </cell>
          <cell r="T1429" t="str">
            <v>no</v>
          </cell>
          <cell r="V1429">
            <v>40598</v>
          </cell>
          <cell r="X1429">
            <v>40793</v>
          </cell>
          <cell r="Z1429">
            <v>40605</v>
          </cell>
          <cell r="AA1429">
            <v>40605</v>
          </cell>
          <cell r="AB1429">
            <v>40605</v>
          </cell>
          <cell r="AC1429">
            <v>40681</v>
          </cell>
          <cell r="AD1429">
            <v>40732</v>
          </cell>
          <cell r="AE1429" t="str">
            <v>-</v>
          </cell>
          <cell r="AH1429">
            <v>40763</v>
          </cell>
          <cell r="AI1429" t="str">
            <v>-</v>
          </cell>
          <cell r="AJ1429">
            <v>-28999</v>
          </cell>
          <cell r="AK1429">
            <v>27.857142857142858</v>
          </cell>
          <cell r="AQ1429">
            <v>40718</v>
          </cell>
          <cell r="AX1429">
            <v>40756</v>
          </cell>
          <cell r="AY1429">
            <v>40809</v>
          </cell>
          <cell r="AZ1429">
            <v>211</v>
          </cell>
        </row>
        <row r="1430">
          <cell r="B1430" t="str">
            <v>A2008643-01</v>
          </cell>
          <cell r="C1430" t="str">
            <v>Sinclair Casper</v>
          </cell>
          <cell r="D1430" t="str">
            <v>Jazmines</v>
          </cell>
          <cell r="H1430" t="str">
            <v>Mary</v>
          </cell>
          <cell r="I1430" t="str">
            <v>C1111462</v>
          </cell>
          <cell r="M1430">
            <v>1</v>
          </cell>
          <cell r="N1430" t="str">
            <v>LMV-322</v>
          </cell>
          <cell r="O1430">
            <v>31513</v>
          </cell>
          <cell r="Q1430" t="str">
            <v>STD</v>
          </cell>
          <cell r="R1430" t="str">
            <v>PA</v>
          </cell>
          <cell r="S1430" t="str">
            <v>N</v>
          </cell>
          <cell r="T1430" t="str">
            <v>no</v>
          </cell>
          <cell r="V1430">
            <v>40715</v>
          </cell>
          <cell r="X1430">
            <v>40795</v>
          </cell>
          <cell r="Z1430">
            <v>40722</v>
          </cell>
          <cell r="AA1430">
            <v>40722</v>
          </cell>
          <cell r="AB1430">
            <v>40722</v>
          </cell>
          <cell r="AC1430">
            <v>40683</v>
          </cell>
          <cell r="AE1430" t="str">
            <v>-</v>
          </cell>
          <cell r="AH1430">
            <v>40765</v>
          </cell>
          <cell r="AI1430" t="str">
            <v>-</v>
          </cell>
          <cell r="AJ1430">
            <v>-29082</v>
          </cell>
          <cell r="AK1430">
            <v>11.428571428571429</v>
          </cell>
          <cell r="AV1430">
            <v>40620</v>
          </cell>
          <cell r="AX1430">
            <v>40668</v>
          </cell>
          <cell r="AY1430">
            <v>40806</v>
          </cell>
          <cell r="AZ1430">
            <v>91</v>
          </cell>
        </row>
        <row r="1431">
          <cell r="B1431" t="str">
            <v>A2008980-03-04</v>
          </cell>
          <cell r="C1431" t="str">
            <v>Fluidos Tecnicos / Pemex</v>
          </cell>
          <cell r="D1431" t="str">
            <v>Kennedy</v>
          </cell>
          <cell r="H1431" t="str">
            <v>Christina</v>
          </cell>
          <cell r="I1431" t="str">
            <v>PSY/TAM0038/11E</v>
          </cell>
          <cell r="M1431">
            <v>2</v>
          </cell>
          <cell r="N1431" t="str">
            <v>LMV-806</v>
          </cell>
          <cell r="O1431">
            <v>55278</v>
          </cell>
          <cell r="Q1431" t="str">
            <v>STD</v>
          </cell>
          <cell r="R1431" t="str">
            <v>PA</v>
          </cell>
          <cell r="S1431" t="str">
            <v>N</v>
          </cell>
          <cell r="T1431" t="str">
            <v>no</v>
          </cell>
          <cell r="V1431">
            <v>40715</v>
          </cell>
          <cell r="X1431">
            <v>40799</v>
          </cell>
          <cell r="Z1431">
            <v>40722</v>
          </cell>
          <cell r="AA1431">
            <v>40722</v>
          </cell>
          <cell r="AB1431">
            <v>40722</v>
          </cell>
          <cell r="AC1431">
            <v>40687</v>
          </cell>
          <cell r="AE1431" t="str">
            <v>-</v>
          </cell>
          <cell r="AH1431">
            <v>40769</v>
          </cell>
          <cell r="AI1431" t="str">
            <v>-</v>
          </cell>
          <cell r="AJ1431">
            <v>-29082</v>
          </cell>
          <cell r="AK1431">
            <v>12</v>
          </cell>
          <cell r="AV1431">
            <v>40736</v>
          </cell>
          <cell r="AX1431">
            <v>40744</v>
          </cell>
          <cell r="AY1431">
            <v>40799</v>
          </cell>
          <cell r="AZ1431">
            <v>84</v>
          </cell>
        </row>
        <row r="1432">
          <cell r="B1432" t="str">
            <v>A2008980-01-02</v>
          </cell>
          <cell r="C1432" t="str">
            <v>Fluidos Tecnicos / Pemex</v>
          </cell>
          <cell r="D1432" t="str">
            <v>Kennedy</v>
          </cell>
          <cell r="H1432" t="str">
            <v>Christina</v>
          </cell>
          <cell r="I1432" t="str">
            <v>PSY/TAM0038/11E</v>
          </cell>
          <cell r="M1432">
            <v>2</v>
          </cell>
          <cell r="N1432" t="str">
            <v>LMV-801</v>
          </cell>
          <cell r="O1432">
            <v>51570</v>
          </cell>
          <cell r="Q1432" t="str">
            <v>STD</v>
          </cell>
          <cell r="R1432" t="str">
            <v>PA</v>
          </cell>
          <cell r="S1432" t="str">
            <v>N</v>
          </cell>
          <cell r="T1432" t="str">
            <v>no</v>
          </cell>
          <cell r="V1432">
            <v>40715</v>
          </cell>
          <cell r="X1432">
            <v>40799</v>
          </cell>
          <cell r="Z1432">
            <v>40722</v>
          </cell>
          <cell r="AA1432">
            <v>40722</v>
          </cell>
          <cell r="AB1432">
            <v>40722</v>
          </cell>
          <cell r="AC1432">
            <v>40687</v>
          </cell>
          <cell r="AE1432" t="str">
            <v>-</v>
          </cell>
          <cell r="AH1432">
            <v>40769</v>
          </cell>
          <cell r="AI1432" t="str">
            <v>-</v>
          </cell>
          <cell r="AJ1432">
            <v>-29082</v>
          </cell>
          <cell r="AK1432">
            <v>12</v>
          </cell>
          <cell r="AV1432">
            <v>40753</v>
          </cell>
          <cell r="AX1432">
            <v>40758</v>
          </cell>
          <cell r="AY1432">
            <v>40815</v>
          </cell>
          <cell r="AZ1432">
            <v>100</v>
          </cell>
        </row>
        <row r="1433">
          <cell r="B1433" t="str">
            <v>A1922456-03-04</v>
          </cell>
          <cell r="C1433" t="str">
            <v>SAJ/Samsung / PETROTRIN</v>
          </cell>
          <cell r="D1433" t="str">
            <v>Boening</v>
          </cell>
          <cell r="H1433" t="str">
            <v xml:space="preserve">Madeleine </v>
          </cell>
          <cell r="I1433" t="str">
            <v>SNT37E-1038</v>
          </cell>
          <cell r="M1433">
            <v>2</v>
          </cell>
          <cell r="N1433" t="str">
            <v>LMV311Z</v>
          </cell>
          <cell r="O1433">
            <v>549108</v>
          </cell>
          <cell r="Q1433" t="str">
            <v>MCPX</v>
          </cell>
          <cell r="R1433" t="str">
            <v>PA</v>
          </cell>
          <cell r="V1433">
            <v>40499</v>
          </cell>
          <cell r="X1433">
            <v>40799</v>
          </cell>
          <cell r="Z1433">
            <v>40506</v>
          </cell>
          <cell r="AA1433">
            <v>40506</v>
          </cell>
          <cell r="AB1433">
            <v>40506</v>
          </cell>
          <cell r="AC1433">
            <v>40687</v>
          </cell>
          <cell r="AE1433" t="str">
            <v>-</v>
          </cell>
          <cell r="AH1433">
            <v>40769</v>
          </cell>
          <cell r="AI1433" t="str">
            <v>-</v>
          </cell>
          <cell r="AJ1433">
            <v>-28928</v>
          </cell>
          <cell r="AK1433">
            <v>42.857142857142854</v>
          </cell>
          <cell r="AV1433">
            <v>40753</v>
          </cell>
          <cell r="AX1433">
            <v>40758</v>
          </cell>
          <cell r="AY1433">
            <v>40814</v>
          </cell>
          <cell r="AZ1433">
            <v>315</v>
          </cell>
        </row>
        <row r="1434">
          <cell r="B1434" t="str">
            <v>A1970103-01-02</v>
          </cell>
          <cell r="C1434" t="str">
            <v>Valero Ardmore Refinery</v>
          </cell>
          <cell r="D1434" t="str">
            <v>Kampman</v>
          </cell>
          <cell r="H1434" t="str">
            <v>Mary</v>
          </cell>
          <cell r="L1434" t="str">
            <v>Knapp</v>
          </cell>
          <cell r="M1434">
            <v>2</v>
          </cell>
          <cell r="N1434" t="str">
            <v>LMV-313</v>
          </cell>
          <cell r="O1434">
            <v>188994</v>
          </cell>
          <cell r="Q1434" t="str">
            <v>STD</v>
          </cell>
          <cell r="R1434" t="str">
            <v>PA</v>
          </cell>
          <cell r="S1434" t="str">
            <v>N</v>
          </cell>
          <cell r="T1434" t="str">
            <v>no</v>
          </cell>
          <cell r="V1434">
            <v>40619</v>
          </cell>
          <cell r="X1434">
            <v>40800</v>
          </cell>
          <cell r="Z1434">
            <v>40626</v>
          </cell>
          <cell r="AA1434">
            <v>40626</v>
          </cell>
          <cell r="AB1434">
            <v>40626</v>
          </cell>
          <cell r="AC1434">
            <v>40688</v>
          </cell>
          <cell r="AD1434">
            <v>40686</v>
          </cell>
          <cell r="AE1434" t="str">
            <v>-</v>
          </cell>
          <cell r="AH1434">
            <v>40770</v>
          </cell>
          <cell r="AI1434" t="str">
            <v>-</v>
          </cell>
          <cell r="AJ1434">
            <v>-29014</v>
          </cell>
          <cell r="AK1434">
            <v>25.857142857142858</v>
          </cell>
          <cell r="AQ1434">
            <v>40686</v>
          </cell>
          <cell r="AV1434">
            <v>40721</v>
          </cell>
          <cell r="AX1434">
            <v>40735</v>
          </cell>
          <cell r="AY1434">
            <v>40806</v>
          </cell>
          <cell r="AZ1434">
            <v>187</v>
          </cell>
        </row>
        <row r="1435">
          <cell r="B1435" t="str">
            <v>A1962450-01-02</v>
          </cell>
          <cell r="C1435" t="str">
            <v>SAJ/ CHINA PETROLEUM Materials Co.</v>
          </cell>
          <cell r="D1435" t="str">
            <v>Setelin</v>
          </cell>
          <cell r="H1435" t="str">
            <v>Nancy</v>
          </cell>
          <cell r="I1435" t="str">
            <v>SNT38E-1014</v>
          </cell>
          <cell r="L1435" t="str">
            <v>Buell</v>
          </cell>
          <cell r="M1435">
            <v>2</v>
          </cell>
          <cell r="N1435" t="str">
            <v>LMV-311</v>
          </cell>
          <cell r="O1435">
            <v>245772.78</v>
          </cell>
          <cell r="Q1435" t="str">
            <v>MCPX</v>
          </cell>
          <cell r="R1435" t="str">
            <v>PD</v>
          </cell>
          <cell r="S1435" t="str">
            <v>N</v>
          </cell>
          <cell r="T1435" t="str">
            <v>no</v>
          </cell>
          <cell r="V1435">
            <v>40602</v>
          </cell>
          <cell r="X1435">
            <v>40800</v>
          </cell>
          <cell r="Z1435">
            <v>40609</v>
          </cell>
          <cell r="AA1435">
            <v>40609</v>
          </cell>
          <cell r="AB1435">
            <v>40609</v>
          </cell>
          <cell r="AC1435">
            <v>40688</v>
          </cell>
          <cell r="AD1435">
            <v>40686</v>
          </cell>
          <cell r="AE1435" t="str">
            <v>-</v>
          </cell>
          <cell r="AH1435">
            <v>40770</v>
          </cell>
          <cell r="AI1435" t="str">
            <v>-</v>
          </cell>
          <cell r="AJ1435">
            <v>-29001</v>
          </cell>
          <cell r="AK1435">
            <v>28.285714285714285</v>
          </cell>
          <cell r="AQ1435">
            <v>40686</v>
          </cell>
          <cell r="AV1435">
            <v>40721</v>
          </cell>
          <cell r="AX1435">
            <v>40735</v>
          </cell>
          <cell r="AY1435">
            <v>40806</v>
          </cell>
          <cell r="AZ1435">
            <v>204</v>
          </cell>
        </row>
        <row r="1436">
          <cell r="B1436" t="str">
            <v>A2008066-01</v>
          </cell>
          <cell r="C1436" t="str">
            <v>EAGLE ROCK SPECIALTIES</v>
          </cell>
          <cell r="D1436" t="str">
            <v>DeRoo</v>
          </cell>
          <cell r="H1436" t="str">
            <v>Mary</v>
          </cell>
          <cell r="M1436">
            <v>1</v>
          </cell>
          <cell r="N1436" t="str">
            <v>LMV-322</v>
          </cell>
          <cell r="O1436">
            <v>22924</v>
          </cell>
          <cell r="Q1436" t="str">
            <v>STD</v>
          </cell>
          <cell r="R1436" t="str">
            <v>PA</v>
          </cell>
          <cell r="S1436" t="str">
            <v>N</v>
          </cell>
          <cell r="T1436" t="str">
            <v>no</v>
          </cell>
          <cell r="V1436">
            <v>40714</v>
          </cell>
          <cell r="X1436">
            <v>40801</v>
          </cell>
          <cell r="Z1436">
            <v>40721</v>
          </cell>
          <cell r="AA1436">
            <v>40721</v>
          </cell>
          <cell r="AB1436">
            <v>40721</v>
          </cell>
          <cell r="AC1436">
            <v>40689</v>
          </cell>
          <cell r="AD1436">
            <v>40714</v>
          </cell>
          <cell r="AE1436" t="str">
            <v>-</v>
          </cell>
          <cell r="AH1436">
            <v>40771</v>
          </cell>
          <cell r="AI1436" t="str">
            <v>-</v>
          </cell>
          <cell r="AJ1436">
            <v>-29081</v>
          </cell>
          <cell r="AK1436">
            <v>12.428571428571429</v>
          </cell>
          <cell r="AQ1436">
            <v>40709</v>
          </cell>
          <cell r="AV1436">
            <v>40702</v>
          </cell>
          <cell r="AX1436">
            <v>40726</v>
          </cell>
          <cell r="AY1436">
            <v>40807</v>
          </cell>
          <cell r="AZ1436">
            <v>93</v>
          </cell>
        </row>
        <row r="1437">
          <cell r="B1437" t="str">
            <v>A1962450-03-04</v>
          </cell>
          <cell r="C1437" t="str">
            <v>SAJ/ CHINA PETROLEUM Materials Co.</v>
          </cell>
          <cell r="D1437" t="str">
            <v>Setelin</v>
          </cell>
          <cell r="H1437" t="str">
            <v>Nancy</v>
          </cell>
          <cell r="I1437" t="str">
            <v>SNT38E-1014</v>
          </cell>
          <cell r="L1437" t="str">
            <v>Buell</v>
          </cell>
          <cell r="M1437">
            <v>2</v>
          </cell>
          <cell r="N1437" t="str">
            <v>LMV-311</v>
          </cell>
          <cell r="O1437">
            <v>171015.07</v>
          </cell>
          <cell r="Q1437" t="str">
            <v>MCPX</v>
          </cell>
          <cell r="R1437" t="str">
            <v>PD</v>
          </cell>
          <cell r="S1437" t="str">
            <v>N</v>
          </cell>
          <cell r="T1437" t="str">
            <v>no</v>
          </cell>
          <cell r="V1437">
            <v>40602</v>
          </cell>
          <cell r="X1437">
            <v>40802</v>
          </cell>
          <cell r="Z1437">
            <v>40609</v>
          </cell>
          <cell r="AA1437">
            <v>40609</v>
          </cell>
          <cell r="AB1437">
            <v>40609</v>
          </cell>
          <cell r="AC1437">
            <v>40690</v>
          </cell>
          <cell r="AD1437">
            <v>40714</v>
          </cell>
          <cell r="AE1437" t="str">
            <v>-</v>
          </cell>
          <cell r="AH1437">
            <v>40772</v>
          </cell>
          <cell r="AI1437" t="str">
            <v>-</v>
          </cell>
          <cell r="AJ1437">
            <v>-29001</v>
          </cell>
          <cell r="AK1437">
            <v>28.571428571428573</v>
          </cell>
          <cell r="AQ1437">
            <v>40724</v>
          </cell>
          <cell r="AV1437">
            <v>40745</v>
          </cell>
          <cell r="AX1437">
            <v>40751</v>
          </cell>
          <cell r="AY1437">
            <v>40811</v>
          </cell>
          <cell r="AZ1437">
            <v>209</v>
          </cell>
        </row>
        <row r="1438">
          <cell r="B1438" t="str">
            <v>A2002333-01</v>
          </cell>
          <cell r="C1438" t="str">
            <v>U.S. Amines (Bucks) LLC</v>
          </cell>
          <cell r="D1438" t="str">
            <v>Setelin</v>
          </cell>
          <cell r="H1438" t="str">
            <v>Nancy</v>
          </cell>
          <cell r="I1438" t="str">
            <v>POB28322</v>
          </cell>
          <cell r="M1438">
            <v>1</v>
          </cell>
          <cell r="N1438" t="str">
            <v>LMV-322</v>
          </cell>
          <cell r="O1438">
            <v>53059</v>
          </cell>
          <cell r="Q1438" t="str">
            <v>STD</v>
          </cell>
          <cell r="R1438" t="str">
            <v>PA</v>
          </cell>
          <cell r="S1438" t="str">
            <v>N</v>
          </cell>
          <cell r="T1438" t="str">
            <v>no</v>
          </cell>
          <cell r="V1438">
            <v>40701</v>
          </cell>
          <cell r="X1438">
            <v>40808</v>
          </cell>
          <cell r="Z1438">
            <v>40708</v>
          </cell>
          <cell r="AA1438">
            <v>40708</v>
          </cell>
          <cell r="AB1438">
            <v>40708</v>
          </cell>
          <cell r="AC1438">
            <v>40696</v>
          </cell>
          <cell r="AD1438">
            <v>40660</v>
          </cell>
          <cell r="AE1438" t="str">
            <v>-</v>
          </cell>
          <cell r="AH1438">
            <v>40778</v>
          </cell>
          <cell r="AI1438" t="str">
            <v>-</v>
          </cell>
          <cell r="AJ1438">
            <v>-29072</v>
          </cell>
          <cell r="AK1438">
            <v>15.285714285714286</v>
          </cell>
          <cell r="AQ1438">
            <v>40702</v>
          </cell>
          <cell r="AV1438">
            <v>40718</v>
          </cell>
          <cell r="AX1438">
            <v>40749</v>
          </cell>
          <cell r="AY1438">
            <v>40816</v>
          </cell>
          <cell r="AZ1438">
            <v>115</v>
          </cell>
        </row>
        <row r="1439">
          <cell r="B1439" t="str">
            <v>A1945652-01</v>
          </cell>
          <cell r="C1439" t="str">
            <v>SAJ/Sinopec / Wuhan Company</v>
          </cell>
          <cell r="D1439" t="str">
            <v>Nelson</v>
          </cell>
          <cell r="H1439" t="str">
            <v>Nancy</v>
          </cell>
          <cell r="I1439" t="str">
            <v>SNT37E-1045</v>
          </cell>
          <cell r="M1439">
            <v>1</v>
          </cell>
          <cell r="N1439" t="str">
            <v>LMV-341</v>
          </cell>
          <cell r="O1439">
            <v>285605</v>
          </cell>
          <cell r="Q1439" t="str">
            <v>CPX</v>
          </cell>
          <cell r="R1439" t="str">
            <v>PC</v>
          </cell>
          <cell r="S1439" t="str">
            <v>N</v>
          </cell>
          <cell r="T1439" t="str">
            <v>no</v>
          </cell>
          <cell r="V1439">
            <v>40561</v>
          </cell>
          <cell r="X1439">
            <v>40809</v>
          </cell>
          <cell r="Z1439">
            <v>40568</v>
          </cell>
          <cell r="AA1439">
            <v>40568</v>
          </cell>
          <cell r="AB1439">
            <v>40568</v>
          </cell>
          <cell r="AC1439">
            <v>40697</v>
          </cell>
          <cell r="AD1439">
            <v>40714</v>
          </cell>
          <cell r="AE1439" t="str">
            <v>-</v>
          </cell>
          <cell r="AH1439">
            <v>40779</v>
          </cell>
          <cell r="AI1439" t="str">
            <v>-</v>
          </cell>
          <cell r="AJ1439">
            <v>-28972</v>
          </cell>
          <cell r="AK1439">
            <v>35.428571428571431</v>
          </cell>
          <cell r="AQ1439">
            <v>40730</v>
          </cell>
          <cell r="AV1439">
            <v>40732</v>
          </cell>
          <cell r="AX1439">
            <v>40733</v>
          </cell>
          <cell r="AY1439">
            <v>40806</v>
          </cell>
          <cell r="AZ1439">
            <v>245</v>
          </cell>
        </row>
        <row r="1440">
          <cell r="B1440" t="str">
            <v>A1945032-01</v>
          </cell>
          <cell r="C1440" t="str">
            <v>WRB REFINING</v>
          </cell>
          <cell r="D1440" t="str">
            <v>Jazmines</v>
          </cell>
          <cell r="H1440" t="str">
            <v>Mary</v>
          </cell>
          <cell r="M1440">
            <v>1</v>
          </cell>
          <cell r="N1440" t="str">
            <v>LMV-802</v>
          </cell>
          <cell r="O1440">
            <v>10702</v>
          </cell>
          <cell r="Q1440" t="str">
            <v>STD</v>
          </cell>
          <cell r="R1440" t="str">
            <v>PA</v>
          </cell>
          <cell r="S1440" t="str">
            <v>Y</v>
          </cell>
          <cell r="T1440" t="str">
            <v>no</v>
          </cell>
          <cell r="V1440">
            <v>40560</v>
          </cell>
          <cell r="X1440">
            <v>40809</v>
          </cell>
          <cell r="Z1440">
            <v>40567</v>
          </cell>
          <cell r="AA1440">
            <v>40567</v>
          </cell>
          <cell r="AB1440">
            <v>40567</v>
          </cell>
          <cell r="AC1440">
            <v>40697</v>
          </cell>
          <cell r="AE1440" t="str">
            <v>-</v>
          </cell>
          <cell r="AH1440">
            <v>40779</v>
          </cell>
          <cell r="AI1440" t="str">
            <v>-</v>
          </cell>
          <cell r="AJ1440">
            <v>-28971</v>
          </cell>
          <cell r="AK1440">
            <v>35.571428571428569</v>
          </cell>
          <cell r="AV1440">
            <v>40757</v>
          </cell>
          <cell r="AX1440">
            <v>40760</v>
          </cell>
          <cell r="AY1440">
            <v>40811</v>
          </cell>
          <cell r="AZ1440">
            <v>251</v>
          </cell>
        </row>
        <row r="1441">
          <cell r="B1441" t="str">
            <v>A1951628-01-02</v>
          </cell>
          <cell r="C1441" t="str">
            <v>Linde Process Plants</v>
          </cell>
          <cell r="D1441" t="str">
            <v>Boening</v>
          </cell>
          <cell r="H1441" t="str">
            <v xml:space="preserve">Madeleine </v>
          </cell>
          <cell r="M1441">
            <v>2</v>
          </cell>
          <cell r="N1441" t="str">
            <v>LMV-806</v>
          </cell>
          <cell r="O1441">
            <v>70098</v>
          </cell>
          <cell r="Q1441" t="str">
            <v>STD</v>
          </cell>
          <cell r="R1441" t="str">
            <v>PA</v>
          </cell>
          <cell r="S1441" t="str">
            <v>N</v>
          </cell>
          <cell r="T1441" t="str">
            <v>no</v>
          </cell>
          <cell r="V1441">
            <v>40575</v>
          </cell>
          <cell r="X1441">
            <v>40813</v>
          </cell>
          <cell r="Z1441">
            <v>40582</v>
          </cell>
          <cell r="AA1441">
            <v>40582</v>
          </cell>
          <cell r="AB1441">
            <v>40582</v>
          </cell>
          <cell r="AC1441">
            <v>40701</v>
          </cell>
          <cell r="AD1441">
            <v>40694</v>
          </cell>
          <cell r="AE1441" t="str">
            <v>-</v>
          </cell>
          <cell r="AH1441">
            <v>40783</v>
          </cell>
          <cell r="AI1441" t="str">
            <v>-</v>
          </cell>
          <cell r="AJ1441">
            <v>-28982</v>
          </cell>
          <cell r="AK1441">
            <v>34</v>
          </cell>
          <cell r="AQ1441">
            <v>40686</v>
          </cell>
          <cell r="AV1441">
            <v>40773</v>
          </cell>
          <cell r="AX1441">
            <v>40779</v>
          </cell>
          <cell r="AY1441">
            <v>40813</v>
          </cell>
          <cell r="AZ1441">
            <v>238</v>
          </cell>
        </row>
        <row r="1442">
          <cell r="B1442" t="str">
            <v>A1994016-01</v>
          </cell>
          <cell r="C1442" t="str">
            <v>SAJ/SKC Co. Ltd</v>
          </cell>
          <cell r="D1442" t="str">
            <v>Boening</v>
          </cell>
          <cell r="H1442" t="str">
            <v xml:space="preserve">Madeleine </v>
          </cell>
          <cell r="I1442" t="str">
            <v>SNT38E-1032</v>
          </cell>
          <cell r="M1442">
            <v>1</v>
          </cell>
          <cell r="N1442" t="str">
            <v>LMV-311z</v>
          </cell>
          <cell r="O1442">
            <v>76561</v>
          </cell>
          <cell r="Q1442" t="str">
            <v>STD</v>
          </cell>
          <cell r="R1442" t="str">
            <v>PB</v>
          </cell>
          <cell r="S1442" t="str">
            <v>N</v>
          </cell>
          <cell r="T1442" t="str">
            <v>no</v>
          </cell>
          <cell r="V1442">
            <v>40679</v>
          </cell>
          <cell r="X1442">
            <v>40816</v>
          </cell>
          <cell r="Z1442">
            <v>40686</v>
          </cell>
          <cell r="AA1442">
            <v>40686</v>
          </cell>
          <cell r="AB1442">
            <v>40686</v>
          </cell>
          <cell r="AC1442">
            <v>40704</v>
          </cell>
          <cell r="AD1442">
            <v>40696</v>
          </cell>
          <cell r="AE1442" t="str">
            <v>-</v>
          </cell>
          <cell r="AH1442">
            <v>40786</v>
          </cell>
          <cell r="AI1442" t="str">
            <v>-</v>
          </cell>
          <cell r="AJ1442">
            <v>-29056</v>
          </cell>
          <cell r="AK1442">
            <v>19.571428571428573</v>
          </cell>
          <cell r="AQ1442">
            <v>40686</v>
          </cell>
          <cell r="AV1442">
            <v>40709</v>
          </cell>
          <cell r="AX1442">
            <v>40742</v>
          </cell>
          <cell r="AY1442">
            <v>40807</v>
          </cell>
          <cell r="AZ1442">
            <v>128</v>
          </cell>
        </row>
        <row r="1443">
          <cell r="B1443" t="str">
            <v>A1990652-01-02</v>
          </cell>
          <cell r="C1443" t="str">
            <v>Global Seal</v>
          </cell>
          <cell r="D1443" t="str">
            <v>Kennedy</v>
          </cell>
          <cell r="I1443" t="str">
            <v>GB-PO-01-001-11 R1</v>
          </cell>
          <cell r="L1443" t="str">
            <v>Kampman</v>
          </cell>
          <cell r="M1443">
            <v>1</v>
          </cell>
          <cell r="N1443" t="str">
            <v>LMV311</v>
          </cell>
          <cell r="O1443">
            <v>163245</v>
          </cell>
          <cell r="Q1443" t="str">
            <v>STD</v>
          </cell>
          <cell r="R1443" t="str">
            <v>PA</v>
          </cell>
          <cell r="S1443" t="str">
            <v>N</v>
          </cell>
          <cell r="T1443" t="str">
            <v>no</v>
          </cell>
          <cell r="V1443">
            <v>40669</v>
          </cell>
          <cell r="X1443">
            <v>40816</v>
          </cell>
          <cell r="Z1443">
            <v>40676</v>
          </cell>
          <cell r="AA1443">
            <v>40676</v>
          </cell>
          <cell r="AB1443">
            <v>40676</v>
          </cell>
          <cell r="AC1443">
            <v>40704</v>
          </cell>
          <cell r="AE1443" t="str">
            <v>-</v>
          </cell>
          <cell r="AH1443">
            <v>40786</v>
          </cell>
          <cell r="AI1443" t="str">
            <v>-</v>
          </cell>
          <cell r="AJ1443">
            <v>-29050</v>
          </cell>
          <cell r="AK1443">
            <v>21</v>
          </cell>
          <cell r="AQ1443">
            <v>40686</v>
          </cell>
          <cell r="AV1443">
            <v>40697</v>
          </cell>
          <cell r="AX1443">
            <v>40738</v>
          </cell>
          <cell r="AY1443">
            <v>40812</v>
          </cell>
          <cell r="AZ1443">
            <v>143</v>
          </cell>
        </row>
        <row r="1444">
          <cell r="B1444" t="str">
            <v>A1919533-02</v>
          </cell>
          <cell r="C1444" t="str">
            <v>SAJ/CNOOC Huizhou</v>
          </cell>
          <cell r="D1444" t="str">
            <v>Rea</v>
          </cell>
          <cell r="H1444" t="str">
            <v>Mary</v>
          </cell>
          <cell r="M1444">
            <v>1</v>
          </cell>
          <cell r="N1444" t="str">
            <v>LMV-341</v>
          </cell>
          <cell r="O1444">
            <v>105729.91</v>
          </cell>
          <cell r="Q1444" t="str">
            <v>CPX</v>
          </cell>
          <cell r="R1444" t="str">
            <v>PA</v>
          </cell>
          <cell r="S1444" t="str">
            <v>Y</v>
          </cell>
          <cell r="T1444" t="str">
            <v>no</v>
          </cell>
          <cell r="V1444">
            <v>40493</v>
          </cell>
          <cell r="X1444">
            <v>40816</v>
          </cell>
          <cell r="Z1444">
            <v>40500</v>
          </cell>
          <cell r="AA1444">
            <v>40500</v>
          </cell>
          <cell r="AB1444">
            <v>40500</v>
          </cell>
          <cell r="AC1444">
            <v>40704</v>
          </cell>
          <cell r="AE1444" t="str">
            <v>-</v>
          </cell>
          <cell r="AH1444">
            <v>40786</v>
          </cell>
          <cell r="AI1444" t="str">
            <v>-</v>
          </cell>
          <cell r="AJ1444">
            <v>-28924</v>
          </cell>
          <cell r="AK1444">
            <v>46.142857142857146</v>
          </cell>
          <cell r="AV1444">
            <v>40689</v>
          </cell>
          <cell r="AX1444">
            <v>40711</v>
          </cell>
          <cell r="AY1444">
            <v>40777</v>
          </cell>
          <cell r="AZ1444">
            <v>284</v>
          </cell>
        </row>
        <row r="1445">
          <cell r="B1445" t="str">
            <v>A2030868-01</v>
          </cell>
          <cell r="C1445" t="str">
            <v>GPM</v>
          </cell>
          <cell r="D1445" t="str">
            <v>Boening</v>
          </cell>
          <cell r="H1445" t="str">
            <v xml:space="preserve">Madeleine </v>
          </cell>
          <cell r="I1445" t="str">
            <v>PO-15890</v>
          </cell>
          <cell r="M1445">
            <v>1</v>
          </cell>
          <cell r="N1445" t="str">
            <v>LMV322</v>
          </cell>
          <cell r="O1445">
            <v>33698.1</v>
          </cell>
          <cell r="Q1445" t="str">
            <v>STD</v>
          </cell>
          <cell r="R1445" t="str">
            <v>P6</v>
          </cell>
          <cell r="S1445" t="str">
            <v>N</v>
          </cell>
          <cell r="T1445" t="str">
            <v>yes</v>
          </cell>
          <cell r="V1445">
            <v>40770</v>
          </cell>
          <cell r="X1445">
            <v>40820</v>
          </cell>
          <cell r="Z1445">
            <v>40777</v>
          </cell>
          <cell r="AA1445">
            <v>40777</v>
          </cell>
          <cell r="AB1445">
            <v>40773</v>
          </cell>
          <cell r="AC1445">
            <v>40820</v>
          </cell>
          <cell r="AD1445">
            <v>40731</v>
          </cell>
          <cell r="AE1445" t="str">
            <v>-</v>
          </cell>
          <cell r="AH1445">
            <v>40790</v>
          </cell>
          <cell r="AI1445" t="str">
            <v>-</v>
          </cell>
          <cell r="AJ1445">
            <v>-29121</v>
          </cell>
          <cell r="AK1445">
            <v>7.1428571428571432</v>
          </cell>
          <cell r="AQ1445">
            <v>40715</v>
          </cell>
          <cell r="AV1445">
            <v>40715</v>
          </cell>
          <cell r="AX1445">
            <v>40751</v>
          </cell>
          <cell r="AY1445">
            <v>40807</v>
          </cell>
          <cell r="AZ1445">
            <v>37</v>
          </cell>
        </row>
        <row r="1446">
          <cell r="B1446" t="str">
            <v>A1990270-01</v>
          </cell>
          <cell r="C1446" t="str">
            <v>Global Seal</v>
          </cell>
          <cell r="D1446" t="str">
            <v>Kennedy</v>
          </cell>
          <cell r="H1446" t="str">
            <v>Mary</v>
          </cell>
          <cell r="I1446" t="str">
            <v>GB-PO-01-002-11 RO</v>
          </cell>
          <cell r="L1446" t="str">
            <v>Kampman</v>
          </cell>
          <cell r="M1446">
            <v>1</v>
          </cell>
          <cell r="N1446" t="str">
            <v>LMV-322</v>
          </cell>
          <cell r="O1446">
            <v>44108</v>
          </cell>
          <cell r="Q1446" t="str">
            <v>STD</v>
          </cell>
          <cell r="R1446" t="str">
            <v>PA</v>
          </cell>
          <cell r="S1446" t="str">
            <v>N</v>
          </cell>
          <cell r="T1446" t="str">
            <v>no</v>
          </cell>
          <cell r="V1446">
            <v>40669</v>
          </cell>
          <cell r="X1446">
            <v>40820</v>
          </cell>
          <cell r="Z1446">
            <v>40676</v>
          </cell>
          <cell r="AA1446">
            <v>40676</v>
          </cell>
          <cell r="AB1446">
            <v>40676</v>
          </cell>
          <cell r="AC1446">
            <v>40708</v>
          </cell>
          <cell r="AD1446">
            <v>40731</v>
          </cell>
          <cell r="AE1446" t="str">
            <v>-</v>
          </cell>
          <cell r="AH1446">
            <v>40790</v>
          </cell>
          <cell r="AI1446" t="str">
            <v>-</v>
          </cell>
          <cell r="AJ1446">
            <v>-29050</v>
          </cell>
          <cell r="AK1446">
            <v>21.571428571428573</v>
          </cell>
          <cell r="AQ1446">
            <v>40715</v>
          </cell>
          <cell r="AV1446">
            <v>40708</v>
          </cell>
          <cell r="AX1446">
            <v>40745</v>
          </cell>
          <cell r="AY1446">
            <v>40807</v>
          </cell>
          <cell r="AZ1446">
            <v>138</v>
          </cell>
        </row>
        <row r="1447">
          <cell r="B1447" t="str">
            <v>A1976654-01-02</v>
          </cell>
          <cell r="C1447" t="str">
            <v>SAJ/SK Lubricants</v>
          </cell>
          <cell r="D1447" t="str">
            <v>Boening</v>
          </cell>
          <cell r="H1447" t="str">
            <v xml:space="preserve">Madeleine </v>
          </cell>
          <cell r="I1447" t="str">
            <v>SNT38E-1017</v>
          </cell>
          <cell r="M1447">
            <v>2</v>
          </cell>
          <cell r="N1447" t="str">
            <v>LMV-322</v>
          </cell>
          <cell r="O1447">
            <v>161169.66</v>
          </cell>
          <cell r="Q1447" t="str">
            <v>MCPX</v>
          </cell>
          <cell r="R1447" t="str">
            <v>PC</v>
          </cell>
          <cell r="S1447" t="str">
            <v>N</v>
          </cell>
          <cell r="T1447" t="str">
            <v>no</v>
          </cell>
          <cell r="V1447">
            <v>40637</v>
          </cell>
          <cell r="X1447">
            <v>40822</v>
          </cell>
          <cell r="Z1447">
            <v>40644</v>
          </cell>
          <cell r="AA1447">
            <v>40644</v>
          </cell>
          <cell r="AB1447">
            <v>40644</v>
          </cell>
          <cell r="AC1447">
            <v>40710</v>
          </cell>
          <cell r="AE1447" t="str">
            <v>-</v>
          </cell>
          <cell r="AH1447">
            <v>40792</v>
          </cell>
          <cell r="AI1447" t="str">
            <v>-</v>
          </cell>
          <cell r="AJ1447">
            <v>-29026</v>
          </cell>
          <cell r="AK1447">
            <v>26.428571428571427</v>
          </cell>
          <cell r="AV1447">
            <v>40764</v>
          </cell>
          <cell r="AX1447">
            <v>40771</v>
          </cell>
          <cell r="AY1447">
            <v>40816</v>
          </cell>
          <cell r="AZ1447">
            <v>179</v>
          </cell>
        </row>
        <row r="1448">
          <cell r="B1448" t="str">
            <v>A1972167-01</v>
          </cell>
          <cell r="C1448" t="str">
            <v>GPEC</v>
          </cell>
          <cell r="D1448" t="str">
            <v>Hepler</v>
          </cell>
          <cell r="H1448" t="str">
            <v>Nancy</v>
          </cell>
          <cell r="I1448">
            <v>201</v>
          </cell>
          <cell r="M1448">
            <v>1</v>
          </cell>
          <cell r="N1448" t="str">
            <v>LMV-322</v>
          </cell>
          <cell r="O1448">
            <v>57762</v>
          </cell>
          <cell r="Q1448" t="str">
            <v>MCPX</v>
          </cell>
          <cell r="R1448" t="str">
            <v>PA</v>
          </cell>
          <cell r="S1448" t="str">
            <v>N</v>
          </cell>
          <cell r="T1448" t="str">
            <v>no</v>
          </cell>
          <cell r="V1448">
            <v>40625</v>
          </cell>
          <cell r="X1448">
            <v>40827</v>
          </cell>
          <cell r="Z1448">
            <v>40632</v>
          </cell>
          <cell r="AA1448">
            <v>40632</v>
          </cell>
          <cell r="AB1448">
            <v>40632</v>
          </cell>
          <cell r="AC1448">
            <v>40715</v>
          </cell>
          <cell r="AD1448">
            <v>40739</v>
          </cell>
          <cell r="AE1448" t="str">
            <v>-</v>
          </cell>
          <cell r="AH1448">
            <v>40797</v>
          </cell>
          <cell r="AI1448" t="str">
            <v>-</v>
          </cell>
          <cell r="AJ1448">
            <v>-29018</v>
          </cell>
          <cell r="AK1448">
            <v>28.857142857142858</v>
          </cell>
          <cell r="AQ1448">
            <v>40739</v>
          </cell>
          <cell r="AV1448">
            <v>40792</v>
          </cell>
          <cell r="AX1448">
            <v>40795</v>
          </cell>
          <cell r="AY1448">
            <v>40816</v>
          </cell>
          <cell r="AZ1448">
            <v>191</v>
          </cell>
        </row>
        <row r="1449">
          <cell r="B1449" t="str">
            <v>A1990270-02</v>
          </cell>
          <cell r="C1449" t="str">
            <v>Global Seal</v>
          </cell>
          <cell r="D1449" t="str">
            <v>Kennedy</v>
          </cell>
          <cell r="H1449" t="str">
            <v>Mary</v>
          </cell>
          <cell r="I1449" t="str">
            <v>GB-PO-01-002-11 RO</v>
          </cell>
          <cell r="L1449" t="str">
            <v>Kampman</v>
          </cell>
          <cell r="M1449">
            <v>1</v>
          </cell>
          <cell r="N1449" t="str">
            <v>lmv-322</v>
          </cell>
          <cell r="O1449">
            <v>47135</v>
          </cell>
          <cell r="Q1449" t="str">
            <v>STD</v>
          </cell>
          <cell r="R1449" t="str">
            <v>PA</v>
          </cell>
          <cell r="S1449" t="str">
            <v>N</v>
          </cell>
          <cell r="T1449" t="str">
            <v>no</v>
          </cell>
          <cell r="V1449">
            <v>40669</v>
          </cell>
          <cell r="X1449">
            <v>40828</v>
          </cell>
          <cell r="Z1449">
            <v>40676</v>
          </cell>
          <cell r="AA1449">
            <v>40676</v>
          </cell>
          <cell r="AB1449">
            <v>40676</v>
          </cell>
          <cell r="AC1449">
            <v>40716</v>
          </cell>
          <cell r="AE1449" t="str">
            <v>-</v>
          </cell>
          <cell r="AH1449">
            <v>40798</v>
          </cell>
          <cell r="AI1449" t="str">
            <v>-</v>
          </cell>
          <cell r="AJ1449">
            <v>-29050</v>
          </cell>
          <cell r="AK1449">
            <v>22.714285714285715</v>
          </cell>
          <cell r="AO1449">
            <v>40765</v>
          </cell>
          <cell r="AQ1449">
            <v>40785</v>
          </cell>
          <cell r="AV1449">
            <v>40787</v>
          </cell>
          <cell r="AX1449">
            <v>40795</v>
          </cell>
          <cell r="AY1449">
            <v>40840</v>
          </cell>
          <cell r="AZ1449">
            <v>171</v>
          </cell>
        </row>
        <row r="1450">
          <cell r="B1450" t="str">
            <v>A2033914-01</v>
          </cell>
          <cell r="C1450" t="str">
            <v>OLIVER EQUIPMENT</v>
          </cell>
          <cell r="D1450" t="str">
            <v>Setelin</v>
          </cell>
          <cell r="H1450" t="str">
            <v>Nancy</v>
          </cell>
          <cell r="I1450">
            <v>6012912</v>
          </cell>
          <cell r="M1450">
            <v>1</v>
          </cell>
          <cell r="N1450" t="str">
            <v>LMV322</v>
          </cell>
          <cell r="O1450">
            <v>46655</v>
          </cell>
          <cell r="Q1450" t="str">
            <v>STD</v>
          </cell>
          <cell r="R1450" t="str">
            <v>P6</v>
          </cell>
          <cell r="S1450" t="str">
            <v>N</v>
          </cell>
          <cell r="T1450" t="str">
            <v>yes</v>
          </cell>
          <cell r="V1450">
            <v>40778</v>
          </cell>
          <cell r="X1450">
            <v>40840</v>
          </cell>
          <cell r="Z1450">
            <v>40785</v>
          </cell>
          <cell r="AA1450">
            <v>40785</v>
          </cell>
          <cell r="AB1450">
            <v>40781</v>
          </cell>
          <cell r="AC1450">
            <v>40840</v>
          </cell>
          <cell r="AD1450">
            <v>40758</v>
          </cell>
          <cell r="AE1450" t="str">
            <v>-</v>
          </cell>
          <cell r="AH1450">
            <v>40810</v>
          </cell>
          <cell r="AI1450" t="str">
            <v>-</v>
          </cell>
          <cell r="AJ1450">
            <v>-29127</v>
          </cell>
          <cell r="AK1450">
            <v>8.8571428571428577</v>
          </cell>
          <cell r="AO1450">
            <v>40778</v>
          </cell>
          <cell r="AQ1450">
            <v>40770</v>
          </cell>
          <cell r="AV1450">
            <v>40802</v>
          </cell>
          <cell r="AX1450">
            <v>40809</v>
          </cell>
          <cell r="AY1450">
            <v>40844</v>
          </cell>
          <cell r="AZ1450">
            <v>66</v>
          </cell>
        </row>
        <row r="1451">
          <cell r="B1451" t="str">
            <v>A2001944-01</v>
          </cell>
          <cell r="C1451" t="str">
            <v>Union Carbide</v>
          </cell>
          <cell r="D1451" t="str">
            <v>Setelin</v>
          </cell>
          <cell r="H1451" t="str">
            <v>Nancy</v>
          </cell>
          <cell r="I1451">
            <v>4500016516</v>
          </cell>
          <cell r="M1451">
            <v>1</v>
          </cell>
          <cell r="N1451" t="str">
            <v>LMV-311Z</v>
          </cell>
          <cell r="O1451">
            <v>51111</v>
          </cell>
          <cell r="Q1451" t="str">
            <v>STD</v>
          </cell>
          <cell r="R1451" t="str">
            <v>PA</v>
          </cell>
          <cell r="S1451" t="str">
            <v>N</v>
          </cell>
          <cell r="T1451" t="str">
            <v>no</v>
          </cell>
          <cell r="V1451">
            <v>40700</v>
          </cell>
          <cell r="X1451">
            <v>40846</v>
          </cell>
          <cell r="Z1451">
            <v>40707</v>
          </cell>
          <cell r="AA1451">
            <v>40707</v>
          </cell>
          <cell r="AB1451">
            <v>40707</v>
          </cell>
          <cell r="AC1451">
            <v>40734</v>
          </cell>
          <cell r="AD1451">
            <v>40714</v>
          </cell>
          <cell r="AE1451" t="str">
            <v>-</v>
          </cell>
          <cell r="AH1451">
            <v>40816</v>
          </cell>
          <cell r="AI1451" t="str">
            <v>-</v>
          </cell>
          <cell r="AJ1451">
            <v>-29071</v>
          </cell>
          <cell r="AK1451">
            <v>20.857142857142858</v>
          </cell>
          <cell r="AQ1451">
            <v>40702</v>
          </cell>
          <cell r="AV1451">
            <v>40758</v>
          </cell>
          <cell r="AX1451">
            <v>40764</v>
          </cell>
          <cell r="AY1451">
            <v>40847</v>
          </cell>
          <cell r="AZ1451">
            <v>147</v>
          </cell>
        </row>
        <row r="1452">
          <cell r="B1452" t="str">
            <v>A1919533-01</v>
          </cell>
          <cell r="C1452" t="str">
            <v>SAJ/CNOOC Huizhou</v>
          </cell>
          <cell r="D1452" t="str">
            <v>Rea</v>
          </cell>
          <cell r="H1452" t="str">
            <v>Mary</v>
          </cell>
          <cell r="M1452">
            <v>1</v>
          </cell>
          <cell r="N1452" t="str">
            <v>LMV-341</v>
          </cell>
          <cell r="O1452">
            <v>110710.84</v>
          </cell>
          <cell r="Q1452" t="str">
            <v>CPX</v>
          </cell>
          <cell r="R1452" t="str">
            <v>PA</v>
          </cell>
          <cell r="S1452" t="str">
            <v>Y</v>
          </cell>
          <cell r="T1452" t="str">
            <v>no</v>
          </cell>
          <cell r="V1452">
            <v>40492</v>
          </cell>
          <cell r="X1452">
            <v>40846</v>
          </cell>
          <cell r="Z1452">
            <v>40499</v>
          </cell>
          <cell r="AA1452">
            <v>40499</v>
          </cell>
          <cell r="AB1452">
            <v>40499</v>
          </cell>
          <cell r="AC1452">
            <v>40734</v>
          </cell>
          <cell r="AE1452" t="str">
            <v>-</v>
          </cell>
          <cell r="AH1452">
            <v>40816</v>
          </cell>
          <cell r="AI1452" t="str">
            <v>-</v>
          </cell>
          <cell r="AJ1452">
            <v>-28923</v>
          </cell>
          <cell r="AK1452">
            <v>50.571428571428569</v>
          </cell>
          <cell r="AV1452">
            <v>40669</v>
          </cell>
          <cell r="AX1452">
            <v>40689</v>
          </cell>
          <cell r="AY1452">
            <v>40844</v>
          </cell>
          <cell r="AZ1452">
            <v>352</v>
          </cell>
        </row>
        <row r="1453">
          <cell r="B1453" t="str">
            <v>A1984442-01</v>
          </cell>
          <cell r="C1453" t="str">
            <v>Vibropac/Petrobras</v>
          </cell>
          <cell r="D1453" t="str">
            <v>Kennedy</v>
          </cell>
          <cell r="M1453">
            <v>1</v>
          </cell>
          <cell r="N1453" t="str">
            <v>LMV-322</v>
          </cell>
          <cell r="O1453">
            <v>18056</v>
          </cell>
          <cell r="Q1453" t="str">
            <v>STD</v>
          </cell>
          <cell r="R1453" t="str">
            <v>PA</v>
          </cell>
          <cell r="S1453" t="str">
            <v>Y</v>
          </cell>
          <cell r="T1453" t="str">
            <v>no</v>
          </cell>
          <cell r="V1453">
            <v>40654</v>
          </cell>
          <cell r="X1453">
            <v>40854</v>
          </cell>
          <cell r="Z1453">
            <v>40661</v>
          </cell>
          <cell r="AA1453">
            <v>40661</v>
          </cell>
          <cell r="AB1453">
            <v>40661</v>
          </cell>
          <cell r="AC1453">
            <v>40742</v>
          </cell>
          <cell r="AE1453" t="str">
            <v>-</v>
          </cell>
          <cell r="AH1453">
            <v>40824</v>
          </cell>
          <cell r="AI1453" t="str">
            <v>-</v>
          </cell>
          <cell r="AJ1453">
            <v>-29039</v>
          </cell>
          <cell r="AK1453">
            <v>28.571428571428573</v>
          </cell>
          <cell r="AV1453">
            <v>40659</v>
          </cell>
          <cell r="AX1453">
            <v>40715</v>
          </cell>
          <cell r="AY1453">
            <v>40858</v>
          </cell>
          <cell r="AZ1453">
            <v>204</v>
          </cell>
        </row>
        <row r="1454">
          <cell r="B1454" t="str">
            <v>A2027279-01</v>
          </cell>
          <cell r="C1454" t="str">
            <v>Delta Process</v>
          </cell>
          <cell r="D1454" t="str">
            <v>DeRoo</v>
          </cell>
          <cell r="H1454" t="str">
            <v>Mary</v>
          </cell>
          <cell r="I1454">
            <v>74097</v>
          </cell>
          <cell r="M1454">
            <v>1</v>
          </cell>
          <cell r="N1454" t="str">
            <v>LMV-311</v>
          </cell>
          <cell r="O1454">
            <v>52401</v>
          </cell>
          <cell r="Q1454" t="str">
            <v>STD</v>
          </cell>
          <cell r="R1454" t="str">
            <v>P8</v>
          </cell>
          <cell r="S1454" t="str">
            <v>N</v>
          </cell>
          <cell r="T1454" t="str">
            <v>yes</v>
          </cell>
          <cell r="V1454">
            <v>40760</v>
          </cell>
          <cell r="X1454">
            <v>40862</v>
          </cell>
          <cell r="Z1454">
            <v>40767</v>
          </cell>
          <cell r="AA1454">
            <v>40767</v>
          </cell>
          <cell r="AB1454">
            <v>40764</v>
          </cell>
          <cell r="AC1454">
            <v>40862</v>
          </cell>
          <cell r="AD1454">
            <v>40704</v>
          </cell>
          <cell r="AE1454" t="str">
            <v>-</v>
          </cell>
          <cell r="AH1454">
            <v>40832</v>
          </cell>
          <cell r="AI1454" t="str">
            <v>-</v>
          </cell>
          <cell r="AJ1454">
            <v>-29115</v>
          </cell>
          <cell r="AK1454">
            <v>14.571428571428571</v>
          </cell>
          <cell r="AQ1454">
            <v>40722</v>
          </cell>
          <cell r="AV1454">
            <v>40760</v>
          </cell>
          <cell r="AX1454">
            <v>40771</v>
          </cell>
          <cell r="AY1454">
            <v>40858</v>
          </cell>
          <cell r="AZ1454">
            <v>98</v>
          </cell>
        </row>
        <row r="1455">
          <cell r="B1455" t="str">
            <v>A1994983-01</v>
          </cell>
          <cell r="C1455" t="str">
            <v>Oliver Equipment / ExxonMobil</v>
          </cell>
          <cell r="D1455" t="str">
            <v>Kennedy</v>
          </cell>
          <cell r="H1455" t="str">
            <v>Christina</v>
          </cell>
          <cell r="M1455">
            <v>1</v>
          </cell>
          <cell r="N1455" t="str">
            <v>LMV-801</v>
          </cell>
          <cell r="O1455">
            <v>21080.85</v>
          </cell>
          <cell r="Q1455" t="str">
            <v>STD</v>
          </cell>
          <cell r="R1455" t="str">
            <v>P4</v>
          </cell>
          <cell r="S1455" t="str">
            <v>N</v>
          </cell>
          <cell r="T1455" t="str">
            <v>no</v>
          </cell>
          <cell r="V1455">
            <v>40681</v>
          </cell>
          <cell r="X1455">
            <v>40892</v>
          </cell>
          <cell r="Z1455">
            <v>40688</v>
          </cell>
          <cell r="AA1455">
            <v>40688</v>
          </cell>
          <cell r="AB1455">
            <v>40683</v>
          </cell>
          <cell r="AC1455">
            <v>40892</v>
          </cell>
          <cell r="AD1455" t="str">
            <v>-</v>
          </cell>
          <cell r="AE1455" t="str">
            <v>-</v>
          </cell>
          <cell r="AH1455">
            <v>40862</v>
          </cell>
          <cell r="AI1455" t="str">
            <v>-</v>
          </cell>
          <cell r="AJ1455">
            <v>-29058</v>
          </cell>
          <cell r="AK1455">
            <v>30.142857142857142</v>
          </cell>
          <cell r="AV1455">
            <v>40701</v>
          </cell>
          <cell r="AX1455">
            <v>40759</v>
          </cell>
          <cell r="AY1455">
            <v>40883</v>
          </cell>
          <cell r="AZ1455">
            <v>202</v>
          </cell>
        </row>
        <row r="1456">
          <cell r="B1456" t="str">
            <v>A1977702-01-02</v>
          </cell>
          <cell r="C1456" t="str">
            <v>Thomas Russell Co / Mark West Energy</v>
          </cell>
          <cell r="D1456" t="str">
            <v>Kennedy</v>
          </cell>
          <cell r="M1456">
            <v>2</v>
          </cell>
          <cell r="N1456" t="str">
            <v>LMV-322</v>
          </cell>
          <cell r="O1456">
            <v>64840</v>
          </cell>
          <cell r="Q1456" t="str">
            <v>STD</v>
          </cell>
          <cell r="R1456" t="str">
            <v>PA</v>
          </cell>
          <cell r="S1456" t="str">
            <v>N</v>
          </cell>
          <cell r="T1456" t="str">
            <v>no</v>
          </cell>
          <cell r="V1456">
            <v>40639</v>
          </cell>
          <cell r="X1456">
            <v>40896</v>
          </cell>
          <cell r="Z1456">
            <v>40646</v>
          </cell>
          <cell r="AA1456">
            <v>40646</v>
          </cell>
          <cell r="AB1456">
            <v>40646</v>
          </cell>
          <cell r="AC1456">
            <v>40784</v>
          </cell>
          <cell r="AD1456">
            <v>40812</v>
          </cell>
          <cell r="AE1456" t="str">
            <v>-</v>
          </cell>
          <cell r="AH1456">
            <v>40866</v>
          </cell>
          <cell r="AI1456" t="str">
            <v>-</v>
          </cell>
          <cell r="AJ1456">
            <v>-29028</v>
          </cell>
          <cell r="AK1456">
            <v>36.714285714285715</v>
          </cell>
          <cell r="AQ1456">
            <v>40695</v>
          </cell>
          <cell r="AV1456">
            <v>40708</v>
          </cell>
          <cell r="AY1456">
            <v>40908</v>
          </cell>
          <cell r="AZ1456">
            <v>269</v>
          </cell>
        </row>
        <row r="1457">
          <cell r="B1457" t="str">
            <v>A2028101-01</v>
          </cell>
          <cell r="C1457" t="str">
            <v>Oliver Equipment Company-CONV.</v>
          </cell>
          <cell r="D1457" t="str">
            <v>Setelin</v>
          </cell>
          <cell r="H1457" t="str">
            <v>Nancy</v>
          </cell>
          <cell r="I1457">
            <v>6012801</v>
          </cell>
          <cell r="M1457">
            <v>1</v>
          </cell>
          <cell r="N1457" t="str">
            <v>CONV</v>
          </cell>
          <cell r="O1457">
            <v>43916</v>
          </cell>
          <cell r="Q1457" t="str">
            <v>STD</v>
          </cell>
          <cell r="R1457" t="str">
            <v>PA</v>
          </cell>
          <cell r="T1457" t="str">
            <v>no</v>
          </cell>
          <cell r="V1457">
            <v>40763</v>
          </cell>
          <cell r="X1457">
            <v>40989</v>
          </cell>
          <cell r="Z1457">
            <v>40770</v>
          </cell>
          <cell r="AA1457">
            <v>40770</v>
          </cell>
          <cell r="AB1457">
            <v>40770</v>
          </cell>
          <cell r="AC1457">
            <v>40877</v>
          </cell>
          <cell r="AD1457">
            <v>40746</v>
          </cell>
          <cell r="AE1457" t="str">
            <v>-</v>
          </cell>
          <cell r="AH1457">
            <v>40959</v>
          </cell>
          <cell r="AI1457" t="str">
            <v>-</v>
          </cell>
          <cell r="AJ1457">
            <v>-29116</v>
          </cell>
          <cell r="AK1457">
            <v>32.285714285714285</v>
          </cell>
          <cell r="AQ1457">
            <v>40770</v>
          </cell>
          <cell r="AV1457">
            <v>40878</v>
          </cell>
          <cell r="AX1457">
            <v>40879</v>
          </cell>
          <cell r="AY1457">
            <v>40983</v>
          </cell>
          <cell r="AZ1457">
            <v>220</v>
          </cell>
        </row>
        <row r="1458">
          <cell r="B1458" t="str">
            <v>A1990043-05-06</v>
          </cell>
          <cell r="C1458" t="str">
            <v>VENTECH ENGINEERS INC.</v>
          </cell>
          <cell r="D1458" t="str">
            <v>Chapman</v>
          </cell>
          <cell r="H1458" t="str">
            <v xml:space="preserve">Madeleine </v>
          </cell>
          <cell r="M1458">
            <v>2</v>
          </cell>
          <cell r="N1458" t="str">
            <v>LMV-311</v>
          </cell>
          <cell r="O1458">
            <v>129200</v>
          </cell>
          <cell r="Q1458" t="str">
            <v>CPX</v>
          </cell>
          <cell r="R1458" t="str">
            <v>PA</v>
          </cell>
          <cell r="S1458" t="str">
            <v>N</v>
          </cell>
          <cell r="T1458" t="str">
            <v>no</v>
          </cell>
          <cell r="V1458">
            <v>40668</v>
          </cell>
          <cell r="X1458">
            <v>41068</v>
          </cell>
          <cell r="Z1458">
            <v>40675</v>
          </cell>
          <cell r="AA1458">
            <v>40675</v>
          </cell>
          <cell r="AB1458">
            <v>40675</v>
          </cell>
          <cell r="AC1458">
            <v>40956</v>
          </cell>
          <cell r="AD1458" t="str">
            <v>-</v>
          </cell>
          <cell r="AE1458" t="str">
            <v>-</v>
          </cell>
          <cell r="AH1458">
            <v>41038</v>
          </cell>
          <cell r="AI1458" t="str">
            <v>-</v>
          </cell>
          <cell r="AJ1458">
            <v>-29049</v>
          </cell>
          <cell r="AK1458">
            <v>57.142857142857146</v>
          </cell>
          <cell r="AV1458">
            <v>40822</v>
          </cell>
          <cell r="AX1458">
            <v>40863</v>
          </cell>
          <cell r="AY1458">
            <v>41086</v>
          </cell>
          <cell r="AZ1458">
            <v>418</v>
          </cell>
        </row>
        <row r="1459">
          <cell r="B1459" t="str">
            <v>A2315585-01-02 (78119629-30-CONV2013)</v>
          </cell>
          <cell r="C1459" t="str">
            <v>MCKENNA ENG &amp; EQUIP/ CHEVRON EL SEGUNDO</v>
          </cell>
          <cell r="D1459" t="str">
            <v>Boening</v>
          </cell>
          <cell r="F1459" t="str">
            <v>-</v>
          </cell>
          <cell r="G1459" t="str">
            <v>-</v>
          </cell>
          <cell r="H1459" t="str">
            <v>Kursten</v>
          </cell>
          <cell r="I1459" t="str">
            <v>028050</v>
          </cell>
          <cell r="J1459" t="str">
            <v>Duplicate A000604-09-10</v>
          </cell>
          <cell r="K1459">
            <v>120002</v>
          </cell>
          <cell r="M1459">
            <v>2</v>
          </cell>
          <cell r="N1459" t="str">
            <v>CONV SPARES</v>
          </cell>
          <cell r="O1459">
            <v>12146.5</v>
          </cell>
          <cell r="P1459" t="str">
            <v>-</v>
          </cell>
          <cell r="Q1459" t="str">
            <v>FLT</v>
          </cell>
          <cell r="R1459" t="str">
            <v>CONV PARTS</v>
          </cell>
          <cell r="S1459" t="str">
            <v>N</v>
          </cell>
          <cell r="T1459" t="str">
            <v>N</v>
          </cell>
          <cell r="U1459">
            <v>41493</v>
          </cell>
          <cell r="V1459">
            <v>41493</v>
          </cell>
          <cell r="W1459">
            <v>41516</v>
          </cell>
          <cell r="X1459">
            <v>41516</v>
          </cell>
          <cell r="Y1459">
            <v>41493</v>
          </cell>
          <cell r="Z1459">
            <v>41500</v>
          </cell>
          <cell r="AA1459">
            <v>41500</v>
          </cell>
          <cell r="AB1459" t="e">
            <v>#N/A</v>
          </cell>
          <cell r="AC1459" t="e">
            <v>#N/A</v>
          </cell>
          <cell r="AE1459" t="str">
            <v>-</v>
          </cell>
          <cell r="AH1459">
            <v>41503</v>
          </cell>
          <cell r="AI1459" t="str">
            <v>-</v>
          </cell>
          <cell r="AJ1459">
            <v>10</v>
          </cell>
          <cell r="AK1459">
            <v>5.8571428571428568</v>
          </cell>
          <cell r="AL1459">
            <v>41493</v>
          </cell>
          <cell r="AM1459" t="str">
            <v>-</v>
          </cell>
          <cell r="AN1459" t="str">
            <v>-</v>
          </cell>
          <cell r="AO1459" t="str">
            <v>-</v>
          </cell>
          <cell r="AP1459" t="str">
            <v>-</v>
          </cell>
          <cell r="AR1459" t="str">
            <v>-</v>
          </cell>
          <cell r="AS1459" t="str">
            <v>-</v>
          </cell>
          <cell r="AT1459" t="str">
            <v>-</v>
          </cell>
          <cell r="AU1459" t="str">
            <v>-</v>
          </cell>
          <cell r="AW1459" t="str">
            <v>-</v>
          </cell>
          <cell r="AY1459">
            <v>41516</v>
          </cell>
        </row>
        <row r="1460">
          <cell r="B1460" t="str">
            <v>2302803(A1995293-01-02-CONV2013)</v>
          </cell>
          <cell r="C1460" t="str">
            <v>JH Wright/Southern Company</v>
          </cell>
          <cell r="D1460" t="str">
            <v>Boening</v>
          </cell>
          <cell r="F1460" t="str">
            <v>-</v>
          </cell>
          <cell r="H1460" t="str">
            <v>Kursten</v>
          </cell>
          <cell r="I1460" t="str">
            <v>MPC10029649</v>
          </cell>
          <cell r="K1460" t="str">
            <v>120302-3</v>
          </cell>
          <cell r="M1460">
            <v>2</v>
          </cell>
          <cell r="N1460" t="str">
            <v>LMV806</v>
          </cell>
          <cell r="O1460">
            <v>61384</v>
          </cell>
          <cell r="P1460" t="str">
            <v>-</v>
          </cell>
          <cell r="Q1460" t="str">
            <v>FLT</v>
          </cell>
          <cell r="R1460" t="str">
            <v>CONV</v>
          </cell>
          <cell r="S1460" t="str">
            <v>N</v>
          </cell>
          <cell r="T1460" t="str">
            <v>N</v>
          </cell>
          <cell r="U1460">
            <v>41464</v>
          </cell>
          <cell r="V1460">
            <v>41464</v>
          </cell>
          <cell r="W1460">
            <v>41555</v>
          </cell>
          <cell r="X1460">
            <v>41578</v>
          </cell>
          <cell r="Y1460">
            <v>41464</v>
          </cell>
          <cell r="Z1460">
            <v>41471</v>
          </cell>
          <cell r="AA1460">
            <v>41471</v>
          </cell>
          <cell r="AB1460" t="e">
            <v>#N/A</v>
          </cell>
          <cell r="AC1460" t="e">
            <v>#N/A</v>
          </cell>
          <cell r="AE1460" t="str">
            <v>-</v>
          </cell>
          <cell r="AH1460">
            <v>41548</v>
          </cell>
          <cell r="AI1460" t="str">
            <v>-</v>
          </cell>
          <cell r="AJ1460">
            <v>-29617</v>
          </cell>
          <cell r="AK1460">
            <v>16.285714285714285</v>
          </cell>
          <cell r="AY1460">
            <v>41625</v>
          </cell>
          <cell r="AZ1460">
            <v>161</v>
          </cell>
        </row>
        <row r="1461">
          <cell r="B1461" t="str">
            <v>A2172850-01</v>
          </cell>
          <cell r="C1461" t="str">
            <v>NPE/Ultramar</v>
          </cell>
          <cell r="D1461" t="str">
            <v>Glynn</v>
          </cell>
          <cell r="F1461" t="str">
            <v>-</v>
          </cell>
          <cell r="G1461" t="str">
            <v>NA</v>
          </cell>
          <cell r="H1461" t="str">
            <v>Audrey</v>
          </cell>
          <cell r="I1461" t="str">
            <v>PUR409653</v>
          </cell>
          <cell r="M1461">
            <v>1</v>
          </cell>
          <cell r="N1461" t="str">
            <v>LMV-322</v>
          </cell>
          <cell r="O1461">
            <v>24236.61</v>
          </cell>
          <cell r="Q1461" t="str">
            <v>STD</v>
          </cell>
          <cell r="R1461" t="str">
            <v>PB</v>
          </cell>
          <cell r="S1461" t="str">
            <v>N</v>
          </cell>
          <cell r="V1461">
            <v>41127</v>
          </cell>
          <cell r="W1461">
            <v>41274</v>
          </cell>
          <cell r="X1461">
            <v>41274</v>
          </cell>
          <cell r="Z1461">
            <v>41134</v>
          </cell>
          <cell r="AB1461">
            <v>41134</v>
          </cell>
          <cell r="AC1461">
            <v>41162</v>
          </cell>
          <cell r="AE1461">
            <v>41219</v>
          </cell>
          <cell r="AF1461">
            <v>41222</v>
          </cell>
          <cell r="AH1461">
            <v>41244</v>
          </cell>
          <cell r="AI1461" t="str">
            <v>-</v>
          </cell>
          <cell r="AJ1461">
            <v>70</v>
          </cell>
          <cell r="AK1461">
            <v>21</v>
          </cell>
          <cell r="AV1461">
            <v>41143</v>
          </cell>
          <cell r="AX1461">
            <v>41157</v>
          </cell>
          <cell r="AZ1461" t="str">
            <v/>
          </cell>
        </row>
        <row r="1462">
          <cell r="B1462" t="str">
            <v>C2227958-01</v>
          </cell>
          <cell r="C1462" t="str">
            <v>Devon Gas Services</v>
          </cell>
          <cell r="D1462" t="str">
            <v>Mallet</v>
          </cell>
          <cell r="F1462" t="str">
            <v>Reichert</v>
          </cell>
          <cell r="I1462" t="str">
            <v>4500017752</v>
          </cell>
          <cell r="J1462" t="str">
            <v>CO-4300</v>
          </cell>
          <cell r="M1462">
            <v>1</v>
          </cell>
          <cell r="N1462" t="str">
            <v>LMC311P</v>
          </cell>
          <cell r="O1462">
            <v>268281.83</v>
          </cell>
          <cell r="P1462" t="str">
            <v>PP</v>
          </cell>
          <cell r="Q1462" t="str">
            <v>MCPX</v>
          </cell>
          <cell r="R1462" t="str">
            <v>CA</v>
          </cell>
          <cell r="S1462" t="str">
            <v>Y</v>
          </cell>
          <cell r="T1462" t="str">
            <v>N</v>
          </cell>
          <cell r="U1462">
            <v>41271</v>
          </cell>
          <cell r="V1462">
            <v>41271</v>
          </cell>
          <cell r="W1462">
            <v>41425</v>
          </cell>
          <cell r="X1462">
            <v>41425</v>
          </cell>
          <cell r="Y1462">
            <v>41271</v>
          </cell>
          <cell r="Z1462">
            <v>41278</v>
          </cell>
          <cell r="AA1462">
            <v>41284</v>
          </cell>
          <cell r="AB1462">
            <v>41285</v>
          </cell>
          <cell r="AC1462">
            <v>41313</v>
          </cell>
          <cell r="AD1462">
            <v>41327</v>
          </cell>
          <cell r="AE1462">
            <v>41347</v>
          </cell>
          <cell r="AF1462">
            <v>41351</v>
          </cell>
          <cell r="AH1462">
            <v>41395</v>
          </cell>
          <cell r="AI1462" t="str">
            <v>-</v>
          </cell>
          <cell r="AJ1462">
            <v>57</v>
          </cell>
          <cell r="AK1462">
            <v>22</v>
          </cell>
          <cell r="AL1462">
            <v>41277</v>
          </cell>
          <cell r="AM1462">
            <v>41312</v>
          </cell>
          <cell r="AN1462">
            <v>41312</v>
          </cell>
          <cell r="AO1462">
            <v>41312</v>
          </cell>
          <cell r="AP1462" t="str">
            <v>-</v>
          </cell>
          <cell r="AZ1462" t="str">
            <v/>
          </cell>
        </row>
        <row r="1463">
          <cell r="B1463" t="str">
            <v>A2226174-01-02</v>
          </cell>
          <cell r="C1463" t="str">
            <v>NPE/Cenovous</v>
          </cell>
          <cell r="D1463" t="str">
            <v>Wareham</v>
          </cell>
          <cell r="F1463" t="str">
            <v>Collins</v>
          </cell>
          <cell r="H1463" t="str">
            <v>Heidi</v>
          </cell>
          <cell r="I1463" t="str">
            <v>PUR533034</v>
          </cell>
          <cell r="J1463" t="str">
            <v>P-0448A/B</v>
          </cell>
          <cell r="L1463" t="str">
            <v>DeRoo</v>
          </cell>
          <cell r="M1463">
            <v>2</v>
          </cell>
          <cell r="N1463" t="str">
            <v>LMV806</v>
          </cell>
          <cell r="O1463">
            <v>96643.04</v>
          </cell>
          <cell r="Q1463" t="str">
            <v>STD</v>
          </cell>
          <cell r="R1463" t="str">
            <v>PB</v>
          </cell>
          <cell r="S1463" t="str">
            <v>N</v>
          </cell>
          <cell r="T1463" t="str">
            <v>N</v>
          </cell>
          <cell r="U1463">
            <v>41225</v>
          </cell>
          <cell r="V1463">
            <v>41262</v>
          </cell>
          <cell r="W1463">
            <v>41456</v>
          </cell>
          <cell r="X1463">
            <v>41456</v>
          </cell>
          <cell r="Y1463">
            <v>41262</v>
          </cell>
          <cell r="Z1463">
            <v>41269</v>
          </cell>
          <cell r="AA1463">
            <v>41276</v>
          </cell>
          <cell r="AB1463">
            <v>41269</v>
          </cell>
          <cell r="AC1463">
            <v>41344</v>
          </cell>
          <cell r="AD1463">
            <v>41297</v>
          </cell>
          <cell r="AE1463">
            <v>41399</v>
          </cell>
          <cell r="AF1463">
            <v>41402</v>
          </cell>
          <cell r="AH1463">
            <v>41426</v>
          </cell>
          <cell r="AI1463" t="str">
            <v>-</v>
          </cell>
          <cell r="AJ1463">
            <v>101</v>
          </cell>
          <cell r="AK1463">
            <v>27.714285714285715</v>
          </cell>
          <cell r="AL1463">
            <v>41262</v>
          </cell>
          <cell r="AP1463">
            <v>41627</v>
          </cell>
          <cell r="AQ1463" t="str">
            <v>X</v>
          </cell>
          <cell r="AZ1463" t="str">
            <v/>
          </cell>
        </row>
        <row r="1464">
          <cell r="B1464" t="str">
            <v>A2266188-03-04</v>
          </cell>
          <cell r="C1464" t="str">
            <v>DCP Midstream</v>
          </cell>
          <cell r="D1464" t="str">
            <v>Boening</v>
          </cell>
          <cell r="F1464" t="str">
            <v>Miller</v>
          </cell>
          <cell r="G1464" t="str">
            <v>-</v>
          </cell>
          <cell r="H1464" t="str">
            <v>Kursten</v>
          </cell>
          <cell r="I1464" t="str">
            <v>FSP01-0000143629</v>
          </cell>
          <cell r="K1464" t="str">
            <v>118527-1</v>
          </cell>
          <cell r="M1464">
            <v>2</v>
          </cell>
          <cell r="N1464" t="str">
            <v>LMV311</v>
          </cell>
          <cell r="O1464">
            <v>85734</v>
          </cell>
          <cell r="P1464" t="str">
            <v>-</v>
          </cell>
          <cell r="Q1464" t="str">
            <v>FLT</v>
          </cell>
          <cell r="R1464" t="str">
            <v>PB</v>
          </cell>
          <cell r="S1464" t="str">
            <v>N</v>
          </cell>
          <cell r="T1464" t="str">
            <v>N</v>
          </cell>
          <cell r="U1464">
            <v>41372</v>
          </cell>
          <cell r="V1464">
            <v>41372</v>
          </cell>
          <cell r="W1464">
            <v>41495</v>
          </cell>
          <cell r="X1464">
            <v>41495</v>
          </cell>
          <cell r="Y1464">
            <v>41372</v>
          </cell>
          <cell r="Z1464">
            <v>41379</v>
          </cell>
          <cell r="AA1464">
            <v>41379</v>
          </cell>
          <cell r="AB1464">
            <v>41379</v>
          </cell>
          <cell r="AC1464">
            <v>41383</v>
          </cell>
          <cell r="AD1464" t="str">
            <v>-</v>
          </cell>
          <cell r="AE1464">
            <v>41440</v>
          </cell>
          <cell r="AF1464">
            <v>41443</v>
          </cell>
          <cell r="AH1464">
            <v>41465</v>
          </cell>
          <cell r="AI1464" t="str">
            <v>-</v>
          </cell>
          <cell r="AJ1464">
            <v>52</v>
          </cell>
          <cell r="AK1464">
            <v>17.571428571428573</v>
          </cell>
          <cell r="AL1464">
            <v>41372</v>
          </cell>
          <cell r="AP1464">
            <v>41372</v>
          </cell>
          <cell r="AR1464" t="str">
            <v>-</v>
          </cell>
          <cell r="AS1464" t="str">
            <v>-</v>
          </cell>
          <cell r="AT1464" t="str">
            <v>-</v>
          </cell>
          <cell r="AV1464">
            <v>41382</v>
          </cell>
          <cell r="AX1464">
            <v>41386</v>
          </cell>
          <cell r="AZ1464" t="str">
            <v/>
          </cell>
        </row>
        <row r="1465">
          <cell r="B1465" t="str">
            <v>A2266188-01-02</v>
          </cell>
          <cell r="C1465" t="str">
            <v>DCP Midstream</v>
          </cell>
          <cell r="D1465" t="str">
            <v>Boening</v>
          </cell>
          <cell r="F1465" t="str">
            <v>Miller</v>
          </cell>
          <cell r="G1465" t="str">
            <v>-</v>
          </cell>
          <cell r="H1465" t="str">
            <v>Kursten</v>
          </cell>
          <cell r="I1465" t="str">
            <v>FSP01-0000143629</v>
          </cell>
          <cell r="K1465" t="str">
            <v>118527-1</v>
          </cell>
          <cell r="M1465">
            <v>2</v>
          </cell>
          <cell r="N1465" t="str">
            <v>LMV311</v>
          </cell>
          <cell r="O1465">
            <v>96068</v>
          </cell>
          <cell r="P1465" t="str">
            <v>-</v>
          </cell>
          <cell r="Q1465" t="str">
            <v>FLT</v>
          </cell>
          <cell r="R1465" t="str">
            <v>PB</v>
          </cell>
          <cell r="S1465" t="str">
            <v>N</v>
          </cell>
          <cell r="T1465" t="str">
            <v>N</v>
          </cell>
          <cell r="U1465">
            <v>41372</v>
          </cell>
          <cell r="V1465">
            <v>41372</v>
          </cell>
          <cell r="W1465">
            <v>41495</v>
          </cell>
          <cell r="X1465">
            <v>41495</v>
          </cell>
          <cell r="Y1465">
            <v>41372</v>
          </cell>
          <cell r="Z1465">
            <v>41379</v>
          </cell>
          <cell r="AA1465">
            <v>41379</v>
          </cell>
          <cell r="AB1465">
            <v>41379</v>
          </cell>
          <cell r="AC1465">
            <v>41383</v>
          </cell>
          <cell r="AD1465" t="str">
            <v>-</v>
          </cell>
          <cell r="AE1465">
            <v>41440</v>
          </cell>
          <cell r="AF1465">
            <v>41443</v>
          </cell>
          <cell r="AH1465">
            <v>41465</v>
          </cell>
          <cell r="AI1465" t="str">
            <v>-</v>
          </cell>
          <cell r="AJ1465">
            <v>52</v>
          </cell>
          <cell r="AK1465">
            <v>17.571428571428573</v>
          </cell>
          <cell r="AL1465">
            <v>41372</v>
          </cell>
          <cell r="AP1465">
            <v>41372</v>
          </cell>
          <cell r="AR1465" t="str">
            <v>-</v>
          </cell>
          <cell r="AS1465" t="str">
            <v>-</v>
          </cell>
          <cell r="AT1465" t="str">
            <v>-</v>
          </cell>
          <cell r="AV1465">
            <v>41382</v>
          </cell>
          <cell r="AX1465">
            <v>41387</v>
          </cell>
          <cell r="AZ1465" t="str">
            <v/>
          </cell>
        </row>
        <row r="1466">
          <cell r="B1466" t="str">
            <v>C2108366-01</v>
          </cell>
          <cell r="C1466" t="str">
            <v>SAJ/ SK Global</v>
          </cell>
          <cell r="D1466" t="str">
            <v>Strunc</v>
          </cell>
          <cell r="F1466" t="str">
            <v>-</v>
          </cell>
          <cell r="H1466" t="str">
            <v>Suzy</v>
          </cell>
          <cell r="I1466" t="str">
            <v>122-005 R1</v>
          </cell>
          <cell r="J1466" t="str">
            <v>NX-C1101        NX-C1102</v>
          </cell>
          <cell r="M1466">
            <v>2</v>
          </cell>
          <cell r="N1466" t="str">
            <v>BMC343EF</v>
          </cell>
          <cell r="O1466">
            <v>1112269</v>
          </cell>
          <cell r="Q1466" t="str">
            <v>CPX</v>
          </cell>
          <cell r="R1466" t="str">
            <v>Pinn/API</v>
          </cell>
          <cell r="S1466" t="str">
            <v>Y</v>
          </cell>
          <cell r="T1466" t="str">
            <v>N</v>
          </cell>
          <cell r="V1466">
            <v>40967</v>
          </cell>
          <cell r="W1466">
            <v>41639</v>
          </cell>
          <cell r="X1466">
            <v>41639</v>
          </cell>
          <cell r="Z1466">
            <v>40974</v>
          </cell>
          <cell r="AB1466">
            <v>40981</v>
          </cell>
          <cell r="AC1466">
            <v>41359</v>
          </cell>
          <cell r="AE1466">
            <v>41429</v>
          </cell>
          <cell r="AF1466">
            <v>41443</v>
          </cell>
          <cell r="AH1466">
            <v>41609</v>
          </cell>
          <cell r="AI1466">
            <v>41485</v>
          </cell>
          <cell r="AJ1466">
            <v>341</v>
          </cell>
          <cell r="AK1466">
            <v>96</v>
          </cell>
          <cell r="AZ1466" t="str">
            <v/>
          </cell>
        </row>
        <row r="1467">
          <cell r="B1467" t="str">
            <v>C2108366-02</v>
          </cell>
          <cell r="C1467" t="str">
            <v>SAJ/ SK Global</v>
          </cell>
          <cell r="D1467" t="str">
            <v>Strunc</v>
          </cell>
          <cell r="F1467" t="str">
            <v>-</v>
          </cell>
          <cell r="H1467" t="str">
            <v>Suzy</v>
          </cell>
          <cell r="I1467" t="str">
            <v>122-005 R1</v>
          </cell>
          <cell r="J1467" t="str">
            <v>NX-C1101        NX-C1102</v>
          </cell>
          <cell r="M1467">
            <v>2</v>
          </cell>
          <cell r="N1467" t="str">
            <v>BMC341P</v>
          </cell>
          <cell r="O1467">
            <v>1058728</v>
          </cell>
          <cell r="Q1467" t="str">
            <v>CPX</v>
          </cell>
          <cell r="R1467" t="str">
            <v>Pinn/API</v>
          </cell>
          <cell r="S1467" t="str">
            <v>Y</v>
          </cell>
          <cell r="T1467" t="str">
            <v>N</v>
          </cell>
          <cell r="V1467">
            <v>40967</v>
          </cell>
          <cell r="W1467">
            <v>41639</v>
          </cell>
          <cell r="X1467">
            <v>41639</v>
          </cell>
          <cell r="Z1467">
            <v>40974</v>
          </cell>
          <cell r="AB1467">
            <v>40981</v>
          </cell>
          <cell r="AC1467">
            <v>41359</v>
          </cell>
          <cell r="AE1467">
            <v>41429</v>
          </cell>
          <cell r="AF1467">
            <v>41443</v>
          </cell>
          <cell r="AH1467">
            <v>41609</v>
          </cell>
          <cell r="AI1467">
            <v>41485</v>
          </cell>
          <cell r="AJ1467">
            <v>341</v>
          </cell>
          <cell r="AK1467">
            <v>96</v>
          </cell>
          <cell r="AZ1467" t="str">
            <v/>
          </cell>
        </row>
        <row r="1468">
          <cell r="B1468" t="str">
            <v>C2267910-01 KIT</v>
          </cell>
          <cell r="C1468" t="str">
            <v>Jacobs/Shell-Geismar KIT</v>
          </cell>
          <cell r="D1468" t="str">
            <v>Weed</v>
          </cell>
          <cell r="F1468" t="str">
            <v>Rossmiller</v>
          </cell>
          <cell r="G1468" t="str">
            <v>Kanous</v>
          </cell>
          <cell r="H1468" t="str">
            <v>Michelle</v>
          </cell>
          <cell r="I1468" t="str">
            <v>HUPL4162-HH078179</v>
          </cell>
          <cell r="J1468" t="str">
            <v>GCC-0K-0301</v>
          </cell>
          <cell r="L1468" t="str">
            <v>Fox</v>
          </cell>
          <cell r="M1468">
            <v>0</v>
          </cell>
          <cell r="N1468" t="str">
            <v>BMC341P</v>
          </cell>
          <cell r="O1468">
            <v>0</v>
          </cell>
          <cell r="P1468" t="str">
            <v>PP</v>
          </cell>
          <cell r="Q1468" t="str">
            <v>CPX</v>
          </cell>
          <cell r="R1468" t="str">
            <v>CF</v>
          </cell>
          <cell r="S1468" t="str">
            <v>Y</v>
          </cell>
          <cell r="T1468" t="str">
            <v>N</v>
          </cell>
          <cell r="U1468">
            <v>41372</v>
          </cell>
          <cell r="V1468">
            <v>41375</v>
          </cell>
          <cell r="W1468">
            <v>41712</v>
          </cell>
          <cell r="X1468">
            <v>41712</v>
          </cell>
          <cell r="Y1468">
            <v>41372</v>
          </cell>
          <cell r="Z1468">
            <v>41379</v>
          </cell>
          <cell r="AA1468" t="str">
            <v>-</v>
          </cell>
          <cell r="AB1468">
            <v>41389</v>
          </cell>
          <cell r="AC1468">
            <v>41379</v>
          </cell>
          <cell r="AD1468">
            <v>41419</v>
          </cell>
          <cell r="AE1468" t="str">
            <v>-</v>
          </cell>
          <cell r="AF1468">
            <v>41465</v>
          </cell>
          <cell r="AH1468">
            <v>41682</v>
          </cell>
          <cell r="AI1468">
            <v>41449</v>
          </cell>
          <cell r="AJ1468">
            <v>65</v>
          </cell>
          <cell r="AK1468">
            <v>48.142857142857146</v>
          </cell>
          <cell r="AL1468">
            <v>41372</v>
          </cell>
          <cell r="AR1468">
            <v>41512</v>
          </cell>
          <cell r="AT1468" t="str">
            <v>Peters</v>
          </cell>
          <cell r="AU1468" t="str">
            <v>Rossmiller</v>
          </cell>
          <cell r="AV1468">
            <v>41530</v>
          </cell>
          <cell r="AW1468">
            <v>41537</v>
          </cell>
          <cell r="AX1468" t="str">
            <v>-</v>
          </cell>
          <cell r="AZ1468" t="str">
            <v/>
          </cell>
        </row>
        <row r="1469">
          <cell r="B1469" t="str">
            <v>C2267639-01 KIT</v>
          </cell>
          <cell r="C1469" t="str">
            <v>Jacobs/Shell-Sarnia KIT</v>
          </cell>
          <cell r="D1469" t="str">
            <v>Weed</v>
          </cell>
          <cell r="F1469" t="str">
            <v>Rossmiller</v>
          </cell>
          <cell r="G1469" t="str">
            <v>Kanous</v>
          </cell>
          <cell r="H1469" t="str">
            <v>Michelle</v>
          </cell>
          <cell r="I1469" t="str">
            <v>HUPL4162-HH078178</v>
          </cell>
          <cell r="J1469" t="str">
            <v>MMUOK-0301</v>
          </cell>
          <cell r="L1469" t="str">
            <v>Fox</v>
          </cell>
          <cell r="M1469">
            <v>0</v>
          </cell>
          <cell r="N1469" t="str">
            <v>BMC341P</v>
          </cell>
          <cell r="O1469">
            <v>0</v>
          </cell>
          <cell r="P1469" t="str">
            <v>PP</v>
          </cell>
          <cell r="Q1469" t="str">
            <v>CPX</v>
          </cell>
          <cell r="R1469" t="str">
            <v>CF</v>
          </cell>
          <cell r="S1469" t="str">
            <v>Y</v>
          </cell>
          <cell r="T1469" t="str">
            <v>N</v>
          </cell>
          <cell r="U1469">
            <v>41372</v>
          </cell>
          <cell r="V1469">
            <v>41374</v>
          </cell>
          <cell r="W1469">
            <v>41712</v>
          </cell>
          <cell r="X1469">
            <v>41712</v>
          </cell>
          <cell r="Y1469">
            <v>41372</v>
          </cell>
          <cell r="Z1469">
            <v>41379</v>
          </cell>
          <cell r="AA1469" t="str">
            <v>-</v>
          </cell>
          <cell r="AB1469">
            <v>41388</v>
          </cell>
          <cell r="AC1469">
            <v>41379</v>
          </cell>
          <cell r="AD1469">
            <v>41419</v>
          </cell>
          <cell r="AE1469" t="str">
            <v>-</v>
          </cell>
          <cell r="AF1469">
            <v>41465</v>
          </cell>
          <cell r="AH1469">
            <v>41682</v>
          </cell>
          <cell r="AI1469">
            <v>41449</v>
          </cell>
          <cell r="AJ1469">
            <v>66</v>
          </cell>
          <cell r="AK1469">
            <v>48.285714285714285</v>
          </cell>
          <cell r="AL1469">
            <v>41372</v>
          </cell>
          <cell r="AR1469">
            <v>41512</v>
          </cell>
          <cell r="AT1469" t="str">
            <v>Peters</v>
          </cell>
          <cell r="AU1469" t="str">
            <v>Rossmiller</v>
          </cell>
          <cell r="AV1469">
            <v>41530</v>
          </cell>
          <cell r="AW1469">
            <v>41537</v>
          </cell>
          <cell r="AX1469" t="str">
            <v>-</v>
          </cell>
          <cell r="AZ1469" t="str">
            <v/>
          </cell>
        </row>
        <row r="1470">
          <cell r="B1470" t="str">
            <v>C2239074-01</v>
          </cell>
          <cell r="C1470" t="str">
            <v>Exterran</v>
          </cell>
          <cell r="D1470" t="str">
            <v>Faber</v>
          </cell>
          <cell r="F1470" t="str">
            <v>Miller</v>
          </cell>
          <cell r="G1470" t="str">
            <v>-</v>
          </cell>
          <cell r="H1470" t="str">
            <v>FLT</v>
          </cell>
          <cell r="I1470" t="str">
            <v>5458033</v>
          </cell>
          <cell r="J1470" t="str">
            <v>C-111</v>
          </cell>
          <cell r="M1470">
            <v>1</v>
          </cell>
          <cell r="N1470" t="str">
            <v>LMC311P</v>
          </cell>
          <cell r="O1470">
            <v>139848</v>
          </cell>
          <cell r="P1470" t="str">
            <v>PP</v>
          </cell>
          <cell r="Q1470" t="str">
            <v>FLT</v>
          </cell>
          <cell r="R1470" t="str">
            <v>CA</v>
          </cell>
          <cell r="S1470" t="str">
            <v>N</v>
          </cell>
          <cell r="T1470" t="str">
            <v>N</v>
          </cell>
          <cell r="U1470">
            <v>41303</v>
          </cell>
          <cell r="V1470">
            <v>41303</v>
          </cell>
          <cell r="W1470">
            <v>41541</v>
          </cell>
          <cell r="X1470">
            <v>41541</v>
          </cell>
          <cell r="Y1470">
            <v>41303</v>
          </cell>
          <cell r="Z1470">
            <v>41310</v>
          </cell>
          <cell r="AA1470">
            <v>41310</v>
          </cell>
          <cell r="AB1470">
            <v>41317</v>
          </cell>
          <cell r="AC1470">
            <v>41429</v>
          </cell>
          <cell r="AD1470">
            <v>41443</v>
          </cell>
          <cell r="AE1470">
            <v>41477</v>
          </cell>
          <cell r="AF1470">
            <v>41481</v>
          </cell>
          <cell r="AH1470">
            <v>41511</v>
          </cell>
          <cell r="AI1470" t="str">
            <v>-</v>
          </cell>
          <cell r="AJ1470">
            <v>129</v>
          </cell>
          <cell r="AK1470">
            <v>34</v>
          </cell>
          <cell r="AL1470">
            <v>41303</v>
          </cell>
          <cell r="AZ1470" t="str">
            <v/>
          </cell>
        </row>
        <row r="1471">
          <cell r="B1471" t="str">
            <v>C2267910-01</v>
          </cell>
          <cell r="C1471" t="str">
            <v>Jacobs/Shell-Geismar UNIT</v>
          </cell>
          <cell r="D1471" t="str">
            <v>Weed</v>
          </cell>
          <cell r="F1471" t="str">
            <v>Rossmiller</v>
          </cell>
          <cell r="G1471" t="str">
            <v>Kanous</v>
          </cell>
          <cell r="H1471" t="str">
            <v>Michelle</v>
          </cell>
          <cell r="I1471" t="str">
            <v>HUPL4162-HH078179</v>
          </cell>
          <cell r="J1471" t="str">
            <v>GCC-0K-0301</v>
          </cell>
          <cell r="L1471" t="str">
            <v>Fox</v>
          </cell>
          <cell r="M1471">
            <v>1</v>
          </cell>
          <cell r="N1471" t="str">
            <v>BMC341P</v>
          </cell>
          <cell r="O1471">
            <v>702466</v>
          </cell>
          <cell r="P1471" t="str">
            <v>PP</v>
          </cell>
          <cell r="Q1471" t="str">
            <v>CPX</v>
          </cell>
          <cell r="R1471" t="str">
            <v>CF</v>
          </cell>
          <cell r="S1471" t="str">
            <v>Y</v>
          </cell>
          <cell r="T1471" t="str">
            <v>N</v>
          </cell>
          <cell r="U1471">
            <v>41372</v>
          </cell>
          <cell r="V1471">
            <v>41375</v>
          </cell>
          <cell r="W1471">
            <v>41712</v>
          </cell>
          <cell r="X1471">
            <v>41712</v>
          </cell>
          <cell r="Y1471">
            <v>41372</v>
          </cell>
          <cell r="Z1471">
            <v>41379</v>
          </cell>
          <cell r="AA1471" t="str">
            <v>-</v>
          </cell>
          <cell r="AB1471">
            <v>41389</v>
          </cell>
          <cell r="AC1471">
            <v>41379</v>
          </cell>
          <cell r="AD1471">
            <v>41419</v>
          </cell>
          <cell r="AE1471" t="str">
            <v>-</v>
          </cell>
          <cell r="AF1471">
            <v>41485</v>
          </cell>
          <cell r="AH1471">
            <v>41682</v>
          </cell>
          <cell r="AI1471">
            <v>41449</v>
          </cell>
          <cell r="AJ1471">
            <v>79</v>
          </cell>
          <cell r="AK1471">
            <v>48.142857142857146</v>
          </cell>
          <cell r="AL1471">
            <v>41372</v>
          </cell>
          <cell r="AR1471">
            <v>41470</v>
          </cell>
          <cell r="AS1471">
            <v>41473</v>
          </cell>
          <cell r="AT1471" t="str">
            <v>Peters</v>
          </cell>
          <cell r="AU1471" t="str">
            <v>-</v>
          </cell>
          <cell r="AV1471">
            <v>41488</v>
          </cell>
          <cell r="AW1471" t="str">
            <v>-</v>
          </cell>
          <cell r="AX1471">
            <v>41498</v>
          </cell>
          <cell r="AZ1471" t="str">
            <v/>
          </cell>
        </row>
        <row r="1472">
          <cell r="B1472" t="str">
            <v>C2267639-01</v>
          </cell>
          <cell r="C1472" t="str">
            <v>Jacobs/Shell-Sarnia UNIT</v>
          </cell>
          <cell r="D1472" t="str">
            <v>Weed</v>
          </cell>
          <cell r="F1472" t="str">
            <v>Rossmiller</v>
          </cell>
          <cell r="G1472" t="str">
            <v>Kanous</v>
          </cell>
          <cell r="H1472" t="str">
            <v>Michelle</v>
          </cell>
          <cell r="I1472" t="str">
            <v>HUPL4162-HH078178</v>
          </cell>
          <cell r="J1472" t="str">
            <v>MMUOK-0301</v>
          </cell>
          <cell r="L1472" t="str">
            <v>Fox</v>
          </cell>
          <cell r="M1472">
            <v>1</v>
          </cell>
          <cell r="N1472" t="str">
            <v>BMC341P</v>
          </cell>
          <cell r="O1472">
            <v>748045</v>
          </cell>
          <cell r="P1472" t="str">
            <v>PP</v>
          </cell>
          <cell r="Q1472" t="str">
            <v>CPX</v>
          </cell>
          <cell r="R1472" t="str">
            <v>CF</v>
          </cell>
          <cell r="S1472" t="str">
            <v>Y</v>
          </cell>
          <cell r="T1472" t="str">
            <v>N</v>
          </cell>
          <cell r="U1472">
            <v>41372</v>
          </cell>
          <cell r="V1472">
            <v>41374</v>
          </cell>
          <cell r="W1472">
            <v>41712</v>
          </cell>
          <cell r="X1472">
            <v>41712</v>
          </cell>
          <cell r="Y1472">
            <v>41372</v>
          </cell>
          <cell r="Z1472">
            <v>41379</v>
          </cell>
          <cell r="AA1472" t="str">
            <v>-</v>
          </cell>
          <cell r="AB1472">
            <v>41388</v>
          </cell>
          <cell r="AC1472">
            <v>41379</v>
          </cell>
          <cell r="AD1472">
            <v>41419</v>
          </cell>
          <cell r="AE1472" t="str">
            <v>-</v>
          </cell>
          <cell r="AF1472">
            <v>41485</v>
          </cell>
          <cell r="AH1472">
            <v>41682</v>
          </cell>
          <cell r="AI1472">
            <v>41449</v>
          </cell>
          <cell r="AJ1472">
            <v>80</v>
          </cell>
          <cell r="AK1472">
            <v>48.285714285714285</v>
          </cell>
          <cell r="AL1472">
            <v>41372</v>
          </cell>
          <cell r="AR1472">
            <v>41470</v>
          </cell>
          <cell r="AS1472">
            <v>41473</v>
          </cell>
          <cell r="AT1472" t="str">
            <v>Peters</v>
          </cell>
          <cell r="AU1472" t="str">
            <v>-</v>
          </cell>
          <cell r="AV1472">
            <v>41488</v>
          </cell>
          <cell r="AW1472" t="str">
            <v>-</v>
          </cell>
          <cell r="AX1472">
            <v>41498</v>
          </cell>
          <cell r="AZ1472" t="str">
            <v/>
          </cell>
        </row>
        <row r="1473">
          <cell r="B1473" t="str">
            <v>A2336971-01-02</v>
          </cell>
          <cell r="C1473" t="str">
            <v>Sigma Int'l / Mongolia China Coal Mengda</v>
          </cell>
          <cell r="D1473" t="str">
            <v>Whitfield</v>
          </cell>
          <cell r="G1473" t="str">
            <v>Lance</v>
          </cell>
          <cell r="H1473" t="str">
            <v>Audrey</v>
          </cell>
          <cell r="I1473" t="str">
            <v>DL-20130924-Mengda-DQY</v>
          </cell>
          <cell r="J1473">
            <v>0</v>
          </cell>
          <cell r="K1473" t="str">
            <v>118206-3</v>
          </cell>
          <cell r="M1473">
            <v>2</v>
          </cell>
          <cell r="N1473" t="str">
            <v>LMV322</v>
          </cell>
          <cell r="O1473">
            <v>282640</v>
          </cell>
          <cell r="P1473" t="str">
            <v>PP</v>
          </cell>
          <cell r="Q1473" t="str">
            <v>MCPX</v>
          </cell>
          <cell r="R1473" t="str">
            <v>PD</v>
          </cell>
          <cell r="S1473" t="str">
            <v>Y</v>
          </cell>
          <cell r="T1473" t="str">
            <v>N</v>
          </cell>
          <cell r="U1473">
            <v>41547</v>
          </cell>
          <cell r="V1473">
            <v>41547</v>
          </cell>
          <cell r="W1473">
            <v>41761</v>
          </cell>
          <cell r="X1473">
            <v>41761</v>
          </cell>
          <cell r="Y1473">
            <v>41547</v>
          </cell>
          <cell r="Z1473">
            <v>41554</v>
          </cell>
          <cell r="AA1473">
            <v>41554</v>
          </cell>
          <cell r="AB1473">
            <v>41554</v>
          </cell>
          <cell r="AC1473">
            <v>41649</v>
          </cell>
          <cell r="AD1473">
            <v>41661</v>
          </cell>
          <cell r="AE1473">
            <v>41676</v>
          </cell>
          <cell r="AF1473">
            <v>41680</v>
          </cell>
          <cell r="AH1473">
            <v>41731</v>
          </cell>
          <cell r="AI1473" t="str">
            <v>-</v>
          </cell>
          <cell r="AJ1473">
            <v>96</v>
          </cell>
          <cell r="AK1473">
            <v>30.571428571428573</v>
          </cell>
          <cell r="AL1473">
            <v>41912</v>
          </cell>
          <cell r="AZ1473" t="str">
            <v/>
          </cell>
        </row>
        <row r="1474">
          <cell r="B1474" t="str">
            <v>A2359859-01-02</v>
          </cell>
          <cell r="C1474" t="str">
            <v>SK Incheon Petrochemical Co LTD</v>
          </cell>
          <cell r="D1474" t="str">
            <v>Gonzales</v>
          </cell>
          <cell r="H1474" t="str">
            <v>Christina</v>
          </cell>
          <cell r="I1474" t="str">
            <v>4120092820</v>
          </cell>
          <cell r="J1474" t="str">
            <v>P-830-21AB</v>
          </cell>
          <cell r="K1474" t="str">
            <v>122768-2</v>
          </cell>
          <cell r="L1474" t="str">
            <v>Mallet</v>
          </cell>
          <cell r="M1474">
            <v>2</v>
          </cell>
          <cell r="N1474" t="str">
            <v>LMV311</v>
          </cell>
          <cell r="O1474">
            <v>570000</v>
          </cell>
          <cell r="P1474" t="str">
            <v>PP</v>
          </cell>
          <cell r="Q1474" t="str">
            <v>MCPX</v>
          </cell>
          <cell r="R1474" t="str">
            <v>PD</v>
          </cell>
          <cell r="S1474" t="str">
            <v>Y</v>
          </cell>
          <cell r="T1474" t="str">
            <v>N</v>
          </cell>
          <cell r="U1474">
            <v>41603</v>
          </cell>
          <cell r="V1474">
            <v>41604</v>
          </cell>
          <cell r="W1474">
            <v>41845</v>
          </cell>
          <cell r="X1474">
            <v>41845</v>
          </cell>
          <cell r="Y1474">
            <v>41603</v>
          </cell>
          <cell r="Z1474">
            <v>41611</v>
          </cell>
          <cell r="AA1474">
            <v>41611</v>
          </cell>
          <cell r="AB1474">
            <v>41611</v>
          </cell>
          <cell r="AC1474">
            <v>41733</v>
          </cell>
          <cell r="AD1474">
            <v>41747</v>
          </cell>
          <cell r="AE1474">
            <v>41760</v>
          </cell>
          <cell r="AF1474">
            <v>41764</v>
          </cell>
          <cell r="AH1474">
            <v>41815</v>
          </cell>
          <cell r="AI1474" t="str">
            <v>-</v>
          </cell>
          <cell r="AJ1474">
            <v>115</v>
          </cell>
          <cell r="AK1474">
            <v>34.428571428571431</v>
          </cell>
          <cell r="AL1474">
            <v>41603</v>
          </cell>
          <cell r="AM1474" t="str">
            <v>-</v>
          </cell>
          <cell r="AN1474" t="str">
            <v>-</v>
          </cell>
          <cell r="AO1474" t="str">
            <v>-</v>
          </cell>
          <cell r="AP1474" t="str">
            <v>-</v>
          </cell>
          <cell r="AR1474" t="str">
            <v>-</v>
          </cell>
          <cell r="AS1474" t="str">
            <v>-</v>
          </cell>
          <cell r="AT1474" t="str">
            <v>-</v>
          </cell>
          <cell r="AU1474" t="str">
            <v>-</v>
          </cell>
          <cell r="AV1474" t="str">
            <v>-</v>
          </cell>
          <cell r="AW1474" t="str">
            <v>-</v>
          </cell>
          <cell r="AX1474" t="str">
            <v>-</v>
          </cell>
          <cell r="AY1474" t="str">
            <v>-</v>
          </cell>
          <cell r="AZ1474" t="str">
            <v>-</v>
          </cell>
        </row>
        <row r="1475">
          <cell r="B1475" t="str">
            <v>C2287374-02</v>
          </cell>
          <cell r="C1475" t="str">
            <v>Oberon Fuels</v>
          </cell>
          <cell r="D1475" t="str">
            <v>Mckechnie</v>
          </cell>
          <cell r="F1475" t="str">
            <v>Schumacher</v>
          </cell>
          <cell r="H1475" t="str">
            <v>Christina</v>
          </cell>
          <cell r="I1475" t="str">
            <v>SUN-29MAY29</v>
          </cell>
          <cell r="J1475" t="str">
            <v>TBD</v>
          </cell>
          <cell r="K1475" t="str">
            <v>SC12356</v>
          </cell>
          <cell r="L1475" t="str">
            <v>Gonzales
Chatterji</v>
          </cell>
          <cell r="M1475">
            <v>1</v>
          </cell>
          <cell r="N1475" t="str">
            <v>BMC341P</v>
          </cell>
          <cell r="O1475">
            <v>340000</v>
          </cell>
          <cell r="P1475" t="str">
            <v>PP</v>
          </cell>
          <cell r="Q1475" t="str">
            <v>MCPX</v>
          </cell>
          <cell r="R1475" t="str">
            <v>CF</v>
          </cell>
          <cell r="S1475" t="str">
            <v>Y</v>
          </cell>
          <cell r="T1475" t="str">
            <v>N</v>
          </cell>
          <cell r="U1475">
            <v>41424</v>
          </cell>
          <cell r="V1475">
            <v>41425</v>
          </cell>
          <cell r="W1475">
            <v>42053</v>
          </cell>
          <cell r="X1475">
            <v>42053</v>
          </cell>
          <cell r="Y1475">
            <v>41424</v>
          </cell>
          <cell r="Z1475">
            <v>41432</v>
          </cell>
          <cell r="AA1475" t="str">
            <v>-</v>
          </cell>
          <cell r="AB1475">
            <v>41439</v>
          </cell>
          <cell r="AC1475">
            <v>41481</v>
          </cell>
          <cell r="AD1475">
            <v>41502</v>
          </cell>
          <cell r="AE1475">
            <v>41542</v>
          </cell>
          <cell r="AF1475">
            <v>41933</v>
          </cell>
          <cell r="AH1475">
            <v>42023</v>
          </cell>
          <cell r="AI1475" t="str">
            <v>-</v>
          </cell>
          <cell r="AJ1475">
            <v>363</v>
          </cell>
          <cell r="AK1475">
            <v>89.714285714285708</v>
          </cell>
          <cell r="AL1475">
            <v>41425</v>
          </cell>
          <cell r="AM1475">
            <v>41436</v>
          </cell>
          <cell r="AN1475" t="str">
            <v>-</v>
          </cell>
          <cell r="AO1475">
            <v>41435</v>
          </cell>
          <cell r="AP1475">
            <v>41463</v>
          </cell>
          <cell r="AR1475" t="str">
            <v>-</v>
          </cell>
          <cell r="AS1475" t="str">
            <v>-</v>
          </cell>
          <cell r="AT1475" t="str">
            <v>-</v>
          </cell>
          <cell r="AU1475" t="str">
            <v>-</v>
          </cell>
          <cell r="AV1475">
            <v>41576</v>
          </cell>
          <cell r="AW1475" t="str">
            <v>-</v>
          </cell>
          <cell r="AX1475">
            <v>41577</v>
          </cell>
        </row>
        <row r="1476">
          <cell r="B1476" t="str">
            <v>C2287374-03</v>
          </cell>
          <cell r="C1476" t="str">
            <v>Oberon Fuels</v>
          </cell>
          <cell r="D1476" t="str">
            <v>Mckechnie</v>
          </cell>
          <cell r="F1476" t="str">
            <v>Schumacher</v>
          </cell>
          <cell r="H1476" t="str">
            <v>Christina</v>
          </cell>
          <cell r="I1476" t="str">
            <v>SUN-29MAY29</v>
          </cell>
          <cell r="J1476" t="str">
            <v>TBD</v>
          </cell>
          <cell r="K1476" t="str">
            <v>SC12356</v>
          </cell>
          <cell r="L1476" t="str">
            <v>Gonzales
Chatterji</v>
          </cell>
          <cell r="M1476">
            <v>1</v>
          </cell>
          <cell r="N1476" t="str">
            <v>BMC341P</v>
          </cell>
          <cell r="O1476">
            <v>340000</v>
          </cell>
          <cell r="P1476" t="str">
            <v>PP</v>
          </cell>
          <cell r="Q1476" t="str">
            <v>MCPX</v>
          </cell>
          <cell r="R1476" t="str">
            <v>CF</v>
          </cell>
          <cell r="S1476" t="str">
            <v>Y</v>
          </cell>
          <cell r="T1476" t="str">
            <v>N</v>
          </cell>
          <cell r="U1476">
            <v>41424</v>
          </cell>
          <cell r="V1476">
            <v>41425</v>
          </cell>
          <cell r="W1476">
            <v>42116</v>
          </cell>
          <cell r="X1476">
            <v>42116</v>
          </cell>
          <cell r="Y1476">
            <v>41424</v>
          </cell>
          <cell r="Z1476">
            <v>41432</v>
          </cell>
          <cell r="AA1476" t="str">
            <v>-</v>
          </cell>
          <cell r="AB1476">
            <v>41439</v>
          </cell>
          <cell r="AC1476">
            <v>41481</v>
          </cell>
          <cell r="AD1476">
            <v>41502</v>
          </cell>
          <cell r="AE1476">
            <v>41990</v>
          </cell>
          <cell r="AF1476">
            <v>41997</v>
          </cell>
          <cell r="AH1476">
            <v>42086</v>
          </cell>
          <cell r="AI1476" t="str">
            <v>-</v>
          </cell>
          <cell r="AJ1476">
            <v>409</v>
          </cell>
          <cell r="AK1476">
            <v>98.714285714285708</v>
          </cell>
          <cell r="AL1476">
            <v>41425</v>
          </cell>
          <cell r="AM1476">
            <v>41436</v>
          </cell>
          <cell r="AN1476" t="str">
            <v>-</v>
          </cell>
          <cell r="AO1476">
            <v>41435</v>
          </cell>
          <cell r="AP1476">
            <v>41463</v>
          </cell>
          <cell r="AR1476" t="str">
            <v>-</v>
          </cell>
          <cell r="AS1476" t="str">
            <v>-</v>
          </cell>
          <cell r="AT1476" t="str">
            <v>-</v>
          </cell>
          <cell r="AU1476" t="str">
            <v>-</v>
          </cell>
          <cell r="AV1476">
            <v>41576</v>
          </cell>
          <cell r="AW1476" t="str">
            <v>-</v>
          </cell>
          <cell r="AX1476">
            <v>41577</v>
          </cell>
        </row>
        <row r="1477">
          <cell r="B1477" t="str">
            <v>C2287374-04</v>
          </cell>
          <cell r="C1477" t="str">
            <v>Oberon Fuels</v>
          </cell>
          <cell r="D1477" t="str">
            <v>Mckechnie</v>
          </cell>
          <cell r="F1477" t="str">
            <v>Schumacher</v>
          </cell>
          <cell r="H1477" t="str">
            <v>Christina</v>
          </cell>
          <cell r="I1477" t="str">
            <v>SUN-29MAY29</v>
          </cell>
          <cell r="J1477" t="str">
            <v>TBD</v>
          </cell>
          <cell r="K1477" t="str">
            <v>SC12356</v>
          </cell>
          <cell r="L1477" t="str">
            <v>Gonzales
Chatterji</v>
          </cell>
          <cell r="M1477">
            <v>1</v>
          </cell>
          <cell r="N1477" t="str">
            <v>BMC341P</v>
          </cell>
          <cell r="O1477">
            <v>340000</v>
          </cell>
          <cell r="P1477" t="str">
            <v>PP</v>
          </cell>
          <cell r="Q1477" t="str">
            <v>MCPX</v>
          </cell>
          <cell r="R1477" t="str">
            <v>CF</v>
          </cell>
          <cell r="S1477" t="str">
            <v>Y</v>
          </cell>
          <cell r="T1477" t="str">
            <v>N</v>
          </cell>
          <cell r="U1477">
            <v>41424</v>
          </cell>
          <cell r="V1477">
            <v>41425</v>
          </cell>
          <cell r="W1477">
            <v>42180</v>
          </cell>
          <cell r="X1477">
            <v>42180</v>
          </cell>
          <cell r="Y1477">
            <v>41424</v>
          </cell>
          <cell r="Z1477">
            <v>41432</v>
          </cell>
          <cell r="AA1477">
            <v>41432</v>
          </cell>
          <cell r="AB1477">
            <v>41439</v>
          </cell>
          <cell r="AC1477">
            <v>41481</v>
          </cell>
          <cell r="AD1477">
            <v>41502</v>
          </cell>
          <cell r="AE1477">
            <v>42054</v>
          </cell>
          <cell r="AF1477">
            <v>42061</v>
          </cell>
          <cell r="AH1477">
            <v>42150</v>
          </cell>
          <cell r="AI1477" t="str">
            <v>-</v>
          </cell>
          <cell r="AJ1477">
            <v>455</v>
          </cell>
          <cell r="AK1477">
            <v>107.85714285714286</v>
          </cell>
          <cell r="AL1477">
            <v>41425</v>
          </cell>
          <cell r="AM1477">
            <v>41436</v>
          </cell>
          <cell r="AN1477" t="str">
            <v>-</v>
          </cell>
          <cell r="AO1477">
            <v>41435</v>
          </cell>
          <cell r="AP1477">
            <v>41463</v>
          </cell>
          <cell r="AR1477" t="str">
            <v>-</v>
          </cell>
          <cell r="AS1477" t="str">
            <v>-</v>
          </cell>
          <cell r="AT1477" t="str">
            <v>-</v>
          </cell>
          <cell r="AU1477" t="str">
            <v>-</v>
          </cell>
          <cell r="AV1477">
            <v>41576</v>
          </cell>
          <cell r="AW1477" t="str">
            <v>-</v>
          </cell>
          <cell r="AX1477">
            <v>41577</v>
          </cell>
        </row>
        <row r="1478">
          <cell r="B1478" t="str">
            <v>C2287374-05</v>
          </cell>
          <cell r="C1478" t="str">
            <v>Oberon Fuels</v>
          </cell>
          <cell r="D1478" t="str">
            <v>Mckechnie</v>
          </cell>
          <cell r="F1478" t="str">
            <v>Schumacher</v>
          </cell>
          <cell r="H1478" t="str">
            <v>Christina</v>
          </cell>
          <cell r="I1478" t="str">
            <v>SUN-29MAY29</v>
          </cell>
          <cell r="J1478" t="str">
            <v>TBD</v>
          </cell>
          <cell r="K1478" t="str">
            <v>SC12356</v>
          </cell>
          <cell r="L1478" t="str">
            <v>Gonzales
Chatterji</v>
          </cell>
          <cell r="M1478">
            <v>1</v>
          </cell>
          <cell r="N1478" t="str">
            <v>BMC341P</v>
          </cell>
          <cell r="O1478">
            <v>340000</v>
          </cell>
          <cell r="P1478" t="str">
            <v>PP</v>
          </cell>
          <cell r="Q1478" t="str">
            <v>MCPX</v>
          </cell>
          <cell r="R1478" t="str">
            <v>CF</v>
          </cell>
          <cell r="S1478" t="str">
            <v>Y</v>
          </cell>
          <cell r="T1478" t="str">
            <v>N</v>
          </cell>
          <cell r="U1478">
            <v>41424</v>
          </cell>
          <cell r="V1478">
            <v>41425</v>
          </cell>
          <cell r="W1478">
            <v>42236</v>
          </cell>
          <cell r="X1478">
            <v>42236</v>
          </cell>
          <cell r="Y1478">
            <v>41424</v>
          </cell>
          <cell r="Z1478">
            <v>41432</v>
          </cell>
          <cell r="AA1478" t="str">
            <v>-</v>
          </cell>
          <cell r="AB1478">
            <v>41439</v>
          </cell>
          <cell r="AC1478">
            <v>41481</v>
          </cell>
          <cell r="AD1478">
            <v>41502</v>
          </cell>
          <cell r="AE1478">
            <v>42110</v>
          </cell>
          <cell r="AF1478">
            <v>42117</v>
          </cell>
          <cell r="AH1478">
            <v>42206</v>
          </cell>
          <cell r="AI1478" t="str">
            <v>-</v>
          </cell>
          <cell r="AJ1478">
            <v>495</v>
          </cell>
          <cell r="AK1478">
            <v>115.85714285714286</v>
          </cell>
          <cell r="AL1478">
            <v>41425</v>
          </cell>
          <cell r="AM1478">
            <v>41436</v>
          </cell>
          <cell r="AN1478" t="str">
            <v>-</v>
          </cell>
          <cell r="AO1478">
            <v>41435</v>
          </cell>
          <cell r="AP1478">
            <v>41463</v>
          </cell>
          <cell r="AR1478" t="str">
            <v>-</v>
          </cell>
          <cell r="AS1478" t="str">
            <v>-</v>
          </cell>
          <cell r="AT1478" t="str">
            <v>-</v>
          </cell>
          <cell r="AU1478" t="str">
            <v>-</v>
          </cell>
          <cell r="AV1478">
            <v>41576</v>
          </cell>
          <cell r="AW1478" t="str">
            <v>-</v>
          </cell>
          <cell r="AX1478">
            <v>41577</v>
          </cell>
        </row>
        <row r="1479">
          <cell r="B1479" t="str">
            <v>A2066894-01</v>
          </cell>
          <cell r="C1479" t="str">
            <v>CANCELLED/Houston Refining,LP</v>
          </cell>
          <cell r="D1479" t="str">
            <v>Boening</v>
          </cell>
          <cell r="F1479" t="str">
            <v>-</v>
          </cell>
          <cell r="H1479" t="str">
            <v>Madeleine</v>
          </cell>
          <cell r="I1479">
            <v>4401415149</v>
          </cell>
          <cell r="M1479">
            <v>1</v>
          </cell>
          <cell r="N1479" t="str">
            <v>LMV-322</v>
          </cell>
          <cell r="O1479">
            <v>41404</v>
          </cell>
          <cell r="Q1479" t="str">
            <v>STD</v>
          </cell>
          <cell r="R1479" t="str">
            <v>PA</v>
          </cell>
          <cell r="S1479" t="str">
            <v>N</v>
          </cell>
          <cell r="T1479" t="str">
            <v>no</v>
          </cell>
          <cell r="V1479">
            <v>40857</v>
          </cell>
          <cell r="W1479">
            <v>40955</v>
          </cell>
          <cell r="AZ1479" t="str">
            <v/>
          </cell>
        </row>
        <row r="1480">
          <cell r="AZ1480" t="str">
            <v/>
          </cell>
        </row>
        <row r="1481">
          <cell r="AZ1481" t="str">
            <v/>
          </cell>
        </row>
        <row r="1482">
          <cell r="AZ1482" t="str">
            <v/>
          </cell>
        </row>
        <row r="1483">
          <cell r="AZ1483" t="str">
            <v/>
          </cell>
        </row>
        <row r="1484">
          <cell r="AZ1484" t="str">
            <v/>
          </cell>
        </row>
        <row r="1485">
          <cell r="AZ1485" t="str">
            <v/>
          </cell>
        </row>
        <row r="1486">
          <cell r="AZ1486" t="str">
            <v/>
          </cell>
        </row>
        <row r="1487">
          <cell r="AZ1487" t="str">
            <v/>
          </cell>
        </row>
        <row r="1488">
          <cell r="AZ1488" t="str">
            <v/>
          </cell>
        </row>
        <row r="1489">
          <cell r="AZ1489" t="str">
            <v/>
          </cell>
        </row>
        <row r="1490">
          <cell r="AZ1490" t="str">
            <v/>
          </cell>
        </row>
        <row r="1491">
          <cell r="AZ1491" t="str">
            <v/>
          </cell>
        </row>
        <row r="1492">
          <cell r="AZ1492" t="str">
            <v/>
          </cell>
        </row>
        <row r="1493">
          <cell r="AZ1493" t="str">
            <v/>
          </cell>
        </row>
        <row r="1494">
          <cell r="AZ1494" t="str">
            <v/>
          </cell>
        </row>
        <row r="1495">
          <cell r="AZ1495" t="str">
            <v/>
          </cell>
        </row>
        <row r="1496">
          <cell r="AZ1496" t="str">
            <v/>
          </cell>
        </row>
        <row r="1497">
          <cell r="AZ1497" t="str">
            <v/>
          </cell>
        </row>
        <row r="1498">
          <cell r="AZ1498" t="str">
            <v/>
          </cell>
        </row>
        <row r="1499">
          <cell r="AZ1499" t="str">
            <v/>
          </cell>
        </row>
        <row r="1500">
          <cell r="AZ1500" t="str">
            <v/>
          </cell>
        </row>
        <row r="1501">
          <cell r="AZ1501" t="str">
            <v/>
          </cell>
        </row>
        <row r="1502">
          <cell r="AZ1502" t="str">
            <v/>
          </cell>
        </row>
        <row r="1503">
          <cell r="AZ1503" t="str">
            <v/>
          </cell>
        </row>
        <row r="1504">
          <cell r="AZ1504" t="str">
            <v/>
          </cell>
        </row>
        <row r="1505">
          <cell r="AZ1505" t="str">
            <v/>
          </cell>
        </row>
        <row r="1506">
          <cell r="AZ1506" t="str">
            <v/>
          </cell>
        </row>
        <row r="1507">
          <cell r="AZ1507" t="str">
            <v/>
          </cell>
        </row>
        <row r="1508">
          <cell r="AZ1508" t="str">
            <v/>
          </cell>
        </row>
        <row r="1509">
          <cell r="AZ1509" t="str">
            <v/>
          </cell>
        </row>
        <row r="1510">
          <cell r="AZ1510" t="str">
            <v/>
          </cell>
        </row>
        <row r="1511">
          <cell r="AZ1511" t="str">
            <v/>
          </cell>
        </row>
        <row r="1512">
          <cell r="AZ1512" t="str">
            <v/>
          </cell>
        </row>
        <row r="1513">
          <cell r="AZ1513" t="str">
            <v/>
          </cell>
        </row>
        <row r="1514">
          <cell r="AZ1514" t="str">
            <v/>
          </cell>
        </row>
        <row r="1515">
          <cell r="AZ1515" t="str">
            <v/>
          </cell>
        </row>
        <row r="1516">
          <cell r="AZ1516" t="str">
            <v/>
          </cell>
        </row>
        <row r="1517">
          <cell r="AZ1517" t="str">
            <v/>
          </cell>
        </row>
        <row r="1518">
          <cell r="AZ1518" t="str">
            <v/>
          </cell>
        </row>
        <row r="1519">
          <cell r="AZ1519" t="str">
            <v/>
          </cell>
        </row>
        <row r="1520">
          <cell r="AZ1520" t="str">
            <v/>
          </cell>
        </row>
        <row r="1521">
          <cell r="AZ1521" t="str">
            <v/>
          </cell>
        </row>
        <row r="1522">
          <cell r="AZ1522" t="str">
            <v/>
          </cell>
        </row>
        <row r="1523">
          <cell r="AZ1523" t="str">
            <v/>
          </cell>
        </row>
        <row r="1524">
          <cell r="AZ1524" t="str">
            <v/>
          </cell>
        </row>
        <row r="1525">
          <cell r="AZ1525" t="str">
            <v/>
          </cell>
        </row>
        <row r="1526">
          <cell r="AZ1526" t="str">
            <v/>
          </cell>
        </row>
        <row r="1527">
          <cell r="AZ1527" t="str">
            <v/>
          </cell>
        </row>
        <row r="1528">
          <cell r="AZ1528" t="str">
            <v/>
          </cell>
        </row>
        <row r="1529">
          <cell r="AZ1529" t="str">
            <v/>
          </cell>
        </row>
        <row r="1530">
          <cell r="AZ1530" t="str">
            <v/>
          </cell>
        </row>
        <row r="1531">
          <cell r="AZ1531" t="str">
            <v/>
          </cell>
        </row>
        <row r="1532">
          <cell r="AZ1532" t="str">
            <v/>
          </cell>
        </row>
        <row r="1533">
          <cell r="AZ1533" t="str">
            <v/>
          </cell>
        </row>
        <row r="1534">
          <cell r="AZ1534" t="str">
            <v/>
          </cell>
        </row>
        <row r="1535">
          <cell r="AZ1535" t="str">
            <v/>
          </cell>
        </row>
        <row r="1536">
          <cell r="AZ1536" t="str">
            <v/>
          </cell>
        </row>
        <row r="1537">
          <cell r="AZ1537" t="str">
            <v/>
          </cell>
        </row>
        <row r="1538">
          <cell r="AZ1538" t="str">
            <v/>
          </cell>
        </row>
        <row r="1539">
          <cell r="AZ1539" t="str">
            <v/>
          </cell>
        </row>
      </sheetData>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sheetName val="SDI Creator"/>
      <sheetName val="Tecnimont's Instruction"/>
      <sheetName val="VENDOR DATA LIST"/>
      <sheetName val="RETURNED"/>
      <sheetName val="OUTSTANDING"/>
      <sheetName val="VDI"/>
      <sheetName val="DOC SUBMITTAL STATUS TRACKER"/>
      <sheetName val="SDI"/>
      <sheetName val="RETURNED DOCS"/>
      <sheetName val="OUTSTANDING DOCS"/>
      <sheetName val="T-000 Master"/>
      <sheetName val="T-Cover B1-322"/>
      <sheetName val="NOTES TO SELF"/>
      <sheetName val="BINDER SET UP "/>
      <sheetName val="TOC-LMV311"/>
      <sheetName val="TOC-LMV322"/>
      <sheetName val="A5-311"/>
      <sheetName val="A5-322"/>
      <sheetName val="TOC-PUMPS"/>
      <sheetName val="COVER-PUMPS"/>
      <sheetName val="TOC-COMPRESSORS"/>
      <sheetName val="COVER-COMPRESSORS"/>
      <sheetName val="T-Cover P3-322"/>
      <sheetName val="TURNAROUND"/>
    </sheetNames>
    <sheetDataSet>
      <sheetData sheetId="0"/>
      <sheetData sheetId="1"/>
      <sheetData sheetId="2"/>
      <sheetData sheetId="3"/>
      <sheetData sheetId="4"/>
      <sheetData sheetId="5"/>
      <sheetData sheetId="6"/>
      <sheetData sheetId="7"/>
      <sheetData sheetId="8">
        <row r="19">
          <cell r="E19" t="str">
            <v>Document Index (VDI)</v>
          </cell>
          <cell r="F19"/>
          <cell r="G19" t="str">
            <v>EPCC3-GG-VD-016-0704-ZLD-941001</v>
          </cell>
          <cell r="H19" t="str">
            <v>A1-311_VDI Rev.2</v>
          </cell>
          <cell r="I19" t="str">
            <v>I</v>
          </cell>
          <cell r="J19" t="str">
            <v>Information Only</v>
          </cell>
        </row>
        <row r="20">
          <cell r="E20"/>
          <cell r="F20"/>
          <cell r="G20"/>
          <cell r="H20"/>
          <cell r="I20"/>
          <cell r="J20"/>
        </row>
        <row r="21">
          <cell r="E21" t="str">
            <v>Monthly Progress / Status Reports</v>
          </cell>
          <cell r="F21"/>
          <cell r="G21" t="str">
            <v>EPCC3-GG-VD-016-0704-ZRP-941002</v>
          </cell>
          <cell r="H21" t="str">
            <v>A3-311_MPR Rev.0</v>
          </cell>
          <cell r="I21" t="str">
            <v>I</v>
          </cell>
          <cell r="J21" t="str">
            <v>Information Only</v>
          </cell>
        </row>
        <row r="22">
          <cell r="E22"/>
          <cell r="F22"/>
          <cell r="G22"/>
          <cell r="H22"/>
          <cell r="I22"/>
          <cell r="J22"/>
        </row>
        <row r="23">
          <cell r="E23" t="str">
            <v>Quality Control Plan (ITP-Inspection and Test Plan)</v>
          </cell>
          <cell r="F23"/>
          <cell r="G23" t="str">
            <v>EPCC3-GG-VD-016-0704-ZLP-941003</v>
          </cell>
          <cell r="H23" t="str">
            <v>A5-311_QCP Rev.4</v>
          </cell>
          <cell r="I23" t="str">
            <v>S</v>
          </cell>
          <cell r="J23" t="str">
            <v>Submitted</v>
          </cell>
        </row>
        <row r="24">
          <cell r="E24"/>
          <cell r="F24"/>
          <cell r="G24"/>
          <cell r="H24"/>
          <cell r="I24"/>
          <cell r="J24"/>
        </row>
        <row r="25">
          <cell r="E25" t="str">
            <v>General Arrangement / Kit Drawing</v>
          </cell>
          <cell r="F25"/>
          <cell r="G25" t="str">
            <v>EPCC3-GG-VD-016-0704-ZGB-941004</v>
          </cell>
          <cell r="H25" t="str">
            <v>B1-311_KM11AC70_001 GAdwg Rev.3</v>
          </cell>
          <cell r="I25" t="str">
            <v>S</v>
          </cell>
          <cell r="J25" t="str">
            <v>Submitted</v>
          </cell>
        </row>
        <row r="26">
          <cell r="E26"/>
          <cell r="F26"/>
          <cell r="G26"/>
          <cell r="H26"/>
          <cell r="I26"/>
          <cell r="J26"/>
        </row>
        <row r="27">
          <cell r="E27" t="str">
            <v>Cross Sectional Drawing</v>
          </cell>
          <cell r="F27"/>
          <cell r="G27" t="str">
            <v>EPCC3-GG-VD-016-0704-ZDX-941005</v>
          </cell>
          <cell r="H27" t="str">
            <v>C1-311_Cross Sectional Drawing Rev.1</v>
          </cell>
          <cell r="I27" t="str">
            <v>I</v>
          </cell>
          <cell r="J27" t="str">
            <v>Information Only</v>
          </cell>
        </row>
        <row r="28">
          <cell r="E28"/>
          <cell r="F28"/>
          <cell r="G28"/>
          <cell r="H28"/>
          <cell r="I28"/>
          <cell r="J28"/>
        </row>
        <row r="29">
          <cell r="E29" t="str">
            <v>Seal Sectional Drawing w/BOM</v>
          </cell>
          <cell r="F29"/>
          <cell r="G29" t="str">
            <v>EPCC3-GG-VD-016-0704-GDX-941006</v>
          </cell>
          <cell r="H29" t="str">
            <v>C3-311_Seal Sectional Drawing w/BOM Rev.1</v>
          </cell>
          <cell r="I29" t="str">
            <v>I</v>
          </cell>
          <cell r="J29" t="str">
            <v>Information Only</v>
          </cell>
        </row>
        <row r="30">
          <cell r="E30"/>
          <cell r="F30"/>
          <cell r="G30"/>
          <cell r="H30"/>
          <cell r="I30"/>
          <cell r="J30"/>
        </row>
        <row r="31">
          <cell r="E31" t="str">
            <v>Plan Drawing</v>
          </cell>
          <cell r="F31"/>
          <cell r="G31" t="str">
            <v>EPCC3-GG-VD-016-0704-ZMP-941007</v>
          </cell>
          <cell r="H31" t="str">
            <v>C4-311_Plan Drawing Rev.2</v>
          </cell>
          <cell r="I31" t="str">
            <v>S</v>
          </cell>
          <cell r="J31" t="str">
            <v>Submitted</v>
          </cell>
        </row>
        <row r="32">
          <cell r="E32"/>
          <cell r="F32"/>
          <cell r="G32"/>
          <cell r="H32"/>
          <cell r="I32"/>
          <cell r="J32"/>
        </row>
        <row r="33">
          <cell r="E33" t="str">
            <v>Coupling Drawing</v>
          </cell>
          <cell r="F33"/>
          <cell r="G33" t="str">
            <v>EPCC3-GG-VD-016-0704-ZMP-94108</v>
          </cell>
          <cell r="H33" t="str">
            <v>C6-311_Coupling Drawing Rev.1</v>
          </cell>
          <cell r="I33" t="str">
            <v>S</v>
          </cell>
          <cell r="J33" t="str">
            <v>Submitted</v>
          </cell>
        </row>
        <row r="34">
          <cell r="E34"/>
          <cell r="F34"/>
          <cell r="G34"/>
          <cell r="H34"/>
          <cell r="I34"/>
          <cell r="J34"/>
        </row>
        <row r="35">
          <cell r="E35" t="str">
            <v>Name Plates</v>
          </cell>
          <cell r="F35"/>
          <cell r="G35" t="str">
            <v>EPCC3-GG-VD-016-0704-ZMP-941009</v>
          </cell>
          <cell r="H35" t="str">
            <v>D3-311_Name Plates Rev.0</v>
          </cell>
          <cell r="I35" t="str">
            <v>I</v>
          </cell>
          <cell r="J35" t="str">
            <v>Information Only</v>
          </cell>
        </row>
        <row r="36">
          <cell r="E36"/>
          <cell r="F36"/>
          <cell r="G36"/>
          <cell r="H36"/>
          <cell r="I36"/>
          <cell r="J36"/>
        </row>
        <row r="37">
          <cell r="E37" t="str">
            <v>Order Acknowledgement</v>
          </cell>
          <cell r="F37"/>
          <cell r="G37" t="str">
            <v>EPCC3-GG-VD-016-0704-ZLD-941010</v>
          </cell>
          <cell r="H37" t="str">
            <v>F2-311_Order Acknowledgement Rev.0</v>
          </cell>
          <cell r="I37" t="str">
            <v>S</v>
          </cell>
          <cell r="J37" t="str">
            <v>Submitted</v>
          </cell>
        </row>
        <row r="38">
          <cell r="E38"/>
          <cell r="F38"/>
          <cell r="G38"/>
          <cell r="H38"/>
          <cell r="I38"/>
          <cell r="J38"/>
        </row>
        <row r="39">
          <cell r="E39" t="str">
            <v>Commissioning Spares - ALREADY SUBMITTED AS G4-311/G5-311</v>
          </cell>
          <cell r="F39"/>
          <cell r="G39" t="str">
            <v>EPCC3-GG-VD-016-0704-ZLR-9400XX</v>
          </cell>
          <cell r="H39" t="str">
            <v>G1-311_Commissioning Spares - ALREADY SUBMITTED AS G4-311/G5-311 Rev.0</v>
          </cell>
          <cell r="I39" t="str">
            <v>V</v>
          </cell>
          <cell r="J39" t="str">
            <v>Void</v>
          </cell>
        </row>
        <row r="40">
          <cell r="E40"/>
          <cell r="F40"/>
          <cell r="G40"/>
          <cell r="H40"/>
          <cell r="I40"/>
          <cell r="J40"/>
        </row>
        <row r="41">
          <cell r="E41" t="str">
            <v>2 Yrs Operatiional Spares - AS PER RAVEN PRICES MATCH CLASS 1 (NOT CLASS S 2YR)</v>
          </cell>
          <cell r="F41"/>
          <cell r="G41" t="str">
            <v>EPCC3-GG-VD-016-0704-ZLR-941012</v>
          </cell>
          <cell r="H41" t="str">
            <v>G2-311_2 Yrs Operatiional Spares - AS PER RAVEN PRICES MATCH CLASS 1 (NOT CLASS S 2YR) Rev.0</v>
          </cell>
          <cell r="I41" t="str">
            <v>I</v>
          </cell>
          <cell r="J41" t="str">
            <v>Information Only</v>
          </cell>
        </row>
        <row r="42">
          <cell r="E42"/>
          <cell r="F42"/>
          <cell r="G42"/>
          <cell r="H42"/>
          <cell r="I42"/>
          <cell r="J42"/>
        </row>
        <row r="43">
          <cell r="E43" t="str">
            <v>SPARE PARTS AND INTERCHANGEABILITY RECORD - MANDATORY SPARES</v>
          </cell>
          <cell r="F43"/>
          <cell r="G43" t="str">
            <v>EPCC3-GG-VD-016-0704-ZLR-941013</v>
          </cell>
          <cell r="H43" t="str">
            <v>G4-311_SPARE PARTS AND INTERCHANGEABILITY RECORD - MANDATORY SPARES Rev.2</v>
          </cell>
          <cell r="I43" t="str">
            <v>AN</v>
          </cell>
          <cell r="J43" t="str">
            <v>Accepted as Noted</v>
          </cell>
        </row>
        <row r="44">
          <cell r="E44"/>
          <cell r="F44"/>
          <cell r="G44"/>
          <cell r="H44"/>
          <cell r="I44"/>
          <cell r="J44"/>
        </row>
        <row r="45">
          <cell r="E45" t="str">
            <v>Commissioning Spare Parts - PUMP</v>
          </cell>
          <cell r="F45"/>
          <cell r="G45" t="str">
            <v>EPCC3-GG-VD-016-0704-ZLR-941014</v>
          </cell>
          <cell r="H45" t="str">
            <v>G5-311_Commissioning Spare Parts - PUMP Rev.2</v>
          </cell>
          <cell r="I45" t="str">
            <v>I</v>
          </cell>
          <cell r="J45" t="str">
            <v>Information Only</v>
          </cell>
        </row>
        <row r="46">
          <cell r="E46"/>
          <cell r="F46"/>
          <cell r="G46"/>
          <cell r="H46"/>
          <cell r="I46"/>
          <cell r="J46"/>
        </row>
        <row r="47">
          <cell r="E47" t="str">
            <v>Data Sheet-TecOpal</v>
          </cell>
          <cell r="F47"/>
          <cell r="G47" t="str">
            <v>EPCC3-GG-VD-016-0704-GFP-941015</v>
          </cell>
          <cell r="H47" t="str">
            <v>H0-311_Data Sheet-TecOpal Rev.0</v>
          </cell>
          <cell r="I47" t="str">
            <v>V</v>
          </cell>
          <cell r="J47" t="str">
            <v>Void</v>
          </cell>
        </row>
        <row r="48">
          <cell r="E48"/>
          <cell r="F48"/>
          <cell r="G48"/>
          <cell r="H48"/>
          <cell r="I48"/>
          <cell r="J48"/>
        </row>
        <row r="49">
          <cell r="E49" t="str">
            <v>Mechanical Data Sheet</v>
          </cell>
          <cell r="F49"/>
          <cell r="G49" t="str">
            <v>EPCC3-GG-VD-016-0704-GFP-941011</v>
          </cell>
          <cell r="H49" t="str">
            <v>H1-311_Mechanical Data Sheet Rev.2</v>
          </cell>
          <cell r="I49" t="str">
            <v>A</v>
          </cell>
          <cell r="J49" t="str">
            <v>Accepted</v>
          </cell>
        </row>
        <row r="50">
          <cell r="E50"/>
          <cell r="F50"/>
          <cell r="G50"/>
          <cell r="H50"/>
          <cell r="I50"/>
          <cell r="J50"/>
        </row>
        <row r="51">
          <cell r="E51" t="str">
            <v>Lubrication Table</v>
          </cell>
          <cell r="F51"/>
          <cell r="G51" t="str">
            <v>EPCC3-GG-VD-016-0704-ZLT-941017</v>
          </cell>
          <cell r="H51" t="str">
            <v>H2-311_Lubrication Table Rev.1</v>
          </cell>
          <cell r="I51" t="str">
            <v>I</v>
          </cell>
          <cell r="J51" t="str">
            <v>Information Only</v>
          </cell>
        </row>
        <row r="52">
          <cell r="E52"/>
          <cell r="F52"/>
          <cell r="G52"/>
          <cell r="H52"/>
          <cell r="I52"/>
          <cell r="J52"/>
        </row>
        <row r="53">
          <cell r="E53" t="str">
            <v>Electronic Data Package</v>
          </cell>
          <cell r="F53"/>
          <cell r="G53" t="str">
            <v>EPCC3-GG-VD-016-0704-ZMM-9410XX</v>
          </cell>
          <cell r="H53" t="str">
            <v>H3-311_Electronic Data Package Rev.0</v>
          </cell>
          <cell r="I53" t="str">
            <v>NBS</v>
          </cell>
          <cell r="J53" t="str">
            <v>Never Been Submitted</v>
          </cell>
        </row>
        <row r="54">
          <cell r="E54"/>
          <cell r="F54"/>
          <cell r="G54"/>
          <cell r="H54"/>
          <cell r="I54"/>
          <cell r="J54"/>
        </row>
        <row r="55">
          <cell r="E55" t="str">
            <v>Motor Data Sheet</v>
          </cell>
          <cell r="F55"/>
          <cell r="G55" t="str">
            <v>EPCC3-GG-VD-016-0704-ZMM-941019</v>
          </cell>
          <cell r="H55" t="str">
            <v>H4-311_Motor Data Sheet Rev.1</v>
          </cell>
          <cell r="I55" t="str">
            <v>I</v>
          </cell>
          <cell r="J55" t="str">
            <v>Information Only</v>
          </cell>
        </row>
        <row r="56">
          <cell r="E56"/>
          <cell r="F56"/>
          <cell r="G56"/>
          <cell r="H56"/>
          <cell r="I56"/>
          <cell r="J56"/>
        </row>
        <row r="57">
          <cell r="E57" t="str">
            <v>Instrument Data Sheet</v>
          </cell>
          <cell r="F57"/>
          <cell r="G57" t="str">
            <v>EPCC3-GG-VD-016-0704-ZFP-941020</v>
          </cell>
          <cell r="H57" t="str">
            <v>H5-311_Instrument Data Sheet Rev.5</v>
          </cell>
          <cell r="I57" t="str">
            <v>AN</v>
          </cell>
          <cell r="J57" t="str">
            <v>Accepted as Noted</v>
          </cell>
        </row>
        <row r="58">
          <cell r="E58"/>
          <cell r="F58"/>
          <cell r="G58"/>
          <cell r="H58"/>
          <cell r="I58"/>
          <cell r="J58"/>
        </row>
        <row r="59">
          <cell r="E59" t="str">
            <v>Noise Data Sheet</v>
          </cell>
          <cell r="F59"/>
          <cell r="G59" t="str">
            <v>EPCC3-GG-VD-016-0704-ZMM-941021</v>
          </cell>
          <cell r="H59" t="str">
            <v>H6-311_PN41.25-01_Noise Data Sheet Rev.0</v>
          </cell>
          <cell r="I59" t="str">
            <v>I</v>
          </cell>
          <cell r="J59" t="str">
            <v>Information Only</v>
          </cell>
        </row>
        <row r="60">
          <cell r="E60"/>
          <cell r="F60"/>
          <cell r="G60"/>
          <cell r="H60"/>
          <cell r="I60"/>
          <cell r="J60"/>
        </row>
        <row r="61">
          <cell r="E61" t="str">
            <v>Instrument List</v>
          </cell>
          <cell r="F61"/>
          <cell r="G61" t="str">
            <v>EPCC3-GG-VD-016-0704-ZFP-941022</v>
          </cell>
          <cell r="H61" t="str">
            <v>H7-311_Instrument List Rev.1</v>
          </cell>
          <cell r="I61" t="str">
            <v>AN</v>
          </cell>
          <cell r="J61" t="str">
            <v>Accepted as Noted</v>
          </cell>
        </row>
        <row r="62">
          <cell r="E62"/>
          <cell r="F62"/>
          <cell r="G62"/>
          <cell r="H62"/>
          <cell r="I62"/>
          <cell r="J62"/>
        </row>
        <row r="63">
          <cell r="E63" t="str">
            <v>Weld Procedure Specification For Carbon Steel</v>
          </cell>
          <cell r="F63"/>
          <cell r="G63" t="str">
            <v>EPCC3-GG-VD-016-0704-ZFP-941023</v>
          </cell>
          <cell r="H63" t="str">
            <v>K6-311_PN05.29-53&amp;" "&amp;K63</v>
          </cell>
          <cell r="I63" t="str">
            <v>A</v>
          </cell>
          <cell r="J63" t="str">
            <v>Accepted</v>
          </cell>
        </row>
        <row r="64">
          <cell r="E64"/>
          <cell r="F64"/>
          <cell r="G64"/>
          <cell r="H64"/>
          <cell r="I64"/>
          <cell r="J64"/>
        </row>
        <row r="65">
          <cell r="E65" t="str">
            <v>Sundyne Paint Procedures</v>
          </cell>
          <cell r="F65"/>
          <cell r="G65" t="str">
            <v>EPCC3-GG-VD-016-0704-ZFP-941024</v>
          </cell>
          <cell r="H65" t="str">
            <v>K9-311_PN15.01-01-02-03FH Rev.3</v>
          </cell>
          <cell r="I65" t="str">
            <v>A</v>
          </cell>
          <cell r="J65" t="str">
            <v>Accepted</v>
          </cell>
        </row>
        <row r="66">
          <cell r="E66"/>
          <cell r="F66"/>
          <cell r="G66"/>
          <cell r="H66"/>
          <cell r="I66"/>
          <cell r="J66"/>
        </row>
        <row r="67">
          <cell r="E67" t="str">
            <v>Witness Inspection Report 01&amp;02</v>
          </cell>
          <cell r="F67"/>
          <cell r="G67" t="str">
            <v>EPCC3-GG-VD-016-0704-ZFP-941025</v>
          </cell>
          <cell r="H67" t="str">
            <v>K40-311_Witness Inspection Report 01&amp;02 Rev.0</v>
          </cell>
          <cell r="I67" t="str">
            <v>S</v>
          </cell>
          <cell r="J67" t="str">
            <v>Submitted</v>
          </cell>
        </row>
        <row r="68">
          <cell r="E68"/>
          <cell r="F68"/>
          <cell r="G68"/>
          <cell r="H68"/>
          <cell r="I68"/>
          <cell r="J68"/>
        </row>
        <row r="69">
          <cell r="E69" t="str">
            <v>Pump Performance Test Data</v>
          </cell>
          <cell r="F69"/>
          <cell r="G69" t="str">
            <v>EPCC3-GG-VD-016-0704-ZMM-941016</v>
          </cell>
          <cell r="H69" t="str">
            <v>L1-311_Pump Performance Test Data Rev.0</v>
          </cell>
          <cell r="I69" t="str">
            <v>S</v>
          </cell>
          <cell r="J69" t="str">
            <v>Submitted</v>
          </cell>
        </row>
        <row r="70">
          <cell r="E70"/>
          <cell r="F70"/>
          <cell r="G70"/>
          <cell r="H70"/>
          <cell r="I70"/>
          <cell r="J70"/>
        </row>
        <row r="71">
          <cell r="E71" t="str">
            <v>Performance Curve</v>
          </cell>
          <cell r="F71"/>
          <cell r="G71" t="str">
            <v>EPCC3-GG-VD-016-0704-GFP-941018</v>
          </cell>
          <cell r="H71" t="str">
            <v>L2-311_Performance Curve Rev.2</v>
          </cell>
          <cell r="I71" t="str">
            <v>A</v>
          </cell>
          <cell r="J71" t="str">
            <v>Accepted</v>
          </cell>
        </row>
        <row r="72">
          <cell r="E72"/>
          <cell r="F72"/>
          <cell r="G72"/>
          <cell r="H72"/>
          <cell r="I72"/>
          <cell r="J72"/>
        </row>
        <row r="73">
          <cell r="E73" t="str">
            <v>Hydrostatic Test Data Sheet</v>
          </cell>
          <cell r="F73"/>
          <cell r="G73" t="str">
            <v>EPCC3-GG-VD-016-0704-ZMM-941028</v>
          </cell>
          <cell r="H73" t="str">
            <v>L3-111_ISO2819&amp;" "&amp;K73</v>
          </cell>
          <cell r="I73" t="str">
            <v>I</v>
          </cell>
          <cell r="J73" t="str">
            <v>Information Only</v>
          </cell>
        </row>
        <row r="74">
          <cell r="E74"/>
          <cell r="F74"/>
          <cell r="G74"/>
          <cell r="H74"/>
          <cell r="I74"/>
          <cell r="J74"/>
        </row>
        <row r="75">
          <cell r="E75" t="str">
            <v>Materials Certificates</v>
          </cell>
          <cell r="F75"/>
          <cell r="G75" t="str">
            <v>EPCC3-GG-VD-016-0704-ZMM-9410XX</v>
          </cell>
          <cell r="H75" t="str">
            <v>M1-311_Materials Certificates Rev.0</v>
          </cell>
          <cell r="I75" t="str">
            <v>NBS</v>
          </cell>
          <cell r="J75" t="str">
            <v>Never Been Submitted</v>
          </cell>
        </row>
        <row r="76">
          <cell r="E76"/>
          <cell r="F76"/>
          <cell r="G76"/>
          <cell r="H76"/>
          <cell r="I76"/>
          <cell r="J76"/>
        </row>
        <row r="77">
          <cell r="E77" t="str">
            <v>Lube Oil Heat Exchanger Drwg</v>
          </cell>
          <cell r="F77"/>
          <cell r="G77" t="str">
            <v>EPCC3-GG-VD-016-0704-ZLT-941038</v>
          </cell>
          <cell r="H77" t="str">
            <v>N4-311_Lube Oil Heat Exchanger Drwg Rev.0</v>
          </cell>
          <cell r="I77" t="str">
            <v>I</v>
          </cell>
          <cell r="J77" t="str">
            <v>Information Only</v>
          </cell>
        </row>
        <row r="78">
          <cell r="E78"/>
          <cell r="F78"/>
          <cell r="G78"/>
          <cell r="H78"/>
          <cell r="I78"/>
          <cell r="J78"/>
        </row>
        <row r="79">
          <cell r="E79" t="str">
            <v>Long-Term Storage and Protection of Sundyne Pumps, Gearboxes</v>
          </cell>
          <cell r="F79"/>
          <cell r="G79" t="str">
            <v>EPCC3-GG-VD-016-0704-ZMS-941031</v>
          </cell>
          <cell r="H79" t="str">
            <v>N5-311_FEB40.2.33&amp;" "&amp;K79</v>
          </cell>
          <cell r="I79" t="str">
            <v>NBS</v>
          </cell>
          <cell r="J79" t="str">
            <v>Never Been Submitted</v>
          </cell>
        </row>
        <row r="80">
          <cell r="E80"/>
          <cell r="F80"/>
          <cell r="G80"/>
          <cell r="H80"/>
          <cell r="I80"/>
          <cell r="J80"/>
        </row>
        <row r="81">
          <cell r="E81" t="str">
            <v>Installation and Operating Instructions</v>
          </cell>
          <cell r="F81"/>
          <cell r="G81" t="str">
            <v>EPCC3-GG-VD-016-0704-ZMP-941032</v>
          </cell>
          <cell r="H81" t="str">
            <v>P1-311_Installation and Operating Instructions Rev.0</v>
          </cell>
          <cell r="I81" t="str">
            <v>NBS</v>
          </cell>
          <cell r="J81" t="str">
            <v>Never Been Submitted</v>
          </cell>
        </row>
        <row r="82">
          <cell r="E82"/>
          <cell r="F82"/>
          <cell r="G82"/>
          <cell r="H82"/>
          <cell r="I82"/>
          <cell r="J82"/>
        </row>
        <row r="83">
          <cell r="E83" t="str">
            <v>Document Index (VDI)_</v>
          </cell>
          <cell r="F83"/>
          <cell r="G83" t="str">
            <v>EPCC3-GG-VD-016-0704-ZLD-943033</v>
          </cell>
          <cell r="H83" t="str">
            <v>A1-322_VDI Rev.2</v>
          </cell>
          <cell r="I83" t="str">
            <v>I</v>
          </cell>
          <cell r="J83" t="str">
            <v>Information Only</v>
          </cell>
        </row>
        <row r="84">
          <cell r="E84"/>
          <cell r="F84"/>
          <cell r="G84"/>
          <cell r="H84"/>
          <cell r="I84"/>
          <cell r="J84"/>
        </row>
        <row r="85">
          <cell r="E85" t="str">
            <v>Monthly Progress / Status Reports_</v>
          </cell>
          <cell r="F85"/>
          <cell r="G85" t="str">
            <v>EPCC3-GG-VD-016-0704-ZRP-943034</v>
          </cell>
          <cell r="H85" t="str">
            <v>A3-322_MPR Rev.0</v>
          </cell>
          <cell r="I85" t="str">
            <v>I</v>
          </cell>
          <cell r="J85" t="str">
            <v>Information Only</v>
          </cell>
        </row>
        <row r="86">
          <cell r="E86"/>
          <cell r="F86"/>
          <cell r="G86"/>
          <cell r="H86"/>
          <cell r="I86"/>
          <cell r="J86"/>
        </row>
        <row r="87">
          <cell r="E87" t="str">
            <v>Quality Control Plan (ITP-Inspection and Test Plan)_</v>
          </cell>
          <cell r="F87"/>
          <cell r="G87" t="str">
            <v>EPCC3-GG-VD-016-0704-ZLP-943026</v>
          </cell>
          <cell r="H87" t="str">
            <v>A5-322_QCP Rev.2</v>
          </cell>
          <cell r="I87" t="str">
            <v>S</v>
          </cell>
          <cell r="J87" t="str">
            <v>Submitted</v>
          </cell>
        </row>
        <row r="88">
          <cell r="E88"/>
          <cell r="F88"/>
          <cell r="G88"/>
          <cell r="H88"/>
          <cell r="I88"/>
          <cell r="J88"/>
        </row>
        <row r="89">
          <cell r="E89" t="str">
            <v>General Arrangement / Kit Drawing KM50AB56_</v>
          </cell>
          <cell r="F89"/>
          <cell r="G89" t="str">
            <v>EPCC3-GG-VD-016-0704-ZGB-943036</v>
          </cell>
          <cell r="H89" t="str">
            <v>B1-322_KM50AB56_001C GAdwg Rev.3</v>
          </cell>
          <cell r="I89" t="str">
            <v>S</v>
          </cell>
          <cell r="J89" t="str">
            <v>Submitted</v>
          </cell>
        </row>
        <row r="90">
          <cell r="E90"/>
          <cell r="F90"/>
          <cell r="G90"/>
          <cell r="H90"/>
          <cell r="I90"/>
          <cell r="J90"/>
        </row>
        <row r="91">
          <cell r="E91" t="str">
            <v>Cross Sectional Drawing_</v>
          </cell>
          <cell r="F91"/>
          <cell r="G91" t="str">
            <v>EPCC3-GG-VD-016-0704-GDX-943029</v>
          </cell>
          <cell r="H91" t="str">
            <v>C1-322_Cross Sectional Drawing_ Rev.1</v>
          </cell>
          <cell r="I91" t="str">
            <v>I</v>
          </cell>
          <cell r="J91" t="str">
            <v>Information Only</v>
          </cell>
        </row>
        <row r="92">
          <cell r="E92"/>
          <cell r="F92"/>
          <cell r="G92"/>
          <cell r="H92"/>
          <cell r="I92"/>
          <cell r="J92"/>
        </row>
        <row r="93">
          <cell r="E93" t="str">
            <v>Seal Sectional Drawing w/BOM_</v>
          </cell>
          <cell r="F93"/>
          <cell r="G93" t="str">
            <v>EPCC3-GG-VD-016-0704-ZDX-943030</v>
          </cell>
          <cell r="H93" t="str">
            <v>C3-322_Seal Sectional Drawing w/BOM_ Rev.1</v>
          </cell>
          <cell r="I93" t="str">
            <v>I</v>
          </cell>
          <cell r="J93" t="str">
            <v>Information Only</v>
          </cell>
        </row>
        <row r="94">
          <cell r="E94"/>
          <cell r="F94"/>
          <cell r="G94"/>
          <cell r="H94"/>
          <cell r="I94"/>
          <cell r="J94"/>
        </row>
        <row r="95">
          <cell r="E95" t="str">
            <v>Plan Drawing_</v>
          </cell>
          <cell r="F95"/>
          <cell r="G95" t="str">
            <v>EPCC3-GG-VD-016-0704-ZMP-943039</v>
          </cell>
          <cell r="H95" t="str">
            <v>C4-322_Plan Drawing_ Rev.2</v>
          </cell>
          <cell r="I95" t="str">
            <v>S</v>
          </cell>
          <cell r="J95" t="str">
            <v>Submitted</v>
          </cell>
        </row>
        <row r="96">
          <cell r="E96"/>
          <cell r="F96"/>
          <cell r="G96"/>
          <cell r="H96"/>
          <cell r="I96"/>
          <cell r="J96"/>
        </row>
        <row r="97">
          <cell r="E97" t="str">
            <v>Coupling Drawing_</v>
          </cell>
          <cell r="F97"/>
          <cell r="G97" t="str">
            <v>EPCC3-GG-VD-016-0704-ZMP-943040</v>
          </cell>
          <cell r="H97" t="str">
            <v>C6-322_Coupling Drawing_ Rev.1</v>
          </cell>
          <cell r="I97" t="str">
            <v>S</v>
          </cell>
          <cell r="J97" t="str">
            <v>Submitted</v>
          </cell>
        </row>
        <row r="98">
          <cell r="E98"/>
          <cell r="F98"/>
          <cell r="G98"/>
          <cell r="H98"/>
          <cell r="I98"/>
          <cell r="J98"/>
        </row>
        <row r="99">
          <cell r="E99" t="str">
            <v>Name Plates_</v>
          </cell>
          <cell r="F99"/>
          <cell r="G99" t="str">
            <v>EPCC3-GG-VD-016-0704-ZMP-943041</v>
          </cell>
          <cell r="H99" t="str">
            <v>D3-322_Name Plates_ Rev.0</v>
          </cell>
          <cell r="I99" t="str">
            <v>I</v>
          </cell>
          <cell r="J99" t="str">
            <v>Information Only</v>
          </cell>
        </row>
        <row r="100">
          <cell r="E100"/>
          <cell r="F100"/>
          <cell r="G100"/>
          <cell r="H100"/>
          <cell r="I100"/>
          <cell r="J100"/>
        </row>
        <row r="101">
          <cell r="E101" t="str">
            <v>Order Acknowledgement_</v>
          </cell>
          <cell r="F101"/>
          <cell r="G101" t="str">
            <v>EPCC3-GG-VD-016-0704-ZRP-9430XX</v>
          </cell>
          <cell r="H101" t="str">
            <v>F2-322_Order Acknowledgement_ Rev.2</v>
          </cell>
          <cell r="I101" t="str">
            <v>S</v>
          </cell>
          <cell r="J101" t="str">
            <v>Submitted</v>
          </cell>
        </row>
        <row r="102">
          <cell r="E102"/>
          <cell r="F102"/>
          <cell r="G102"/>
          <cell r="H102"/>
          <cell r="I102"/>
          <cell r="J102"/>
        </row>
        <row r="103">
          <cell r="E103" t="str">
            <v>Commissioning Spares_ - ALREADY SUBMITTED AS G4-322/G5-322</v>
          </cell>
          <cell r="F103"/>
          <cell r="G103" t="str">
            <v>EPCC3-GG-VD-016-0704-ZLR-943043</v>
          </cell>
          <cell r="H103" t="str">
            <v>G1-322_Commissioning Spares_ - ALREADY SUBMITTED AS G4-322/G5-322 Rev.0</v>
          </cell>
          <cell r="I103" t="str">
            <v>V</v>
          </cell>
          <cell r="J103" t="str">
            <v>Void</v>
          </cell>
        </row>
        <row r="104">
          <cell r="E104"/>
          <cell r="F104"/>
          <cell r="G104"/>
          <cell r="H104"/>
          <cell r="I104"/>
          <cell r="J104"/>
        </row>
        <row r="105">
          <cell r="E105" t="str">
            <v>2 Yrs Operatiional Spares_ - AS PER RAVEN PRICES MATCH CLASS 1 (NOT CLASS S 2YR)</v>
          </cell>
          <cell r="F105"/>
          <cell r="G105" t="str">
            <v>EPCC3-GG-VD-016-0704-ZLR-943044</v>
          </cell>
          <cell r="H105" t="str">
            <v>G2-322_2 Yrs Operatiional Spares_ - AS PER RAVEN PRICES MATCH CLASS 1 (NOT CLASS S 2YR) Rev.0</v>
          </cell>
          <cell r="I105" t="str">
            <v>I</v>
          </cell>
          <cell r="J105" t="str">
            <v>Information Only</v>
          </cell>
        </row>
        <row r="106">
          <cell r="E106"/>
          <cell r="F106"/>
          <cell r="G106"/>
          <cell r="H106"/>
          <cell r="I106"/>
          <cell r="J106"/>
        </row>
        <row r="107">
          <cell r="E107" t="str">
            <v>SPARE PARTS AND INTERCHANGEABILITY RECORD - MANDATORY SPARES_</v>
          </cell>
          <cell r="F107"/>
          <cell r="G107" t="str">
            <v>EPCC3-GG-VD-016-0704-ZLR-943045</v>
          </cell>
          <cell r="H107" t="str">
            <v>G4-322_SPARE PARTS AND INTERCHANGEABILITY RECORD - MANDATORY SPARES_ Rev.2</v>
          </cell>
          <cell r="I107" t="str">
            <v>AN</v>
          </cell>
          <cell r="J107" t="str">
            <v>Accepted as Noted</v>
          </cell>
        </row>
        <row r="108">
          <cell r="E108"/>
          <cell r="F108"/>
          <cell r="G108"/>
          <cell r="H108"/>
          <cell r="I108"/>
          <cell r="J108"/>
        </row>
        <row r="109">
          <cell r="E109" t="str">
            <v>Commissioning Spare Parts - PUMP_</v>
          </cell>
          <cell r="F109"/>
          <cell r="G109" t="str">
            <v>EPCC3-GG-VD-016-0704-ZLR-943046</v>
          </cell>
          <cell r="H109" t="str">
            <v>G5-322_Commissioning Spare Parts - PUMP_ Rev.3</v>
          </cell>
          <cell r="I109" t="str">
            <v>I</v>
          </cell>
          <cell r="J109" t="str">
            <v>Information Only</v>
          </cell>
        </row>
        <row r="110">
          <cell r="E110"/>
          <cell r="F110"/>
          <cell r="G110"/>
          <cell r="H110"/>
          <cell r="I110"/>
          <cell r="J110"/>
        </row>
        <row r="111">
          <cell r="E111" t="str">
            <v>Data Sheet-TecOpal_</v>
          </cell>
          <cell r="F111"/>
          <cell r="G111" t="str">
            <v>EPCC3-GG-VD-016-0704-GFP-943047</v>
          </cell>
          <cell r="H111" t="str">
            <v>H0-322_Data Sheet-TecOpal_ Rev.0</v>
          </cell>
          <cell r="I111" t="str">
            <v>V</v>
          </cell>
          <cell r="J111" t="str">
            <v>Void</v>
          </cell>
        </row>
        <row r="112">
          <cell r="E112"/>
          <cell r="F112"/>
          <cell r="G112"/>
          <cell r="H112"/>
          <cell r="I112"/>
          <cell r="J112"/>
        </row>
        <row r="113">
          <cell r="E113" t="str">
            <v>Mechanical Data Sheet_</v>
          </cell>
          <cell r="F113"/>
          <cell r="G113" t="str">
            <v>EPCC3-GG-VD-016-0704-GFP-943035</v>
          </cell>
          <cell r="H113" t="str">
            <v>H1-322_Mechanical Data Sheet_ Rev.2</v>
          </cell>
          <cell r="I113" t="str">
            <v>A</v>
          </cell>
          <cell r="J113" t="str">
            <v>Accepted</v>
          </cell>
        </row>
        <row r="114">
          <cell r="E114"/>
          <cell r="F114"/>
          <cell r="G114"/>
          <cell r="H114"/>
          <cell r="I114"/>
          <cell r="J114"/>
        </row>
        <row r="115">
          <cell r="E115" t="str">
            <v>Lubrication Table_</v>
          </cell>
          <cell r="F115"/>
          <cell r="G115" t="str">
            <v>EPCC3-GG-VD-016-0704-ZLT-943017</v>
          </cell>
          <cell r="H115" t="str">
            <v>H2-322_Lubrication Table_ Rev.1</v>
          </cell>
          <cell r="I115" t="str">
            <v>I</v>
          </cell>
          <cell r="J115" t="str">
            <v>Information Only</v>
          </cell>
        </row>
        <row r="116">
          <cell r="E116"/>
          <cell r="F116"/>
          <cell r="G116"/>
          <cell r="H116"/>
          <cell r="I116"/>
          <cell r="J116"/>
        </row>
        <row r="117">
          <cell r="E117" t="str">
            <v>Electronic Data Package_</v>
          </cell>
          <cell r="F117"/>
          <cell r="G117" t="str">
            <v>EPCC3-GG-VD-016-0704-ZMM-943049</v>
          </cell>
          <cell r="H117" t="str">
            <v>H3-322_Electronic Data Package_ Rev.0</v>
          </cell>
          <cell r="I117" t="str">
            <v>NBS</v>
          </cell>
          <cell r="J117" t="str">
            <v>Never Been Submitted</v>
          </cell>
        </row>
        <row r="118">
          <cell r="E118"/>
          <cell r="F118"/>
          <cell r="G118"/>
          <cell r="H118"/>
          <cell r="I118"/>
          <cell r="J118"/>
        </row>
        <row r="119">
          <cell r="E119" t="str">
            <v>Motor Data Sheet_</v>
          </cell>
          <cell r="F119"/>
          <cell r="G119" t="str">
            <v>EPCC3-GG-VD-016-0704-ZMM-943051</v>
          </cell>
          <cell r="H119" t="str">
            <v>H4-322_Motor Data Sheet_ Rev.1</v>
          </cell>
          <cell r="I119" t="str">
            <v>I</v>
          </cell>
          <cell r="J119" t="str">
            <v>Information Only</v>
          </cell>
        </row>
        <row r="120">
          <cell r="E120"/>
          <cell r="F120"/>
          <cell r="G120"/>
          <cell r="H120"/>
          <cell r="I120"/>
          <cell r="J120"/>
        </row>
        <row r="121">
          <cell r="E121" t="str">
            <v>Instrument Data Sheet_</v>
          </cell>
          <cell r="F121"/>
          <cell r="G121" t="str">
            <v>EPCC3-GG-VD-016-0704-ZFP-943052</v>
          </cell>
          <cell r="H121" t="str">
            <v>H5-322_Instrument Data Sheet_ Rev.5</v>
          </cell>
          <cell r="I121" t="str">
            <v>AN</v>
          </cell>
          <cell r="J121" t="str">
            <v>Accepted as Noted</v>
          </cell>
        </row>
        <row r="122">
          <cell r="E122"/>
          <cell r="F122"/>
          <cell r="G122"/>
          <cell r="H122"/>
          <cell r="I122"/>
          <cell r="J122"/>
        </row>
        <row r="123">
          <cell r="E123" t="str">
            <v>Noise Data Sheet_</v>
          </cell>
          <cell r="F123"/>
          <cell r="G123" t="str">
            <v>EPCC3-GG-VD-016-0704-ZMM-941053</v>
          </cell>
          <cell r="H123" t="str">
            <v>H6-322_PN41.25-01_Noise Data Sheet_ Rev.0</v>
          </cell>
          <cell r="I123" t="str">
            <v>I</v>
          </cell>
          <cell r="J123" t="str">
            <v>Information Only</v>
          </cell>
        </row>
        <row r="124">
          <cell r="E124"/>
          <cell r="F124"/>
          <cell r="G124"/>
          <cell r="H124"/>
          <cell r="I124"/>
          <cell r="J124"/>
        </row>
        <row r="125">
          <cell r="E125" t="str">
            <v>Instrument List_</v>
          </cell>
          <cell r="F125"/>
          <cell r="G125" t="str">
            <v>EPCC3-GG-VD-016-0704-ZFP-941054</v>
          </cell>
          <cell r="H125" t="str">
            <v>H7-322_Instrument List_ Rev.1</v>
          </cell>
          <cell r="I125" t="str">
            <v>AN</v>
          </cell>
          <cell r="J125" t="str">
            <v>Accepted as Noted</v>
          </cell>
        </row>
        <row r="126">
          <cell r="E126"/>
          <cell r="F126"/>
          <cell r="G126"/>
          <cell r="H126"/>
          <cell r="I126"/>
          <cell r="J126"/>
        </row>
        <row r="127">
          <cell r="E127" t="str">
            <v>Weld Procedure Specification For Carbon Steel_</v>
          </cell>
          <cell r="F127"/>
          <cell r="G127" t="str">
            <v>EPCC3-GG-VD-016-0704-ZFP-943055</v>
          </cell>
          <cell r="H127" t="str">
            <v>K6-322_PN05.29-53&amp;" "&amp;K129</v>
          </cell>
          <cell r="I127" t="str">
            <v>A</v>
          </cell>
          <cell r="J127" t="str">
            <v>Accepted</v>
          </cell>
        </row>
        <row r="128">
          <cell r="E128"/>
          <cell r="F128"/>
          <cell r="G128"/>
          <cell r="H128"/>
          <cell r="I128"/>
          <cell r="J128"/>
        </row>
        <row r="129">
          <cell r="E129" t="str">
            <v>Sundyne Paint Procedures_</v>
          </cell>
          <cell r="F129"/>
          <cell r="G129" t="str">
            <v>EPCC3-GG-VD-016-0704-ZFP-943024</v>
          </cell>
          <cell r="H129" t="str">
            <v>K9-322_PN15.01-01-02-03FH Rev.3</v>
          </cell>
          <cell r="I129" t="str">
            <v>A</v>
          </cell>
          <cell r="J129" t="str">
            <v>Accepted</v>
          </cell>
        </row>
        <row r="130">
          <cell r="E130"/>
          <cell r="F130"/>
          <cell r="G130"/>
          <cell r="H130"/>
          <cell r="I130"/>
          <cell r="J130"/>
        </row>
        <row r="131">
          <cell r="E131" t="str">
            <v>Witness Inspection Report 01&amp;02_</v>
          </cell>
          <cell r="F131"/>
          <cell r="G131" t="str">
            <v>EPCC3-GG-VD-016-0704-ZFP-943057</v>
          </cell>
          <cell r="H131" t="str">
            <v>K40-322_Witness Inspection Report 01&amp;02_ Rev.0</v>
          </cell>
          <cell r="I131" t="str">
            <v>S</v>
          </cell>
          <cell r="J131" t="str">
            <v>Submitted</v>
          </cell>
        </row>
        <row r="132">
          <cell r="E132"/>
          <cell r="F132"/>
          <cell r="G132"/>
          <cell r="H132"/>
          <cell r="I132"/>
          <cell r="J132"/>
        </row>
        <row r="133">
          <cell r="E133" t="str">
            <v>Pump Performance Test Data_</v>
          </cell>
          <cell r="F133"/>
          <cell r="G133" t="str">
            <v>EPCC3-GG-VD-016-0704-ZMM-943058</v>
          </cell>
          <cell r="H133" t="str">
            <v>L1-322_Pump Performance Test Data_ Rev.0</v>
          </cell>
          <cell r="I133" t="str">
            <v>S</v>
          </cell>
          <cell r="J133" t="str">
            <v>Submitted</v>
          </cell>
        </row>
        <row r="134">
          <cell r="E134"/>
          <cell r="F134"/>
          <cell r="G134"/>
          <cell r="H134"/>
          <cell r="I134"/>
          <cell r="J134"/>
        </row>
        <row r="135">
          <cell r="E135" t="str">
            <v>Performance Curve_</v>
          </cell>
          <cell r="F135"/>
          <cell r="G135" t="str">
            <v>EPCC3-GG-VD-016-0704-GFP-943042</v>
          </cell>
          <cell r="H135" t="str">
            <v>L2-322_Performance Curve_ Rev.2</v>
          </cell>
          <cell r="I135" t="str">
            <v>A</v>
          </cell>
          <cell r="J135" t="str">
            <v>Accepted</v>
          </cell>
        </row>
        <row r="136">
          <cell r="E136"/>
          <cell r="F136"/>
          <cell r="G136"/>
          <cell r="H136"/>
          <cell r="I136"/>
          <cell r="J136"/>
        </row>
        <row r="137">
          <cell r="E137" t="str">
            <v>Hydrostatic Test Data Sheet_</v>
          </cell>
          <cell r="F137"/>
          <cell r="G137" t="str">
            <v>EPCC3-GG-VD-016-0704-ZMM-943060</v>
          </cell>
          <cell r="H137" t="str">
            <v>L3-322__ISO2819 Rev.0</v>
          </cell>
          <cell r="I137" t="str">
            <v>NBS</v>
          </cell>
          <cell r="J137" t="str">
            <v>Never Been Submitted</v>
          </cell>
        </row>
        <row r="138">
          <cell r="E138"/>
          <cell r="F138"/>
          <cell r="G138"/>
          <cell r="H138"/>
          <cell r="I138"/>
          <cell r="J138"/>
        </row>
        <row r="139">
          <cell r="E139" t="str">
            <v>Materials Certificates_</v>
          </cell>
          <cell r="F139"/>
          <cell r="G139" t="str">
            <v>EPCC3-GG-VD-016-0704-ZMM-943061</v>
          </cell>
          <cell r="H139" t="str">
            <v>M1-322_Materials Certificates_ Rev.0</v>
          </cell>
          <cell r="I139" t="str">
            <v>NBS</v>
          </cell>
          <cell r="J139" t="str">
            <v>Never Been Submitted</v>
          </cell>
        </row>
        <row r="140">
          <cell r="E140"/>
          <cell r="F140"/>
          <cell r="G140"/>
          <cell r="H140"/>
          <cell r="I140"/>
          <cell r="J140"/>
        </row>
        <row r="141">
          <cell r="E141" t="str">
            <v>Lube Oil Heat Exchanger Drwg_</v>
          </cell>
          <cell r="F141"/>
          <cell r="G141" t="str">
            <v>EPCC3-GG-VD-016-0704-ZLT-943062</v>
          </cell>
          <cell r="H141" t="str">
            <v>N4-322_Lube Oil Heat Exchanger Drwg_ Rev.0</v>
          </cell>
          <cell r="I141" t="str">
            <v>I</v>
          </cell>
          <cell r="J141" t="str">
            <v>Information Only</v>
          </cell>
        </row>
        <row r="142">
          <cell r="E142"/>
          <cell r="F142"/>
          <cell r="G142"/>
          <cell r="H142"/>
          <cell r="I142"/>
          <cell r="J142"/>
        </row>
        <row r="143">
          <cell r="E143" t="str">
            <v>Long-Term Storage and Protection of Sundyne Pumps_</v>
          </cell>
          <cell r="F143"/>
          <cell r="G143" t="str">
            <v>EPCC3-GG-VD-016-0704-ZMS-943063</v>
          </cell>
          <cell r="H143" t="str">
            <v>N5-322_FEB40.2.33 Rev.0</v>
          </cell>
          <cell r="I143" t="str">
            <v>NBS</v>
          </cell>
          <cell r="J143" t="str">
            <v>Never Been Submitted</v>
          </cell>
        </row>
        <row r="144">
          <cell r="E144"/>
          <cell r="F144"/>
          <cell r="G144"/>
          <cell r="H144"/>
          <cell r="I144"/>
          <cell r="J144"/>
        </row>
        <row r="145">
          <cell r="E145" t="str">
            <v>Installation and Operating Instructions_</v>
          </cell>
          <cell r="F145"/>
          <cell r="G145" t="str">
            <v>EPCC3-GG-VD-016-0704-ZMP-943064</v>
          </cell>
          <cell r="H145" t="str">
            <v>P1-322_Installation and Operating Instructions_ Rev.0</v>
          </cell>
          <cell r="I145" t="str">
            <v>NBS</v>
          </cell>
          <cell r="J145" t="str">
            <v>Never Been Submitted</v>
          </cell>
        </row>
        <row r="146">
          <cell r="E146"/>
          <cell r="F146"/>
          <cell r="G146"/>
          <cell r="H146"/>
          <cell r="I146"/>
          <cell r="J146"/>
        </row>
        <row r="147">
          <cell r="E147" t="str">
            <v>Packing Slip_</v>
          </cell>
          <cell r="F147"/>
          <cell r="G147" t="str">
            <v>EPCC3-GG-VD-016-0704-ZMP-943065</v>
          </cell>
          <cell r="H147" t="str">
            <v>P2-322_Packing Slip_ Rev.0</v>
          </cell>
          <cell r="I147" t="str">
            <v>S</v>
          </cell>
          <cell r="J147" t="str">
            <v>Submitted</v>
          </cell>
        </row>
        <row r="148">
          <cell r="E148"/>
          <cell r="F148"/>
          <cell r="G148"/>
          <cell r="H148"/>
          <cell r="I148"/>
          <cell r="J148"/>
        </row>
        <row r="149">
          <cell r="E149" t="str">
            <v>Packing List Spares</v>
          </cell>
          <cell r="F149"/>
          <cell r="G149" t="str">
            <v>EPCC3-GG-VD-016-0704-ZMP-943067</v>
          </cell>
          <cell r="H149" t="str">
            <v>P3_Packing List Spares Rev.0</v>
          </cell>
          <cell r="I149" t="str">
            <v>S</v>
          </cell>
          <cell r="J149" t="str">
            <v>Submitted</v>
          </cell>
        </row>
        <row r="150">
          <cell r="E150"/>
          <cell r="F150"/>
          <cell r="G150"/>
          <cell r="H150"/>
          <cell r="I150"/>
          <cell r="J150"/>
        </row>
        <row r="151">
          <cell r="E151" t="str">
            <v>Packing List</v>
          </cell>
          <cell r="F151"/>
          <cell r="G151" t="str">
            <v>EPCC3-GG-VD-016-0704-ZMP-943066</v>
          </cell>
          <cell r="H151" t="str">
            <v>P3-311_Packing List Rev.0</v>
          </cell>
          <cell r="I151" t="str">
            <v>S</v>
          </cell>
          <cell r="J151" t="str">
            <v>Submitted</v>
          </cell>
        </row>
        <row r="152">
          <cell r="E152"/>
          <cell r="F152"/>
          <cell r="G152"/>
          <cell r="H152"/>
          <cell r="I152"/>
          <cell r="J152"/>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DI"/>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Summary"/>
      <sheetName val="Revised on Time Estimator"/>
      <sheetName val="Drop Downs"/>
      <sheetName val="Sheet1"/>
    </sheetNames>
    <sheetDataSet>
      <sheetData sheetId="0">
        <row r="1">
          <cell r="B1" t="str">
            <v>Serial Number</v>
          </cell>
          <cell r="C1" t="str">
            <v>Customer</v>
          </cell>
          <cell r="D1" t="str">
            <v>PM</v>
          </cell>
          <cell r="E1" t="str">
            <v>Apps</v>
          </cell>
          <cell r="F1" t="str">
            <v>Designer</v>
          </cell>
          <cell r="G1" t="str">
            <v>Engineer</v>
          </cell>
          <cell r="H1" t="str">
            <v>Doc Coord</v>
          </cell>
          <cell r="I1" t="str">
            <v>Customer PO Number</v>
          </cell>
          <cell r="J1" t="str">
            <v>Customer Item No./Tag number</v>
          </cell>
          <cell r="K1" t="str">
            <v>Quote Number</v>
          </cell>
          <cell r="L1" t="str">
            <v>Original PM</v>
          </cell>
          <cell r="M1" t="str">
            <v>QTY</v>
          </cell>
          <cell r="N1" t="str">
            <v>Model</v>
          </cell>
          <cell r="O1" t="str">
            <v>VALUE</v>
          </cell>
          <cell r="P1" t="str">
            <v>PP/LC/LD</v>
          </cell>
          <cell r="Q1" t="str">
            <v>Lane</v>
          </cell>
          <cell r="R1" t="str">
            <v>KIT PKG TYPE</v>
          </cell>
          <cell r="S1" t="str">
            <v>WIT. INSP</v>
          </cell>
          <cell r="T1" t="str">
            <v>EXP UN</v>
          </cell>
          <cell r="U1" t="str">
            <v>Order Receipt Date</v>
          </cell>
          <cell r="V1" t="str">
            <v>Order BOOK DATE</v>
          </cell>
          <cell r="W1" t="str">
            <v>Current Promise Date</v>
          </cell>
          <cell r="X1" t="str">
            <v>Current Pick/Ship Date</v>
          </cell>
          <cell r="Y1" t="str">
            <v>Scheduled POR Completion Date</v>
          </cell>
          <cell r="Z1" t="str">
            <v xml:space="preserve">Scheduled Order Motor by </v>
          </cell>
          <cell r="AA1" t="str">
            <v>Scheduled Order Aux Seal Support by</v>
          </cell>
          <cell r="AB1" t="str">
            <v>Scheduled Drafting Request Completion Date</v>
          </cell>
          <cell r="AC1" t="str">
            <v>Scheduled Long Lead Release - Raw Materials</v>
          </cell>
          <cell r="AD1" t="str">
            <v>Scheduled Long Lead Release - Kit Parts</v>
          </cell>
          <cell r="AE1" t="str">
            <v>To Sr Review</v>
          </cell>
          <cell r="AF1" t="str">
            <v>Scheduled release TO ME</v>
          </cell>
          <cell r="AG1" t="str">
            <v>Adjusted to ME Release Date</v>
          </cell>
          <cell r="AH1" t="str">
            <v>All Shipping Info Due</v>
          </cell>
          <cell r="AI1" t="str">
            <v>On-Time Kit Release (Pinnacle &amp; API Comp Only)</v>
          </cell>
          <cell r="AJ1" t="str">
            <v>Book to Sch Release Lead Time (d's)</v>
          </cell>
          <cell r="AK1" t="str">
            <v>As sold Lead Time in Weeks</v>
          </cell>
          <cell r="AL1" t="str">
            <v>Actual POR Completion Date</v>
          </cell>
          <cell r="AM1" t="str">
            <v xml:space="preserve">Actual Order Motor by </v>
          </cell>
          <cell r="AN1" t="str">
            <v>Actual Order Aux Seal Support by</v>
          </cell>
          <cell r="AO1" t="str">
            <v>Actual Drafting Request Completion Date</v>
          </cell>
          <cell r="AP1" t="str">
            <v>Actual Long Lead Release - Raw Materials</v>
          </cell>
          <cell r="AQ1" t="str">
            <v>Actual Kit Long Lead Release</v>
          </cell>
          <cell r="AR1" t="str">
            <v>Actual To SR Review</v>
          </cell>
          <cell r="AS1" t="str">
            <v>SR Review Completed</v>
          </cell>
          <cell r="AT1" t="str">
            <v>Technical Reviewer</v>
          </cell>
          <cell r="AU1" t="str">
            <v>Design Reviewer</v>
          </cell>
          <cell r="AV1" t="str">
            <v>Actual Order to ME</v>
          </cell>
          <cell r="AW1" t="str">
            <v>Actual Kit ME Release Date</v>
          </cell>
          <cell r="AX1" t="str">
            <v>Actual Unit Release Date by ME</v>
          </cell>
          <cell r="AY1" t="str">
            <v>Actual Ship Date</v>
          </cell>
          <cell r="AZ1" t="str">
            <v>Actual book to ship lead time</v>
          </cell>
          <cell r="BA1" t="str">
            <v>Days from Booking to Release to ME</v>
          </cell>
          <cell r="BB1" t="str">
            <v>On-Time/Early or Late to ME</v>
          </cell>
          <cell r="BC1" t="str">
            <v>On-Time/Early or Late LL Kit Release</v>
          </cell>
          <cell r="BD1" t="str">
            <v>INCO
TERM</v>
          </cell>
          <cell r="BE1" t="str">
            <v>Named Place</v>
          </cell>
          <cell r="BF1" t="str">
            <v>Destination Country</v>
          </cell>
          <cell r="BG1" t="str">
            <v>Ex Ctrl</v>
          </cell>
          <cell r="BH1" t="str">
            <v>Shipping Instructions</v>
          </cell>
          <cell r="BI1" t="str">
            <v>Shipping/INCO Notes</v>
          </cell>
          <cell r="BJ1" t="str">
            <v>KOM with PM</v>
          </cell>
          <cell r="BK1" t="str">
            <v>SDI-VDI Submittal</v>
          </cell>
          <cell r="BL1" t="str">
            <v>GA/P&amp;ID Submittal</v>
          </cell>
          <cell r="BM1" t="str">
            <v>ITP Submittal</v>
          </cell>
          <cell r="BN1" t="str">
            <v>Final Data Shipped</v>
          </cell>
          <cell r="BO1" t="str">
            <v>Machine History Loaded</v>
          </cell>
          <cell r="BP1" t="str">
            <v>ACTUAL KOM with PM</v>
          </cell>
          <cell r="BQ1" t="str">
            <v>ACTUAL SDI-VDI Submittal</v>
          </cell>
          <cell r="BR1" t="str">
            <v>ACTUAL GA/P&amp;ID Submittal</v>
          </cell>
          <cell r="BS1" t="str">
            <v>ACTUAL ITP Submittal</v>
          </cell>
          <cell r="BT1" t="str">
            <v>ACTUAL TOC4FD Submittal</v>
          </cell>
          <cell r="BU1" t="str">
            <v>ACTUAL Final Data Shipped</v>
          </cell>
          <cell r="BV1" t="str">
            <v>ACTUAL Machine History Loaded</v>
          </cell>
          <cell r="BW1" t="str">
            <v>DUE DATE 
GA/P&amp;ID APPROVED</v>
          </cell>
          <cell r="BX1" t="str">
            <v>DUE DATE
ITP APPROVAL</v>
          </cell>
          <cell r="BY1" t="str">
            <v>DUE DATE FINAL DATA APPROVED</v>
          </cell>
          <cell r="BZ1" t="str">
            <v>ACTUAL GA/P&amp;ID Approved</v>
          </cell>
          <cell r="CA1" t="str">
            <v>ACTUAL ITP Approved</v>
          </cell>
          <cell r="CB1" t="str">
            <v>Job Closed/ Payment Received</v>
          </cell>
          <cell r="CC1" t="str">
            <v>% COMPLETE of all docs -SDI/VDI/Final Data</v>
          </cell>
          <cell r="CD1" t="str">
            <v>DOCUMENT STATUS COMMENTS</v>
          </cell>
        </row>
        <row r="2">
          <cell r="B2">
            <v>0</v>
          </cell>
          <cell r="C2" t="str">
            <v>COPY THIS LINE FOR MCPX &amp; CPX</v>
          </cell>
          <cell r="D2">
            <v>0</v>
          </cell>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cell r="W2">
            <v>0</v>
          </cell>
          <cell r="X2">
            <v>0</v>
          </cell>
          <cell r="Y2">
            <v>0</v>
          </cell>
          <cell r="Z2">
            <v>7</v>
          </cell>
          <cell r="AA2">
            <v>7</v>
          </cell>
          <cell r="AB2" t="e">
            <v>#N/A</v>
          </cell>
          <cell r="AC2" t="e">
            <v>#N/A</v>
          </cell>
          <cell r="AD2" t="e">
            <v>#N/A</v>
          </cell>
          <cell r="AE2" t="e">
            <v>#N/A</v>
          </cell>
          <cell r="AF2" t="e">
            <v>#N/A</v>
          </cell>
          <cell r="AG2">
            <v>0</v>
          </cell>
          <cell r="AH2">
            <v>-30</v>
          </cell>
          <cell r="AI2" t="str">
            <v>-</v>
          </cell>
          <cell r="AJ2" t="e">
            <v>#N/A</v>
          </cell>
          <cell r="AK2">
            <v>0</v>
          </cell>
          <cell r="AL2">
            <v>0</v>
          </cell>
          <cell r="AM2">
            <v>0</v>
          </cell>
          <cell r="AN2">
            <v>0</v>
          </cell>
          <cell r="AO2">
            <v>0</v>
          </cell>
          <cell r="AP2">
            <v>0</v>
          </cell>
          <cell r="AQ2">
            <v>0</v>
          </cell>
          <cell r="AR2">
            <v>0</v>
          </cell>
          <cell r="AS2">
            <v>0</v>
          </cell>
          <cell r="AT2">
            <v>0</v>
          </cell>
          <cell r="AU2">
            <v>0</v>
          </cell>
          <cell r="AV2">
            <v>0</v>
          </cell>
          <cell r="AW2">
            <v>0</v>
          </cell>
          <cell r="AX2">
            <v>0</v>
          </cell>
          <cell r="AY2">
            <v>0</v>
          </cell>
          <cell r="AZ2" t="str">
            <v/>
          </cell>
          <cell r="BA2" t="str">
            <v/>
          </cell>
          <cell r="BB2" t="str">
            <v/>
          </cell>
          <cell r="BC2" t="str">
            <v/>
          </cell>
          <cell r="BD2">
            <v>0</v>
          </cell>
          <cell r="BE2">
            <v>0</v>
          </cell>
          <cell r="BF2">
            <v>0</v>
          </cell>
          <cell r="BG2">
            <v>0</v>
          </cell>
          <cell r="BH2">
            <v>0</v>
          </cell>
          <cell r="BI2">
            <v>0</v>
          </cell>
          <cell r="BJ2" t="str">
            <v>-</v>
          </cell>
          <cell r="BK2" t="str">
            <v>-</v>
          </cell>
          <cell r="BL2" t="str">
            <v>-</v>
          </cell>
          <cell r="BM2" t="str">
            <v>-</v>
          </cell>
          <cell r="BN2" t="str">
            <v>-</v>
          </cell>
          <cell r="BO2" t="str">
            <v>-</v>
          </cell>
          <cell r="BP2" t="str">
            <v>-</v>
          </cell>
          <cell r="BQ2" t="str">
            <v>-</v>
          </cell>
          <cell r="BR2" t="str">
            <v>-</v>
          </cell>
          <cell r="BS2" t="str">
            <v>-</v>
          </cell>
          <cell r="BT2" t="str">
            <v>-</v>
          </cell>
          <cell r="BU2" t="str">
            <v>-</v>
          </cell>
          <cell r="BV2" t="str">
            <v>-</v>
          </cell>
          <cell r="BW2">
            <v>0</v>
          </cell>
          <cell r="BX2">
            <v>0</v>
          </cell>
          <cell r="BY2">
            <v>0</v>
          </cell>
          <cell r="BZ2" t="str">
            <v>-</v>
          </cell>
          <cell r="CA2" t="str">
            <v>-</v>
          </cell>
          <cell r="CB2" t="str">
            <v>X</v>
          </cell>
          <cell r="CC2" t="str">
            <v>-</v>
          </cell>
          <cell r="CD2">
            <v>0</v>
          </cell>
          <cell r="CE2">
            <v>0</v>
          </cell>
          <cell r="CF2">
            <v>0</v>
          </cell>
          <cell r="CG2">
            <v>0</v>
          </cell>
          <cell r="CH2">
            <v>0</v>
          </cell>
          <cell r="CI2">
            <v>0</v>
          </cell>
          <cell r="CJ2">
            <v>0</v>
          </cell>
          <cell r="CK2">
            <v>0</v>
          </cell>
          <cell r="CL2">
            <v>0</v>
          </cell>
          <cell r="CM2">
            <v>0</v>
          </cell>
          <cell r="CN2">
            <v>0</v>
          </cell>
          <cell r="CO2">
            <v>0</v>
          </cell>
        </row>
        <row r="3">
          <cell r="B3">
            <v>0</v>
          </cell>
          <cell r="C3" t="str">
            <v>COPY THIS LINE FOR FLT/STD</v>
          </cell>
          <cell r="D3">
            <v>0</v>
          </cell>
          <cell r="E3">
            <v>0</v>
          </cell>
          <cell r="F3">
            <v>0</v>
          </cell>
          <cell r="G3">
            <v>0</v>
          </cell>
          <cell r="H3">
            <v>0</v>
          </cell>
          <cell r="I3">
            <v>0</v>
          </cell>
          <cell r="J3">
            <v>0</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7</v>
          </cell>
          <cell r="AA3">
            <v>7</v>
          </cell>
          <cell r="AB3" t="e">
            <v>#N/A</v>
          </cell>
          <cell r="AC3" t="e">
            <v>#N/A</v>
          </cell>
          <cell r="AD3" t="e">
            <v>#N/A</v>
          </cell>
          <cell r="AE3" t="e">
            <v>#N/A</v>
          </cell>
          <cell r="AF3" t="e">
            <v>#N/A</v>
          </cell>
          <cell r="AG3">
            <v>0</v>
          </cell>
          <cell r="AH3">
            <v>-30</v>
          </cell>
          <cell r="AI3" t="str">
            <v>-</v>
          </cell>
          <cell r="AJ3" t="e">
            <v>#N/A</v>
          </cell>
          <cell r="AK3">
            <v>0</v>
          </cell>
          <cell r="AL3">
            <v>0</v>
          </cell>
          <cell r="AM3">
            <v>0</v>
          </cell>
          <cell r="AN3">
            <v>0</v>
          </cell>
          <cell r="AO3">
            <v>0</v>
          </cell>
          <cell r="AP3">
            <v>0</v>
          </cell>
          <cell r="AQ3">
            <v>0</v>
          </cell>
          <cell r="AR3">
            <v>0</v>
          </cell>
          <cell r="AS3">
            <v>0</v>
          </cell>
          <cell r="AT3">
            <v>0</v>
          </cell>
          <cell r="AU3">
            <v>0</v>
          </cell>
          <cell r="AV3">
            <v>0</v>
          </cell>
          <cell r="AW3">
            <v>0</v>
          </cell>
          <cell r="AX3">
            <v>0</v>
          </cell>
          <cell r="AY3">
            <v>0</v>
          </cell>
          <cell r="AZ3" t="str">
            <v/>
          </cell>
          <cell r="BA3" t="str">
            <v/>
          </cell>
          <cell r="BB3" t="str">
            <v/>
          </cell>
          <cell r="BC3" t="str">
            <v/>
          </cell>
          <cell r="BD3">
            <v>0</v>
          </cell>
          <cell r="BE3">
            <v>0</v>
          </cell>
          <cell r="BF3">
            <v>0</v>
          </cell>
          <cell r="BG3">
            <v>0</v>
          </cell>
          <cell r="BH3">
            <v>0</v>
          </cell>
          <cell r="BI3">
            <v>0</v>
          </cell>
          <cell r="BJ3">
            <v>7</v>
          </cell>
          <cell r="BK3">
            <v>14</v>
          </cell>
          <cell r="BL3" t="e">
            <v>#N/A</v>
          </cell>
          <cell r="BM3">
            <v>28</v>
          </cell>
          <cell r="BN3" t="e">
            <v>#N/A</v>
          </cell>
          <cell r="BO3" t="e">
            <v>#N/A</v>
          </cell>
          <cell r="BP3">
            <v>41789</v>
          </cell>
          <cell r="BQ3">
            <v>41782</v>
          </cell>
          <cell r="BR3" t="e">
            <v>#N/A</v>
          </cell>
          <cell r="BS3">
            <v>41768</v>
          </cell>
          <cell r="BT3">
            <v>0</v>
          </cell>
          <cell r="BU3" t="e">
            <v>#N/A</v>
          </cell>
          <cell r="BV3" t="e">
            <v>#N/A</v>
          </cell>
          <cell r="BW3">
            <v>0</v>
          </cell>
          <cell r="BX3">
            <v>0</v>
          </cell>
          <cell r="BY3">
            <v>0</v>
          </cell>
          <cell r="BZ3" t="str">
            <v>-</v>
          </cell>
          <cell r="CA3" t="str">
            <v>-</v>
          </cell>
          <cell r="CB3" t="str">
            <v>X</v>
          </cell>
          <cell r="CC3" t="str">
            <v>-</v>
          </cell>
          <cell r="CD3">
            <v>0</v>
          </cell>
          <cell r="CE3">
            <v>0</v>
          </cell>
          <cell r="CF3">
            <v>0</v>
          </cell>
          <cell r="CG3">
            <v>0</v>
          </cell>
          <cell r="CH3">
            <v>0</v>
          </cell>
          <cell r="CI3">
            <v>0</v>
          </cell>
          <cell r="CJ3">
            <v>0</v>
          </cell>
          <cell r="CK3">
            <v>0</v>
          </cell>
          <cell r="CL3">
            <v>0</v>
          </cell>
          <cell r="CM3">
            <v>0</v>
          </cell>
          <cell r="CN3">
            <v>0</v>
          </cell>
          <cell r="CO3">
            <v>0</v>
          </cell>
        </row>
        <row r="4">
          <cell r="B4">
            <v>0</v>
          </cell>
          <cell r="C4" t="str">
            <v>Flint Hills</v>
          </cell>
          <cell r="D4">
            <v>0</v>
          </cell>
          <cell r="E4" t="str">
            <v>Morse</v>
          </cell>
          <cell r="F4">
            <v>0</v>
          </cell>
          <cell r="G4">
            <v>0</v>
          </cell>
          <cell r="H4">
            <v>0</v>
          </cell>
          <cell r="I4" t="str">
            <v>BEP 240</v>
          </cell>
          <cell r="J4">
            <v>0</v>
          </cell>
          <cell r="K4">
            <v>0</v>
          </cell>
          <cell r="L4">
            <v>0</v>
          </cell>
          <cell r="M4">
            <v>2</v>
          </cell>
          <cell r="N4" t="str">
            <v>CONV LMV341</v>
          </cell>
          <cell r="O4">
            <v>104007</v>
          </cell>
          <cell r="P4">
            <v>0</v>
          </cell>
          <cell r="Q4">
            <v>0</v>
          </cell>
          <cell r="R4">
            <v>0</v>
          </cell>
          <cell r="S4">
            <v>0</v>
          </cell>
          <cell r="T4">
            <v>0</v>
          </cell>
          <cell r="U4">
            <v>0</v>
          </cell>
          <cell r="V4">
            <v>0</v>
          </cell>
          <cell r="W4">
            <v>0</v>
          </cell>
          <cell r="X4">
            <v>0</v>
          </cell>
          <cell r="Y4">
            <v>0</v>
          </cell>
          <cell r="Z4">
            <v>7</v>
          </cell>
          <cell r="AA4">
            <v>7</v>
          </cell>
          <cell r="AB4" t="e">
            <v>#N/A</v>
          </cell>
          <cell r="AC4" t="e">
            <v>#N/A</v>
          </cell>
          <cell r="AD4" t="e">
            <v>#N/A</v>
          </cell>
          <cell r="AE4" t="e">
            <v>#N/A</v>
          </cell>
          <cell r="AF4" t="e">
            <v>#N/A</v>
          </cell>
          <cell r="AG4">
            <v>0</v>
          </cell>
          <cell r="AH4">
            <v>-30</v>
          </cell>
          <cell r="AI4" t="str">
            <v>-</v>
          </cell>
          <cell r="AJ4" t="e">
            <v>#N/A</v>
          </cell>
          <cell r="AK4">
            <v>0</v>
          </cell>
          <cell r="AL4">
            <v>0</v>
          </cell>
          <cell r="AM4">
            <v>0</v>
          </cell>
          <cell r="AN4">
            <v>0</v>
          </cell>
          <cell r="AO4">
            <v>0</v>
          </cell>
          <cell r="AP4">
            <v>0</v>
          </cell>
          <cell r="AQ4">
            <v>0</v>
          </cell>
          <cell r="AR4">
            <v>0</v>
          </cell>
          <cell r="AS4">
            <v>0</v>
          </cell>
          <cell r="AT4">
            <v>0</v>
          </cell>
          <cell r="AU4">
            <v>0</v>
          </cell>
          <cell r="AV4">
            <v>0</v>
          </cell>
          <cell r="AW4">
            <v>0</v>
          </cell>
          <cell r="AX4">
            <v>0</v>
          </cell>
          <cell r="AY4">
            <v>0</v>
          </cell>
          <cell r="AZ4" t="str">
            <v/>
          </cell>
          <cell r="BA4" t="str">
            <v/>
          </cell>
          <cell r="BB4" t="str">
            <v/>
          </cell>
          <cell r="BC4" t="str">
            <v/>
          </cell>
          <cell r="BD4">
            <v>0</v>
          </cell>
          <cell r="BE4">
            <v>0</v>
          </cell>
          <cell r="BF4">
            <v>0</v>
          </cell>
          <cell r="BG4">
            <v>0</v>
          </cell>
          <cell r="BH4">
            <v>0</v>
          </cell>
          <cell r="BI4">
            <v>0</v>
          </cell>
          <cell r="BJ4">
            <v>7</v>
          </cell>
          <cell r="BK4">
            <v>14</v>
          </cell>
          <cell r="BL4" t="e">
            <v>#N/A</v>
          </cell>
          <cell r="BM4">
            <v>28</v>
          </cell>
          <cell r="BN4" t="e">
            <v>#N/A</v>
          </cell>
          <cell r="BO4" t="e">
            <v>#N/A</v>
          </cell>
          <cell r="BP4">
            <v>41789</v>
          </cell>
          <cell r="BQ4">
            <v>41782</v>
          </cell>
          <cell r="BR4" t="e">
            <v>#N/A</v>
          </cell>
          <cell r="BS4">
            <v>41768</v>
          </cell>
          <cell r="BT4">
            <v>0</v>
          </cell>
          <cell r="BU4" t="e">
            <v>#N/A</v>
          </cell>
          <cell r="BV4" t="e">
            <v>#N/A</v>
          </cell>
          <cell r="BW4">
            <v>0</v>
          </cell>
          <cell r="BX4">
            <v>0</v>
          </cell>
          <cell r="BY4">
            <v>0</v>
          </cell>
          <cell r="BZ4" t="str">
            <v>-</v>
          </cell>
          <cell r="CA4" t="str">
            <v>-</v>
          </cell>
          <cell r="CB4" t="str">
            <v>X</v>
          </cell>
          <cell r="CC4" t="str">
            <v>-</v>
          </cell>
          <cell r="CD4">
            <v>0</v>
          </cell>
          <cell r="CE4">
            <v>0</v>
          </cell>
          <cell r="CF4">
            <v>0</v>
          </cell>
          <cell r="CG4">
            <v>0</v>
          </cell>
          <cell r="CH4">
            <v>0</v>
          </cell>
          <cell r="CI4">
            <v>0</v>
          </cell>
          <cell r="CJ4">
            <v>0</v>
          </cell>
          <cell r="CK4">
            <v>0</v>
          </cell>
          <cell r="CL4">
            <v>0</v>
          </cell>
          <cell r="CM4">
            <v>0</v>
          </cell>
          <cell r="CN4">
            <v>0</v>
          </cell>
          <cell r="CO4">
            <v>0</v>
          </cell>
        </row>
        <row r="5">
          <cell r="B5">
            <v>0</v>
          </cell>
          <cell r="C5" t="str">
            <v>Micro Motion, Inc.</v>
          </cell>
          <cell r="D5">
            <v>0</v>
          </cell>
          <cell r="E5" t="str">
            <v>Makuh</v>
          </cell>
          <cell r="F5">
            <v>0</v>
          </cell>
          <cell r="G5">
            <v>0</v>
          </cell>
          <cell r="H5">
            <v>0</v>
          </cell>
          <cell r="I5" t="str">
            <v>4114082037</v>
          </cell>
          <cell r="J5">
            <v>0</v>
          </cell>
          <cell r="K5">
            <v>0</v>
          </cell>
          <cell r="L5">
            <v>0</v>
          </cell>
          <cell r="M5">
            <v>1</v>
          </cell>
          <cell r="N5" t="str">
            <v>CONV LMC333</v>
          </cell>
          <cell r="O5">
            <v>49371</v>
          </cell>
          <cell r="P5">
            <v>0</v>
          </cell>
          <cell r="Q5">
            <v>0</v>
          </cell>
          <cell r="R5">
            <v>0</v>
          </cell>
          <cell r="S5">
            <v>0</v>
          </cell>
          <cell r="T5">
            <v>0</v>
          </cell>
          <cell r="U5">
            <v>0</v>
          </cell>
          <cell r="V5">
            <v>0</v>
          </cell>
          <cell r="W5">
            <v>0</v>
          </cell>
          <cell r="X5">
            <v>0</v>
          </cell>
          <cell r="Y5">
            <v>0</v>
          </cell>
          <cell r="Z5">
            <v>7</v>
          </cell>
          <cell r="AA5">
            <v>7</v>
          </cell>
          <cell r="AB5" t="e">
            <v>#N/A</v>
          </cell>
          <cell r="AC5" t="e">
            <v>#N/A</v>
          </cell>
          <cell r="AD5" t="e">
            <v>#N/A</v>
          </cell>
          <cell r="AE5" t="e">
            <v>#N/A</v>
          </cell>
          <cell r="AF5" t="e">
            <v>#N/A</v>
          </cell>
          <cell r="AG5">
            <v>0</v>
          </cell>
          <cell r="AH5">
            <v>-30</v>
          </cell>
          <cell r="AI5" t="str">
            <v>-</v>
          </cell>
          <cell r="AJ5" t="e">
            <v>#N/A</v>
          </cell>
          <cell r="AK5">
            <v>0</v>
          </cell>
          <cell r="AL5">
            <v>0</v>
          </cell>
          <cell r="AM5">
            <v>0</v>
          </cell>
          <cell r="AN5">
            <v>0</v>
          </cell>
          <cell r="AO5">
            <v>0</v>
          </cell>
          <cell r="AP5">
            <v>0</v>
          </cell>
          <cell r="AQ5">
            <v>0</v>
          </cell>
          <cell r="AR5">
            <v>0</v>
          </cell>
          <cell r="AS5">
            <v>0</v>
          </cell>
          <cell r="AT5">
            <v>0</v>
          </cell>
          <cell r="AU5">
            <v>0</v>
          </cell>
          <cell r="AV5">
            <v>0</v>
          </cell>
          <cell r="AW5">
            <v>0</v>
          </cell>
          <cell r="AX5">
            <v>0</v>
          </cell>
          <cell r="AY5">
            <v>0</v>
          </cell>
          <cell r="AZ5" t="str">
            <v/>
          </cell>
          <cell r="BA5" t="str">
            <v/>
          </cell>
          <cell r="BB5" t="str">
            <v/>
          </cell>
          <cell r="BC5" t="str">
            <v/>
          </cell>
          <cell r="BD5">
            <v>0</v>
          </cell>
          <cell r="BE5">
            <v>0</v>
          </cell>
          <cell r="BF5">
            <v>0</v>
          </cell>
          <cell r="BG5">
            <v>0</v>
          </cell>
          <cell r="BH5">
            <v>0</v>
          </cell>
          <cell r="BI5">
            <v>0</v>
          </cell>
          <cell r="BJ5">
            <v>7</v>
          </cell>
          <cell r="BK5">
            <v>14</v>
          </cell>
          <cell r="BL5" t="e">
            <v>#N/A</v>
          </cell>
          <cell r="BM5">
            <v>28</v>
          </cell>
          <cell r="BN5" t="e">
            <v>#N/A</v>
          </cell>
          <cell r="BO5" t="e">
            <v>#N/A</v>
          </cell>
          <cell r="BP5">
            <v>41789</v>
          </cell>
          <cell r="BQ5">
            <v>41782</v>
          </cell>
          <cell r="BR5" t="e">
            <v>#N/A</v>
          </cell>
          <cell r="BS5">
            <v>41768</v>
          </cell>
          <cell r="BT5">
            <v>0</v>
          </cell>
          <cell r="BU5" t="e">
            <v>#N/A</v>
          </cell>
          <cell r="BV5" t="e">
            <v>#N/A</v>
          </cell>
          <cell r="BW5">
            <v>0</v>
          </cell>
          <cell r="BX5">
            <v>0</v>
          </cell>
          <cell r="BY5">
            <v>0</v>
          </cell>
          <cell r="BZ5" t="str">
            <v>-</v>
          </cell>
          <cell r="CA5" t="str">
            <v>-</v>
          </cell>
          <cell r="CB5" t="str">
            <v>X</v>
          </cell>
          <cell r="CC5" t="str">
            <v>-</v>
          </cell>
          <cell r="CD5">
            <v>0</v>
          </cell>
          <cell r="CE5">
            <v>0</v>
          </cell>
          <cell r="CF5">
            <v>0</v>
          </cell>
          <cell r="CG5">
            <v>0</v>
          </cell>
          <cell r="CH5">
            <v>0</v>
          </cell>
          <cell r="CI5">
            <v>0</v>
          </cell>
          <cell r="CJ5">
            <v>0</v>
          </cell>
          <cell r="CK5">
            <v>0</v>
          </cell>
          <cell r="CL5">
            <v>0</v>
          </cell>
          <cell r="CM5">
            <v>0</v>
          </cell>
          <cell r="CN5">
            <v>0</v>
          </cell>
          <cell r="CO5">
            <v>0</v>
          </cell>
        </row>
        <row r="6">
          <cell r="B6">
            <v>0</v>
          </cell>
          <cell r="C6" t="str">
            <v>Air Products &amp; Chemicals, Inc</v>
          </cell>
          <cell r="D6" t="str">
            <v>Wareham</v>
          </cell>
          <cell r="E6" t="str">
            <v>Kruger</v>
          </cell>
          <cell r="F6" t="str">
            <v>Miller</v>
          </cell>
          <cell r="G6" t="str">
            <v>-</v>
          </cell>
          <cell r="H6" t="str">
            <v>FLT</v>
          </cell>
          <cell r="I6" t="str">
            <v>4503065793</v>
          </cell>
          <cell r="J6" t="str">
            <v>FCV-54407</v>
          </cell>
          <cell r="K6">
            <v>120436</v>
          </cell>
          <cell r="L6">
            <v>0</v>
          </cell>
          <cell r="M6">
            <v>2</v>
          </cell>
          <cell r="N6" t="str">
            <v>LMV322</v>
          </cell>
          <cell r="O6">
            <v>128376</v>
          </cell>
          <cell r="P6" t="str">
            <v>-</v>
          </cell>
          <cell r="Q6" t="str">
            <v>STD</v>
          </cell>
          <cell r="R6" t="str">
            <v>PC</v>
          </cell>
          <cell r="S6" t="str">
            <v>Y</v>
          </cell>
          <cell r="T6" t="str">
            <v>N</v>
          </cell>
          <cell r="U6">
            <v>41765</v>
          </cell>
          <cell r="V6">
            <v>41765</v>
          </cell>
          <cell r="W6">
            <v>41856</v>
          </cell>
          <cell r="X6">
            <v>41856</v>
          </cell>
          <cell r="Y6">
            <v>41765</v>
          </cell>
          <cell r="Z6">
            <v>41772</v>
          </cell>
          <cell r="AA6" t="str">
            <v>-</v>
          </cell>
          <cell r="AB6">
            <v>41772</v>
          </cell>
          <cell r="AC6">
            <v>41744</v>
          </cell>
          <cell r="AD6">
            <v>41758</v>
          </cell>
          <cell r="AE6">
            <v>41779</v>
          </cell>
          <cell r="AF6">
            <v>41782</v>
          </cell>
          <cell r="AG6">
            <v>0</v>
          </cell>
          <cell r="AH6">
            <v>41826</v>
          </cell>
          <cell r="AI6" t="str">
            <v>-</v>
          </cell>
          <cell r="AJ6">
            <v>14</v>
          </cell>
          <cell r="AK6">
            <v>13</v>
          </cell>
          <cell r="AL6">
            <v>41765</v>
          </cell>
          <cell r="AM6">
            <v>0</v>
          </cell>
          <cell r="AN6" t="str">
            <v>-</v>
          </cell>
          <cell r="AO6">
            <v>0</v>
          </cell>
          <cell r="AP6">
            <v>0</v>
          </cell>
          <cell r="AQ6">
            <v>0</v>
          </cell>
          <cell r="AR6">
            <v>0</v>
          </cell>
          <cell r="AS6">
            <v>0</v>
          </cell>
          <cell r="AT6">
            <v>0</v>
          </cell>
          <cell r="AU6">
            <v>0</v>
          </cell>
          <cell r="AV6">
            <v>0</v>
          </cell>
          <cell r="AW6">
            <v>0</v>
          </cell>
          <cell r="AX6">
            <v>0</v>
          </cell>
          <cell r="AY6">
            <v>0</v>
          </cell>
          <cell r="AZ6" t="str">
            <v/>
          </cell>
          <cell r="BA6" t="str">
            <v/>
          </cell>
          <cell r="BB6" t="str">
            <v/>
          </cell>
          <cell r="BC6" t="str">
            <v/>
          </cell>
          <cell r="BD6" t="str">
            <v>FCA</v>
          </cell>
          <cell r="BE6" t="str">
            <v>Arvada</v>
          </cell>
          <cell r="BF6" t="str">
            <v>USA</v>
          </cell>
          <cell r="BG6">
            <v>0</v>
          </cell>
          <cell r="BH6" t="str">
            <v>DI</v>
          </cell>
          <cell r="BI6">
            <v>0</v>
          </cell>
          <cell r="BJ6">
            <v>41772</v>
          </cell>
          <cell r="BK6">
            <v>41779</v>
          </cell>
          <cell r="BL6">
            <v>41788</v>
          </cell>
          <cell r="BM6">
            <v>41793</v>
          </cell>
          <cell r="BN6">
            <v>41870</v>
          </cell>
          <cell r="BO6">
            <v>41877</v>
          </cell>
          <cell r="BP6">
            <v>24</v>
          </cell>
          <cell r="BQ6">
            <v>17</v>
          </cell>
          <cell r="BR6">
            <v>8</v>
          </cell>
          <cell r="BS6">
            <v>3</v>
          </cell>
          <cell r="BT6">
            <v>0</v>
          </cell>
          <cell r="BU6">
            <v>-74</v>
          </cell>
          <cell r="BV6">
            <v>-81</v>
          </cell>
          <cell r="BW6">
            <v>0</v>
          </cell>
          <cell r="BX6">
            <v>0</v>
          </cell>
          <cell r="BY6">
            <v>0</v>
          </cell>
          <cell r="BZ6" t="str">
            <v>-</v>
          </cell>
          <cell r="CA6" t="str">
            <v>-</v>
          </cell>
          <cell r="CB6" t="str">
            <v>X</v>
          </cell>
          <cell r="CC6" t="str">
            <v>-</v>
          </cell>
          <cell r="CD6">
            <v>0</v>
          </cell>
          <cell r="CE6">
            <v>0</v>
          </cell>
          <cell r="CF6">
            <v>0</v>
          </cell>
          <cell r="CG6">
            <v>0</v>
          </cell>
          <cell r="CH6">
            <v>0</v>
          </cell>
          <cell r="CI6">
            <v>0</v>
          </cell>
          <cell r="CJ6">
            <v>0</v>
          </cell>
          <cell r="CK6">
            <v>0</v>
          </cell>
          <cell r="CL6">
            <v>0</v>
          </cell>
          <cell r="CM6">
            <v>0</v>
          </cell>
          <cell r="CN6">
            <v>0</v>
          </cell>
          <cell r="CO6">
            <v>0</v>
          </cell>
        </row>
        <row r="7">
          <cell r="B7" t="str">
            <v>A2432433-01</v>
          </cell>
          <cell r="C7" t="str">
            <v>El Dorado Ammonia, LLC</v>
          </cell>
          <cell r="D7" t="str">
            <v>STD</v>
          </cell>
          <cell r="E7" t="str">
            <v>Tippet</v>
          </cell>
          <cell r="F7" t="str">
            <v>Miller</v>
          </cell>
          <cell r="G7" t="str">
            <v>-</v>
          </cell>
          <cell r="H7" t="str">
            <v>FLT</v>
          </cell>
          <cell r="I7" t="str">
            <v>100140</v>
          </cell>
          <cell r="J7" t="str">
            <v>123-J</v>
          </cell>
          <cell r="K7" t="str">
            <v>SQ#125257 (FQ)</v>
          </cell>
          <cell r="L7">
            <v>0</v>
          </cell>
          <cell r="M7">
            <v>1</v>
          </cell>
          <cell r="N7" t="str">
            <v>LMV311</v>
          </cell>
          <cell r="O7">
            <v>105390</v>
          </cell>
          <cell r="P7" t="str">
            <v>-</v>
          </cell>
          <cell r="Q7" t="str">
            <v>STD</v>
          </cell>
          <cell r="R7" t="str">
            <v>PC</v>
          </cell>
          <cell r="S7" t="str">
            <v>N</v>
          </cell>
          <cell r="T7" t="str">
            <v>N</v>
          </cell>
          <cell r="U7">
            <v>41793</v>
          </cell>
          <cell r="V7">
            <v>41795</v>
          </cell>
          <cell r="W7">
            <v>41936</v>
          </cell>
          <cell r="X7">
            <v>41936</v>
          </cell>
          <cell r="Y7">
            <v>41793</v>
          </cell>
          <cell r="Z7">
            <v>41802</v>
          </cell>
          <cell r="AA7" t="str">
            <v>-</v>
          </cell>
          <cell r="AB7">
            <v>41802</v>
          </cell>
          <cell r="AC7">
            <v>41824</v>
          </cell>
          <cell r="AD7">
            <v>41838</v>
          </cell>
          <cell r="AE7">
            <v>41874</v>
          </cell>
          <cell r="AF7">
            <v>41877</v>
          </cell>
          <cell r="AG7">
            <v>0</v>
          </cell>
          <cell r="AH7">
            <v>41906</v>
          </cell>
          <cell r="AI7" t="str">
            <v>-</v>
          </cell>
          <cell r="AJ7">
            <v>59</v>
          </cell>
          <cell r="AK7">
            <v>20.142857142857142</v>
          </cell>
          <cell r="AL7">
            <v>41793</v>
          </cell>
          <cell r="AM7">
            <v>0</v>
          </cell>
          <cell r="AN7" t="str">
            <v>-</v>
          </cell>
          <cell r="AO7">
            <v>0</v>
          </cell>
          <cell r="AP7">
            <v>0</v>
          </cell>
          <cell r="AQ7">
            <v>0</v>
          </cell>
          <cell r="AR7">
            <v>0</v>
          </cell>
          <cell r="AS7">
            <v>0</v>
          </cell>
          <cell r="AT7">
            <v>0</v>
          </cell>
          <cell r="AU7">
            <v>0</v>
          </cell>
          <cell r="AV7">
            <v>0</v>
          </cell>
          <cell r="AW7">
            <v>0</v>
          </cell>
          <cell r="AX7">
            <v>0</v>
          </cell>
          <cell r="AY7">
            <v>0</v>
          </cell>
          <cell r="AZ7" t="str">
            <v/>
          </cell>
          <cell r="BA7" t="str">
            <v/>
          </cell>
          <cell r="BB7" t="str">
            <v/>
          </cell>
          <cell r="BC7" t="str">
            <v/>
          </cell>
          <cell r="BD7" t="str">
            <v>DAP</v>
          </cell>
          <cell r="BE7" t="str">
            <v>El Dorado, AR</v>
          </cell>
          <cell r="BF7" t="str">
            <v>USA- AR</v>
          </cell>
          <cell r="BG7">
            <v>0</v>
          </cell>
          <cell r="BH7">
            <v>0</v>
          </cell>
          <cell r="BI7">
            <v>0</v>
          </cell>
          <cell r="BJ7">
            <v>41802</v>
          </cell>
          <cell r="BK7">
            <v>41809</v>
          </cell>
          <cell r="BL7">
            <v>41818</v>
          </cell>
          <cell r="BM7">
            <v>41823</v>
          </cell>
          <cell r="BN7">
            <v>41950</v>
          </cell>
          <cell r="BO7">
            <v>41957</v>
          </cell>
          <cell r="BP7">
            <v>-6</v>
          </cell>
          <cell r="BQ7">
            <v>-13</v>
          </cell>
          <cell r="BR7">
            <v>-22</v>
          </cell>
          <cell r="BS7">
            <v>-27</v>
          </cell>
          <cell r="BT7">
            <v>0</v>
          </cell>
          <cell r="BU7">
            <v>-154</v>
          </cell>
          <cell r="BV7">
            <v>-161</v>
          </cell>
          <cell r="BW7">
            <v>0</v>
          </cell>
          <cell r="BX7">
            <v>0</v>
          </cell>
          <cell r="BY7">
            <v>0</v>
          </cell>
          <cell r="BZ7" t="str">
            <v>-</v>
          </cell>
          <cell r="CA7" t="str">
            <v>-</v>
          </cell>
          <cell r="CB7" t="str">
            <v>X</v>
          </cell>
          <cell r="CC7" t="str">
            <v>-</v>
          </cell>
          <cell r="CD7">
            <v>0</v>
          </cell>
          <cell r="CE7">
            <v>0</v>
          </cell>
          <cell r="CF7">
            <v>0</v>
          </cell>
          <cell r="CG7">
            <v>0</v>
          </cell>
          <cell r="CH7">
            <v>0</v>
          </cell>
          <cell r="CI7">
            <v>0</v>
          </cell>
          <cell r="CJ7">
            <v>0</v>
          </cell>
          <cell r="CK7">
            <v>0</v>
          </cell>
          <cell r="CL7">
            <v>0</v>
          </cell>
          <cell r="CM7">
            <v>0</v>
          </cell>
          <cell r="CN7">
            <v>0</v>
          </cell>
          <cell r="CO7">
            <v>0</v>
          </cell>
        </row>
        <row r="8">
          <cell r="B8" t="str">
            <v>H2257391-01 KIT</v>
          </cell>
          <cell r="C8" t="str">
            <v>Far Eastern Petrochemical  KIT</v>
          </cell>
          <cell r="D8" t="str">
            <v>Lothe</v>
          </cell>
          <cell r="E8">
            <v>0</v>
          </cell>
          <cell r="F8" t="str">
            <v>Collins</v>
          </cell>
          <cell r="G8" t="str">
            <v>Dickens</v>
          </cell>
          <cell r="H8" t="str">
            <v>Nancy</v>
          </cell>
          <cell r="I8" t="str">
            <v>FEYH-TZJX-2013-0012</v>
          </cell>
          <cell r="J8" t="str">
            <v>G1-1209A/B/C/D</v>
          </cell>
          <cell r="K8">
            <v>0</v>
          </cell>
          <cell r="L8" t="str">
            <v>Glynn</v>
          </cell>
          <cell r="M8">
            <v>0</v>
          </cell>
          <cell r="N8" t="str">
            <v>HMP7000</v>
          </cell>
          <cell r="O8">
            <v>0</v>
          </cell>
          <cell r="P8" t="str">
            <v>PP</v>
          </cell>
          <cell r="Q8" t="str">
            <v>CPX</v>
          </cell>
          <cell r="R8" t="str">
            <v>HMP</v>
          </cell>
          <cell r="S8">
            <v>0</v>
          </cell>
          <cell r="T8" t="str">
            <v>N</v>
          </cell>
          <cell r="U8">
            <v>41365</v>
          </cell>
          <cell r="V8">
            <v>41347</v>
          </cell>
          <cell r="W8">
            <v>41960</v>
          </cell>
          <cell r="X8">
            <v>41960</v>
          </cell>
          <cell r="Y8">
            <v>41347</v>
          </cell>
          <cell r="Z8">
            <v>41354</v>
          </cell>
          <cell r="AA8">
            <v>41358</v>
          </cell>
          <cell r="AB8">
            <v>41354</v>
          </cell>
          <cell r="AC8">
            <v>41680</v>
          </cell>
          <cell r="AD8">
            <v>41708</v>
          </cell>
          <cell r="AE8" t="str">
            <v>-</v>
          </cell>
          <cell r="AF8">
            <v>41753</v>
          </cell>
          <cell r="AG8">
            <v>0</v>
          </cell>
          <cell r="AH8">
            <v>41930</v>
          </cell>
          <cell r="AI8">
            <v>41806</v>
          </cell>
          <cell r="AJ8">
            <v>291</v>
          </cell>
          <cell r="AK8">
            <v>87.571428571428569</v>
          </cell>
          <cell r="AL8">
            <v>41354</v>
          </cell>
          <cell r="AM8">
            <v>0</v>
          </cell>
          <cell r="AN8">
            <v>0</v>
          </cell>
          <cell r="AO8">
            <v>0</v>
          </cell>
          <cell r="AP8" t="str">
            <v>X</v>
          </cell>
          <cell r="AQ8">
            <v>0</v>
          </cell>
          <cell r="AR8">
            <v>0</v>
          </cell>
          <cell r="AS8">
            <v>0</v>
          </cell>
          <cell r="AT8">
            <v>0</v>
          </cell>
          <cell r="AU8">
            <v>0</v>
          </cell>
          <cell r="AV8">
            <v>0</v>
          </cell>
          <cell r="AW8">
            <v>0</v>
          </cell>
          <cell r="AX8">
            <v>0</v>
          </cell>
          <cell r="AY8">
            <v>0</v>
          </cell>
          <cell r="AZ8" t="str">
            <v/>
          </cell>
          <cell r="BA8" t="str">
            <v/>
          </cell>
          <cell r="BB8" t="str">
            <v/>
          </cell>
          <cell r="BC8" t="str">
            <v/>
          </cell>
          <cell r="BD8" t="str">
            <v>FOB</v>
          </cell>
          <cell r="BE8" t="str">
            <v>LOS ANGELES</v>
          </cell>
          <cell r="BF8" t="str">
            <v>CHINA</v>
          </cell>
          <cell r="BG8">
            <v>0</v>
          </cell>
          <cell r="BH8" t="str">
            <v>SI</v>
          </cell>
          <cell r="BI8">
            <v>0</v>
          </cell>
          <cell r="BJ8">
            <v>41354</v>
          </cell>
          <cell r="BK8">
            <v>41361</v>
          </cell>
          <cell r="BL8">
            <v>41368</v>
          </cell>
          <cell r="BM8">
            <v>41375</v>
          </cell>
          <cell r="BN8">
            <v>42002</v>
          </cell>
          <cell r="BO8">
            <v>42009</v>
          </cell>
          <cell r="BP8" t="str">
            <v>-</v>
          </cell>
          <cell r="BQ8" t="str">
            <v>-</v>
          </cell>
          <cell r="BR8" t="str">
            <v>-</v>
          </cell>
          <cell r="BS8" t="str">
            <v>-</v>
          </cell>
          <cell r="BT8">
            <v>0</v>
          </cell>
          <cell r="BU8" t="str">
            <v>-</v>
          </cell>
          <cell r="BV8" t="str">
            <v>-</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0</v>
          </cell>
          <cell r="CM8">
            <v>0</v>
          </cell>
          <cell r="CN8">
            <v>0</v>
          </cell>
          <cell r="CO8">
            <v>0</v>
          </cell>
        </row>
        <row r="9">
          <cell r="B9" t="str">
            <v>H2257391-01 UNIT</v>
          </cell>
          <cell r="C9" t="str">
            <v>Far Eastern Petrochemical  UNIT</v>
          </cell>
          <cell r="D9" t="str">
            <v>Lothe</v>
          </cell>
          <cell r="E9">
            <v>0</v>
          </cell>
          <cell r="F9" t="str">
            <v>Collins</v>
          </cell>
          <cell r="G9" t="str">
            <v>Zilic</v>
          </cell>
          <cell r="H9" t="str">
            <v>Nancy</v>
          </cell>
          <cell r="I9" t="str">
            <v>FEYH-TZJX-2013-0012</v>
          </cell>
          <cell r="J9" t="str">
            <v>G1-1209A/B/C/D</v>
          </cell>
          <cell r="K9">
            <v>0</v>
          </cell>
          <cell r="L9" t="str">
            <v>Glynn</v>
          </cell>
          <cell r="M9">
            <v>4</v>
          </cell>
          <cell r="N9" t="str">
            <v>HMP7000</v>
          </cell>
          <cell r="O9">
            <v>4275000</v>
          </cell>
          <cell r="P9" t="str">
            <v>PP</v>
          </cell>
          <cell r="Q9" t="str">
            <v>CPX</v>
          </cell>
          <cell r="R9" t="str">
            <v>HMP</v>
          </cell>
          <cell r="S9">
            <v>0</v>
          </cell>
          <cell r="T9" t="str">
            <v>N</v>
          </cell>
          <cell r="U9">
            <v>41365</v>
          </cell>
          <cell r="V9">
            <v>41347</v>
          </cell>
          <cell r="W9">
            <v>41960</v>
          </cell>
          <cell r="X9">
            <v>41960</v>
          </cell>
          <cell r="Y9">
            <v>41347</v>
          </cell>
          <cell r="Z9">
            <v>41354</v>
          </cell>
          <cell r="AA9">
            <v>41358</v>
          </cell>
          <cell r="AB9">
            <v>41354</v>
          </cell>
          <cell r="AC9">
            <v>41680</v>
          </cell>
          <cell r="AD9">
            <v>41708</v>
          </cell>
          <cell r="AE9" t="str">
            <v>-</v>
          </cell>
          <cell r="AF9">
            <v>41753</v>
          </cell>
          <cell r="AG9">
            <v>0</v>
          </cell>
          <cell r="AH9">
            <v>41930</v>
          </cell>
          <cell r="AI9">
            <v>41806</v>
          </cell>
          <cell r="AJ9">
            <v>291</v>
          </cell>
          <cell r="AK9">
            <v>87.571428571428569</v>
          </cell>
          <cell r="AL9">
            <v>41354</v>
          </cell>
          <cell r="AM9">
            <v>0</v>
          </cell>
          <cell r="AN9">
            <v>0</v>
          </cell>
          <cell r="AO9">
            <v>0</v>
          </cell>
          <cell r="AP9" t="str">
            <v>X</v>
          </cell>
          <cell r="AQ9">
            <v>0</v>
          </cell>
          <cell r="AR9">
            <v>0</v>
          </cell>
          <cell r="AS9">
            <v>0</v>
          </cell>
          <cell r="AT9">
            <v>0</v>
          </cell>
          <cell r="AU9">
            <v>0</v>
          </cell>
          <cell r="AV9">
            <v>41765</v>
          </cell>
          <cell r="AW9">
            <v>0</v>
          </cell>
          <cell r="AX9">
            <v>0</v>
          </cell>
          <cell r="AY9">
            <v>0</v>
          </cell>
          <cell r="AZ9" t="str">
            <v/>
          </cell>
          <cell r="BA9">
            <v>299</v>
          </cell>
          <cell r="BB9" t="str">
            <v>Late</v>
          </cell>
          <cell r="BC9" t="str">
            <v/>
          </cell>
          <cell r="BD9" t="str">
            <v>FOB</v>
          </cell>
          <cell r="BE9" t="str">
            <v>LOS ANGELES</v>
          </cell>
          <cell r="BF9" t="str">
            <v>CHINA</v>
          </cell>
          <cell r="BG9">
            <v>0</v>
          </cell>
          <cell r="BH9" t="str">
            <v>SI</v>
          </cell>
          <cell r="BI9">
            <v>0</v>
          </cell>
          <cell r="BJ9">
            <v>41354</v>
          </cell>
          <cell r="BK9">
            <v>41361</v>
          </cell>
          <cell r="BL9">
            <v>41368</v>
          </cell>
          <cell r="BM9">
            <v>41375</v>
          </cell>
          <cell r="BN9">
            <v>42002</v>
          </cell>
          <cell r="BO9">
            <v>42009</v>
          </cell>
          <cell r="BP9" t="str">
            <v>X</v>
          </cell>
          <cell r="BQ9">
            <v>41402</v>
          </cell>
          <cell r="BR9">
            <v>41418</v>
          </cell>
          <cell r="BS9">
            <v>41411</v>
          </cell>
          <cell r="BT9">
            <v>0</v>
          </cell>
          <cell r="BU9">
            <v>-206</v>
          </cell>
          <cell r="BV9">
            <v>-213</v>
          </cell>
          <cell r="BW9">
            <v>0</v>
          </cell>
          <cell r="BX9">
            <v>0</v>
          </cell>
          <cell r="BY9">
            <v>0</v>
          </cell>
          <cell r="BZ9">
            <v>0</v>
          </cell>
          <cell r="CA9">
            <v>41438</v>
          </cell>
          <cell r="CB9">
            <v>0</v>
          </cell>
          <cell r="CC9">
            <v>0.82</v>
          </cell>
          <cell r="CD9" t="str">
            <v>Customer put order on HOLD - put still working it and sending docs to rep so it comes off hold we will be a ahead of the game per PM</v>
          </cell>
          <cell r="CE9">
            <v>0</v>
          </cell>
          <cell r="CF9">
            <v>0</v>
          </cell>
          <cell r="CG9">
            <v>0</v>
          </cell>
          <cell r="CH9">
            <v>0</v>
          </cell>
          <cell r="CI9">
            <v>0</v>
          </cell>
          <cell r="CJ9">
            <v>0</v>
          </cell>
          <cell r="CK9">
            <v>0</v>
          </cell>
          <cell r="CL9">
            <v>0</v>
          </cell>
          <cell r="CM9">
            <v>0</v>
          </cell>
          <cell r="CN9">
            <v>0</v>
          </cell>
          <cell r="CO9">
            <v>0</v>
          </cell>
        </row>
        <row r="10">
          <cell r="B10" t="str">
            <v>A2362630-01-02</v>
          </cell>
          <cell r="C10" t="str">
            <v>SK Global Chemical</v>
          </cell>
          <cell r="D10" t="str">
            <v>Williams</v>
          </cell>
          <cell r="E10">
            <v>0</v>
          </cell>
          <cell r="F10">
            <v>0</v>
          </cell>
          <cell r="G10" t="str">
            <v>Nelson</v>
          </cell>
          <cell r="H10" t="str">
            <v>Michelle</v>
          </cell>
          <cell r="I10" t="str">
            <v>4120092762</v>
          </cell>
          <cell r="J10" t="str">
            <v>P-P528AB</v>
          </cell>
          <cell r="K10" t="str">
            <v>122328-1</v>
          </cell>
          <cell r="L10">
            <v>0</v>
          </cell>
          <cell r="M10">
            <v>2</v>
          </cell>
          <cell r="N10" t="str">
            <v>LMV311</v>
          </cell>
          <cell r="O10">
            <v>296000</v>
          </cell>
          <cell r="P10" t="str">
            <v>PP</v>
          </cell>
          <cell r="Q10" t="str">
            <v>MCPX</v>
          </cell>
          <cell r="R10" t="str">
            <v>PD</v>
          </cell>
          <cell r="S10" t="str">
            <v>Y</v>
          </cell>
          <cell r="T10" t="str">
            <v>N</v>
          </cell>
          <cell r="U10">
            <v>41610</v>
          </cell>
          <cell r="V10">
            <v>41613</v>
          </cell>
          <cell r="W10">
            <v>41789</v>
          </cell>
          <cell r="X10">
            <v>42004</v>
          </cell>
          <cell r="Y10">
            <v>41610</v>
          </cell>
          <cell r="Z10">
            <v>41620</v>
          </cell>
          <cell r="AA10">
            <v>41620</v>
          </cell>
          <cell r="AB10">
            <v>41620</v>
          </cell>
          <cell r="AC10">
            <v>41892</v>
          </cell>
          <cell r="AD10">
            <v>41906</v>
          </cell>
          <cell r="AE10">
            <v>41919</v>
          </cell>
          <cell r="AF10">
            <v>41923</v>
          </cell>
          <cell r="AG10">
            <v>0</v>
          </cell>
          <cell r="AH10">
            <v>41974</v>
          </cell>
          <cell r="AI10" t="str">
            <v>-</v>
          </cell>
          <cell r="AJ10">
            <v>222</v>
          </cell>
          <cell r="AK10">
            <v>55.857142857142854</v>
          </cell>
          <cell r="AL10">
            <v>41610</v>
          </cell>
          <cell r="AM10">
            <v>0</v>
          </cell>
          <cell r="AN10">
            <v>0</v>
          </cell>
          <cell r="AO10">
            <v>0</v>
          </cell>
          <cell r="AP10">
            <v>0</v>
          </cell>
          <cell r="AQ10">
            <v>0</v>
          </cell>
          <cell r="AR10">
            <v>0</v>
          </cell>
          <cell r="AS10">
            <v>0</v>
          </cell>
          <cell r="AT10">
            <v>0</v>
          </cell>
          <cell r="AU10">
            <v>0</v>
          </cell>
          <cell r="AV10">
            <v>0</v>
          </cell>
          <cell r="AW10">
            <v>0</v>
          </cell>
          <cell r="AX10">
            <v>0</v>
          </cell>
          <cell r="AY10">
            <v>0</v>
          </cell>
          <cell r="AZ10" t="str">
            <v/>
          </cell>
          <cell r="BA10" t="str">
            <v/>
          </cell>
          <cell r="BB10" t="str">
            <v/>
          </cell>
          <cell r="BC10" t="str">
            <v/>
          </cell>
          <cell r="BD10" t="str">
            <v>FOB</v>
          </cell>
          <cell r="BE10" t="str">
            <v>USA PORT</v>
          </cell>
          <cell r="BF10" t="str">
            <v>KOREA</v>
          </cell>
          <cell r="BG10">
            <v>0</v>
          </cell>
          <cell r="BH10" t="str">
            <v>OD</v>
          </cell>
          <cell r="BI10">
            <v>2010</v>
          </cell>
          <cell r="BJ10">
            <v>41620</v>
          </cell>
          <cell r="BK10">
            <v>41627</v>
          </cell>
          <cell r="BL10">
            <v>41632</v>
          </cell>
          <cell r="BM10">
            <v>41641</v>
          </cell>
          <cell r="BN10">
            <v>42018</v>
          </cell>
          <cell r="BO10">
            <v>42025</v>
          </cell>
          <cell r="BP10">
            <v>176</v>
          </cell>
          <cell r="BQ10">
            <v>169</v>
          </cell>
          <cell r="BR10">
            <v>164</v>
          </cell>
          <cell r="BS10">
            <v>155</v>
          </cell>
          <cell r="BT10">
            <v>0</v>
          </cell>
          <cell r="BU10">
            <v>-222</v>
          </cell>
          <cell r="BV10">
            <v>-229</v>
          </cell>
          <cell r="BW10">
            <v>0</v>
          </cell>
          <cell r="BX10">
            <v>0</v>
          </cell>
          <cell r="BY10">
            <v>0</v>
          </cell>
          <cell r="BZ10">
            <v>0</v>
          </cell>
          <cell r="CA10">
            <v>0</v>
          </cell>
          <cell r="CB10">
            <v>0</v>
          </cell>
          <cell r="CC10" t="str">
            <v>N/A</v>
          </cell>
          <cell r="CD10" t="str">
            <v>ON HOLD</v>
          </cell>
          <cell r="CE10">
            <v>0</v>
          </cell>
          <cell r="CF10">
            <v>0</v>
          </cell>
          <cell r="CG10">
            <v>0</v>
          </cell>
          <cell r="CH10">
            <v>0</v>
          </cell>
          <cell r="CI10">
            <v>0</v>
          </cell>
          <cell r="CJ10">
            <v>0</v>
          </cell>
          <cell r="CK10">
            <v>0</v>
          </cell>
          <cell r="CL10">
            <v>0</v>
          </cell>
          <cell r="CM10">
            <v>0</v>
          </cell>
          <cell r="CN10">
            <v>0</v>
          </cell>
          <cell r="CO10">
            <v>0</v>
          </cell>
        </row>
        <row r="11">
          <cell r="B11" t="str">
            <v>A2369561-01</v>
          </cell>
          <cell r="C11" t="str">
            <v>Shenhua Logistics Group Corp</v>
          </cell>
          <cell r="D11" t="str">
            <v>Elkins</v>
          </cell>
          <cell r="E11">
            <v>0</v>
          </cell>
          <cell r="F11">
            <v>0</v>
          </cell>
          <cell r="G11" t="str">
            <v>Gibson</v>
          </cell>
          <cell r="H11" t="str">
            <v>Heidi</v>
          </cell>
          <cell r="I11" t="str">
            <v>SHWZGDL130185</v>
          </cell>
          <cell r="J11">
            <v>0</v>
          </cell>
          <cell r="K11">
            <v>116567</v>
          </cell>
          <cell r="L11">
            <v>0</v>
          </cell>
          <cell r="M11">
            <v>2</v>
          </cell>
          <cell r="N11" t="str">
            <v>LMV313</v>
          </cell>
          <cell r="O11">
            <v>634702</v>
          </cell>
          <cell r="P11">
            <v>0</v>
          </cell>
          <cell r="Q11" t="str">
            <v>MCPX</v>
          </cell>
          <cell r="R11" t="str">
            <v>PD</v>
          </cell>
          <cell r="S11" t="str">
            <v>Y</v>
          </cell>
          <cell r="T11" t="str">
            <v>N</v>
          </cell>
          <cell r="U11">
            <v>41635</v>
          </cell>
          <cell r="V11">
            <v>41636</v>
          </cell>
          <cell r="W11">
            <v>41852</v>
          </cell>
          <cell r="X11">
            <v>41866</v>
          </cell>
          <cell r="Y11">
            <v>41635</v>
          </cell>
          <cell r="Z11">
            <v>41643</v>
          </cell>
          <cell r="AA11">
            <v>41643</v>
          </cell>
          <cell r="AB11">
            <v>41643</v>
          </cell>
          <cell r="AC11">
            <v>41754</v>
          </cell>
          <cell r="AD11">
            <v>41768</v>
          </cell>
          <cell r="AE11">
            <v>41767</v>
          </cell>
          <cell r="AF11">
            <v>41771</v>
          </cell>
          <cell r="AG11">
            <v>0</v>
          </cell>
          <cell r="AH11">
            <v>41836</v>
          </cell>
          <cell r="AI11" t="str">
            <v>-</v>
          </cell>
          <cell r="AJ11">
            <v>96</v>
          </cell>
          <cell r="AK11">
            <v>32.857142857142854</v>
          </cell>
          <cell r="AL11">
            <v>41636</v>
          </cell>
          <cell r="AM11">
            <v>41705</v>
          </cell>
          <cell r="AN11">
            <v>41705</v>
          </cell>
          <cell r="AO11">
            <v>41701</v>
          </cell>
          <cell r="AP11">
            <v>41749</v>
          </cell>
          <cell r="AQ11">
            <v>41759</v>
          </cell>
          <cell r="AR11">
            <v>41788</v>
          </cell>
          <cell r="AS11">
            <v>0</v>
          </cell>
          <cell r="AT11" t="str">
            <v>Parks</v>
          </cell>
          <cell r="AU11">
            <v>0</v>
          </cell>
          <cell r="AV11">
            <v>0</v>
          </cell>
          <cell r="AW11">
            <v>0</v>
          </cell>
          <cell r="AX11">
            <v>0</v>
          </cell>
          <cell r="AY11">
            <v>0</v>
          </cell>
          <cell r="AZ11" t="str">
            <v/>
          </cell>
          <cell r="BA11" t="str">
            <v/>
          </cell>
          <cell r="BB11" t="str">
            <v/>
          </cell>
          <cell r="BC11" t="str">
            <v>On-Time/Early</v>
          </cell>
          <cell r="BD11" t="str">
            <v>CIF</v>
          </cell>
          <cell r="BE11" t="str">
            <v>LONG BEACH PORT</v>
          </cell>
          <cell r="BF11" t="str">
            <v>CHINA</v>
          </cell>
          <cell r="BG11">
            <v>0</v>
          </cell>
          <cell r="BH11" t="str">
            <v>OD</v>
          </cell>
          <cell r="BI11">
            <v>2010</v>
          </cell>
          <cell r="BJ11">
            <v>41643</v>
          </cell>
          <cell r="BK11">
            <v>41650</v>
          </cell>
          <cell r="BL11">
            <v>41655</v>
          </cell>
          <cell r="BM11">
            <v>41664</v>
          </cell>
          <cell r="BN11">
            <v>41880</v>
          </cell>
          <cell r="BO11">
            <v>41887</v>
          </cell>
          <cell r="BP11">
            <v>41649</v>
          </cell>
          <cell r="BQ11">
            <v>41725</v>
          </cell>
          <cell r="BR11">
            <v>141</v>
          </cell>
          <cell r="BS11">
            <v>132</v>
          </cell>
          <cell r="BT11">
            <v>0</v>
          </cell>
          <cell r="BU11">
            <v>-84</v>
          </cell>
          <cell r="BV11">
            <v>-91</v>
          </cell>
          <cell r="BW11">
            <v>0</v>
          </cell>
          <cell r="BX11">
            <v>0</v>
          </cell>
          <cell r="BY11">
            <v>0</v>
          </cell>
          <cell r="BZ11">
            <v>0</v>
          </cell>
          <cell r="CA11">
            <v>0</v>
          </cell>
          <cell r="CB11">
            <v>0</v>
          </cell>
          <cell r="CC11">
            <v>0</v>
          </cell>
          <cell r="CD11" t="str">
            <v>36/14/0</v>
          </cell>
          <cell r="CE11">
            <v>0</v>
          </cell>
          <cell r="CF11">
            <v>0</v>
          </cell>
          <cell r="CG11">
            <v>0</v>
          </cell>
          <cell r="CH11">
            <v>0</v>
          </cell>
          <cell r="CI11">
            <v>0</v>
          </cell>
          <cell r="CJ11">
            <v>0</v>
          </cell>
          <cell r="CK11">
            <v>0</v>
          </cell>
          <cell r="CL11">
            <v>0</v>
          </cell>
          <cell r="CM11">
            <v>0</v>
          </cell>
          <cell r="CN11">
            <v>0</v>
          </cell>
          <cell r="CO11">
            <v>0</v>
          </cell>
        </row>
        <row r="12">
          <cell r="B12" t="str">
            <v>A2349920-01-02</v>
          </cell>
          <cell r="C12" t="str">
            <v>Reliance Ind/ Jamnagar Complex</v>
          </cell>
          <cell r="D12" t="str">
            <v>Parks</v>
          </cell>
          <cell r="E12">
            <v>0</v>
          </cell>
          <cell r="F12" t="str">
            <v>Reichert</v>
          </cell>
          <cell r="G12">
            <v>0</v>
          </cell>
          <cell r="H12" t="str">
            <v>Shara</v>
          </cell>
          <cell r="I12" t="str">
            <v>1J/MWI/7487613/LOC/DTA</v>
          </cell>
          <cell r="J12" t="str">
            <v>MC-CLC401-_p018005A/B</v>
          </cell>
          <cell r="K12" t="str">
            <v>120052-8</v>
          </cell>
          <cell r="L12" t="str">
            <v>McKechnie</v>
          </cell>
          <cell r="M12">
            <v>2</v>
          </cell>
          <cell r="N12" t="str">
            <v>LMV311</v>
          </cell>
          <cell r="O12">
            <v>389300</v>
          </cell>
          <cell r="P12" t="str">
            <v>PP</v>
          </cell>
          <cell r="Q12" t="str">
            <v>MCPX</v>
          </cell>
          <cell r="R12" t="str">
            <v>PD</v>
          </cell>
          <cell r="S12" t="str">
            <v>Y</v>
          </cell>
          <cell r="T12" t="str">
            <v>N</v>
          </cell>
          <cell r="U12">
            <v>41577</v>
          </cell>
          <cell r="V12">
            <v>41578</v>
          </cell>
          <cell r="W12">
            <v>41866</v>
          </cell>
          <cell r="X12">
            <v>41866</v>
          </cell>
          <cell r="Y12">
            <v>41577</v>
          </cell>
          <cell r="Z12">
            <v>41585</v>
          </cell>
          <cell r="AA12">
            <v>41585</v>
          </cell>
          <cell r="AB12">
            <v>41585</v>
          </cell>
          <cell r="AC12">
            <v>41754</v>
          </cell>
          <cell r="AD12">
            <v>41725</v>
          </cell>
          <cell r="AE12">
            <v>41753</v>
          </cell>
          <cell r="AF12">
            <v>41785</v>
          </cell>
          <cell r="AG12">
            <v>0</v>
          </cell>
          <cell r="AH12">
            <v>41793</v>
          </cell>
          <cell r="AI12" t="str">
            <v>-</v>
          </cell>
          <cell r="AJ12">
            <v>148</v>
          </cell>
          <cell r="AK12">
            <v>35</v>
          </cell>
          <cell r="AL12">
            <v>41577</v>
          </cell>
          <cell r="AM12">
            <v>41617</v>
          </cell>
          <cell r="AN12">
            <v>0</v>
          </cell>
          <cell r="AO12">
            <v>41614</v>
          </cell>
          <cell r="AP12">
            <v>41617</v>
          </cell>
          <cell r="AQ12">
            <v>41717</v>
          </cell>
          <cell r="AR12">
            <v>41732</v>
          </cell>
          <cell r="AS12">
            <v>0</v>
          </cell>
          <cell r="AT12" t="str">
            <v>Nelson</v>
          </cell>
          <cell r="AU12">
            <v>0</v>
          </cell>
          <cell r="AV12">
            <v>0</v>
          </cell>
          <cell r="AW12">
            <v>0</v>
          </cell>
          <cell r="AX12">
            <v>0</v>
          </cell>
          <cell r="AY12">
            <v>0</v>
          </cell>
          <cell r="AZ12" t="str">
            <v/>
          </cell>
          <cell r="BA12" t="str">
            <v/>
          </cell>
          <cell r="BB12" t="str">
            <v/>
          </cell>
          <cell r="BC12" t="str">
            <v/>
          </cell>
          <cell r="BD12" t="str">
            <v>FOB</v>
          </cell>
          <cell r="BE12" t="str">
            <v>Long Beach Port</v>
          </cell>
          <cell r="BF12" t="str">
            <v>India</v>
          </cell>
          <cell r="BG12">
            <v>0</v>
          </cell>
          <cell r="BH12" t="str">
            <v>OD</v>
          </cell>
          <cell r="BI12">
            <v>2010</v>
          </cell>
          <cell r="BJ12">
            <v>41585</v>
          </cell>
          <cell r="BK12">
            <v>41592</v>
          </cell>
          <cell r="BL12">
            <v>41597</v>
          </cell>
          <cell r="BM12">
            <v>41606</v>
          </cell>
          <cell r="BN12">
            <v>41837</v>
          </cell>
          <cell r="BO12">
            <v>41844</v>
          </cell>
          <cell r="BP12" t="str">
            <v>X</v>
          </cell>
          <cell r="BQ12">
            <v>41626</v>
          </cell>
          <cell r="BR12">
            <v>41626</v>
          </cell>
          <cell r="BS12">
            <v>41626</v>
          </cell>
          <cell r="BT12">
            <v>0</v>
          </cell>
          <cell r="BU12">
            <v>-258</v>
          </cell>
          <cell r="BV12">
            <v>-265</v>
          </cell>
          <cell r="BW12">
            <v>0</v>
          </cell>
          <cell r="BX12">
            <v>0</v>
          </cell>
          <cell r="BY12">
            <v>0</v>
          </cell>
          <cell r="BZ12">
            <v>0</v>
          </cell>
          <cell r="CA12">
            <v>0</v>
          </cell>
          <cell r="CB12">
            <v>0</v>
          </cell>
          <cell r="CC12">
            <v>0.05</v>
          </cell>
          <cell r="CD12">
            <v>0</v>
          </cell>
          <cell r="CE12">
            <v>0</v>
          </cell>
          <cell r="CF12">
            <v>0</v>
          </cell>
          <cell r="CG12">
            <v>0</v>
          </cell>
          <cell r="CH12">
            <v>0</v>
          </cell>
          <cell r="CI12">
            <v>0</v>
          </cell>
          <cell r="CJ12">
            <v>0</v>
          </cell>
          <cell r="CK12">
            <v>0</v>
          </cell>
          <cell r="CL12">
            <v>0</v>
          </cell>
          <cell r="CM12">
            <v>0</v>
          </cell>
          <cell r="CN12">
            <v>0</v>
          </cell>
          <cell r="CO12">
            <v>0</v>
          </cell>
        </row>
        <row r="13">
          <cell r="B13" t="str">
            <v>C2405332-01</v>
          </cell>
          <cell r="C13" t="str">
            <v>Audubon Eng Operations, LLC</v>
          </cell>
          <cell r="D13" t="str">
            <v>Wareham</v>
          </cell>
          <cell r="E13">
            <v>0</v>
          </cell>
          <cell r="F13" t="str">
            <v>Miller</v>
          </cell>
          <cell r="G13" t="str">
            <v>-</v>
          </cell>
          <cell r="H13" t="str">
            <v>FLT</v>
          </cell>
          <cell r="I13" t="str">
            <v>011176-001-PO-G013-0</v>
          </cell>
          <cell r="J13" t="str">
            <v>C-101</v>
          </cell>
          <cell r="K13" t="str">
            <v>SC13336</v>
          </cell>
          <cell r="L13">
            <v>0</v>
          </cell>
          <cell r="M13">
            <v>1</v>
          </cell>
          <cell r="N13" t="str">
            <v>LMC311P</v>
          </cell>
          <cell r="O13">
            <v>259568</v>
          </cell>
          <cell r="P13" t="str">
            <v>PP</v>
          </cell>
          <cell r="Q13" t="str">
            <v>STD</v>
          </cell>
          <cell r="R13" t="str">
            <v>CC</v>
          </cell>
          <cell r="S13" t="str">
            <v>Y</v>
          </cell>
          <cell r="T13" t="str">
            <v>N</v>
          </cell>
          <cell r="U13">
            <v>41724</v>
          </cell>
          <cell r="V13">
            <v>41725</v>
          </cell>
          <cell r="W13">
            <v>41905</v>
          </cell>
          <cell r="X13">
            <v>41905</v>
          </cell>
          <cell r="Y13">
            <v>41724</v>
          </cell>
          <cell r="Z13">
            <v>41732</v>
          </cell>
          <cell r="AA13" t="str">
            <v>-</v>
          </cell>
          <cell r="AB13">
            <v>41739</v>
          </cell>
          <cell r="AC13">
            <v>41793</v>
          </cell>
          <cell r="AD13">
            <v>41807</v>
          </cell>
          <cell r="AE13">
            <v>41792</v>
          </cell>
          <cell r="AF13">
            <v>41796</v>
          </cell>
          <cell r="AG13">
            <v>0</v>
          </cell>
          <cell r="AH13">
            <v>41875</v>
          </cell>
          <cell r="AI13" t="str">
            <v>-</v>
          </cell>
          <cell r="AJ13">
            <v>52</v>
          </cell>
          <cell r="AK13">
            <v>25.714285714285715</v>
          </cell>
          <cell r="AL13">
            <v>41724</v>
          </cell>
          <cell r="AM13">
            <v>41729</v>
          </cell>
          <cell r="AN13" t="str">
            <v>-</v>
          </cell>
          <cell r="AO13">
            <v>41760</v>
          </cell>
          <cell r="AP13">
            <v>41760</v>
          </cell>
          <cell r="AQ13">
            <v>41768</v>
          </cell>
          <cell r="AR13">
            <v>41773</v>
          </cell>
          <cell r="AS13">
            <v>0</v>
          </cell>
          <cell r="AT13" t="str">
            <v>Peters</v>
          </cell>
          <cell r="AU13">
            <v>0</v>
          </cell>
          <cell r="AV13">
            <v>0</v>
          </cell>
          <cell r="AW13">
            <v>0</v>
          </cell>
          <cell r="AX13">
            <v>0</v>
          </cell>
          <cell r="AY13">
            <v>0</v>
          </cell>
          <cell r="AZ13" t="str">
            <v/>
          </cell>
          <cell r="BA13" t="str">
            <v/>
          </cell>
          <cell r="BB13" t="str">
            <v/>
          </cell>
          <cell r="BC13" t="str">
            <v>On-Time/Early</v>
          </cell>
          <cell r="BD13" t="str">
            <v>FCA</v>
          </cell>
          <cell r="BE13" t="str">
            <v>Arvada</v>
          </cell>
          <cell r="BF13" t="str">
            <v>USA - TX</v>
          </cell>
          <cell r="BG13">
            <v>0</v>
          </cell>
          <cell r="BH13" t="str">
            <v>DI</v>
          </cell>
          <cell r="BI13">
            <v>0</v>
          </cell>
          <cell r="BJ13">
            <v>41732</v>
          </cell>
          <cell r="BK13">
            <v>41739</v>
          </cell>
          <cell r="BL13">
            <v>41755</v>
          </cell>
          <cell r="BM13">
            <v>41753</v>
          </cell>
          <cell r="BN13">
            <v>41919</v>
          </cell>
          <cell r="BO13">
            <v>41926</v>
          </cell>
          <cell r="BP13">
            <v>64</v>
          </cell>
          <cell r="BQ13">
            <v>57</v>
          </cell>
          <cell r="BR13">
            <v>41</v>
          </cell>
          <cell r="BS13">
            <v>43</v>
          </cell>
          <cell r="BT13">
            <v>0</v>
          </cell>
          <cell r="BU13">
            <v>-123</v>
          </cell>
          <cell r="BV13">
            <v>-130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row>
        <row r="14">
          <cell r="B14" t="str">
            <v>A2419275-01-02</v>
          </cell>
          <cell r="C14" t="str">
            <v>Salsbury Ind/ DCP- Lucernce 2</v>
          </cell>
          <cell r="D14" t="str">
            <v>Kennedy</v>
          </cell>
          <cell r="E14" t="str">
            <v>Ogden</v>
          </cell>
          <cell r="F14" t="str">
            <v>Miller</v>
          </cell>
          <cell r="G14" t="str">
            <v>-</v>
          </cell>
          <cell r="H14" t="str">
            <v>FLT</v>
          </cell>
          <cell r="I14" t="str">
            <v>9341-02066</v>
          </cell>
          <cell r="J14" t="str">
            <v>P-1110A; P-1110B</v>
          </cell>
          <cell r="K14" t="str">
            <v>127365-1</v>
          </cell>
          <cell r="L14">
            <v>0</v>
          </cell>
          <cell r="M14">
            <v>2</v>
          </cell>
          <cell r="N14" t="str">
            <v>LMV311</v>
          </cell>
          <cell r="O14">
            <v>119078</v>
          </cell>
          <cell r="P14" t="str">
            <v>-</v>
          </cell>
          <cell r="Q14" t="str">
            <v>FLT</v>
          </cell>
          <cell r="R14" t="str">
            <v>PC</v>
          </cell>
          <cell r="S14" t="str">
            <v>N</v>
          </cell>
          <cell r="T14" t="str">
            <v>N</v>
          </cell>
          <cell r="U14">
            <v>41760</v>
          </cell>
          <cell r="V14">
            <v>41760</v>
          </cell>
          <cell r="W14">
            <v>41866</v>
          </cell>
          <cell r="X14">
            <v>41866</v>
          </cell>
          <cell r="Y14">
            <v>41760</v>
          </cell>
          <cell r="Z14">
            <v>41767</v>
          </cell>
          <cell r="AA14">
            <v>41767</v>
          </cell>
          <cell r="AB14">
            <v>41767</v>
          </cell>
          <cell r="AC14">
            <v>41754</v>
          </cell>
          <cell r="AD14">
            <v>41768</v>
          </cell>
          <cell r="AE14">
            <v>41804</v>
          </cell>
          <cell r="AF14">
            <v>41807</v>
          </cell>
          <cell r="AG14">
            <v>0</v>
          </cell>
          <cell r="AH14">
            <v>41836</v>
          </cell>
          <cell r="AI14" t="str">
            <v>-</v>
          </cell>
          <cell r="AJ14">
            <v>34</v>
          </cell>
          <cell r="AK14">
            <v>15.142857142857142</v>
          </cell>
          <cell r="AL14">
            <v>41760</v>
          </cell>
          <cell r="AM14">
            <v>41778</v>
          </cell>
          <cell r="AN14">
            <v>41778</v>
          </cell>
          <cell r="AO14">
            <v>41779</v>
          </cell>
          <cell r="AP14">
            <v>41778</v>
          </cell>
          <cell r="AQ14">
            <v>41792</v>
          </cell>
          <cell r="AR14">
            <v>41792</v>
          </cell>
          <cell r="AS14">
            <v>0</v>
          </cell>
          <cell r="AT14">
            <v>0</v>
          </cell>
          <cell r="AU14">
            <v>0</v>
          </cell>
          <cell r="AV14">
            <v>0</v>
          </cell>
          <cell r="AW14">
            <v>0</v>
          </cell>
          <cell r="AX14">
            <v>0</v>
          </cell>
          <cell r="AY14">
            <v>0</v>
          </cell>
          <cell r="AZ14" t="str">
            <v/>
          </cell>
          <cell r="BA14" t="str">
            <v/>
          </cell>
          <cell r="BB14" t="str">
            <v/>
          </cell>
          <cell r="BC14" t="str">
            <v>Late</v>
          </cell>
          <cell r="BD14" t="str">
            <v>FCA</v>
          </cell>
          <cell r="BE14" t="str">
            <v>Arvada</v>
          </cell>
          <cell r="BF14" t="str">
            <v>USA - CO</v>
          </cell>
          <cell r="BG14">
            <v>0</v>
          </cell>
          <cell r="BH14" t="str">
            <v>DI</v>
          </cell>
          <cell r="BI14">
            <v>0</v>
          </cell>
          <cell r="BJ14">
            <v>41767</v>
          </cell>
          <cell r="BK14">
            <v>41774</v>
          </cell>
          <cell r="BL14">
            <v>41783</v>
          </cell>
          <cell r="BM14">
            <v>41788</v>
          </cell>
          <cell r="BN14">
            <v>41880</v>
          </cell>
          <cell r="BO14">
            <v>41887</v>
          </cell>
          <cell r="BP14">
            <v>29</v>
          </cell>
          <cell r="BQ14">
            <v>22</v>
          </cell>
          <cell r="BR14">
            <v>13</v>
          </cell>
          <cell r="BS14">
            <v>8</v>
          </cell>
          <cell r="BT14">
            <v>0</v>
          </cell>
          <cell r="BU14">
            <v>-84</v>
          </cell>
          <cell r="BV14">
            <v>-91</v>
          </cell>
          <cell r="BW14">
            <v>0</v>
          </cell>
          <cell r="BX14">
            <v>0</v>
          </cell>
          <cell r="BY14">
            <v>0</v>
          </cell>
          <cell r="BZ14" t="str">
            <v>-</v>
          </cell>
          <cell r="CA14" t="str">
            <v>-</v>
          </cell>
          <cell r="CB14" t="str">
            <v>X</v>
          </cell>
          <cell r="CC14" t="str">
            <v>-</v>
          </cell>
          <cell r="CD14">
            <v>0</v>
          </cell>
          <cell r="CE14">
            <v>0</v>
          </cell>
          <cell r="CF14">
            <v>0</v>
          </cell>
          <cell r="CG14">
            <v>0</v>
          </cell>
          <cell r="CH14">
            <v>0</v>
          </cell>
          <cell r="CI14">
            <v>0</v>
          </cell>
          <cell r="CJ14">
            <v>0</v>
          </cell>
          <cell r="CK14">
            <v>0</v>
          </cell>
          <cell r="CL14">
            <v>0</v>
          </cell>
          <cell r="CM14">
            <v>0</v>
          </cell>
          <cell r="CN14">
            <v>0</v>
          </cell>
          <cell r="CO14">
            <v>0</v>
          </cell>
        </row>
        <row r="15">
          <cell r="B15" t="str">
            <v>H2359779-01   KIT</v>
          </cell>
          <cell r="C15" t="str">
            <v>China Petrochemical Int'l Co Ltd./ Nanjing Jinling Huntsman KIT</v>
          </cell>
          <cell r="D15" t="str">
            <v>Broeckx</v>
          </cell>
          <cell r="E15">
            <v>0</v>
          </cell>
          <cell r="F15" t="str">
            <v>Carlon</v>
          </cell>
          <cell r="G15">
            <v>0</v>
          </cell>
          <cell r="H15" t="str">
            <v>Nancy</v>
          </cell>
          <cell r="I15" t="str">
            <v>7501000002</v>
          </cell>
          <cell r="J15" t="str">
            <v>01P0216-A</v>
          </cell>
          <cell r="K15">
            <v>0</v>
          </cell>
          <cell r="L15">
            <v>0</v>
          </cell>
          <cell r="M15">
            <v>0</v>
          </cell>
          <cell r="N15" t="str">
            <v>HMP3000</v>
          </cell>
          <cell r="O15">
            <v>0</v>
          </cell>
          <cell r="P15" t="str">
            <v>PP</v>
          </cell>
          <cell r="Q15" t="str">
            <v>CPX</v>
          </cell>
          <cell r="R15" t="str">
            <v>HMP</v>
          </cell>
          <cell r="S15" t="str">
            <v>Y</v>
          </cell>
          <cell r="T15" t="str">
            <v>N</v>
          </cell>
          <cell r="U15">
            <v>41604</v>
          </cell>
          <cell r="V15">
            <v>41605</v>
          </cell>
          <cell r="W15">
            <v>41946</v>
          </cell>
          <cell r="X15">
            <v>41946</v>
          </cell>
          <cell r="Y15">
            <v>41604</v>
          </cell>
          <cell r="Z15">
            <v>41612</v>
          </cell>
          <cell r="AA15">
            <v>41612</v>
          </cell>
          <cell r="AB15">
            <v>41612</v>
          </cell>
          <cell r="AC15">
            <v>41666</v>
          </cell>
          <cell r="AD15">
            <v>41694</v>
          </cell>
          <cell r="AE15">
            <v>41745</v>
          </cell>
          <cell r="AF15">
            <v>41759</v>
          </cell>
          <cell r="AG15">
            <v>0</v>
          </cell>
          <cell r="AH15">
            <v>41916</v>
          </cell>
          <cell r="AI15">
            <v>41792</v>
          </cell>
          <cell r="AJ15">
            <v>111</v>
          </cell>
          <cell r="AK15">
            <v>48.714285714285715</v>
          </cell>
          <cell r="AL15">
            <v>41604</v>
          </cell>
          <cell r="AM15">
            <v>0</v>
          </cell>
          <cell r="AN15">
            <v>0</v>
          </cell>
          <cell r="AO15">
            <v>0</v>
          </cell>
          <cell r="AP15">
            <v>0</v>
          </cell>
          <cell r="AQ15">
            <v>0</v>
          </cell>
          <cell r="AR15">
            <v>0</v>
          </cell>
          <cell r="AS15">
            <v>0</v>
          </cell>
          <cell r="AT15">
            <v>0</v>
          </cell>
          <cell r="AU15">
            <v>0</v>
          </cell>
          <cell r="AV15">
            <v>0</v>
          </cell>
          <cell r="AW15">
            <v>0</v>
          </cell>
          <cell r="AX15">
            <v>0</v>
          </cell>
          <cell r="AY15">
            <v>0</v>
          </cell>
          <cell r="AZ15" t="str">
            <v/>
          </cell>
          <cell r="BA15" t="str">
            <v/>
          </cell>
          <cell r="BB15" t="str">
            <v/>
          </cell>
          <cell r="BC15" t="str">
            <v/>
          </cell>
          <cell r="BD15" t="str">
            <v>CIF</v>
          </cell>
          <cell r="BE15" t="str">
            <v>SHANGHAI SEAPORT</v>
          </cell>
          <cell r="BF15" t="str">
            <v>CHINA</v>
          </cell>
          <cell r="BG15">
            <v>0</v>
          </cell>
          <cell r="BH15" t="str">
            <v>OD</v>
          </cell>
          <cell r="BI15">
            <v>2010</v>
          </cell>
          <cell r="BJ15">
            <v>41612</v>
          </cell>
          <cell r="BK15">
            <v>41619</v>
          </cell>
          <cell r="BL15">
            <v>41626</v>
          </cell>
          <cell r="BM15">
            <v>41633</v>
          </cell>
          <cell r="BN15">
            <v>41988</v>
          </cell>
          <cell r="BO15">
            <v>41995</v>
          </cell>
          <cell r="BP15" t="str">
            <v>-</v>
          </cell>
          <cell r="BQ15" t="str">
            <v>-</v>
          </cell>
          <cell r="BR15" t="str">
            <v>-</v>
          </cell>
          <cell r="BS15" t="str">
            <v>-</v>
          </cell>
          <cell r="BT15" t="str">
            <v>-</v>
          </cell>
          <cell r="BU15" t="str">
            <v>-</v>
          </cell>
          <cell r="BV15" t="str">
            <v>-</v>
          </cell>
          <cell r="BW15">
            <v>0</v>
          </cell>
          <cell r="BX15">
            <v>0</v>
          </cell>
          <cell r="BY15">
            <v>0</v>
          </cell>
          <cell r="BZ15">
            <v>0</v>
          </cell>
          <cell r="CA15">
            <v>0</v>
          </cell>
          <cell r="CB15">
            <v>0</v>
          </cell>
          <cell r="CC15" t="str">
            <v>-</v>
          </cell>
          <cell r="CD15">
            <v>0</v>
          </cell>
          <cell r="CE15">
            <v>0</v>
          </cell>
          <cell r="CF15">
            <v>0</v>
          </cell>
          <cell r="CG15">
            <v>0</v>
          </cell>
          <cell r="CH15">
            <v>0</v>
          </cell>
          <cell r="CI15">
            <v>0</v>
          </cell>
          <cell r="CJ15">
            <v>0</v>
          </cell>
          <cell r="CK15">
            <v>0</v>
          </cell>
          <cell r="CL15">
            <v>0</v>
          </cell>
          <cell r="CM15">
            <v>0</v>
          </cell>
          <cell r="CN15">
            <v>0</v>
          </cell>
          <cell r="CO15">
            <v>0</v>
          </cell>
        </row>
        <row r="16">
          <cell r="B16" t="str">
            <v>H2359779-02   KIT</v>
          </cell>
          <cell r="C16" t="str">
            <v>China Petrochemical Int'l Co Ltd./ Nanjing Jinling Huntsman KIT</v>
          </cell>
          <cell r="D16" t="str">
            <v>Broeckx</v>
          </cell>
          <cell r="E16">
            <v>0</v>
          </cell>
          <cell r="F16" t="str">
            <v>Carlon</v>
          </cell>
          <cell r="G16">
            <v>0</v>
          </cell>
          <cell r="H16" t="str">
            <v>Nancy</v>
          </cell>
          <cell r="I16" t="str">
            <v>7501000002</v>
          </cell>
          <cell r="J16" t="str">
            <v>01P0216-B</v>
          </cell>
          <cell r="K16">
            <v>0</v>
          </cell>
          <cell r="L16">
            <v>0</v>
          </cell>
          <cell r="M16">
            <v>0</v>
          </cell>
          <cell r="N16" t="str">
            <v>HMP3000</v>
          </cell>
          <cell r="O16">
            <v>0</v>
          </cell>
          <cell r="P16" t="str">
            <v>PP</v>
          </cell>
          <cell r="Q16" t="str">
            <v>CPX</v>
          </cell>
          <cell r="R16" t="str">
            <v>HMP</v>
          </cell>
          <cell r="S16" t="str">
            <v>Y</v>
          </cell>
          <cell r="T16" t="str">
            <v>N</v>
          </cell>
          <cell r="U16">
            <v>41604</v>
          </cell>
          <cell r="V16">
            <v>41605</v>
          </cell>
          <cell r="W16">
            <v>41946</v>
          </cell>
          <cell r="X16">
            <v>41946</v>
          </cell>
          <cell r="Y16">
            <v>41604</v>
          </cell>
          <cell r="Z16">
            <v>41612</v>
          </cell>
          <cell r="AA16">
            <v>41612</v>
          </cell>
          <cell r="AB16">
            <v>41612</v>
          </cell>
          <cell r="AC16">
            <v>41666</v>
          </cell>
          <cell r="AD16">
            <v>41694</v>
          </cell>
          <cell r="AE16">
            <v>41745</v>
          </cell>
          <cell r="AF16">
            <v>41759</v>
          </cell>
          <cell r="AG16">
            <v>0</v>
          </cell>
          <cell r="AH16">
            <v>41916</v>
          </cell>
          <cell r="AI16">
            <v>41792</v>
          </cell>
          <cell r="AJ16">
            <v>111</v>
          </cell>
          <cell r="AK16">
            <v>48.714285714285715</v>
          </cell>
          <cell r="AL16">
            <v>41604</v>
          </cell>
          <cell r="AM16">
            <v>0</v>
          </cell>
          <cell r="AN16">
            <v>0</v>
          </cell>
          <cell r="AO16">
            <v>0</v>
          </cell>
          <cell r="AP16">
            <v>0</v>
          </cell>
          <cell r="AQ16">
            <v>0</v>
          </cell>
          <cell r="AR16">
            <v>0</v>
          </cell>
          <cell r="AS16">
            <v>0</v>
          </cell>
          <cell r="AT16">
            <v>0</v>
          </cell>
          <cell r="AU16">
            <v>0</v>
          </cell>
          <cell r="AV16">
            <v>0</v>
          </cell>
          <cell r="AW16">
            <v>0</v>
          </cell>
          <cell r="AX16">
            <v>0</v>
          </cell>
          <cell r="AY16">
            <v>0</v>
          </cell>
          <cell r="AZ16" t="str">
            <v/>
          </cell>
          <cell r="BA16" t="str">
            <v/>
          </cell>
          <cell r="BB16" t="str">
            <v/>
          </cell>
          <cell r="BC16" t="str">
            <v/>
          </cell>
          <cell r="BD16" t="str">
            <v>CIF</v>
          </cell>
          <cell r="BE16" t="str">
            <v>SHANGHAI SEAPORT</v>
          </cell>
          <cell r="BF16" t="str">
            <v>CHINA</v>
          </cell>
          <cell r="BG16">
            <v>0</v>
          </cell>
          <cell r="BH16" t="str">
            <v>OD</v>
          </cell>
          <cell r="BI16">
            <v>2010</v>
          </cell>
          <cell r="BJ16">
            <v>41612</v>
          </cell>
          <cell r="BK16">
            <v>41619</v>
          </cell>
          <cell r="BL16">
            <v>41626</v>
          </cell>
          <cell r="BM16">
            <v>41633</v>
          </cell>
          <cell r="BN16">
            <v>41988</v>
          </cell>
          <cell r="BO16">
            <v>41995</v>
          </cell>
          <cell r="BP16" t="str">
            <v>-</v>
          </cell>
          <cell r="BQ16" t="str">
            <v>-</v>
          </cell>
          <cell r="BR16" t="str">
            <v>-</v>
          </cell>
          <cell r="BS16" t="str">
            <v>-</v>
          </cell>
          <cell r="BT16" t="str">
            <v>-</v>
          </cell>
          <cell r="BU16" t="str">
            <v>-</v>
          </cell>
          <cell r="BV16" t="str">
            <v>-</v>
          </cell>
          <cell r="BW16">
            <v>0</v>
          </cell>
          <cell r="BX16">
            <v>0</v>
          </cell>
          <cell r="BY16">
            <v>0</v>
          </cell>
          <cell r="BZ16">
            <v>0</v>
          </cell>
          <cell r="CA16">
            <v>0</v>
          </cell>
          <cell r="CB16">
            <v>0</v>
          </cell>
          <cell r="CC16" t="str">
            <v>-</v>
          </cell>
          <cell r="CD16">
            <v>0</v>
          </cell>
          <cell r="CE16">
            <v>0</v>
          </cell>
          <cell r="CF16">
            <v>0</v>
          </cell>
          <cell r="CG16">
            <v>0</v>
          </cell>
          <cell r="CH16">
            <v>0</v>
          </cell>
          <cell r="CI16">
            <v>0</v>
          </cell>
          <cell r="CJ16">
            <v>0</v>
          </cell>
          <cell r="CK16">
            <v>0</v>
          </cell>
          <cell r="CL16">
            <v>0</v>
          </cell>
          <cell r="CM16">
            <v>0</v>
          </cell>
          <cell r="CN16">
            <v>0</v>
          </cell>
          <cell r="CO16">
            <v>0</v>
          </cell>
        </row>
        <row r="17">
          <cell r="B17" t="str">
            <v>H2359779-03   KIT</v>
          </cell>
          <cell r="C17" t="str">
            <v>China Petrochemical Int'l Co Ltd./ Nanjing Jinling Huntsman KIT</v>
          </cell>
          <cell r="D17" t="str">
            <v>Broeckx</v>
          </cell>
          <cell r="E17">
            <v>0</v>
          </cell>
          <cell r="F17" t="str">
            <v>Carlon</v>
          </cell>
          <cell r="G17">
            <v>0</v>
          </cell>
          <cell r="H17" t="str">
            <v>Nancy</v>
          </cell>
          <cell r="I17" t="str">
            <v>7501000002</v>
          </cell>
          <cell r="J17" t="str">
            <v>01P0216-C</v>
          </cell>
          <cell r="K17">
            <v>0</v>
          </cell>
          <cell r="L17">
            <v>0</v>
          </cell>
          <cell r="M17">
            <v>0</v>
          </cell>
          <cell r="N17" t="str">
            <v>HMP3000</v>
          </cell>
          <cell r="O17">
            <v>0</v>
          </cell>
          <cell r="P17" t="str">
            <v>PP</v>
          </cell>
          <cell r="Q17" t="str">
            <v>CPX</v>
          </cell>
          <cell r="R17" t="str">
            <v>HMP</v>
          </cell>
          <cell r="S17" t="str">
            <v>Y</v>
          </cell>
          <cell r="T17" t="str">
            <v>N</v>
          </cell>
          <cell r="U17">
            <v>41604</v>
          </cell>
          <cell r="V17">
            <v>41605</v>
          </cell>
          <cell r="W17">
            <v>41946</v>
          </cell>
          <cell r="X17">
            <v>41946</v>
          </cell>
          <cell r="Y17">
            <v>41604</v>
          </cell>
          <cell r="Z17">
            <v>41612</v>
          </cell>
          <cell r="AA17">
            <v>41612</v>
          </cell>
          <cell r="AB17">
            <v>41612</v>
          </cell>
          <cell r="AC17">
            <v>41666</v>
          </cell>
          <cell r="AD17">
            <v>41694</v>
          </cell>
          <cell r="AE17">
            <v>41745</v>
          </cell>
          <cell r="AF17">
            <v>41759</v>
          </cell>
          <cell r="AG17">
            <v>0</v>
          </cell>
          <cell r="AH17">
            <v>41916</v>
          </cell>
          <cell r="AI17">
            <v>41792</v>
          </cell>
          <cell r="AJ17">
            <v>111</v>
          </cell>
          <cell r="AK17">
            <v>48.714285714285715</v>
          </cell>
          <cell r="AL17">
            <v>41604</v>
          </cell>
          <cell r="AM17">
            <v>0</v>
          </cell>
          <cell r="AN17">
            <v>0</v>
          </cell>
          <cell r="AO17">
            <v>0</v>
          </cell>
          <cell r="AP17">
            <v>0</v>
          </cell>
          <cell r="AQ17">
            <v>0</v>
          </cell>
          <cell r="AR17">
            <v>0</v>
          </cell>
          <cell r="AS17">
            <v>0</v>
          </cell>
          <cell r="AT17">
            <v>0</v>
          </cell>
          <cell r="AU17">
            <v>0</v>
          </cell>
          <cell r="AV17">
            <v>0</v>
          </cell>
          <cell r="AW17">
            <v>0</v>
          </cell>
          <cell r="AX17">
            <v>0</v>
          </cell>
          <cell r="AY17">
            <v>0</v>
          </cell>
          <cell r="AZ17" t="str">
            <v/>
          </cell>
          <cell r="BA17" t="str">
            <v/>
          </cell>
          <cell r="BB17" t="str">
            <v/>
          </cell>
          <cell r="BC17" t="str">
            <v/>
          </cell>
          <cell r="BD17" t="str">
            <v>CIF</v>
          </cell>
          <cell r="BE17" t="str">
            <v>SHANGHAI SEAPORT</v>
          </cell>
          <cell r="BF17" t="str">
            <v>CHINA</v>
          </cell>
          <cell r="BG17">
            <v>0</v>
          </cell>
          <cell r="BH17" t="str">
            <v>OD</v>
          </cell>
          <cell r="BI17">
            <v>2010</v>
          </cell>
          <cell r="BJ17">
            <v>41612</v>
          </cell>
          <cell r="BK17">
            <v>41619</v>
          </cell>
          <cell r="BL17">
            <v>41626</v>
          </cell>
          <cell r="BM17">
            <v>41633</v>
          </cell>
          <cell r="BN17">
            <v>41988</v>
          </cell>
          <cell r="BO17">
            <v>41995</v>
          </cell>
          <cell r="BP17" t="str">
            <v>-</v>
          </cell>
          <cell r="BQ17" t="str">
            <v>-</v>
          </cell>
          <cell r="BR17" t="str">
            <v>-</v>
          </cell>
          <cell r="BS17" t="str">
            <v>-</v>
          </cell>
          <cell r="BT17" t="str">
            <v>-</v>
          </cell>
          <cell r="BU17" t="str">
            <v>-</v>
          </cell>
          <cell r="BV17" t="str">
            <v>-</v>
          </cell>
          <cell r="BW17">
            <v>0</v>
          </cell>
          <cell r="BX17">
            <v>0</v>
          </cell>
          <cell r="BY17">
            <v>0</v>
          </cell>
          <cell r="BZ17">
            <v>0</v>
          </cell>
          <cell r="CA17">
            <v>0</v>
          </cell>
          <cell r="CB17">
            <v>0</v>
          </cell>
          <cell r="CC17" t="str">
            <v>-</v>
          </cell>
          <cell r="CD17">
            <v>0</v>
          </cell>
          <cell r="CE17">
            <v>0</v>
          </cell>
          <cell r="CF17">
            <v>0</v>
          </cell>
          <cell r="CG17">
            <v>0</v>
          </cell>
          <cell r="CH17">
            <v>0</v>
          </cell>
          <cell r="CI17">
            <v>0</v>
          </cell>
          <cell r="CJ17">
            <v>0</v>
          </cell>
          <cell r="CK17">
            <v>0</v>
          </cell>
          <cell r="CL17">
            <v>0</v>
          </cell>
          <cell r="CM17">
            <v>0</v>
          </cell>
          <cell r="CN17">
            <v>0</v>
          </cell>
          <cell r="CO17">
            <v>0</v>
          </cell>
        </row>
        <row r="18">
          <cell r="B18" t="str">
            <v>A2427680-01-02</v>
          </cell>
          <cell r="C18" t="str">
            <v>Sunoco</v>
          </cell>
          <cell r="D18" t="str">
            <v>Wareham</v>
          </cell>
          <cell r="E18" t="str">
            <v>Kruger</v>
          </cell>
          <cell r="F18" t="str">
            <v>Miller</v>
          </cell>
          <cell r="G18" t="str">
            <v>-</v>
          </cell>
          <cell r="H18" t="str">
            <v>FLT</v>
          </cell>
          <cell r="I18" t="str">
            <v>4500004174</v>
          </cell>
          <cell r="J18">
            <v>0</v>
          </cell>
          <cell r="K18">
            <v>127630</v>
          </cell>
          <cell r="L18">
            <v>0</v>
          </cell>
          <cell r="M18">
            <v>2</v>
          </cell>
          <cell r="N18" t="str">
            <v>LMV801</v>
          </cell>
          <cell r="O18">
            <v>139962</v>
          </cell>
          <cell r="P18" t="str">
            <v>-</v>
          </cell>
          <cell r="Q18" t="str">
            <v>STD</v>
          </cell>
          <cell r="R18" t="str">
            <v>PC</v>
          </cell>
          <cell r="S18" t="str">
            <v>N</v>
          </cell>
          <cell r="T18" t="str">
            <v>N</v>
          </cell>
          <cell r="U18">
            <v>41780</v>
          </cell>
          <cell r="V18">
            <v>41780</v>
          </cell>
          <cell r="W18">
            <v>41845</v>
          </cell>
          <cell r="X18">
            <v>41845</v>
          </cell>
          <cell r="Y18">
            <v>41780</v>
          </cell>
          <cell r="Z18">
            <v>41787</v>
          </cell>
          <cell r="AA18">
            <v>41787</v>
          </cell>
          <cell r="AB18">
            <v>41787</v>
          </cell>
          <cell r="AC18">
            <v>41733</v>
          </cell>
          <cell r="AD18">
            <v>41747</v>
          </cell>
          <cell r="AE18">
            <v>41783</v>
          </cell>
          <cell r="AF18">
            <v>41786</v>
          </cell>
          <cell r="AG18">
            <v>0</v>
          </cell>
          <cell r="AH18">
            <v>41815</v>
          </cell>
          <cell r="AI18" t="str">
            <v>-</v>
          </cell>
          <cell r="AJ18">
            <v>5</v>
          </cell>
          <cell r="AK18">
            <v>9.2857142857142865</v>
          </cell>
          <cell r="AL18">
            <v>41780</v>
          </cell>
          <cell r="AM18">
            <v>0</v>
          </cell>
          <cell r="AN18">
            <v>0</v>
          </cell>
          <cell r="AO18">
            <v>0</v>
          </cell>
          <cell r="AP18">
            <v>0</v>
          </cell>
          <cell r="AQ18">
            <v>0</v>
          </cell>
          <cell r="AR18">
            <v>0</v>
          </cell>
          <cell r="AS18">
            <v>0</v>
          </cell>
          <cell r="AT18">
            <v>0</v>
          </cell>
          <cell r="AU18">
            <v>0</v>
          </cell>
          <cell r="AV18">
            <v>0</v>
          </cell>
          <cell r="AW18">
            <v>0</v>
          </cell>
          <cell r="AX18">
            <v>0</v>
          </cell>
          <cell r="AY18">
            <v>0</v>
          </cell>
          <cell r="AZ18" t="str">
            <v/>
          </cell>
          <cell r="BA18" t="str">
            <v/>
          </cell>
          <cell r="BB18" t="str">
            <v/>
          </cell>
          <cell r="BC18" t="str">
            <v/>
          </cell>
          <cell r="BD18" t="str">
            <v>FCA</v>
          </cell>
          <cell r="BE18" t="str">
            <v>Arvada</v>
          </cell>
          <cell r="BF18" t="str">
            <v>USA-PA</v>
          </cell>
          <cell r="BG18">
            <v>0</v>
          </cell>
          <cell r="BH18" t="str">
            <v>DI</v>
          </cell>
          <cell r="BI18">
            <v>0</v>
          </cell>
          <cell r="BJ18">
            <v>41787</v>
          </cell>
          <cell r="BK18">
            <v>41794</v>
          </cell>
          <cell r="BL18">
            <v>41803</v>
          </cell>
          <cell r="BM18">
            <v>41808</v>
          </cell>
          <cell r="BN18">
            <v>41859</v>
          </cell>
          <cell r="BO18">
            <v>41866</v>
          </cell>
          <cell r="BP18">
            <v>9</v>
          </cell>
          <cell r="BQ18">
            <v>2</v>
          </cell>
          <cell r="BR18">
            <v>-7</v>
          </cell>
          <cell r="BS18">
            <v>-12</v>
          </cell>
          <cell r="BT18">
            <v>0</v>
          </cell>
          <cell r="BU18">
            <v>-63</v>
          </cell>
          <cell r="BV18">
            <v>-70</v>
          </cell>
          <cell r="BW18">
            <v>0</v>
          </cell>
          <cell r="BX18">
            <v>0</v>
          </cell>
          <cell r="BY18">
            <v>0</v>
          </cell>
          <cell r="BZ18" t="str">
            <v>-</v>
          </cell>
          <cell r="CA18" t="str">
            <v>-</v>
          </cell>
          <cell r="CB18" t="str">
            <v>X</v>
          </cell>
          <cell r="CC18" t="str">
            <v>-</v>
          </cell>
          <cell r="CD18">
            <v>0</v>
          </cell>
          <cell r="CE18">
            <v>0</v>
          </cell>
          <cell r="CF18">
            <v>0</v>
          </cell>
          <cell r="CG18">
            <v>0</v>
          </cell>
          <cell r="CH18">
            <v>0</v>
          </cell>
          <cell r="CI18">
            <v>0</v>
          </cell>
          <cell r="CJ18">
            <v>0</v>
          </cell>
          <cell r="CK18">
            <v>0</v>
          </cell>
          <cell r="CL18">
            <v>0</v>
          </cell>
          <cell r="CM18">
            <v>0</v>
          </cell>
          <cell r="CN18">
            <v>0</v>
          </cell>
          <cell r="CO18">
            <v>0</v>
          </cell>
        </row>
        <row r="19">
          <cell r="B19" t="str">
            <v>A2369144-01</v>
          </cell>
          <cell r="C19" t="str">
            <v xml:space="preserve">Reliance Ind/ Jamngar Complex </v>
          </cell>
          <cell r="D19" t="str">
            <v>Parks</v>
          </cell>
          <cell r="E19">
            <v>0</v>
          </cell>
          <cell r="F19">
            <v>0</v>
          </cell>
          <cell r="G19" t="str">
            <v>Kampman</v>
          </cell>
          <cell r="H19" t="str">
            <v>Michelle</v>
          </cell>
          <cell r="I19" t="str">
            <v>1J/MWI/7498641/LOC/DTA</v>
          </cell>
          <cell r="J19" t="str">
            <v>MP-CHC501-P1002</v>
          </cell>
          <cell r="K19">
            <v>120035</v>
          </cell>
          <cell r="L19" t="str">
            <v>Chatterji</v>
          </cell>
          <cell r="M19">
            <v>1</v>
          </cell>
          <cell r="N19" t="str">
            <v>LMV311</v>
          </cell>
          <cell r="O19">
            <v>296069</v>
          </cell>
          <cell r="P19" t="str">
            <v>PP</v>
          </cell>
          <cell r="Q19" t="str">
            <v>MCPX</v>
          </cell>
          <cell r="R19" t="str">
            <v>PD</v>
          </cell>
          <cell r="S19" t="str">
            <v>Y</v>
          </cell>
          <cell r="T19" t="str">
            <v>N</v>
          </cell>
          <cell r="U19">
            <v>41627</v>
          </cell>
          <cell r="V19">
            <v>41631</v>
          </cell>
          <cell r="W19">
            <v>41873</v>
          </cell>
          <cell r="X19">
            <v>41873</v>
          </cell>
          <cell r="Y19">
            <v>41627</v>
          </cell>
          <cell r="Z19" t="str">
            <v>-</v>
          </cell>
          <cell r="AA19">
            <v>41638</v>
          </cell>
          <cell r="AB19">
            <v>41638</v>
          </cell>
          <cell r="AC19">
            <v>41761</v>
          </cell>
          <cell r="AD19">
            <v>41775</v>
          </cell>
          <cell r="AE19">
            <v>41788</v>
          </cell>
          <cell r="AF19">
            <v>41792</v>
          </cell>
          <cell r="AG19">
            <v>0</v>
          </cell>
          <cell r="AH19">
            <v>41843</v>
          </cell>
          <cell r="AI19" t="str">
            <v>-</v>
          </cell>
          <cell r="AJ19">
            <v>116</v>
          </cell>
          <cell r="AK19">
            <v>34.571428571428569</v>
          </cell>
          <cell r="AL19">
            <v>41627</v>
          </cell>
          <cell r="AM19" t="str">
            <v>-</v>
          </cell>
          <cell r="AN19">
            <v>0</v>
          </cell>
          <cell r="AO19">
            <v>0</v>
          </cell>
          <cell r="AP19">
            <v>0</v>
          </cell>
          <cell r="AQ19">
            <v>0</v>
          </cell>
          <cell r="AR19">
            <v>0</v>
          </cell>
          <cell r="AS19">
            <v>0</v>
          </cell>
          <cell r="AT19">
            <v>0</v>
          </cell>
          <cell r="AU19">
            <v>0</v>
          </cell>
          <cell r="AV19">
            <v>0</v>
          </cell>
          <cell r="AW19">
            <v>0</v>
          </cell>
          <cell r="AX19">
            <v>0</v>
          </cell>
          <cell r="AY19">
            <v>0</v>
          </cell>
          <cell r="AZ19" t="str">
            <v/>
          </cell>
          <cell r="BA19" t="str">
            <v/>
          </cell>
          <cell r="BB19" t="str">
            <v/>
          </cell>
          <cell r="BC19" t="str">
            <v/>
          </cell>
          <cell r="BD19" t="str">
            <v>FOB</v>
          </cell>
          <cell r="BE19" t="str">
            <v>Long Beach, CA port</v>
          </cell>
          <cell r="BF19" t="str">
            <v>India</v>
          </cell>
          <cell r="BG19">
            <v>0</v>
          </cell>
          <cell r="BH19" t="str">
            <v>OD</v>
          </cell>
          <cell r="BI19">
            <v>2010</v>
          </cell>
          <cell r="BJ19">
            <v>41638</v>
          </cell>
          <cell r="BK19">
            <v>41645</v>
          </cell>
          <cell r="BL19">
            <v>41650</v>
          </cell>
          <cell r="BM19">
            <v>41659</v>
          </cell>
          <cell r="BN19">
            <v>41887</v>
          </cell>
          <cell r="BO19">
            <v>41894</v>
          </cell>
          <cell r="BP19">
            <v>158</v>
          </cell>
          <cell r="BQ19">
            <v>41688</v>
          </cell>
          <cell r="BR19">
            <v>146</v>
          </cell>
          <cell r="BS19">
            <v>137</v>
          </cell>
          <cell r="BT19">
            <v>0</v>
          </cell>
          <cell r="BU19">
            <v>-91</v>
          </cell>
          <cell r="BV19">
            <v>-98</v>
          </cell>
          <cell r="BW19">
            <v>0</v>
          </cell>
          <cell r="BX19">
            <v>0</v>
          </cell>
          <cell r="BY19">
            <v>0</v>
          </cell>
          <cell r="BZ19">
            <v>0</v>
          </cell>
          <cell r="CA19">
            <v>0</v>
          </cell>
          <cell r="CB19">
            <v>0</v>
          </cell>
          <cell r="CC19">
            <v>0.01</v>
          </cell>
          <cell r="CD19" t="str">
            <v>33 docs / 1 submitted</v>
          </cell>
          <cell r="CE19">
            <v>0</v>
          </cell>
          <cell r="CF19">
            <v>0</v>
          </cell>
          <cell r="CG19">
            <v>0</v>
          </cell>
          <cell r="CH19">
            <v>0</v>
          </cell>
          <cell r="CI19">
            <v>0</v>
          </cell>
          <cell r="CJ19">
            <v>0</v>
          </cell>
          <cell r="CK19">
            <v>0</v>
          </cell>
          <cell r="CL19">
            <v>0</v>
          </cell>
          <cell r="CM19">
            <v>0</v>
          </cell>
          <cell r="CN19">
            <v>0</v>
          </cell>
          <cell r="CO19">
            <v>0</v>
          </cell>
        </row>
        <row r="20">
          <cell r="B20" t="str">
            <v>A2369144-02</v>
          </cell>
          <cell r="C20" t="str">
            <v>Reliance Ind/ Jamngar Complex</v>
          </cell>
          <cell r="D20" t="str">
            <v>Parks</v>
          </cell>
          <cell r="E20">
            <v>0</v>
          </cell>
          <cell r="F20">
            <v>0</v>
          </cell>
          <cell r="G20" t="str">
            <v>Kampman</v>
          </cell>
          <cell r="H20" t="str">
            <v>Michelle</v>
          </cell>
          <cell r="I20" t="str">
            <v>1J/MWI/7498641/LOC/DTA</v>
          </cell>
          <cell r="J20" t="str">
            <v>MP-CHC501-P1014</v>
          </cell>
          <cell r="K20">
            <v>120035</v>
          </cell>
          <cell r="L20" t="str">
            <v>Chatterji</v>
          </cell>
          <cell r="M20">
            <v>1</v>
          </cell>
          <cell r="N20" t="str">
            <v>LMV311</v>
          </cell>
          <cell r="O20">
            <v>196695</v>
          </cell>
          <cell r="P20" t="str">
            <v>PP</v>
          </cell>
          <cell r="Q20" t="str">
            <v>MCPX</v>
          </cell>
          <cell r="R20" t="str">
            <v>PD</v>
          </cell>
          <cell r="S20" t="str">
            <v>Y</v>
          </cell>
          <cell r="T20" t="str">
            <v>N</v>
          </cell>
          <cell r="U20">
            <v>41627</v>
          </cell>
          <cell r="V20">
            <v>41631</v>
          </cell>
          <cell r="W20">
            <v>41873</v>
          </cell>
          <cell r="X20">
            <v>41873</v>
          </cell>
          <cell r="Y20">
            <v>41627</v>
          </cell>
          <cell r="Z20" t="str">
            <v>-</v>
          </cell>
          <cell r="AA20">
            <v>41638</v>
          </cell>
          <cell r="AB20">
            <v>41638</v>
          </cell>
          <cell r="AC20">
            <v>41761</v>
          </cell>
          <cell r="AD20">
            <v>41775</v>
          </cell>
          <cell r="AE20">
            <v>41788</v>
          </cell>
          <cell r="AF20">
            <v>41792</v>
          </cell>
          <cell r="AG20">
            <v>0</v>
          </cell>
          <cell r="AH20">
            <v>41843</v>
          </cell>
          <cell r="AI20" t="str">
            <v>-</v>
          </cell>
          <cell r="AJ20">
            <v>116</v>
          </cell>
          <cell r="AK20">
            <v>34.571428571428569</v>
          </cell>
          <cell r="AL20">
            <v>41627</v>
          </cell>
          <cell r="AM20" t="str">
            <v>-</v>
          </cell>
          <cell r="AN20">
            <v>0</v>
          </cell>
          <cell r="AO20">
            <v>0</v>
          </cell>
          <cell r="AP20">
            <v>0</v>
          </cell>
          <cell r="AQ20">
            <v>0</v>
          </cell>
          <cell r="AR20">
            <v>0</v>
          </cell>
          <cell r="AS20">
            <v>0</v>
          </cell>
          <cell r="AT20">
            <v>0</v>
          </cell>
          <cell r="AU20">
            <v>0</v>
          </cell>
          <cell r="AV20">
            <v>0</v>
          </cell>
          <cell r="AW20">
            <v>0</v>
          </cell>
          <cell r="AX20">
            <v>0</v>
          </cell>
          <cell r="AY20">
            <v>0</v>
          </cell>
          <cell r="AZ20" t="str">
            <v/>
          </cell>
          <cell r="BA20" t="str">
            <v/>
          </cell>
          <cell r="BB20" t="str">
            <v/>
          </cell>
          <cell r="BC20" t="str">
            <v/>
          </cell>
          <cell r="BD20" t="str">
            <v>FOB</v>
          </cell>
          <cell r="BE20" t="str">
            <v>Long Beach, CA port</v>
          </cell>
          <cell r="BF20" t="str">
            <v>India</v>
          </cell>
          <cell r="BG20">
            <v>0</v>
          </cell>
          <cell r="BH20" t="str">
            <v>OD</v>
          </cell>
          <cell r="BI20">
            <v>2010</v>
          </cell>
          <cell r="BJ20">
            <v>41638</v>
          </cell>
          <cell r="BK20">
            <v>41645</v>
          </cell>
          <cell r="BL20">
            <v>41650</v>
          </cell>
          <cell r="BM20">
            <v>41659</v>
          </cell>
          <cell r="BN20">
            <v>41887</v>
          </cell>
          <cell r="BO20">
            <v>41894</v>
          </cell>
          <cell r="BP20">
            <v>158</v>
          </cell>
          <cell r="BQ20">
            <v>41688</v>
          </cell>
          <cell r="BR20">
            <v>146</v>
          </cell>
          <cell r="BS20">
            <v>137</v>
          </cell>
          <cell r="BT20">
            <v>0</v>
          </cell>
          <cell r="BU20">
            <v>-91</v>
          </cell>
          <cell r="BV20">
            <v>-98</v>
          </cell>
          <cell r="BW20">
            <v>0</v>
          </cell>
          <cell r="BX20">
            <v>0</v>
          </cell>
          <cell r="BY20">
            <v>0</v>
          </cell>
          <cell r="BZ20">
            <v>0</v>
          </cell>
          <cell r="CA20">
            <v>0</v>
          </cell>
          <cell r="CB20">
            <v>0</v>
          </cell>
          <cell r="CC20">
            <v>0.01</v>
          </cell>
          <cell r="CD20" t="str">
            <v>33 docs / 1 submitted</v>
          </cell>
          <cell r="CE20">
            <v>0</v>
          </cell>
          <cell r="CF20">
            <v>0</v>
          </cell>
          <cell r="CG20">
            <v>0</v>
          </cell>
          <cell r="CH20">
            <v>0</v>
          </cell>
          <cell r="CI20">
            <v>0</v>
          </cell>
          <cell r="CJ20">
            <v>0</v>
          </cell>
          <cell r="CK20">
            <v>0</v>
          </cell>
          <cell r="CL20">
            <v>0</v>
          </cell>
          <cell r="CM20">
            <v>0</v>
          </cell>
          <cell r="CN20">
            <v>0</v>
          </cell>
          <cell r="CO20">
            <v>0</v>
          </cell>
        </row>
        <row r="21">
          <cell r="B21" t="str">
            <v>A2369144-03</v>
          </cell>
          <cell r="C21" t="str">
            <v>Reliance Ind/ Jamngar Complex</v>
          </cell>
          <cell r="D21" t="str">
            <v>Parks</v>
          </cell>
          <cell r="E21">
            <v>0</v>
          </cell>
          <cell r="F21">
            <v>0</v>
          </cell>
          <cell r="G21" t="str">
            <v>Kampman</v>
          </cell>
          <cell r="H21" t="str">
            <v>Michelle</v>
          </cell>
          <cell r="I21" t="str">
            <v>1J/MWI/7498641/LOC/DTA</v>
          </cell>
          <cell r="J21" t="str">
            <v>MP-CHC501-P1003</v>
          </cell>
          <cell r="K21">
            <v>120035</v>
          </cell>
          <cell r="L21" t="str">
            <v>Chatterji</v>
          </cell>
          <cell r="M21">
            <v>1</v>
          </cell>
          <cell r="N21" t="str">
            <v>LMV311</v>
          </cell>
          <cell r="O21">
            <v>196695</v>
          </cell>
          <cell r="P21" t="str">
            <v>PP</v>
          </cell>
          <cell r="Q21" t="str">
            <v>MCPX</v>
          </cell>
          <cell r="R21" t="str">
            <v>PD</v>
          </cell>
          <cell r="S21" t="str">
            <v>Y</v>
          </cell>
          <cell r="T21" t="str">
            <v>N</v>
          </cell>
          <cell r="U21">
            <v>41627</v>
          </cell>
          <cell r="V21">
            <v>41631</v>
          </cell>
          <cell r="W21">
            <v>41873</v>
          </cell>
          <cell r="X21">
            <v>41873</v>
          </cell>
          <cell r="Y21">
            <v>41627</v>
          </cell>
          <cell r="Z21" t="str">
            <v>-</v>
          </cell>
          <cell r="AA21">
            <v>41638</v>
          </cell>
          <cell r="AB21">
            <v>41638</v>
          </cell>
          <cell r="AC21">
            <v>41761</v>
          </cell>
          <cell r="AD21">
            <v>41775</v>
          </cell>
          <cell r="AE21">
            <v>41788</v>
          </cell>
          <cell r="AF21">
            <v>41792</v>
          </cell>
          <cell r="AG21">
            <v>0</v>
          </cell>
          <cell r="AH21">
            <v>41843</v>
          </cell>
          <cell r="AI21" t="str">
            <v>-</v>
          </cell>
          <cell r="AJ21">
            <v>116</v>
          </cell>
          <cell r="AK21">
            <v>34.571428571428569</v>
          </cell>
          <cell r="AL21">
            <v>41627</v>
          </cell>
          <cell r="AM21" t="str">
            <v>-</v>
          </cell>
          <cell r="AN21">
            <v>0</v>
          </cell>
          <cell r="AO21">
            <v>0</v>
          </cell>
          <cell r="AP21">
            <v>0</v>
          </cell>
          <cell r="AQ21">
            <v>0</v>
          </cell>
          <cell r="AR21">
            <v>0</v>
          </cell>
          <cell r="AS21">
            <v>0</v>
          </cell>
          <cell r="AT21">
            <v>0</v>
          </cell>
          <cell r="AU21">
            <v>0</v>
          </cell>
          <cell r="AV21">
            <v>0</v>
          </cell>
          <cell r="AW21">
            <v>0</v>
          </cell>
          <cell r="AX21">
            <v>0</v>
          </cell>
          <cell r="AY21">
            <v>0</v>
          </cell>
          <cell r="AZ21" t="str">
            <v/>
          </cell>
          <cell r="BA21" t="str">
            <v/>
          </cell>
          <cell r="BB21" t="str">
            <v/>
          </cell>
          <cell r="BC21" t="str">
            <v/>
          </cell>
          <cell r="BD21" t="str">
            <v>FOB</v>
          </cell>
          <cell r="BE21" t="str">
            <v>Long Beach, CA port</v>
          </cell>
          <cell r="BF21" t="str">
            <v>India</v>
          </cell>
          <cell r="BG21">
            <v>0</v>
          </cell>
          <cell r="BH21" t="str">
            <v>OD</v>
          </cell>
          <cell r="BI21">
            <v>2010</v>
          </cell>
          <cell r="BJ21">
            <v>41638</v>
          </cell>
          <cell r="BK21">
            <v>41645</v>
          </cell>
          <cell r="BL21">
            <v>41650</v>
          </cell>
          <cell r="BM21">
            <v>41659</v>
          </cell>
          <cell r="BN21">
            <v>41887</v>
          </cell>
          <cell r="BO21">
            <v>41894</v>
          </cell>
          <cell r="BP21">
            <v>158</v>
          </cell>
          <cell r="BQ21">
            <v>41688</v>
          </cell>
          <cell r="BR21">
            <v>146</v>
          </cell>
          <cell r="BS21">
            <v>137</v>
          </cell>
          <cell r="BT21">
            <v>0</v>
          </cell>
          <cell r="BU21">
            <v>-91</v>
          </cell>
          <cell r="BV21">
            <v>-98</v>
          </cell>
          <cell r="BW21">
            <v>0</v>
          </cell>
          <cell r="BX21">
            <v>0</v>
          </cell>
          <cell r="BY21">
            <v>0</v>
          </cell>
          <cell r="BZ21">
            <v>0</v>
          </cell>
          <cell r="CA21">
            <v>0</v>
          </cell>
          <cell r="CB21">
            <v>0</v>
          </cell>
          <cell r="CC21">
            <v>0.01</v>
          </cell>
          <cell r="CD21" t="str">
            <v>33 docs / 1 submitted</v>
          </cell>
          <cell r="CE21">
            <v>0</v>
          </cell>
          <cell r="CF21">
            <v>0</v>
          </cell>
          <cell r="CG21">
            <v>0</v>
          </cell>
          <cell r="CH21">
            <v>0</v>
          </cell>
          <cell r="CI21">
            <v>0</v>
          </cell>
          <cell r="CJ21">
            <v>0</v>
          </cell>
          <cell r="CK21">
            <v>0</v>
          </cell>
          <cell r="CL21">
            <v>0</v>
          </cell>
          <cell r="CM21">
            <v>0</v>
          </cell>
          <cell r="CN21">
            <v>0</v>
          </cell>
          <cell r="CO21">
            <v>0</v>
          </cell>
        </row>
        <row r="22">
          <cell r="B22" t="str">
            <v>A2369144-04-05</v>
          </cell>
          <cell r="C22" t="str">
            <v>Reliance Ind/ Jamngar Complex</v>
          </cell>
          <cell r="D22" t="str">
            <v>Parks</v>
          </cell>
          <cell r="E22">
            <v>0</v>
          </cell>
          <cell r="F22">
            <v>0</v>
          </cell>
          <cell r="G22" t="str">
            <v>Kampman</v>
          </cell>
          <cell r="H22" t="str">
            <v>Michelle</v>
          </cell>
          <cell r="I22" t="str">
            <v>1J/MWI/7498641/LOC/DTA</v>
          </cell>
          <cell r="J22" t="str">
            <v>MP-CHC501-P1412/P1413</v>
          </cell>
          <cell r="K22">
            <v>120035</v>
          </cell>
          <cell r="L22" t="str">
            <v>Chatterji</v>
          </cell>
          <cell r="M22">
            <v>2</v>
          </cell>
          <cell r="N22" t="str">
            <v>LMV311</v>
          </cell>
          <cell r="O22">
            <v>405694</v>
          </cell>
          <cell r="P22" t="str">
            <v>PP</v>
          </cell>
          <cell r="Q22" t="str">
            <v>MCPX</v>
          </cell>
          <cell r="R22" t="str">
            <v>PD</v>
          </cell>
          <cell r="S22" t="str">
            <v>Y</v>
          </cell>
          <cell r="T22" t="str">
            <v>N</v>
          </cell>
          <cell r="U22">
            <v>41627</v>
          </cell>
          <cell r="V22">
            <v>41631</v>
          </cell>
          <cell r="W22">
            <v>41873</v>
          </cell>
          <cell r="X22">
            <v>41873</v>
          </cell>
          <cell r="Y22">
            <v>41627</v>
          </cell>
          <cell r="Z22" t="str">
            <v>-</v>
          </cell>
          <cell r="AA22">
            <v>41638</v>
          </cell>
          <cell r="AB22">
            <v>41638</v>
          </cell>
          <cell r="AC22">
            <v>41761</v>
          </cell>
          <cell r="AD22">
            <v>41775</v>
          </cell>
          <cell r="AE22">
            <v>41788</v>
          </cell>
          <cell r="AF22">
            <v>41792</v>
          </cell>
          <cell r="AG22">
            <v>0</v>
          </cell>
          <cell r="AH22">
            <v>41843</v>
          </cell>
          <cell r="AI22" t="str">
            <v>-</v>
          </cell>
          <cell r="AJ22">
            <v>116</v>
          </cell>
          <cell r="AK22">
            <v>34.571428571428569</v>
          </cell>
          <cell r="AL22">
            <v>41627</v>
          </cell>
          <cell r="AM22" t="str">
            <v>-</v>
          </cell>
          <cell r="AN22">
            <v>0</v>
          </cell>
          <cell r="AO22">
            <v>0</v>
          </cell>
          <cell r="AP22">
            <v>0</v>
          </cell>
          <cell r="AQ22">
            <v>0</v>
          </cell>
          <cell r="AR22">
            <v>0</v>
          </cell>
          <cell r="AS22">
            <v>0</v>
          </cell>
          <cell r="AT22">
            <v>0</v>
          </cell>
          <cell r="AU22">
            <v>0</v>
          </cell>
          <cell r="AV22">
            <v>0</v>
          </cell>
          <cell r="AW22">
            <v>0</v>
          </cell>
          <cell r="AX22">
            <v>0</v>
          </cell>
          <cell r="AY22">
            <v>0</v>
          </cell>
          <cell r="AZ22" t="str">
            <v/>
          </cell>
          <cell r="BA22" t="str">
            <v/>
          </cell>
          <cell r="BB22" t="str">
            <v/>
          </cell>
          <cell r="BC22" t="str">
            <v/>
          </cell>
          <cell r="BD22" t="str">
            <v>FOB</v>
          </cell>
          <cell r="BE22" t="str">
            <v>Long Beach, CA port</v>
          </cell>
          <cell r="BF22" t="str">
            <v>India</v>
          </cell>
          <cell r="BG22">
            <v>0</v>
          </cell>
          <cell r="BH22" t="str">
            <v>OD</v>
          </cell>
          <cell r="BI22">
            <v>2010</v>
          </cell>
          <cell r="BJ22">
            <v>41638</v>
          </cell>
          <cell r="BK22">
            <v>41645</v>
          </cell>
          <cell r="BL22">
            <v>41650</v>
          </cell>
          <cell r="BM22">
            <v>41659</v>
          </cell>
          <cell r="BN22">
            <v>41887</v>
          </cell>
          <cell r="BO22">
            <v>41894</v>
          </cell>
          <cell r="BP22">
            <v>158</v>
          </cell>
          <cell r="BQ22">
            <v>41688</v>
          </cell>
          <cell r="BR22">
            <v>146</v>
          </cell>
          <cell r="BS22">
            <v>137</v>
          </cell>
          <cell r="BT22">
            <v>0</v>
          </cell>
          <cell r="BU22">
            <v>-91</v>
          </cell>
          <cell r="BV22">
            <v>-98</v>
          </cell>
          <cell r="BW22">
            <v>0</v>
          </cell>
          <cell r="BX22">
            <v>0</v>
          </cell>
          <cell r="BY22">
            <v>0</v>
          </cell>
          <cell r="BZ22">
            <v>0</v>
          </cell>
          <cell r="CA22">
            <v>0</v>
          </cell>
          <cell r="CB22">
            <v>0</v>
          </cell>
          <cell r="CC22">
            <v>0.01</v>
          </cell>
          <cell r="CD22" t="str">
            <v>33 docs / 1 submitted</v>
          </cell>
          <cell r="CE22">
            <v>0</v>
          </cell>
          <cell r="CF22">
            <v>0</v>
          </cell>
          <cell r="CG22">
            <v>0</v>
          </cell>
          <cell r="CH22">
            <v>0</v>
          </cell>
          <cell r="CI22">
            <v>0</v>
          </cell>
          <cell r="CJ22">
            <v>0</v>
          </cell>
          <cell r="CK22">
            <v>0</v>
          </cell>
          <cell r="CL22">
            <v>0</v>
          </cell>
          <cell r="CM22">
            <v>0</v>
          </cell>
          <cell r="CN22">
            <v>0</v>
          </cell>
          <cell r="CO22">
            <v>0</v>
          </cell>
        </row>
        <row r="23">
          <cell r="B23" t="str">
            <v>A2369144-06-07</v>
          </cell>
          <cell r="C23" t="str">
            <v>Reliance Ind/ Jamngar Complex</v>
          </cell>
          <cell r="D23" t="str">
            <v>Parks</v>
          </cell>
          <cell r="E23">
            <v>0</v>
          </cell>
          <cell r="F23">
            <v>0</v>
          </cell>
          <cell r="G23" t="str">
            <v>Kampman</v>
          </cell>
          <cell r="H23" t="str">
            <v>Michelle</v>
          </cell>
          <cell r="I23" t="str">
            <v>1J/MWI/7498641/LOC/DTA</v>
          </cell>
          <cell r="J23" t="str">
            <v>MP-CHC501-P5212/P5213</v>
          </cell>
          <cell r="K23">
            <v>120035</v>
          </cell>
          <cell r="L23" t="str">
            <v>Chatterji</v>
          </cell>
          <cell r="M23">
            <v>2</v>
          </cell>
          <cell r="N23" t="str">
            <v>LMV322</v>
          </cell>
          <cell r="O23">
            <v>323028</v>
          </cell>
          <cell r="P23" t="str">
            <v>PP</v>
          </cell>
          <cell r="Q23" t="str">
            <v>MCPX</v>
          </cell>
          <cell r="R23" t="str">
            <v>PD</v>
          </cell>
          <cell r="S23" t="str">
            <v>Y</v>
          </cell>
          <cell r="T23" t="str">
            <v>N</v>
          </cell>
          <cell r="U23">
            <v>41627</v>
          </cell>
          <cell r="V23">
            <v>41631</v>
          </cell>
          <cell r="W23">
            <v>41873</v>
          </cell>
          <cell r="X23">
            <v>41873</v>
          </cell>
          <cell r="Y23">
            <v>41627</v>
          </cell>
          <cell r="Z23" t="str">
            <v>-</v>
          </cell>
          <cell r="AA23">
            <v>41638</v>
          </cell>
          <cell r="AB23">
            <v>41638</v>
          </cell>
          <cell r="AC23">
            <v>41761</v>
          </cell>
          <cell r="AD23">
            <v>41775</v>
          </cell>
          <cell r="AE23">
            <v>41788</v>
          </cell>
          <cell r="AF23">
            <v>41792</v>
          </cell>
          <cell r="AG23">
            <v>0</v>
          </cell>
          <cell r="AH23">
            <v>41843</v>
          </cell>
          <cell r="AI23" t="str">
            <v>-</v>
          </cell>
          <cell r="AJ23">
            <v>116</v>
          </cell>
          <cell r="AK23">
            <v>34.571428571428569</v>
          </cell>
          <cell r="AL23">
            <v>41627</v>
          </cell>
          <cell r="AM23" t="str">
            <v>-</v>
          </cell>
          <cell r="AN23">
            <v>0</v>
          </cell>
          <cell r="AO23">
            <v>0</v>
          </cell>
          <cell r="AP23">
            <v>0</v>
          </cell>
          <cell r="AQ23">
            <v>0</v>
          </cell>
          <cell r="AR23">
            <v>0</v>
          </cell>
          <cell r="AS23">
            <v>0</v>
          </cell>
          <cell r="AT23">
            <v>0</v>
          </cell>
          <cell r="AU23">
            <v>0</v>
          </cell>
          <cell r="AV23">
            <v>0</v>
          </cell>
          <cell r="AW23">
            <v>0</v>
          </cell>
          <cell r="AX23">
            <v>0</v>
          </cell>
          <cell r="AY23">
            <v>0</v>
          </cell>
          <cell r="AZ23" t="str">
            <v/>
          </cell>
          <cell r="BA23" t="str">
            <v/>
          </cell>
          <cell r="BB23" t="str">
            <v/>
          </cell>
          <cell r="BC23" t="str">
            <v/>
          </cell>
          <cell r="BD23" t="str">
            <v>FOB</v>
          </cell>
          <cell r="BE23" t="str">
            <v>Long Beach, CA port</v>
          </cell>
          <cell r="BF23" t="str">
            <v>India</v>
          </cell>
          <cell r="BG23">
            <v>0</v>
          </cell>
          <cell r="BH23" t="str">
            <v>OD</v>
          </cell>
          <cell r="BI23">
            <v>2010</v>
          </cell>
          <cell r="BJ23">
            <v>41638</v>
          </cell>
          <cell r="BK23">
            <v>41645</v>
          </cell>
          <cell r="BL23">
            <v>41650</v>
          </cell>
          <cell r="BM23">
            <v>41659</v>
          </cell>
          <cell r="BN23">
            <v>41887</v>
          </cell>
          <cell r="BO23">
            <v>41894</v>
          </cell>
          <cell r="BP23">
            <v>158</v>
          </cell>
          <cell r="BQ23">
            <v>41688</v>
          </cell>
          <cell r="BR23">
            <v>146</v>
          </cell>
          <cell r="BS23">
            <v>137</v>
          </cell>
          <cell r="BT23">
            <v>0</v>
          </cell>
          <cell r="BU23">
            <v>-91</v>
          </cell>
          <cell r="BV23">
            <v>-98</v>
          </cell>
          <cell r="BW23">
            <v>0</v>
          </cell>
          <cell r="BX23">
            <v>0</v>
          </cell>
          <cell r="BY23">
            <v>0</v>
          </cell>
          <cell r="BZ23">
            <v>0</v>
          </cell>
          <cell r="CA23">
            <v>0</v>
          </cell>
          <cell r="CB23">
            <v>0</v>
          </cell>
          <cell r="CC23">
            <v>0.01</v>
          </cell>
          <cell r="CD23" t="str">
            <v>33 docs / 1 submitted</v>
          </cell>
          <cell r="CE23">
            <v>0</v>
          </cell>
          <cell r="CF23">
            <v>0</v>
          </cell>
          <cell r="CG23">
            <v>0</v>
          </cell>
          <cell r="CH23">
            <v>0</v>
          </cell>
          <cell r="CI23">
            <v>0</v>
          </cell>
          <cell r="CJ23">
            <v>0</v>
          </cell>
          <cell r="CK23">
            <v>0</v>
          </cell>
          <cell r="CL23">
            <v>0</v>
          </cell>
          <cell r="CM23">
            <v>0</v>
          </cell>
          <cell r="CN23">
            <v>0</v>
          </cell>
          <cell r="CO23">
            <v>0</v>
          </cell>
        </row>
        <row r="24">
          <cell r="B24" t="str">
            <v>A2369144-08-09</v>
          </cell>
          <cell r="C24" t="str">
            <v>Reliance Ind/ Jamngar Complex</v>
          </cell>
          <cell r="D24" t="str">
            <v>Parks</v>
          </cell>
          <cell r="E24">
            <v>0</v>
          </cell>
          <cell r="F24">
            <v>0</v>
          </cell>
          <cell r="G24" t="str">
            <v>Kampman</v>
          </cell>
          <cell r="H24" t="str">
            <v>Michelle</v>
          </cell>
          <cell r="I24" t="str">
            <v>1J/MWI/7498641/LOC/DTA</v>
          </cell>
          <cell r="J24" t="str">
            <v>MP-CHC501-P5215/P5216</v>
          </cell>
          <cell r="K24">
            <v>120035</v>
          </cell>
          <cell r="L24" t="str">
            <v>Chatterji</v>
          </cell>
          <cell r="M24">
            <v>2</v>
          </cell>
          <cell r="N24" t="str">
            <v>LMV311</v>
          </cell>
          <cell r="O24">
            <v>460444</v>
          </cell>
          <cell r="P24" t="str">
            <v>PP</v>
          </cell>
          <cell r="Q24" t="str">
            <v>MCPX</v>
          </cell>
          <cell r="R24" t="str">
            <v>PD</v>
          </cell>
          <cell r="S24" t="str">
            <v>Y</v>
          </cell>
          <cell r="T24" t="str">
            <v>N</v>
          </cell>
          <cell r="U24">
            <v>41627</v>
          </cell>
          <cell r="V24">
            <v>41631</v>
          </cell>
          <cell r="W24">
            <v>41873</v>
          </cell>
          <cell r="X24">
            <v>41873</v>
          </cell>
          <cell r="Y24">
            <v>41627</v>
          </cell>
          <cell r="Z24" t="str">
            <v>-</v>
          </cell>
          <cell r="AA24">
            <v>41638</v>
          </cell>
          <cell r="AB24">
            <v>41638</v>
          </cell>
          <cell r="AC24">
            <v>41761</v>
          </cell>
          <cell r="AD24">
            <v>41775</v>
          </cell>
          <cell r="AE24">
            <v>41788</v>
          </cell>
          <cell r="AF24">
            <v>41792</v>
          </cell>
          <cell r="AG24">
            <v>0</v>
          </cell>
          <cell r="AH24">
            <v>41843</v>
          </cell>
          <cell r="AI24" t="str">
            <v>-</v>
          </cell>
          <cell r="AJ24">
            <v>116</v>
          </cell>
          <cell r="AK24">
            <v>34.571428571428569</v>
          </cell>
          <cell r="AL24">
            <v>41627</v>
          </cell>
          <cell r="AM24" t="str">
            <v>-</v>
          </cell>
          <cell r="AN24">
            <v>0</v>
          </cell>
          <cell r="AO24">
            <v>0</v>
          </cell>
          <cell r="AP24">
            <v>0</v>
          </cell>
          <cell r="AQ24">
            <v>0</v>
          </cell>
          <cell r="AR24">
            <v>0</v>
          </cell>
          <cell r="AS24">
            <v>0</v>
          </cell>
          <cell r="AT24">
            <v>0</v>
          </cell>
          <cell r="AU24">
            <v>0</v>
          </cell>
          <cell r="AV24">
            <v>0</v>
          </cell>
          <cell r="AW24">
            <v>0</v>
          </cell>
          <cell r="AX24">
            <v>0</v>
          </cell>
          <cell r="AY24">
            <v>0</v>
          </cell>
          <cell r="AZ24" t="str">
            <v/>
          </cell>
          <cell r="BA24" t="str">
            <v/>
          </cell>
          <cell r="BB24" t="str">
            <v/>
          </cell>
          <cell r="BC24" t="str">
            <v/>
          </cell>
          <cell r="BD24" t="str">
            <v>FOB</v>
          </cell>
          <cell r="BE24" t="str">
            <v>Long Beach, CA port</v>
          </cell>
          <cell r="BF24" t="str">
            <v>India</v>
          </cell>
          <cell r="BG24">
            <v>0</v>
          </cell>
          <cell r="BH24" t="str">
            <v>OD</v>
          </cell>
          <cell r="BI24">
            <v>2010</v>
          </cell>
          <cell r="BJ24">
            <v>41638</v>
          </cell>
          <cell r="BK24">
            <v>41645</v>
          </cell>
          <cell r="BL24">
            <v>41650</v>
          </cell>
          <cell r="BM24">
            <v>41659</v>
          </cell>
          <cell r="BN24">
            <v>41887</v>
          </cell>
          <cell r="BO24">
            <v>41894</v>
          </cell>
          <cell r="BP24">
            <v>158</v>
          </cell>
          <cell r="BQ24">
            <v>41688</v>
          </cell>
          <cell r="BR24">
            <v>146</v>
          </cell>
          <cell r="BS24">
            <v>137</v>
          </cell>
          <cell r="BT24">
            <v>0</v>
          </cell>
          <cell r="BU24">
            <v>-91</v>
          </cell>
          <cell r="BV24">
            <v>-98</v>
          </cell>
          <cell r="BW24">
            <v>0</v>
          </cell>
          <cell r="BX24">
            <v>0</v>
          </cell>
          <cell r="BY24">
            <v>0</v>
          </cell>
          <cell r="BZ24">
            <v>0</v>
          </cell>
          <cell r="CA24">
            <v>0</v>
          </cell>
          <cell r="CB24">
            <v>0</v>
          </cell>
          <cell r="CC24">
            <v>0.01</v>
          </cell>
          <cell r="CD24" t="str">
            <v>33 docs / 1 submitted</v>
          </cell>
          <cell r="CE24">
            <v>0</v>
          </cell>
          <cell r="CF24">
            <v>0</v>
          </cell>
          <cell r="CG24">
            <v>0</v>
          </cell>
          <cell r="CH24">
            <v>0</v>
          </cell>
          <cell r="CI24">
            <v>0</v>
          </cell>
          <cell r="CJ24">
            <v>0</v>
          </cell>
          <cell r="CK24">
            <v>0</v>
          </cell>
          <cell r="CL24">
            <v>0</v>
          </cell>
          <cell r="CM24">
            <v>0</v>
          </cell>
          <cell r="CN24">
            <v>0</v>
          </cell>
          <cell r="CO24">
            <v>0</v>
          </cell>
        </row>
        <row r="25">
          <cell r="B25" t="str">
            <v>A2369144-10-12</v>
          </cell>
          <cell r="C25" t="str">
            <v>Reliance Ind/ Jamngar Complex</v>
          </cell>
          <cell r="D25" t="str">
            <v>Parks</v>
          </cell>
          <cell r="E25">
            <v>0</v>
          </cell>
          <cell r="F25">
            <v>0</v>
          </cell>
          <cell r="G25" t="str">
            <v>Kampman</v>
          </cell>
          <cell r="H25" t="str">
            <v>Michelle</v>
          </cell>
          <cell r="I25" t="str">
            <v>1J/MWI/7498641/LOC/DTA</v>
          </cell>
          <cell r="J25" t="str">
            <v>MP-CHC501-P5225 A&amp;B/P5228</v>
          </cell>
          <cell r="K25">
            <v>120035</v>
          </cell>
          <cell r="L25" t="str">
            <v>Chatterji</v>
          </cell>
          <cell r="M25">
            <v>3</v>
          </cell>
          <cell r="N25" t="str">
            <v>LMV322</v>
          </cell>
          <cell r="O25">
            <v>578823</v>
          </cell>
          <cell r="P25" t="str">
            <v>PP</v>
          </cell>
          <cell r="Q25" t="str">
            <v>MCPX</v>
          </cell>
          <cell r="R25" t="str">
            <v>PD</v>
          </cell>
          <cell r="S25" t="str">
            <v>Y</v>
          </cell>
          <cell r="T25" t="str">
            <v>N</v>
          </cell>
          <cell r="U25">
            <v>41627</v>
          </cell>
          <cell r="V25">
            <v>41631</v>
          </cell>
          <cell r="W25">
            <v>41873</v>
          </cell>
          <cell r="X25">
            <v>41873</v>
          </cell>
          <cell r="Y25">
            <v>41627</v>
          </cell>
          <cell r="Z25" t="str">
            <v>-</v>
          </cell>
          <cell r="AA25">
            <v>41638</v>
          </cell>
          <cell r="AB25">
            <v>41638</v>
          </cell>
          <cell r="AC25">
            <v>41761</v>
          </cell>
          <cell r="AD25">
            <v>41775</v>
          </cell>
          <cell r="AE25">
            <v>41788</v>
          </cell>
          <cell r="AF25">
            <v>41792</v>
          </cell>
          <cell r="AG25">
            <v>0</v>
          </cell>
          <cell r="AH25">
            <v>41843</v>
          </cell>
          <cell r="AI25" t="str">
            <v>-</v>
          </cell>
          <cell r="AJ25">
            <v>116</v>
          </cell>
          <cell r="AK25">
            <v>34.571428571428569</v>
          </cell>
          <cell r="AL25">
            <v>41627</v>
          </cell>
          <cell r="AM25" t="str">
            <v>-</v>
          </cell>
          <cell r="AN25">
            <v>0</v>
          </cell>
          <cell r="AO25">
            <v>0</v>
          </cell>
          <cell r="AP25">
            <v>0</v>
          </cell>
          <cell r="AQ25">
            <v>0</v>
          </cell>
          <cell r="AR25">
            <v>0</v>
          </cell>
          <cell r="AS25">
            <v>0</v>
          </cell>
          <cell r="AT25">
            <v>0</v>
          </cell>
          <cell r="AU25">
            <v>0</v>
          </cell>
          <cell r="AV25">
            <v>0</v>
          </cell>
          <cell r="AW25">
            <v>0</v>
          </cell>
          <cell r="AX25">
            <v>0</v>
          </cell>
          <cell r="AY25">
            <v>0</v>
          </cell>
          <cell r="AZ25" t="str">
            <v/>
          </cell>
          <cell r="BA25" t="str">
            <v/>
          </cell>
          <cell r="BB25" t="str">
            <v/>
          </cell>
          <cell r="BC25" t="str">
            <v/>
          </cell>
          <cell r="BD25" t="str">
            <v>FOB</v>
          </cell>
          <cell r="BE25" t="str">
            <v>Long Beach, CA port</v>
          </cell>
          <cell r="BF25" t="str">
            <v>India</v>
          </cell>
          <cell r="BG25">
            <v>0</v>
          </cell>
          <cell r="BH25" t="str">
            <v>OD</v>
          </cell>
          <cell r="BI25">
            <v>2010</v>
          </cell>
          <cell r="BJ25">
            <v>41638</v>
          </cell>
          <cell r="BK25">
            <v>41645</v>
          </cell>
          <cell r="BL25">
            <v>41650</v>
          </cell>
          <cell r="BM25">
            <v>41659</v>
          </cell>
          <cell r="BN25">
            <v>41887</v>
          </cell>
          <cell r="BO25">
            <v>41894</v>
          </cell>
          <cell r="BP25">
            <v>158</v>
          </cell>
          <cell r="BQ25">
            <v>41688</v>
          </cell>
          <cell r="BR25">
            <v>146</v>
          </cell>
          <cell r="BS25">
            <v>137</v>
          </cell>
          <cell r="BT25">
            <v>0</v>
          </cell>
          <cell r="BU25">
            <v>-91</v>
          </cell>
          <cell r="BV25">
            <v>-98</v>
          </cell>
          <cell r="BW25">
            <v>0</v>
          </cell>
          <cell r="BX25">
            <v>0</v>
          </cell>
          <cell r="BY25">
            <v>0</v>
          </cell>
          <cell r="BZ25">
            <v>0</v>
          </cell>
          <cell r="CA25">
            <v>0</v>
          </cell>
          <cell r="CB25">
            <v>0</v>
          </cell>
          <cell r="CC25">
            <v>0.01</v>
          </cell>
          <cell r="CD25" t="str">
            <v>33 docs / 1 submitted</v>
          </cell>
          <cell r="CE25">
            <v>0</v>
          </cell>
          <cell r="CF25">
            <v>0</v>
          </cell>
          <cell r="CG25">
            <v>0</v>
          </cell>
          <cell r="CH25">
            <v>0</v>
          </cell>
          <cell r="CI25">
            <v>0</v>
          </cell>
          <cell r="CJ25">
            <v>0</v>
          </cell>
          <cell r="CK25">
            <v>0</v>
          </cell>
          <cell r="CL25">
            <v>0</v>
          </cell>
          <cell r="CM25">
            <v>0</v>
          </cell>
          <cell r="CN25">
            <v>0</v>
          </cell>
          <cell r="CO25">
            <v>0</v>
          </cell>
        </row>
        <row r="26">
          <cell r="B26" t="str">
            <v>A2369144-13-14</v>
          </cell>
          <cell r="C26" t="str">
            <v>Reliance Ind/ Jamngar Complex</v>
          </cell>
          <cell r="D26" t="str">
            <v>Parks</v>
          </cell>
          <cell r="E26">
            <v>0</v>
          </cell>
          <cell r="F26">
            <v>0</v>
          </cell>
          <cell r="G26" t="str">
            <v>Kampman</v>
          </cell>
          <cell r="H26" t="str">
            <v>Michelle</v>
          </cell>
          <cell r="I26" t="str">
            <v>1J/MWI/7498641/LOC/DTA</v>
          </cell>
          <cell r="J26" t="str">
            <v>MP-CHC501-P9510/P9515</v>
          </cell>
          <cell r="K26">
            <v>120035</v>
          </cell>
          <cell r="L26" t="str">
            <v>Chatterji</v>
          </cell>
          <cell r="M26">
            <v>2</v>
          </cell>
          <cell r="N26" t="str">
            <v>LMV322</v>
          </cell>
          <cell r="O26">
            <v>392552</v>
          </cell>
          <cell r="P26" t="str">
            <v>PP</v>
          </cell>
          <cell r="Q26" t="str">
            <v>MCPX</v>
          </cell>
          <cell r="R26" t="str">
            <v>PD</v>
          </cell>
          <cell r="S26" t="str">
            <v>Y</v>
          </cell>
          <cell r="T26" t="str">
            <v>N</v>
          </cell>
          <cell r="U26">
            <v>41627</v>
          </cell>
          <cell r="V26">
            <v>41631</v>
          </cell>
          <cell r="W26">
            <v>41873</v>
          </cell>
          <cell r="X26">
            <v>41873</v>
          </cell>
          <cell r="Y26">
            <v>41627</v>
          </cell>
          <cell r="Z26" t="str">
            <v>-</v>
          </cell>
          <cell r="AA26">
            <v>41638</v>
          </cell>
          <cell r="AB26">
            <v>41638</v>
          </cell>
          <cell r="AC26">
            <v>41761</v>
          </cell>
          <cell r="AD26">
            <v>41775</v>
          </cell>
          <cell r="AE26">
            <v>41788</v>
          </cell>
          <cell r="AF26">
            <v>41792</v>
          </cell>
          <cell r="AG26">
            <v>0</v>
          </cell>
          <cell r="AH26">
            <v>41843</v>
          </cell>
          <cell r="AI26" t="str">
            <v>-</v>
          </cell>
          <cell r="AJ26">
            <v>116</v>
          </cell>
          <cell r="AK26">
            <v>34.571428571428569</v>
          </cell>
          <cell r="AL26">
            <v>41627</v>
          </cell>
          <cell r="AM26" t="str">
            <v>-</v>
          </cell>
          <cell r="AN26">
            <v>0</v>
          </cell>
          <cell r="AO26">
            <v>0</v>
          </cell>
          <cell r="AP26">
            <v>0</v>
          </cell>
          <cell r="AQ26">
            <v>0</v>
          </cell>
          <cell r="AR26">
            <v>0</v>
          </cell>
          <cell r="AS26">
            <v>0</v>
          </cell>
          <cell r="AT26">
            <v>0</v>
          </cell>
          <cell r="AU26">
            <v>0</v>
          </cell>
          <cell r="AV26">
            <v>0</v>
          </cell>
          <cell r="AW26">
            <v>0</v>
          </cell>
          <cell r="AX26">
            <v>0</v>
          </cell>
          <cell r="AY26">
            <v>0</v>
          </cell>
          <cell r="AZ26" t="str">
            <v/>
          </cell>
          <cell r="BA26" t="str">
            <v/>
          </cell>
          <cell r="BB26" t="str">
            <v/>
          </cell>
          <cell r="BC26" t="str">
            <v/>
          </cell>
          <cell r="BD26" t="str">
            <v>FOB</v>
          </cell>
          <cell r="BE26" t="str">
            <v>Long Beach, CA port</v>
          </cell>
          <cell r="BF26" t="str">
            <v>India</v>
          </cell>
          <cell r="BG26">
            <v>0</v>
          </cell>
          <cell r="BH26" t="str">
            <v>OD</v>
          </cell>
          <cell r="BI26">
            <v>2010</v>
          </cell>
          <cell r="BJ26">
            <v>41638</v>
          </cell>
          <cell r="BK26">
            <v>41645</v>
          </cell>
          <cell r="BL26">
            <v>41650</v>
          </cell>
          <cell r="BM26">
            <v>41659</v>
          </cell>
          <cell r="BN26">
            <v>41887</v>
          </cell>
          <cell r="BO26">
            <v>41894</v>
          </cell>
          <cell r="BP26">
            <v>158</v>
          </cell>
          <cell r="BQ26">
            <v>41688</v>
          </cell>
          <cell r="BR26">
            <v>146</v>
          </cell>
          <cell r="BS26">
            <v>137</v>
          </cell>
          <cell r="BT26">
            <v>0</v>
          </cell>
          <cell r="BU26">
            <v>-91</v>
          </cell>
          <cell r="BV26">
            <v>-98</v>
          </cell>
          <cell r="BW26">
            <v>0</v>
          </cell>
          <cell r="BX26">
            <v>0</v>
          </cell>
          <cell r="BY26">
            <v>0</v>
          </cell>
          <cell r="BZ26">
            <v>0</v>
          </cell>
          <cell r="CA26">
            <v>0</v>
          </cell>
          <cell r="CB26">
            <v>0</v>
          </cell>
          <cell r="CC26">
            <v>0.01</v>
          </cell>
          <cell r="CD26" t="str">
            <v>33 docs / 1 submitted</v>
          </cell>
          <cell r="CE26">
            <v>0</v>
          </cell>
          <cell r="CF26">
            <v>0</v>
          </cell>
          <cell r="CG26">
            <v>0</v>
          </cell>
          <cell r="CH26">
            <v>0</v>
          </cell>
          <cell r="CI26">
            <v>0</v>
          </cell>
          <cell r="CJ26">
            <v>0</v>
          </cell>
          <cell r="CK26">
            <v>0</v>
          </cell>
          <cell r="CL26">
            <v>0</v>
          </cell>
          <cell r="CM26">
            <v>0</v>
          </cell>
          <cell r="CN26">
            <v>0</v>
          </cell>
          <cell r="CO26">
            <v>0</v>
          </cell>
        </row>
        <row r="27">
          <cell r="B27" t="str">
            <v>A2338209-01-02</v>
          </cell>
          <cell r="C27" t="str">
            <v>CB&amp;I Inc / Sunoco Logistics</v>
          </cell>
          <cell r="D27" t="str">
            <v>Setelin</v>
          </cell>
          <cell r="E27">
            <v>0</v>
          </cell>
          <cell r="F27" t="str">
            <v>Smeltzer</v>
          </cell>
          <cell r="G27">
            <v>0</v>
          </cell>
          <cell r="H27" t="str">
            <v>Shara</v>
          </cell>
          <cell r="I27" t="str">
            <v>40182925-PO-0111-2A</v>
          </cell>
          <cell r="J27" t="str">
            <v>30-P-206A/B</v>
          </cell>
          <cell r="K27" t="str">
            <v>121056-2</v>
          </cell>
          <cell r="L27">
            <v>0</v>
          </cell>
          <cell r="M27">
            <v>2</v>
          </cell>
          <cell r="N27" t="str">
            <v>LMV806</v>
          </cell>
          <cell r="O27">
            <v>111417</v>
          </cell>
          <cell r="P27" t="str">
            <v>PP</v>
          </cell>
          <cell r="Q27" t="str">
            <v>MCPX</v>
          </cell>
          <cell r="R27" t="str">
            <v>PD</v>
          </cell>
          <cell r="S27" t="str">
            <v>N</v>
          </cell>
          <cell r="T27" t="str">
            <v>N</v>
          </cell>
          <cell r="U27">
            <v>41548</v>
          </cell>
          <cell r="V27">
            <v>41549</v>
          </cell>
          <cell r="W27">
            <v>41858</v>
          </cell>
          <cell r="X27">
            <v>41865</v>
          </cell>
          <cell r="Y27">
            <v>41548</v>
          </cell>
          <cell r="Z27">
            <v>41555</v>
          </cell>
          <cell r="AA27">
            <v>41555</v>
          </cell>
          <cell r="AB27">
            <v>41555</v>
          </cell>
          <cell r="AC27">
            <v>41974</v>
          </cell>
          <cell r="AD27">
            <v>41765</v>
          </cell>
          <cell r="AE27">
            <v>41782</v>
          </cell>
          <cell r="AF27">
            <v>41792</v>
          </cell>
          <cell r="AG27">
            <v>0</v>
          </cell>
          <cell r="AH27">
            <v>41835</v>
          </cell>
          <cell r="AI27" t="str">
            <v>-</v>
          </cell>
          <cell r="AJ27">
            <v>174</v>
          </cell>
          <cell r="AK27">
            <v>45.142857142857146</v>
          </cell>
          <cell r="AL27">
            <v>41548</v>
          </cell>
          <cell r="AM27">
            <v>0</v>
          </cell>
          <cell r="AN27">
            <v>0</v>
          </cell>
          <cell r="AO27">
            <v>0</v>
          </cell>
          <cell r="AP27">
            <v>0</v>
          </cell>
          <cell r="AQ27">
            <v>0</v>
          </cell>
          <cell r="AR27">
            <v>0</v>
          </cell>
          <cell r="AS27">
            <v>0</v>
          </cell>
          <cell r="AT27">
            <v>0</v>
          </cell>
          <cell r="AU27">
            <v>0</v>
          </cell>
          <cell r="AV27">
            <v>0</v>
          </cell>
          <cell r="AW27">
            <v>0</v>
          </cell>
          <cell r="AX27">
            <v>0</v>
          </cell>
          <cell r="AY27">
            <v>0</v>
          </cell>
          <cell r="AZ27" t="str">
            <v/>
          </cell>
          <cell r="BA27" t="str">
            <v/>
          </cell>
          <cell r="BB27" t="str">
            <v/>
          </cell>
          <cell r="BC27" t="str">
            <v/>
          </cell>
          <cell r="BD27" t="str">
            <v>FCA</v>
          </cell>
          <cell r="BE27" t="str">
            <v>ARVADA</v>
          </cell>
          <cell r="BF27" t="str">
            <v>USA</v>
          </cell>
          <cell r="BG27">
            <v>0</v>
          </cell>
          <cell r="BH27" t="str">
            <v>DI</v>
          </cell>
          <cell r="BI27">
            <v>2010</v>
          </cell>
          <cell r="BJ27">
            <v>41556</v>
          </cell>
          <cell r="BK27">
            <v>41563</v>
          </cell>
          <cell r="BL27">
            <v>41567</v>
          </cell>
          <cell r="BM27">
            <v>41577</v>
          </cell>
          <cell r="BN27">
            <v>41879</v>
          </cell>
          <cell r="BO27">
            <v>41886</v>
          </cell>
          <cell r="BP27" t="str">
            <v>X</v>
          </cell>
          <cell r="BQ27">
            <v>41586</v>
          </cell>
          <cell r="BR27">
            <v>41618</v>
          </cell>
          <cell r="BS27">
            <v>41599</v>
          </cell>
          <cell r="BT27">
            <v>0</v>
          </cell>
          <cell r="BU27">
            <v>-83</v>
          </cell>
          <cell r="BV27">
            <v>-90</v>
          </cell>
          <cell r="BW27">
            <v>0</v>
          </cell>
          <cell r="BX27">
            <v>0</v>
          </cell>
          <cell r="BY27">
            <v>0</v>
          </cell>
          <cell r="BZ27" t="str">
            <v>-</v>
          </cell>
          <cell r="CA27" t="str">
            <v>-</v>
          </cell>
          <cell r="CB27">
            <v>0</v>
          </cell>
          <cell r="CC27">
            <v>0.1</v>
          </cell>
          <cell r="CD27">
            <v>0</v>
          </cell>
          <cell r="CE27">
            <v>0</v>
          </cell>
          <cell r="CF27">
            <v>0</v>
          </cell>
          <cell r="CG27">
            <v>0</v>
          </cell>
          <cell r="CH27">
            <v>0</v>
          </cell>
          <cell r="CI27">
            <v>0</v>
          </cell>
          <cell r="CJ27">
            <v>0</v>
          </cell>
          <cell r="CK27">
            <v>0</v>
          </cell>
          <cell r="CL27">
            <v>0</v>
          </cell>
          <cell r="CM27">
            <v>0</v>
          </cell>
          <cell r="CN27">
            <v>0</v>
          </cell>
          <cell r="CO27">
            <v>0</v>
          </cell>
        </row>
        <row r="28">
          <cell r="B28" t="str">
            <v>A2380791-01-02</v>
          </cell>
          <cell r="C28" t="str">
            <v>POSCO Eng/ Map Ta Phut Plefines Co</v>
          </cell>
          <cell r="D28" t="str">
            <v>Sideri</v>
          </cell>
          <cell r="E28">
            <v>0</v>
          </cell>
          <cell r="F28">
            <v>0</v>
          </cell>
          <cell r="G28" t="str">
            <v>Thompson</v>
          </cell>
          <cell r="H28" t="str">
            <v>Heidi</v>
          </cell>
          <cell r="I28" t="str">
            <v>120117-PO-M-009</v>
          </cell>
          <cell r="J28" t="str">
            <v>P-2601 A/B</v>
          </cell>
          <cell r="K28" t="str">
            <v>112358-7</v>
          </cell>
          <cell r="L28" t="str">
            <v>Gonzales</v>
          </cell>
          <cell r="M28">
            <v>2</v>
          </cell>
          <cell r="N28" t="str">
            <v>LMV322Z</v>
          </cell>
          <cell r="O28">
            <v>290000</v>
          </cell>
          <cell r="P28" t="str">
            <v>PP</v>
          </cell>
          <cell r="Q28" t="str">
            <v>MCPX</v>
          </cell>
          <cell r="R28" t="str">
            <v>PD</v>
          </cell>
          <cell r="S28" t="str">
            <v>Y</v>
          </cell>
          <cell r="T28" t="str">
            <v>N</v>
          </cell>
          <cell r="U28">
            <v>41663</v>
          </cell>
          <cell r="V28">
            <v>41667</v>
          </cell>
          <cell r="W28">
            <v>41876</v>
          </cell>
          <cell r="X28">
            <v>41876</v>
          </cell>
          <cell r="Y28">
            <v>41663</v>
          </cell>
          <cell r="Z28">
            <v>41674</v>
          </cell>
          <cell r="AA28">
            <v>41674</v>
          </cell>
          <cell r="AB28">
            <v>41674</v>
          </cell>
          <cell r="AC28">
            <v>41764</v>
          </cell>
          <cell r="AD28">
            <v>41778</v>
          </cell>
          <cell r="AE28">
            <v>41791</v>
          </cell>
          <cell r="AF28">
            <v>41795</v>
          </cell>
          <cell r="AG28">
            <v>0</v>
          </cell>
          <cell r="AH28">
            <v>41846</v>
          </cell>
          <cell r="AI28" t="str">
            <v>-</v>
          </cell>
          <cell r="AJ28">
            <v>93</v>
          </cell>
          <cell r="AK28">
            <v>29.857142857142858</v>
          </cell>
          <cell r="AL28">
            <v>41663</v>
          </cell>
          <cell r="AM28">
            <v>0</v>
          </cell>
          <cell r="AN28">
            <v>0</v>
          </cell>
          <cell r="AO28">
            <v>0</v>
          </cell>
          <cell r="AP28">
            <v>0</v>
          </cell>
          <cell r="AQ28">
            <v>0</v>
          </cell>
          <cell r="AR28">
            <v>0</v>
          </cell>
          <cell r="AS28">
            <v>0</v>
          </cell>
          <cell r="AT28">
            <v>0</v>
          </cell>
          <cell r="AU28">
            <v>0</v>
          </cell>
          <cell r="AV28">
            <v>0</v>
          </cell>
          <cell r="AW28">
            <v>0</v>
          </cell>
          <cell r="AX28">
            <v>0</v>
          </cell>
          <cell r="AY28">
            <v>0</v>
          </cell>
          <cell r="AZ28" t="str">
            <v/>
          </cell>
          <cell r="BA28" t="str">
            <v/>
          </cell>
          <cell r="BB28" t="str">
            <v/>
          </cell>
          <cell r="BC28" t="str">
            <v/>
          </cell>
          <cell r="BD28" t="str">
            <v>FOB</v>
          </cell>
          <cell r="BE28" t="str">
            <v>USA PORT</v>
          </cell>
          <cell r="BF28" t="str">
            <v>THAILAND</v>
          </cell>
          <cell r="BG28">
            <v>0</v>
          </cell>
          <cell r="BH28" t="str">
            <v>OD</v>
          </cell>
          <cell r="BI28">
            <v>2010</v>
          </cell>
          <cell r="BJ28">
            <v>41674</v>
          </cell>
          <cell r="BK28">
            <v>41681</v>
          </cell>
          <cell r="BL28">
            <v>41686</v>
          </cell>
          <cell r="BM28">
            <v>41695</v>
          </cell>
          <cell r="BN28">
            <v>41890</v>
          </cell>
          <cell r="BO28">
            <v>41897</v>
          </cell>
          <cell r="BP28">
            <v>41677</v>
          </cell>
          <cell r="BQ28">
            <v>41677</v>
          </cell>
          <cell r="BR28">
            <v>110</v>
          </cell>
          <cell r="BS28">
            <v>101</v>
          </cell>
          <cell r="BT28">
            <v>0</v>
          </cell>
          <cell r="BU28">
            <v>-94</v>
          </cell>
          <cell r="BV28">
            <v>-101</v>
          </cell>
          <cell r="BW28">
            <v>0</v>
          </cell>
          <cell r="BX28">
            <v>0</v>
          </cell>
          <cell r="BY28">
            <v>0</v>
          </cell>
          <cell r="BZ28">
            <v>0</v>
          </cell>
          <cell r="CA28">
            <v>0</v>
          </cell>
          <cell r="CB28">
            <v>0</v>
          </cell>
          <cell r="CC28">
            <v>0</v>
          </cell>
          <cell r="CD28" t="str">
            <v>46/13/2</v>
          </cell>
          <cell r="CE28">
            <v>0</v>
          </cell>
          <cell r="CF28">
            <v>0</v>
          </cell>
          <cell r="CG28">
            <v>0</v>
          </cell>
          <cell r="CH28">
            <v>0</v>
          </cell>
          <cell r="CI28">
            <v>0</v>
          </cell>
          <cell r="CJ28">
            <v>0</v>
          </cell>
          <cell r="CK28">
            <v>0</v>
          </cell>
          <cell r="CL28">
            <v>0</v>
          </cell>
          <cell r="CM28">
            <v>0</v>
          </cell>
          <cell r="CN28">
            <v>0</v>
          </cell>
          <cell r="CO28">
            <v>0</v>
          </cell>
        </row>
        <row r="29">
          <cell r="B29" t="str">
            <v>A2417970-01</v>
          </cell>
          <cell r="C29" t="str">
            <v>Atlantic Midstream</v>
          </cell>
          <cell r="D29" t="str">
            <v>Wareham</v>
          </cell>
          <cell r="E29" t="str">
            <v>Tippet</v>
          </cell>
          <cell r="F29" t="str">
            <v>Miller</v>
          </cell>
          <cell r="G29" t="str">
            <v>-</v>
          </cell>
          <cell r="H29" t="str">
            <v>FLT</v>
          </cell>
          <cell r="I29" t="str">
            <v>14-0045-SU</v>
          </cell>
          <cell r="J29" t="str">
            <v>89411207 Spare</v>
          </cell>
          <cell r="K29">
            <v>125535</v>
          </cell>
          <cell r="L29">
            <v>0</v>
          </cell>
          <cell r="M29">
            <v>1</v>
          </cell>
          <cell r="N29" t="str">
            <v>LMV311</v>
          </cell>
          <cell r="O29">
            <v>48488</v>
          </cell>
          <cell r="P29" t="str">
            <v>-</v>
          </cell>
          <cell r="Q29" t="str">
            <v>FLT</v>
          </cell>
          <cell r="R29" t="str">
            <v>PA</v>
          </cell>
          <cell r="S29" t="str">
            <v>N</v>
          </cell>
          <cell r="T29" t="str">
            <v>N</v>
          </cell>
          <cell r="U29">
            <v>41758</v>
          </cell>
          <cell r="V29">
            <v>41758</v>
          </cell>
          <cell r="W29">
            <v>41841</v>
          </cell>
          <cell r="X29">
            <v>41841</v>
          </cell>
          <cell r="Y29">
            <v>41758</v>
          </cell>
          <cell r="Z29" t="str">
            <v>-</v>
          </cell>
          <cell r="AA29" t="str">
            <v>-</v>
          </cell>
          <cell r="AB29">
            <v>41765</v>
          </cell>
          <cell r="AC29">
            <v>41729</v>
          </cell>
          <cell r="AD29">
            <v>41743</v>
          </cell>
          <cell r="AE29">
            <v>41793</v>
          </cell>
          <cell r="AF29">
            <v>41796</v>
          </cell>
          <cell r="AG29">
            <v>0</v>
          </cell>
          <cell r="AH29">
            <v>41811</v>
          </cell>
          <cell r="AI29" t="str">
            <v>-</v>
          </cell>
          <cell r="AJ29">
            <v>29</v>
          </cell>
          <cell r="AK29">
            <v>11.857142857142858</v>
          </cell>
          <cell r="AL29">
            <v>41758</v>
          </cell>
          <cell r="AM29" t="str">
            <v>-</v>
          </cell>
          <cell r="AN29" t="str">
            <v>-</v>
          </cell>
          <cell r="AO29">
            <v>0</v>
          </cell>
          <cell r="AP29">
            <v>0</v>
          </cell>
          <cell r="AQ29">
            <v>0</v>
          </cell>
          <cell r="AR29">
            <v>0</v>
          </cell>
          <cell r="AS29">
            <v>0</v>
          </cell>
          <cell r="AT29">
            <v>0</v>
          </cell>
          <cell r="AU29">
            <v>0</v>
          </cell>
          <cell r="AV29">
            <v>0</v>
          </cell>
          <cell r="AW29">
            <v>0</v>
          </cell>
          <cell r="AX29">
            <v>0</v>
          </cell>
          <cell r="AY29">
            <v>0</v>
          </cell>
          <cell r="AZ29" t="str">
            <v/>
          </cell>
          <cell r="BA29" t="str">
            <v/>
          </cell>
          <cell r="BB29" t="str">
            <v/>
          </cell>
          <cell r="BC29" t="str">
            <v/>
          </cell>
          <cell r="BD29" t="str">
            <v>EXW</v>
          </cell>
          <cell r="BE29" t="str">
            <v>Arvada</v>
          </cell>
          <cell r="BF29" t="str">
            <v>USA- NJ</v>
          </cell>
          <cell r="BG29">
            <v>0</v>
          </cell>
          <cell r="BH29" t="str">
            <v>DK</v>
          </cell>
          <cell r="BI29">
            <v>0</v>
          </cell>
          <cell r="BJ29">
            <v>41765</v>
          </cell>
          <cell r="BK29">
            <v>41772</v>
          </cell>
          <cell r="BL29">
            <v>41772</v>
          </cell>
          <cell r="BM29">
            <v>41786</v>
          </cell>
          <cell r="BN29">
            <v>41855</v>
          </cell>
          <cell r="BO29">
            <v>41862</v>
          </cell>
          <cell r="BP29">
            <v>31</v>
          </cell>
          <cell r="BQ29">
            <v>24</v>
          </cell>
          <cell r="BR29">
            <v>24</v>
          </cell>
          <cell r="BS29">
            <v>10</v>
          </cell>
          <cell r="BT29">
            <v>0</v>
          </cell>
          <cell r="BU29">
            <v>-59</v>
          </cell>
          <cell r="BV29">
            <v>-66</v>
          </cell>
          <cell r="BW29">
            <v>0</v>
          </cell>
          <cell r="BX29">
            <v>0</v>
          </cell>
          <cell r="BY29">
            <v>0</v>
          </cell>
          <cell r="BZ29" t="str">
            <v>-</v>
          </cell>
          <cell r="CA29" t="str">
            <v>-</v>
          </cell>
          <cell r="CB29" t="str">
            <v>X</v>
          </cell>
          <cell r="CC29" t="str">
            <v>-</v>
          </cell>
          <cell r="CD29">
            <v>0</v>
          </cell>
          <cell r="CE29">
            <v>0</v>
          </cell>
          <cell r="CF29">
            <v>0</v>
          </cell>
          <cell r="CG29">
            <v>0</v>
          </cell>
          <cell r="CH29">
            <v>0</v>
          </cell>
          <cell r="CI29">
            <v>0</v>
          </cell>
          <cell r="CJ29">
            <v>0</v>
          </cell>
          <cell r="CK29">
            <v>0</v>
          </cell>
          <cell r="CL29">
            <v>0</v>
          </cell>
          <cell r="CM29">
            <v>0</v>
          </cell>
          <cell r="CN29">
            <v>0</v>
          </cell>
          <cell r="CO29">
            <v>0</v>
          </cell>
        </row>
        <row r="30">
          <cell r="B30" t="str">
            <v>C2422519-01</v>
          </cell>
          <cell r="C30" t="str">
            <v>UOP/ KEC SIBA</v>
          </cell>
          <cell r="D30" t="str">
            <v>Boening</v>
          </cell>
          <cell r="E30" t="str">
            <v>Rich</v>
          </cell>
          <cell r="F30" t="str">
            <v>Miller</v>
          </cell>
          <cell r="G30" t="str">
            <v>-</v>
          </cell>
          <cell r="H30" t="str">
            <v>FLT</v>
          </cell>
          <cell r="I30" t="str">
            <v>J375-9</v>
          </cell>
          <cell r="J30" t="str">
            <v>C-1141</v>
          </cell>
          <cell r="K30" t="str">
            <v>SC14157/SD1426J</v>
          </cell>
          <cell r="L30">
            <v>0</v>
          </cell>
          <cell r="M30">
            <v>1</v>
          </cell>
          <cell r="N30" t="str">
            <v>LMC311P</v>
          </cell>
          <cell r="O30">
            <v>187400</v>
          </cell>
          <cell r="P30" t="str">
            <v>-</v>
          </cell>
          <cell r="Q30" t="str">
            <v>STD</v>
          </cell>
          <cell r="R30" t="str">
            <v>CA</v>
          </cell>
          <cell r="S30" t="str">
            <v>N</v>
          </cell>
          <cell r="T30" t="str">
            <v>N</v>
          </cell>
          <cell r="U30">
            <v>41768</v>
          </cell>
          <cell r="V30">
            <v>41768</v>
          </cell>
          <cell r="W30">
            <v>41858</v>
          </cell>
          <cell r="X30">
            <v>41858</v>
          </cell>
          <cell r="Y30">
            <v>41768</v>
          </cell>
          <cell r="Z30">
            <v>41775</v>
          </cell>
          <cell r="AA30" t="str">
            <v>-</v>
          </cell>
          <cell r="AB30">
            <v>41782</v>
          </cell>
          <cell r="AC30">
            <v>41746</v>
          </cell>
          <cell r="AD30">
            <v>41760</v>
          </cell>
          <cell r="AE30">
            <v>41795</v>
          </cell>
          <cell r="AF30">
            <v>41799</v>
          </cell>
          <cell r="AG30">
            <v>0</v>
          </cell>
          <cell r="AH30">
            <v>41828</v>
          </cell>
          <cell r="AI30" t="str">
            <v>-</v>
          </cell>
          <cell r="AJ30">
            <v>22</v>
          </cell>
          <cell r="AK30">
            <v>12.857142857142858</v>
          </cell>
          <cell r="AL30">
            <v>41768</v>
          </cell>
          <cell r="AM30">
            <v>0</v>
          </cell>
          <cell r="AN30" t="str">
            <v>-</v>
          </cell>
          <cell r="AO30">
            <v>0</v>
          </cell>
          <cell r="AP30">
            <v>0</v>
          </cell>
          <cell r="AQ30">
            <v>0</v>
          </cell>
          <cell r="AR30">
            <v>0</v>
          </cell>
          <cell r="AS30">
            <v>0</v>
          </cell>
          <cell r="AT30">
            <v>0</v>
          </cell>
          <cell r="AU30">
            <v>0</v>
          </cell>
          <cell r="AV30">
            <v>0</v>
          </cell>
          <cell r="AW30">
            <v>0</v>
          </cell>
          <cell r="AX30">
            <v>0</v>
          </cell>
          <cell r="AY30">
            <v>0</v>
          </cell>
          <cell r="AZ30" t="str">
            <v/>
          </cell>
          <cell r="BA30" t="str">
            <v/>
          </cell>
          <cell r="BB30" t="str">
            <v/>
          </cell>
          <cell r="BC30" t="str">
            <v/>
          </cell>
          <cell r="BD30" t="str">
            <v>FCA</v>
          </cell>
          <cell r="BE30" t="str">
            <v>Arvada</v>
          </cell>
          <cell r="BF30" t="str">
            <v>USA-OK</v>
          </cell>
          <cell r="BG30">
            <v>0</v>
          </cell>
          <cell r="BH30" t="str">
            <v>DI</v>
          </cell>
          <cell r="BI30">
            <v>0</v>
          </cell>
          <cell r="BJ30">
            <v>41775</v>
          </cell>
          <cell r="BK30">
            <v>41782</v>
          </cell>
          <cell r="BL30">
            <v>41789</v>
          </cell>
          <cell r="BM30">
            <v>41796</v>
          </cell>
          <cell r="BN30">
            <v>41872</v>
          </cell>
          <cell r="BO30">
            <v>41879</v>
          </cell>
          <cell r="BP30">
            <v>21</v>
          </cell>
          <cell r="BQ30">
            <v>14</v>
          </cell>
          <cell r="BR30">
            <v>7</v>
          </cell>
          <cell r="BS30">
            <v>0</v>
          </cell>
          <cell r="BT30">
            <v>0</v>
          </cell>
          <cell r="BU30">
            <v>-76</v>
          </cell>
          <cell r="BV30">
            <v>-83</v>
          </cell>
          <cell r="BW30">
            <v>0</v>
          </cell>
          <cell r="BX30">
            <v>0</v>
          </cell>
          <cell r="BY30">
            <v>0</v>
          </cell>
          <cell r="BZ30" t="str">
            <v>-</v>
          </cell>
          <cell r="CA30" t="str">
            <v>-</v>
          </cell>
          <cell r="CB30" t="str">
            <v>X</v>
          </cell>
          <cell r="CC30" t="str">
            <v>-</v>
          </cell>
          <cell r="CD30">
            <v>0</v>
          </cell>
          <cell r="CE30">
            <v>0</v>
          </cell>
          <cell r="CF30">
            <v>0</v>
          </cell>
          <cell r="CG30">
            <v>0</v>
          </cell>
          <cell r="CH30">
            <v>0</v>
          </cell>
          <cell r="CI30">
            <v>0</v>
          </cell>
          <cell r="CJ30">
            <v>0</v>
          </cell>
          <cell r="CK30">
            <v>0</v>
          </cell>
          <cell r="CL30">
            <v>0</v>
          </cell>
          <cell r="CM30">
            <v>0</v>
          </cell>
          <cell r="CN30">
            <v>0</v>
          </cell>
          <cell r="CO30">
            <v>0</v>
          </cell>
        </row>
        <row r="31">
          <cell r="B31" t="str">
            <v>C2427348-01</v>
          </cell>
          <cell r="C31" t="str">
            <v>UOP Russell</v>
          </cell>
          <cell r="D31" t="str">
            <v>Boening</v>
          </cell>
          <cell r="E31" t="str">
            <v>Rich</v>
          </cell>
          <cell r="F31" t="str">
            <v>Miller</v>
          </cell>
          <cell r="G31" t="str">
            <v>-</v>
          </cell>
          <cell r="H31" t="str">
            <v>FLT</v>
          </cell>
          <cell r="I31" t="str">
            <v>J363-12A</v>
          </cell>
          <cell r="J31" t="str">
            <v>C-141</v>
          </cell>
          <cell r="K31" t="str">
            <v>SC14166</v>
          </cell>
          <cell r="L31">
            <v>0</v>
          </cell>
          <cell r="M31">
            <v>1</v>
          </cell>
          <cell r="N31" t="str">
            <v>LMC311P</v>
          </cell>
          <cell r="O31">
            <v>132777</v>
          </cell>
          <cell r="P31" t="str">
            <v>-</v>
          </cell>
          <cell r="Q31" t="str">
            <v>FLT</v>
          </cell>
          <cell r="R31" t="str">
            <v>CA</v>
          </cell>
          <cell r="S31" t="str">
            <v>N</v>
          </cell>
          <cell r="T31" t="str">
            <v>N</v>
          </cell>
          <cell r="U31">
            <v>41780</v>
          </cell>
          <cell r="V31">
            <v>41781</v>
          </cell>
          <cell r="W31">
            <v>41859</v>
          </cell>
          <cell r="X31">
            <v>41859</v>
          </cell>
          <cell r="Y31">
            <v>41780</v>
          </cell>
          <cell r="Z31">
            <v>41788</v>
          </cell>
          <cell r="AA31" t="str">
            <v>-</v>
          </cell>
          <cell r="AB31">
            <v>41795</v>
          </cell>
          <cell r="AC31">
            <v>41747</v>
          </cell>
          <cell r="AD31">
            <v>41761</v>
          </cell>
          <cell r="AE31">
            <v>41795</v>
          </cell>
          <cell r="AF31">
            <v>41799</v>
          </cell>
          <cell r="AG31">
            <v>0</v>
          </cell>
          <cell r="AH31">
            <v>41829</v>
          </cell>
          <cell r="AI31" t="str">
            <v>-</v>
          </cell>
          <cell r="AJ31">
            <v>13</v>
          </cell>
          <cell r="AK31">
            <v>11.142857142857142</v>
          </cell>
          <cell r="AL31">
            <v>41779</v>
          </cell>
          <cell r="AM31">
            <v>0</v>
          </cell>
          <cell r="AN31">
            <v>0</v>
          </cell>
          <cell r="AO31">
            <v>0</v>
          </cell>
          <cell r="AP31">
            <v>0</v>
          </cell>
          <cell r="AQ31">
            <v>0</v>
          </cell>
          <cell r="AR31">
            <v>0</v>
          </cell>
          <cell r="AS31">
            <v>0</v>
          </cell>
          <cell r="AT31">
            <v>0</v>
          </cell>
          <cell r="AU31">
            <v>0</v>
          </cell>
          <cell r="AV31">
            <v>0</v>
          </cell>
          <cell r="AW31">
            <v>0</v>
          </cell>
          <cell r="AX31">
            <v>0</v>
          </cell>
          <cell r="AY31">
            <v>0</v>
          </cell>
          <cell r="AZ31" t="str">
            <v/>
          </cell>
          <cell r="BA31" t="str">
            <v/>
          </cell>
          <cell r="BB31" t="str">
            <v/>
          </cell>
          <cell r="BC31" t="str">
            <v/>
          </cell>
          <cell r="BD31" t="str">
            <v>FCA</v>
          </cell>
          <cell r="BE31" t="str">
            <v>Arvada</v>
          </cell>
          <cell r="BF31" t="str">
            <v>USA</v>
          </cell>
          <cell r="BG31">
            <v>0</v>
          </cell>
          <cell r="BH31" t="str">
            <v>DI</v>
          </cell>
          <cell r="BI31">
            <v>0</v>
          </cell>
          <cell r="BJ31">
            <v>41788</v>
          </cell>
          <cell r="BK31">
            <v>41795</v>
          </cell>
          <cell r="BL31">
            <v>41802</v>
          </cell>
          <cell r="BM31">
            <v>41809</v>
          </cell>
          <cell r="BN31">
            <v>41873</v>
          </cell>
          <cell r="BO31">
            <v>41880</v>
          </cell>
          <cell r="BP31">
            <v>8</v>
          </cell>
          <cell r="BQ31">
            <v>1</v>
          </cell>
          <cell r="BR31">
            <v>-6</v>
          </cell>
          <cell r="BS31">
            <v>-13</v>
          </cell>
          <cell r="BT31">
            <v>0</v>
          </cell>
          <cell r="BU31">
            <v>-77</v>
          </cell>
          <cell r="BV31">
            <v>-84</v>
          </cell>
          <cell r="BW31">
            <v>0</v>
          </cell>
          <cell r="BX31">
            <v>0</v>
          </cell>
          <cell r="BY31">
            <v>0</v>
          </cell>
          <cell r="BZ31" t="str">
            <v>-</v>
          </cell>
          <cell r="CA31" t="str">
            <v>-</v>
          </cell>
          <cell r="CB31" t="str">
            <v>X</v>
          </cell>
          <cell r="CC31" t="str">
            <v>-</v>
          </cell>
          <cell r="CD31">
            <v>0</v>
          </cell>
          <cell r="CE31">
            <v>0</v>
          </cell>
          <cell r="CF31">
            <v>0</v>
          </cell>
          <cell r="CG31">
            <v>0</v>
          </cell>
          <cell r="CH31">
            <v>0</v>
          </cell>
          <cell r="CI31">
            <v>0</v>
          </cell>
          <cell r="CJ31">
            <v>0</v>
          </cell>
          <cell r="CK31">
            <v>0</v>
          </cell>
          <cell r="CL31">
            <v>0</v>
          </cell>
          <cell r="CM31">
            <v>0</v>
          </cell>
          <cell r="CN31">
            <v>0</v>
          </cell>
          <cell r="CO31">
            <v>0</v>
          </cell>
        </row>
        <row r="32">
          <cell r="B32" t="str">
            <v>A2399511-01-02</v>
          </cell>
          <cell r="C32" t="str">
            <v>Siemens Energy, Inc</v>
          </cell>
          <cell r="D32" t="str">
            <v>Setelin</v>
          </cell>
          <cell r="E32">
            <v>0</v>
          </cell>
          <cell r="F32" t="str">
            <v>Reichert</v>
          </cell>
          <cell r="G32" t="str">
            <v>Conlin</v>
          </cell>
          <cell r="H32" t="str">
            <v>Norma</v>
          </cell>
          <cell r="I32" t="str">
            <v>45038411</v>
          </cell>
          <cell r="J32" t="str">
            <v>MP-CRC301-P171901 A/B</v>
          </cell>
          <cell r="K32">
            <v>116335</v>
          </cell>
          <cell r="L32">
            <v>0</v>
          </cell>
          <cell r="M32">
            <v>2</v>
          </cell>
          <cell r="N32" t="str">
            <v>LMV311</v>
          </cell>
          <cell r="O32">
            <v>447007</v>
          </cell>
          <cell r="P32" t="str">
            <v>PP/LD's</v>
          </cell>
          <cell r="Q32" t="str">
            <v>MCPX</v>
          </cell>
          <cell r="R32" t="str">
            <v>PD</v>
          </cell>
          <cell r="S32" t="str">
            <v>Y</v>
          </cell>
          <cell r="T32" t="str">
            <v>N</v>
          </cell>
          <cell r="U32">
            <v>41710</v>
          </cell>
          <cell r="V32">
            <v>41711</v>
          </cell>
          <cell r="W32">
            <v>41880</v>
          </cell>
          <cell r="X32">
            <v>41880</v>
          </cell>
          <cell r="Y32">
            <v>41710</v>
          </cell>
          <cell r="Z32">
            <v>41718</v>
          </cell>
          <cell r="AA32" t="str">
            <v>-</v>
          </cell>
          <cell r="AB32">
            <v>41718</v>
          </cell>
          <cell r="AC32">
            <v>41768</v>
          </cell>
          <cell r="AD32">
            <v>41782</v>
          </cell>
          <cell r="AE32">
            <v>41795</v>
          </cell>
          <cell r="AF32">
            <v>41799</v>
          </cell>
          <cell r="AG32">
            <v>0</v>
          </cell>
          <cell r="AH32">
            <v>41850</v>
          </cell>
          <cell r="AI32" t="str">
            <v>-</v>
          </cell>
          <cell r="AJ32">
            <v>63</v>
          </cell>
          <cell r="AK32">
            <v>24.142857142857142</v>
          </cell>
          <cell r="AL32">
            <v>41710</v>
          </cell>
          <cell r="AM32">
            <v>0</v>
          </cell>
          <cell r="AN32" t="str">
            <v>-</v>
          </cell>
          <cell r="AO32">
            <v>0</v>
          </cell>
          <cell r="AP32">
            <v>0</v>
          </cell>
          <cell r="AQ32">
            <v>0</v>
          </cell>
          <cell r="AR32">
            <v>0</v>
          </cell>
          <cell r="AS32">
            <v>0</v>
          </cell>
          <cell r="AT32">
            <v>0</v>
          </cell>
          <cell r="AU32">
            <v>0</v>
          </cell>
          <cell r="AV32">
            <v>0</v>
          </cell>
          <cell r="AW32">
            <v>0</v>
          </cell>
          <cell r="AX32">
            <v>0</v>
          </cell>
          <cell r="AY32">
            <v>0</v>
          </cell>
          <cell r="AZ32" t="str">
            <v/>
          </cell>
          <cell r="BA32" t="str">
            <v/>
          </cell>
          <cell r="BB32" t="str">
            <v/>
          </cell>
          <cell r="BC32" t="str">
            <v/>
          </cell>
          <cell r="BD32" t="str">
            <v>EXW</v>
          </cell>
          <cell r="BE32" t="str">
            <v>Arvada</v>
          </cell>
          <cell r="BF32" t="str">
            <v>USA</v>
          </cell>
          <cell r="BG32">
            <v>0</v>
          </cell>
          <cell r="BH32" t="str">
            <v>DK</v>
          </cell>
          <cell r="BI32">
            <v>0</v>
          </cell>
          <cell r="BJ32">
            <v>41718</v>
          </cell>
          <cell r="BK32">
            <v>41725</v>
          </cell>
          <cell r="BL32">
            <v>41730</v>
          </cell>
          <cell r="BM32">
            <v>41739</v>
          </cell>
          <cell r="BN32">
            <v>41894</v>
          </cell>
          <cell r="BO32">
            <v>41901</v>
          </cell>
          <cell r="BP32">
            <v>41725</v>
          </cell>
          <cell r="BQ32">
            <v>71</v>
          </cell>
          <cell r="BR32">
            <v>66</v>
          </cell>
          <cell r="BS32">
            <v>57</v>
          </cell>
          <cell r="BT32">
            <v>0</v>
          </cell>
          <cell r="BU32">
            <v>-98</v>
          </cell>
          <cell r="BV32">
            <v>-105</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row>
        <row r="33">
          <cell r="B33" t="str">
            <v>A2368694-02</v>
          </cell>
          <cell r="C33" t="str">
            <v>UOP LLC/ PRL PENEX</v>
          </cell>
          <cell r="D33" t="str">
            <v>Setelin</v>
          </cell>
          <cell r="E33">
            <v>0</v>
          </cell>
          <cell r="F33">
            <v>0</v>
          </cell>
          <cell r="G33">
            <v>0</v>
          </cell>
          <cell r="H33" t="str">
            <v>Shara</v>
          </cell>
          <cell r="I33" t="str">
            <v>4500546791</v>
          </cell>
          <cell r="J33" t="str">
            <v>702-JB</v>
          </cell>
          <cell r="K33" t="str">
            <v>124111-3</v>
          </cell>
          <cell r="L33">
            <v>0</v>
          </cell>
          <cell r="M33">
            <v>1</v>
          </cell>
          <cell r="N33" t="str">
            <v>BMP311</v>
          </cell>
          <cell r="O33">
            <v>482493</v>
          </cell>
          <cell r="P33" t="str">
            <v>PP</v>
          </cell>
          <cell r="Q33" t="str">
            <v>MCPX</v>
          </cell>
          <cell r="R33" t="str">
            <v>PF</v>
          </cell>
          <cell r="S33" t="str">
            <v>Y</v>
          </cell>
          <cell r="T33" t="str">
            <v>N</v>
          </cell>
          <cell r="U33">
            <v>41626</v>
          </cell>
          <cell r="V33">
            <v>41628</v>
          </cell>
          <cell r="W33">
            <v>41897</v>
          </cell>
          <cell r="X33">
            <v>41897</v>
          </cell>
          <cell r="Y33">
            <v>41626</v>
          </cell>
          <cell r="Z33">
            <v>41635</v>
          </cell>
          <cell r="AA33">
            <v>41635</v>
          </cell>
          <cell r="AB33">
            <v>41635</v>
          </cell>
          <cell r="AC33">
            <v>41771</v>
          </cell>
          <cell r="AD33">
            <v>41785</v>
          </cell>
          <cell r="AE33">
            <v>41792</v>
          </cell>
          <cell r="AF33">
            <v>41799</v>
          </cell>
          <cell r="AG33">
            <v>0</v>
          </cell>
          <cell r="AH33">
            <v>41867</v>
          </cell>
          <cell r="AI33" t="str">
            <v>-</v>
          </cell>
          <cell r="AJ33">
            <v>122</v>
          </cell>
          <cell r="AK33">
            <v>38.428571428571431</v>
          </cell>
          <cell r="AL33">
            <v>41626</v>
          </cell>
          <cell r="AM33">
            <v>0</v>
          </cell>
          <cell r="AN33">
            <v>0</v>
          </cell>
          <cell r="AO33">
            <v>0</v>
          </cell>
          <cell r="AP33">
            <v>0</v>
          </cell>
          <cell r="AQ33">
            <v>0</v>
          </cell>
          <cell r="AR33">
            <v>0</v>
          </cell>
          <cell r="AS33">
            <v>0</v>
          </cell>
          <cell r="AT33">
            <v>0</v>
          </cell>
          <cell r="AU33">
            <v>0</v>
          </cell>
          <cell r="AV33">
            <v>0</v>
          </cell>
          <cell r="AW33">
            <v>0</v>
          </cell>
          <cell r="AX33">
            <v>0</v>
          </cell>
          <cell r="AY33">
            <v>0</v>
          </cell>
          <cell r="AZ33" t="str">
            <v/>
          </cell>
          <cell r="BA33" t="str">
            <v/>
          </cell>
          <cell r="BB33" t="str">
            <v/>
          </cell>
          <cell r="BC33" t="str">
            <v/>
          </cell>
          <cell r="BD33" t="str">
            <v>EXW</v>
          </cell>
          <cell r="BE33" t="str">
            <v>Arvada</v>
          </cell>
          <cell r="BF33" t="str">
            <v>Pakistan</v>
          </cell>
          <cell r="BG33">
            <v>0</v>
          </cell>
          <cell r="BH33" t="str">
            <v>OE</v>
          </cell>
          <cell r="BI33">
            <v>2010</v>
          </cell>
          <cell r="BJ33">
            <v>41635</v>
          </cell>
          <cell r="BK33">
            <v>41642</v>
          </cell>
          <cell r="BL33">
            <v>41658</v>
          </cell>
          <cell r="BM33">
            <v>41656</v>
          </cell>
          <cell r="BN33">
            <v>41925</v>
          </cell>
          <cell r="BO33">
            <v>41932</v>
          </cell>
          <cell r="BP33">
            <v>161</v>
          </cell>
          <cell r="BQ33">
            <v>41682</v>
          </cell>
          <cell r="BR33">
            <v>138</v>
          </cell>
          <cell r="BS33">
            <v>140</v>
          </cell>
          <cell r="BT33">
            <v>0</v>
          </cell>
          <cell r="BU33">
            <v>-129</v>
          </cell>
          <cell r="BV33">
            <v>-136</v>
          </cell>
          <cell r="BW33">
            <v>0</v>
          </cell>
          <cell r="BX33">
            <v>0</v>
          </cell>
          <cell r="BY33">
            <v>0</v>
          </cell>
          <cell r="BZ33">
            <v>0</v>
          </cell>
          <cell r="CA33">
            <v>0</v>
          </cell>
          <cell r="CB33">
            <v>0</v>
          </cell>
          <cell r="CC33">
            <v>0.2</v>
          </cell>
          <cell r="CD33">
            <v>0</v>
          </cell>
          <cell r="CE33">
            <v>0</v>
          </cell>
          <cell r="CF33">
            <v>0</v>
          </cell>
          <cell r="CG33">
            <v>0</v>
          </cell>
          <cell r="CH33">
            <v>0</v>
          </cell>
          <cell r="CI33">
            <v>0</v>
          </cell>
          <cell r="CJ33">
            <v>0</v>
          </cell>
          <cell r="CK33">
            <v>0</v>
          </cell>
          <cell r="CL33">
            <v>0</v>
          </cell>
          <cell r="CM33">
            <v>0</v>
          </cell>
          <cell r="CN33">
            <v>0</v>
          </cell>
          <cell r="CO33">
            <v>0</v>
          </cell>
        </row>
        <row r="34">
          <cell r="B34" t="str">
            <v>A2160254-01-04</v>
          </cell>
          <cell r="C34" t="str">
            <v>Bechtel - Wheatstone</v>
          </cell>
          <cell r="D34" t="str">
            <v>Nelson</v>
          </cell>
          <cell r="E34">
            <v>0</v>
          </cell>
          <cell r="F34" t="str">
            <v>Collins</v>
          </cell>
          <cell r="G34">
            <v>0</v>
          </cell>
          <cell r="H34" t="str">
            <v>Shara</v>
          </cell>
          <cell r="I34" t="str">
            <v>25657-140-POB-MPCP-00001</v>
          </cell>
          <cell r="J34">
            <v>0</v>
          </cell>
          <cell r="K34">
            <v>0</v>
          </cell>
          <cell r="L34">
            <v>0</v>
          </cell>
          <cell r="M34">
            <v>4</v>
          </cell>
          <cell r="N34" t="str">
            <v>LMV-311</v>
          </cell>
          <cell r="O34">
            <v>1233735</v>
          </cell>
          <cell r="P34" t="str">
            <v>PP</v>
          </cell>
          <cell r="Q34" t="str">
            <v>MCPX</v>
          </cell>
          <cell r="R34" t="str">
            <v>PC</v>
          </cell>
          <cell r="S34" t="str">
            <v>Y</v>
          </cell>
          <cell r="T34" t="str">
            <v>N</v>
          </cell>
          <cell r="U34">
            <v>0</v>
          </cell>
          <cell r="V34">
            <v>41096</v>
          </cell>
          <cell r="W34">
            <v>41859</v>
          </cell>
          <cell r="X34">
            <v>41873</v>
          </cell>
          <cell r="Y34">
            <v>0</v>
          </cell>
          <cell r="Z34">
            <v>41103</v>
          </cell>
          <cell r="AA34">
            <v>41103</v>
          </cell>
          <cell r="AB34">
            <v>41103</v>
          </cell>
          <cell r="AC34">
            <v>41733</v>
          </cell>
          <cell r="AD34">
            <v>41761</v>
          </cell>
          <cell r="AE34">
            <v>41797</v>
          </cell>
          <cell r="AF34">
            <v>41800</v>
          </cell>
          <cell r="AG34">
            <v>0</v>
          </cell>
          <cell r="AH34">
            <v>41843</v>
          </cell>
          <cell r="AI34" t="str">
            <v>-</v>
          </cell>
          <cell r="AJ34">
            <v>503</v>
          </cell>
          <cell r="AK34">
            <v>111</v>
          </cell>
          <cell r="AL34">
            <v>0</v>
          </cell>
          <cell r="AM34">
            <v>0</v>
          </cell>
          <cell r="AN34">
            <v>0</v>
          </cell>
          <cell r="AO34">
            <v>0</v>
          </cell>
          <cell r="AP34" t="str">
            <v>X</v>
          </cell>
          <cell r="AQ34">
            <v>0</v>
          </cell>
          <cell r="AR34">
            <v>0</v>
          </cell>
          <cell r="AS34">
            <v>0</v>
          </cell>
          <cell r="AT34">
            <v>0</v>
          </cell>
          <cell r="AU34">
            <v>0</v>
          </cell>
          <cell r="AV34">
            <v>0</v>
          </cell>
          <cell r="AW34">
            <v>0</v>
          </cell>
          <cell r="AX34">
            <v>0</v>
          </cell>
          <cell r="AY34">
            <v>0</v>
          </cell>
          <cell r="AZ34" t="str">
            <v/>
          </cell>
          <cell r="BA34" t="str">
            <v/>
          </cell>
          <cell r="BB34" t="str">
            <v/>
          </cell>
          <cell r="BC34" t="str">
            <v/>
          </cell>
          <cell r="BD34" t="str">
            <v>FCA</v>
          </cell>
          <cell r="BE34" t="str">
            <v>Arvada</v>
          </cell>
          <cell r="BF34" t="str">
            <v>USA</v>
          </cell>
          <cell r="BG34">
            <v>0</v>
          </cell>
          <cell r="BH34" t="str">
            <v>SI</v>
          </cell>
          <cell r="BI34">
            <v>0</v>
          </cell>
          <cell r="BJ34">
            <v>41103</v>
          </cell>
          <cell r="BK34">
            <v>41110</v>
          </cell>
          <cell r="BL34">
            <v>41119</v>
          </cell>
          <cell r="BM34">
            <v>41124</v>
          </cell>
          <cell r="BN34">
            <v>41887</v>
          </cell>
          <cell r="BO34">
            <v>41894</v>
          </cell>
          <cell r="BP34" t="str">
            <v>X</v>
          </cell>
          <cell r="BQ34" t="str">
            <v>X</v>
          </cell>
          <cell r="BR34" t="str">
            <v>X</v>
          </cell>
          <cell r="BS34" t="str">
            <v>X</v>
          </cell>
          <cell r="BT34">
            <v>0</v>
          </cell>
          <cell r="BU34">
            <v>-91</v>
          </cell>
          <cell r="BV34">
            <v>-98</v>
          </cell>
          <cell r="BW34">
            <v>0</v>
          </cell>
          <cell r="BX34">
            <v>0</v>
          </cell>
          <cell r="BY34">
            <v>0</v>
          </cell>
          <cell r="BZ34">
            <v>0</v>
          </cell>
          <cell r="CA34">
            <v>0</v>
          </cell>
          <cell r="CB34">
            <v>0</v>
          </cell>
          <cell r="CC34">
            <v>0.2</v>
          </cell>
          <cell r="CD34">
            <v>0</v>
          </cell>
          <cell r="CE34">
            <v>0</v>
          </cell>
          <cell r="CF34">
            <v>0</v>
          </cell>
          <cell r="CG34">
            <v>0</v>
          </cell>
          <cell r="CH34">
            <v>0</v>
          </cell>
          <cell r="CI34">
            <v>0</v>
          </cell>
          <cell r="CJ34">
            <v>0</v>
          </cell>
          <cell r="CK34">
            <v>0</v>
          </cell>
          <cell r="CL34">
            <v>0</v>
          </cell>
          <cell r="CM34">
            <v>0</v>
          </cell>
          <cell r="CN34">
            <v>0</v>
          </cell>
          <cell r="CO34">
            <v>0</v>
          </cell>
        </row>
        <row r="35">
          <cell r="B35" t="str">
            <v>A2408913-03-04</v>
          </cell>
          <cell r="C35" t="str">
            <v>Lauren Eng/Holly Frontier</v>
          </cell>
          <cell r="D35" t="str">
            <v>Boening</v>
          </cell>
          <cell r="E35">
            <v>0</v>
          </cell>
          <cell r="F35" t="str">
            <v>Miller</v>
          </cell>
          <cell r="G35" t="str">
            <v>-</v>
          </cell>
          <cell r="H35" t="str">
            <v>FLT</v>
          </cell>
          <cell r="I35" t="str">
            <v>042814</v>
          </cell>
          <cell r="J35" t="str">
            <v>26P2/2A</v>
          </cell>
          <cell r="K35" t="str">
            <v>125563-4</v>
          </cell>
          <cell r="L35">
            <v>0</v>
          </cell>
          <cell r="M35">
            <v>2</v>
          </cell>
          <cell r="N35" t="str">
            <v>LMV311</v>
          </cell>
          <cell r="O35">
            <v>186101</v>
          </cell>
          <cell r="P35" t="str">
            <v>PP</v>
          </cell>
          <cell r="Q35" t="str">
            <v>STD</v>
          </cell>
          <cell r="R35" t="str">
            <v>PC</v>
          </cell>
          <cell r="S35" t="str">
            <v>N</v>
          </cell>
          <cell r="T35" t="str">
            <v>N</v>
          </cell>
          <cell r="U35">
            <v>41733</v>
          </cell>
          <cell r="V35">
            <v>41736</v>
          </cell>
          <cell r="W35">
            <v>41862</v>
          </cell>
          <cell r="X35">
            <v>41862</v>
          </cell>
          <cell r="Y35">
            <v>41733</v>
          </cell>
          <cell r="Z35">
            <v>41743</v>
          </cell>
          <cell r="AA35">
            <v>41743</v>
          </cell>
          <cell r="AB35">
            <v>41743</v>
          </cell>
          <cell r="AC35">
            <v>41750</v>
          </cell>
          <cell r="AD35">
            <v>41764</v>
          </cell>
          <cell r="AE35">
            <v>41800</v>
          </cell>
          <cell r="AF35">
            <v>41803</v>
          </cell>
          <cell r="AG35">
            <v>0</v>
          </cell>
          <cell r="AH35">
            <v>41832</v>
          </cell>
          <cell r="AI35" t="str">
            <v>-</v>
          </cell>
          <cell r="AJ35">
            <v>50</v>
          </cell>
          <cell r="AK35">
            <v>18</v>
          </cell>
          <cell r="AL35">
            <v>41733</v>
          </cell>
          <cell r="AM35">
            <v>0</v>
          </cell>
          <cell r="AN35">
            <v>0</v>
          </cell>
          <cell r="AO35">
            <v>0</v>
          </cell>
          <cell r="AP35">
            <v>0</v>
          </cell>
          <cell r="AQ35">
            <v>0</v>
          </cell>
          <cell r="AR35">
            <v>0</v>
          </cell>
          <cell r="AS35">
            <v>0</v>
          </cell>
          <cell r="AT35">
            <v>0</v>
          </cell>
          <cell r="AU35">
            <v>0</v>
          </cell>
          <cell r="AV35">
            <v>0</v>
          </cell>
          <cell r="AW35">
            <v>0</v>
          </cell>
          <cell r="AX35">
            <v>0</v>
          </cell>
          <cell r="AY35">
            <v>0</v>
          </cell>
          <cell r="AZ35" t="str">
            <v/>
          </cell>
          <cell r="BA35" t="str">
            <v/>
          </cell>
          <cell r="BB35" t="str">
            <v/>
          </cell>
          <cell r="BC35" t="str">
            <v/>
          </cell>
          <cell r="BD35" t="str">
            <v>FCA</v>
          </cell>
          <cell r="BE35" t="str">
            <v>USA - UT</v>
          </cell>
          <cell r="BF35" t="str">
            <v>USA</v>
          </cell>
          <cell r="BG35">
            <v>0</v>
          </cell>
          <cell r="BH35" t="str">
            <v>DJ</v>
          </cell>
          <cell r="BI35">
            <v>0</v>
          </cell>
          <cell r="BJ35" t="str">
            <v>-</v>
          </cell>
          <cell r="BK35" t="str">
            <v>-</v>
          </cell>
          <cell r="BL35" t="str">
            <v>-</v>
          </cell>
          <cell r="BM35" t="str">
            <v>-</v>
          </cell>
          <cell r="BN35" t="str">
            <v>-</v>
          </cell>
          <cell r="BO35" t="str">
            <v>-</v>
          </cell>
          <cell r="BP35" t="str">
            <v>-</v>
          </cell>
          <cell r="BQ35" t="str">
            <v>-</v>
          </cell>
          <cell r="BR35" t="str">
            <v>-</v>
          </cell>
          <cell r="BS35" t="str">
            <v>-</v>
          </cell>
          <cell r="BT35" t="str">
            <v>-</v>
          </cell>
          <cell r="BU35" t="str">
            <v>-</v>
          </cell>
          <cell r="BV35" t="str">
            <v>-</v>
          </cell>
          <cell r="BW35">
            <v>0</v>
          </cell>
          <cell r="BX35">
            <v>0</v>
          </cell>
          <cell r="BY35">
            <v>0</v>
          </cell>
          <cell r="BZ35" t="str">
            <v>-</v>
          </cell>
          <cell r="CA35" t="str">
            <v>-</v>
          </cell>
          <cell r="CB35" t="str">
            <v>X</v>
          </cell>
          <cell r="CC35" t="str">
            <v>-</v>
          </cell>
          <cell r="CD35">
            <v>0</v>
          </cell>
          <cell r="CE35">
            <v>0</v>
          </cell>
          <cell r="CF35">
            <v>0</v>
          </cell>
          <cell r="CG35">
            <v>0</v>
          </cell>
          <cell r="CH35">
            <v>0</v>
          </cell>
          <cell r="CI35">
            <v>0</v>
          </cell>
          <cell r="CJ35">
            <v>0</v>
          </cell>
          <cell r="CK35">
            <v>0</v>
          </cell>
          <cell r="CL35">
            <v>0</v>
          </cell>
          <cell r="CM35">
            <v>0</v>
          </cell>
          <cell r="CN35">
            <v>0</v>
          </cell>
          <cell r="CO35">
            <v>0</v>
          </cell>
        </row>
        <row r="36">
          <cell r="B36" t="str">
            <v>A2408913-01-02</v>
          </cell>
          <cell r="C36" t="str">
            <v>Lauren Eng/Holly Frontier</v>
          </cell>
          <cell r="D36" t="str">
            <v>Boening</v>
          </cell>
          <cell r="E36">
            <v>0</v>
          </cell>
          <cell r="F36" t="str">
            <v>Miller</v>
          </cell>
          <cell r="G36" t="str">
            <v>-</v>
          </cell>
          <cell r="H36" t="str">
            <v>FLT</v>
          </cell>
          <cell r="I36" t="str">
            <v>042814</v>
          </cell>
          <cell r="J36" t="str">
            <v>25P13/13A</v>
          </cell>
          <cell r="K36" t="str">
            <v>125563-4</v>
          </cell>
          <cell r="L36">
            <v>0</v>
          </cell>
          <cell r="M36">
            <v>2</v>
          </cell>
          <cell r="N36" t="str">
            <v>LMV801</v>
          </cell>
          <cell r="O36">
            <v>66727</v>
          </cell>
          <cell r="P36" t="str">
            <v>PP</v>
          </cell>
          <cell r="Q36" t="str">
            <v>STD</v>
          </cell>
          <cell r="R36" t="str">
            <v>PC</v>
          </cell>
          <cell r="S36" t="str">
            <v>N</v>
          </cell>
          <cell r="T36" t="str">
            <v>N</v>
          </cell>
          <cell r="U36">
            <v>41733</v>
          </cell>
          <cell r="V36">
            <v>41736</v>
          </cell>
          <cell r="W36">
            <v>41862</v>
          </cell>
          <cell r="X36">
            <v>41862</v>
          </cell>
          <cell r="Y36">
            <v>41733</v>
          </cell>
          <cell r="Z36">
            <v>41743</v>
          </cell>
          <cell r="AA36">
            <v>41743</v>
          </cell>
          <cell r="AB36">
            <v>41743</v>
          </cell>
          <cell r="AC36">
            <v>41750</v>
          </cell>
          <cell r="AD36">
            <v>41764</v>
          </cell>
          <cell r="AE36">
            <v>41800</v>
          </cell>
          <cell r="AF36">
            <v>41803</v>
          </cell>
          <cell r="AG36">
            <v>0</v>
          </cell>
          <cell r="AH36">
            <v>41832</v>
          </cell>
          <cell r="AI36" t="str">
            <v>-</v>
          </cell>
          <cell r="AJ36">
            <v>50</v>
          </cell>
          <cell r="AK36">
            <v>18</v>
          </cell>
          <cell r="AL36">
            <v>41733</v>
          </cell>
          <cell r="AM36">
            <v>0</v>
          </cell>
          <cell r="AN36">
            <v>0</v>
          </cell>
          <cell r="AO36">
            <v>0</v>
          </cell>
          <cell r="AP36">
            <v>0</v>
          </cell>
          <cell r="AQ36">
            <v>0</v>
          </cell>
          <cell r="AR36">
            <v>0</v>
          </cell>
          <cell r="AS36">
            <v>0</v>
          </cell>
          <cell r="AT36">
            <v>0</v>
          </cell>
          <cell r="AU36">
            <v>0</v>
          </cell>
          <cell r="AV36">
            <v>0</v>
          </cell>
          <cell r="AW36">
            <v>0</v>
          </cell>
          <cell r="AX36">
            <v>0</v>
          </cell>
          <cell r="AY36">
            <v>0</v>
          </cell>
          <cell r="AZ36" t="str">
            <v/>
          </cell>
          <cell r="BA36" t="str">
            <v/>
          </cell>
          <cell r="BB36" t="str">
            <v/>
          </cell>
          <cell r="BC36" t="str">
            <v/>
          </cell>
          <cell r="BD36" t="str">
            <v>FCA</v>
          </cell>
          <cell r="BE36" t="str">
            <v>USA - UT</v>
          </cell>
          <cell r="BF36" t="str">
            <v>USA</v>
          </cell>
          <cell r="BG36">
            <v>0</v>
          </cell>
          <cell r="BH36" t="str">
            <v>DJ</v>
          </cell>
          <cell r="BI36">
            <v>0</v>
          </cell>
          <cell r="BJ36" t="str">
            <v>-</v>
          </cell>
          <cell r="BK36" t="str">
            <v>-</v>
          </cell>
          <cell r="BL36" t="str">
            <v>-</v>
          </cell>
          <cell r="BM36" t="str">
            <v>-</v>
          </cell>
          <cell r="BN36" t="str">
            <v>-</v>
          </cell>
          <cell r="BO36" t="str">
            <v>-</v>
          </cell>
          <cell r="BP36" t="str">
            <v>-</v>
          </cell>
          <cell r="BQ36" t="str">
            <v>-</v>
          </cell>
          <cell r="BR36" t="str">
            <v>-</v>
          </cell>
          <cell r="BS36" t="str">
            <v>-</v>
          </cell>
          <cell r="BT36" t="str">
            <v>-</v>
          </cell>
          <cell r="BU36" t="str">
            <v>-</v>
          </cell>
          <cell r="BV36" t="str">
            <v>-</v>
          </cell>
          <cell r="BW36">
            <v>0</v>
          </cell>
          <cell r="BX36">
            <v>0</v>
          </cell>
          <cell r="BY36">
            <v>0</v>
          </cell>
          <cell r="BZ36" t="str">
            <v>-</v>
          </cell>
          <cell r="CA36" t="str">
            <v>-</v>
          </cell>
          <cell r="CB36" t="str">
            <v>X</v>
          </cell>
          <cell r="CC36" t="str">
            <v>-</v>
          </cell>
          <cell r="CD36">
            <v>0</v>
          </cell>
          <cell r="CE36">
            <v>0</v>
          </cell>
          <cell r="CF36">
            <v>0</v>
          </cell>
          <cell r="CG36">
            <v>0</v>
          </cell>
          <cell r="CH36">
            <v>0</v>
          </cell>
          <cell r="CI36">
            <v>0</v>
          </cell>
          <cell r="CJ36">
            <v>0</v>
          </cell>
          <cell r="CK36">
            <v>0</v>
          </cell>
          <cell r="CL36">
            <v>0</v>
          </cell>
          <cell r="CM36">
            <v>0</v>
          </cell>
          <cell r="CN36">
            <v>0</v>
          </cell>
          <cell r="CO36">
            <v>0</v>
          </cell>
        </row>
        <row r="37">
          <cell r="B37" t="str">
            <v>A2426727-01-02</v>
          </cell>
          <cell r="C37" t="str">
            <v>Countrymark Co-op, LLP</v>
          </cell>
          <cell r="D37" t="str">
            <v>FLT</v>
          </cell>
          <cell r="E37" t="str">
            <v>Rangel</v>
          </cell>
          <cell r="F37" t="str">
            <v>Miller</v>
          </cell>
          <cell r="G37" t="str">
            <v>-</v>
          </cell>
          <cell r="H37" t="str">
            <v>FLT</v>
          </cell>
          <cell r="I37" t="str">
            <v>REF2140845</v>
          </cell>
          <cell r="J37" t="str">
            <v>Light straight run</v>
          </cell>
          <cell r="K37" t="str">
            <v>127037-2</v>
          </cell>
          <cell r="L37">
            <v>0</v>
          </cell>
          <cell r="M37">
            <v>2</v>
          </cell>
          <cell r="N37" t="str">
            <v>LMV801</v>
          </cell>
          <cell r="O37">
            <v>102236</v>
          </cell>
          <cell r="P37" t="str">
            <v>-</v>
          </cell>
          <cell r="Q37" t="str">
            <v>FLT</v>
          </cell>
          <cell r="R37" t="str">
            <v>PC</v>
          </cell>
          <cell r="S37" t="str">
            <v>N</v>
          </cell>
          <cell r="T37" t="str">
            <v>N</v>
          </cell>
          <cell r="U37">
            <v>41780</v>
          </cell>
          <cell r="V37">
            <v>41780</v>
          </cell>
          <cell r="W37">
            <v>41863</v>
          </cell>
          <cell r="X37">
            <v>41863</v>
          </cell>
          <cell r="Y37">
            <v>41871</v>
          </cell>
          <cell r="Z37">
            <v>41787</v>
          </cell>
          <cell r="AA37">
            <v>41787</v>
          </cell>
          <cell r="AB37">
            <v>41787</v>
          </cell>
          <cell r="AC37">
            <v>41751</v>
          </cell>
          <cell r="AD37">
            <v>41765</v>
          </cell>
          <cell r="AE37">
            <v>41800</v>
          </cell>
          <cell r="AF37">
            <v>41803</v>
          </cell>
          <cell r="AG37">
            <v>0</v>
          </cell>
          <cell r="AH37">
            <v>41833</v>
          </cell>
          <cell r="AI37" t="str">
            <v>-</v>
          </cell>
          <cell r="AJ37">
            <v>18</v>
          </cell>
          <cell r="AK37">
            <v>11.857142857142858</v>
          </cell>
          <cell r="AL37">
            <v>41780</v>
          </cell>
          <cell r="AM37">
            <v>0</v>
          </cell>
          <cell r="AN37">
            <v>0</v>
          </cell>
          <cell r="AO37">
            <v>0</v>
          </cell>
          <cell r="AP37">
            <v>0</v>
          </cell>
          <cell r="AQ37">
            <v>0</v>
          </cell>
          <cell r="AR37">
            <v>0</v>
          </cell>
          <cell r="AS37">
            <v>0</v>
          </cell>
          <cell r="AT37">
            <v>0</v>
          </cell>
          <cell r="AU37">
            <v>0</v>
          </cell>
          <cell r="AV37">
            <v>0</v>
          </cell>
          <cell r="AW37">
            <v>0</v>
          </cell>
          <cell r="AX37">
            <v>0</v>
          </cell>
          <cell r="AY37">
            <v>0</v>
          </cell>
          <cell r="AZ37" t="str">
            <v/>
          </cell>
          <cell r="BA37" t="str">
            <v/>
          </cell>
          <cell r="BB37" t="str">
            <v/>
          </cell>
          <cell r="BC37" t="str">
            <v/>
          </cell>
          <cell r="BD37" t="str">
            <v>EXW</v>
          </cell>
          <cell r="BE37" t="str">
            <v>Arvada</v>
          </cell>
          <cell r="BF37" t="str">
            <v>USA-IN</v>
          </cell>
          <cell r="BG37">
            <v>0</v>
          </cell>
          <cell r="BH37" t="str">
            <v>DK</v>
          </cell>
          <cell r="BI37">
            <v>0</v>
          </cell>
          <cell r="BJ37">
            <v>41787</v>
          </cell>
          <cell r="BK37">
            <v>41794</v>
          </cell>
          <cell r="BL37">
            <v>41803</v>
          </cell>
          <cell r="BM37">
            <v>41808</v>
          </cell>
          <cell r="BN37">
            <v>41877</v>
          </cell>
          <cell r="BO37">
            <v>41884</v>
          </cell>
          <cell r="BP37">
            <v>9</v>
          </cell>
          <cell r="BQ37">
            <v>2</v>
          </cell>
          <cell r="BR37">
            <v>-7</v>
          </cell>
          <cell r="BS37">
            <v>-12</v>
          </cell>
          <cell r="BT37">
            <v>0</v>
          </cell>
          <cell r="BU37">
            <v>-81</v>
          </cell>
          <cell r="BV37">
            <v>-88</v>
          </cell>
          <cell r="BW37">
            <v>0</v>
          </cell>
          <cell r="BX37">
            <v>0</v>
          </cell>
          <cell r="BY37">
            <v>0</v>
          </cell>
          <cell r="BZ37" t="str">
            <v>-</v>
          </cell>
          <cell r="CA37" t="str">
            <v>-</v>
          </cell>
          <cell r="CB37" t="str">
            <v>X</v>
          </cell>
          <cell r="CC37" t="str">
            <v>-</v>
          </cell>
          <cell r="CD37">
            <v>0</v>
          </cell>
          <cell r="CE37">
            <v>0</v>
          </cell>
          <cell r="CF37">
            <v>0</v>
          </cell>
          <cell r="CG37">
            <v>0</v>
          </cell>
          <cell r="CH37">
            <v>0</v>
          </cell>
          <cell r="CI37">
            <v>0</v>
          </cell>
          <cell r="CJ37">
            <v>0</v>
          </cell>
          <cell r="CK37">
            <v>0</v>
          </cell>
          <cell r="CL37">
            <v>0</v>
          </cell>
          <cell r="CM37">
            <v>0</v>
          </cell>
          <cell r="CN37">
            <v>0</v>
          </cell>
          <cell r="CO37">
            <v>0</v>
          </cell>
        </row>
        <row r="38">
          <cell r="B38" t="str">
            <v>C2427497-01</v>
          </cell>
          <cell r="C38" t="str">
            <v>UOP Russell</v>
          </cell>
          <cell r="D38" t="str">
            <v>Boening</v>
          </cell>
          <cell r="E38" t="str">
            <v>Rich</v>
          </cell>
          <cell r="F38" t="str">
            <v>Miller</v>
          </cell>
          <cell r="G38" t="str">
            <v>-</v>
          </cell>
          <cell r="H38" t="str">
            <v>FLT</v>
          </cell>
          <cell r="I38" t="str">
            <v>368-7</v>
          </cell>
          <cell r="J38" t="str">
            <v>C-141</v>
          </cell>
          <cell r="K38" t="str">
            <v>SC14173</v>
          </cell>
          <cell r="L38">
            <v>0</v>
          </cell>
          <cell r="M38">
            <v>1</v>
          </cell>
          <cell r="N38" t="str">
            <v>LMC311P</v>
          </cell>
          <cell r="O38">
            <v>130404</v>
          </cell>
          <cell r="P38" t="str">
            <v>-</v>
          </cell>
          <cell r="Q38" t="str">
            <v>FLT</v>
          </cell>
          <cell r="R38" t="str">
            <v>CA</v>
          </cell>
          <cell r="S38" t="str">
            <v>N</v>
          </cell>
          <cell r="T38" t="str">
            <v>N</v>
          </cell>
          <cell r="U38">
            <v>41781</v>
          </cell>
          <cell r="V38">
            <v>41781</v>
          </cell>
          <cell r="W38">
            <v>41869</v>
          </cell>
          <cell r="X38">
            <v>41869</v>
          </cell>
          <cell r="Y38">
            <v>41781</v>
          </cell>
          <cell r="Z38">
            <v>41788</v>
          </cell>
          <cell r="AA38" t="str">
            <v>-</v>
          </cell>
          <cell r="AB38">
            <v>41795</v>
          </cell>
          <cell r="AC38">
            <v>41757</v>
          </cell>
          <cell r="AD38">
            <v>41771</v>
          </cell>
          <cell r="AE38">
            <v>41805</v>
          </cell>
          <cell r="AF38">
            <v>41809</v>
          </cell>
          <cell r="AG38">
            <v>0</v>
          </cell>
          <cell r="AH38">
            <v>41839</v>
          </cell>
          <cell r="AI38" t="str">
            <v>-</v>
          </cell>
          <cell r="AJ38">
            <v>21</v>
          </cell>
          <cell r="AK38">
            <v>12.571428571428571</v>
          </cell>
          <cell r="AL38">
            <v>41781</v>
          </cell>
          <cell r="AM38">
            <v>0</v>
          </cell>
          <cell r="AN38" t="str">
            <v>-</v>
          </cell>
          <cell r="AO38">
            <v>0</v>
          </cell>
          <cell r="AP38">
            <v>0</v>
          </cell>
          <cell r="AQ38">
            <v>0</v>
          </cell>
          <cell r="AR38">
            <v>0</v>
          </cell>
          <cell r="AS38">
            <v>0</v>
          </cell>
          <cell r="AT38">
            <v>0</v>
          </cell>
          <cell r="AU38">
            <v>0</v>
          </cell>
          <cell r="AV38">
            <v>0</v>
          </cell>
          <cell r="AW38">
            <v>0</v>
          </cell>
          <cell r="AX38">
            <v>0</v>
          </cell>
          <cell r="AY38">
            <v>0</v>
          </cell>
          <cell r="AZ38" t="str">
            <v/>
          </cell>
          <cell r="BA38" t="str">
            <v/>
          </cell>
          <cell r="BB38" t="str">
            <v/>
          </cell>
          <cell r="BC38" t="str">
            <v/>
          </cell>
          <cell r="BD38" t="str">
            <v>FCA</v>
          </cell>
          <cell r="BE38" t="str">
            <v>Arvada</v>
          </cell>
          <cell r="BF38" t="str">
            <v>USA</v>
          </cell>
          <cell r="BG38">
            <v>0</v>
          </cell>
          <cell r="BH38" t="str">
            <v>DI</v>
          </cell>
          <cell r="BI38">
            <v>0</v>
          </cell>
          <cell r="BJ38">
            <v>41788</v>
          </cell>
          <cell r="BK38">
            <v>41795</v>
          </cell>
          <cell r="BL38">
            <v>41802</v>
          </cell>
          <cell r="BM38">
            <v>41809</v>
          </cell>
          <cell r="BN38">
            <v>41883</v>
          </cell>
          <cell r="BO38">
            <v>41890</v>
          </cell>
          <cell r="BP38">
            <v>8</v>
          </cell>
          <cell r="BQ38">
            <v>1</v>
          </cell>
          <cell r="BR38">
            <v>-6</v>
          </cell>
          <cell r="BS38">
            <v>-13</v>
          </cell>
          <cell r="BT38">
            <v>0</v>
          </cell>
          <cell r="BU38">
            <v>-87</v>
          </cell>
          <cell r="BV38">
            <v>-94</v>
          </cell>
          <cell r="BW38">
            <v>0</v>
          </cell>
          <cell r="BX38">
            <v>0</v>
          </cell>
          <cell r="BY38">
            <v>0</v>
          </cell>
          <cell r="BZ38" t="str">
            <v>-</v>
          </cell>
          <cell r="CA38" t="str">
            <v>-</v>
          </cell>
          <cell r="CB38" t="str">
            <v>X</v>
          </cell>
          <cell r="CC38" t="str">
            <v>-</v>
          </cell>
          <cell r="CD38">
            <v>0</v>
          </cell>
          <cell r="CE38">
            <v>0</v>
          </cell>
          <cell r="CF38">
            <v>0</v>
          </cell>
          <cell r="CG38">
            <v>0</v>
          </cell>
          <cell r="CH38">
            <v>0</v>
          </cell>
          <cell r="CI38">
            <v>0</v>
          </cell>
          <cell r="CJ38">
            <v>0</v>
          </cell>
          <cell r="CK38">
            <v>0</v>
          </cell>
          <cell r="CL38">
            <v>0</v>
          </cell>
          <cell r="CM38">
            <v>0</v>
          </cell>
          <cell r="CN38">
            <v>0</v>
          </cell>
          <cell r="CO38">
            <v>0</v>
          </cell>
        </row>
        <row r="39">
          <cell r="B39" t="str">
            <v>C2402862-01</v>
          </cell>
          <cell r="C39" t="str">
            <v>Williams</v>
          </cell>
          <cell r="D39" t="str">
            <v>Linderman</v>
          </cell>
          <cell r="E39">
            <v>0</v>
          </cell>
          <cell r="F39" t="str">
            <v>Miller</v>
          </cell>
          <cell r="G39" t="str">
            <v>-</v>
          </cell>
          <cell r="H39" t="str">
            <v>FLT</v>
          </cell>
          <cell r="I39" t="str">
            <v>219152</v>
          </cell>
          <cell r="J39" t="str">
            <v>Duplicate C2063021-01</v>
          </cell>
          <cell r="K39" t="str">
            <v>SC14081</v>
          </cell>
          <cell r="L39">
            <v>0</v>
          </cell>
          <cell r="M39">
            <v>1</v>
          </cell>
          <cell r="N39" t="str">
            <v>LMC311P</v>
          </cell>
          <cell r="O39">
            <v>212059</v>
          </cell>
          <cell r="P39" t="str">
            <v>PP</v>
          </cell>
          <cell r="Q39" t="str">
            <v>FLT</v>
          </cell>
          <cell r="R39" t="str">
            <v>CA</v>
          </cell>
          <cell r="S39" t="str">
            <v>N</v>
          </cell>
          <cell r="T39" t="str">
            <v>N</v>
          </cell>
          <cell r="U39">
            <v>41719</v>
          </cell>
          <cell r="V39">
            <v>41719</v>
          </cell>
          <cell r="W39">
            <v>41869</v>
          </cell>
          <cell r="X39">
            <v>41869</v>
          </cell>
          <cell r="Y39">
            <v>41719</v>
          </cell>
          <cell r="Z39">
            <v>41726</v>
          </cell>
          <cell r="AA39" t="str">
            <v>-</v>
          </cell>
          <cell r="AB39">
            <v>41733</v>
          </cell>
          <cell r="AC39">
            <v>41757</v>
          </cell>
          <cell r="AD39">
            <v>41771</v>
          </cell>
          <cell r="AE39">
            <v>41805</v>
          </cell>
          <cell r="AF39">
            <v>41809</v>
          </cell>
          <cell r="AG39">
            <v>0</v>
          </cell>
          <cell r="AH39">
            <v>41839</v>
          </cell>
          <cell r="AI39" t="str">
            <v>-</v>
          </cell>
          <cell r="AJ39">
            <v>65</v>
          </cell>
          <cell r="AK39">
            <v>21.428571428571427</v>
          </cell>
          <cell r="AL39">
            <v>41719</v>
          </cell>
          <cell r="AM39">
            <v>0</v>
          </cell>
          <cell r="AN39">
            <v>0</v>
          </cell>
          <cell r="AO39">
            <v>0</v>
          </cell>
          <cell r="AP39">
            <v>0</v>
          </cell>
          <cell r="AQ39">
            <v>0</v>
          </cell>
          <cell r="AR39">
            <v>0</v>
          </cell>
          <cell r="AS39">
            <v>0</v>
          </cell>
          <cell r="AT39">
            <v>0</v>
          </cell>
          <cell r="AU39">
            <v>0</v>
          </cell>
          <cell r="AV39">
            <v>0</v>
          </cell>
          <cell r="AW39">
            <v>0</v>
          </cell>
          <cell r="AX39">
            <v>0</v>
          </cell>
          <cell r="AY39">
            <v>0</v>
          </cell>
          <cell r="AZ39" t="str">
            <v/>
          </cell>
          <cell r="BA39" t="str">
            <v/>
          </cell>
          <cell r="BB39" t="str">
            <v/>
          </cell>
          <cell r="BC39" t="str">
            <v/>
          </cell>
          <cell r="BD39" t="str">
            <v>FCA</v>
          </cell>
          <cell r="BE39" t="str">
            <v>WV - USA</v>
          </cell>
          <cell r="BF39" t="str">
            <v>USA</v>
          </cell>
          <cell r="BG39">
            <v>0</v>
          </cell>
          <cell r="BH39" t="str">
            <v>DI</v>
          </cell>
          <cell r="BI39">
            <v>0</v>
          </cell>
          <cell r="BJ39" t="str">
            <v>-</v>
          </cell>
          <cell r="BK39" t="str">
            <v>-</v>
          </cell>
          <cell r="BL39" t="str">
            <v>-</v>
          </cell>
          <cell r="BM39" t="str">
            <v>-</v>
          </cell>
          <cell r="BN39" t="str">
            <v>-</v>
          </cell>
          <cell r="BO39" t="str">
            <v>-</v>
          </cell>
          <cell r="BP39" t="str">
            <v>-</v>
          </cell>
          <cell r="BQ39" t="str">
            <v>-</v>
          </cell>
          <cell r="BR39" t="str">
            <v>-</v>
          </cell>
          <cell r="BS39" t="str">
            <v>-</v>
          </cell>
          <cell r="BT39" t="str">
            <v>-</v>
          </cell>
          <cell r="BU39" t="str">
            <v>-</v>
          </cell>
          <cell r="BV39" t="str">
            <v>-</v>
          </cell>
          <cell r="BW39">
            <v>0</v>
          </cell>
          <cell r="BX39">
            <v>0</v>
          </cell>
          <cell r="BY39">
            <v>0</v>
          </cell>
          <cell r="BZ39" t="str">
            <v>-</v>
          </cell>
          <cell r="CA39" t="str">
            <v>-</v>
          </cell>
          <cell r="CB39" t="str">
            <v>X</v>
          </cell>
          <cell r="CC39" t="str">
            <v>-</v>
          </cell>
          <cell r="CD39">
            <v>0</v>
          </cell>
          <cell r="CE39">
            <v>0</v>
          </cell>
          <cell r="CF39">
            <v>0</v>
          </cell>
          <cell r="CG39">
            <v>0</v>
          </cell>
          <cell r="CH39">
            <v>0</v>
          </cell>
          <cell r="CI39">
            <v>0</v>
          </cell>
          <cell r="CJ39">
            <v>0</v>
          </cell>
          <cell r="CK39">
            <v>0</v>
          </cell>
          <cell r="CL39">
            <v>0</v>
          </cell>
          <cell r="CM39">
            <v>0</v>
          </cell>
          <cell r="CN39">
            <v>0</v>
          </cell>
          <cell r="CO39">
            <v>0</v>
          </cell>
        </row>
        <row r="40">
          <cell r="B40" t="str">
            <v>C2408181-01</v>
          </cell>
          <cell r="C40" t="str">
            <v>UOP Russel Co LLC/ PennTex Midstream</v>
          </cell>
          <cell r="D40" t="str">
            <v>Boening</v>
          </cell>
          <cell r="E40">
            <v>0</v>
          </cell>
          <cell r="F40">
            <v>0</v>
          </cell>
          <cell r="G40" t="str">
            <v>-</v>
          </cell>
          <cell r="H40" t="str">
            <v>FLT</v>
          </cell>
          <cell r="I40" t="str">
            <v>J350-12</v>
          </cell>
          <cell r="J40" t="str">
            <v>C-141</v>
          </cell>
          <cell r="K40" t="str">
            <v>SC14108</v>
          </cell>
          <cell r="L40">
            <v>0</v>
          </cell>
          <cell r="M40">
            <v>1</v>
          </cell>
          <cell r="N40" t="str">
            <v>LMC317</v>
          </cell>
          <cell r="O40">
            <v>240443</v>
          </cell>
          <cell r="P40" t="str">
            <v>PP</v>
          </cell>
          <cell r="Q40" t="str">
            <v>STD*</v>
          </cell>
          <cell r="R40" t="str">
            <v>CA</v>
          </cell>
          <cell r="S40" t="str">
            <v>N</v>
          </cell>
          <cell r="T40" t="str">
            <v>N</v>
          </cell>
          <cell r="U40">
            <v>41732</v>
          </cell>
          <cell r="V40">
            <v>41732</v>
          </cell>
          <cell r="W40">
            <v>41878</v>
          </cell>
          <cell r="X40">
            <v>41878</v>
          </cell>
          <cell r="Y40">
            <v>41732</v>
          </cell>
          <cell r="Z40">
            <v>41739</v>
          </cell>
          <cell r="AA40">
            <v>41739</v>
          </cell>
          <cell r="AB40">
            <v>41746</v>
          </cell>
          <cell r="AC40">
            <v>41766</v>
          </cell>
          <cell r="AD40">
            <v>41780</v>
          </cell>
          <cell r="AE40">
            <v>41806</v>
          </cell>
          <cell r="AF40">
            <v>41810</v>
          </cell>
          <cell r="AG40">
            <v>0</v>
          </cell>
          <cell r="AH40">
            <v>41848</v>
          </cell>
          <cell r="AI40" t="str">
            <v>-</v>
          </cell>
          <cell r="AJ40">
            <v>57</v>
          </cell>
          <cell r="AK40">
            <v>20.857142857142858</v>
          </cell>
          <cell r="AL40">
            <v>41732</v>
          </cell>
          <cell r="AM40">
            <v>0</v>
          </cell>
          <cell r="AN40">
            <v>0</v>
          </cell>
          <cell r="AO40">
            <v>0</v>
          </cell>
          <cell r="AP40">
            <v>0</v>
          </cell>
          <cell r="AQ40">
            <v>0</v>
          </cell>
          <cell r="AR40">
            <v>0</v>
          </cell>
          <cell r="AS40">
            <v>0</v>
          </cell>
          <cell r="AT40">
            <v>0</v>
          </cell>
          <cell r="AU40">
            <v>0</v>
          </cell>
          <cell r="AV40">
            <v>0</v>
          </cell>
          <cell r="AW40">
            <v>0</v>
          </cell>
          <cell r="AX40">
            <v>0</v>
          </cell>
          <cell r="AY40">
            <v>0</v>
          </cell>
          <cell r="AZ40" t="str">
            <v/>
          </cell>
          <cell r="BA40" t="str">
            <v/>
          </cell>
          <cell r="BB40" t="str">
            <v/>
          </cell>
          <cell r="BC40" t="str">
            <v/>
          </cell>
          <cell r="BD40" t="str">
            <v>FCA</v>
          </cell>
          <cell r="BE40" t="str">
            <v>Arvada</v>
          </cell>
          <cell r="BF40" t="str">
            <v>USA</v>
          </cell>
          <cell r="BG40">
            <v>0</v>
          </cell>
          <cell r="BH40" t="str">
            <v>DI</v>
          </cell>
          <cell r="BI40">
            <v>0</v>
          </cell>
          <cell r="BJ40">
            <v>41739</v>
          </cell>
          <cell r="BK40">
            <v>41746</v>
          </cell>
          <cell r="BL40">
            <v>41753</v>
          </cell>
          <cell r="BM40">
            <v>41760</v>
          </cell>
          <cell r="BN40">
            <v>41892</v>
          </cell>
          <cell r="BO40">
            <v>41899</v>
          </cell>
          <cell r="BP40">
            <v>57</v>
          </cell>
          <cell r="BQ40">
            <v>50</v>
          </cell>
          <cell r="BR40">
            <v>43</v>
          </cell>
          <cell r="BS40">
            <v>36</v>
          </cell>
          <cell r="BT40">
            <v>0</v>
          </cell>
          <cell r="BU40">
            <v>-96</v>
          </cell>
          <cell r="BV40">
            <v>-103</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row>
        <row r="41">
          <cell r="B41" t="str">
            <v>A2403937-01-02</v>
          </cell>
          <cell r="C41" t="str">
            <v>Linde Eng/ Attock Refinery</v>
          </cell>
          <cell r="D41" t="str">
            <v>Boening</v>
          </cell>
          <cell r="E41">
            <v>0</v>
          </cell>
          <cell r="F41">
            <v>0</v>
          </cell>
          <cell r="G41" t="str">
            <v>-</v>
          </cell>
          <cell r="H41" t="str">
            <v>FLT</v>
          </cell>
          <cell r="I41" t="str">
            <v>004 2PA1260</v>
          </cell>
          <cell r="J41" t="str">
            <v>A2R7 HYU-P-100A/B</v>
          </cell>
          <cell r="K41" t="str">
            <v>121370-5</v>
          </cell>
          <cell r="L41">
            <v>0</v>
          </cell>
          <cell r="M41">
            <v>2</v>
          </cell>
          <cell r="N41" t="str">
            <v>LMV322</v>
          </cell>
          <cell r="O41">
            <v>167852</v>
          </cell>
          <cell r="P41" t="str">
            <v>PP</v>
          </cell>
          <cell r="Q41" t="str">
            <v>STD</v>
          </cell>
          <cell r="R41" t="str">
            <v>PC</v>
          </cell>
          <cell r="S41" t="str">
            <v>Y</v>
          </cell>
          <cell r="T41" t="str">
            <v>N</v>
          </cell>
          <cell r="U41">
            <v>41723</v>
          </cell>
          <cell r="V41">
            <v>41723</v>
          </cell>
          <cell r="W41">
            <v>41884</v>
          </cell>
          <cell r="X41">
            <v>41884</v>
          </cell>
          <cell r="Y41">
            <v>41723</v>
          </cell>
          <cell r="Z41">
            <v>41730</v>
          </cell>
          <cell r="AA41">
            <v>41730</v>
          </cell>
          <cell r="AB41">
            <v>41730</v>
          </cell>
          <cell r="AC41">
            <v>41772</v>
          </cell>
          <cell r="AD41">
            <v>41786</v>
          </cell>
          <cell r="AE41">
            <v>41808</v>
          </cell>
          <cell r="AF41">
            <v>41811</v>
          </cell>
          <cell r="AG41">
            <v>0</v>
          </cell>
          <cell r="AH41">
            <v>41854</v>
          </cell>
          <cell r="AI41" t="str">
            <v>-</v>
          </cell>
          <cell r="AJ41">
            <v>64</v>
          </cell>
          <cell r="AK41">
            <v>23</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t="str">
            <v/>
          </cell>
          <cell r="BA41" t="str">
            <v/>
          </cell>
          <cell r="BB41" t="str">
            <v/>
          </cell>
          <cell r="BC41" t="str">
            <v/>
          </cell>
          <cell r="BD41" t="str">
            <v>FCA</v>
          </cell>
          <cell r="BE41" t="str">
            <v>Arvada</v>
          </cell>
          <cell r="BF41" t="str">
            <v>Pakistan</v>
          </cell>
          <cell r="BG41">
            <v>0</v>
          </cell>
          <cell r="BH41" t="str">
            <v>DI</v>
          </cell>
          <cell r="BI41">
            <v>0</v>
          </cell>
          <cell r="BJ41" t="str">
            <v>-</v>
          </cell>
          <cell r="BK41" t="str">
            <v>-</v>
          </cell>
          <cell r="BL41" t="str">
            <v>-</v>
          </cell>
          <cell r="BM41" t="str">
            <v>-</v>
          </cell>
          <cell r="BN41" t="str">
            <v>-</v>
          </cell>
          <cell r="BO41" t="str">
            <v>-</v>
          </cell>
          <cell r="BP41" t="str">
            <v>-</v>
          </cell>
          <cell r="BQ41" t="str">
            <v>-</v>
          </cell>
          <cell r="BR41" t="str">
            <v>-</v>
          </cell>
          <cell r="BS41" t="str">
            <v>-</v>
          </cell>
          <cell r="BT41" t="str">
            <v>-</v>
          </cell>
          <cell r="BU41" t="str">
            <v>-</v>
          </cell>
          <cell r="BV41" t="str">
            <v>-</v>
          </cell>
          <cell r="BW41">
            <v>0</v>
          </cell>
          <cell r="BX41">
            <v>0</v>
          </cell>
          <cell r="BY41">
            <v>0</v>
          </cell>
          <cell r="BZ41" t="str">
            <v>-</v>
          </cell>
          <cell r="CA41" t="str">
            <v>-</v>
          </cell>
          <cell r="CB41" t="str">
            <v>X</v>
          </cell>
          <cell r="CC41" t="str">
            <v>-</v>
          </cell>
          <cell r="CD41">
            <v>0</v>
          </cell>
          <cell r="CE41">
            <v>0</v>
          </cell>
          <cell r="CF41">
            <v>0</v>
          </cell>
          <cell r="CG41">
            <v>0</v>
          </cell>
          <cell r="CH41">
            <v>0</v>
          </cell>
          <cell r="CI41">
            <v>0</v>
          </cell>
          <cell r="CJ41">
            <v>0</v>
          </cell>
          <cell r="CK41">
            <v>0</v>
          </cell>
          <cell r="CL41">
            <v>0</v>
          </cell>
          <cell r="CM41">
            <v>0</v>
          </cell>
          <cell r="CN41">
            <v>0</v>
          </cell>
          <cell r="CO41">
            <v>0</v>
          </cell>
        </row>
        <row r="42">
          <cell r="B42" t="str">
            <v>A2403937-03-04</v>
          </cell>
          <cell r="C42" t="str">
            <v>Linde Eng/ Attock Refinery</v>
          </cell>
          <cell r="D42" t="str">
            <v>Boening</v>
          </cell>
          <cell r="E42">
            <v>0</v>
          </cell>
          <cell r="F42">
            <v>0</v>
          </cell>
          <cell r="G42" t="str">
            <v>-</v>
          </cell>
          <cell r="H42" t="str">
            <v>FLT</v>
          </cell>
          <cell r="I42" t="str">
            <v>004 2PA1260</v>
          </cell>
          <cell r="J42" t="str">
            <v>A2R7 HYU-P-101A/A</v>
          </cell>
          <cell r="K42" t="str">
            <v>121370-5</v>
          </cell>
          <cell r="L42">
            <v>0</v>
          </cell>
          <cell r="M42">
            <v>2</v>
          </cell>
          <cell r="N42" t="str">
            <v>LMV322</v>
          </cell>
          <cell r="O42">
            <v>174319</v>
          </cell>
          <cell r="P42" t="str">
            <v>PP</v>
          </cell>
          <cell r="Q42" t="str">
            <v>STD</v>
          </cell>
          <cell r="R42" t="str">
            <v>PC</v>
          </cell>
          <cell r="S42" t="str">
            <v>Y</v>
          </cell>
          <cell r="T42" t="str">
            <v>N</v>
          </cell>
          <cell r="U42">
            <v>41723</v>
          </cell>
          <cell r="V42">
            <v>41723</v>
          </cell>
          <cell r="W42">
            <v>41884</v>
          </cell>
          <cell r="X42">
            <v>41884</v>
          </cell>
          <cell r="Y42">
            <v>41723</v>
          </cell>
          <cell r="Z42">
            <v>41730</v>
          </cell>
          <cell r="AA42">
            <v>41730</v>
          </cell>
          <cell r="AB42">
            <v>41730</v>
          </cell>
          <cell r="AC42">
            <v>41772</v>
          </cell>
          <cell r="AD42">
            <v>41786</v>
          </cell>
          <cell r="AE42">
            <v>41808</v>
          </cell>
          <cell r="AF42">
            <v>41811</v>
          </cell>
          <cell r="AG42">
            <v>0</v>
          </cell>
          <cell r="AH42">
            <v>41854</v>
          </cell>
          <cell r="AI42" t="str">
            <v>-</v>
          </cell>
          <cell r="AJ42">
            <v>64</v>
          </cell>
          <cell r="AK42">
            <v>23</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t="str">
            <v/>
          </cell>
          <cell r="BA42" t="str">
            <v/>
          </cell>
          <cell r="BB42" t="str">
            <v/>
          </cell>
          <cell r="BC42" t="str">
            <v/>
          </cell>
          <cell r="BD42" t="str">
            <v>FCA</v>
          </cell>
          <cell r="BE42" t="str">
            <v>Arvada</v>
          </cell>
          <cell r="BF42" t="str">
            <v>Pakistan</v>
          </cell>
          <cell r="BG42">
            <v>0</v>
          </cell>
          <cell r="BH42" t="str">
            <v>DI</v>
          </cell>
          <cell r="BI42">
            <v>0</v>
          </cell>
          <cell r="BJ42" t="str">
            <v>-</v>
          </cell>
          <cell r="BK42" t="str">
            <v>-</v>
          </cell>
          <cell r="BL42" t="str">
            <v>-</v>
          </cell>
          <cell r="BM42" t="str">
            <v>-</v>
          </cell>
          <cell r="BN42" t="str">
            <v>-</v>
          </cell>
          <cell r="BO42" t="str">
            <v>-</v>
          </cell>
          <cell r="BP42" t="str">
            <v>-</v>
          </cell>
          <cell r="BQ42" t="str">
            <v>-</v>
          </cell>
          <cell r="BR42" t="str">
            <v>-</v>
          </cell>
          <cell r="BS42" t="str">
            <v>-</v>
          </cell>
          <cell r="BT42" t="str">
            <v>-</v>
          </cell>
          <cell r="BU42" t="str">
            <v>-</v>
          </cell>
          <cell r="BV42" t="str">
            <v>-</v>
          </cell>
          <cell r="BW42">
            <v>0</v>
          </cell>
          <cell r="BX42">
            <v>0</v>
          </cell>
          <cell r="BY42">
            <v>0</v>
          </cell>
          <cell r="BZ42" t="str">
            <v>-</v>
          </cell>
          <cell r="CA42" t="str">
            <v>-</v>
          </cell>
          <cell r="CB42" t="str">
            <v>X</v>
          </cell>
          <cell r="CC42" t="str">
            <v>-</v>
          </cell>
          <cell r="CD42">
            <v>0</v>
          </cell>
          <cell r="CE42">
            <v>0</v>
          </cell>
          <cell r="CF42">
            <v>0</v>
          </cell>
          <cell r="CG42">
            <v>0</v>
          </cell>
          <cell r="CH42">
            <v>0</v>
          </cell>
          <cell r="CI42">
            <v>0</v>
          </cell>
          <cell r="CJ42">
            <v>0</v>
          </cell>
          <cell r="CK42">
            <v>0</v>
          </cell>
          <cell r="CL42">
            <v>0</v>
          </cell>
          <cell r="CM42">
            <v>0</v>
          </cell>
          <cell r="CN42">
            <v>0</v>
          </cell>
          <cell r="CO42">
            <v>0</v>
          </cell>
        </row>
        <row r="43">
          <cell r="B43" t="str">
            <v>A2369701-01-02</v>
          </cell>
          <cell r="C43" t="str">
            <v>Reliance/Jamnagar Complex</v>
          </cell>
          <cell r="D43" t="str">
            <v>Parks</v>
          </cell>
          <cell r="E43">
            <v>0</v>
          </cell>
          <cell r="F43">
            <v>0</v>
          </cell>
          <cell r="G43" t="str">
            <v>Kampman</v>
          </cell>
          <cell r="H43" t="str">
            <v>Norma</v>
          </cell>
          <cell r="I43" t="str">
            <v>1J/MW7/7502026</v>
          </cell>
          <cell r="J43" t="str">
            <v>MP-CRC301-P080001 A/B</v>
          </cell>
          <cell r="K43">
            <v>123611</v>
          </cell>
          <cell r="L43" t="str">
            <v>Chatterji
Da Silva</v>
          </cell>
          <cell r="M43">
            <v>2</v>
          </cell>
          <cell r="N43" t="str">
            <v>LMV322</v>
          </cell>
          <cell r="O43">
            <v>443209</v>
          </cell>
          <cell r="P43">
            <v>0</v>
          </cell>
          <cell r="Q43" t="str">
            <v>MCPX</v>
          </cell>
          <cell r="R43" t="str">
            <v>PD</v>
          </cell>
          <cell r="S43" t="str">
            <v>Y</v>
          </cell>
          <cell r="T43" t="str">
            <v>N</v>
          </cell>
          <cell r="U43">
            <v>41638</v>
          </cell>
          <cell r="V43">
            <v>41638</v>
          </cell>
          <cell r="W43">
            <v>41899</v>
          </cell>
          <cell r="X43">
            <v>41899</v>
          </cell>
          <cell r="Y43">
            <v>41635</v>
          </cell>
          <cell r="Z43">
            <v>41645</v>
          </cell>
          <cell r="AA43">
            <v>41645</v>
          </cell>
          <cell r="AB43">
            <v>41645</v>
          </cell>
          <cell r="AC43">
            <v>41787</v>
          </cell>
          <cell r="AD43">
            <v>41801</v>
          </cell>
          <cell r="AE43">
            <v>41814</v>
          </cell>
          <cell r="AF43">
            <v>41818</v>
          </cell>
          <cell r="AG43">
            <v>0</v>
          </cell>
          <cell r="AH43">
            <v>41869</v>
          </cell>
          <cell r="AI43" t="str">
            <v>-</v>
          </cell>
          <cell r="AJ43">
            <v>130</v>
          </cell>
          <cell r="AK43">
            <v>37.285714285714285</v>
          </cell>
          <cell r="AL43">
            <v>41638</v>
          </cell>
          <cell r="AM43">
            <v>0</v>
          </cell>
          <cell r="AN43">
            <v>0</v>
          </cell>
          <cell r="AO43">
            <v>0</v>
          </cell>
          <cell r="AP43">
            <v>0</v>
          </cell>
          <cell r="AQ43">
            <v>0</v>
          </cell>
          <cell r="AR43">
            <v>0</v>
          </cell>
          <cell r="AS43">
            <v>0</v>
          </cell>
          <cell r="AT43">
            <v>0</v>
          </cell>
          <cell r="AU43">
            <v>0</v>
          </cell>
          <cell r="AV43">
            <v>0</v>
          </cell>
          <cell r="AW43">
            <v>0</v>
          </cell>
          <cell r="AX43">
            <v>0</v>
          </cell>
          <cell r="AY43">
            <v>0</v>
          </cell>
          <cell r="AZ43" t="str">
            <v/>
          </cell>
          <cell r="BA43" t="str">
            <v/>
          </cell>
          <cell r="BB43" t="str">
            <v/>
          </cell>
          <cell r="BC43" t="str">
            <v/>
          </cell>
          <cell r="BD43" t="str">
            <v>FOB</v>
          </cell>
          <cell r="BE43" t="str">
            <v>Long Beach</v>
          </cell>
          <cell r="BF43" t="str">
            <v>India</v>
          </cell>
          <cell r="BG43">
            <v>0</v>
          </cell>
          <cell r="BH43" t="str">
            <v>OE</v>
          </cell>
          <cell r="BI43">
            <v>2010</v>
          </cell>
          <cell r="BJ43">
            <v>41645</v>
          </cell>
          <cell r="BK43">
            <v>41652</v>
          </cell>
          <cell r="BL43">
            <v>41657</v>
          </cell>
          <cell r="BM43">
            <v>41666</v>
          </cell>
          <cell r="BN43">
            <v>41913</v>
          </cell>
          <cell r="BO43">
            <v>41920</v>
          </cell>
          <cell r="BP43">
            <v>41676</v>
          </cell>
          <cell r="BQ43">
            <v>144</v>
          </cell>
          <cell r="BR43">
            <v>139</v>
          </cell>
          <cell r="BS43">
            <v>130</v>
          </cell>
          <cell r="BT43">
            <v>0</v>
          </cell>
          <cell r="BU43">
            <v>-117</v>
          </cell>
          <cell r="BV43">
            <v>-124</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row>
        <row r="44">
          <cell r="B44" t="str">
            <v>A2369701-03-04</v>
          </cell>
          <cell r="C44" t="str">
            <v>Reliance/Jamnagar Complex</v>
          </cell>
          <cell r="D44" t="str">
            <v>Parks</v>
          </cell>
          <cell r="E44">
            <v>0</v>
          </cell>
          <cell r="F44">
            <v>0</v>
          </cell>
          <cell r="G44" t="str">
            <v>Kampman</v>
          </cell>
          <cell r="H44" t="str">
            <v>Norma</v>
          </cell>
          <cell r="I44" t="str">
            <v>1J/MW7/7502026</v>
          </cell>
          <cell r="J44" t="str">
            <v>MP-CRC301-P080004 A/B</v>
          </cell>
          <cell r="K44">
            <v>123611</v>
          </cell>
          <cell r="L44" t="str">
            <v>Chatterji
Da Silva</v>
          </cell>
          <cell r="M44">
            <v>2</v>
          </cell>
          <cell r="N44" t="str">
            <v>LMV322</v>
          </cell>
          <cell r="O44">
            <v>393120</v>
          </cell>
          <cell r="P44">
            <v>0</v>
          </cell>
          <cell r="Q44" t="str">
            <v>MCPX</v>
          </cell>
          <cell r="R44" t="str">
            <v>PD</v>
          </cell>
          <cell r="S44" t="str">
            <v>Y</v>
          </cell>
          <cell r="T44" t="str">
            <v>N</v>
          </cell>
          <cell r="U44">
            <v>41638</v>
          </cell>
          <cell r="V44">
            <v>41638</v>
          </cell>
          <cell r="W44">
            <v>41899</v>
          </cell>
          <cell r="X44">
            <v>41899</v>
          </cell>
          <cell r="Y44">
            <v>41635</v>
          </cell>
          <cell r="Z44">
            <v>41645</v>
          </cell>
          <cell r="AA44">
            <v>41645</v>
          </cell>
          <cell r="AB44">
            <v>41645</v>
          </cell>
          <cell r="AC44">
            <v>41787</v>
          </cell>
          <cell r="AD44">
            <v>41801</v>
          </cell>
          <cell r="AE44">
            <v>41814</v>
          </cell>
          <cell r="AF44">
            <v>41818</v>
          </cell>
          <cell r="AG44">
            <v>0</v>
          </cell>
          <cell r="AH44">
            <v>41869</v>
          </cell>
          <cell r="AI44" t="str">
            <v>-</v>
          </cell>
          <cell r="AJ44">
            <v>130</v>
          </cell>
          <cell r="AK44">
            <v>37.285714285714285</v>
          </cell>
          <cell r="AL44">
            <v>41638</v>
          </cell>
          <cell r="AM44">
            <v>0</v>
          </cell>
          <cell r="AN44">
            <v>0</v>
          </cell>
          <cell r="AO44">
            <v>0</v>
          </cell>
          <cell r="AP44">
            <v>0</v>
          </cell>
          <cell r="AQ44">
            <v>0</v>
          </cell>
          <cell r="AR44">
            <v>0</v>
          </cell>
          <cell r="AS44">
            <v>0</v>
          </cell>
          <cell r="AT44">
            <v>0</v>
          </cell>
          <cell r="AU44">
            <v>0</v>
          </cell>
          <cell r="AV44">
            <v>0</v>
          </cell>
          <cell r="AW44">
            <v>0</v>
          </cell>
          <cell r="AX44">
            <v>0</v>
          </cell>
          <cell r="AY44">
            <v>0</v>
          </cell>
          <cell r="AZ44" t="str">
            <v/>
          </cell>
          <cell r="BA44" t="str">
            <v/>
          </cell>
          <cell r="BB44" t="str">
            <v/>
          </cell>
          <cell r="BC44" t="str">
            <v/>
          </cell>
          <cell r="BD44" t="str">
            <v>FOB</v>
          </cell>
          <cell r="BE44" t="str">
            <v>Long Beach</v>
          </cell>
          <cell r="BF44" t="str">
            <v>India</v>
          </cell>
          <cell r="BG44">
            <v>0</v>
          </cell>
          <cell r="BH44" t="str">
            <v>OE</v>
          </cell>
          <cell r="BI44">
            <v>2010</v>
          </cell>
          <cell r="BJ44">
            <v>41645</v>
          </cell>
          <cell r="BK44">
            <v>41652</v>
          </cell>
          <cell r="BL44">
            <v>41657</v>
          </cell>
          <cell r="BM44">
            <v>41666</v>
          </cell>
          <cell r="BN44">
            <v>41913</v>
          </cell>
          <cell r="BO44">
            <v>41920</v>
          </cell>
          <cell r="BP44">
            <v>41676</v>
          </cell>
          <cell r="BQ44">
            <v>144</v>
          </cell>
          <cell r="BR44">
            <v>139</v>
          </cell>
          <cell r="BS44">
            <v>130</v>
          </cell>
          <cell r="BT44">
            <v>0</v>
          </cell>
          <cell r="BU44">
            <v>-117</v>
          </cell>
          <cell r="BV44">
            <v>-124</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row>
        <row r="45">
          <cell r="B45" t="str">
            <v>A2369701-05-06</v>
          </cell>
          <cell r="C45" t="str">
            <v>Reliance/Jamnagar Complex</v>
          </cell>
          <cell r="D45" t="str">
            <v>Parks</v>
          </cell>
          <cell r="E45">
            <v>0</v>
          </cell>
          <cell r="F45">
            <v>0</v>
          </cell>
          <cell r="G45" t="str">
            <v>Kampman</v>
          </cell>
          <cell r="H45" t="str">
            <v>Norma</v>
          </cell>
          <cell r="I45" t="str">
            <v>1J/MW7/7502026</v>
          </cell>
          <cell r="J45" t="str">
            <v>MP-CRC301-P040001 A/B</v>
          </cell>
          <cell r="K45">
            <v>123611</v>
          </cell>
          <cell r="L45" t="str">
            <v>Chatterji
Da Silva</v>
          </cell>
          <cell r="M45">
            <v>2</v>
          </cell>
          <cell r="N45" t="str">
            <v>LMV311</v>
          </cell>
          <cell r="O45">
            <v>558217</v>
          </cell>
          <cell r="P45">
            <v>0</v>
          </cell>
          <cell r="Q45" t="str">
            <v>MCPX</v>
          </cell>
          <cell r="R45" t="str">
            <v>PD</v>
          </cell>
          <cell r="S45" t="str">
            <v>Y</v>
          </cell>
          <cell r="T45" t="str">
            <v>N</v>
          </cell>
          <cell r="U45">
            <v>41638</v>
          </cell>
          <cell r="V45">
            <v>41638</v>
          </cell>
          <cell r="W45">
            <v>41899</v>
          </cell>
          <cell r="X45">
            <v>41899</v>
          </cell>
          <cell r="Y45">
            <v>41635</v>
          </cell>
          <cell r="Z45">
            <v>41645</v>
          </cell>
          <cell r="AA45">
            <v>41645</v>
          </cell>
          <cell r="AB45">
            <v>41645</v>
          </cell>
          <cell r="AC45">
            <v>41787</v>
          </cell>
          <cell r="AD45">
            <v>41801</v>
          </cell>
          <cell r="AE45">
            <v>41814</v>
          </cell>
          <cell r="AF45">
            <v>41818</v>
          </cell>
          <cell r="AG45">
            <v>0</v>
          </cell>
          <cell r="AH45">
            <v>41869</v>
          </cell>
          <cell r="AI45" t="str">
            <v>-</v>
          </cell>
          <cell r="AJ45">
            <v>130</v>
          </cell>
          <cell r="AK45">
            <v>37.285714285714285</v>
          </cell>
          <cell r="AL45">
            <v>41638</v>
          </cell>
          <cell r="AM45">
            <v>0</v>
          </cell>
          <cell r="AN45">
            <v>0</v>
          </cell>
          <cell r="AO45">
            <v>0</v>
          </cell>
          <cell r="AP45">
            <v>0</v>
          </cell>
          <cell r="AQ45">
            <v>0</v>
          </cell>
          <cell r="AR45">
            <v>0</v>
          </cell>
          <cell r="AS45">
            <v>0</v>
          </cell>
          <cell r="AT45">
            <v>0</v>
          </cell>
          <cell r="AU45">
            <v>0</v>
          </cell>
          <cell r="AV45">
            <v>0</v>
          </cell>
          <cell r="AW45">
            <v>0</v>
          </cell>
          <cell r="AX45">
            <v>0</v>
          </cell>
          <cell r="AY45">
            <v>0</v>
          </cell>
          <cell r="AZ45" t="str">
            <v/>
          </cell>
          <cell r="BA45" t="str">
            <v/>
          </cell>
          <cell r="BB45" t="str">
            <v/>
          </cell>
          <cell r="BC45" t="str">
            <v/>
          </cell>
          <cell r="BD45" t="str">
            <v>FOB</v>
          </cell>
          <cell r="BE45" t="str">
            <v>Long Beach</v>
          </cell>
          <cell r="BF45" t="str">
            <v>India</v>
          </cell>
          <cell r="BG45">
            <v>0</v>
          </cell>
          <cell r="BH45" t="str">
            <v>OE</v>
          </cell>
          <cell r="BI45">
            <v>2010</v>
          </cell>
          <cell r="BJ45">
            <v>41645</v>
          </cell>
          <cell r="BK45">
            <v>41652</v>
          </cell>
          <cell r="BL45">
            <v>41657</v>
          </cell>
          <cell r="BM45">
            <v>41666</v>
          </cell>
          <cell r="BN45">
            <v>41913</v>
          </cell>
          <cell r="BO45">
            <v>41920</v>
          </cell>
          <cell r="BP45">
            <v>41676</v>
          </cell>
          <cell r="BQ45">
            <v>144</v>
          </cell>
          <cell r="BR45">
            <v>139</v>
          </cell>
          <cell r="BS45">
            <v>130</v>
          </cell>
          <cell r="BT45">
            <v>0</v>
          </cell>
          <cell r="BU45">
            <v>-117</v>
          </cell>
          <cell r="BV45">
            <v>-124</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row>
        <row r="46">
          <cell r="B46" t="str">
            <v>A2432871-01-03</v>
          </cell>
          <cell r="C46" t="str">
            <v>Sunair, Co./ Ashland Inc.</v>
          </cell>
          <cell r="D46" t="str">
            <v>FLT</v>
          </cell>
          <cell r="E46" t="str">
            <v>Kruger</v>
          </cell>
          <cell r="F46" t="str">
            <v>Miller</v>
          </cell>
          <cell r="G46" t="str">
            <v>-</v>
          </cell>
          <cell r="H46" t="str">
            <v>FLT</v>
          </cell>
          <cell r="I46" t="str">
            <v>029662 Rev2</v>
          </cell>
          <cell r="J46" t="str">
            <v>Boiler Feed</v>
          </cell>
          <cell r="K46" t="str">
            <v>124387-3</v>
          </cell>
          <cell r="L46">
            <v>0</v>
          </cell>
          <cell r="M46">
            <v>3</v>
          </cell>
          <cell r="N46" t="str">
            <v>LMV806</v>
          </cell>
          <cell r="O46">
            <v>56445</v>
          </cell>
          <cell r="P46" t="str">
            <v>-</v>
          </cell>
          <cell r="Q46" t="str">
            <v>FLT</v>
          </cell>
          <cell r="R46" t="str">
            <v>PA</v>
          </cell>
          <cell r="S46" t="str">
            <v>N</v>
          </cell>
          <cell r="T46" t="str">
            <v>N</v>
          </cell>
          <cell r="U46">
            <v>41795</v>
          </cell>
          <cell r="V46">
            <v>41796</v>
          </cell>
          <cell r="W46">
            <v>41865</v>
          </cell>
          <cell r="X46">
            <v>41865</v>
          </cell>
          <cell r="Y46">
            <v>41795</v>
          </cell>
          <cell r="Z46">
            <v>41803</v>
          </cell>
          <cell r="AA46" t="str">
            <v>-</v>
          </cell>
          <cell r="AB46">
            <v>41803</v>
          </cell>
          <cell r="AC46">
            <v>41753</v>
          </cell>
          <cell r="AD46">
            <v>41767</v>
          </cell>
          <cell r="AE46">
            <v>41817</v>
          </cell>
          <cell r="AF46">
            <v>41820</v>
          </cell>
          <cell r="AG46">
            <v>0</v>
          </cell>
          <cell r="AH46">
            <v>41835</v>
          </cell>
          <cell r="AI46" t="str">
            <v>-</v>
          </cell>
          <cell r="AJ46">
            <v>17</v>
          </cell>
          <cell r="AK46">
            <v>9.8571428571428577</v>
          </cell>
          <cell r="AL46">
            <v>41795</v>
          </cell>
          <cell r="AM46">
            <v>0</v>
          </cell>
          <cell r="AN46" t="str">
            <v>-</v>
          </cell>
          <cell r="AO46">
            <v>0</v>
          </cell>
          <cell r="AP46">
            <v>0</v>
          </cell>
          <cell r="AQ46">
            <v>0</v>
          </cell>
          <cell r="AR46">
            <v>0</v>
          </cell>
          <cell r="AS46">
            <v>0</v>
          </cell>
          <cell r="AT46">
            <v>0</v>
          </cell>
          <cell r="AU46">
            <v>0</v>
          </cell>
          <cell r="AV46">
            <v>0</v>
          </cell>
          <cell r="AW46">
            <v>0</v>
          </cell>
          <cell r="AX46">
            <v>0</v>
          </cell>
          <cell r="AY46">
            <v>0</v>
          </cell>
          <cell r="AZ46" t="str">
            <v/>
          </cell>
          <cell r="BA46" t="str">
            <v/>
          </cell>
          <cell r="BB46" t="str">
            <v/>
          </cell>
          <cell r="BC46" t="str">
            <v/>
          </cell>
          <cell r="BD46" t="str">
            <v>FCA</v>
          </cell>
          <cell r="BE46" t="str">
            <v>Arvada</v>
          </cell>
          <cell r="BF46" t="str">
            <v>USA- DE</v>
          </cell>
          <cell r="BG46">
            <v>0</v>
          </cell>
          <cell r="BH46" t="str">
            <v>DI</v>
          </cell>
          <cell r="BI46">
            <v>0</v>
          </cell>
          <cell r="BJ46">
            <v>41803</v>
          </cell>
          <cell r="BK46">
            <v>41810</v>
          </cell>
          <cell r="BL46">
            <v>41810</v>
          </cell>
          <cell r="BM46">
            <v>41824</v>
          </cell>
          <cell r="BN46">
            <v>41879</v>
          </cell>
          <cell r="BO46">
            <v>41886</v>
          </cell>
          <cell r="BP46">
            <v>-7</v>
          </cell>
          <cell r="BQ46">
            <v>-14</v>
          </cell>
          <cell r="BR46">
            <v>-14</v>
          </cell>
          <cell r="BS46">
            <v>-28</v>
          </cell>
          <cell r="BT46">
            <v>0</v>
          </cell>
          <cell r="BU46">
            <v>-83</v>
          </cell>
          <cell r="BV46">
            <v>-90</v>
          </cell>
          <cell r="BW46">
            <v>0</v>
          </cell>
          <cell r="BX46">
            <v>0</v>
          </cell>
          <cell r="BY46">
            <v>0</v>
          </cell>
          <cell r="BZ46" t="str">
            <v>-</v>
          </cell>
          <cell r="CA46" t="str">
            <v>-</v>
          </cell>
          <cell r="CB46" t="str">
            <v>X</v>
          </cell>
          <cell r="CC46" t="str">
            <v>-</v>
          </cell>
          <cell r="CD46">
            <v>0</v>
          </cell>
          <cell r="CE46">
            <v>0</v>
          </cell>
          <cell r="CF46">
            <v>0</v>
          </cell>
          <cell r="CG46">
            <v>0</v>
          </cell>
          <cell r="CH46">
            <v>0</v>
          </cell>
          <cell r="CI46">
            <v>0</v>
          </cell>
          <cell r="CJ46">
            <v>0</v>
          </cell>
          <cell r="CK46">
            <v>0</v>
          </cell>
          <cell r="CL46">
            <v>0</v>
          </cell>
          <cell r="CM46">
            <v>0</v>
          </cell>
          <cell r="CN46">
            <v>0</v>
          </cell>
          <cell r="CO46">
            <v>0</v>
          </cell>
        </row>
        <row r="47">
          <cell r="B47" t="str">
            <v>A2432871-04-05</v>
          </cell>
          <cell r="C47" t="str">
            <v>Sunair, Co./ Ashland Inc.</v>
          </cell>
          <cell r="D47" t="str">
            <v>FLT</v>
          </cell>
          <cell r="E47" t="str">
            <v>Kruger</v>
          </cell>
          <cell r="F47" t="str">
            <v>Miller</v>
          </cell>
          <cell r="G47" t="str">
            <v>-</v>
          </cell>
          <cell r="H47" t="str">
            <v>FLT</v>
          </cell>
          <cell r="I47" t="str">
            <v>029662 Rev2</v>
          </cell>
          <cell r="J47" t="str">
            <v>DA Transfer</v>
          </cell>
          <cell r="K47" t="str">
            <v>124387-3</v>
          </cell>
          <cell r="L47">
            <v>0</v>
          </cell>
          <cell r="M47">
            <v>2</v>
          </cell>
          <cell r="N47" t="str">
            <v>LMV806</v>
          </cell>
          <cell r="O47">
            <v>31948</v>
          </cell>
          <cell r="P47" t="str">
            <v>-</v>
          </cell>
          <cell r="Q47" t="str">
            <v>FLT</v>
          </cell>
          <cell r="R47" t="str">
            <v>PA</v>
          </cell>
          <cell r="S47" t="str">
            <v>N</v>
          </cell>
          <cell r="T47" t="str">
            <v>N</v>
          </cell>
          <cell r="U47">
            <v>41795</v>
          </cell>
          <cell r="V47">
            <v>41796</v>
          </cell>
          <cell r="W47">
            <v>41865</v>
          </cell>
          <cell r="X47">
            <v>41865</v>
          </cell>
          <cell r="Y47">
            <v>41795</v>
          </cell>
          <cell r="Z47">
            <v>41803</v>
          </cell>
          <cell r="AA47" t="str">
            <v>-</v>
          </cell>
          <cell r="AB47">
            <v>41803</v>
          </cell>
          <cell r="AC47">
            <v>41753</v>
          </cell>
          <cell r="AD47">
            <v>41767</v>
          </cell>
          <cell r="AE47">
            <v>41817</v>
          </cell>
          <cell r="AF47">
            <v>41820</v>
          </cell>
          <cell r="AG47">
            <v>0</v>
          </cell>
          <cell r="AH47">
            <v>41835</v>
          </cell>
          <cell r="AI47" t="str">
            <v>-</v>
          </cell>
          <cell r="AJ47">
            <v>17</v>
          </cell>
          <cell r="AK47">
            <v>9.8571428571428577</v>
          </cell>
          <cell r="AL47">
            <v>41795</v>
          </cell>
          <cell r="AM47">
            <v>0</v>
          </cell>
          <cell r="AN47" t="str">
            <v>-</v>
          </cell>
          <cell r="AO47">
            <v>0</v>
          </cell>
          <cell r="AP47">
            <v>0</v>
          </cell>
          <cell r="AQ47">
            <v>0</v>
          </cell>
          <cell r="AR47">
            <v>0</v>
          </cell>
          <cell r="AS47">
            <v>0</v>
          </cell>
          <cell r="AT47">
            <v>0</v>
          </cell>
          <cell r="AU47">
            <v>0</v>
          </cell>
          <cell r="AV47">
            <v>0</v>
          </cell>
          <cell r="AW47">
            <v>0</v>
          </cell>
          <cell r="AX47">
            <v>0</v>
          </cell>
          <cell r="AY47">
            <v>0</v>
          </cell>
          <cell r="AZ47" t="str">
            <v/>
          </cell>
          <cell r="BA47" t="str">
            <v/>
          </cell>
          <cell r="BB47" t="str">
            <v/>
          </cell>
          <cell r="BC47" t="str">
            <v/>
          </cell>
          <cell r="BD47" t="str">
            <v>FCA</v>
          </cell>
          <cell r="BE47" t="str">
            <v>Arvada</v>
          </cell>
          <cell r="BF47" t="str">
            <v>USA- DE</v>
          </cell>
          <cell r="BG47">
            <v>0</v>
          </cell>
          <cell r="BH47" t="str">
            <v>DI</v>
          </cell>
          <cell r="BI47">
            <v>0</v>
          </cell>
          <cell r="BJ47">
            <v>41803</v>
          </cell>
          <cell r="BK47">
            <v>41810</v>
          </cell>
          <cell r="BL47">
            <v>41810</v>
          </cell>
          <cell r="BM47">
            <v>41824</v>
          </cell>
          <cell r="BN47">
            <v>41879</v>
          </cell>
          <cell r="BO47">
            <v>41886</v>
          </cell>
          <cell r="BP47">
            <v>-7</v>
          </cell>
          <cell r="BQ47">
            <v>-14</v>
          </cell>
          <cell r="BR47">
            <v>-14</v>
          </cell>
          <cell r="BS47">
            <v>-28</v>
          </cell>
          <cell r="BT47">
            <v>0</v>
          </cell>
          <cell r="BU47">
            <v>-83</v>
          </cell>
          <cell r="BV47">
            <v>-90</v>
          </cell>
          <cell r="BW47">
            <v>0</v>
          </cell>
          <cell r="BX47">
            <v>0</v>
          </cell>
          <cell r="BY47">
            <v>0</v>
          </cell>
          <cell r="BZ47" t="str">
            <v>-</v>
          </cell>
          <cell r="CA47" t="str">
            <v>-</v>
          </cell>
          <cell r="CB47" t="str">
            <v>X</v>
          </cell>
          <cell r="CC47" t="str">
            <v>-</v>
          </cell>
          <cell r="CD47">
            <v>0</v>
          </cell>
          <cell r="CE47">
            <v>0</v>
          </cell>
          <cell r="CF47">
            <v>0</v>
          </cell>
          <cell r="CG47">
            <v>0</v>
          </cell>
          <cell r="CH47">
            <v>0</v>
          </cell>
          <cell r="CI47">
            <v>0</v>
          </cell>
          <cell r="CJ47">
            <v>0</v>
          </cell>
          <cell r="CK47">
            <v>0</v>
          </cell>
          <cell r="CL47">
            <v>0</v>
          </cell>
          <cell r="CM47">
            <v>0</v>
          </cell>
          <cell r="CN47">
            <v>0</v>
          </cell>
          <cell r="CO47">
            <v>0</v>
          </cell>
        </row>
        <row r="48">
          <cell r="B48" t="str">
            <v>A2428769-01-02</v>
          </cell>
          <cell r="C48" t="str">
            <v>Tesoro Refining and Marketing Co</v>
          </cell>
          <cell r="D48" t="str">
            <v>FLT</v>
          </cell>
          <cell r="E48" t="str">
            <v>Morse</v>
          </cell>
          <cell r="F48" t="str">
            <v>Miller</v>
          </cell>
          <cell r="G48" t="str">
            <v>-</v>
          </cell>
          <cell r="H48" t="str">
            <v>FLT</v>
          </cell>
          <cell r="I48" t="str">
            <v>4502065390</v>
          </cell>
          <cell r="J48">
            <v>0</v>
          </cell>
          <cell r="K48" t="str">
            <v>124165-7</v>
          </cell>
          <cell r="L48">
            <v>0</v>
          </cell>
          <cell r="M48">
            <v>2</v>
          </cell>
          <cell r="N48" t="str">
            <v>LMV311</v>
          </cell>
          <cell r="O48">
            <v>129854</v>
          </cell>
          <cell r="P48" t="str">
            <v>-</v>
          </cell>
          <cell r="Q48" t="str">
            <v>FLT</v>
          </cell>
          <cell r="R48" t="str">
            <v>PA</v>
          </cell>
          <cell r="S48" t="str">
            <v>N</v>
          </cell>
          <cell r="T48" t="str">
            <v>N</v>
          </cell>
          <cell r="U48">
            <v>41786</v>
          </cell>
          <cell r="V48">
            <v>41786</v>
          </cell>
          <cell r="W48">
            <v>41866</v>
          </cell>
          <cell r="X48">
            <v>41866</v>
          </cell>
          <cell r="Y48">
            <v>41786</v>
          </cell>
          <cell r="Z48">
            <v>41793</v>
          </cell>
          <cell r="AA48" t="str">
            <v>-</v>
          </cell>
          <cell r="AB48">
            <v>41793</v>
          </cell>
          <cell r="AC48">
            <v>41754</v>
          </cell>
          <cell r="AD48">
            <v>41768</v>
          </cell>
          <cell r="AE48">
            <v>41818</v>
          </cell>
          <cell r="AF48">
            <v>41821</v>
          </cell>
          <cell r="AG48">
            <v>0</v>
          </cell>
          <cell r="AH48">
            <v>41836</v>
          </cell>
          <cell r="AI48" t="str">
            <v>-</v>
          </cell>
          <cell r="AJ48">
            <v>26</v>
          </cell>
          <cell r="AK48">
            <v>11.428571428571429</v>
          </cell>
          <cell r="AL48">
            <v>41786</v>
          </cell>
          <cell r="AM48">
            <v>0</v>
          </cell>
          <cell r="AN48" t="str">
            <v>-</v>
          </cell>
          <cell r="AO48">
            <v>0</v>
          </cell>
          <cell r="AP48">
            <v>0</v>
          </cell>
          <cell r="AQ48">
            <v>0</v>
          </cell>
          <cell r="AR48">
            <v>0</v>
          </cell>
          <cell r="AS48">
            <v>0</v>
          </cell>
          <cell r="AT48">
            <v>0</v>
          </cell>
          <cell r="AU48">
            <v>0</v>
          </cell>
          <cell r="AV48">
            <v>0</v>
          </cell>
          <cell r="AW48">
            <v>0</v>
          </cell>
          <cell r="AX48">
            <v>0</v>
          </cell>
          <cell r="AY48">
            <v>0</v>
          </cell>
          <cell r="AZ48" t="str">
            <v/>
          </cell>
          <cell r="BA48" t="str">
            <v/>
          </cell>
          <cell r="BB48" t="str">
            <v/>
          </cell>
          <cell r="BC48" t="str">
            <v/>
          </cell>
          <cell r="BD48" t="str">
            <v>FCA</v>
          </cell>
          <cell r="BE48" t="str">
            <v>Arvada</v>
          </cell>
          <cell r="BF48" t="str">
            <v>USA- WA</v>
          </cell>
          <cell r="BG48">
            <v>0</v>
          </cell>
          <cell r="BH48" t="str">
            <v>DI</v>
          </cell>
          <cell r="BI48">
            <v>0</v>
          </cell>
          <cell r="BJ48">
            <v>41793</v>
          </cell>
          <cell r="BK48">
            <v>41800</v>
          </cell>
          <cell r="BL48">
            <v>41800</v>
          </cell>
          <cell r="BM48">
            <v>41814</v>
          </cell>
          <cell r="BN48">
            <v>41880</v>
          </cell>
          <cell r="BO48">
            <v>41887</v>
          </cell>
          <cell r="BP48">
            <v>3</v>
          </cell>
          <cell r="BQ48">
            <v>-4</v>
          </cell>
          <cell r="BR48">
            <v>-4</v>
          </cell>
          <cell r="BS48">
            <v>-18</v>
          </cell>
          <cell r="BT48">
            <v>0</v>
          </cell>
          <cell r="BU48">
            <v>-84</v>
          </cell>
          <cell r="BV48">
            <v>-91</v>
          </cell>
          <cell r="BW48">
            <v>0</v>
          </cell>
          <cell r="BX48">
            <v>0</v>
          </cell>
          <cell r="BY48">
            <v>0</v>
          </cell>
          <cell r="BZ48" t="str">
            <v>-</v>
          </cell>
          <cell r="CA48" t="str">
            <v>-</v>
          </cell>
          <cell r="CB48" t="str">
            <v>X</v>
          </cell>
          <cell r="CC48" t="str">
            <v>-</v>
          </cell>
          <cell r="CD48">
            <v>0</v>
          </cell>
          <cell r="CE48">
            <v>0</v>
          </cell>
          <cell r="CF48">
            <v>0</v>
          </cell>
          <cell r="CG48">
            <v>0</v>
          </cell>
          <cell r="CH48">
            <v>0</v>
          </cell>
          <cell r="CI48">
            <v>0</v>
          </cell>
          <cell r="CJ48">
            <v>0</v>
          </cell>
          <cell r="CK48">
            <v>0</v>
          </cell>
          <cell r="CL48">
            <v>0</v>
          </cell>
          <cell r="CM48">
            <v>0</v>
          </cell>
          <cell r="CN48">
            <v>0</v>
          </cell>
          <cell r="CO48">
            <v>0</v>
          </cell>
        </row>
        <row r="49">
          <cell r="B49" t="str">
            <v>A2426202-01</v>
          </cell>
          <cell r="C49" t="str">
            <v>AFH Tech Flow</v>
          </cell>
          <cell r="D49" t="str">
            <v>FLT</v>
          </cell>
          <cell r="E49" t="str">
            <v>Ogden</v>
          </cell>
          <cell r="F49" t="str">
            <v>Miller</v>
          </cell>
          <cell r="G49" t="str">
            <v>-</v>
          </cell>
          <cell r="H49" t="str">
            <v>FLT</v>
          </cell>
          <cell r="I49" t="str">
            <v>14107</v>
          </cell>
          <cell r="J49" t="str">
            <v>15146-01-1</v>
          </cell>
          <cell r="K49" t="str">
            <v>126162-2</v>
          </cell>
          <cell r="L49">
            <v>0</v>
          </cell>
          <cell r="M49">
            <v>1</v>
          </cell>
          <cell r="N49" t="str">
            <v>LMV806</v>
          </cell>
          <cell r="O49">
            <v>24830</v>
          </cell>
          <cell r="P49" t="str">
            <v>-</v>
          </cell>
          <cell r="Q49" t="str">
            <v>FLT</v>
          </cell>
          <cell r="R49" t="str">
            <v>PA</v>
          </cell>
          <cell r="S49" t="str">
            <v>Y</v>
          </cell>
          <cell r="T49" t="str">
            <v>N</v>
          </cell>
          <cell r="U49">
            <v>41779</v>
          </cell>
          <cell r="V49">
            <v>41779</v>
          </cell>
          <cell r="W49">
            <v>41876</v>
          </cell>
          <cell r="X49">
            <v>41876</v>
          </cell>
          <cell r="Y49">
            <v>41871</v>
          </cell>
          <cell r="Z49" t="str">
            <v>-</v>
          </cell>
          <cell r="AA49" t="str">
            <v>-</v>
          </cell>
          <cell r="AB49">
            <v>41786</v>
          </cell>
          <cell r="AC49">
            <v>41764</v>
          </cell>
          <cell r="AD49">
            <v>41778</v>
          </cell>
          <cell r="AE49">
            <v>41820</v>
          </cell>
          <cell r="AF49">
            <v>41823</v>
          </cell>
          <cell r="AG49">
            <v>0</v>
          </cell>
          <cell r="AH49">
            <v>41846</v>
          </cell>
          <cell r="AI49" t="str">
            <v>-</v>
          </cell>
          <cell r="AJ49">
            <v>33</v>
          </cell>
          <cell r="AK49">
            <v>13.857142857142858</v>
          </cell>
          <cell r="AL49">
            <v>41779</v>
          </cell>
          <cell r="AM49" t="str">
            <v>-</v>
          </cell>
          <cell r="AN49" t="str">
            <v>-</v>
          </cell>
          <cell r="AO49">
            <v>0</v>
          </cell>
          <cell r="AP49">
            <v>0</v>
          </cell>
          <cell r="AQ49">
            <v>0</v>
          </cell>
          <cell r="AR49">
            <v>0</v>
          </cell>
          <cell r="AS49">
            <v>0</v>
          </cell>
          <cell r="AT49">
            <v>0</v>
          </cell>
          <cell r="AU49">
            <v>0</v>
          </cell>
          <cell r="AV49">
            <v>0</v>
          </cell>
          <cell r="AW49">
            <v>0</v>
          </cell>
          <cell r="AX49">
            <v>0</v>
          </cell>
          <cell r="AY49">
            <v>0</v>
          </cell>
          <cell r="AZ49" t="str">
            <v/>
          </cell>
          <cell r="BA49" t="str">
            <v/>
          </cell>
          <cell r="BB49" t="str">
            <v/>
          </cell>
          <cell r="BC49" t="str">
            <v/>
          </cell>
          <cell r="BD49" t="str">
            <v>EXW</v>
          </cell>
          <cell r="BE49" t="str">
            <v>Arvada</v>
          </cell>
          <cell r="BF49" t="str">
            <v>Australia</v>
          </cell>
          <cell r="BG49">
            <v>0</v>
          </cell>
          <cell r="BH49" t="str">
            <v>OE</v>
          </cell>
          <cell r="BI49">
            <v>0</v>
          </cell>
          <cell r="BJ49">
            <v>41786</v>
          </cell>
          <cell r="BK49">
            <v>41793</v>
          </cell>
          <cell r="BL49">
            <v>41793</v>
          </cell>
          <cell r="BM49">
            <v>41807</v>
          </cell>
          <cell r="BN49">
            <v>41890</v>
          </cell>
          <cell r="BO49">
            <v>41897</v>
          </cell>
          <cell r="BP49">
            <v>10</v>
          </cell>
          <cell r="BQ49">
            <v>3</v>
          </cell>
          <cell r="BR49">
            <v>3</v>
          </cell>
          <cell r="BS49">
            <v>-11</v>
          </cell>
          <cell r="BT49">
            <v>0</v>
          </cell>
          <cell r="BU49">
            <v>-94</v>
          </cell>
          <cell r="BV49">
            <v>-101</v>
          </cell>
          <cell r="BW49">
            <v>0</v>
          </cell>
          <cell r="BX49">
            <v>0</v>
          </cell>
          <cell r="BY49">
            <v>0</v>
          </cell>
          <cell r="BZ49" t="str">
            <v>-</v>
          </cell>
          <cell r="CA49" t="str">
            <v>-</v>
          </cell>
          <cell r="CB49" t="str">
            <v>X</v>
          </cell>
          <cell r="CC49" t="str">
            <v>-</v>
          </cell>
          <cell r="CD49">
            <v>0</v>
          </cell>
          <cell r="CE49">
            <v>0</v>
          </cell>
          <cell r="CF49">
            <v>0</v>
          </cell>
          <cell r="CG49">
            <v>0</v>
          </cell>
          <cell r="CH49">
            <v>0</v>
          </cell>
          <cell r="CI49">
            <v>0</v>
          </cell>
          <cell r="CJ49">
            <v>0</v>
          </cell>
          <cell r="CK49">
            <v>0</v>
          </cell>
          <cell r="CL49">
            <v>0</v>
          </cell>
          <cell r="CM49">
            <v>0</v>
          </cell>
          <cell r="CN49">
            <v>0</v>
          </cell>
          <cell r="CO49">
            <v>0</v>
          </cell>
        </row>
        <row r="50">
          <cell r="B50" t="str">
            <v>C2431543-01</v>
          </cell>
          <cell r="C50" t="str">
            <v>UOP Russell</v>
          </cell>
          <cell r="D50" t="str">
            <v>Boening</v>
          </cell>
          <cell r="E50" t="str">
            <v>Rich</v>
          </cell>
          <cell r="F50" t="str">
            <v>Miller</v>
          </cell>
          <cell r="G50" t="str">
            <v>-</v>
          </cell>
          <cell r="H50" t="str">
            <v>FLT</v>
          </cell>
          <cell r="I50" t="str">
            <v>J367-12</v>
          </cell>
          <cell r="J50" t="str">
            <v>C-141</v>
          </cell>
          <cell r="K50" t="str">
            <v>SC14185</v>
          </cell>
          <cell r="L50">
            <v>0</v>
          </cell>
          <cell r="M50">
            <v>1</v>
          </cell>
          <cell r="N50" t="str">
            <v>LMC311P</v>
          </cell>
          <cell r="O50">
            <v>132777</v>
          </cell>
          <cell r="P50" t="str">
            <v>-</v>
          </cell>
          <cell r="Q50" t="str">
            <v>FLT</v>
          </cell>
          <cell r="R50" t="str">
            <v>CA</v>
          </cell>
          <cell r="S50" t="str">
            <v>N</v>
          </cell>
          <cell r="T50" t="str">
            <v>N</v>
          </cell>
          <cell r="U50">
            <v>41793</v>
          </cell>
          <cell r="V50">
            <v>41793</v>
          </cell>
          <cell r="W50">
            <v>41890</v>
          </cell>
          <cell r="X50">
            <v>41890</v>
          </cell>
          <cell r="Y50">
            <v>41793</v>
          </cell>
          <cell r="Z50">
            <v>41800</v>
          </cell>
          <cell r="AA50" t="str">
            <v>-</v>
          </cell>
          <cell r="AB50">
            <v>41807</v>
          </cell>
          <cell r="AC50">
            <v>41778</v>
          </cell>
          <cell r="AD50">
            <v>41792</v>
          </cell>
          <cell r="AE50">
            <v>41826</v>
          </cell>
          <cell r="AF50">
            <v>41830</v>
          </cell>
          <cell r="AG50">
            <v>0</v>
          </cell>
          <cell r="AH50">
            <v>41860</v>
          </cell>
          <cell r="AI50" t="str">
            <v>-</v>
          </cell>
          <cell r="AJ50">
            <v>28</v>
          </cell>
          <cell r="AK50">
            <v>13.857142857142858</v>
          </cell>
          <cell r="AL50">
            <v>41793</v>
          </cell>
          <cell r="AM50">
            <v>0</v>
          </cell>
          <cell r="AN50" t="str">
            <v>-</v>
          </cell>
          <cell r="AO50">
            <v>0</v>
          </cell>
          <cell r="AP50">
            <v>0</v>
          </cell>
          <cell r="AQ50">
            <v>0</v>
          </cell>
          <cell r="AR50">
            <v>0</v>
          </cell>
          <cell r="AS50">
            <v>0</v>
          </cell>
          <cell r="AT50">
            <v>0</v>
          </cell>
          <cell r="AU50">
            <v>0</v>
          </cell>
          <cell r="AV50">
            <v>0</v>
          </cell>
          <cell r="AW50">
            <v>0</v>
          </cell>
          <cell r="AX50">
            <v>0</v>
          </cell>
          <cell r="AY50">
            <v>0</v>
          </cell>
          <cell r="AZ50" t="str">
            <v/>
          </cell>
          <cell r="BA50" t="str">
            <v/>
          </cell>
          <cell r="BB50" t="str">
            <v/>
          </cell>
          <cell r="BC50" t="str">
            <v/>
          </cell>
          <cell r="BD50" t="str">
            <v>FCA</v>
          </cell>
          <cell r="BE50" t="str">
            <v>Arvada</v>
          </cell>
          <cell r="BF50" t="str">
            <v>USA-OK</v>
          </cell>
          <cell r="BG50">
            <v>0</v>
          </cell>
          <cell r="BH50" t="str">
            <v>DI</v>
          </cell>
          <cell r="BI50">
            <v>0</v>
          </cell>
          <cell r="BJ50">
            <v>41800</v>
          </cell>
          <cell r="BK50">
            <v>41807</v>
          </cell>
          <cell r="BL50">
            <v>41814</v>
          </cell>
          <cell r="BM50">
            <v>41821</v>
          </cell>
          <cell r="BN50">
            <v>41904</v>
          </cell>
          <cell r="BO50">
            <v>41911</v>
          </cell>
          <cell r="BP50">
            <v>-4</v>
          </cell>
          <cell r="BQ50">
            <v>-11</v>
          </cell>
          <cell r="BR50">
            <v>-18</v>
          </cell>
          <cell r="BS50">
            <v>-25</v>
          </cell>
          <cell r="BT50">
            <v>0</v>
          </cell>
          <cell r="BU50">
            <v>-108</v>
          </cell>
          <cell r="BV50">
            <v>-115</v>
          </cell>
          <cell r="BW50">
            <v>0</v>
          </cell>
          <cell r="BX50">
            <v>0</v>
          </cell>
          <cell r="BY50">
            <v>0</v>
          </cell>
          <cell r="BZ50" t="str">
            <v>-</v>
          </cell>
          <cell r="CA50" t="str">
            <v>-</v>
          </cell>
          <cell r="CB50" t="str">
            <v>X</v>
          </cell>
          <cell r="CC50" t="str">
            <v>-</v>
          </cell>
          <cell r="CD50">
            <v>0</v>
          </cell>
          <cell r="CE50">
            <v>0</v>
          </cell>
          <cell r="CF50">
            <v>0</v>
          </cell>
          <cell r="CG50">
            <v>0</v>
          </cell>
          <cell r="CH50">
            <v>0</v>
          </cell>
          <cell r="CI50">
            <v>0</v>
          </cell>
          <cell r="CJ50">
            <v>0</v>
          </cell>
          <cell r="CK50">
            <v>0</v>
          </cell>
          <cell r="CL50">
            <v>0</v>
          </cell>
          <cell r="CM50">
            <v>0</v>
          </cell>
          <cell r="CN50">
            <v>0</v>
          </cell>
          <cell r="CO50">
            <v>0</v>
          </cell>
        </row>
        <row r="51">
          <cell r="B51" t="str">
            <v>C2409855-01</v>
          </cell>
          <cell r="C51" t="str">
            <v>SISA/ YAMAL LNG</v>
          </cell>
          <cell r="D51" t="str">
            <v>Weed</v>
          </cell>
          <cell r="E51">
            <v>0</v>
          </cell>
          <cell r="F51">
            <v>0</v>
          </cell>
          <cell r="G51" t="str">
            <v>Cornelius</v>
          </cell>
          <cell r="H51" t="str">
            <v>Christina</v>
          </cell>
          <cell r="I51" t="str">
            <v>PO68072</v>
          </cell>
          <cell r="J51" t="str">
            <v>112-K-211</v>
          </cell>
          <cell r="K51" t="str">
            <v>SISA C13111</v>
          </cell>
          <cell r="L51">
            <v>0</v>
          </cell>
          <cell r="M51">
            <v>1</v>
          </cell>
          <cell r="N51" t="str">
            <v>LF2230CG</v>
          </cell>
          <cell r="O51">
            <v>769994</v>
          </cell>
          <cell r="P51" t="str">
            <v>-</v>
          </cell>
          <cell r="Q51" t="str">
            <v>CPX</v>
          </cell>
          <cell r="R51" t="str">
            <v>Pinn/API</v>
          </cell>
          <cell r="S51" t="str">
            <v>Y</v>
          </cell>
          <cell r="T51" t="str">
            <v>N</v>
          </cell>
          <cell r="U51">
            <v>41733</v>
          </cell>
          <cell r="V51">
            <v>41737</v>
          </cell>
          <cell r="W51">
            <v>41992</v>
          </cell>
          <cell r="X51">
            <v>41992</v>
          </cell>
          <cell r="Y51">
            <v>41736</v>
          </cell>
          <cell r="Z51" t="str">
            <v>-</v>
          </cell>
          <cell r="AA51" t="str">
            <v>-</v>
          </cell>
          <cell r="AB51">
            <v>41751</v>
          </cell>
          <cell r="AC51">
            <v>41712</v>
          </cell>
          <cell r="AD51">
            <v>41740</v>
          </cell>
          <cell r="AE51">
            <v>41817</v>
          </cell>
          <cell r="AF51">
            <v>41831</v>
          </cell>
          <cell r="AG51">
            <v>0</v>
          </cell>
          <cell r="AH51">
            <v>41962</v>
          </cell>
          <cell r="AI51">
            <v>41838</v>
          </cell>
          <cell r="AJ51">
            <v>69</v>
          </cell>
          <cell r="AK51">
            <v>36.428571428571431</v>
          </cell>
          <cell r="AL51">
            <v>41736</v>
          </cell>
          <cell r="AM51" t="str">
            <v>-</v>
          </cell>
          <cell r="AN51" t="str">
            <v>-</v>
          </cell>
          <cell r="AO51">
            <v>0</v>
          </cell>
          <cell r="AP51">
            <v>0</v>
          </cell>
          <cell r="AQ51">
            <v>0</v>
          </cell>
          <cell r="AR51">
            <v>0</v>
          </cell>
          <cell r="AS51">
            <v>0</v>
          </cell>
          <cell r="AT51">
            <v>0</v>
          </cell>
          <cell r="AU51">
            <v>0</v>
          </cell>
          <cell r="AV51">
            <v>0</v>
          </cell>
          <cell r="AW51">
            <v>0</v>
          </cell>
          <cell r="AX51">
            <v>0</v>
          </cell>
          <cell r="AY51">
            <v>0</v>
          </cell>
          <cell r="AZ51" t="str">
            <v/>
          </cell>
          <cell r="BA51" t="str">
            <v/>
          </cell>
          <cell r="BB51" t="str">
            <v/>
          </cell>
          <cell r="BC51" t="str">
            <v/>
          </cell>
          <cell r="BD51" t="str">
            <v>EXW</v>
          </cell>
          <cell r="BE51" t="str">
            <v>Arvada</v>
          </cell>
          <cell r="BF51" t="str">
            <v>Russia</v>
          </cell>
          <cell r="BG51">
            <v>0</v>
          </cell>
          <cell r="BH51" t="str">
            <v>SC</v>
          </cell>
          <cell r="BI51">
            <v>0</v>
          </cell>
          <cell r="BJ51">
            <v>41744</v>
          </cell>
          <cell r="BK51">
            <v>41751</v>
          </cell>
          <cell r="BL51">
            <v>41779</v>
          </cell>
          <cell r="BM51">
            <v>41765</v>
          </cell>
          <cell r="BN51">
            <v>42034</v>
          </cell>
          <cell r="BO51">
            <v>42041</v>
          </cell>
          <cell r="BP51">
            <v>52</v>
          </cell>
          <cell r="BQ51">
            <v>45</v>
          </cell>
          <cell r="BR51">
            <v>17</v>
          </cell>
          <cell r="BS51">
            <v>31</v>
          </cell>
          <cell r="BT51">
            <v>0</v>
          </cell>
          <cell r="BU51">
            <v>-238</v>
          </cell>
          <cell r="BV51">
            <v>-245</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row>
        <row r="52">
          <cell r="B52" t="str">
            <v>A2430247-01</v>
          </cell>
          <cell r="C52" t="str">
            <v>Ohio Transmission Corp/ Phillips 66</v>
          </cell>
          <cell r="D52" t="str">
            <v>FLT</v>
          </cell>
          <cell r="E52" t="str">
            <v>Rangel</v>
          </cell>
          <cell r="F52" t="str">
            <v>Miller</v>
          </cell>
          <cell r="G52" t="str">
            <v>-</v>
          </cell>
          <cell r="H52" t="str">
            <v>FLT</v>
          </cell>
          <cell r="I52" t="str">
            <v>5301813-00</v>
          </cell>
          <cell r="J52" t="str">
            <v>P92050</v>
          </cell>
          <cell r="K52" t="str">
            <v>127232-1</v>
          </cell>
          <cell r="L52">
            <v>0</v>
          </cell>
          <cell r="M52">
            <v>1</v>
          </cell>
          <cell r="N52" t="str">
            <v>LMV801</v>
          </cell>
          <cell r="O52">
            <v>19368</v>
          </cell>
          <cell r="P52" t="str">
            <v>-</v>
          </cell>
          <cell r="Q52" t="str">
            <v>FLT</v>
          </cell>
          <cell r="R52" t="str">
            <v>PB</v>
          </cell>
          <cell r="S52" t="str">
            <v>N</v>
          </cell>
          <cell r="T52" t="str">
            <v>N</v>
          </cell>
          <cell r="U52">
            <v>41789</v>
          </cell>
          <cell r="V52">
            <v>41789</v>
          </cell>
          <cell r="W52">
            <v>41887</v>
          </cell>
          <cell r="X52">
            <v>41887</v>
          </cell>
          <cell r="Y52">
            <v>41789</v>
          </cell>
          <cell r="Z52">
            <v>41796</v>
          </cell>
          <cell r="AA52" t="str">
            <v>-</v>
          </cell>
          <cell r="AB52">
            <v>41796</v>
          </cell>
          <cell r="AC52">
            <v>41775</v>
          </cell>
          <cell r="AD52">
            <v>41789</v>
          </cell>
          <cell r="AE52">
            <v>41832</v>
          </cell>
          <cell r="AF52">
            <v>41835</v>
          </cell>
          <cell r="AG52">
            <v>0</v>
          </cell>
          <cell r="AH52">
            <v>41857</v>
          </cell>
          <cell r="AI52" t="str">
            <v>-</v>
          </cell>
          <cell r="AJ52">
            <v>33</v>
          </cell>
          <cell r="AK52">
            <v>14</v>
          </cell>
          <cell r="AL52">
            <v>41789</v>
          </cell>
          <cell r="AM52">
            <v>0</v>
          </cell>
          <cell r="AN52" t="str">
            <v>-</v>
          </cell>
          <cell r="AO52">
            <v>0</v>
          </cell>
          <cell r="AP52">
            <v>0</v>
          </cell>
          <cell r="AQ52">
            <v>0</v>
          </cell>
          <cell r="AR52">
            <v>0</v>
          </cell>
          <cell r="AS52">
            <v>0</v>
          </cell>
          <cell r="AT52">
            <v>0</v>
          </cell>
          <cell r="AU52">
            <v>0</v>
          </cell>
          <cell r="AV52">
            <v>0</v>
          </cell>
          <cell r="AW52">
            <v>0</v>
          </cell>
          <cell r="AX52">
            <v>0</v>
          </cell>
          <cell r="AY52">
            <v>0</v>
          </cell>
          <cell r="AZ52" t="str">
            <v/>
          </cell>
          <cell r="BA52" t="str">
            <v/>
          </cell>
          <cell r="BB52" t="str">
            <v/>
          </cell>
          <cell r="BC52" t="str">
            <v/>
          </cell>
          <cell r="BD52" t="str">
            <v>FCA</v>
          </cell>
          <cell r="BE52" t="str">
            <v>Arvada</v>
          </cell>
          <cell r="BF52" t="str">
            <v>USA- IL</v>
          </cell>
          <cell r="BG52">
            <v>0</v>
          </cell>
          <cell r="BH52" t="str">
            <v>DI</v>
          </cell>
          <cell r="BI52">
            <v>0</v>
          </cell>
          <cell r="BJ52">
            <v>41796</v>
          </cell>
          <cell r="BK52">
            <v>41803</v>
          </cell>
          <cell r="BL52">
            <v>41805</v>
          </cell>
          <cell r="BM52">
            <v>41817</v>
          </cell>
          <cell r="BN52">
            <v>41901</v>
          </cell>
          <cell r="BO52">
            <v>41908</v>
          </cell>
          <cell r="BP52">
            <v>0</v>
          </cell>
          <cell r="BQ52">
            <v>-7</v>
          </cell>
          <cell r="BR52">
            <v>-9</v>
          </cell>
          <cell r="BS52">
            <v>-21</v>
          </cell>
          <cell r="BT52">
            <v>0</v>
          </cell>
          <cell r="BU52">
            <v>-105</v>
          </cell>
          <cell r="BV52">
            <v>-112</v>
          </cell>
          <cell r="BW52">
            <v>0</v>
          </cell>
          <cell r="BX52">
            <v>0</v>
          </cell>
          <cell r="BY52">
            <v>0</v>
          </cell>
          <cell r="BZ52" t="str">
            <v>-</v>
          </cell>
          <cell r="CA52" t="str">
            <v>-</v>
          </cell>
          <cell r="CB52" t="str">
            <v>X</v>
          </cell>
          <cell r="CC52" t="str">
            <v>-</v>
          </cell>
          <cell r="CD52">
            <v>0</v>
          </cell>
          <cell r="CE52">
            <v>0</v>
          </cell>
          <cell r="CF52">
            <v>0</v>
          </cell>
          <cell r="CG52">
            <v>0</v>
          </cell>
          <cell r="CH52">
            <v>0</v>
          </cell>
          <cell r="CI52">
            <v>0</v>
          </cell>
          <cell r="CJ52">
            <v>0</v>
          </cell>
          <cell r="CK52">
            <v>0</v>
          </cell>
          <cell r="CL52">
            <v>0</v>
          </cell>
          <cell r="CM52">
            <v>0</v>
          </cell>
          <cell r="CN52">
            <v>0</v>
          </cell>
          <cell r="CO52">
            <v>0</v>
          </cell>
        </row>
        <row r="53">
          <cell r="B53" t="str">
            <v>A2430247-02</v>
          </cell>
          <cell r="C53" t="str">
            <v>Ohio Transmission Corp/ Phillips 66</v>
          </cell>
          <cell r="D53" t="str">
            <v>FLT</v>
          </cell>
          <cell r="E53" t="str">
            <v>Rangel</v>
          </cell>
          <cell r="F53" t="str">
            <v>Miller</v>
          </cell>
          <cell r="G53" t="str">
            <v>-</v>
          </cell>
          <cell r="H53" t="str">
            <v>FLT</v>
          </cell>
          <cell r="I53" t="str">
            <v>5301813-00</v>
          </cell>
          <cell r="J53" t="str">
            <v>P40099</v>
          </cell>
          <cell r="K53" t="str">
            <v>128097-2</v>
          </cell>
          <cell r="L53">
            <v>0</v>
          </cell>
          <cell r="M53">
            <v>1</v>
          </cell>
          <cell r="N53" t="str">
            <v>LMV802</v>
          </cell>
          <cell r="O53">
            <v>15165</v>
          </cell>
          <cell r="P53" t="str">
            <v>-</v>
          </cell>
          <cell r="Q53" t="str">
            <v>FLT</v>
          </cell>
          <cell r="R53" t="str">
            <v>PB</v>
          </cell>
          <cell r="S53" t="str">
            <v>N</v>
          </cell>
          <cell r="T53" t="str">
            <v>N</v>
          </cell>
          <cell r="U53">
            <v>41789</v>
          </cell>
          <cell r="V53">
            <v>41789</v>
          </cell>
          <cell r="W53">
            <v>41887</v>
          </cell>
          <cell r="X53">
            <v>41887</v>
          </cell>
          <cell r="Y53">
            <v>41789</v>
          </cell>
          <cell r="Z53">
            <v>41796</v>
          </cell>
          <cell r="AA53" t="str">
            <v>-</v>
          </cell>
          <cell r="AB53">
            <v>41796</v>
          </cell>
          <cell r="AC53">
            <v>41775</v>
          </cell>
          <cell r="AD53">
            <v>41789</v>
          </cell>
          <cell r="AE53">
            <v>41832</v>
          </cell>
          <cell r="AF53">
            <v>41835</v>
          </cell>
          <cell r="AG53">
            <v>0</v>
          </cell>
          <cell r="AH53">
            <v>41857</v>
          </cell>
          <cell r="AI53" t="str">
            <v>-</v>
          </cell>
          <cell r="AJ53">
            <v>33</v>
          </cell>
          <cell r="AK53">
            <v>14</v>
          </cell>
          <cell r="AL53">
            <v>41789</v>
          </cell>
          <cell r="AM53">
            <v>0</v>
          </cell>
          <cell r="AN53" t="str">
            <v>-</v>
          </cell>
          <cell r="AO53">
            <v>0</v>
          </cell>
          <cell r="AP53">
            <v>0</v>
          </cell>
          <cell r="AQ53">
            <v>0</v>
          </cell>
          <cell r="AR53">
            <v>0</v>
          </cell>
          <cell r="AS53">
            <v>0</v>
          </cell>
          <cell r="AT53">
            <v>0</v>
          </cell>
          <cell r="AU53">
            <v>0</v>
          </cell>
          <cell r="AV53">
            <v>0</v>
          </cell>
          <cell r="AW53">
            <v>0</v>
          </cell>
          <cell r="AX53">
            <v>0</v>
          </cell>
          <cell r="AY53">
            <v>0</v>
          </cell>
          <cell r="AZ53" t="str">
            <v/>
          </cell>
          <cell r="BA53" t="str">
            <v/>
          </cell>
          <cell r="BB53" t="str">
            <v/>
          </cell>
          <cell r="BC53" t="str">
            <v/>
          </cell>
          <cell r="BD53" t="str">
            <v>FCA</v>
          </cell>
          <cell r="BE53" t="str">
            <v>Arvada</v>
          </cell>
          <cell r="BF53" t="str">
            <v>USA- IL</v>
          </cell>
          <cell r="BG53">
            <v>0</v>
          </cell>
          <cell r="BH53" t="str">
            <v>DI</v>
          </cell>
          <cell r="BI53">
            <v>0</v>
          </cell>
          <cell r="BJ53">
            <v>41796</v>
          </cell>
          <cell r="BK53">
            <v>41803</v>
          </cell>
          <cell r="BL53">
            <v>41805</v>
          </cell>
          <cell r="BM53">
            <v>41817</v>
          </cell>
          <cell r="BN53">
            <v>41901</v>
          </cell>
          <cell r="BO53">
            <v>41908</v>
          </cell>
          <cell r="BP53">
            <v>0</v>
          </cell>
          <cell r="BQ53">
            <v>-7</v>
          </cell>
          <cell r="BR53">
            <v>-9</v>
          </cell>
          <cell r="BS53">
            <v>-21</v>
          </cell>
          <cell r="BT53">
            <v>0</v>
          </cell>
          <cell r="BU53">
            <v>-105</v>
          </cell>
          <cell r="BV53">
            <v>-112</v>
          </cell>
          <cell r="BW53">
            <v>0</v>
          </cell>
          <cell r="BX53">
            <v>0</v>
          </cell>
          <cell r="BY53">
            <v>0</v>
          </cell>
          <cell r="BZ53" t="str">
            <v>-</v>
          </cell>
          <cell r="CA53" t="str">
            <v>-</v>
          </cell>
          <cell r="CB53" t="str">
            <v>X</v>
          </cell>
          <cell r="CC53" t="str">
            <v>-</v>
          </cell>
          <cell r="CD53">
            <v>0</v>
          </cell>
          <cell r="CE53">
            <v>0</v>
          </cell>
          <cell r="CF53">
            <v>0</v>
          </cell>
          <cell r="CG53">
            <v>0</v>
          </cell>
          <cell r="CH53">
            <v>0</v>
          </cell>
          <cell r="CI53">
            <v>0</v>
          </cell>
          <cell r="CJ53">
            <v>0</v>
          </cell>
          <cell r="CK53">
            <v>0</v>
          </cell>
          <cell r="CL53">
            <v>0</v>
          </cell>
          <cell r="CM53">
            <v>0</v>
          </cell>
          <cell r="CN53">
            <v>0</v>
          </cell>
          <cell r="CO53">
            <v>0</v>
          </cell>
        </row>
        <row r="54">
          <cell r="B54" t="str">
            <v>2429327(A2166448-01-CONV2014)</v>
          </cell>
          <cell r="C54" t="str">
            <v xml:space="preserve">Delta Process Equipment/ Citgo </v>
          </cell>
          <cell r="D54" t="str">
            <v xml:space="preserve">FLT </v>
          </cell>
          <cell r="E54" t="str">
            <v>Tippet</v>
          </cell>
          <cell r="F54" t="str">
            <v>-</v>
          </cell>
          <cell r="G54" t="str">
            <v>-</v>
          </cell>
          <cell r="H54" t="str">
            <v>FLT</v>
          </cell>
          <cell r="I54" t="str">
            <v>092267</v>
          </cell>
          <cell r="J54" t="str">
            <v>JP-509A</v>
          </cell>
          <cell r="K54" t="str">
            <v>SQ#1246451-CV</v>
          </cell>
          <cell r="L54">
            <v>0</v>
          </cell>
          <cell r="M54">
            <v>1</v>
          </cell>
          <cell r="N54" t="str">
            <v>CONV PARTS</v>
          </cell>
          <cell r="O54">
            <v>13527.75</v>
          </cell>
          <cell r="P54" t="str">
            <v>-</v>
          </cell>
          <cell r="Q54" t="str">
            <v>FLT</v>
          </cell>
          <cell r="R54" t="str">
            <v>CONV PARTS</v>
          </cell>
          <cell r="S54" t="str">
            <v>N</v>
          </cell>
          <cell r="T54" t="str">
            <v>N</v>
          </cell>
          <cell r="U54">
            <v>41787</v>
          </cell>
          <cell r="V54">
            <v>41787</v>
          </cell>
          <cell r="W54">
            <v>41871</v>
          </cell>
          <cell r="X54">
            <v>41871</v>
          </cell>
          <cell r="Y54">
            <v>41787</v>
          </cell>
          <cell r="Z54">
            <v>41794</v>
          </cell>
          <cell r="AA54" t="str">
            <v>-</v>
          </cell>
          <cell r="AB54" t="str">
            <v>-</v>
          </cell>
          <cell r="AC54" t="str">
            <v>-</v>
          </cell>
          <cell r="AD54" t="str">
            <v>-</v>
          </cell>
          <cell r="AE54" t="str">
            <v>-</v>
          </cell>
          <cell r="AF54">
            <v>41836</v>
          </cell>
          <cell r="AG54">
            <v>0</v>
          </cell>
          <cell r="AH54">
            <v>41841</v>
          </cell>
          <cell r="AI54" t="str">
            <v>-</v>
          </cell>
          <cell r="AJ54">
            <v>36</v>
          </cell>
          <cell r="AK54">
            <v>12</v>
          </cell>
          <cell r="AL54">
            <v>41787</v>
          </cell>
          <cell r="AM54">
            <v>0</v>
          </cell>
          <cell r="AN54" t="str">
            <v>-</v>
          </cell>
          <cell r="AO54" t="str">
            <v>-</v>
          </cell>
          <cell r="AP54" t="str">
            <v>-</v>
          </cell>
          <cell r="AQ54">
            <v>0</v>
          </cell>
          <cell r="AR54" t="str">
            <v>-</v>
          </cell>
          <cell r="AS54" t="str">
            <v>-</v>
          </cell>
          <cell r="AT54" t="str">
            <v>-</v>
          </cell>
          <cell r="AU54" t="str">
            <v>-</v>
          </cell>
          <cell r="AV54">
            <v>0</v>
          </cell>
          <cell r="AW54" t="str">
            <v>-</v>
          </cell>
          <cell r="AX54">
            <v>0</v>
          </cell>
          <cell r="AY54">
            <v>0</v>
          </cell>
          <cell r="AZ54" t="str">
            <v/>
          </cell>
          <cell r="BA54" t="str">
            <v/>
          </cell>
          <cell r="BB54" t="str">
            <v/>
          </cell>
          <cell r="BC54" t="str">
            <v/>
          </cell>
          <cell r="BD54" t="str">
            <v>FCA</v>
          </cell>
          <cell r="BE54" t="str">
            <v>Arvada</v>
          </cell>
          <cell r="BF54" t="str">
            <v>USA-LA</v>
          </cell>
          <cell r="BG54">
            <v>0</v>
          </cell>
          <cell r="BH54" t="str">
            <v>DI</v>
          </cell>
          <cell r="BI54">
            <v>0</v>
          </cell>
          <cell r="BJ54">
            <v>41794</v>
          </cell>
          <cell r="BK54">
            <v>41801</v>
          </cell>
          <cell r="BL54" t="e">
            <v>#VALUE!</v>
          </cell>
          <cell r="BM54">
            <v>41815</v>
          </cell>
          <cell r="BN54" t="e">
            <v>#N/A</v>
          </cell>
          <cell r="BO54" t="e">
            <v>#N/A</v>
          </cell>
          <cell r="BP54">
            <v>2</v>
          </cell>
          <cell r="BQ54">
            <v>-5</v>
          </cell>
          <cell r="BR54" t="e">
            <v>#VALUE!</v>
          </cell>
          <cell r="BS54">
            <v>-19</v>
          </cell>
          <cell r="BT54">
            <v>0</v>
          </cell>
          <cell r="BU54" t="e">
            <v>#N/A</v>
          </cell>
          <cell r="BV54" t="e">
            <v>#N/A</v>
          </cell>
          <cell r="BW54">
            <v>0</v>
          </cell>
          <cell r="BX54">
            <v>0</v>
          </cell>
          <cell r="BY54">
            <v>0</v>
          </cell>
          <cell r="BZ54" t="str">
            <v>-</v>
          </cell>
          <cell r="CA54" t="str">
            <v>-</v>
          </cell>
          <cell r="CB54" t="str">
            <v>X</v>
          </cell>
          <cell r="CC54" t="str">
            <v>-</v>
          </cell>
          <cell r="CD54">
            <v>0</v>
          </cell>
          <cell r="CE54">
            <v>0</v>
          </cell>
          <cell r="CF54">
            <v>0</v>
          </cell>
          <cell r="CG54">
            <v>0</v>
          </cell>
          <cell r="CH54">
            <v>0</v>
          </cell>
          <cell r="CI54">
            <v>0</v>
          </cell>
          <cell r="CJ54">
            <v>0</v>
          </cell>
          <cell r="CK54">
            <v>0</v>
          </cell>
          <cell r="CL54">
            <v>0</v>
          </cell>
          <cell r="CM54">
            <v>0</v>
          </cell>
          <cell r="CN54">
            <v>0</v>
          </cell>
          <cell r="CO54">
            <v>0</v>
          </cell>
        </row>
        <row r="55">
          <cell r="B55" t="str">
            <v>A2431422-01</v>
          </cell>
          <cell r="C55" t="str">
            <v>OEC/ Arkema, Inc.</v>
          </cell>
          <cell r="D55" t="str">
            <v>FLT</v>
          </cell>
          <cell r="E55" t="str">
            <v>Ogden</v>
          </cell>
          <cell r="F55" t="str">
            <v>Miller</v>
          </cell>
          <cell r="G55" t="str">
            <v>-</v>
          </cell>
          <cell r="H55" t="str">
            <v>FLT</v>
          </cell>
          <cell r="I55" t="str">
            <v>6019325</v>
          </cell>
          <cell r="J55">
            <v>0</v>
          </cell>
          <cell r="K55" t="str">
            <v>127509-3</v>
          </cell>
          <cell r="L55">
            <v>0</v>
          </cell>
          <cell r="M55">
            <v>1</v>
          </cell>
          <cell r="N55" t="str">
            <v>LMV311</v>
          </cell>
          <cell r="O55">
            <v>66740.81</v>
          </cell>
          <cell r="P55" t="str">
            <v>-</v>
          </cell>
          <cell r="Q55" t="str">
            <v>FLT</v>
          </cell>
          <cell r="R55" t="str">
            <v>PB</v>
          </cell>
          <cell r="S55" t="str">
            <v>N</v>
          </cell>
          <cell r="T55" t="str">
            <v>N</v>
          </cell>
          <cell r="U55">
            <v>41793</v>
          </cell>
          <cell r="V55">
            <v>41793</v>
          </cell>
          <cell r="W55">
            <v>41890</v>
          </cell>
          <cell r="X55">
            <v>41890</v>
          </cell>
          <cell r="Y55">
            <v>41792</v>
          </cell>
          <cell r="Z55" t="str">
            <v>-</v>
          </cell>
          <cell r="AA55" t="str">
            <v>-</v>
          </cell>
          <cell r="AB55">
            <v>41800</v>
          </cell>
          <cell r="AC55">
            <v>41778</v>
          </cell>
          <cell r="AD55">
            <v>41792</v>
          </cell>
          <cell r="AE55">
            <v>41835</v>
          </cell>
          <cell r="AF55">
            <v>41838</v>
          </cell>
          <cell r="AG55">
            <v>0</v>
          </cell>
          <cell r="AH55">
            <v>41860</v>
          </cell>
          <cell r="AI55" t="str">
            <v>-</v>
          </cell>
          <cell r="AJ55">
            <v>34</v>
          </cell>
          <cell r="AK55">
            <v>13.857142857142858</v>
          </cell>
          <cell r="AL55">
            <v>41793</v>
          </cell>
          <cell r="AM55" t="str">
            <v>-</v>
          </cell>
          <cell r="AN55" t="str">
            <v>-</v>
          </cell>
          <cell r="AO55">
            <v>0</v>
          </cell>
          <cell r="AP55">
            <v>0</v>
          </cell>
          <cell r="AQ55">
            <v>0</v>
          </cell>
          <cell r="AR55">
            <v>0</v>
          </cell>
          <cell r="AS55">
            <v>0</v>
          </cell>
          <cell r="AT55">
            <v>0</v>
          </cell>
          <cell r="AU55">
            <v>0</v>
          </cell>
          <cell r="AV55">
            <v>0</v>
          </cell>
          <cell r="AW55">
            <v>0</v>
          </cell>
          <cell r="AX55">
            <v>0</v>
          </cell>
          <cell r="AY55">
            <v>0</v>
          </cell>
          <cell r="AZ55" t="str">
            <v/>
          </cell>
          <cell r="BA55" t="str">
            <v/>
          </cell>
          <cell r="BB55" t="str">
            <v/>
          </cell>
          <cell r="BC55" t="str">
            <v/>
          </cell>
          <cell r="BD55" t="str">
            <v>FCA</v>
          </cell>
          <cell r="BE55" t="str">
            <v>Arvada</v>
          </cell>
          <cell r="BF55" t="str">
            <v>USA- TX</v>
          </cell>
          <cell r="BG55">
            <v>0</v>
          </cell>
          <cell r="BH55" t="str">
            <v>DI</v>
          </cell>
          <cell r="BI55">
            <v>0</v>
          </cell>
          <cell r="BJ55">
            <v>41800</v>
          </cell>
          <cell r="BK55">
            <v>41807</v>
          </cell>
          <cell r="BL55">
            <v>41809</v>
          </cell>
          <cell r="BM55">
            <v>41821</v>
          </cell>
          <cell r="BN55">
            <v>41904</v>
          </cell>
          <cell r="BO55">
            <v>41911</v>
          </cell>
          <cell r="BP55">
            <v>-4</v>
          </cell>
          <cell r="BQ55">
            <v>-11</v>
          </cell>
          <cell r="BR55">
            <v>-13</v>
          </cell>
          <cell r="BS55">
            <v>-25</v>
          </cell>
          <cell r="BT55">
            <v>0</v>
          </cell>
          <cell r="BU55">
            <v>-108</v>
          </cell>
          <cell r="BV55">
            <v>-115</v>
          </cell>
          <cell r="BW55">
            <v>0</v>
          </cell>
          <cell r="BX55">
            <v>0</v>
          </cell>
          <cell r="BY55">
            <v>0</v>
          </cell>
          <cell r="BZ55" t="str">
            <v>-</v>
          </cell>
          <cell r="CA55" t="str">
            <v>-</v>
          </cell>
          <cell r="CB55" t="str">
            <v>X</v>
          </cell>
          <cell r="CC55" t="str">
            <v>-</v>
          </cell>
          <cell r="CD55">
            <v>0</v>
          </cell>
          <cell r="CE55">
            <v>0</v>
          </cell>
          <cell r="CF55">
            <v>0</v>
          </cell>
          <cell r="CG55">
            <v>0</v>
          </cell>
          <cell r="CH55">
            <v>0</v>
          </cell>
          <cell r="CI55">
            <v>0</v>
          </cell>
          <cell r="CJ55">
            <v>0</v>
          </cell>
          <cell r="CK55">
            <v>0</v>
          </cell>
          <cell r="CL55">
            <v>0</v>
          </cell>
          <cell r="CM55">
            <v>0</v>
          </cell>
          <cell r="CN55">
            <v>0</v>
          </cell>
          <cell r="CO55">
            <v>0</v>
          </cell>
        </row>
        <row r="56">
          <cell r="B56" t="str">
            <v>A2418684-01-02</v>
          </cell>
          <cell r="C56" t="str">
            <v>Taikkiso Co,. LTD/ Kraton Fromosa Polymers Corp</v>
          </cell>
          <cell r="D56" t="str">
            <v>Sideri</v>
          </cell>
          <cell r="E56">
            <v>0</v>
          </cell>
          <cell r="F56">
            <v>0</v>
          </cell>
          <cell r="G56" t="str">
            <v>Kanous</v>
          </cell>
          <cell r="H56" t="str">
            <v>Michelle</v>
          </cell>
          <cell r="I56" t="str">
            <v>TKK2014S-22</v>
          </cell>
          <cell r="J56" t="str">
            <v>P4160-1/2</v>
          </cell>
          <cell r="K56">
            <v>106286</v>
          </cell>
          <cell r="L56">
            <v>0</v>
          </cell>
          <cell r="M56">
            <v>2</v>
          </cell>
          <cell r="N56" t="str">
            <v>BMP331</v>
          </cell>
          <cell r="O56">
            <v>405693</v>
          </cell>
          <cell r="P56" t="str">
            <v>PP</v>
          </cell>
          <cell r="Q56" t="str">
            <v>MCPX</v>
          </cell>
          <cell r="R56" t="str">
            <v>PF</v>
          </cell>
          <cell r="S56" t="str">
            <v>N</v>
          </cell>
          <cell r="T56" t="str">
            <v>N</v>
          </cell>
          <cell r="U56">
            <v>41759</v>
          </cell>
          <cell r="V56">
            <v>41759</v>
          </cell>
          <cell r="W56">
            <v>41925</v>
          </cell>
          <cell r="X56">
            <v>41925</v>
          </cell>
          <cell r="Y56">
            <v>41758</v>
          </cell>
          <cell r="Z56" t="str">
            <v>-</v>
          </cell>
          <cell r="AA56" t="str">
            <v>-</v>
          </cell>
          <cell r="AB56">
            <v>41766</v>
          </cell>
          <cell r="AC56">
            <v>41799</v>
          </cell>
          <cell r="AD56">
            <v>41813</v>
          </cell>
          <cell r="AE56">
            <v>41834</v>
          </cell>
          <cell r="AF56">
            <v>41841</v>
          </cell>
          <cell r="AG56">
            <v>0</v>
          </cell>
          <cell r="AH56">
            <v>41895</v>
          </cell>
          <cell r="AI56" t="str">
            <v>-</v>
          </cell>
          <cell r="AJ56">
            <v>59</v>
          </cell>
          <cell r="AK56">
            <v>23.714285714285715</v>
          </cell>
          <cell r="AL56">
            <v>41758</v>
          </cell>
          <cell r="AM56" t="str">
            <v>-</v>
          </cell>
          <cell r="AN56" t="str">
            <v>-</v>
          </cell>
          <cell r="AO56">
            <v>0</v>
          </cell>
          <cell r="AP56">
            <v>0</v>
          </cell>
          <cell r="AQ56">
            <v>0</v>
          </cell>
          <cell r="AR56">
            <v>0</v>
          </cell>
          <cell r="AS56">
            <v>0</v>
          </cell>
          <cell r="AT56">
            <v>0</v>
          </cell>
          <cell r="AU56">
            <v>0</v>
          </cell>
          <cell r="AV56">
            <v>0</v>
          </cell>
          <cell r="AW56">
            <v>0</v>
          </cell>
          <cell r="AX56">
            <v>0</v>
          </cell>
          <cell r="AY56">
            <v>0</v>
          </cell>
          <cell r="AZ56" t="str">
            <v/>
          </cell>
          <cell r="BA56" t="str">
            <v/>
          </cell>
          <cell r="BB56" t="str">
            <v/>
          </cell>
          <cell r="BC56" t="str">
            <v/>
          </cell>
          <cell r="BD56" t="str">
            <v>EXW</v>
          </cell>
          <cell r="BE56" t="str">
            <v>Arvada</v>
          </cell>
          <cell r="BF56" t="str">
            <v>Taiwan</v>
          </cell>
          <cell r="BG56">
            <v>0</v>
          </cell>
          <cell r="BH56" t="str">
            <v>OE</v>
          </cell>
          <cell r="BI56">
            <v>0</v>
          </cell>
          <cell r="BJ56" t="str">
            <v>-</v>
          </cell>
          <cell r="BK56" t="str">
            <v>-</v>
          </cell>
          <cell r="BL56" t="str">
            <v>-</v>
          </cell>
          <cell r="BM56" t="str">
            <v>-</v>
          </cell>
          <cell r="BN56" t="str">
            <v>-</v>
          </cell>
          <cell r="BO56" t="str">
            <v>-</v>
          </cell>
          <cell r="BP56" t="str">
            <v>-</v>
          </cell>
          <cell r="BQ56" t="str">
            <v>-</v>
          </cell>
          <cell r="BR56" t="str">
            <v>-</v>
          </cell>
          <cell r="BS56" t="str">
            <v>-</v>
          </cell>
          <cell r="BT56" t="str">
            <v>-</v>
          </cell>
          <cell r="BU56" t="str">
            <v>-</v>
          </cell>
          <cell r="BV56" t="str">
            <v>-</v>
          </cell>
          <cell r="BW56">
            <v>0</v>
          </cell>
          <cell r="BX56">
            <v>0</v>
          </cell>
          <cell r="BY56">
            <v>0</v>
          </cell>
          <cell r="BZ56" t="str">
            <v>-</v>
          </cell>
          <cell r="CA56" t="str">
            <v>-</v>
          </cell>
          <cell r="CB56" t="str">
            <v>X</v>
          </cell>
          <cell r="CC56" t="str">
            <v>-</v>
          </cell>
          <cell r="CD56">
            <v>0</v>
          </cell>
          <cell r="CE56">
            <v>0</v>
          </cell>
          <cell r="CF56">
            <v>0</v>
          </cell>
          <cell r="CG56">
            <v>0</v>
          </cell>
          <cell r="CH56">
            <v>0</v>
          </cell>
          <cell r="CI56">
            <v>0</v>
          </cell>
          <cell r="CJ56">
            <v>0</v>
          </cell>
          <cell r="CK56">
            <v>0</v>
          </cell>
          <cell r="CL56">
            <v>0</v>
          </cell>
          <cell r="CM56">
            <v>0</v>
          </cell>
          <cell r="CN56">
            <v>0</v>
          </cell>
          <cell r="CO56">
            <v>0</v>
          </cell>
        </row>
        <row r="57">
          <cell r="B57" t="str">
            <v>A2418684-03</v>
          </cell>
          <cell r="C57" t="str">
            <v>Taikkiso Co,. LTD/ Kraton Fromosa Polymers Corp</v>
          </cell>
          <cell r="D57" t="str">
            <v>Sideri</v>
          </cell>
          <cell r="E57">
            <v>0</v>
          </cell>
          <cell r="F57">
            <v>0</v>
          </cell>
          <cell r="G57" t="str">
            <v>Kanous</v>
          </cell>
          <cell r="H57" t="str">
            <v>Michelle</v>
          </cell>
          <cell r="I57" t="str">
            <v>TKK2014S-22</v>
          </cell>
          <cell r="J57" t="str">
            <v>P4160 SPARE</v>
          </cell>
          <cell r="K57">
            <v>106286</v>
          </cell>
          <cell r="L57">
            <v>0</v>
          </cell>
          <cell r="M57">
            <v>1</v>
          </cell>
          <cell r="N57" t="str">
            <v>BMP331</v>
          </cell>
          <cell r="O57">
            <v>171982</v>
          </cell>
          <cell r="P57" t="str">
            <v>PP</v>
          </cell>
          <cell r="Q57" t="str">
            <v>MCPX</v>
          </cell>
          <cell r="R57" t="str">
            <v>PF</v>
          </cell>
          <cell r="S57" t="str">
            <v>N</v>
          </cell>
          <cell r="T57" t="str">
            <v>N</v>
          </cell>
          <cell r="U57">
            <v>41759</v>
          </cell>
          <cell r="V57">
            <v>41759</v>
          </cell>
          <cell r="W57">
            <v>41925</v>
          </cell>
          <cell r="X57">
            <v>41925</v>
          </cell>
          <cell r="Y57">
            <v>41758</v>
          </cell>
          <cell r="Z57" t="str">
            <v>-</v>
          </cell>
          <cell r="AA57" t="str">
            <v>-</v>
          </cell>
          <cell r="AB57">
            <v>41766</v>
          </cell>
          <cell r="AC57">
            <v>41799</v>
          </cell>
          <cell r="AD57">
            <v>41813</v>
          </cell>
          <cell r="AE57">
            <v>41834</v>
          </cell>
          <cell r="AF57">
            <v>41841</v>
          </cell>
          <cell r="AG57">
            <v>0</v>
          </cell>
          <cell r="AH57">
            <v>41895</v>
          </cell>
          <cell r="AI57" t="str">
            <v>-</v>
          </cell>
          <cell r="AJ57">
            <v>59</v>
          </cell>
          <cell r="AK57">
            <v>23.714285714285715</v>
          </cell>
          <cell r="AL57">
            <v>41758</v>
          </cell>
          <cell r="AM57" t="str">
            <v>-</v>
          </cell>
          <cell r="AN57" t="str">
            <v>-</v>
          </cell>
          <cell r="AO57">
            <v>0</v>
          </cell>
          <cell r="AP57">
            <v>0</v>
          </cell>
          <cell r="AQ57">
            <v>0</v>
          </cell>
          <cell r="AR57">
            <v>0</v>
          </cell>
          <cell r="AS57">
            <v>0</v>
          </cell>
          <cell r="AT57">
            <v>0</v>
          </cell>
          <cell r="AU57">
            <v>0</v>
          </cell>
          <cell r="AV57">
            <v>0</v>
          </cell>
          <cell r="AW57">
            <v>0</v>
          </cell>
          <cell r="AX57">
            <v>0</v>
          </cell>
          <cell r="AY57">
            <v>0</v>
          </cell>
          <cell r="AZ57" t="str">
            <v/>
          </cell>
          <cell r="BA57" t="str">
            <v/>
          </cell>
          <cell r="BB57" t="str">
            <v/>
          </cell>
          <cell r="BC57" t="str">
            <v/>
          </cell>
          <cell r="BD57" t="str">
            <v>EXW</v>
          </cell>
          <cell r="BE57" t="str">
            <v>Arvada</v>
          </cell>
          <cell r="BF57" t="str">
            <v>Taiwan</v>
          </cell>
          <cell r="BG57">
            <v>0</v>
          </cell>
          <cell r="BH57" t="str">
            <v>OE</v>
          </cell>
          <cell r="BI57">
            <v>0</v>
          </cell>
          <cell r="BJ57" t="str">
            <v>-</v>
          </cell>
          <cell r="BK57" t="str">
            <v>-</v>
          </cell>
          <cell r="BL57" t="str">
            <v>-</v>
          </cell>
          <cell r="BM57" t="str">
            <v>-</v>
          </cell>
          <cell r="BN57" t="str">
            <v>-</v>
          </cell>
          <cell r="BO57" t="str">
            <v>-</v>
          </cell>
          <cell r="BP57" t="str">
            <v>-</v>
          </cell>
          <cell r="BQ57" t="str">
            <v>-</v>
          </cell>
          <cell r="BR57" t="str">
            <v>-</v>
          </cell>
          <cell r="BS57" t="str">
            <v>-</v>
          </cell>
          <cell r="BT57" t="str">
            <v>-</v>
          </cell>
          <cell r="BU57" t="str">
            <v>-</v>
          </cell>
          <cell r="BV57" t="str">
            <v>-</v>
          </cell>
          <cell r="BW57">
            <v>0</v>
          </cell>
          <cell r="BX57">
            <v>0</v>
          </cell>
          <cell r="BY57">
            <v>0</v>
          </cell>
          <cell r="BZ57" t="str">
            <v>-</v>
          </cell>
          <cell r="CA57" t="str">
            <v>-</v>
          </cell>
          <cell r="CB57" t="str">
            <v>X</v>
          </cell>
          <cell r="CC57" t="str">
            <v>-</v>
          </cell>
          <cell r="CD57">
            <v>0</v>
          </cell>
          <cell r="CE57">
            <v>0</v>
          </cell>
          <cell r="CF57">
            <v>0</v>
          </cell>
          <cell r="CG57">
            <v>0</v>
          </cell>
          <cell r="CH57">
            <v>0</v>
          </cell>
          <cell r="CI57">
            <v>0</v>
          </cell>
          <cell r="CJ57">
            <v>0</v>
          </cell>
          <cell r="CK57">
            <v>0</v>
          </cell>
          <cell r="CL57">
            <v>0</v>
          </cell>
          <cell r="CM57">
            <v>0</v>
          </cell>
          <cell r="CN57">
            <v>0</v>
          </cell>
          <cell r="CO57">
            <v>0</v>
          </cell>
        </row>
        <row r="58">
          <cell r="B58" t="str">
            <v>A2418684-04</v>
          </cell>
          <cell r="C58" t="str">
            <v>Taikkiso Co,. LTD/ Kraton Fromosa Polymers Corp</v>
          </cell>
          <cell r="D58" t="str">
            <v>Sideri</v>
          </cell>
          <cell r="E58">
            <v>0</v>
          </cell>
          <cell r="F58">
            <v>0</v>
          </cell>
          <cell r="G58" t="str">
            <v>Kanous</v>
          </cell>
          <cell r="H58" t="str">
            <v>Michelle</v>
          </cell>
          <cell r="I58" t="str">
            <v>TKK2014S-22</v>
          </cell>
          <cell r="J58" t="str">
            <v>P8811</v>
          </cell>
          <cell r="K58">
            <v>106286</v>
          </cell>
          <cell r="L58">
            <v>0</v>
          </cell>
          <cell r="M58">
            <v>1</v>
          </cell>
          <cell r="N58" t="str">
            <v>LMV322</v>
          </cell>
          <cell r="O58">
            <v>102081</v>
          </cell>
          <cell r="P58" t="str">
            <v>PP</v>
          </cell>
          <cell r="Q58" t="str">
            <v>MCPX</v>
          </cell>
          <cell r="R58" t="str">
            <v>PF</v>
          </cell>
          <cell r="S58" t="str">
            <v>N</v>
          </cell>
          <cell r="T58" t="str">
            <v>N</v>
          </cell>
          <cell r="U58">
            <v>41759</v>
          </cell>
          <cell r="V58">
            <v>41759</v>
          </cell>
          <cell r="W58">
            <v>41925</v>
          </cell>
          <cell r="X58">
            <v>41925</v>
          </cell>
          <cell r="Y58">
            <v>41758</v>
          </cell>
          <cell r="Z58" t="str">
            <v>-</v>
          </cell>
          <cell r="AA58" t="str">
            <v>-</v>
          </cell>
          <cell r="AB58">
            <v>41766</v>
          </cell>
          <cell r="AC58">
            <v>41799</v>
          </cell>
          <cell r="AD58">
            <v>41813</v>
          </cell>
          <cell r="AE58">
            <v>41834</v>
          </cell>
          <cell r="AF58">
            <v>41841</v>
          </cell>
          <cell r="AG58">
            <v>0</v>
          </cell>
          <cell r="AH58">
            <v>41895</v>
          </cell>
          <cell r="AI58" t="str">
            <v>-</v>
          </cell>
          <cell r="AJ58">
            <v>59</v>
          </cell>
          <cell r="AK58">
            <v>23.714285714285715</v>
          </cell>
          <cell r="AL58">
            <v>41758</v>
          </cell>
          <cell r="AM58" t="str">
            <v>-</v>
          </cell>
          <cell r="AN58" t="str">
            <v>-</v>
          </cell>
          <cell r="AO58">
            <v>0</v>
          </cell>
          <cell r="AP58">
            <v>0</v>
          </cell>
          <cell r="AQ58">
            <v>0</v>
          </cell>
          <cell r="AR58">
            <v>0</v>
          </cell>
          <cell r="AS58">
            <v>0</v>
          </cell>
          <cell r="AT58">
            <v>0</v>
          </cell>
          <cell r="AU58">
            <v>0</v>
          </cell>
          <cell r="AV58">
            <v>0</v>
          </cell>
          <cell r="AW58">
            <v>0</v>
          </cell>
          <cell r="AX58">
            <v>0</v>
          </cell>
          <cell r="AY58">
            <v>0</v>
          </cell>
          <cell r="AZ58" t="str">
            <v/>
          </cell>
          <cell r="BA58" t="str">
            <v/>
          </cell>
          <cell r="BB58" t="str">
            <v/>
          </cell>
          <cell r="BC58" t="str">
            <v/>
          </cell>
          <cell r="BD58" t="str">
            <v>EXW</v>
          </cell>
          <cell r="BE58" t="str">
            <v>Arvada</v>
          </cell>
          <cell r="BF58" t="str">
            <v>Taiwan</v>
          </cell>
          <cell r="BG58">
            <v>0</v>
          </cell>
          <cell r="BH58" t="str">
            <v>OE</v>
          </cell>
          <cell r="BI58">
            <v>0</v>
          </cell>
          <cell r="BJ58" t="str">
            <v>-</v>
          </cell>
          <cell r="BK58" t="str">
            <v>-</v>
          </cell>
          <cell r="BL58" t="str">
            <v>-</v>
          </cell>
          <cell r="BM58" t="str">
            <v>-</v>
          </cell>
          <cell r="BN58" t="str">
            <v>-</v>
          </cell>
          <cell r="BO58" t="str">
            <v>-</v>
          </cell>
          <cell r="BP58" t="str">
            <v>-</v>
          </cell>
          <cell r="BQ58" t="str">
            <v>-</v>
          </cell>
          <cell r="BR58" t="str">
            <v>-</v>
          </cell>
          <cell r="BS58" t="str">
            <v>-</v>
          </cell>
          <cell r="BT58" t="str">
            <v>-</v>
          </cell>
          <cell r="BU58" t="str">
            <v>-</v>
          </cell>
          <cell r="BV58" t="str">
            <v>-</v>
          </cell>
          <cell r="BW58">
            <v>0</v>
          </cell>
          <cell r="BX58">
            <v>0</v>
          </cell>
          <cell r="BY58">
            <v>0</v>
          </cell>
          <cell r="BZ58" t="str">
            <v>-</v>
          </cell>
          <cell r="CA58" t="str">
            <v>-</v>
          </cell>
          <cell r="CB58" t="str">
            <v>X</v>
          </cell>
          <cell r="CC58" t="str">
            <v>-</v>
          </cell>
          <cell r="CD58">
            <v>0</v>
          </cell>
          <cell r="CE58">
            <v>0</v>
          </cell>
          <cell r="CF58">
            <v>0</v>
          </cell>
          <cell r="CG58">
            <v>0</v>
          </cell>
          <cell r="CH58">
            <v>0</v>
          </cell>
          <cell r="CI58">
            <v>0</v>
          </cell>
          <cell r="CJ58">
            <v>0</v>
          </cell>
          <cell r="CK58">
            <v>0</v>
          </cell>
          <cell r="CL58">
            <v>0</v>
          </cell>
          <cell r="CM58">
            <v>0</v>
          </cell>
          <cell r="CN58">
            <v>0</v>
          </cell>
          <cell r="CO58">
            <v>0</v>
          </cell>
        </row>
        <row r="59">
          <cell r="B59" t="str">
            <v>A2418684-05</v>
          </cell>
          <cell r="C59" t="str">
            <v>Taikkiso Co,. LTD/ Kraton Fromosa Polymers Corp</v>
          </cell>
          <cell r="D59" t="str">
            <v>Sideri</v>
          </cell>
          <cell r="E59">
            <v>0</v>
          </cell>
          <cell r="F59">
            <v>0</v>
          </cell>
          <cell r="G59" t="str">
            <v>Kanous</v>
          </cell>
          <cell r="H59" t="str">
            <v>Michelle</v>
          </cell>
          <cell r="I59" t="str">
            <v>TKK2014S-22</v>
          </cell>
          <cell r="J59" t="str">
            <v>P8811 SPARE</v>
          </cell>
          <cell r="K59">
            <v>106286</v>
          </cell>
          <cell r="L59">
            <v>0</v>
          </cell>
          <cell r="M59">
            <v>1</v>
          </cell>
          <cell r="N59" t="str">
            <v>LMV322</v>
          </cell>
          <cell r="O59">
            <v>79724</v>
          </cell>
          <cell r="P59" t="str">
            <v>PP</v>
          </cell>
          <cell r="Q59" t="str">
            <v>MCPX</v>
          </cell>
          <cell r="R59" t="str">
            <v>PF</v>
          </cell>
          <cell r="S59" t="str">
            <v>N</v>
          </cell>
          <cell r="T59" t="str">
            <v>N</v>
          </cell>
          <cell r="U59">
            <v>41759</v>
          </cell>
          <cell r="V59">
            <v>41759</v>
          </cell>
          <cell r="W59">
            <v>41925</v>
          </cell>
          <cell r="X59">
            <v>41925</v>
          </cell>
          <cell r="Y59">
            <v>41758</v>
          </cell>
          <cell r="Z59" t="str">
            <v>-</v>
          </cell>
          <cell r="AA59" t="str">
            <v>-</v>
          </cell>
          <cell r="AB59">
            <v>41766</v>
          </cell>
          <cell r="AC59">
            <v>41799</v>
          </cell>
          <cell r="AD59">
            <v>41813</v>
          </cell>
          <cell r="AE59">
            <v>41834</v>
          </cell>
          <cell r="AF59">
            <v>41841</v>
          </cell>
          <cell r="AG59">
            <v>0</v>
          </cell>
          <cell r="AH59">
            <v>41895</v>
          </cell>
          <cell r="AI59" t="str">
            <v>-</v>
          </cell>
          <cell r="AJ59">
            <v>59</v>
          </cell>
          <cell r="AK59">
            <v>23.714285714285715</v>
          </cell>
          <cell r="AL59">
            <v>41758</v>
          </cell>
          <cell r="AM59" t="str">
            <v>-</v>
          </cell>
          <cell r="AN59" t="str">
            <v>-</v>
          </cell>
          <cell r="AO59">
            <v>0</v>
          </cell>
          <cell r="AP59">
            <v>0</v>
          </cell>
          <cell r="AQ59">
            <v>0</v>
          </cell>
          <cell r="AR59">
            <v>0</v>
          </cell>
          <cell r="AS59">
            <v>0</v>
          </cell>
          <cell r="AT59">
            <v>0</v>
          </cell>
          <cell r="AU59">
            <v>0</v>
          </cell>
          <cell r="AV59">
            <v>0</v>
          </cell>
          <cell r="AW59">
            <v>0</v>
          </cell>
          <cell r="AX59">
            <v>0</v>
          </cell>
          <cell r="AY59">
            <v>0</v>
          </cell>
          <cell r="AZ59" t="str">
            <v/>
          </cell>
          <cell r="BA59" t="str">
            <v/>
          </cell>
          <cell r="BB59" t="str">
            <v/>
          </cell>
          <cell r="BC59" t="str">
            <v/>
          </cell>
          <cell r="BD59" t="str">
            <v>EXW</v>
          </cell>
          <cell r="BE59" t="str">
            <v>Arvada</v>
          </cell>
          <cell r="BF59" t="str">
            <v>Taiwan</v>
          </cell>
          <cell r="BG59">
            <v>0</v>
          </cell>
          <cell r="BH59" t="str">
            <v>OE</v>
          </cell>
          <cell r="BI59">
            <v>0</v>
          </cell>
          <cell r="BJ59" t="str">
            <v>-</v>
          </cell>
          <cell r="BK59" t="str">
            <v>-</v>
          </cell>
          <cell r="BL59" t="str">
            <v>-</v>
          </cell>
          <cell r="BM59" t="str">
            <v>-</v>
          </cell>
          <cell r="BN59" t="str">
            <v>-</v>
          </cell>
          <cell r="BO59" t="str">
            <v>-</v>
          </cell>
          <cell r="BP59" t="str">
            <v>-</v>
          </cell>
          <cell r="BQ59" t="str">
            <v>-</v>
          </cell>
          <cell r="BR59" t="str">
            <v>-</v>
          </cell>
          <cell r="BS59" t="str">
            <v>-</v>
          </cell>
          <cell r="BT59" t="str">
            <v>-</v>
          </cell>
          <cell r="BU59" t="str">
            <v>-</v>
          </cell>
          <cell r="BV59" t="str">
            <v>-</v>
          </cell>
          <cell r="BW59">
            <v>0</v>
          </cell>
          <cell r="BX59">
            <v>0</v>
          </cell>
          <cell r="BY59">
            <v>0</v>
          </cell>
          <cell r="BZ59" t="str">
            <v>-</v>
          </cell>
          <cell r="CA59" t="str">
            <v>-</v>
          </cell>
          <cell r="CB59" t="str">
            <v>X</v>
          </cell>
          <cell r="CC59" t="str">
            <v>-</v>
          </cell>
          <cell r="CD59">
            <v>0</v>
          </cell>
          <cell r="CE59">
            <v>0</v>
          </cell>
          <cell r="CF59">
            <v>0</v>
          </cell>
          <cell r="CG59">
            <v>0</v>
          </cell>
          <cell r="CH59">
            <v>0</v>
          </cell>
          <cell r="CI59">
            <v>0</v>
          </cell>
          <cell r="CJ59">
            <v>0</v>
          </cell>
          <cell r="CK59">
            <v>0</v>
          </cell>
          <cell r="CL59">
            <v>0</v>
          </cell>
          <cell r="CM59">
            <v>0</v>
          </cell>
          <cell r="CN59">
            <v>0</v>
          </cell>
          <cell r="CO59">
            <v>0</v>
          </cell>
        </row>
        <row r="60">
          <cell r="B60" t="str">
            <v>A2431726-01</v>
          </cell>
          <cell r="C60" t="str">
            <v>OEC/ Marathon Petroleum</v>
          </cell>
          <cell r="D60" t="str">
            <v>FLT</v>
          </cell>
          <cell r="E60" t="str">
            <v>Ogden</v>
          </cell>
          <cell r="F60" t="str">
            <v>Miller</v>
          </cell>
          <cell r="G60" t="str">
            <v>-</v>
          </cell>
          <cell r="H60" t="str">
            <v>FLT</v>
          </cell>
          <cell r="I60" t="str">
            <v>6019328</v>
          </cell>
          <cell r="J60">
            <v>0</v>
          </cell>
          <cell r="K60" t="str">
            <v>126292-1</v>
          </cell>
          <cell r="L60">
            <v>0</v>
          </cell>
          <cell r="M60">
            <v>1</v>
          </cell>
          <cell r="N60" t="str">
            <v>LMV802</v>
          </cell>
          <cell r="O60">
            <v>14961.83</v>
          </cell>
          <cell r="P60" t="str">
            <v>-</v>
          </cell>
          <cell r="Q60" t="str">
            <v>FLT</v>
          </cell>
          <cell r="R60" t="str">
            <v>PB</v>
          </cell>
          <cell r="S60" t="str">
            <v>N</v>
          </cell>
          <cell r="T60" t="str">
            <v>N</v>
          </cell>
          <cell r="U60">
            <v>41793</v>
          </cell>
          <cell r="V60">
            <v>41794</v>
          </cell>
          <cell r="W60">
            <v>41894</v>
          </cell>
          <cell r="X60">
            <v>41894</v>
          </cell>
          <cell r="Y60">
            <v>41793</v>
          </cell>
          <cell r="Z60">
            <v>41801</v>
          </cell>
          <cell r="AA60" t="str">
            <v>-</v>
          </cell>
          <cell r="AB60">
            <v>41801</v>
          </cell>
          <cell r="AC60">
            <v>41782</v>
          </cell>
          <cell r="AD60">
            <v>41796</v>
          </cell>
          <cell r="AE60">
            <v>41839</v>
          </cell>
          <cell r="AF60">
            <v>41842</v>
          </cell>
          <cell r="AG60">
            <v>0</v>
          </cell>
          <cell r="AH60">
            <v>41864</v>
          </cell>
          <cell r="AI60" t="str">
            <v>-</v>
          </cell>
          <cell r="AJ60">
            <v>35</v>
          </cell>
          <cell r="AK60">
            <v>14.285714285714286</v>
          </cell>
          <cell r="AL60">
            <v>41793</v>
          </cell>
          <cell r="AM60">
            <v>0</v>
          </cell>
          <cell r="AN60" t="str">
            <v>-</v>
          </cell>
          <cell r="AO60">
            <v>0</v>
          </cell>
          <cell r="AP60">
            <v>0</v>
          </cell>
          <cell r="AQ60">
            <v>0</v>
          </cell>
          <cell r="AR60">
            <v>0</v>
          </cell>
          <cell r="AS60">
            <v>0</v>
          </cell>
          <cell r="AT60">
            <v>0</v>
          </cell>
          <cell r="AU60">
            <v>0</v>
          </cell>
          <cell r="AV60">
            <v>0</v>
          </cell>
          <cell r="AW60">
            <v>0</v>
          </cell>
          <cell r="AX60">
            <v>0</v>
          </cell>
          <cell r="AY60">
            <v>0</v>
          </cell>
          <cell r="AZ60" t="str">
            <v/>
          </cell>
          <cell r="BA60" t="str">
            <v/>
          </cell>
          <cell r="BB60" t="str">
            <v/>
          </cell>
          <cell r="BC60" t="str">
            <v/>
          </cell>
          <cell r="BD60" t="str">
            <v>FCA</v>
          </cell>
          <cell r="BE60" t="str">
            <v>Arvada</v>
          </cell>
          <cell r="BF60" t="str">
            <v>USA - TX</v>
          </cell>
          <cell r="BG60">
            <v>0</v>
          </cell>
          <cell r="BH60" t="str">
            <v>DI</v>
          </cell>
          <cell r="BI60">
            <v>0</v>
          </cell>
          <cell r="BJ60">
            <v>41801</v>
          </cell>
          <cell r="BK60">
            <v>41808</v>
          </cell>
          <cell r="BL60">
            <v>41810</v>
          </cell>
          <cell r="BM60">
            <v>41822</v>
          </cell>
          <cell r="BN60">
            <v>41908</v>
          </cell>
          <cell r="BO60">
            <v>41915</v>
          </cell>
          <cell r="BP60">
            <v>-5</v>
          </cell>
          <cell r="BQ60">
            <v>-12</v>
          </cell>
          <cell r="BR60">
            <v>-14</v>
          </cell>
          <cell r="BS60">
            <v>-26</v>
          </cell>
          <cell r="BT60">
            <v>0</v>
          </cell>
          <cell r="BU60">
            <v>-112</v>
          </cell>
          <cell r="BV60">
            <v>-119</v>
          </cell>
          <cell r="BW60">
            <v>0</v>
          </cell>
          <cell r="BX60">
            <v>0</v>
          </cell>
          <cell r="BY60">
            <v>0</v>
          </cell>
          <cell r="BZ60" t="str">
            <v>-</v>
          </cell>
          <cell r="CA60" t="str">
            <v>-</v>
          </cell>
          <cell r="CB60" t="str">
            <v>X</v>
          </cell>
          <cell r="CC60" t="str">
            <v>-</v>
          </cell>
          <cell r="CD60">
            <v>0</v>
          </cell>
          <cell r="CE60">
            <v>0</v>
          </cell>
          <cell r="CF60">
            <v>0</v>
          </cell>
          <cell r="CG60">
            <v>0</v>
          </cell>
          <cell r="CH60">
            <v>0</v>
          </cell>
          <cell r="CI60">
            <v>0</v>
          </cell>
          <cell r="CJ60">
            <v>0</v>
          </cell>
          <cell r="CK60">
            <v>0</v>
          </cell>
          <cell r="CL60">
            <v>0</v>
          </cell>
          <cell r="CM60">
            <v>0</v>
          </cell>
          <cell r="CN60">
            <v>0</v>
          </cell>
          <cell r="CO60">
            <v>0</v>
          </cell>
        </row>
        <row r="61">
          <cell r="B61" t="str">
            <v>A2428965-01</v>
          </cell>
          <cell r="C61" t="str">
            <v>Air Products &amp; Chemicals, Inc</v>
          </cell>
          <cell r="D61" t="str">
            <v>Kennedy</v>
          </cell>
          <cell r="E61" t="str">
            <v>Tippet</v>
          </cell>
          <cell r="F61" t="str">
            <v>Miller</v>
          </cell>
          <cell r="G61" t="str">
            <v>-</v>
          </cell>
          <cell r="H61" t="str">
            <v>FLT</v>
          </cell>
          <cell r="I61" t="str">
            <v>4503079947/01</v>
          </cell>
          <cell r="J61">
            <v>0</v>
          </cell>
          <cell r="K61">
            <v>128108</v>
          </cell>
          <cell r="L61">
            <v>0</v>
          </cell>
          <cell r="M61">
            <v>1</v>
          </cell>
          <cell r="N61" t="str">
            <v>LMV333</v>
          </cell>
          <cell r="O61">
            <v>75187</v>
          </cell>
          <cell r="P61" t="str">
            <v>-</v>
          </cell>
          <cell r="Q61" t="str">
            <v>STD</v>
          </cell>
          <cell r="R61" t="str">
            <v>PA</v>
          </cell>
          <cell r="S61" t="str">
            <v>N</v>
          </cell>
          <cell r="T61" t="str">
            <v>N</v>
          </cell>
          <cell r="U61">
            <v>41782</v>
          </cell>
          <cell r="V61">
            <v>41787</v>
          </cell>
          <cell r="W61">
            <v>41894</v>
          </cell>
          <cell r="X61">
            <v>41894</v>
          </cell>
          <cell r="Y61">
            <v>41782</v>
          </cell>
          <cell r="Z61" t="str">
            <v>-</v>
          </cell>
          <cell r="AA61" t="str">
            <v>-</v>
          </cell>
          <cell r="AB61">
            <v>41794</v>
          </cell>
          <cell r="AC61">
            <v>41782</v>
          </cell>
          <cell r="AD61">
            <v>41796</v>
          </cell>
          <cell r="AE61">
            <v>41839</v>
          </cell>
          <cell r="AF61">
            <v>41842</v>
          </cell>
          <cell r="AG61">
            <v>0</v>
          </cell>
          <cell r="AH61">
            <v>41864</v>
          </cell>
          <cell r="AI61" t="str">
            <v>-</v>
          </cell>
          <cell r="AJ61">
            <v>40</v>
          </cell>
          <cell r="AK61">
            <v>15.285714285714286</v>
          </cell>
          <cell r="AL61">
            <v>41782</v>
          </cell>
          <cell r="AM61" t="str">
            <v>-</v>
          </cell>
          <cell r="AN61" t="str">
            <v>-</v>
          </cell>
          <cell r="AO61">
            <v>0</v>
          </cell>
          <cell r="AP61">
            <v>0</v>
          </cell>
          <cell r="AQ61">
            <v>0</v>
          </cell>
          <cell r="AR61">
            <v>0</v>
          </cell>
          <cell r="AS61">
            <v>0</v>
          </cell>
          <cell r="AT61">
            <v>0</v>
          </cell>
          <cell r="AU61">
            <v>0</v>
          </cell>
          <cell r="AV61">
            <v>0</v>
          </cell>
          <cell r="AW61">
            <v>0</v>
          </cell>
          <cell r="AX61">
            <v>0</v>
          </cell>
          <cell r="AY61">
            <v>0</v>
          </cell>
          <cell r="AZ61" t="str">
            <v/>
          </cell>
          <cell r="BA61" t="str">
            <v/>
          </cell>
          <cell r="BB61" t="str">
            <v/>
          </cell>
          <cell r="BC61" t="str">
            <v/>
          </cell>
          <cell r="BD61" t="str">
            <v>FCA</v>
          </cell>
          <cell r="BE61" t="str">
            <v>Arvada</v>
          </cell>
          <cell r="BF61" t="str">
            <v>USA-LA</v>
          </cell>
          <cell r="BG61">
            <v>0</v>
          </cell>
          <cell r="BH61" t="str">
            <v>DI</v>
          </cell>
          <cell r="BI61">
            <v>0</v>
          </cell>
          <cell r="BJ61">
            <v>41794</v>
          </cell>
          <cell r="BK61">
            <v>41801</v>
          </cell>
          <cell r="BL61">
            <v>41801</v>
          </cell>
          <cell r="BM61">
            <v>41815</v>
          </cell>
          <cell r="BN61">
            <v>41908</v>
          </cell>
          <cell r="BO61">
            <v>41915</v>
          </cell>
          <cell r="BP61">
            <v>2</v>
          </cell>
          <cell r="BQ61">
            <v>-5</v>
          </cell>
          <cell r="BR61">
            <v>-5</v>
          </cell>
          <cell r="BS61">
            <v>-19</v>
          </cell>
          <cell r="BT61">
            <v>0</v>
          </cell>
          <cell r="BU61">
            <v>-112</v>
          </cell>
          <cell r="BV61">
            <v>-119</v>
          </cell>
          <cell r="BW61">
            <v>0</v>
          </cell>
          <cell r="BX61">
            <v>0</v>
          </cell>
          <cell r="BY61">
            <v>0</v>
          </cell>
          <cell r="BZ61" t="str">
            <v>-</v>
          </cell>
          <cell r="CA61" t="str">
            <v>-</v>
          </cell>
          <cell r="CB61" t="str">
            <v>X</v>
          </cell>
          <cell r="CC61" t="str">
            <v>-</v>
          </cell>
          <cell r="CD61">
            <v>0</v>
          </cell>
          <cell r="CE61">
            <v>0</v>
          </cell>
          <cell r="CF61">
            <v>0</v>
          </cell>
          <cell r="CG61">
            <v>0</v>
          </cell>
          <cell r="CH61">
            <v>0</v>
          </cell>
          <cell r="CI61">
            <v>0</v>
          </cell>
          <cell r="CJ61">
            <v>0</v>
          </cell>
          <cell r="CK61">
            <v>0</v>
          </cell>
          <cell r="CL61">
            <v>0</v>
          </cell>
          <cell r="CM61">
            <v>0</v>
          </cell>
          <cell r="CN61">
            <v>0</v>
          </cell>
          <cell r="CO61">
            <v>0</v>
          </cell>
        </row>
        <row r="62">
          <cell r="B62" t="str">
            <v>C2413612-01</v>
          </cell>
          <cell r="C62" t="str">
            <v>Shanghai Xuanpei Fluid Machinery</v>
          </cell>
          <cell r="D62" t="str">
            <v>Sideri</v>
          </cell>
          <cell r="E62">
            <v>0</v>
          </cell>
          <cell r="F62">
            <v>0</v>
          </cell>
          <cell r="G62" t="str">
            <v>Thompson</v>
          </cell>
          <cell r="H62" t="str">
            <v>Michelle</v>
          </cell>
          <cell r="I62" t="str">
            <v>2014-0331</v>
          </cell>
          <cell r="J62" t="str">
            <v>C-9308</v>
          </cell>
          <cell r="K62" t="str">
            <v>SC13005</v>
          </cell>
          <cell r="L62">
            <v>0</v>
          </cell>
          <cell r="M62">
            <v>1</v>
          </cell>
          <cell r="N62" t="str">
            <v>LMC311P</v>
          </cell>
          <cell r="O62">
            <v>257908</v>
          </cell>
          <cell r="P62" t="str">
            <v>PP</v>
          </cell>
          <cell r="Q62" t="str">
            <v>MCPX</v>
          </cell>
          <cell r="R62" t="str">
            <v>CC</v>
          </cell>
          <cell r="S62" t="str">
            <v>N</v>
          </cell>
          <cell r="T62" t="str">
            <v>N</v>
          </cell>
          <cell r="U62">
            <v>41745</v>
          </cell>
          <cell r="V62">
            <v>41746</v>
          </cell>
          <cell r="W62">
            <v>41937</v>
          </cell>
          <cell r="X62">
            <v>41937</v>
          </cell>
          <cell r="Y62">
            <v>41745</v>
          </cell>
          <cell r="Z62" t="str">
            <v>-</v>
          </cell>
          <cell r="AA62" t="str">
            <v>-</v>
          </cell>
          <cell r="AB62">
            <v>41760</v>
          </cell>
          <cell r="AC62">
            <v>41825</v>
          </cell>
          <cell r="AD62">
            <v>41839</v>
          </cell>
          <cell r="AE62">
            <v>41838</v>
          </cell>
          <cell r="AF62">
            <v>41842</v>
          </cell>
          <cell r="AG62">
            <v>0</v>
          </cell>
          <cell r="AH62">
            <v>41907</v>
          </cell>
          <cell r="AI62" t="str">
            <v>-</v>
          </cell>
          <cell r="AJ62">
            <v>69</v>
          </cell>
          <cell r="AK62">
            <v>27.285714285714285</v>
          </cell>
          <cell r="AL62">
            <v>41745</v>
          </cell>
          <cell r="AM62" t="str">
            <v>-</v>
          </cell>
          <cell r="AN62" t="str">
            <v>-</v>
          </cell>
          <cell r="AO62">
            <v>0</v>
          </cell>
          <cell r="AP62">
            <v>0</v>
          </cell>
          <cell r="AQ62">
            <v>0</v>
          </cell>
          <cell r="AR62">
            <v>0</v>
          </cell>
          <cell r="AS62">
            <v>0</v>
          </cell>
          <cell r="AT62">
            <v>0</v>
          </cell>
          <cell r="AU62">
            <v>0</v>
          </cell>
          <cell r="AV62">
            <v>0</v>
          </cell>
          <cell r="AW62">
            <v>0</v>
          </cell>
          <cell r="AX62">
            <v>0</v>
          </cell>
          <cell r="AY62">
            <v>0</v>
          </cell>
          <cell r="AZ62" t="str">
            <v/>
          </cell>
          <cell r="BA62" t="str">
            <v/>
          </cell>
          <cell r="BB62" t="str">
            <v/>
          </cell>
          <cell r="BC62" t="str">
            <v/>
          </cell>
          <cell r="BD62" t="str">
            <v>CIF</v>
          </cell>
          <cell r="BE62" t="str">
            <v>SHANGHAI SEAPORT</v>
          </cell>
          <cell r="BF62" t="str">
            <v>China</v>
          </cell>
          <cell r="BG62">
            <v>0</v>
          </cell>
          <cell r="BH62" t="str">
            <v>OD</v>
          </cell>
          <cell r="BI62">
            <v>0</v>
          </cell>
          <cell r="BJ62">
            <v>41753</v>
          </cell>
          <cell r="BK62">
            <v>41760</v>
          </cell>
          <cell r="BL62">
            <v>41776</v>
          </cell>
          <cell r="BM62">
            <v>41774</v>
          </cell>
          <cell r="BN62">
            <v>41951</v>
          </cell>
          <cell r="BO62">
            <v>41958</v>
          </cell>
          <cell r="BP62">
            <v>43</v>
          </cell>
          <cell r="BQ62">
            <v>36</v>
          </cell>
          <cell r="BR62">
            <v>20</v>
          </cell>
          <cell r="BS62">
            <v>22</v>
          </cell>
          <cell r="BT62">
            <v>0</v>
          </cell>
          <cell r="BU62">
            <v>-155</v>
          </cell>
          <cell r="BV62">
            <v>-162</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row>
        <row r="63">
          <cell r="B63" t="str">
            <v>A2428984-01</v>
          </cell>
          <cell r="C63" t="str">
            <v>ExxonMobil</v>
          </cell>
          <cell r="D63" t="str">
            <v>Kennedy</v>
          </cell>
          <cell r="E63" t="str">
            <v>Tippet</v>
          </cell>
          <cell r="F63" t="str">
            <v>Miller</v>
          </cell>
          <cell r="G63" t="str">
            <v>-</v>
          </cell>
          <cell r="H63" t="str">
            <v>FLT</v>
          </cell>
          <cell r="I63" t="str">
            <v>4551137217</v>
          </cell>
          <cell r="J63">
            <v>0</v>
          </cell>
          <cell r="K63" t="str">
            <v>117319-3 Field Quote</v>
          </cell>
          <cell r="L63">
            <v>0</v>
          </cell>
          <cell r="M63">
            <v>1</v>
          </cell>
          <cell r="N63" t="str">
            <v>LMV311</v>
          </cell>
          <cell r="O63">
            <v>96940</v>
          </cell>
          <cell r="P63" t="str">
            <v>PP</v>
          </cell>
          <cell r="Q63" t="str">
            <v>FLT</v>
          </cell>
          <cell r="R63" t="str">
            <v>PB</v>
          </cell>
          <cell r="S63" t="str">
            <v>N</v>
          </cell>
          <cell r="T63" t="str">
            <v>N</v>
          </cell>
          <cell r="U63">
            <v>41786</v>
          </cell>
          <cell r="V63">
            <v>41787</v>
          </cell>
          <cell r="W63">
            <v>41897</v>
          </cell>
          <cell r="X63">
            <v>41897</v>
          </cell>
          <cell r="Y63">
            <v>41786</v>
          </cell>
          <cell r="Z63" t="str">
            <v>-</v>
          </cell>
          <cell r="AA63" t="str">
            <v>-</v>
          </cell>
          <cell r="AB63">
            <v>41794</v>
          </cell>
          <cell r="AC63">
            <v>41785</v>
          </cell>
          <cell r="AD63">
            <v>41799</v>
          </cell>
          <cell r="AE63">
            <v>41842</v>
          </cell>
          <cell r="AF63">
            <v>41845</v>
          </cell>
          <cell r="AG63">
            <v>0</v>
          </cell>
          <cell r="AH63">
            <v>41867</v>
          </cell>
          <cell r="AI63" t="str">
            <v>-</v>
          </cell>
          <cell r="AJ63">
            <v>43</v>
          </cell>
          <cell r="AK63">
            <v>15.714285714285714</v>
          </cell>
          <cell r="AL63">
            <v>41786</v>
          </cell>
          <cell r="AM63" t="str">
            <v>-</v>
          </cell>
          <cell r="AN63" t="str">
            <v>-</v>
          </cell>
          <cell r="AO63">
            <v>0</v>
          </cell>
          <cell r="AP63">
            <v>0</v>
          </cell>
          <cell r="AQ63">
            <v>0</v>
          </cell>
          <cell r="AR63">
            <v>0</v>
          </cell>
          <cell r="AS63">
            <v>0</v>
          </cell>
          <cell r="AT63">
            <v>0</v>
          </cell>
          <cell r="AU63">
            <v>0</v>
          </cell>
          <cell r="AV63">
            <v>0</v>
          </cell>
          <cell r="AW63">
            <v>0</v>
          </cell>
          <cell r="AX63">
            <v>0</v>
          </cell>
          <cell r="AY63">
            <v>0</v>
          </cell>
          <cell r="AZ63" t="str">
            <v/>
          </cell>
          <cell r="BA63" t="str">
            <v/>
          </cell>
          <cell r="BB63" t="str">
            <v/>
          </cell>
          <cell r="BC63" t="str">
            <v/>
          </cell>
          <cell r="BD63" t="str">
            <v>FCA</v>
          </cell>
          <cell r="BE63" t="str">
            <v>Arvada</v>
          </cell>
          <cell r="BF63" t="str">
            <v>USA- TX</v>
          </cell>
          <cell r="BG63">
            <v>0</v>
          </cell>
          <cell r="BH63" t="str">
            <v>DI</v>
          </cell>
          <cell r="BI63">
            <v>0</v>
          </cell>
          <cell r="BJ63">
            <v>41794</v>
          </cell>
          <cell r="BK63">
            <v>41801</v>
          </cell>
          <cell r="BL63">
            <v>41803</v>
          </cell>
          <cell r="BM63">
            <v>41815</v>
          </cell>
          <cell r="BN63">
            <v>41911</v>
          </cell>
          <cell r="BO63">
            <v>41918</v>
          </cell>
          <cell r="BP63">
            <v>2</v>
          </cell>
          <cell r="BQ63">
            <v>-5</v>
          </cell>
          <cell r="BR63">
            <v>-7</v>
          </cell>
          <cell r="BS63">
            <v>-19</v>
          </cell>
          <cell r="BT63">
            <v>0</v>
          </cell>
          <cell r="BU63">
            <v>-115</v>
          </cell>
          <cell r="BV63">
            <v>-122</v>
          </cell>
          <cell r="BW63">
            <v>0</v>
          </cell>
          <cell r="BX63">
            <v>0</v>
          </cell>
          <cell r="BY63">
            <v>0</v>
          </cell>
          <cell r="BZ63" t="str">
            <v>-</v>
          </cell>
          <cell r="CA63" t="str">
            <v>-</v>
          </cell>
          <cell r="CB63" t="str">
            <v>X</v>
          </cell>
          <cell r="CC63" t="str">
            <v>-</v>
          </cell>
          <cell r="CD63">
            <v>0</v>
          </cell>
          <cell r="CE63">
            <v>0</v>
          </cell>
          <cell r="CF63">
            <v>0</v>
          </cell>
          <cell r="CG63">
            <v>0</v>
          </cell>
          <cell r="CH63">
            <v>0</v>
          </cell>
          <cell r="CI63">
            <v>0</v>
          </cell>
          <cell r="CJ63">
            <v>0</v>
          </cell>
          <cell r="CK63">
            <v>0</v>
          </cell>
          <cell r="CL63">
            <v>0</v>
          </cell>
          <cell r="CM63">
            <v>0</v>
          </cell>
          <cell r="CN63">
            <v>0</v>
          </cell>
          <cell r="CO63">
            <v>0</v>
          </cell>
        </row>
        <row r="64">
          <cell r="B64" t="str">
            <v>C2425778-01</v>
          </cell>
          <cell r="C64" t="str">
            <v>UOP/ NSRP CCR</v>
          </cell>
          <cell r="D64" t="str">
            <v>Boening</v>
          </cell>
          <cell r="E64" t="str">
            <v>Makuh</v>
          </cell>
          <cell r="F64" t="str">
            <v>Miller</v>
          </cell>
          <cell r="G64" t="str">
            <v>-</v>
          </cell>
          <cell r="H64" t="str">
            <v>FLT</v>
          </cell>
          <cell r="I64" t="str">
            <v>4500574036</v>
          </cell>
          <cell r="J64" t="str">
            <v>043-K-101</v>
          </cell>
          <cell r="K64" t="str">
            <v>SC10095</v>
          </cell>
          <cell r="L64">
            <v>0</v>
          </cell>
          <cell r="M64">
            <v>1</v>
          </cell>
          <cell r="N64" t="str">
            <v>LMC311P</v>
          </cell>
          <cell r="O64">
            <v>179622.64</v>
          </cell>
          <cell r="P64" t="str">
            <v>PP</v>
          </cell>
          <cell r="Q64" t="str">
            <v>MCPX</v>
          </cell>
          <cell r="R64" t="str">
            <v>CA</v>
          </cell>
          <cell r="S64" t="str">
            <v>Y</v>
          </cell>
          <cell r="T64" t="str">
            <v>N</v>
          </cell>
          <cell r="U64">
            <v>41778</v>
          </cell>
          <cell r="V64">
            <v>41779</v>
          </cell>
          <cell r="W64">
            <v>41919</v>
          </cell>
          <cell r="X64">
            <v>41919</v>
          </cell>
          <cell r="Y64">
            <v>41778</v>
          </cell>
          <cell r="Z64">
            <v>41786</v>
          </cell>
          <cell r="AA64">
            <v>41786</v>
          </cell>
          <cell r="AB64">
            <v>41793</v>
          </cell>
          <cell r="AC64">
            <v>41807</v>
          </cell>
          <cell r="AD64">
            <v>41821</v>
          </cell>
          <cell r="AE64">
            <v>41841</v>
          </cell>
          <cell r="AF64">
            <v>41845</v>
          </cell>
          <cell r="AG64">
            <v>0</v>
          </cell>
          <cell r="AH64">
            <v>41889</v>
          </cell>
          <cell r="AI64" t="str">
            <v>-</v>
          </cell>
          <cell r="AJ64">
            <v>49</v>
          </cell>
          <cell r="AK64">
            <v>20</v>
          </cell>
          <cell r="AL64">
            <v>41778</v>
          </cell>
          <cell r="AM64">
            <v>0</v>
          </cell>
          <cell r="AN64">
            <v>0</v>
          </cell>
          <cell r="AO64">
            <v>0</v>
          </cell>
          <cell r="AP64">
            <v>0</v>
          </cell>
          <cell r="AQ64">
            <v>0</v>
          </cell>
          <cell r="AR64">
            <v>0</v>
          </cell>
          <cell r="AS64">
            <v>0</v>
          </cell>
          <cell r="AT64">
            <v>0</v>
          </cell>
          <cell r="AU64">
            <v>0</v>
          </cell>
          <cell r="AV64">
            <v>0</v>
          </cell>
          <cell r="AW64">
            <v>0</v>
          </cell>
          <cell r="AX64">
            <v>0</v>
          </cell>
          <cell r="AY64">
            <v>0</v>
          </cell>
          <cell r="AZ64" t="str">
            <v/>
          </cell>
          <cell r="BA64" t="str">
            <v/>
          </cell>
          <cell r="BB64" t="str">
            <v/>
          </cell>
          <cell r="BC64" t="str">
            <v/>
          </cell>
          <cell r="BD64" t="str">
            <v>FCA</v>
          </cell>
          <cell r="BE64" t="str">
            <v>Arvada</v>
          </cell>
          <cell r="BF64" t="str">
            <v>Vietnam</v>
          </cell>
          <cell r="BG64">
            <v>0</v>
          </cell>
          <cell r="BH64" t="str">
            <v>SI</v>
          </cell>
          <cell r="BI64">
            <v>0</v>
          </cell>
          <cell r="BJ64">
            <v>41786</v>
          </cell>
          <cell r="BK64">
            <v>41793</v>
          </cell>
          <cell r="BL64">
            <v>41800</v>
          </cell>
          <cell r="BM64">
            <v>41807</v>
          </cell>
          <cell r="BN64">
            <v>41933</v>
          </cell>
          <cell r="BO64">
            <v>41940</v>
          </cell>
          <cell r="BP64">
            <v>10</v>
          </cell>
          <cell r="BQ64">
            <v>3</v>
          </cell>
          <cell r="BR64">
            <v>-4</v>
          </cell>
          <cell r="BS64">
            <v>-11</v>
          </cell>
          <cell r="BT64">
            <v>0</v>
          </cell>
          <cell r="BU64">
            <v>-137</v>
          </cell>
          <cell r="BV64">
            <v>-144</v>
          </cell>
          <cell r="BW64">
            <v>0</v>
          </cell>
          <cell r="BX64">
            <v>0</v>
          </cell>
          <cell r="BY64">
            <v>0</v>
          </cell>
          <cell r="BZ64" t="str">
            <v>-</v>
          </cell>
          <cell r="CA64" t="str">
            <v>-</v>
          </cell>
          <cell r="CB64" t="str">
            <v>X</v>
          </cell>
          <cell r="CC64" t="str">
            <v>-</v>
          </cell>
          <cell r="CD64">
            <v>0</v>
          </cell>
          <cell r="CE64">
            <v>0</v>
          </cell>
          <cell r="CF64">
            <v>0</v>
          </cell>
          <cell r="CG64">
            <v>0</v>
          </cell>
          <cell r="CH64">
            <v>0</v>
          </cell>
          <cell r="CI64">
            <v>0</v>
          </cell>
          <cell r="CJ64">
            <v>0</v>
          </cell>
          <cell r="CK64">
            <v>0</v>
          </cell>
          <cell r="CL64">
            <v>0</v>
          </cell>
          <cell r="CM64">
            <v>0</v>
          </cell>
          <cell r="CN64">
            <v>0</v>
          </cell>
          <cell r="CO64">
            <v>0</v>
          </cell>
        </row>
        <row r="65">
          <cell r="B65" t="str">
            <v>C2425778-02</v>
          </cell>
          <cell r="C65" t="str">
            <v>UOP/ NSRP CCR</v>
          </cell>
          <cell r="D65" t="str">
            <v>Boening</v>
          </cell>
          <cell r="E65" t="str">
            <v>Makuh</v>
          </cell>
          <cell r="F65" t="str">
            <v>Miller</v>
          </cell>
          <cell r="G65" t="str">
            <v>-</v>
          </cell>
          <cell r="H65" t="str">
            <v>FLT</v>
          </cell>
          <cell r="I65" t="str">
            <v>4500574036</v>
          </cell>
          <cell r="J65" t="str">
            <v>043-K-105</v>
          </cell>
          <cell r="K65" t="str">
            <v>SC10095</v>
          </cell>
          <cell r="L65">
            <v>0</v>
          </cell>
          <cell r="M65">
            <v>1</v>
          </cell>
          <cell r="N65" t="str">
            <v>LMC311P</v>
          </cell>
          <cell r="O65">
            <v>179622.64</v>
          </cell>
          <cell r="P65" t="str">
            <v>PP</v>
          </cell>
          <cell r="Q65" t="str">
            <v>MCPX</v>
          </cell>
          <cell r="R65" t="str">
            <v>CA</v>
          </cell>
          <cell r="S65" t="str">
            <v>Y</v>
          </cell>
          <cell r="T65" t="str">
            <v>N</v>
          </cell>
          <cell r="U65">
            <v>41778</v>
          </cell>
          <cell r="V65">
            <v>41779</v>
          </cell>
          <cell r="W65">
            <v>41919</v>
          </cell>
          <cell r="X65">
            <v>41919</v>
          </cell>
          <cell r="Y65">
            <v>41778</v>
          </cell>
          <cell r="Z65">
            <v>41786</v>
          </cell>
          <cell r="AA65">
            <v>41786</v>
          </cell>
          <cell r="AB65">
            <v>41793</v>
          </cell>
          <cell r="AC65">
            <v>41807</v>
          </cell>
          <cell r="AD65">
            <v>41821</v>
          </cell>
          <cell r="AE65">
            <v>41841</v>
          </cell>
          <cell r="AF65">
            <v>41845</v>
          </cell>
          <cell r="AG65">
            <v>0</v>
          </cell>
          <cell r="AH65">
            <v>41889</v>
          </cell>
          <cell r="AI65" t="str">
            <v>-</v>
          </cell>
          <cell r="AJ65">
            <v>49</v>
          </cell>
          <cell r="AK65">
            <v>20</v>
          </cell>
          <cell r="AL65">
            <v>41778</v>
          </cell>
          <cell r="AM65">
            <v>0</v>
          </cell>
          <cell r="AN65">
            <v>0</v>
          </cell>
          <cell r="AO65">
            <v>0</v>
          </cell>
          <cell r="AP65">
            <v>0</v>
          </cell>
          <cell r="AQ65">
            <v>0</v>
          </cell>
          <cell r="AR65">
            <v>0</v>
          </cell>
          <cell r="AS65">
            <v>0</v>
          </cell>
          <cell r="AT65">
            <v>0</v>
          </cell>
          <cell r="AU65">
            <v>0</v>
          </cell>
          <cell r="AV65">
            <v>0</v>
          </cell>
          <cell r="AW65">
            <v>0</v>
          </cell>
          <cell r="AX65">
            <v>0</v>
          </cell>
          <cell r="AY65">
            <v>0</v>
          </cell>
          <cell r="AZ65" t="str">
            <v/>
          </cell>
          <cell r="BA65" t="str">
            <v/>
          </cell>
          <cell r="BB65" t="str">
            <v/>
          </cell>
          <cell r="BC65" t="str">
            <v/>
          </cell>
          <cell r="BD65" t="str">
            <v>FCA</v>
          </cell>
          <cell r="BE65" t="str">
            <v>Arvada</v>
          </cell>
          <cell r="BF65" t="str">
            <v>Vietnam</v>
          </cell>
          <cell r="BG65">
            <v>0</v>
          </cell>
          <cell r="BH65" t="str">
            <v>SI</v>
          </cell>
          <cell r="BI65">
            <v>0</v>
          </cell>
          <cell r="BJ65">
            <v>41786</v>
          </cell>
          <cell r="BK65">
            <v>41793</v>
          </cell>
          <cell r="BL65">
            <v>41800</v>
          </cell>
          <cell r="BM65">
            <v>41807</v>
          </cell>
          <cell r="BN65">
            <v>41933</v>
          </cell>
          <cell r="BO65">
            <v>41940</v>
          </cell>
          <cell r="BP65">
            <v>10</v>
          </cell>
          <cell r="BQ65">
            <v>3</v>
          </cell>
          <cell r="BR65">
            <v>-4</v>
          </cell>
          <cell r="BS65">
            <v>-11</v>
          </cell>
          <cell r="BT65">
            <v>0</v>
          </cell>
          <cell r="BU65">
            <v>-137</v>
          </cell>
          <cell r="BV65">
            <v>-144</v>
          </cell>
          <cell r="BW65">
            <v>0</v>
          </cell>
          <cell r="BX65">
            <v>0</v>
          </cell>
          <cell r="BY65">
            <v>0</v>
          </cell>
          <cell r="BZ65" t="str">
            <v>-</v>
          </cell>
          <cell r="CA65" t="str">
            <v>-</v>
          </cell>
          <cell r="CB65" t="str">
            <v>X</v>
          </cell>
          <cell r="CC65" t="str">
            <v>-</v>
          </cell>
          <cell r="CD65">
            <v>0</v>
          </cell>
          <cell r="CE65">
            <v>0</v>
          </cell>
          <cell r="CF65">
            <v>0</v>
          </cell>
          <cell r="CG65">
            <v>0</v>
          </cell>
          <cell r="CH65">
            <v>0</v>
          </cell>
          <cell r="CI65">
            <v>0</v>
          </cell>
          <cell r="CJ65">
            <v>0</v>
          </cell>
          <cell r="CK65">
            <v>0</v>
          </cell>
          <cell r="CL65">
            <v>0</v>
          </cell>
          <cell r="CM65">
            <v>0</v>
          </cell>
          <cell r="CN65">
            <v>0</v>
          </cell>
          <cell r="CO65">
            <v>0</v>
          </cell>
        </row>
        <row r="66">
          <cell r="B66" t="str">
            <v>A2369756-01-02</v>
          </cell>
          <cell r="C66" t="str">
            <v>Bharat Petroleum/ Kochi Refinery</v>
          </cell>
          <cell r="D66" t="str">
            <v>Parks</v>
          </cell>
          <cell r="E66">
            <v>0</v>
          </cell>
          <cell r="F66" t="str">
            <v>Reichert</v>
          </cell>
          <cell r="G66">
            <v>0</v>
          </cell>
          <cell r="H66" t="str">
            <v>Shara</v>
          </cell>
          <cell r="I66" t="str">
            <v>10/PJ/A307/5408/1107/0478</v>
          </cell>
          <cell r="J66" t="str">
            <v>IV-P-303 A/B</v>
          </cell>
          <cell r="K66">
            <v>120379</v>
          </cell>
          <cell r="L66" t="str">
            <v>Chatterji</v>
          </cell>
          <cell r="M66">
            <v>2</v>
          </cell>
          <cell r="N66" t="str">
            <v>LMV322Z</v>
          </cell>
          <cell r="O66">
            <v>393946</v>
          </cell>
          <cell r="P66" t="str">
            <v>LC</v>
          </cell>
          <cell r="Q66" t="str">
            <v>MCPX</v>
          </cell>
          <cell r="R66" t="str">
            <v>PD</v>
          </cell>
          <cell r="S66" t="str">
            <v>Y</v>
          </cell>
          <cell r="T66" t="str">
            <v>N</v>
          </cell>
          <cell r="U66">
            <v>41638</v>
          </cell>
          <cell r="V66">
            <v>41638</v>
          </cell>
          <cell r="W66">
            <v>41927</v>
          </cell>
          <cell r="X66">
            <v>41927</v>
          </cell>
          <cell r="Y66">
            <v>41674</v>
          </cell>
          <cell r="Z66">
            <v>41645</v>
          </cell>
          <cell r="AA66">
            <v>41645</v>
          </cell>
          <cell r="AB66">
            <v>41645</v>
          </cell>
          <cell r="AC66">
            <v>41815</v>
          </cell>
          <cell r="AD66">
            <v>41829</v>
          </cell>
          <cell r="AE66">
            <v>41841</v>
          </cell>
          <cell r="AF66">
            <v>41845</v>
          </cell>
          <cell r="AG66">
            <v>0</v>
          </cell>
          <cell r="AH66">
            <v>41897</v>
          </cell>
          <cell r="AI66" t="str">
            <v>-</v>
          </cell>
          <cell r="AJ66">
            <v>150</v>
          </cell>
          <cell r="AK66">
            <v>41.285714285714285</v>
          </cell>
          <cell r="AL66">
            <v>41674</v>
          </cell>
          <cell r="AM66">
            <v>0</v>
          </cell>
          <cell r="AN66">
            <v>0</v>
          </cell>
          <cell r="AO66">
            <v>0</v>
          </cell>
          <cell r="AP66">
            <v>0</v>
          </cell>
          <cell r="AQ66">
            <v>0</v>
          </cell>
          <cell r="AR66">
            <v>0</v>
          </cell>
          <cell r="AS66">
            <v>0</v>
          </cell>
          <cell r="AT66">
            <v>0</v>
          </cell>
          <cell r="AU66">
            <v>0</v>
          </cell>
          <cell r="AV66">
            <v>0</v>
          </cell>
          <cell r="AW66">
            <v>0</v>
          </cell>
          <cell r="AX66">
            <v>0</v>
          </cell>
          <cell r="AY66">
            <v>0</v>
          </cell>
          <cell r="AZ66" t="str">
            <v/>
          </cell>
          <cell r="BA66" t="str">
            <v/>
          </cell>
          <cell r="BB66" t="str">
            <v/>
          </cell>
          <cell r="BC66" t="str">
            <v/>
          </cell>
          <cell r="BD66" t="str">
            <v>FOB</v>
          </cell>
          <cell r="BE66" t="str">
            <v>Long Beach Port</v>
          </cell>
          <cell r="BF66" t="str">
            <v>India</v>
          </cell>
          <cell r="BG66">
            <v>0</v>
          </cell>
          <cell r="BH66" t="str">
            <v>OE</v>
          </cell>
          <cell r="BI66">
            <v>0</v>
          </cell>
          <cell r="BJ66">
            <v>41645</v>
          </cell>
          <cell r="BK66">
            <v>41652</v>
          </cell>
          <cell r="BL66">
            <v>41657</v>
          </cell>
          <cell r="BM66">
            <v>41666</v>
          </cell>
          <cell r="BN66">
            <v>41941</v>
          </cell>
          <cell r="BO66">
            <v>41948</v>
          </cell>
          <cell r="BP66">
            <v>151</v>
          </cell>
          <cell r="BQ66">
            <v>144</v>
          </cell>
          <cell r="BR66">
            <v>139</v>
          </cell>
          <cell r="BS66">
            <v>130</v>
          </cell>
          <cell r="BT66">
            <v>0</v>
          </cell>
          <cell r="BU66">
            <v>-145</v>
          </cell>
          <cell r="BV66">
            <v>-152</v>
          </cell>
          <cell r="BW66">
            <v>0</v>
          </cell>
          <cell r="BX66">
            <v>0</v>
          </cell>
          <cell r="BY66">
            <v>0</v>
          </cell>
          <cell r="BZ66">
            <v>0</v>
          </cell>
          <cell r="CA66">
            <v>0</v>
          </cell>
          <cell r="CB66">
            <v>0</v>
          </cell>
          <cell r="CC66">
            <v>0</v>
          </cell>
          <cell r="CD66" t="str">
            <v>uploading VDI into eroom</v>
          </cell>
          <cell r="CE66">
            <v>0</v>
          </cell>
          <cell r="CF66">
            <v>0</v>
          </cell>
          <cell r="CG66">
            <v>0</v>
          </cell>
          <cell r="CH66">
            <v>0</v>
          </cell>
          <cell r="CI66">
            <v>0</v>
          </cell>
          <cell r="CJ66">
            <v>0</v>
          </cell>
          <cell r="CK66">
            <v>0</v>
          </cell>
          <cell r="CL66">
            <v>0</v>
          </cell>
          <cell r="CM66">
            <v>0</v>
          </cell>
          <cell r="CN66">
            <v>0</v>
          </cell>
          <cell r="CO66">
            <v>0</v>
          </cell>
        </row>
        <row r="67">
          <cell r="B67" t="str">
            <v>A2369756-03-04</v>
          </cell>
          <cell r="C67" t="str">
            <v>Bharat Petroleum/ Kochi Refinery</v>
          </cell>
          <cell r="D67" t="str">
            <v>Parks</v>
          </cell>
          <cell r="E67">
            <v>0</v>
          </cell>
          <cell r="F67" t="str">
            <v>Reichert</v>
          </cell>
          <cell r="G67">
            <v>0</v>
          </cell>
          <cell r="H67" t="str">
            <v>Shara</v>
          </cell>
          <cell r="I67" t="str">
            <v>10/PJ/A307/5408/1107/0478</v>
          </cell>
          <cell r="J67" t="str">
            <v>IV-P-211 A/B</v>
          </cell>
          <cell r="K67">
            <v>120379</v>
          </cell>
          <cell r="L67" t="str">
            <v>Chatterji</v>
          </cell>
          <cell r="M67">
            <v>2</v>
          </cell>
          <cell r="N67" t="str">
            <v>LMV322Z</v>
          </cell>
          <cell r="O67">
            <v>388932</v>
          </cell>
          <cell r="P67" t="str">
            <v>LC</v>
          </cell>
          <cell r="Q67" t="str">
            <v>MCPX</v>
          </cell>
          <cell r="R67" t="str">
            <v>PD</v>
          </cell>
          <cell r="S67" t="str">
            <v>Y</v>
          </cell>
          <cell r="T67" t="str">
            <v>N</v>
          </cell>
          <cell r="U67">
            <v>41638</v>
          </cell>
          <cell r="V67">
            <v>41638</v>
          </cell>
          <cell r="W67">
            <v>41927</v>
          </cell>
          <cell r="X67">
            <v>41927</v>
          </cell>
          <cell r="Y67">
            <v>41674</v>
          </cell>
          <cell r="Z67">
            <v>41645</v>
          </cell>
          <cell r="AA67">
            <v>41645</v>
          </cell>
          <cell r="AB67">
            <v>41645</v>
          </cell>
          <cell r="AC67">
            <v>41815</v>
          </cell>
          <cell r="AD67">
            <v>41829</v>
          </cell>
          <cell r="AE67">
            <v>41841</v>
          </cell>
          <cell r="AF67">
            <v>41845</v>
          </cell>
          <cell r="AG67">
            <v>0</v>
          </cell>
          <cell r="AH67">
            <v>41897</v>
          </cell>
          <cell r="AI67" t="str">
            <v>-</v>
          </cell>
          <cell r="AJ67">
            <v>150</v>
          </cell>
          <cell r="AK67">
            <v>41.285714285714285</v>
          </cell>
          <cell r="AL67">
            <v>41674</v>
          </cell>
          <cell r="AM67">
            <v>0</v>
          </cell>
          <cell r="AN67">
            <v>0</v>
          </cell>
          <cell r="AO67">
            <v>0</v>
          </cell>
          <cell r="AP67">
            <v>0</v>
          </cell>
          <cell r="AQ67">
            <v>0</v>
          </cell>
          <cell r="AR67">
            <v>0</v>
          </cell>
          <cell r="AS67">
            <v>0</v>
          </cell>
          <cell r="AT67">
            <v>0</v>
          </cell>
          <cell r="AU67">
            <v>0</v>
          </cell>
          <cell r="AV67">
            <v>0</v>
          </cell>
          <cell r="AW67">
            <v>0</v>
          </cell>
          <cell r="AX67">
            <v>0</v>
          </cell>
          <cell r="AY67">
            <v>0</v>
          </cell>
          <cell r="AZ67" t="str">
            <v/>
          </cell>
          <cell r="BA67" t="str">
            <v/>
          </cell>
          <cell r="BB67" t="str">
            <v/>
          </cell>
          <cell r="BC67" t="str">
            <v/>
          </cell>
          <cell r="BD67" t="str">
            <v>FOB</v>
          </cell>
          <cell r="BE67" t="str">
            <v>Long Beach Port</v>
          </cell>
          <cell r="BF67" t="str">
            <v>India</v>
          </cell>
          <cell r="BG67">
            <v>0</v>
          </cell>
          <cell r="BH67" t="str">
            <v>OE</v>
          </cell>
          <cell r="BI67">
            <v>0</v>
          </cell>
          <cell r="BJ67">
            <v>41645</v>
          </cell>
          <cell r="BK67">
            <v>41652</v>
          </cell>
          <cell r="BL67">
            <v>41657</v>
          </cell>
          <cell r="BM67">
            <v>41666</v>
          </cell>
          <cell r="BN67">
            <v>41941</v>
          </cell>
          <cell r="BO67">
            <v>41948</v>
          </cell>
          <cell r="BP67">
            <v>151</v>
          </cell>
          <cell r="BQ67">
            <v>144</v>
          </cell>
          <cell r="BR67">
            <v>139</v>
          </cell>
          <cell r="BS67">
            <v>130</v>
          </cell>
          <cell r="BT67">
            <v>0</v>
          </cell>
          <cell r="BU67">
            <v>-145</v>
          </cell>
          <cell r="BV67">
            <v>-152</v>
          </cell>
          <cell r="BW67">
            <v>0</v>
          </cell>
          <cell r="BX67">
            <v>0</v>
          </cell>
          <cell r="BY67">
            <v>0</v>
          </cell>
          <cell r="BZ67">
            <v>0</v>
          </cell>
          <cell r="CA67">
            <v>0</v>
          </cell>
          <cell r="CB67">
            <v>0</v>
          </cell>
          <cell r="CC67">
            <v>0</v>
          </cell>
          <cell r="CD67" t="str">
            <v>uploading VDI into eroom</v>
          </cell>
          <cell r="CE67">
            <v>0</v>
          </cell>
          <cell r="CF67">
            <v>0</v>
          </cell>
          <cell r="CG67">
            <v>0</v>
          </cell>
          <cell r="CH67">
            <v>0</v>
          </cell>
          <cell r="CI67">
            <v>0</v>
          </cell>
          <cell r="CJ67">
            <v>0</v>
          </cell>
          <cell r="CK67">
            <v>0</v>
          </cell>
          <cell r="CL67">
            <v>0</v>
          </cell>
          <cell r="CM67">
            <v>0</v>
          </cell>
          <cell r="CN67">
            <v>0</v>
          </cell>
          <cell r="CO67">
            <v>0</v>
          </cell>
        </row>
        <row r="68">
          <cell r="B68" t="str">
            <v>A2369756-05-06</v>
          </cell>
          <cell r="C68" t="str">
            <v>Bharat Petroleum/ Kochi Refinery</v>
          </cell>
          <cell r="D68" t="str">
            <v>Parks</v>
          </cell>
          <cell r="E68">
            <v>0</v>
          </cell>
          <cell r="F68" t="str">
            <v>Joyce</v>
          </cell>
          <cell r="G68">
            <v>0</v>
          </cell>
          <cell r="H68" t="str">
            <v>Shara</v>
          </cell>
          <cell r="I68" t="str">
            <v>10/PJ/A307/5408/1107/0478</v>
          </cell>
          <cell r="J68" t="str">
            <v>IG-P-117 A/B</v>
          </cell>
          <cell r="K68">
            <v>120379</v>
          </cell>
          <cell r="L68" t="str">
            <v>Chatterji</v>
          </cell>
          <cell r="M68">
            <v>2</v>
          </cell>
          <cell r="N68" t="str">
            <v>LMV311Z</v>
          </cell>
          <cell r="O68">
            <v>729736</v>
          </cell>
          <cell r="P68" t="str">
            <v>LC</v>
          </cell>
          <cell r="Q68" t="str">
            <v>MCPX</v>
          </cell>
          <cell r="R68" t="str">
            <v>PD</v>
          </cell>
          <cell r="S68" t="str">
            <v>Y</v>
          </cell>
          <cell r="T68" t="str">
            <v>N</v>
          </cell>
          <cell r="U68">
            <v>41638</v>
          </cell>
          <cell r="V68">
            <v>41638</v>
          </cell>
          <cell r="W68">
            <v>41927</v>
          </cell>
          <cell r="X68">
            <v>41927</v>
          </cell>
          <cell r="Y68">
            <v>41674</v>
          </cell>
          <cell r="Z68">
            <v>41645</v>
          </cell>
          <cell r="AA68">
            <v>41645</v>
          </cell>
          <cell r="AB68">
            <v>41645</v>
          </cell>
          <cell r="AC68">
            <v>41815</v>
          </cell>
          <cell r="AD68">
            <v>41829</v>
          </cell>
          <cell r="AE68">
            <v>41841</v>
          </cell>
          <cell r="AF68">
            <v>41845</v>
          </cell>
          <cell r="AG68">
            <v>0</v>
          </cell>
          <cell r="AH68">
            <v>41897</v>
          </cell>
          <cell r="AI68" t="str">
            <v>-</v>
          </cell>
          <cell r="AJ68">
            <v>150</v>
          </cell>
          <cell r="AK68">
            <v>41.285714285714285</v>
          </cell>
          <cell r="AL68">
            <v>41674</v>
          </cell>
          <cell r="AM68">
            <v>0</v>
          </cell>
          <cell r="AN68">
            <v>0</v>
          </cell>
          <cell r="AO68">
            <v>0</v>
          </cell>
          <cell r="AP68">
            <v>0</v>
          </cell>
          <cell r="AQ68">
            <v>0</v>
          </cell>
          <cell r="AR68">
            <v>0</v>
          </cell>
          <cell r="AS68">
            <v>0</v>
          </cell>
          <cell r="AT68">
            <v>0</v>
          </cell>
          <cell r="AU68">
            <v>0</v>
          </cell>
          <cell r="AV68">
            <v>0</v>
          </cell>
          <cell r="AW68">
            <v>0</v>
          </cell>
          <cell r="AX68">
            <v>0</v>
          </cell>
          <cell r="AY68">
            <v>0</v>
          </cell>
          <cell r="AZ68" t="str">
            <v/>
          </cell>
          <cell r="BA68" t="str">
            <v/>
          </cell>
          <cell r="BB68" t="str">
            <v/>
          </cell>
          <cell r="BC68" t="str">
            <v/>
          </cell>
          <cell r="BD68" t="str">
            <v>FOB</v>
          </cell>
          <cell r="BE68" t="str">
            <v>Long Beach Port</v>
          </cell>
          <cell r="BF68" t="str">
            <v>India</v>
          </cell>
          <cell r="BG68">
            <v>0</v>
          </cell>
          <cell r="BH68" t="str">
            <v>OE</v>
          </cell>
          <cell r="BI68">
            <v>0</v>
          </cell>
          <cell r="BJ68">
            <v>41645</v>
          </cell>
          <cell r="BK68">
            <v>41652</v>
          </cell>
          <cell r="BL68">
            <v>41657</v>
          </cell>
          <cell r="BM68">
            <v>41666</v>
          </cell>
          <cell r="BN68">
            <v>41941</v>
          </cell>
          <cell r="BO68">
            <v>41948</v>
          </cell>
          <cell r="BP68">
            <v>151</v>
          </cell>
          <cell r="BQ68">
            <v>144</v>
          </cell>
          <cell r="BR68">
            <v>139</v>
          </cell>
          <cell r="BS68">
            <v>130</v>
          </cell>
          <cell r="BT68">
            <v>0</v>
          </cell>
          <cell r="BU68">
            <v>-145</v>
          </cell>
          <cell r="BV68">
            <v>-152</v>
          </cell>
          <cell r="BW68">
            <v>0</v>
          </cell>
          <cell r="BX68">
            <v>0</v>
          </cell>
          <cell r="BY68">
            <v>0</v>
          </cell>
          <cell r="BZ68">
            <v>0</v>
          </cell>
          <cell r="CA68">
            <v>0</v>
          </cell>
          <cell r="CB68">
            <v>0</v>
          </cell>
          <cell r="CC68">
            <v>0</v>
          </cell>
          <cell r="CD68" t="str">
            <v>uploading VDI into eroom</v>
          </cell>
          <cell r="CE68">
            <v>0</v>
          </cell>
          <cell r="CF68">
            <v>0</v>
          </cell>
          <cell r="CG68">
            <v>0</v>
          </cell>
          <cell r="CH68">
            <v>0</v>
          </cell>
          <cell r="CI68">
            <v>0</v>
          </cell>
          <cell r="CJ68">
            <v>0</v>
          </cell>
          <cell r="CK68">
            <v>0</v>
          </cell>
          <cell r="CL68">
            <v>0</v>
          </cell>
          <cell r="CM68">
            <v>0</v>
          </cell>
          <cell r="CN68">
            <v>0</v>
          </cell>
          <cell r="CO68">
            <v>0</v>
          </cell>
        </row>
        <row r="69">
          <cell r="B69" t="str">
            <v>A2369756-07-08</v>
          </cell>
          <cell r="C69" t="str">
            <v>Bharat Petroleum/ Kochi Refinery</v>
          </cell>
          <cell r="D69" t="str">
            <v>Parks</v>
          </cell>
          <cell r="E69">
            <v>0</v>
          </cell>
          <cell r="F69" t="str">
            <v>Joyce</v>
          </cell>
          <cell r="G69">
            <v>0</v>
          </cell>
          <cell r="H69" t="str">
            <v>Shara</v>
          </cell>
          <cell r="I69" t="str">
            <v>10/PJ/A307/5408/1107/0478</v>
          </cell>
          <cell r="J69" t="str">
            <v>ID-P-141 A/B</v>
          </cell>
          <cell r="K69">
            <v>120379</v>
          </cell>
          <cell r="L69" t="str">
            <v>Chatterji</v>
          </cell>
          <cell r="M69">
            <v>2</v>
          </cell>
          <cell r="N69" t="str">
            <v>LMV311Z</v>
          </cell>
          <cell r="O69">
            <v>479656</v>
          </cell>
          <cell r="P69" t="str">
            <v>LC</v>
          </cell>
          <cell r="Q69" t="str">
            <v>MCPX</v>
          </cell>
          <cell r="R69" t="str">
            <v>PD</v>
          </cell>
          <cell r="S69" t="str">
            <v>Y</v>
          </cell>
          <cell r="T69" t="str">
            <v>N</v>
          </cell>
          <cell r="U69">
            <v>41638</v>
          </cell>
          <cell r="V69">
            <v>41638</v>
          </cell>
          <cell r="W69">
            <v>41927</v>
          </cell>
          <cell r="X69">
            <v>41927</v>
          </cell>
          <cell r="Y69">
            <v>41674</v>
          </cell>
          <cell r="Z69">
            <v>41645</v>
          </cell>
          <cell r="AA69">
            <v>41645</v>
          </cell>
          <cell r="AB69">
            <v>41645</v>
          </cell>
          <cell r="AC69">
            <v>41815</v>
          </cell>
          <cell r="AD69">
            <v>41829</v>
          </cell>
          <cell r="AE69">
            <v>41841</v>
          </cell>
          <cell r="AF69">
            <v>41845</v>
          </cell>
          <cell r="AG69">
            <v>0</v>
          </cell>
          <cell r="AH69">
            <v>41897</v>
          </cell>
          <cell r="AI69" t="str">
            <v>-</v>
          </cell>
          <cell r="AJ69">
            <v>150</v>
          </cell>
          <cell r="AK69">
            <v>41.285714285714285</v>
          </cell>
          <cell r="AL69">
            <v>41674</v>
          </cell>
          <cell r="AM69">
            <v>0</v>
          </cell>
          <cell r="AN69">
            <v>0</v>
          </cell>
          <cell r="AO69">
            <v>0</v>
          </cell>
          <cell r="AP69">
            <v>0</v>
          </cell>
          <cell r="AQ69">
            <v>0</v>
          </cell>
          <cell r="AR69">
            <v>0</v>
          </cell>
          <cell r="AS69">
            <v>0</v>
          </cell>
          <cell r="AT69">
            <v>0</v>
          </cell>
          <cell r="AU69">
            <v>0</v>
          </cell>
          <cell r="AV69">
            <v>0</v>
          </cell>
          <cell r="AW69">
            <v>0</v>
          </cell>
          <cell r="AX69">
            <v>0</v>
          </cell>
          <cell r="AY69">
            <v>0</v>
          </cell>
          <cell r="AZ69" t="str">
            <v/>
          </cell>
          <cell r="BA69" t="str">
            <v/>
          </cell>
          <cell r="BB69" t="str">
            <v/>
          </cell>
          <cell r="BC69" t="str">
            <v/>
          </cell>
          <cell r="BD69" t="str">
            <v>FOB</v>
          </cell>
          <cell r="BE69" t="str">
            <v>Long Beach Port</v>
          </cell>
          <cell r="BF69" t="str">
            <v>India</v>
          </cell>
          <cell r="BG69">
            <v>0</v>
          </cell>
          <cell r="BH69" t="str">
            <v>OE</v>
          </cell>
          <cell r="BI69">
            <v>0</v>
          </cell>
          <cell r="BJ69">
            <v>41645</v>
          </cell>
          <cell r="BK69">
            <v>41652</v>
          </cell>
          <cell r="BL69">
            <v>41657</v>
          </cell>
          <cell r="BM69">
            <v>41666</v>
          </cell>
          <cell r="BN69">
            <v>41941</v>
          </cell>
          <cell r="BO69">
            <v>41948</v>
          </cell>
          <cell r="BP69">
            <v>151</v>
          </cell>
          <cell r="BQ69">
            <v>144</v>
          </cell>
          <cell r="BR69">
            <v>139</v>
          </cell>
          <cell r="BS69">
            <v>130</v>
          </cell>
          <cell r="BT69">
            <v>0</v>
          </cell>
          <cell r="BU69">
            <v>-145</v>
          </cell>
          <cell r="BV69">
            <v>-152</v>
          </cell>
          <cell r="BW69">
            <v>0</v>
          </cell>
          <cell r="BX69">
            <v>0</v>
          </cell>
          <cell r="BY69">
            <v>0</v>
          </cell>
          <cell r="BZ69">
            <v>0</v>
          </cell>
          <cell r="CA69">
            <v>0</v>
          </cell>
          <cell r="CB69">
            <v>0</v>
          </cell>
          <cell r="CC69">
            <v>0</v>
          </cell>
          <cell r="CD69" t="str">
            <v>uploading VDI into eroom</v>
          </cell>
          <cell r="CE69">
            <v>0</v>
          </cell>
          <cell r="CF69">
            <v>0</v>
          </cell>
          <cell r="CG69">
            <v>0</v>
          </cell>
          <cell r="CH69">
            <v>0</v>
          </cell>
          <cell r="CI69">
            <v>0</v>
          </cell>
          <cell r="CJ69">
            <v>0</v>
          </cell>
          <cell r="CK69">
            <v>0</v>
          </cell>
          <cell r="CL69">
            <v>0</v>
          </cell>
          <cell r="CM69">
            <v>0</v>
          </cell>
          <cell r="CN69">
            <v>0</v>
          </cell>
          <cell r="CO69">
            <v>0</v>
          </cell>
        </row>
        <row r="70">
          <cell r="B70" t="str">
            <v>A2369756-09-10</v>
          </cell>
          <cell r="C70" t="str">
            <v>Bharat Petroleum/ Kochi Refinery</v>
          </cell>
          <cell r="D70" t="str">
            <v>Parks</v>
          </cell>
          <cell r="E70">
            <v>0</v>
          </cell>
          <cell r="F70" t="str">
            <v>Joyce</v>
          </cell>
          <cell r="G70">
            <v>0</v>
          </cell>
          <cell r="H70" t="str">
            <v>Shara</v>
          </cell>
          <cell r="I70" t="str">
            <v>10/PJ/A307/5408/1107/0478</v>
          </cell>
          <cell r="J70" t="str">
            <v>ID-P-139 A/B</v>
          </cell>
          <cell r="K70">
            <v>120379</v>
          </cell>
          <cell r="L70" t="str">
            <v>Chatterji</v>
          </cell>
          <cell r="M70">
            <v>2</v>
          </cell>
          <cell r="N70" t="str">
            <v>LMV311Z</v>
          </cell>
          <cell r="O70">
            <v>482886</v>
          </cell>
          <cell r="P70" t="str">
            <v>LC</v>
          </cell>
          <cell r="Q70" t="str">
            <v>MCPX</v>
          </cell>
          <cell r="R70" t="str">
            <v>PD</v>
          </cell>
          <cell r="S70" t="str">
            <v>Y</v>
          </cell>
          <cell r="T70" t="str">
            <v>N</v>
          </cell>
          <cell r="U70">
            <v>41638</v>
          </cell>
          <cell r="V70">
            <v>41638</v>
          </cell>
          <cell r="W70">
            <v>41927</v>
          </cell>
          <cell r="X70">
            <v>41927</v>
          </cell>
          <cell r="Y70">
            <v>41674</v>
          </cell>
          <cell r="Z70">
            <v>41645</v>
          </cell>
          <cell r="AA70">
            <v>41645</v>
          </cell>
          <cell r="AB70">
            <v>41645</v>
          </cell>
          <cell r="AC70">
            <v>41815</v>
          </cell>
          <cell r="AD70">
            <v>41829</v>
          </cell>
          <cell r="AE70">
            <v>41841</v>
          </cell>
          <cell r="AF70">
            <v>41845</v>
          </cell>
          <cell r="AG70">
            <v>0</v>
          </cell>
          <cell r="AH70">
            <v>41897</v>
          </cell>
          <cell r="AI70" t="str">
            <v>-</v>
          </cell>
          <cell r="AJ70">
            <v>150</v>
          </cell>
          <cell r="AK70">
            <v>41.285714285714285</v>
          </cell>
          <cell r="AL70">
            <v>41674</v>
          </cell>
          <cell r="AM70">
            <v>0</v>
          </cell>
          <cell r="AN70">
            <v>0</v>
          </cell>
          <cell r="AO70">
            <v>0</v>
          </cell>
          <cell r="AP70">
            <v>0</v>
          </cell>
          <cell r="AQ70">
            <v>0</v>
          </cell>
          <cell r="AR70">
            <v>0</v>
          </cell>
          <cell r="AS70">
            <v>0</v>
          </cell>
          <cell r="AT70">
            <v>0</v>
          </cell>
          <cell r="AU70">
            <v>0</v>
          </cell>
          <cell r="AV70">
            <v>0</v>
          </cell>
          <cell r="AW70">
            <v>0</v>
          </cell>
          <cell r="AX70">
            <v>0</v>
          </cell>
          <cell r="AY70">
            <v>0</v>
          </cell>
          <cell r="AZ70" t="str">
            <v/>
          </cell>
          <cell r="BA70" t="str">
            <v/>
          </cell>
          <cell r="BB70" t="str">
            <v/>
          </cell>
          <cell r="BC70" t="str">
            <v/>
          </cell>
          <cell r="BD70" t="str">
            <v>FOB</v>
          </cell>
          <cell r="BE70" t="str">
            <v>Long Beach Port</v>
          </cell>
          <cell r="BF70" t="str">
            <v>India</v>
          </cell>
          <cell r="BG70">
            <v>0</v>
          </cell>
          <cell r="BH70" t="str">
            <v>OE</v>
          </cell>
          <cell r="BI70">
            <v>0</v>
          </cell>
          <cell r="BJ70">
            <v>41645</v>
          </cell>
          <cell r="BK70">
            <v>41652</v>
          </cell>
          <cell r="BL70">
            <v>41657</v>
          </cell>
          <cell r="BM70">
            <v>41666</v>
          </cell>
          <cell r="BN70">
            <v>41941</v>
          </cell>
          <cell r="BO70">
            <v>41948</v>
          </cell>
          <cell r="BP70">
            <v>151</v>
          </cell>
          <cell r="BQ70">
            <v>144</v>
          </cell>
          <cell r="BR70">
            <v>139</v>
          </cell>
          <cell r="BS70">
            <v>130</v>
          </cell>
          <cell r="BT70">
            <v>0</v>
          </cell>
          <cell r="BU70">
            <v>-145</v>
          </cell>
          <cell r="BV70">
            <v>-152</v>
          </cell>
          <cell r="BW70">
            <v>0</v>
          </cell>
          <cell r="BX70">
            <v>0</v>
          </cell>
          <cell r="BY70">
            <v>0</v>
          </cell>
          <cell r="BZ70">
            <v>0</v>
          </cell>
          <cell r="CA70">
            <v>0</v>
          </cell>
          <cell r="CB70">
            <v>0</v>
          </cell>
          <cell r="CC70">
            <v>0</v>
          </cell>
          <cell r="CD70" t="str">
            <v>uploading VDI into eroom</v>
          </cell>
          <cell r="CE70">
            <v>0</v>
          </cell>
          <cell r="CF70">
            <v>0</v>
          </cell>
          <cell r="CG70">
            <v>0</v>
          </cell>
          <cell r="CH70">
            <v>0</v>
          </cell>
          <cell r="CI70">
            <v>0</v>
          </cell>
          <cell r="CJ70">
            <v>0</v>
          </cell>
          <cell r="CK70">
            <v>0</v>
          </cell>
          <cell r="CL70">
            <v>0</v>
          </cell>
          <cell r="CM70">
            <v>0</v>
          </cell>
          <cell r="CN70">
            <v>0</v>
          </cell>
          <cell r="CO70">
            <v>0</v>
          </cell>
        </row>
        <row r="71">
          <cell r="B71" t="str">
            <v>A2369756-11-12</v>
          </cell>
          <cell r="C71" t="str">
            <v>Bharat Petroleum/ Kochi Refinery</v>
          </cell>
          <cell r="D71" t="str">
            <v>Parks</v>
          </cell>
          <cell r="E71">
            <v>0</v>
          </cell>
          <cell r="F71" t="str">
            <v>Joyce</v>
          </cell>
          <cell r="G71">
            <v>0</v>
          </cell>
          <cell r="H71" t="str">
            <v>Shara</v>
          </cell>
          <cell r="I71" t="str">
            <v>10/PJ/A307/5408/1107/0478</v>
          </cell>
          <cell r="J71" t="str">
            <v>ID-P-148 A/B</v>
          </cell>
          <cell r="K71">
            <v>120379</v>
          </cell>
          <cell r="L71" t="str">
            <v>Chatterji</v>
          </cell>
          <cell r="M71">
            <v>2</v>
          </cell>
          <cell r="N71" t="str">
            <v>LMV311Z</v>
          </cell>
          <cell r="O71">
            <v>483540</v>
          </cell>
          <cell r="P71" t="str">
            <v>LC</v>
          </cell>
          <cell r="Q71" t="str">
            <v>MCPX</v>
          </cell>
          <cell r="R71" t="str">
            <v>PD</v>
          </cell>
          <cell r="S71" t="str">
            <v>Y</v>
          </cell>
          <cell r="T71" t="str">
            <v>N</v>
          </cell>
          <cell r="U71">
            <v>41638</v>
          </cell>
          <cell r="V71">
            <v>41638</v>
          </cell>
          <cell r="W71">
            <v>41927</v>
          </cell>
          <cell r="X71">
            <v>41927</v>
          </cell>
          <cell r="Y71">
            <v>41674</v>
          </cell>
          <cell r="Z71">
            <v>41645</v>
          </cell>
          <cell r="AA71">
            <v>41645</v>
          </cell>
          <cell r="AB71">
            <v>41645</v>
          </cell>
          <cell r="AC71">
            <v>41815</v>
          </cell>
          <cell r="AD71">
            <v>41829</v>
          </cell>
          <cell r="AE71">
            <v>41841</v>
          </cell>
          <cell r="AF71">
            <v>41845</v>
          </cell>
          <cell r="AG71">
            <v>0</v>
          </cell>
          <cell r="AH71">
            <v>41897</v>
          </cell>
          <cell r="AI71" t="str">
            <v>-</v>
          </cell>
          <cell r="AJ71">
            <v>150</v>
          </cell>
          <cell r="AK71">
            <v>41.285714285714285</v>
          </cell>
          <cell r="AL71">
            <v>41674</v>
          </cell>
          <cell r="AM71">
            <v>0</v>
          </cell>
          <cell r="AN71">
            <v>0</v>
          </cell>
          <cell r="AO71">
            <v>0</v>
          </cell>
          <cell r="AP71">
            <v>0</v>
          </cell>
          <cell r="AQ71">
            <v>0</v>
          </cell>
          <cell r="AR71">
            <v>0</v>
          </cell>
          <cell r="AS71">
            <v>0</v>
          </cell>
          <cell r="AT71">
            <v>0</v>
          </cell>
          <cell r="AU71">
            <v>0</v>
          </cell>
          <cell r="AV71">
            <v>0</v>
          </cell>
          <cell r="AW71">
            <v>0</v>
          </cell>
          <cell r="AX71">
            <v>0</v>
          </cell>
          <cell r="AY71">
            <v>0</v>
          </cell>
          <cell r="AZ71" t="str">
            <v/>
          </cell>
          <cell r="BA71" t="str">
            <v/>
          </cell>
          <cell r="BB71" t="str">
            <v/>
          </cell>
          <cell r="BC71" t="str">
            <v/>
          </cell>
          <cell r="BD71" t="str">
            <v>FOB</v>
          </cell>
          <cell r="BE71" t="str">
            <v>Long Beach Port</v>
          </cell>
          <cell r="BF71" t="str">
            <v>India</v>
          </cell>
          <cell r="BG71">
            <v>0</v>
          </cell>
          <cell r="BH71" t="str">
            <v>OE</v>
          </cell>
          <cell r="BI71">
            <v>0</v>
          </cell>
          <cell r="BJ71">
            <v>41645</v>
          </cell>
          <cell r="BK71">
            <v>41652</v>
          </cell>
          <cell r="BL71">
            <v>41657</v>
          </cell>
          <cell r="BM71">
            <v>41666</v>
          </cell>
          <cell r="BN71">
            <v>41941</v>
          </cell>
          <cell r="BO71">
            <v>41948</v>
          </cell>
          <cell r="BP71">
            <v>151</v>
          </cell>
          <cell r="BQ71">
            <v>144</v>
          </cell>
          <cell r="BR71">
            <v>139</v>
          </cell>
          <cell r="BS71">
            <v>130</v>
          </cell>
          <cell r="BT71">
            <v>0</v>
          </cell>
          <cell r="BU71">
            <v>-145</v>
          </cell>
          <cell r="BV71">
            <v>-152</v>
          </cell>
          <cell r="BW71">
            <v>0</v>
          </cell>
          <cell r="BX71">
            <v>0</v>
          </cell>
          <cell r="BY71">
            <v>0</v>
          </cell>
          <cell r="BZ71">
            <v>0</v>
          </cell>
          <cell r="CA71">
            <v>0</v>
          </cell>
          <cell r="CB71">
            <v>0</v>
          </cell>
          <cell r="CC71">
            <v>0</v>
          </cell>
          <cell r="CD71" t="str">
            <v>uploading VDI into eroom</v>
          </cell>
          <cell r="CE71">
            <v>0</v>
          </cell>
          <cell r="CF71">
            <v>0</v>
          </cell>
          <cell r="CG71">
            <v>0</v>
          </cell>
          <cell r="CH71">
            <v>0</v>
          </cell>
          <cell r="CI71">
            <v>0</v>
          </cell>
          <cell r="CJ71">
            <v>0</v>
          </cell>
          <cell r="CK71">
            <v>0</v>
          </cell>
          <cell r="CL71">
            <v>0</v>
          </cell>
          <cell r="CM71">
            <v>0</v>
          </cell>
          <cell r="CN71">
            <v>0</v>
          </cell>
          <cell r="CO71">
            <v>0</v>
          </cell>
        </row>
        <row r="72">
          <cell r="B72" t="str">
            <v>A2398196-01-04</v>
          </cell>
          <cell r="C72" t="str">
            <v>Linde/ Oneok Rockies Midstream LLC</v>
          </cell>
          <cell r="D72" t="str">
            <v>Boening</v>
          </cell>
          <cell r="E72">
            <v>0</v>
          </cell>
          <cell r="F72" t="str">
            <v>Miller</v>
          </cell>
          <cell r="G72" t="str">
            <v>-</v>
          </cell>
          <cell r="H72">
            <v>0</v>
          </cell>
          <cell r="I72" t="str">
            <v>005 2PA1060</v>
          </cell>
          <cell r="J72" t="str">
            <v>1-PM-10A/B/C/D</v>
          </cell>
          <cell r="K72" t="str">
            <v>126705-1</v>
          </cell>
          <cell r="L72">
            <v>0</v>
          </cell>
          <cell r="M72">
            <v>4</v>
          </cell>
          <cell r="N72" t="str">
            <v>LMV311</v>
          </cell>
          <cell r="O72">
            <v>495868</v>
          </cell>
          <cell r="P72" t="str">
            <v>PP &amp; LD</v>
          </cell>
          <cell r="Q72" t="str">
            <v>STD</v>
          </cell>
          <cell r="R72" t="str">
            <v>PC</v>
          </cell>
          <cell r="S72" t="str">
            <v>Y</v>
          </cell>
          <cell r="T72" t="str">
            <v>N</v>
          </cell>
          <cell r="U72">
            <v>41708</v>
          </cell>
          <cell r="V72">
            <v>41709</v>
          </cell>
          <cell r="W72">
            <v>41922</v>
          </cell>
          <cell r="X72">
            <v>41922</v>
          </cell>
          <cell r="Y72">
            <v>41709</v>
          </cell>
          <cell r="Z72">
            <v>41716</v>
          </cell>
          <cell r="AA72">
            <v>41716</v>
          </cell>
          <cell r="AB72">
            <v>41716</v>
          </cell>
          <cell r="AC72">
            <v>41810</v>
          </cell>
          <cell r="AD72">
            <v>41824</v>
          </cell>
          <cell r="AE72">
            <v>41846</v>
          </cell>
          <cell r="AF72">
            <v>41849</v>
          </cell>
          <cell r="AG72">
            <v>0</v>
          </cell>
          <cell r="AH72">
            <v>41892</v>
          </cell>
          <cell r="AI72" t="str">
            <v>-</v>
          </cell>
          <cell r="AJ72">
            <v>101</v>
          </cell>
          <cell r="AK72">
            <v>30.428571428571427</v>
          </cell>
          <cell r="AL72">
            <v>41709</v>
          </cell>
          <cell r="AM72">
            <v>0</v>
          </cell>
          <cell r="AN72">
            <v>0</v>
          </cell>
          <cell r="AO72">
            <v>0</v>
          </cell>
          <cell r="AP72">
            <v>0</v>
          </cell>
          <cell r="AQ72">
            <v>0</v>
          </cell>
          <cell r="AR72">
            <v>0</v>
          </cell>
          <cell r="AS72">
            <v>0</v>
          </cell>
          <cell r="AT72">
            <v>0</v>
          </cell>
          <cell r="AU72">
            <v>0</v>
          </cell>
          <cell r="AV72">
            <v>0</v>
          </cell>
          <cell r="AW72">
            <v>0</v>
          </cell>
          <cell r="AX72">
            <v>0</v>
          </cell>
          <cell r="AY72">
            <v>0</v>
          </cell>
          <cell r="AZ72" t="str">
            <v/>
          </cell>
          <cell r="BA72" t="str">
            <v/>
          </cell>
          <cell r="BB72" t="str">
            <v/>
          </cell>
          <cell r="BC72" t="str">
            <v/>
          </cell>
          <cell r="BD72" t="str">
            <v>FCA</v>
          </cell>
          <cell r="BE72" t="str">
            <v>Arvada</v>
          </cell>
          <cell r="BF72" t="str">
            <v>USA</v>
          </cell>
          <cell r="BG72">
            <v>0</v>
          </cell>
          <cell r="BH72" t="str">
            <v>DI</v>
          </cell>
          <cell r="BI72">
            <v>2010</v>
          </cell>
          <cell r="BJ72" t="str">
            <v>-</v>
          </cell>
          <cell r="BK72" t="str">
            <v>-</v>
          </cell>
          <cell r="BL72" t="str">
            <v>-</v>
          </cell>
          <cell r="BM72" t="str">
            <v>-</v>
          </cell>
          <cell r="BN72" t="str">
            <v>-</v>
          </cell>
          <cell r="BO72" t="str">
            <v>-</v>
          </cell>
          <cell r="BP72" t="str">
            <v>-</v>
          </cell>
          <cell r="BQ72" t="str">
            <v>-</v>
          </cell>
          <cell r="BR72" t="str">
            <v>-</v>
          </cell>
          <cell r="BS72" t="str">
            <v>-</v>
          </cell>
          <cell r="BT72" t="str">
            <v>-</v>
          </cell>
          <cell r="BU72" t="str">
            <v>-</v>
          </cell>
          <cell r="BV72" t="str">
            <v>-</v>
          </cell>
          <cell r="BW72">
            <v>0</v>
          </cell>
          <cell r="BX72">
            <v>0</v>
          </cell>
          <cell r="BY72">
            <v>0</v>
          </cell>
          <cell r="BZ72" t="str">
            <v>-</v>
          </cell>
          <cell r="CA72" t="str">
            <v>-</v>
          </cell>
          <cell r="CB72" t="str">
            <v>X</v>
          </cell>
          <cell r="CC72" t="str">
            <v>-</v>
          </cell>
          <cell r="CD72">
            <v>0</v>
          </cell>
          <cell r="CE72">
            <v>0</v>
          </cell>
          <cell r="CF72">
            <v>0</v>
          </cell>
          <cell r="CG72">
            <v>0</v>
          </cell>
          <cell r="CH72">
            <v>0</v>
          </cell>
          <cell r="CI72">
            <v>0</v>
          </cell>
          <cell r="CJ72">
            <v>0</v>
          </cell>
          <cell r="CK72">
            <v>0</v>
          </cell>
          <cell r="CL72">
            <v>0</v>
          </cell>
          <cell r="CM72">
            <v>0</v>
          </cell>
          <cell r="CN72">
            <v>0</v>
          </cell>
          <cell r="CO72">
            <v>0</v>
          </cell>
        </row>
        <row r="73">
          <cell r="B73" t="str">
            <v>A2418412-01-02</v>
          </cell>
          <cell r="C73" t="str">
            <v>BASF - YPC CO LTD</v>
          </cell>
          <cell r="D73" t="str">
            <v>Kennedy</v>
          </cell>
          <cell r="E73" t="str">
            <v>Ogden</v>
          </cell>
          <cell r="F73" t="str">
            <v>Miller</v>
          </cell>
          <cell r="G73" t="str">
            <v>-</v>
          </cell>
          <cell r="H73" t="str">
            <v>FLT</v>
          </cell>
          <cell r="I73" t="str">
            <v>LOI N0: 12121-40-req-0013_1</v>
          </cell>
          <cell r="J73">
            <v>0</v>
          </cell>
          <cell r="K73" t="str">
            <v>120364-9</v>
          </cell>
          <cell r="L73">
            <v>0</v>
          </cell>
          <cell r="M73">
            <v>2</v>
          </cell>
          <cell r="N73" t="str">
            <v>LMV311</v>
          </cell>
          <cell r="O73">
            <v>630913.69999999995</v>
          </cell>
          <cell r="P73" t="str">
            <v>PP</v>
          </cell>
          <cell r="Q73" t="str">
            <v>STD*</v>
          </cell>
          <cell r="R73" t="str">
            <v>PD</v>
          </cell>
          <cell r="S73" t="str">
            <v>Y</v>
          </cell>
          <cell r="T73" t="str">
            <v>N</v>
          </cell>
          <cell r="U73">
            <v>41758</v>
          </cell>
          <cell r="V73">
            <v>41759</v>
          </cell>
          <cell r="W73">
            <v>41936</v>
          </cell>
          <cell r="X73">
            <v>41936</v>
          </cell>
          <cell r="Y73">
            <v>370448</v>
          </cell>
          <cell r="Z73">
            <v>41766</v>
          </cell>
          <cell r="AA73">
            <v>41766</v>
          </cell>
          <cell r="AB73">
            <v>41766</v>
          </cell>
          <cell r="AC73">
            <v>41824</v>
          </cell>
          <cell r="AD73">
            <v>41838</v>
          </cell>
          <cell r="AE73">
            <v>41851</v>
          </cell>
          <cell r="AF73">
            <v>41855</v>
          </cell>
          <cell r="AG73">
            <v>0</v>
          </cell>
          <cell r="AH73">
            <v>41906</v>
          </cell>
          <cell r="AI73" t="str">
            <v>-</v>
          </cell>
          <cell r="AJ73">
            <v>69</v>
          </cell>
          <cell r="AK73">
            <v>25.285714285714285</v>
          </cell>
          <cell r="AL73">
            <v>41758</v>
          </cell>
          <cell r="AM73">
            <v>0</v>
          </cell>
          <cell r="AN73">
            <v>0</v>
          </cell>
          <cell r="AO73">
            <v>0</v>
          </cell>
          <cell r="AP73">
            <v>0</v>
          </cell>
          <cell r="AQ73">
            <v>0</v>
          </cell>
          <cell r="AR73">
            <v>0</v>
          </cell>
          <cell r="AS73">
            <v>0</v>
          </cell>
          <cell r="AT73">
            <v>0</v>
          </cell>
          <cell r="AU73">
            <v>0</v>
          </cell>
          <cell r="AV73">
            <v>0</v>
          </cell>
          <cell r="AW73">
            <v>0</v>
          </cell>
          <cell r="AX73">
            <v>0</v>
          </cell>
          <cell r="AY73">
            <v>0</v>
          </cell>
          <cell r="AZ73" t="str">
            <v/>
          </cell>
          <cell r="BA73" t="str">
            <v/>
          </cell>
          <cell r="BB73" t="str">
            <v/>
          </cell>
          <cell r="BC73" t="str">
            <v/>
          </cell>
          <cell r="BD73" t="str">
            <v>FOB</v>
          </cell>
          <cell r="BE73" t="str">
            <v>US PORT</v>
          </cell>
          <cell r="BF73" t="str">
            <v>CHINA</v>
          </cell>
          <cell r="BG73">
            <v>0</v>
          </cell>
          <cell r="BH73" t="str">
            <v>OD</v>
          </cell>
          <cell r="BI73">
            <v>0</v>
          </cell>
          <cell r="BJ73" t="str">
            <v>-</v>
          </cell>
          <cell r="BK73" t="str">
            <v>-</v>
          </cell>
          <cell r="BL73" t="str">
            <v>-</v>
          </cell>
          <cell r="BM73" t="str">
            <v>-</v>
          </cell>
          <cell r="BN73" t="str">
            <v>-</v>
          </cell>
          <cell r="BO73" t="str">
            <v>-</v>
          </cell>
          <cell r="BP73" t="str">
            <v>-</v>
          </cell>
          <cell r="BQ73" t="str">
            <v>-</v>
          </cell>
          <cell r="BR73" t="str">
            <v>-</v>
          </cell>
          <cell r="BS73" t="str">
            <v>-</v>
          </cell>
          <cell r="BT73" t="str">
            <v>-</v>
          </cell>
          <cell r="BU73" t="str">
            <v>-</v>
          </cell>
          <cell r="BV73" t="str">
            <v>-</v>
          </cell>
          <cell r="BW73">
            <v>0</v>
          </cell>
          <cell r="BX73">
            <v>0</v>
          </cell>
          <cell r="BY73">
            <v>0</v>
          </cell>
          <cell r="BZ73" t="str">
            <v>-</v>
          </cell>
          <cell r="CA73" t="str">
            <v>-</v>
          </cell>
          <cell r="CB73" t="str">
            <v>X</v>
          </cell>
          <cell r="CC73" t="str">
            <v>-</v>
          </cell>
          <cell r="CD73">
            <v>0</v>
          </cell>
          <cell r="CE73">
            <v>0</v>
          </cell>
          <cell r="CF73">
            <v>0</v>
          </cell>
          <cell r="CG73">
            <v>0</v>
          </cell>
          <cell r="CH73">
            <v>0</v>
          </cell>
          <cell r="CI73">
            <v>0</v>
          </cell>
          <cell r="CJ73">
            <v>0</v>
          </cell>
          <cell r="CK73">
            <v>0</v>
          </cell>
          <cell r="CL73">
            <v>0</v>
          </cell>
          <cell r="CM73">
            <v>0</v>
          </cell>
          <cell r="CN73">
            <v>0</v>
          </cell>
          <cell r="CO73">
            <v>0</v>
          </cell>
        </row>
        <row r="74">
          <cell r="B74" t="str">
            <v>C2369187-01-02</v>
          </cell>
          <cell r="C74" t="str">
            <v>Linde Process Plants/ Oneok Rockies Midstream</v>
          </cell>
          <cell r="D74" t="str">
            <v>Boening</v>
          </cell>
          <cell r="E74">
            <v>0</v>
          </cell>
          <cell r="F74" t="str">
            <v>Joyce</v>
          </cell>
          <cell r="G74">
            <v>0</v>
          </cell>
          <cell r="H74" t="str">
            <v>Kursten</v>
          </cell>
          <cell r="I74" t="str">
            <v>1234  LOI</v>
          </cell>
          <cell r="J74" t="str">
            <v>1-CM-620</v>
          </cell>
          <cell r="K74" t="str">
            <v>SC13425r1</v>
          </cell>
          <cell r="L74">
            <v>0</v>
          </cell>
          <cell r="M74">
            <v>2</v>
          </cell>
          <cell r="N74" t="str">
            <v>BMC347EF</v>
          </cell>
          <cell r="O74">
            <v>868872</v>
          </cell>
          <cell r="P74" t="str">
            <v>PP</v>
          </cell>
          <cell r="Q74" t="str">
            <v>STD</v>
          </cell>
          <cell r="R74" t="str">
            <v>CG</v>
          </cell>
          <cell r="S74" t="str">
            <v>Y</v>
          </cell>
          <cell r="T74" t="str">
            <v>N</v>
          </cell>
          <cell r="U74">
            <v>41631</v>
          </cell>
          <cell r="V74">
            <v>41631</v>
          </cell>
          <cell r="W74">
            <v>41970</v>
          </cell>
          <cell r="X74">
            <v>41970</v>
          </cell>
          <cell r="Y74">
            <v>41631</v>
          </cell>
          <cell r="Z74">
            <v>41638</v>
          </cell>
          <cell r="AA74">
            <v>41638</v>
          </cell>
          <cell r="AB74">
            <v>41645</v>
          </cell>
          <cell r="AC74">
            <v>41844</v>
          </cell>
          <cell r="AD74">
            <v>41858</v>
          </cell>
          <cell r="AE74">
            <v>41851</v>
          </cell>
          <cell r="AF74">
            <v>41858</v>
          </cell>
          <cell r="AG74">
            <v>0</v>
          </cell>
          <cell r="AH74">
            <v>41940</v>
          </cell>
          <cell r="AI74" t="str">
            <v>-</v>
          </cell>
          <cell r="AJ74">
            <v>164</v>
          </cell>
          <cell r="AK74">
            <v>48.428571428571431</v>
          </cell>
          <cell r="AL74">
            <v>41631</v>
          </cell>
          <cell r="AM74">
            <v>0</v>
          </cell>
          <cell r="AN74">
            <v>0</v>
          </cell>
          <cell r="AO74">
            <v>0</v>
          </cell>
          <cell r="AP74">
            <v>0</v>
          </cell>
          <cell r="AQ74">
            <v>0</v>
          </cell>
          <cell r="AR74">
            <v>0</v>
          </cell>
          <cell r="AS74">
            <v>0</v>
          </cell>
          <cell r="AT74">
            <v>0</v>
          </cell>
          <cell r="AU74">
            <v>0</v>
          </cell>
          <cell r="AV74">
            <v>0</v>
          </cell>
          <cell r="AW74">
            <v>0</v>
          </cell>
          <cell r="AX74">
            <v>0</v>
          </cell>
          <cell r="AY74">
            <v>0</v>
          </cell>
          <cell r="AZ74" t="str">
            <v/>
          </cell>
          <cell r="BA74" t="str">
            <v/>
          </cell>
          <cell r="BB74" t="str">
            <v/>
          </cell>
          <cell r="BC74" t="str">
            <v/>
          </cell>
          <cell r="BD74" t="str">
            <v>FCA</v>
          </cell>
          <cell r="BE74">
            <v>0</v>
          </cell>
          <cell r="BF74" t="str">
            <v>USA</v>
          </cell>
          <cell r="BG74">
            <v>0</v>
          </cell>
          <cell r="BH74" t="str">
            <v>DI</v>
          </cell>
          <cell r="BI74">
            <v>2010</v>
          </cell>
          <cell r="BJ74">
            <v>41638</v>
          </cell>
          <cell r="BK74">
            <v>41645</v>
          </cell>
          <cell r="BL74">
            <v>41661</v>
          </cell>
          <cell r="BM74">
            <v>41659</v>
          </cell>
          <cell r="BN74">
            <v>41998</v>
          </cell>
          <cell r="BO74">
            <v>42005</v>
          </cell>
          <cell r="BP74" t="str">
            <v>-</v>
          </cell>
          <cell r="BQ74" t="str">
            <v>-</v>
          </cell>
          <cell r="BR74" t="str">
            <v>-</v>
          </cell>
          <cell r="BS74" t="str">
            <v>-</v>
          </cell>
          <cell r="BT74" t="str">
            <v>-</v>
          </cell>
          <cell r="BU74" t="str">
            <v>-</v>
          </cell>
          <cell r="BV74" t="str">
            <v>-</v>
          </cell>
          <cell r="BW74">
            <v>0</v>
          </cell>
          <cell r="BX74">
            <v>0</v>
          </cell>
          <cell r="BY74">
            <v>0</v>
          </cell>
          <cell r="BZ74">
            <v>0</v>
          </cell>
          <cell r="CA74">
            <v>0</v>
          </cell>
          <cell r="CB74" t="str">
            <v>X</v>
          </cell>
          <cell r="CC74">
            <v>0</v>
          </cell>
          <cell r="CD74">
            <v>0</v>
          </cell>
          <cell r="CE74">
            <v>0</v>
          </cell>
          <cell r="CF74">
            <v>0</v>
          </cell>
          <cell r="CG74">
            <v>0</v>
          </cell>
          <cell r="CH74">
            <v>0</v>
          </cell>
          <cell r="CI74">
            <v>0</v>
          </cell>
          <cell r="CJ74">
            <v>0</v>
          </cell>
          <cell r="CK74">
            <v>0</v>
          </cell>
          <cell r="CL74">
            <v>0</v>
          </cell>
          <cell r="CM74">
            <v>0</v>
          </cell>
          <cell r="CN74">
            <v>0</v>
          </cell>
          <cell r="CO74">
            <v>0</v>
          </cell>
        </row>
        <row r="75">
          <cell r="B75" t="str">
            <v>A2415731-01-02</v>
          </cell>
          <cell r="C75" t="str">
            <v>Thai Plastic &amp; Chemical Co., LTD</v>
          </cell>
          <cell r="D75" t="str">
            <v>Setelin</v>
          </cell>
          <cell r="E75" t="str">
            <v>Kruger</v>
          </cell>
          <cell r="F75">
            <v>0</v>
          </cell>
          <cell r="G75" t="str">
            <v>Setelin</v>
          </cell>
          <cell r="H75" t="str">
            <v>Michelle</v>
          </cell>
          <cell r="I75" t="str">
            <v>6508000210</v>
          </cell>
          <cell r="J75" t="str">
            <v>M-GA401 A/B</v>
          </cell>
          <cell r="K75">
            <v>119474</v>
          </cell>
          <cell r="L75">
            <v>0</v>
          </cell>
          <cell r="M75">
            <v>2</v>
          </cell>
          <cell r="N75" t="str">
            <v>LMV331</v>
          </cell>
          <cell r="O75">
            <v>558232</v>
          </cell>
          <cell r="P75" t="str">
            <v>PP</v>
          </cell>
          <cell r="Q75" t="str">
            <v>MCPX</v>
          </cell>
          <cell r="R75" t="str">
            <v>PD</v>
          </cell>
          <cell r="S75" t="str">
            <v>Y</v>
          </cell>
          <cell r="T75" t="str">
            <v>N</v>
          </cell>
          <cell r="U75">
            <v>41751</v>
          </cell>
          <cell r="V75">
            <v>41752</v>
          </cell>
          <cell r="W75">
            <v>41943</v>
          </cell>
          <cell r="X75">
            <v>41943</v>
          </cell>
          <cell r="Y75">
            <v>41751</v>
          </cell>
          <cell r="Z75">
            <v>41759</v>
          </cell>
          <cell r="AA75">
            <v>41759</v>
          </cell>
          <cell r="AB75">
            <v>41759</v>
          </cell>
          <cell r="AC75">
            <v>41831</v>
          </cell>
          <cell r="AD75">
            <v>41845</v>
          </cell>
          <cell r="AE75">
            <v>41858</v>
          </cell>
          <cell r="AF75">
            <v>41862</v>
          </cell>
          <cell r="AG75">
            <v>0</v>
          </cell>
          <cell r="AH75">
            <v>41913</v>
          </cell>
          <cell r="AI75" t="str">
            <v>-</v>
          </cell>
          <cell r="AJ75">
            <v>79</v>
          </cell>
          <cell r="AK75">
            <v>27.285714285714285</v>
          </cell>
          <cell r="AL75">
            <v>41751</v>
          </cell>
          <cell r="AM75">
            <v>0</v>
          </cell>
          <cell r="AN75">
            <v>0</v>
          </cell>
          <cell r="AO75">
            <v>0</v>
          </cell>
          <cell r="AP75">
            <v>0</v>
          </cell>
          <cell r="AQ75">
            <v>0</v>
          </cell>
          <cell r="AR75">
            <v>0</v>
          </cell>
          <cell r="AS75">
            <v>0</v>
          </cell>
          <cell r="AT75">
            <v>0</v>
          </cell>
          <cell r="AU75">
            <v>0</v>
          </cell>
          <cell r="AV75">
            <v>0</v>
          </cell>
          <cell r="AW75">
            <v>0</v>
          </cell>
          <cell r="AX75">
            <v>0</v>
          </cell>
          <cell r="AY75">
            <v>0</v>
          </cell>
          <cell r="AZ75" t="str">
            <v/>
          </cell>
          <cell r="BA75" t="str">
            <v/>
          </cell>
          <cell r="BB75" t="str">
            <v/>
          </cell>
          <cell r="BC75" t="str">
            <v/>
          </cell>
          <cell r="BD75" t="str">
            <v>CIF</v>
          </cell>
          <cell r="BE75" t="str">
            <v>Laem Chabang</v>
          </cell>
          <cell r="BF75" t="str">
            <v>THAILAND</v>
          </cell>
          <cell r="BG75">
            <v>0</v>
          </cell>
          <cell r="BH75" t="str">
            <v>OD</v>
          </cell>
          <cell r="BI75">
            <v>0</v>
          </cell>
          <cell r="BJ75">
            <v>41759</v>
          </cell>
          <cell r="BK75">
            <v>41766</v>
          </cell>
          <cell r="BL75">
            <v>41771</v>
          </cell>
          <cell r="BM75">
            <v>41780</v>
          </cell>
          <cell r="BN75">
            <v>41957</v>
          </cell>
          <cell r="BO75">
            <v>41964</v>
          </cell>
          <cell r="BP75">
            <v>37</v>
          </cell>
          <cell r="BQ75">
            <v>30</v>
          </cell>
          <cell r="BR75">
            <v>25</v>
          </cell>
          <cell r="BS75">
            <v>16</v>
          </cell>
          <cell r="BT75">
            <v>0</v>
          </cell>
          <cell r="BU75">
            <v>-161</v>
          </cell>
          <cell r="BV75">
            <v>-168</v>
          </cell>
          <cell r="BW75">
            <v>0</v>
          </cell>
          <cell r="BX75">
            <v>0</v>
          </cell>
          <cell r="BY75">
            <v>0</v>
          </cell>
          <cell r="BZ75" t="str">
            <v>-</v>
          </cell>
          <cell r="CA75" t="str">
            <v>-</v>
          </cell>
          <cell r="CB75" t="str">
            <v>X</v>
          </cell>
          <cell r="CC75" t="str">
            <v>-</v>
          </cell>
          <cell r="CD75">
            <v>0</v>
          </cell>
          <cell r="CE75">
            <v>0</v>
          </cell>
          <cell r="CF75">
            <v>0</v>
          </cell>
          <cell r="CG75">
            <v>0</v>
          </cell>
          <cell r="CH75">
            <v>0</v>
          </cell>
          <cell r="CI75">
            <v>0</v>
          </cell>
          <cell r="CJ75">
            <v>0</v>
          </cell>
          <cell r="CK75">
            <v>0</v>
          </cell>
          <cell r="CL75">
            <v>0</v>
          </cell>
          <cell r="CM75">
            <v>0</v>
          </cell>
          <cell r="CN75">
            <v>0</v>
          </cell>
          <cell r="CO75">
            <v>0</v>
          </cell>
        </row>
        <row r="76">
          <cell r="B76" t="str">
            <v>A2431132-01</v>
          </cell>
          <cell r="C76" t="str">
            <v>NPE/ MEGlobal Canada</v>
          </cell>
          <cell r="D76" t="str">
            <v>FLT</v>
          </cell>
          <cell r="E76" t="str">
            <v>Ogden</v>
          </cell>
          <cell r="F76" t="str">
            <v>Miller</v>
          </cell>
          <cell r="G76" t="str">
            <v>-</v>
          </cell>
          <cell r="H76" t="str">
            <v>FLT</v>
          </cell>
          <cell r="I76" t="str">
            <v>PUR630043</v>
          </cell>
          <cell r="J76" t="str">
            <v>G-903</v>
          </cell>
          <cell r="K76" t="str">
            <v>PUR630043</v>
          </cell>
          <cell r="L76">
            <v>0</v>
          </cell>
          <cell r="M76">
            <v>1</v>
          </cell>
          <cell r="N76" t="str">
            <v>LMV311</v>
          </cell>
          <cell r="O76">
            <v>69984</v>
          </cell>
          <cell r="P76" t="str">
            <v>-</v>
          </cell>
          <cell r="Q76" t="str">
            <v>FLT</v>
          </cell>
          <cell r="R76" t="str">
            <v>PB</v>
          </cell>
          <cell r="S76" t="str">
            <v>N</v>
          </cell>
          <cell r="T76" t="str">
            <v>N</v>
          </cell>
          <cell r="U76">
            <v>41792</v>
          </cell>
          <cell r="V76">
            <v>41793</v>
          </cell>
          <cell r="W76">
            <v>41921</v>
          </cell>
          <cell r="X76">
            <v>41921</v>
          </cell>
          <cell r="Y76">
            <v>41792</v>
          </cell>
          <cell r="Z76" t="str">
            <v>-</v>
          </cell>
          <cell r="AA76" t="str">
            <v>-</v>
          </cell>
          <cell r="AB76">
            <v>41800</v>
          </cell>
          <cell r="AC76">
            <v>41809</v>
          </cell>
          <cell r="AD76">
            <v>41823</v>
          </cell>
          <cell r="AE76">
            <v>41866</v>
          </cell>
          <cell r="AF76">
            <v>41869</v>
          </cell>
          <cell r="AG76">
            <v>0</v>
          </cell>
          <cell r="AH76">
            <v>41891</v>
          </cell>
          <cell r="AI76" t="str">
            <v>-</v>
          </cell>
          <cell r="AJ76">
            <v>55</v>
          </cell>
          <cell r="AK76">
            <v>18.285714285714285</v>
          </cell>
          <cell r="AL76">
            <v>41792</v>
          </cell>
          <cell r="AM76" t="str">
            <v>-</v>
          </cell>
          <cell r="AN76" t="str">
            <v>-</v>
          </cell>
          <cell r="AO76">
            <v>0</v>
          </cell>
          <cell r="AP76">
            <v>0</v>
          </cell>
          <cell r="AQ76">
            <v>0</v>
          </cell>
          <cell r="AR76">
            <v>0</v>
          </cell>
          <cell r="AS76">
            <v>0</v>
          </cell>
          <cell r="AT76">
            <v>0</v>
          </cell>
          <cell r="AU76">
            <v>0</v>
          </cell>
          <cell r="AV76">
            <v>0</v>
          </cell>
          <cell r="AW76">
            <v>0</v>
          </cell>
          <cell r="AX76">
            <v>0</v>
          </cell>
          <cell r="AY76">
            <v>0</v>
          </cell>
          <cell r="AZ76" t="str">
            <v/>
          </cell>
          <cell r="BA76" t="str">
            <v/>
          </cell>
          <cell r="BB76" t="str">
            <v/>
          </cell>
          <cell r="BC76" t="str">
            <v/>
          </cell>
          <cell r="BD76" t="str">
            <v>FCA</v>
          </cell>
          <cell r="BE76" t="str">
            <v>Arvada</v>
          </cell>
          <cell r="BF76" t="str">
            <v>CANADA</v>
          </cell>
          <cell r="BG76">
            <v>0</v>
          </cell>
          <cell r="BH76" t="str">
            <v>DI</v>
          </cell>
          <cell r="BI76">
            <v>0</v>
          </cell>
          <cell r="BJ76">
            <v>41800</v>
          </cell>
          <cell r="BK76">
            <v>41807</v>
          </cell>
          <cell r="BL76">
            <v>41809</v>
          </cell>
          <cell r="BM76">
            <v>41821</v>
          </cell>
          <cell r="BN76">
            <v>41935</v>
          </cell>
          <cell r="BO76">
            <v>41942</v>
          </cell>
          <cell r="BP76">
            <v>-4</v>
          </cell>
          <cell r="BQ76">
            <v>-11</v>
          </cell>
          <cell r="BR76">
            <v>-13</v>
          </cell>
          <cell r="BS76">
            <v>-25</v>
          </cell>
          <cell r="BT76">
            <v>0</v>
          </cell>
          <cell r="BU76">
            <v>-139</v>
          </cell>
          <cell r="BV76">
            <v>-146</v>
          </cell>
          <cell r="BW76">
            <v>0</v>
          </cell>
          <cell r="BX76">
            <v>0</v>
          </cell>
          <cell r="BY76">
            <v>0</v>
          </cell>
          <cell r="BZ76" t="str">
            <v>-</v>
          </cell>
          <cell r="CA76" t="str">
            <v>-</v>
          </cell>
          <cell r="CB76" t="str">
            <v>X</v>
          </cell>
          <cell r="CC76" t="str">
            <v>-</v>
          </cell>
          <cell r="CD76">
            <v>0</v>
          </cell>
          <cell r="CE76">
            <v>0</v>
          </cell>
          <cell r="CF76">
            <v>0</v>
          </cell>
          <cell r="CG76">
            <v>0</v>
          </cell>
          <cell r="CH76">
            <v>0</v>
          </cell>
          <cell r="CI76">
            <v>0</v>
          </cell>
          <cell r="CJ76">
            <v>0</v>
          </cell>
          <cell r="CK76">
            <v>0</v>
          </cell>
          <cell r="CL76">
            <v>0</v>
          </cell>
          <cell r="CM76">
            <v>0</v>
          </cell>
          <cell r="CN76">
            <v>0</v>
          </cell>
          <cell r="CO76">
            <v>0</v>
          </cell>
        </row>
        <row r="77">
          <cell r="B77" t="str">
            <v>A2347214-06-07</v>
          </cell>
          <cell r="C77" t="str">
            <v>CCJV/ Laffan Refinery Co Limited 2</v>
          </cell>
          <cell r="D77" t="str">
            <v>Setelin</v>
          </cell>
          <cell r="E77">
            <v>0</v>
          </cell>
          <cell r="F77" t="str">
            <v>Boles</v>
          </cell>
          <cell r="G77" t="str">
            <v>Nelson</v>
          </cell>
          <cell r="H77" t="str">
            <v>Heidi</v>
          </cell>
          <cell r="I77" t="str">
            <v>13P1336A-F0047-001</v>
          </cell>
          <cell r="J77" t="str">
            <v>82-P1702A/B</v>
          </cell>
          <cell r="K77" t="str">
            <v>119267-5</v>
          </cell>
          <cell r="L77">
            <v>0</v>
          </cell>
          <cell r="M77">
            <v>2</v>
          </cell>
          <cell r="N77" t="str">
            <v>LMV311Z</v>
          </cell>
          <cell r="O77">
            <v>797065.86</v>
          </cell>
          <cell r="P77" t="str">
            <v>PP</v>
          </cell>
          <cell r="Q77" t="str">
            <v>MCPX</v>
          </cell>
          <cell r="R77" t="str">
            <v>PD</v>
          </cell>
          <cell r="S77" t="str">
            <v>Y</v>
          </cell>
          <cell r="T77" t="str">
            <v>N</v>
          </cell>
          <cell r="U77">
            <v>41696</v>
          </cell>
          <cell r="V77">
            <v>41696</v>
          </cell>
          <cell r="W77">
            <v>41950</v>
          </cell>
          <cell r="X77">
            <v>41950</v>
          </cell>
          <cell r="Y77">
            <v>41696</v>
          </cell>
          <cell r="Z77">
            <v>41703</v>
          </cell>
          <cell r="AA77">
            <v>41703</v>
          </cell>
          <cell r="AB77">
            <v>41703</v>
          </cell>
          <cell r="AC77">
            <v>41838</v>
          </cell>
          <cell r="AD77">
            <v>41852</v>
          </cell>
          <cell r="AE77">
            <v>41865</v>
          </cell>
          <cell r="AF77">
            <v>41869</v>
          </cell>
          <cell r="AG77">
            <v>0</v>
          </cell>
          <cell r="AH77">
            <v>41920</v>
          </cell>
          <cell r="AI77" t="str">
            <v>-</v>
          </cell>
          <cell r="AJ77">
            <v>124</v>
          </cell>
          <cell r="AK77">
            <v>36.285714285714285</v>
          </cell>
          <cell r="AL77">
            <v>41696</v>
          </cell>
          <cell r="AM77">
            <v>0</v>
          </cell>
          <cell r="AN77">
            <v>0</v>
          </cell>
          <cell r="AO77">
            <v>0</v>
          </cell>
          <cell r="AP77">
            <v>0</v>
          </cell>
          <cell r="AQ77">
            <v>0</v>
          </cell>
          <cell r="AR77">
            <v>0</v>
          </cell>
          <cell r="AS77">
            <v>0</v>
          </cell>
          <cell r="AT77">
            <v>0</v>
          </cell>
          <cell r="AU77">
            <v>0</v>
          </cell>
          <cell r="AV77">
            <v>0</v>
          </cell>
          <cell r="AW77">
            <v>0</v>
          </cell>
          <cell r="AX77">
            <v>0</v>
          </cell>
          <cell r="AY77">
            <v>0</v>
          </cell>
          <cell r="AZ77" t="str">
            <v/>
          </cell>
          <cell r="BA77" t="str">
            <v/>
          </cell>
          <cell r="BB77" t="str">
            <v/>
          </cell>
          <cell r="BC77" t="str">
            <v/>
          </cell>
          <cell r="BD77" t="str">
            <v>FCA</v>
          </cell>
          <cell r="BE77" t="str">
            <v>Port of Houston</v>
          </cell>
          <cell r="BF77" t="str">
            <v>Qatar</v>
          </cell>
          <cell r="BG77">
            <v>0</v>
          </cell>
          <cell r="BH77" t="str">
            <v>OD</v>
          </cell>
          <cell r="BI77">
            <v>2010</v>
          </cell>
          <cell r="BJ77">
            <v>41703</v>
          </cell>
          <cell r="BK77">
            <v>41710</v>
          </cell>
          <cell r="BL77">
            <v>41715</v>
          </cell>
          <cell r="BM77">
            <v>41724</v>
          </cell>
          <cell r="BN77">
            <v>41964</v>
          </cell>
          <cell r="BO77">
            <v>41971</v>
          </cell>
          <cell r="BP77">
            <v>41578</v>
          </cell>
          <cell r="BQ77">
            <v>41599</v>
          </cell>
          <cell r="BR77">
            <v>41604</v>
          </cell>
          <cell r="BS77">
            <v>41599</v>
          </cell>
          <cell r="BT77">
            <v>0</v>
          </cell>
          <cell r="BU77">
            <v>-168</v>
          </cell>
          <cell r="BV77">
            <v>-175</v>
          </cell>
          <cell r="BW77">
            <v>0</v>
          </cell>
          <cell r="BX77">
            <v>0</v>
          </cell>
          <cell r="BY77">
            <v>0</v>
          </cell>
          <cell r="BZ77">
            <v>0</v>
          </cell>
          <cell r="CA77">
            <v>0</v>
          </cell>
          <cell r="CB77">
            <v>0</v>
          </cell>
          <cell r="CC77">
            <v>0</v>
          </cell>
          <cell r="CD77" t="str">
            <v>176/33/1 (37 of the 182 docs are for -06-07)</v>
          </cell>
          <cell r="CE77">
            <v>0</v>
          </cell>
          <cell r="CF77">
            <v>0</v>
          </cell>
          <cell r="CG77">
            <v>0</v>
          </cell>
          <cell r="CH77">
            <v>0</v>
          </cell>
          <cell r="CI77">
            <v>0</v>
          </cell>
          <cell r="CJ77">
            <v>0</v>
          </cell>
          <cell r="CK77">
            <v>0</v>
          </cell>
          <cell r="CL77">
            <v>0</v>
          </cell>
          <cell r="CM77">
            <v>0</v>
          </cell>
          <cell r="CN77">
            <v>0</v>
          </cell>
          <cell r="CO77">
            <v>0</v>
          </cell>
        </row>
        <row r="78">
          <cell r="B78" t="str">
            <v>A2431808-01-02</v>
          </cell>
          <cell r="C78" t="str">
            <v>Linde Process Plants/ Oneok Rockies Midstream</v>
          </cell>
          <cell r="D78" t="str">
            <v>Boening</v>
          </cell>
          <cell r="E78">
            <v>0</v>
          </cell>
          <cell r="F78" t="str">
            <v>Miller</v>
          </cell>
          <cell r="G78" t="str">
            <v>-</v>
          </cell>
          <cell r="H78" t="str">
            <v>FLT</v>
          </cell>
          <cell r="I78" t="str">
            <v>005 2PA1200</v>
          </cell>
          <cell r="J78" t="str">
            <v>1-PM-75 A/B</v>
          </cell>
          <cell r="K78" t="str">
            <v>SQ#128745 (FQ)</v>
          </cell>
          <cell r="L78">
            <v>0</v>
          </cell>
          <cell r="M78">
            <v>2</v>
          </cell>
          <cell r="N78" t="str">
            <v>LMV806</v>
          </cell>
          <cell r="O78">
            <v>79252</v>
          </cell>
          <cell r="P78" t="str">
            <v>PP</v>
          </cell>
          <cell r="Q78" t="str">
            <v>STD</v>
          </cell>
          <cell r="R78" t="str">
            <v>PC</v>
          </cell>
          <cell r="S78" t="str">
            <v>N</v>
          </cell>
          <cell r="T78" t="str">
            <v>N</v>
          </cell>
          <cell r="U78">
            <v>41793</v>
          </cell>
          <cell r="V78">
            <v>41793</v>
          </cell>
          <cell r="W78">
            <v>41929</v>
          </cell>
          <cell r="X78">
            <v>41929</v>
          </cell>
          <cell r="Y78">
            <v>41793</v>
          </cell>
          <cell r="Z78">
            <v>41800</v>
          </cell>
          <cell r="AA78">
            <v>41800</v>
          </cell>
          <cell r="AB78">
            <v>41800</v>
          </cell>
          <cell r="AC78">
            <v>41817</v>
          </cell>
          <cell r="AD78">
            <v>41831</v>
          </cell>
          <cell r="AE78">
            <v>41867</v>
          </cell>
          <cell r="AF78">
            <v>41870</v>
          </cell>
          <cell r="AG78">
            <v>0</v>
          </cell>
          <cell r="AH78">
            <v>41899</v>
          </cell>
          <cell r="AI78" t="str">
            <v>-</v>
          </cell>
          <cell r="AJ78">
            <v>56</v>
          </cell>
          <cell r="AK78">
            <v>19.428571428571427</v>
          </cell>
          <cell r="AL78">
            <v>41793</v>
          </cell>
          <cell r="AM78">
            <v>0</v>
          </cell>
          <cell r="AN78">
            <v>0</v>
          </cell>
          <cell r="AO78">
            <v>0</v>
          </cell>
          <cell r="AP78">
            <v>0</v>
          </cell>
          <cell r="AQ78">
            <v>0</v>
          </cell>
          <cell r="AR78">
            <v>0</v>
          </cell>
          <cell r="AS78">
            <v>0</v>
          </cell>
          <cell r="AT78">
            <v>0</v>
          </cell>
          <cell r="AU78">
            <v>0</v>
          </cell>
          <cell r="AV78">
            <v>0</v>
          </cell>
          <cell r="AW78">
            <v>0</v>
          </cell>
          <cell r="AX78">
            <v>0</v>
          </cell>
          <cell r="AY78">
            <v>0</v>
          </cell>
          <cell r="AZ78" t="str">
            <v/>
          </cell>
          <cell r="BA78" t="str">
            <v/>
          </cell>
          <cell r="BB78" t="str">
            <v/>
          </cell>
          <cell r="BC78" t="str">
            <v/>
          </cell>
          <cell r="BD78" t="str">
            <v>FCA</v>
          </cell>
          <cell r="BE78" t="str">
            <v>Arvada</v>
          </cell>
          <cell r="BF78" t="str">
            <v>USA- ND</v>
          </cell>
          <cell r="BG78">
            <v>0</v>
          </cell>
          <cell r="BH78" t="str">
            <v>DI</v>
          </cell>
          <cell r="BI78">
            <v>2010</v>
          </cell>
          <cell r="BJ78">
            <v>41800</v>
          </cell>
          <cell r="BK78">
            <v>41807</v>
          </cell>
          <cell r="BL78">
            <v>41816</v>
          </cell>
          <cell r="BM78">
            <v>41821</v>
          </cell>
          <cell r="BN78">
            <v>41943</v>
          </cell>
          <cell r="BO78">
            <v>41950</v>
          </cell>
          <cell r="BP78">
            <v>-4</v>
          </cell>
          <cell r="BQ78">
            <v>-11</v>
          </cell>
          <cell r="BR78">
            <v>-20</v>
          </cell>
          <cell r="BS78">
            <v>-25</v>
          </cell>
          <cell r="BT78">
            <v>0</v>
          </cell>
          <cell r="BU78">
            <v>-147</v>
          </cell>
          <cell r="BV78">
            <v>-154</v>
          </cell>
          <cell r="BW78">
            <v>0</v>
          </cell>
          <cell r="BX78">
            <v>0</v>
          </cell>
          <cell r="BY78">
            <v>0</v>
          </cell>
          <cell r="BZ78" t="str">
            <v>-</v>
          </cell>
          <cell r="CA78" t="str">
            <v>-</v>
          </cell>
          <cell r="CB78" t="str">
            <v>X</v>
          </cell>
          <cell r="CC78" t="str">
            <v>-</v>
          </cell>
          <cell r="CD78">
            <v>0</v>
          </cell>
          <cell r="CE78">
            <v>0</v>
          </cell>
          <cell r="CF78">
            <v>0</v>
          </cell>
          <cell r="CG78">
            <v>0</v>
          </cell>
          <cell r="CH78">
            <v>0</v>
          </cell>
          <cell r="CI78">
            <v>0</v>
          </cell>
          <cell r="CJ78">
            <v>0</v>
          </cell>
          <cell r="CK78">
            <v>0</v>
          </cell>
          <cell r="CL78">
            <v>0</v>
          </cell>
          <cell r="CM78">
            <v>0</v>
          </cell>
          <cell r="CN78">
            <v>0</v>
          </cell>
          <cell r="CO78">
            <v>0</v>
          </cell>
        </row>
        <row r="79">
          <cell r="B79" t="str">
            <v>A2431808-03-04</v>
          </cell>
          <cell r="C79" t="str">
            <v>Linde Process Plants/ Oneok Rockies Midstream</v>
          </cell>
          <cell r="D79" t="str">
            <v>Boening</v>
          </cell>
          <cell r="E79">
            <v>0</v>
          </cell>
          <cell r="F79" t="str">
            <v>Miller</v>
          </cell>
          <cell r="G79" t="str">
            <v>-</v>
          </cell>
          <cell r="H79" t="str">
            <v>FLT</v>
          </cell>
          <cell r="I79" t="str">
            <v>005 2PA1200</v>
          </cell>
          <cell r="J79" t="str">
            <v>1-PM-194 A/B</v>
          </cell>
          <cell r="K79" t="str">
            <v>SQ#128745 (FQ)</v>
          </cell>
          <cell r="L79">
            <v>0</v>
          </cell>
          <cell r="M79">
            <v>2</v>
          </cell>
          <cell r="N79" t="str">
            <v>LMV806</v>
          </cell>
          <cell r="O79">
            <v>81646</v>
          </cell>
          <cell r="P79" t="str">
            <v>PP</v>
          </cell>
          <cell r="Q79" t="str">
            <v>STD</v>
          </cell>
          <cell r="R79" t="str">
            <v>PC</v>
          </cell>
          <cell r="S79" t="str">
            <v>N</v>
          </cell>
          <cell r="T79" t="str">
            <v>N</v>
          </cell>
          <cell r="U79">
            <v>41793</v>
          </cell>
          <cell r="V79">
            <v>41793</v>
          </cell>
          <cell r="W79">
            <v>41929</v>
          </cell>
          <cell r="X79">
            <v>41929</v>
          </cell>
          <cell r="Y79">
            <v>41793</v>
          </cell>
          <cell r="Z79">
            <v>41800</v>
          </cell>
          <cell r="AA79">
            <v>41800</v>
          </cell>
          <cell r="AB79">
            <v>41800</v>
          </cell>
          <cell r="AC79">
            <v>41817</v>
          </cell>
          <cell r="AD79">
            <v>41831</v>
          </cell>
          <cell r="AE79">
            <v>41867</v>
          </cell>
          <cell r="AF79">
            <v>41870</v>
          </cell>
          <cell r="AG79">
            <v>0</v>
          </cell>
          <cell r="AH79">
            <v>41899</v>
          </cell>
          <cell r="AI79" t="str">
            <v>-</v>
          </cell>
          <cell r="AJ79">
            <v>56</v>
          </cell>
          <cell r="AK79">
            <v>19.428571428571427</v>
          </cell>
          <cell r="AL79">
            <v>41793</v>
          </cell>
          <cell r="AM79">
            <v>0</v>
          </cell>
          <cell r="AN79">
            <v>0</v>
          </cell>
          <cell r="AO79">
            <v>0</v>
          </cell>
          <cell r="AP79">
            <v>0</v>
          </cell>
          <cell r="AQ79">
            <v>0</v>
          </cell>
          <cell r="AR79">
            <v>0</v>
          </cell>
          <cell r="AS79">
            <v>0</v>
          </cell>
          <cell r="AT79">
            <v>0</v>
          </cell>
          <cell r="AU79">
            <v>0</v>
          </cell>
          <cell r="AV79">
            <v>0</v>
          </cell>
          <cell r="AW79">
            <v>0</v>
          </cell>
          <cell r="AX79">
            <v>0</v>
          </cell>
          <cell r="AY79">
            <v>0</v>
          </cell>
          <cell r="AZ79" t="str">
            <v/>
          </cell>
          <cell r="BA79" t="str">
            <v/>
          </cell>
          <cell r="BB79" t="str">
            <v/>
          </cell>
          <cell r="BC79" t="str">
            <v/>
          </cell>
          <cell r="BD79" t="str">
            <v>FCA</v>
          </cell>
          <cell r="BE79" t="str">
            <v>Arvada</v>
          </cell>
          <cell r="BF79" t="str">
            <v>USA- ND</v>
          </cell>
          <cell r="BG79">
            <v>0</v>
          </cell>
          <cell r="BH79" t="str">
            <v>DI</v>
          </cell>
          <cell r="BI79">
            <v>2010</v>
          </cell>
          <cell r="BJ79">
            <v>41800</v>
          </cell>
          <cell r="BK79">
            <v>41807</v>
          </cell>
          <cell r="BL79">
            <v>41816</v>
          </cell>
          <cell r="BM79">
            <v>41821</v>
          </cell>
          <cell r="BN79">
            <v>41943</v>
          </cell>
          <cell r="BO79">
            <v>41950</v>
          </cell>
          <cell r="BP79">
            <v>-4</v>
          </cell>
          <cell r="BQ79">
            <v>-11</v>
          </cell>
          <cell r="BR79">
            <v>-20</v>
          </cell>
          <cell r="BS79">
            <v>-25</v>
          </cell>
          <cell r="BT79">
            <v>0</v>
          </cell>
          <cell r="BU79">
            <v>-147</v>
          </cell>
          <cell r="BV79">
            <v>-154</v>
          </cell>
          <cell r="BW79">
            <v>0</v>
          </cell>
          <cell r="BX79">
            <v>0</v>
          </cell>
          <cell r="BY79">
            <v>0</v>
          </cell>
          <cell r="BZ79" t="str">
            <v>-</v>
          </cell>
          <cell r="CA79" t="str">
            <v>-</v>
          </cell>
          <cell r="CB79" t="str">
            <v>X</v>
          </cell>
          <cell r="CC79" t="str">
            <v>-</v>
          </cell>
          <cell r="CD79">
            <v>0</v>
          </cell>
          <cell r="CE79">
            <v>0</v>
          </cell>
          <cell r="CF79">
            <v>0</v>
          </cell>
          <cell r="CG79">
            <v>0</v>
          </cell>
          <cell r="CH79">
            <v>0</v>
          </cell>
          <cell r="CI79">
            <v>0</v>
          </cell>
          <cell r="CJ79">
            <v>0</v>
          </cell>
          <cell r="CK79">
            <v>0</v>
          </cell>
          <cell r="CL79">
            <v>0</v>
          </cell>
          <cell r="CM79">
            <v>0</v>
          </cell>
          <cell r="CN79">
            <v>0</v>
          </cell>
          <cell r="CO79">
            <v>0</v>
          </cell>
        </row>
        <row r="80">
          <cell r="B80" t="str">
            <v>A2431808-05-06</v>
          </cell>
          <cell r="C80" t="str">
            <v>Linde Process Plants/ Oneok Rockies Midstream</v>
          </cell>
          <cell r="D80" t="str">
            <v>Boening</v>
          </cell>
          <cell r="E80">
            <v>0</v>
          </cell>
          <cell r="F80" t="str">
            <v>Miller</v>
          </cell>
          <cell r="G80" t="str">
            <v>-</v>
          </cell>
          <cell r="H80" t="str">
            <v>FLT</v>
          </cell>
          <cell r="I80" t="str">
            <v>005 2PA1200</v>
          </cell>
          <cell r="J80" t="str">
            <v>1-PM-294 A/B</v>
          </cell>
          <cell r="K80" t="str">
            <v>SQ#128745 (FQ)</v>
          </cell>
          <cell r="L80">
            <v>0</v>
          </cell>
          <cell r="M80">
            <v>2</v>
          </cell>
          <cell r="N80" t="str">
            <v>LMV806</v>
          </cell>
          <cell r="O80">
            <v>81646</v>
          </cell>
          <cell r="P80" t="str">
            <v>PP</v>
          </cell>
          <cell r="Q80" t="str">
            <v>STD</v>
          </cell>
          <cell r="R80" t="str">
            <v>PC</v>
          </cell>
          <cell r="S80" t="str">
            <v>N</v>
          </cell>
          <cell r="T80" t="str">
            <v>N</v>
          </cell>
          <cell r="U80">
            <v>41793</v>
          </cell>
          <cell r="V80">
            <v>41793</v>
          </cell>
          <cell r="W80">
            <v>41929</v>
          </cell>
          <cell r="X80">
            <v>41929</v>
          </cell>
          <cell r="Y80">
            <v>41793</v>
          </cell>
          <cell r="Z80">
            <v>41800</v>
          </cell>
          <cell r="AA80">
            <v>41800</v>
          </cell>
          <cell r="AB80">
            <v>41800</v>
          </cell>
          <cell r="AC80">
            <v>41817</v>
          </cell>
          <cell r="AD80">
            <v>41831</v>
          </cell>
          <cell r="AE80">
            <v>41867</v>
          </cell>
          <cell r="AF80">
            <v>41870</v>
          </cell>
          <cell r="AG80">
            <v>0</v>
          </cell>
          <cell r="AH80">
            <v>41899</v>
          </cell>
          <cell r="AI80" t="str">
            <v>-</v>
          </cell>
          <cell r="AJ80">
            <v>56</v>
          </cell>
          <cell r="AK80">
            <v>19.428571428571427</v>
          </cell>
          <cell r="AL80">
            <v>41793</v>
          </cell>
          <cell r="AM80">
            <v>0</v>
          </cell>
          <cell r="AN80">
            <v>0</v>
          </cell>
          <cell r="AO80">
            <v>0</v>
          </cell>
          <cell r="AP80">
            <v>0</v>
          </cell>
          <cell r="AQ80">
            <v>0</v>
          </cell>
          <cell r="AR80">
            <v>0</v>
          </cell>
          <cell r="AS80">
            <v>0</v>
          </cell>
          <cell r="AT80">
            <v>0</v>
          </cell>
          <cell r="AU80">
            <v>0</v>
          </cell>
          <cell r="AV80">
            <v>0</v>
          </cell>
          <cell r="AW80">
            <v>0</v>
          </cell>
          <cell r="AX80">
            <v>0</v>
          </cell>
          <cell r="AY80">
            <v>0</v>
          </cell>
          <cell r="AZ80" t="str">
            <v/>
          </cell>
          <cell r="BA80" t="str">
            <v/>
          </cell>
          <cell r="BB80" t="str">
            <v/>
          </cell>
          <cell r="BC80" t="str">
            <v/>
          </cell>
          <cell r="BD80" t="str">
            <v>FCA</v>
          </cell>
          <cell r="BE80" t="str">
            <v>Arvada</v>
          </cell>
          <cell r="BF80" t="str">
            <v>USA- ND</v>
          </cell>
          <cell r="BG80">
            <v>0</v>
          </cell>
          <cell r="BH80" t="str">
            <v>DI</v>
          </cell>
          <cell r="BI80">
            <v>2010</v>
          </cell>
          <cell r="BJ80">
            <v>41800</v>
          </cell>
          <cell r="BK80">
            <v>41807</v>
          </cell>
          <cell r="BL80">
            <v>41816</v>
          </cell>
          <cell r="BM80">
            <v>41821</v>
          </cell>
          <cell r="BN80">
            <v>41943</v>
          </cell>
          <cell r="BO80">
            <v>41950</v>
          </cell>
          <cell r="BP80">
            <v>-4</v>
          </cell>
          <cell r="BQ80">
            <v>-11</v>
          </cell>
          <cell r="BR80">
            <v>-20</v>
          </cell>
          <cell r="BS80">
            <v>-25</v>
          </cell>
          <cell r="BT80">
            <v>0</v>
          </cell>
          <cell r="BU80">
            <v>-147</v>
          </cell>
          <cell r="BV80">
            <v>-154</v>
          </cell>
          <cell r="BW80">
            <v>0</v>
          </cell>
          <cell r="BX80">
            <v>0</v>
          </cell>
          <cell r="BY80">
            <v>0</v>
          </cell>
          <cell r="BZ80" t="str">
            <v>-</v>
          </cell>
          <cell r="CA80" t="str">
            <v>-</v>
          </cell>
          <cell r="CB80" t="str">
            <v>X</v>
          </cell>
          <cell r="CC80" t="str">
            <v>-</v>
          </cell>
          <cell r="CD80">
            <v>0</v>
          </cell>
          <cell r="CE80">
            <v>0</v>
          </cell>
          <cell r="CF80">
            <v>0</v>
          </cell>
          <cell r="CG80">
            <v>0</v>
          </cell>
          <cell r="CH80">
            <v>0</v>
          </cell>
          <cell r="CI80">
            <v>0</v>
          </cell>
          <cell r="CJ80">
            <v>0</v>
          </cell>
          <cell r="CK80">
            <v>0</v>
          </cell>
          <cell r="CL80">
            <v>0</v>
          </cell>
          <cell r="CM80">
            <v>0</v>
          </cell>
          <cell r="CN80">
            <v>0</v>
          </cell>
          <cell r="CO80">
            <v>0</v>
          </cell>
        </row>
        <row r="81">
          <cell r="B81" t="str">
            <v>C2427210-01</v>
          </cell>
          <cell r="C81" t="str">
            <v>Breitburn Operating LP</v>
          </cell>
          <cell r="D81" t="str">
            <v>FLT</v>
          </cell>
          <cell r="E81" t="str">
            <v>Kruger</v>
          </cell>
          <cell r="F81" t="str">
            <v>Miller</v>
          </cell>
          <cell r="G81" t="str">
            <v>-</v>
          </cell>
          <cell r="H81" t="str">
            <v>FLT</v>
          </cell>
          <cell r="I81" t="str">
            <v>15993648</v>
          </cell>
          <cell r="J81">
            <v>0</v>
          </cell>
          <cell r="K81" t="str">
            <v>SD1420J</v>
          </cell>
          <cell r="L81">
            <v>0</v>
          </cell>
          <cell r="M81">
            <v>1</v>
          </cell>
          <cell r="N81" t="str">
            <v>LMC347</v>
          </cell>
          <cell r="O81">
            <v>227755</v>
          </cell>
          <cell r="P81" t="str">
            <v>-</v>
          </cell>
          <cell r="Q81" t="str">
            <v>FLT</v>
          </cell>
          <cell r="R81" t="str">
            <v>CA</v>
          </cell>
          <cell r="S81" t="str">
            <v>N</v>
          </cell>
          <cell r="T81" t="str">
            <v>N</v>
          </cell>
          <cell r="U81">
            <v>41754</v>
          </cell>
          <cell r="V81">
            <v>41780</v>
          </cell>
          <cell r="W81">
            <v>41936</v>
          </cell>
          <cell r="X81">
            <v>41936</v>
          </cell>
          <cell r="Y81">
            <v>41754</v>
          </cell>
          <cell r="Z81">
            <v>41787</v>
          </cell>
          <cell r="AA81" t="str">
            <v>-</v>
          </cell>
          <cell r="AB81">
            <v>41794</v>
          </cell>
          <cell r="AC81">
            <v>41824</v>
          </cell>
          <cell r="AD81">
            <v>41838</v>
          </cell>
          <cell r="AE81">
            <v>41872</v>
          </cell>
          <cell r="AF81">
            <v>41876</v>
          </cell>
          <cell r="AG81">
            <v>0</v>
          </cell>
          <cell r="AH81">
            <v>41906</v>
          </cell>
          <cell r="AI81" t="str">
            <v>-</v>
          </cell>
          <cell r="AJ81">
            <v>69</v>
          </cell>
          <cell r="AK81">
            <v>22.285714285714285</v>
          </cell>
          <cell r="AL81">
            <v>41754</v>
          </cell>
          <cell r="AM81">
            <v>0</v>
          </cell>
          <cell r="AN81">
            <v>0</v>
          </cell>
          <cell r="AO81">
            <v>0</v>
          </cell>
          <cell r="AP81">
            <v>0</v>
          </cell>
          <cell r="AQ81">
            <v>0</v>
          </cell>
          <cell r="AR81">
            <v>0</v>
          </cell>
          <cell r="AS81">
            <v>0</v>
          </cell>
          <cell r="AT81">
            <v>0</v>
          </cell>
          <cell r="AU81">
            <v>0</v>
          </cell>
          <cell r="AV81">
            <v>0</v>
          </cell>
          <cell r="AW81">
            <v>0</v>
          </cell>
          <cell r="AX81">
            <v>0</v>
          </cell>
          <cell r="AY81">
            <v>0</v>
          </cell>
          <cell r="AZ81" t="str">
            <v/>
          </cell>
          <cell r="BA81" t="str">
            <v/>
          </cell>
          <cell r="BB81" t="str">
            <v/>
          </cell>
          <cell r="BC81" t="str">
            <v/>
          </cell>
          <cell r="BD81" t="str">
            <v>FCA</v>
          </cell>
          <cell r="BE81" t="str">
            <v>Arvada</v>
          </cell>
          <cell r="BF81" t="str">
            <v>USA- OK</v>
          </cell>
          <cell r="BG81">
            <v>0</v>
          </cell>
          <cell r="BH81" t="str">
            <v>DI</v>
          </cell>
          <cell r="BI81">
            <v>0</v>
          </cell>
          <cell r="BJ81">
            <v>41787</v>
          </cell>
          <cell r="BK81">
            <v>41794</v>
          </cell>
          <cell r="BL81">
            <v>41801</v>
          </cell>
          <cell r="BM81">
            <v>41808</v>
          </cell>
          <cell r="BN81">
            <v>41950</v>
          </cell>
          <cell r="BO81">
            <v>41957</v>
          </cell>
          <cell r="BP81">
            <v>9</v>
          </cell>
          <cell r="BQ81">
            <v>2</v>
          </cell>
          <cell r="BR81">
            <v>-5</v>
          </cell>
          <cell r="BS81">
            <v>-12</v>
          </cell>
          <cell r="BT81">
            <v>0</v>
          </cell>
          <cell r="BU81">
            <v>-154</v>
          </cell>
          <cell r="BV81">
            <v>-161</v>
          </cell>
          <cell r="BW81">
            <v>0</v>
          </cell>
          <cell r="BX81">
            <v>0</v>
          </cell>
          <cell r="BY81">
            <v>0</v>
          </cell>
          <cell r="BZ81" t="str">
            <v>-</v>
          </cell>
          <cell r="CA81" t="str">
            <v>-</v>
          </cell>
          <cell r="CB81" t="str">
            <v>X</v>
          </cell>
          <cell r="CC81" t="str">
            <v>-</v>
          </cell>
          <cell r="CD81">
            <v>0</v>
          </cell>
          <cell r="CE81">
            <v>0</v>
          </cell>
          <cell r="CF81">
            <v>0</v>
          </cell>
          <cell r="CG81">
            <v>0</v>
          </cell>
          <cell r="CH81">
            <v>0</v>
          </cell>
          <cell r="CI81">
            <v>0</v>
          </cell>
          <cell r="CJ81">
            <v>0</v>
          </cell>
          <cell r="CK81">
            <v>0</v>
          </cell>
          <cell r="CL81">
            <v>0</v>
          </cell>
          <cell r="CM81">
            <v>0</v>
          </cell>
          <cell r="CN81">
            <v>0</v>
          </cell>
          <cell r="CO81">
            <v>0</v>
          </cell>
        </row>
        <row r="82">
          <cell r="B82" t="str">
            <v>A2415167-01-02</v>
          </cell>
          <cell r="C82" t="str">
            <v>LG CHEM, LTD</v>
          </cell>
          <cell r="D82" t="str">
            <v>Sideri</v>
          </cell>
          <cell r="E82" t="str">
            <v>Rangel</v>
          </cell>
          <cell r="F82">
            <v>0</v>
          </cell>
          <cell r="G82" t="str">
            <v>Conlin</v>
          </cell>
          <cell r="H82" t="str">
            <v>Heidi</v>
          </cell>
          <cell r="I82" t="str">
            <v>LOI 4506514452</v>
          </cell>
          <cell r="J82" t="str">
            <v>42-670-JA/B</v>
          </cell>
          <cell r="K82" t="str">
            <v>126599-2</v>
          </cell>
          <cell r="L82">
            <v>0</v>
          </cell>
          <cell r="M82">
            <v>2</v>
          </cell>
          <cell r="N82" t="str">
            <v>LMV311</v>
          </cell>
          <cell r="O82">
            <v>410000</v>
          </cell>
          <cell r="P82" t="str">
            <v>PP</v>
          </cell>
          <cell r="Q82" t="str">
            <v>MCPX</v>
          </cell>
          <cell r="R82" t="str">
            <v>PD</v>
          </cell>
          <cell r="S82" t="str">
            <v>N</v>
          </cell>
          <cell r="T82" t="str">
            <v>N</v>
          </cell>
          <cell r="U82">
            <v>41750</v>
          </cell>
          <cell r="V82">
            <v>41751</v>
          </cell>
          <cell r="W82">
            <v>41946</v>
          </cell>
          <cell r="X82">
            <v>41946</v>
          </cell>
          <cell r="Y82">
            <v>41750</v>
          </cell>
          <cell r="Z82">
            <v>41758</v>
          </cell>
          <cell r="AA82">
            <v>41758</v>
          </cell>
          <cell r="AB82">
            <v>41758</v>
          </cell>
          <cell r="AC82">
            <v>41834</v>
          </cell>
          <cell r="AD82">
            <v>41848</v>
          </cell>
          <cell r="AE82">
            <v>41875</v>
          </cell>
          <cell r="AF82">
            <v>41879</v>
          </cell>
          <cell r="AG82">
            <v>0</v>
          </cell>
          <cell r="AH82">
            <v>41916</v>
          </cell>
          <cell r="AI82" t="str">
            <v>-</v>
          </cell>
          <cell r="AJ82">
            <v>93</v>
          </cell>
          <cell r="AK82">
            <v>27.857142857142858</v>
          </cell>
          <cell r="AL82">
            <v>41750</v>
          </cell>
          <cell r="AM82">
            <v>0</v>
          </cell>
          <cell r="AN82">
            <v>0</v>
          </cell>
          <cell r="AO82">
            <v>0</v>
          </cell>
          <cell r="AP82">
            <v>0</v>
          </cell>
          <cell r="AQ82">
            <v>0</v>
          </cell>
          <cell r="AR82">
            <v>0</v>
          </cell>
          <cell r="AS82">
            <v>0</v>
          </cell>
          <cell r="AT82">
            <v>0</v>
          </cell>
          <cell r="AU82">
            <v>0</v>
          </cell>
          <cell r="AV82">
            <v>0</v>
          </cell>
          <cell r="AW82">
            <v>0</v>
          </cell>
          <cell r="AX82">
            <v>0</v>
          </cell>
          <cell r="AY82">
            <v>0</v>
          </cell>
          <cell r="AZ82" t="str">
            <v/>
          </cell>
          <cell r="BA82" t="str">
            <v/>
          </cell>
          <cell r="BB82" t="str">
            <v/>
          </cell>
          <cell r="BC82" t="str">
            <v/>
          </cell>
          <cell r="BD82" t="str">
            <v>FOB</v>
          </cell>
          <cell r="BE82" t="str">
            <v>USA PORT</v>
          </cell>
          <cell r="BF82" t="str">
            <v>Korea</v>
          </cell>
          <cell r="BG82">
            <v>0</v>
          </cell>
          <cell r="BH82" t="str">
            <v>OD</v>
          </cell>
          <cell r="BI82">
            <v>2010</v>
          </cell>
          <cell r="BJ82">
            <v>41758</v>
          </cell>
          <cell r="BK82">
            <v>41765</v>
          </cell>
          <cell r="BL82">
            <v>41770</v>
          </cell>
          <cell r="BM82">
            <v>41779</v>
          </cell>
          <cell r="BN82">
            <v>41960</v>
          </cell>
          <cell r="BO82">
            <v>41967</v>
          </cell>
          <cell r="BP82">
            <v>38</v>
          </cell>
          <cell r="BQ82">
            <v>41772</v>
          </cell>
          <cell r="BR82">
            <v>26</v>
          </cell>
          <cell r="BS82">
            <v>17</v>
          </cell>
          <cell r="BT82">
            <v>0</v>
          </cell>
          <cell r="BU82">
            <v>-164</v>
          </cell>
          <cell r="BV82">
            <v>-171</v>
          </cell>
          <cell r="BW82">
            <v>0</v>
          </cell>
          <cell r="BX82">
            <v>0</v>
          </cell>
          <cell r="BY82">
            <v>0</v>
          </cell>
          <cell r="BZ82" t="str">
            <v>-</v>
          </cell>
          <cell r="CA82" t="str">
            <v>-</v>
          </cell>
          <cell r="CB82" t="str">
            <v>X</v>
          </cell>
          <cell r="CC82" t="str">
            <v>-</v>
          </cell>
          <cell r="CD82" t="str">
            <v>29/0/0</v>
          </cell>
          <cell r="CE82">
            <v>0</v>
          </cell>
          <cell r="CF82">
            <v>0</v>
          </cell>
          <cell r="CG82">
            <v>0</v>
          </cell>
          <cell r="CH82">
            <v>0</v>
          </cell>
          <cell r="CI82">
            <v>0</v>
          </cell>
          <cell r="CJ82">
            <v>0</v>
          </cell>
          <cell r="CK82">
            <v>0</v>
          </cell>
          <cell r="CL82">
            <v>0</v>
          </cell>
          <cell r="CM82">
            <v>0</v>
          </cell>
          <cell r="CN82">
            <v>0</v>
          </cell>
          <cell r="CO82">
            <v>0</v>
          </cell>
        </row>
        <row r="83">
          <cell r="B83" t="str">
            <v>C2422525-01</v>
          </cell>
          <cell r="C83" t="str">
            <v>Taikkiso Co Ltd/ Kraton Formosa Polymers Corp</v>
          </cell>
          <cell r="D83" t="str">
            <v>Sideri</v>
          </cell>
          <cell r="E83" t="str">
            <v>Rich</v>
          </cell>
          <cell r="F83">
            <v>0</v>
          </cell>
          <cell r="G83" t="str">
            <v>Kanous</v>
          </cell>
          <cell r="H83" t="str">
            <v>Michelle</v>
          </cell>
          <cell r="I83" t="str">
            <v>TKK2014S-23</v>
          </cell>
          <cell r="J83" t="str">
            <v>K-1010</v>
          </cell>
          <cell r="K83" t="str">
            <v>SC11243</v>
          </cell>
          <cell r="L83">
            <v>0</v>
          </cell>
          <cell r="M83">
            <v>1</v>
          </cell>
          <cell r="N83" t="str">
            <v>LMC317</v>
          </cell>
          <cell r="O83">
            <v>230329</v>
          </cell>
          <cell r="P83" t="str">
            <v>PP</v>
          </cell>
          <cell r="Q83" t="str">
            <v>MCPX</v>
          </cell>
          <cell r="R83" t="str">
            <v>CC</v>
          </cell>
          <cell r="S83" t="str">
            <v>N</v>
          </cell>
          <cell r="T83" t="str">
            <v>N</v>
          </cell>
          <cell r="U83">
            <v>41766</v>
          </cell>
          <cell r="V83">
            <v>41768</v>
          </cell>
          <cell r="W83">
            <v>41983</v>
          </cell>
          <cell r="X83">
            <v>41983</v>
          </cell>
          <cell r="Y83">
            <v>41766</v>
          </cell>
          <cell r="Z83" t="str">
            <v>-</v>
          </cell>
          <cell r="AA83" t="str">
            <v>-</v>
          </cell>
          <cell r="AB83">
            <v>41782</v>
          </cell>
          <cell r="AC83">
            <v>41871</v>
          </cell>
          <cell r="AD83">
            <v>41885</v>
          </cell>
          <cell r="AE83">
            <v>41883</v>
          </cell>
          <cell r="AF83">
            <v>41887</v>
          </cell>
          <cell r="AG83">
            <v>0</v>
          </cell>
          <cell r="AH83">
            <v>41953</v>
          </cell>
          <cell r="AI83" t="str">
            <v>-</v>
          </cell>
          <cell r="AJ83">
            <v>86</v>
          </cell>
          <cell r="AK83">
            <v>30.714285714285715</v>
          </cell>
          <cell r="AL83">
            <v>41766</v>
          </cell>
          <cell r="AM83" t="str">
            <v>-</v>
          </cell>
          <cell r="AN83" t="str">
            <v>-</v>
          </cell>
          <cell r="AO83">
            <v>0</v>
          </cell>
          <cell r="AP83">
            <v>0</v>
          </cell>
          <cell r="AQ83">
            <v>0</v>
          </cell>
          <cell r="AR83">
            <v>0</v>
          </cell>
          <cell r="AS83">
            <v>0</v>
          </cell>
          <cell r="AT83">
            <v>0</v>
          </cell>
          <cell r="AU83">
            <v>0</v>
          </cell>
          <cell r="AV83">
            <v>0</v>
          </cell>
          <cell r="AW83">
            <v>0</v>
          </cell>
          <cell r="AX83">
            <v>0</v>
          </cell>
          <cell r="AY83">
            <v>0</v>
          </cell>
          <cell r="AZ83" t="str">
            <v/>
          </cell>
          <cell r="BA83" t="str">
            <v/>
          </cell>
          <cell r="BB83" t="str">
            <v/>
          </cell>
          <cell r="BC83" t="str">
            <v/>
          </cell>
          <cell r="BD83" t="str">
            <v>EXW</v>
          </cell>
          <cell r="BE83" t="str">
            <v>Arvada</v>
          </cell>
          <cell r="BF83" t="str">
            <v>Taiwan</v>
          </cell>
          <cell r="BG83">
            <v>0</v>
          </cell>
          <cell r="BH83" t="str">
            <v>OE</v>
          </cell>
          <cell r="BI83">
            <v>0</v>
          </cell>
          <cell r="BJ83" t="str">
            <v>-</v>
          </cell>
          <cell r="BK83" t="str">
            <v>-</v>
          </cell>
          <cell r="BL83" t="str">
            <v>-</v>
          </cell>
          <cell r="BM83" t="str">
            <v>-</v>
          </cell>
          <cell r="BN83" t="str">
            <v>-</v>
          </cell>
          <cell r="BO83" t="str">
            <v>-</v>
          </cell>
          <cell r="BP83" t="str">
            <v>-</v>
          </cell>
          <cell r="BQ83" t="str">
            <v>-</v>
          </cell>
          <cell r="BR83" t="str">
            <v>-</v>
          </cell>
          <cell r="BS83" t="str">
            <v>-</v>
          </cell>
          <cell r="BT83" t="str">
            <v>-</v>
          </cell>
          <cell r="BU83" t="str">
            <v>-</v>
          </cell>
          <cell r="BV83" t="str">
            <v>-</v>
          </cell>
          <cell r="BW83">
            <v>0</v>
          </cell>
          <cell r="BX83">
            <v>0</v>
          </cell>
          <cell r="BY83">
            <v>0</v>
          </cell>
          <cell r="BZ83" t="str">
            <v>-</v>
          </cell>
          <cell r="CA83" t="str">
            <v>-</v>
          </cell>
          <cell r="CB83" t="str">
            <v>X</v>
          </cell>
          <cell r="CC83" t="str">
            <v>-</v>
          </cell>
          <cell r="CD83">
            <v>0</v>
          </cell>
          <cell r="CE83">
            <v>0</v>
          </cell>
          <cell r="CF83">
            <v>0</v>
          </cell>
          <cell r="CG83">
            <v>0</v>
          </cell>
          <cell r="CH83">
            <v>0</v>
          </cell>
          <cell r="CI83">
            <v>0</v>
          </cell>
          <cell r="CJ83">
            <v>0</v>
          </cell>
          <cell r="CK83">
            <v>0</v>
          </cell>
          <cell r="CL83">
            <v>0</v>
          </cell>
          <cell r="CM83">
            <v>0</v>
          </cell>
          <cell r="CN83">
            <v>0</v>
          </cell>
          <cell r="CO83">
            <v>0</v>
          </cell>
        </row>
        <row r="84">
          <cell r="B84" t="str">
            <v>C2422525-02</v>
          </cell>
          <cell r="C84" t="str">
            <v>Taikkiso Co Ltd/ Kraton Formosa Polymers Corp</v>
          </cell>
          <cell r="D84" t="str">
            <v>Sideri</v>
          </cell>
          <cell r="E84" t="str">
            <v>Rich</v>
          </cell>
          <cell r="F84">
            <v>0</v>
          </cell>
          <cell r="G84" t="str">
            <v>Kanous</v>
          </cell>
          <cell r="H84" t="str">
            <v>Michelle</v>
          </cell>
          <cell r="I84" t="str">
            <v>TKK2014S-23</v>
          </cell>
          <cell r="J84" t="str">
            <v>K-1010</v>
          </cell>
          <cell r="K84" t="str">
            <v>SC11243</v>
          </cell>
          <cell r="L84">
            <v>0</v>
          </cell>
          <cell r="M84">
            <v>1</v>
          </cell>
          <cell r="N84" t="str">
            <v>LMC317</v>
          </cell>
          <cell r="O84">
            <v>123931</v>
          </cell>
          <cell r="P84" t="str">
            <v>PP</v>
          </cell>
          <cell r="Q84" t="str">
            <v>MCPX</v>
          </cell>
          <cell r="R84" t="str">
            <v>CC</v>
          </cell>
          <cell r="S84" t="str">
            <v>N</v>
          </cell>
          <cell r="T84" t="str">
            <v>N</v>
          </cell>
          <cell r="U84">
            <v>41766</v>
          </cell>
          <cell r="V84">
            <v>41768</v>
          </cell>
          <cell r="W84">
            <v>41983</v>
          </cell>
          <cell r="X84">
            <v>41983</v>
          </cell>
          <cell r="Y84">
            <v>41766</v>
          </cell>
          <cell r="Z84" t="str">
            <v>-</v>
          </cell>
          <cell r="AA84" t="str">
            <v>-</v>
          </cell>
          <cell r="AB84">
            <v>41782</v>
          </cell>
          <cell r="AC84">
            <v>41871</v>
          </cell>
          <cell r="AD84">
            <v>41885</v>
          </cell>
          <cell r="AE84">
            <v>41883</v>
          </cell>
          <cell r="AF84">
            <v>41887</v>
          </cell>
          <cell r="AG84">
            <v>0</v>
          </cell>
          <cell r="AH84">
            <v>41953</v>
          </cell>
          <cell r="AI84" t="str">
            <v>-</v>
          </cell>
          <cell r="AJ84">
            <v>86</v>
          </cell>
          <cell r="AK84">
            <v>30.714285714285715</v>
          </cell>
          <cell r="AL84">
            <v>41766</v>
          </cell>
          <cell r="AM84" t="str">
            <v>-</v>
          </cell>
          <cell r="AN84" t="str">
            <v>-</v>
          </cell>
          <cell r="AO84">
            <v>0</v>
          </cell>
          <cell r="AP84">
            <v>0</v>
          </cell>
          <cell r="AQ84">
            <v>0</v>
          </cell>
          <cell r="AR84">
            <v>0</v>
          </cell>
          <cell r="AS84">
            <v>0</v>
          </cell>
          <cell r="AT84">
            <v>0</v>
          </cell>
          <cell r="AU84">
            <v>0</v>
          </cell>
          <cell r="AV84">
            <v>0</v>
          </cell>
          <cell r="AW84">
            <v>0</v>
          </cell>
          <cell r="AX84">
            <v>0</v>
          </cell>
          <cell r="AY84">
            <v>0</v>
          </cell>
          <cell r="AZ84" t="str">
            <v/>
          </cell>
          <cell r="BA84" t="str">
            <v/>
          </cell>
          <cell r="BB84" t="str">
            <v/>
          </cell>
          <cell r="BC84" t="str">
            <v/>
          </cell>
          <cell r="BD84" t="str">
            <v>EXW</v>
          </cell>
          <cell r="BE84" t="str">
            <v>Arvada</v>
          </cell>
          <cell r="BF84" t="str">
            <v>Taiwan</v>
          </cell>
          <cell r="BG84">
            <v>0</v>
          </cell>
          <cell r="BH84" t="str">
            <v>OE</v>
          </cell>
          <cell r="BI84">
            <v>0</v>
          </cell>
          <cell r="BJ84" t="str">
            <v>-</v>
          </cell>
          <cell r="BK84" t="str">
            <v>-</v>
          </cell>
          <cell r="BL84" t="str">
            <v>-</v>
          </cell>
          <cell r="BM84" t="str">
            <v>-</v>
          </cell>
          <cell r="BN84" t="str">
            <v>-</v>
          </cell>
          <cell r="BO84" t="str">
            <v>-</v>
          </cell>
          <cell r="BP84" t="str">
            <v>-</v>
          </cell>
          <cell r="BQ84" t="str">
            <v>-</v>
          </cell>
          <cell r="BR84" t="str">
            <v>-</v>
          </cell>
          <cell r="BS84" t="str">
            <v>-</v>
          </cell>
          <cell r="BT84" t="str">
            <v>-</v>
          </cell>
          <cell r="BU84" t="str">
            <v>-</v>
          </cell>
          <cell r="BV84" t="str">
            <v>-</v>
          </cell>
          <cell r="BW84">
            <v>0</v>
          </cell>
          <cell r="BX84">
            <v>0</v>
          </cell>
          <cell r="BY84">
            <v>0</v>
          </cell>
          <cell r="BZ84" t="str">
            <v>-</v>
          </cell>
          <cell r="CA84" t="str">
            <v>-</v>
          </cell>
          <cell r="CB84" t="str">
            <v>X</v>
          </cell>
          <cell r="CC84" t="str">
            <v>-</v>
          </cell>
          <cell r="CD84">
            <v>0</v>
          </cell>
          <cell r="CE84">
            <v>0</v>
          </cell>
          <cell r="CF84">
            <v>0</v>
          </cell>
          <cell r="CG84">
            <v>0</v>
          </cell>
          <cell r="CH84">
            <v>0</v>
          </cell>
          <cell r="CI84">
            <v>0</v>
          </cell>
          <cell r="CJ84">
            <v>0</v>
          </cell>
          <cell r="CK84">
            <v>0</v>
          </cell>
          <cell r="CL84">
            <v>0</v>
          </cell>
          <cell r="CM84">
            <v>0</v>
          </cell>
          <cell r="CN84">
            <v>0</v>
          </cell>
          <cell r="CO84">
            <v>0</v>
          </cell>
        </row>
        <row r="85">
          <cell r="B85" t="str">
            <v>C2359934-01-02</v>
          </cell>
          <cell r="C85" t="str">
            <v>Sinopec USA/ Zhongtianhechuang Energy Co</v>
          </cell>
          <cell r="D85" t="str">
            <v>Lothe</v>
          </cell>
          <cell r="E85">
            <v>0</v>
          </cell>
          <cell r="F85" t="str">
            <v>Rossmiller</v>
          </cell>
          <cell r="G85" t="str">
            <v>Radoani</v>
          </cell>
          <cell r="H85" t="str">
            <v>Christina</v>
          </cell>
          <cell r="I85" t="str">
            <v>LOI</v>
          </cell>
          <cell r="J85" t="str">
            <v>201 A/B</v>
          </cell>
          <cell r="K85">
            <v>0</v>
          </cell>
          <cell r="L85" t="str">
            <v>McKechnie</v>
          </cell>
          <cell r="M85">
            <v>2</v>
          </cell>
          <cell r="N85" t="str">
            <v>LMC347</v>
          </cell>
          <cell r="O85">
            <v>2451042.5</v>
          </cell>
          <cell r="P85" t="str">
            <v>PP</v>
          </cell>
          <cell r="Q85" t="str">
            <v>MCPX</v>
          </cell>
          <cell r="R85" t="str">
            <v>CF</v>
          </cell>
          <cell r="S85" t="str">
            <v>Y</v>
          </cell>
          <cell r="T85" t="str">
            <v>N</v>
          </cell>
          <cell r="U85">
            <v>41605</v>
          </cell>
          <cell r="V85">
            <v>41605</v>
          </cell>
          <cell r="W85">
            <v>42027</v>
          </cell>
          <cell r="X85">
            <v>42027</v>
          </cell>
          <cell r="Y85">
            <v>41605</v>
          </cell>
          <cell r="Z85">
            <v>41612</v>
          </cell>
          <cell r="AA85">
            <v>41612</v>
          </cell>
          <cell r="AB85">
            <v>41619</v>
          </cell>
          <cell r="AC85">
            <v>41775</v>
          </cell>
          <cell r="AD85">
            <v>41811</v>
          </cell>
          <cell r="AE85">
            <v>41890</v>
          </cell>
          <cell r="AF85">
            <v>41897</v>
          </cell>
          <cell r="AG85">
            <v>0</v>
          </cell>
          <cell r="AH85">
            <v>41997</v>
          </cell>
          <cell r="AI85" t="str">
            <v>-</v>
          </cell>
          <cell r="AJ85">
            <v>209</v>
          </cell>
          <cell r="AK85">
            <v>60.285714285714285</v>
          </cell>
          <cell r="AL85">
            <v>41605</v>
          </cell>
          <cell r="AM85">
            <v>0</v>
          </cell>
          <cell r="AN85">
            <v>0</v>
          </cell>
          <cell r="AO85">
            <v>0</v>
          </cell>
          <cell r="AP85">
            <v>0</v>
          </cell>
          <cell r="AQ85">
            <v>0</v>
          </cell>
          <cell r="AR85">
            <v>0</v>
          </cell>
          <cell r="AS85">
            <v>0</v>
          </cell>
          <cell r="AT85">
            <v>0</v>
          </cell>
          <cell r="AU85">
            <v>0</v>
          </cell>
          <cell r="AV85">
            <v>0</v>
          </cell>
          <cell r="AW85">
            <v>0</v>
          </cell>
          <cell r="AX85">
            <v>0</v>
          </cell>
          <cell r="AY85">
            <v>0</v>
          </cell>
          <cell r="AZ85" t="str">
            <v/>
          </cell>
          <cell r="BA85" t="str">
            <v/>
          </cell>
          <cell r="BB85" t="str">
            <v/>
          </cell>
          <cell r="BC85" t="str">
            <v/>
          </cell>
          <cell r="BD85" t="str">
            <v>CIF</v>
          </cell>
          <cell r="BE85" t="str">
            <v>USA Seaport</v>
          </cell>
          <cell r="BF85" t="str">
            <v>China</v>
          </cell>
          <cell r="BG85">
            <v>0</v>
          </cell>
          <cell r="BH85" t="str">
            <v>OD</v>
          </cell>
          <cell r="BI85">
            <v>2010</v>
          </cell>
          <cell r="BJ85">
            <v>41612</v>
          </cell>
          <cell r="BK85">
            <v>41619</v>
          </cell>
          <cell r="BL85">
            <v>41635</v>
          </cell>
          <cell r="BM85">
            <v>41633</v>
          </cell>
          <cell r="BN85">
            <v>42055</v>
          </cell>
          <cell r="BO85">
            <v>42062</v>
          </cell>
          <cell r="BP85">
            <v>41624</v>
          </cell>
          <cell r="BQ85">
            <v>41628</v>
          </cell>
          <cell r="BR85">
            <v>41648</v>
          </cell>
          <cell r="BS85">
            <v>41647</v>
          </cell>
          <cell r="BT85">
            <v>0</v>
          </cell>
          <cell r="BU85">
            <v>-259</v>
          </cell>
          <cell r="BV85">
            <v>-266</v>
          </cell>
          <cell r="BW85">
            <v>0</v>
          </cell>
          <cell r="BX85">
            <v>0</v>
          </cell>
          <cell r="BY85">
            <v>0</v>
          </cell>
          <cell r="BZ85">
            <v>0</v>
          </cell>
          <cell r="CA85">
            <v>41661</v>
          </cell>
          <cell r="CB85">
            <v>0</v>
          </cell>
          <cell r="CC85">
            <v>0.3</v>
          </cell>
          <cell r="CD85">
            <v>0</v>
          </cell>
          <cell r="CE85">
            <v>0</v>
          </cell>
          <cell r="CF85">
            <v>0</v>
          </cell>
          <cell r="CG85">
            <v>0</v>
          </cell>
          <cell r="CH85">
            <v>0</v>
          </cell>
          <cell r="CI85">
            <v>0</v>
          </cell>
          <cell r="CJ85">
            <v>0</v>
          </cell>
          <cell r="CK85">
            <v>0</v>
          </cell>
          <cell r="CL85">
            <v>0</v>
          </cell>
          <cell r="CM85">
            <v>0</v>
          </cell>
          <cell r="CN85">
            <v>0</v>
          </cell>
          <cell r="CO85">
            <v>0</v>
          </cell>
        </row>
        <row r="86">
          <cell r="B86" t="str">
            <v>C2359934-03-04</v>
          </cell>
          <cell r="C86" t="str">
            <v>Sinopec USA/ Zhongtianhechuang Energy Co</v>
          </cell>
          <cell r="D86" t="str">
            <v>Lothe</v>
          </cell>
          <cell r="E86">
            <v>0</v>
          </cell>
          <cell r="F86" t="str">
            <v>Rossmiller</v>
          </cell>
          <cell r="G86" t="str">
            <v>Radoani</v>
          </cell>
          <cell r="H86" t="str">
            <v>Christina</v>
          </cell>
          <cell r="I86" t="str">
            <v>LOI</v>
          </cell>
          <cell r="J86" t="str">
            <v>251 A/B</v>
          </cell>
          <cell r="K86">
            <v>0</v>
          </cell>
          <cell r="L86" t="str">
            <v>McKechnie</v>
          </cell>
          <cell r="M86">
            <v>2</v>
          </cell>
          <cell r="N86" t="str">
            <v>LMC347</v>
          </cell>
          <cell r="O86">
            <v>2449457.5</v>
          </cell>
          <cell r="P86" t="str">
            <v>PP</v>
          </cell>
          <cell r="Q86" t="str">
            <v>MCPX</v>
          </cell>
          <cell r="R86" t="str">
            <v>CF</v>
          </cell>
          <cell r="S86" t="str">
            <v>Y</v>
          </cell>
          <cell r="T86" t="str">
            <v>N</v>
          </cell>
          <cell r="U86">
            <v>41605</v>
          </cell>
          <cell r="V86">
            <v>41605</v>
          </cell>
          <cell r="W86">
            <v>42027</v>
          </cell>
          <cell r="X86">
            <v>42027</v>
          </cell>
          <cell r="Y86">
            <v>41605</v>
          </cell>
          <cell r="Z86">
            <v>41612</v>
          </cell>
          <cell r="AA86">
            <v>41612</v>
          </cell>
          <cell r="AB86">
            <v>41619</v>
          </cell>
          <cell r="AC86">
            <v>41775</v>
          </cell>
          <cell r="AD86">
            <v>41811</v>
          </cell>
          <cell r="AE86">
            <v>41890</v>
          </cell>
          <cell r="AF86">
            <v>41897</v>
          </cell>
          <cell r="AG86">
            <v>0</v>
          </cell>
          <cell r="AH86">
            <v>41997</v>
          </cell>
          <cell r="AI86" t="str">
            <v>-</v>
          </cell>
          <cell r="AJ86">
            <v>209</v>
          </cell>
          <cell r="AK86">
            <v>60.285714285714285</v>
          </cell>
          <cell r="AL86">
            <v>41605</v>
          </cell>
          <cell r="AM86">
            <v>0</v>
          </cell>
          <cell r="AN86">
            <v>0</v>
          </cell>
          <cell r="AO86">
            <v>0</v>
          </cell>
          <cell r="AP86">
            <v>0</v>
          </cell>
          <cell r="AQ86">
            <v>0</v>
          </cell>
          <cell r="AR86">
            <v>0</v>
          </cell>
          <cell r="AS86">
            <v>0</v>
          </cell>
          <cell r="AT86">
            <v>0</v>
          </cell>
          <cell r="AU86">
            <v>0</v>
          </cell>
          <cell r="AV86">
            <v>0</v>
          </cell>
          <cell r="AW86">
            <v>0</v>
          </cell>
          <cell r="AX86">
            <v>0</v>
          </cell>
          <cell r="AY86">
            <v>0</v>
          </cell>
          <cell r="AZ86" t="str">
            <v/>
          </cell>
          <cell r="BA86" t="str">
            <v/>
          </cell>
          <cell r="BB86" t="str">
            <v/>
          </cell>
          <cell r="BC86" t="str">
            <v/>
          </cell>
          <cell r="BD86" t="str">
            <v>CIF</v>
          </cell>
          <cell r="BE86" t="str">
            <v>USA Seaport</v>
          </cell>
          <cell r="BF86" t="str">
            <v>China</v>
          </cell>
          <cell r="BG86">
            <v>0</v>
          </cell>
          <cell r="BH86" t="str">
            <v>OD</v>
          </cell>
          <cell r="BI86">
            <v>2010</v>
          </cell>
          <cell r="BJ86">
            <v>41612</v>
          </cell>
          <cell r="BK86">
            <v>41619</v>
          </cell>
          <cell r="BL86">
            <v>41635</v>
          </cell>
          <cell r="BM86">
            <v>41633</v>
          </cell>
          <cell r="BN86">
            <v>42055</v>
          </cell>
          <cell r="BO86">
            <v>42062</v>
          </cell>
          <cell r="BP86">
            <v>41624</v>
          </cell>
          <cell r="BQ86">
            <v>41628</v>
          </cell>
          <cell r="BR86">
            <v>41648</v>
          </cell>
          <cell r="BS86">
            <v>41647</v>
          </cell>
          <cell r="BT86">
            <v>0</v>
          </cell>
          <cell r="BU86">
            <v>-259</v>
          </cell>
          <cell r="BV86">
            <v>-266</v>
          </cell>
          <cell r="BW86">
            <v>0</v>
          </cell>
          <cell r="BX86">
            <v>0</v>
          </cell>
          <cell r="BY86">
            <v>0</v>
          </cell>
          <cell r="BZ86">
            <v>0</v>
          </cell>
          <cell r="CA86">
            <v>41661</v>
          </cell>
          <cell r="CB86">
            <v>0</v>
          </cell>
          <cell r="CC86">
            <v>0.3</v>
          </cell>
          <cell r="CD86">
            <v>0</v>
          </cell>
          <cell r="CE86">
            <v>0</v>
          </cell>
          <cell r="CF86">
            <v>0</v>
          </cell>
          <cell r="CG86">
            <v>0</v>
          </cell>
          <cell r="CH86">
            <v>0</v>
          </cell>
          <cell r="CI86">
            <v>0</v>
          </cell>
          <cell r="CJ86">
            <v>0</v>
          </cell>
          <cell r="CK86">
            <v>0</v>
          </cell>
          <cell r="CL86">
            <v>0</v>
          </cell>
          <cell r="CM86">
            <v>0</v>
          </cell>
          <cell r="CN86">
            <v>0</v>
          </cell>
          <cell r="CO86">
            <v>0</v>
          </cell>
        </row>
        <row r="87">
          <cell r="B87" t="str">
            <v>A2360049-01-06</v>
          </cell>
          <cell r="C87" t="str">
            <v xml:space="preserve">Hyundai/ SARB </v>
          </cell>
          <cell r="D87" t="str">
            <v>Elkins</v>
          </cell>
          <cell r="E87">
            <v>0</v>
          </cell>
          <cell r="F87">
            <v>0</v>
          </cell>
          <cell r="G87" t="str">
            <v>Nelson</v>
          </cell>
          <cell r="H87" t="str">
            <v>Michelle</v>
          </cell>
          <cell r="I87" t="str">
            <v>AD204-600-G-09340-46000</v>
          </cell>
          <cell r="J87" t="str">
            <v>605-P-1101,2101,3101 A/B</v>
          </cell>
          <cell r="K87">
            <v>121668</v>
          </cell>
          <cell r="L87">
            <v>0</v>
          </cell>
          <cell r="M87">
            <v>6</v>
          </cell>
          <cell r="N87" t="str">
            <v>LMV311Z</v>
          </cell>
          <cell r="O87">
            <v>1594891.6</v>
          </cell>
          <cell r="P87" t="str">
            <v>PP</v>
          </cell>
          <cell r="Q87" t="str">
            <v>MCPX</v>
          </cell>
          <cell r="R87" t="str">
            <v>PD</v>
          </cell>
          <cell r="S87" t="str">
            <v>Y</v>
          </cell>
          <cell r="T87" t="str">
            <v>N</v>
          </cell>
          <cell r="U87">
            <v>41605</v>
          </cell>
          <cell r="V87">
            <v>41605</v>
          </cell>
          <cell r="W87">
            <v>42027</v>
          </cell>
          <cell r="X87">
            <v>41981</v>
          </cell>
          <cell r="Y87">
            <v>41605</v>
          </cell>
          <cell r="Z87">
            <v>41612</v>
          </cell>
          <cell r="AA87">
            <v>41612</v>
          </cell>
          <cell r="AB87">
            <v>41612</v>
          </cell>
          <cell r="AC87">
            <v>41869</v>
          </cell>
          <cell r="AD87">
            <v>41883</v>
          </cell>
          <cell r="AE87">
            <v>41896</v>
          </cell>
          <cell r="AF87">
            <v>41900</v>
          </cell>
          <cell r="AG87">
            <v>0</v>
          </cell>
          <cell r="AH87">
            <v>41951</v>
          </cell>
          <cell r="AI87" t="str">
            <v>-</v>
          </cell>
          <cell r="AJ87">
            <v>212</v>
          </cell>
          <cell r="AK87">
            <v>53.714285714285715</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t="str">
            <v/>
          </cell>
          <cell r="BA87" t="str">
            <v/>
          </cell>
          <cell r="BB87" t="str">
            <v/>
          </cell>
          <cell r="BC87" t="str">
            <v/>
          </cell>
          <cell r="BD87" t="str">
            <v>FOB</v>
          </cell>
          <cell r="BE87" t="str">
            <v>USA Seaport</v>
          </cell>
          <cell r="BF87" t="str">
            <v>UAE</v>
          </cell>
          <cell r="BG87">
            <v>0</v>
          </cell>
          <cell r="BH87" t="str">
            <v>OD</v>
          </cell>
          <cell r="BI87">
            <v>2010</v>
          </cell>
          <cell r="BJ87">
            <v>41612</v>
          </cell>
          <cell r="BK87">
            <v>41619</v>
          </cell>
          <cell r="BL87">
            <v>41624</v>
          </cell>
          <cell r="BM87">
            <v>41633</v>
          </cell>
          <cell r="BN87">
            <v>41995</v>
          </cell>
          <cell r="BO87">
            <v>42002</v>
          </cell>
          <cell r="BP87">
            <v>41610</v>
          </cell>
          <cell r="BQ87">
            <v>41677</v>
          </cell>
          <cell r="BR87">
            <v>172</v>
          </cell>
          <cell r="BS87">
            <v>163</v>
          </cell>
          <cell r="BT87">
            <v>0</v>
          </cell>
          <cell r="BU87">
            <v>-199</v>
          </cell>
          <cell r="BV87">
            <v>-206</v>
          </cell>
          <cell r="BW87">
            <v>0</v>
          </cell>
          <cell r="BX87">
            <v>0</v>
          </cell>
          <cell r="BY87">
            <v>0</v>
          </cell>
          <cell r="BZ87">
            <v>0</v>
          </cell>
          <cell r="CA87">
            <v>0</v>
          </cell>
          <cell r="CB87">
            <v>0</v>
          </cell>
          <cell r="CC87">
            <v>0.34</v>
          </cell>
          <cell r="CD87" t="str">
            <v>29 docs / 10 docs</v>
          </cell>
          <cell r="CE87">
            <v>0</v>
          </cell>
          <cell r="CF87">
            <v>0</v>
          </cell>
          <cell r="CG87">
            <v>0</v>
          </cell>
          <cell r="CH87">
            <v>0</v>
          </cell>
          <cell r="CI87">
            <v>0</v>
          </cell>
          <cell r="CJ87">
            <v>0</v>
          </cell>
          <cell r="CK87">
            <v>0</v>
          </cell>
          <cell r="CL87">
            <v>0</v>
          </cell>
          <cell r="CM87">
            <v>0</v>
          </cell>
          <cell r="CN87">
            <v>0</v>
          </cell>
          <cell r="CO87">
            <v>0</v>
          </cell>
        </row>
        <row r="88">
          <cell r="B88" t="str">
            <v>A2360049-07-12</v>
          </cell>
          <cell r="C88" t="str">
            <v xml:space="preserve">Hyundai/ SARB </v>
          </cell>
          <cell r="D88" t="str">
            <v>Elkins</v>
          </cell>
          <cell r="E88">
            <v>0</v>
          </cell>
          <cell r="F88">
            <v>0</v>
          </cell>
          <cell r="G88" t="str">
            <v>Nelson</v>
          </cell>
          <cell r="H88" t="str">
            <v>Michelle</v>
          </cell>
          <cell r="I88" t="str">
            <v>AD204-600-G-09340-46000</v>
          </cell>
          <cell r="J88" t="str">
            <v>605-P-1105-2105,3105 A/B</v>
          </cell>
          <cell r="K88">
            <v>121668</v>
          </cell>
          <cell r="L88">
            <v>0</v>
          </cell>
          <cell r="M88">
            <v>6</v>
          </cell>
          <cell r="N88" t="str">
            <v>LMV311</v>
          </cell>
          <cell r="O88">
            <v>1572305.4</v>
          </cell>
          <cell r="P88" t="str">
            <v>PP</v>
          </cell>
          <cell r="Q88" t="str">
            <v>MCPX</v>
          </cell>
          <cell r="R88" t="str">
            <v>PD</v>
          </cell>
          <cell r="S88" t="str">
            <v>Y</v>
          </cell>
          <cell r="T88" t="str">
            <v>N</v>
          </cell>
          <cell r="U88">
            <v>41605</v>
          </cell>
          <cell r="V88">
            <v>41605</v>
          </cell>
          <cell r="W88">
            <v>42027</v>
          </cell>
          <cell r="X88">
            <v>41981</v>
          </cell>
          <cell r="Y88">
            <v>41605</v>
          </cell>
          <cell r="Z88">
            <v>41612</v>
          </cell>
          <cell r="AA88">
            <v>41612</v>
          </cell>
          <cell r="AB88">
            <v>41612</v>
          </cell>
          <cell r="AC88">
            <v>41869</v>
          </cell>
          <cell r="AD88">
            <v>41883</v>
          </cell>
          <cell r="AE88">
            <v>41896</v>
          </cell>
          <cell r="AF88">
            <v>41900</v>
          </cell>
          <cell r="AG88">
            <v>0</v>
          </cell>
          <cell r="AH88">
            <v>41951</v>
          </cell>
          <cell r="AI88" t="str">
            <v>-</v>
          </cell>
          <cell r="AJ88">
            <v>212</v>
          </cell>
          <cell r="AK88">
            <v>53.714285714285715</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t="str">
            <v/>
          </cell>
          <cell r="BA88" t="str">
            <v/>
          </cell>
          <cell r="BB88" t="str">
            <v/>
          </cell>
          <cell r="BC88" t="str">
            <v/>
          </cell>
          <cell r="BD88" t="str">
            <v>FOB</v>
          </cell>
          <cell r="BE88" t="str">
            <v>USA Seaport</v>
          </cell>
          <cell r="BF88" t="str">
            <v>UAE</v>
          </cell>
          <cell r="BG88">
            <v>0</v>
          </cell>
          <cell r="BH88" t="str">
            <v>OD</v>
          </cell>
          <cell r="BI88">
            <v>2010</v>
          </cell>
          <cell r="BJ88">
            <v>41612</v>
          </cell>
          <cell r="BK88">
            <v>41619</v>
          </cell>
          <cell r="BL88">
            <v>41624</v>
          </cell>
          <cell r="BM88">
            <v>41633</v>
          </cell>
          <cell r="BN88">
            <v>41995</v>
          </cell>
          <cell r="BO88">
            <v>42002</v>
          </cell>
          <cell r="BP88">
            <v>41610</v>
          </cell>
          <cell r="BQ88">
            <v>41677</v>
          </cell>
          <cell r="BR88">
            <v>172</v>
          </cell>
          <cell r="BS88">
            <v>163</v>
          </cell>
          <cell r="BT88">
            <v>0</v>
          </cell>
          <cell r="BU88">
            <v>-199</v>
          </cell>
          <cell r="BV88">
            <v>-206</v>
          </cell>
          <cell r="BW88">
            <v>0</v>
          </cell>
          <cell r="BX88">
            <v>0</v>
          </cell>
          <cell r="BY88">
            <v>0</v>
          </cell>
          <cell r="BZ88">
            <v>0</v>
          </cell>
          <cell r="CA88">
            <v>0</v>
          </cell>
          <cell r="CB88">
            <v>0</v>
          </cell>
          <cell r="CC88">
            <v>0.34</v>
          </cell>
          <cell r="CD88" t="str">
            <v>29 docs / 10 docs</v>
          </cell>
          <cell r="CE88">
            <v>0</v>
          </cell>
          <cell r="CF88">
            <v>0</v>
          </cell>
          <cell r="CG88">
            <v>0</v>
          </cell>
          <cell r="CH88">
            <v>0</v>
          </cell>
          <cell r="CI88">
            <v>0</v>
          </cell>
          <cell r="CJ88">
            <v>0</v>
          </cell>
          <cell r="CK88">
            <v>0</v>
          </cell>
          <cell r="CL88">
            <v>0</v>
          </cell>
          <cell r="CM88">
            <v>0</v>
          </cell>
          <cell r="CN88">
            <v>0</v>
          </cell>
          <cell r="CO88">
            <v>0</v>
          </cell>
        </row>
        <row r="89">
          <cell r="B89" t="str">
            <v>A2360049-13-18</v>
          </cell>
          <cell r="C89" t="str">
            <v xml:space="preserve">Hyundai/ SARB </v>
          </cell>
          <cell r="D89" t="str">
            <v>Elkins</v>
          </cell>
          <cell r="E89">
            <v>0</v>
          </cell>
          <cell r="F89">
            <v>0</v>
          </cell>
          <cell r="G89" t="str">
            <v>Nelson</v>
          </cell>
          <cell r="H89" t="str">
            <v>Michelle</v>
          </cell>
          <cell r="I89" t="str">
            <v>AD204-600-G-09340-46000</v>
          </cell>
          <cell r="J89" t="str">
            <v>605-P-1104, 2104,3104 A/B</v>
          </cell>
          <cell r="K89">
            <v>121668</v>
          </cell>
          <cell r="L89">
            <v>0</v>
          </cell>
          <cell r="M89">
            <v>6</v>
          </cell>
          <cell r="N89" t="str">
            <v>LMV322Z</v>
          </cell>
          <cell r="O89">
            <v>1252317.3999999999</v>
          </cell>
          <cell r="P89" t="str">
            <v>PP</v>
          </cell>
          <cell r="Q89" t="str">
            <v>MCPX</v>
          </cell>
          <cell r="R89" t="str">
            <v>PD</v>
          </cell>
          <cell r="S89" t="str">
            <v>Y</v>
          </cell>
          <cell r="T89" t="str">
            <v>N</v>
          </cell>
          <cell r="U89">
            <v>41605</v>
          </cell>
          <cell r="V89">
            <v>41605</v>
          </cell>
          <cell r="W89">
            <v>42027</v>
          </cell>
          <cell r="X89">
            <v>41981</v>
          </cell>
          <cell r="Y89">
            <v>41605</v>
          </cell>
          <cell r="Z89">
            <v>41612</v>
          </cell>
          <cell r="AA89">
            <v>41612</v>
          </cell>
          <cell r="AB89">
            <v>41612</v>
          </cell>
          <cell r="AC89">
            <v>41869</v>
          </cell>
          <cell r="AD89">
            <v>41883</v>
          </cell>
          <cell r="AE89">
            <v>41896</v>
          </cell>
          <cell r="AF89">
            <v>41900</v>
          </cell>
          <cell r="AG89">
            <v>0</v>
          </cell>
          <cell r="AH89">
            <v>41951</v>
          </cell>
          <cell r="AI89" t="str">
            <v>-</v>
          </cell>
          <cell r="AJ89">
            <v>212</v>
          </cell>
          <cell r="AK89">
            <v>53.714285714285715</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t="str">
            <v/>
          </cell>
          <cell r="BA89" t="str">
            <v/>
          </cell>
          <cell r="BB89" t="str">
            <v/>
          </cell>
          <cell r="BC89" t="str">
            <v/>
          </cell>
          <cell r="BD89" t="str">
            <v>FOB</v>
          </cell>
          <cell r="BE89" t="str">
            <v>USA Seaport</v>
          </cell>
          <cell r="BF89" t="str">
            <v>UAE</v>
          </cell>
          <cell r="BG89">
            <v>0</v>
          </cell>
          <cell r="BH89" t="str">
            <v>OD</v>
          </cell>
          <cell r="BI89">
            <v>2010</v>
          </cell>
          <cell r="BJ89">
            <v>41612</v>
          </cell>
          <cell r="BK89">
            <v>41619</v>
          </cell>
          <cell r="BL89">
            <v>41624</v>
          </cell>
          <cell r="BM89">
            <v>41633</v>
          </cell>
          <cell r="BN89">
            <v>41995</v>
          </cell>
          <cell r="BO89">
            <v>42002</v>
          </cell>
          <cell r="BP89">
            <v>41610</v>
          </cell>
          <cell r="BQ89">
            <v>41677</v>
          </cell>
          <cell r="BR89">
            <v>172</v>
          </cell>
          <cell r="BS89">
            <v>163</v>
          </cell>
          <cell r="BT89">
            <v>0</v>
          </cell>
          <cell r="BU89">
            <v>-199</v>
          </cell>
          <cell r="BV89">
            <v>-206</v>
          </cell>
          <cell r="BW89">
            <v>0</v>
          </cell>
          <cell r="BX89">
            <v>0</v>
          </cell>
          <cell r="BY89">
            <v>0</v>
          </cell>
          <cell r="BZ89">
            <v>0</v>
          </cell>
          <cell r="CA89">
            <v>0</v>
          </cell>
          <cell r="CB89">
            <v>0</v>
          </cell>
          <cell r="CC89">
            <v>0.34</v>
          </cell>
          <cell r="CD89" t="str">
            <v>29 docs / 10 docs</v>
          </cell>
          <cell r="CE89">
            <v>0</v>
          </cell>
          <cell r="CF89">
            <v>0</v>
          </cell>
          <cell r="CG89">
            <v>0</v>
          </cell>
          <cell r="CH89">
            <v>0</v>
          </cell>
          <cell r="CI89">
            <v>0</v>
          </cell>
          <cell r="CJ89">
            <v>0</v>
          </cell>
          <cell r="CK89">
            <v>0</v>
          </cell>
          <cell r="CL89">
            <v>0</v>
          </cell>
          <cell r="CM89">
            <v>0</v>
          </cell>
          <cell r="CN89">
            <v>0</v>
          </cell>
          <cell r="CO89">
            <v>0</v>
          </cell>
        </row>
        <row r="90">
          <cell r="B90" t="str">
            <v>A2360049-19-22</v>
          </cell>
          <cell r="C90" t="str">
            <v xml:space="preserve">Hyundai/ SARB </v>
          </cell>
          <cell r="D90" t="str">
            <v>Elkins</v>
          </cell>
          <cell r="E90">
            <v>0</v>
          </cell>
          <cell r="F90">
            <v>0</v>
          </cell>
          <cell r="G90" t="str">
            <v>Nelson</v>
          </cell>
          <cell r="H90" t="str">
            <v>Michelle</v>
          </cell>
          <cell r="I90" t="str">
            <v>AD204-600-G-09340-46000</v>
          </cell>
          <cell r="J90" t="str">
            <v>665-P-5102 A/B &amp; 685-P-5102</v>
          </cell>
          <cell r="K90">
            <v>121668</v>
          </cell>
          <cell r="L90">
            <v>0</v>
          </cell>
          <cell r="M90">
            <v>4</v>
          </cell>
          <cell r="N90" t="str">
            <v>LMV311Z</v>
          </cell>
          <cell r="O90">
            <v>1070485.6000000001</v>
          </cell>
          <cell r="P90" t="str">
            <v>PP</v>
          </cell>
          <cell r="Q90" t="str">
            <v>MCPX</v>
          </cell>
          <cell r="R90" t="str">
            <v>PD</v>
          </cell>
          <cell r="S90" t="str">
            <v>Y</v>
          </cell>
          <cell r="T90" t="str">
            <v>N</v>
          </cell>
          <cell r="U90">
            <v>41605</v>
          </cell>
          <cell r="V90">
            <v>41605</v>
          </cell>
          <cell r="W90">
            <v>42027</v>
          </cell>
          <cell r="X90">
            <v>41981</v>
          </cell>
          <cell r="Y90">
            <v>41605</v>
          </cell>
          <cell r="Z90">
            <v>41612</v>
          </cell>
          <cell r="AA90">
            <v>41612</v>
          </cell>
          <cell r="AB90">
            <v>41612</v>
          </cell>
          <cell r="AC90">
            <v>41869</v>
          </cell>
          <cell r="AD90">
            <v>41883</v>
          </cell>
          <cell r="AE90">
            <v>41896</v>
          </cell>
          <cell r="AF90">
            <v>41900</v>
          </cell>
          <cell r="AG90">
            <v>0</v>
          </cell>
          <cell r="AH90">
            <v>41951</v>
          </cell>
          <cell r="AI90" t="str">
            <v>-</v>
          </cell>
          <cell r="AJ90">
            <v>212</v>
          </cell>
          <cell r="AK90">
            <v>53.714285714285715</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t="str">
            <v/>
          </cell>
          <cell r="BA90" t="str">
            <v/>
          </cell>
          <cell r="BB90" t="str">
            <v/>
          </cell>
          <cell r="BC90" t="str">
            <v/>
          </cell>
          <cell r="BD90" t="str">
            <v>FOB</v>
          </cell>
          <cell r="BE90" t="str">
            <v>USA Seaport</v>
          </cell>
          <cell r="BF90" t="str">
            <v>UAE</v>
          </cell>
          <cell r="BG90">
            <v>0</v>
          </cell>
          <cell r="BH90" t="str">
            <v>OD</v>
          </cell>
          <cell r="BI90">
            <v>2010</v>
          </cell>
          <cell r="BJ90">
            <v>41612</v>
          </cell>
          <cell r="BK90">
            <v>41619</v>
          </cell>
          <cell r="BL90">
            <v>41624</v>
          </cell>
          <cell r="BM90">
            <v>41633</v>
          </cell>
          <cell r="BN90">
            <v>41995</v>
          </cell>
          <cell r="BO90">
            <v>42002</v>
          </cell>
          <cell r="BP90">
            <v>41610</v>
          </cell>
          <cell r="BQ90">
            <v>41677</v>
          </cell>
          <cell r="BR90">
            <v>172</v>
          </cell>
          <cell r="BS90">
            <v>163</v>
          </cell>
          <cell r="BT90">
            <v>0</v>
          </cell>
          <cell r="BU90">
            <v>-199</v>
          </cell>
          <cell r="BV90">
            <v>-206</v>
          </cell>
          <cell r="BW90">
            <v>0</v>
          </cell>
          <cell r="BX90">
            <v>0</v>
          </cell>
          <cell r="BY90">
            <v>0</v>
          </cell>
          <cell r="BZ90">
            <v>0</v>
          </cell>
          <cell r="CA90">
            <v>0</v>
          </cell>
          <cell r="CB90">
            <v>0</v>
          </cell>
          <cell r="CC90">
            <v>0.34</v>
          </cell>
          <cell r="CD90" t="str">
            <v>29 docs / 10 docs</v>
          </cell>
          <cell r="CE90">
            <v>0</v>
          </cell>
          <cell r="CF90">
            <v>0</v>
          </cell>
          <cell r="CG90">
            <v>0</v>
          </cell>
          <cell r="CH90">
            <v>0</v>
          </cell>
          <cell r="CI90">
            <v>0</v>
          </cell>
          <cell r="CJ90">
            <v>0</v>
          </cell>
          <cell r="CK90">
            <v>0</v>
          </cell>
          <cell r="CL90">
            <v>0</v>
          </cell>
          <cell r="CM90">
            <v>0</v>
          </cell>
          <cell r="CN90">
            <v>0</v>
          </cell>
          <cell r="CO90">
            <v>0</v>
          </cell>
        </row>
        <row r="91">
          <cell r="B91" t="str">
            <v>A2406556-01-02</v>
          </cell>
          <cell r="C91" t="str">
            <v>Larsen Toubro Arabia/ Saudi Aramco</v>
          </cell>
          <cell r="D91" t="str">
            <v>Setelin</v>
          </cell>
          <cell r="E91">
            <v>0</v>
          </cell>
          <cell r="F91">
            <v>0</v>
          </cell>
          <cell r="G91" t="str">
            <v>Kanous</v>
          </cell>
          <cell r="H91" t="str">
            <v>Norma</v>
          </cell>
          <cell r="I91" t="str">
            <v>LTA Refinery/ 78000-05916/KPS</v>
          </cell>
          <cell r="J91" t="str">
            <v>RPMX89-G-0006A/B</v>
          </cell>
          <cell r="K91" t="str">
            <v>124760-8</v>
          </cell>
          <cell r="L91">
            <v>0</v>
          </cell>
          <cell r="M91">
            <v>2</v>
          </cell>
          <cell r="N91" t="str">
            <v>LMV346</v>
          </cell>
          <cell r="O91">
            <v>1628922</v>
          </cell>
          <cell r="P91" t="str">
            <v>PP</v>
          </cell>
          <cell r="Q91" t="str">
            <v>MCPX</v>
          </cell>
          <cell r="R91" t="str">
            <v>PE</v>
          </cell>
          <cell r="S91" t="str">
            <v>Y</v>
          </cell>
          <cell r="T91" t="str">
            <v>N</v>
          </cell>
          <cell r="U91">
            <v>41729</v>
          </cell>
          <cell r="V91">
            <v>41729</v>
          </cell>
          <cell r="W91">
            <v>41995</v>
          </cell>
          <cell r="X91">
            <v>41995</v>
          </cell>
          <cell r="Y91">
            <v>41729</v>
          </cell>
          <cell r="Z91">
            <v>41736</v>
          </cell>
          <cell r="AA91">
            <v>41736</v>
          </cell>
          <cell r="AB91">
            <v>41736</v>
          </cell>
          <cell r="AC91">
            <v>41869</v>
          </cell>
          <cell r="AD91">
            <v>41883</v>
          </cell>
          <cell r="AE91">
            <v>41901</v>
          </cell>
          <cell r="AF91">
            <v>41906</v>
          </cell>
          <cell r="AG91">
            <v>0</v>
          </cell>
          <cell r="AH91">
            <v>41965</v>
          </cell>
          <cell r="AI91" t="str">
            <v>-</v>
          </cell>
          <cell r="AJ91">
            <v>128</v>
          </cell>
          <cell r="AK91">
            <v>38</v>
          </cell>
          <cell r="AL91">
            <v>41729</v>
          </cell>
          <cell r="AM91">
            <v>0</v>
          </cell>
          <cell r="AN91">
            <v>0</v>
          </cell>
          <cell r="AO91">
            <v>0</v>
          </cell>
          <cell r="AP91">
            <v>0</v>
          </cell>
          <cell r="AQ91">
            <v>0</v>
          </cell>
          <cell r="AR91">
            <v>0</v>
          </cell>
          <cell r="AS91">
            <v>0</v>
          </cell>
          <cell r="AT91">
            <v>0</v>
          </cell>
          <cell r="AU91">
            <v>0</v>
          </cell>
          <cell r="AV91">
            <v>0</v>
          </cell>
          <cell r="AW91">
            <v>0</v>
          </cell>
          <cell r="AX91">
            <v>0</v>
          </cell>
          <cell r="AY91">
            <v>0</v>
          </cell>
          <cell r="AZ91" t="str">
            <v/>
          </cell>
          <cell r="BA91" t="str">
            <v/>
          </cell>
          <cell r="BB91" t="str">
            <v/>
          </cell>
          <cell r="BC91" t="str">
            <v/>
          </cell>
          <cell r="BD91" t="str">
            <v>FOB</v>
          </cell>
          <cell r="BE91" t="str">
            <v>Long Beach</v>
          </cell>
          <cell r="BF91" t="str">
            <v>Saudi Arabia</v>
          </cell>
          <cell r="BG91">
            <v>0</v>
          </cell>
          <cell r="BH91" t="str">
            <v>OD</v>
          </cell>
          <cell r="BI91">
            <v>2010</v>
          </cell>
          <cell r="BJ91">
            <v>41736</v>
          </cell>
          <cell r="BK91">
            <v>41743</v>
          </cell>
          <cell r="BL91">
            <v>41752</v>
          </cell>
          <cell r="BM91">
            <v>41757</v>
          </cell>
          <cell r="BN91">
            <v>42009</v>
          </cell>
          <cell r="BO91">
            <v>42016</v>
          </cell>
          <cell r="BP91">
            <v>60</v>
          </cell>
          <cell r="BQ91">
            <v>53</v>
          </cell>
          <cell r="BR91">
            <v>44</v>
          </cell>
          <cell r="BS91">
            <v>39</v>
          </cell>
          <cell r="BT91">
            <v>0</v>
          </cell>
          <cell r="BU91">
            <v>-213</v>
          </cell>
          <cell r="BV91">
            <v>-220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row>
        <row r="92">
          <cell r="B92" t="str">
            <v>A2406556-03</v>
          </cell>
          <cell r="C92" t="str">
            <v>Larsen Toubro Arabia/ Saudi Aramco</v>
          </cell>
          <cell r="D92" t="str">
            <v>Setelin</v>
          </cell>
          <cell r="E92">
            <v>0</v>
          </cell>
          <cell r="F92">
            <v>0</v>
          </cell>
          <cell r="G92" t="str">
            <v>Kanous</v>
          </cell>
          <cell r="H92" t="str">
            <v>Norma</v>
          </cell>
          <cell r="I92" t="str">
            <v>LTA Refinery/ 78000-05916/KPS</v>
          </cell>
          <cell r="J92">
            <v>0</v>
          </cell>
          <cell r="K92" t="str">
            <v>124760-8</v>
          </cell>
          <cell r="L92">
            <v>0</v>
          </cell>
          <cell r="M92">
            <v>1</v>
          </cell>
          <cell r="N92" t="str">
            <v>LMV346</v>
          </cell>
          <cell r="O92">
            <v>225000</v>
          </cell>
          <cell r="P92" t="str">
            <v>PP</v>
          </cell>
          <cell r="Q92" t="str">
            <v>MCPX</v>
          </cell>
          <cell r="R92" t="str">
            <v>PE</v>
          </cell>
          <cell r="S92" t="str">
            <v>Y</v>
          </cell>
          <cell r="T92" t="str">
            <v>N</v>
          </cell>
          <cell r="U92">
            <v>41729</v>
          </cell>
          <cell r="V92">
            <v>41729</v>
          </cell>
          <cell r="W92">
            <v>41995</v>
          </cell>
          <cell r="X92">
            <v>41995</v>
          </cell>
          <cell r="Y92">
            <v>41729</v>
          </cell>
          <cell r="Z92">
            <v>41736</v>
          </cell>
          <cell r="AA92">
            <v>41736</v>
          </cell>
          <cell r="AB92">
            <v>41736</v>
          </cell>
          <cell r="AC92">
            <v>41869</v>
          </cell>
          <cell r="AD92">
            <v>41883</v>
          </cell>
          <cell r="AE92">
            <v>41901</v>
          </cell>
          <cell r="AF92">
            <v>41906</v>
          </cell>
          <cell r="AG92">
            <v>0</v>
          </cell>
          <cell r="AH92">
            <v>41965</v>
          </cell>
          <cell r="AI92" t="str">
            <v>-</v>
          </cell>
          <cell r="AJ92">
            <v>128</v>
          </cell>
          <cell r="AK92">
            <v>38</v>
          </cell>
          <cell r="AL92">
            <v>41729</v>
          </cell>
          <cell r="AM92">
            <v>0</v>
          </cell>
          <cell r="AN92">
            <v>0</v>
          </cell>
          <cell r="AO92">
            <v>0</v>
          </cell>
          <cell r="AP92">
            <v>0</v>
          </cell>
          <cell r="AQ92">
            <v>0</v>
          </cell>
          <cell r="AR92">
            <v>0</v>
          </cell>
          <cell r="AS92">
            <v>0</v>
          </cell>
          <cell r="AT92">
            <v>0</v>
          </cell>
          <cell r="AU92">
            <v>0</v>
          </cell>
          <cell r="AV92">
            <v>0</v>
          </cell>
          <cell r="AW92">
            <v>0</v>
          </cell>
          <cell r="AX92">
            <v>0</v>
          </cell>
          <cell r="AY92">
            <v>0</v>
          </cell>
          <cell r="AZ92" t="str">
            <v/>
          </cell>
          <cell r="BA92" t="str">
            <v/>
          </cell>
          <cell r="BB92" t="str">
            <v/>
          </cell>
          <cell r="BC92" t="str">
            <v/>
          </cell>
          <cell r="BD92" t="str">
            <v>FOB</v>
          </cell>
          <cell r="BE92" t="str">
            <v>Long Beach</v>
          </cell>
          <cell r="BF92" t="str">
            <v>Saudi Arabia</v>
          </cell>
          <cell r="BG92">
            <v>0</v>
          </cell>
          <cell r="BH92" t="str">
            <v>OD</v>
          </cell>
          <cell r="BI92">
            <v>2010</v>
          </cell>
          <cell r="BJ92">
            <v>41736</v>
          </cell>
          <cell r="BK92">
            <v>41743</v>
          </cell>
          <cell r="BL92">
            <v>41752</v>
          </cell>
          <cell r="BM92">
            <v>41757</v>
          </cell>
          <cell r="BN92">
            <v>42009</v>
          </cell>
          <cell r="BO92">
            <v>42016</v>
          </cell>
          <cell r="BP92">
            <v>60</v>
          </cell>
          <cell r="BQ92">
            <v>53</v>
          </cell>
          <cell r="BR92">
            <v>44</v>
          </cell>
          <cell r="BS92">
            <v>39</v>
          </cell>
          <cell r="BT92">
            <v>0</v>
          </cell>
          <cell r="BU92">
            <v>-213</v>
          </cell>
          <cell r="BV92">
            <v>-220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row>
        <row r="93">
          <cell r="B93" t="str">
            <v>A2365214-01-02</v>
          </cell>
          <cell r="C93" t="str">
            <v>KBR/ Dyno Nobel Louisiana</v>
          </cell>
          <cell r="D93" t="str">
            <v>Setelin</v>
          </cell>
          <cell r="E93">
            <v>0</v>
          </cell>
          <cell r="F93">
            <v>0</v>
          </cell>
          <cell r="G93">
            <v>0</v>
          </cell>
          <cell r="H93" t="str">
            <v>Norma</v>
          </cell>
          <cell r="I93" t="str">
            <v>DYNO-F441-PMJ312</v>
          </cell>
          <cell r="J93">
            <v>0</v>
          </cell>
          <cell r="K93" t="str">
            <v>121523-3</v>
          </cell>
          <cell r="L93" t="str">
            <v>Mallet</v>
          </cell>
          <cell r="M93">
            <v>2</v>
          </cell>
          <cell r="N93" t="str">
            <v>LMV311</v>
          </cell>
          <cell r="O93">
            <v>253053.2</v>
          </cell>
          <cell r="P93" t="str">
            <v>PP</v>
          </cell>
          <cell r="Q93" t="str">
            <v>MCPX</v>
          </cell>
          <cell r="R93" t="str">
            <v>PD</v>
          </cell>
          <cell r="S93" t="str">
            <v>Y</v>
          </cell>
          <cell r="T93" t="str">
            <v>N</v>
          </cell>
          <cell r="U93">
            <v>41618</v>
          </cell>
          <cell r="V93">
            <v>41620</v>
          </cell>
          <cell r="W93">
            <v>41988</v>
          </cell>
          <cell r="X93">
            <v>41988</v>
          </cell>
          <cell r="Y93">
            <v>41618</v>
          </cell>
          <cell r="Z93">
            <v>41627</v>
          </cell>
          <cell r="AA93" t="str">
            <v>-</v>
          </cell>
          <cell r="AB93">
            <v>41627</v>
          </cell>
          <cell r="AC93">
            <v>41876</v>
          </cell>
          <cell r="AD93">
            <v>41890</v>
          </cell>
          <cell r="AE93">
            <v>41903</v>
          </cell>
          <cell r="AF93">
            <v>41907</v>
          </cell>
          <cell r="AG93">
            <v>0</v>
          </cell>
          <cell r="AH93">
            <v>41958</v>
          </cell>
          <cell r="AI93" t="str">
            <v>-</v>
          </cell>
          <cell r="AJ93">
            <v>206</v>
          </cell>
          <cell r="AK93">
            <v>52.571428571428569</v>
          </cell>
          <cell r="AL93">
            <v>41618</v>
          </cell>
          <cell r="AM93">
            <v>0</v>
          </cell>
          <cell r="AN93" t="str">
            <v>-</v>
          </cell>
          <cell r="AO93">
            <v>0</v>
          </cell>
          <cell r="AP93">
            <v>0</v>
          </cell>
          <cell r="AQ93">
            <v>0</v>
          </cell>
          <cell r="AR93">
            <v>0</v>
          </cell>
          <cell r="AS93">
            <v>0</v>
          </cell>
          <cell r="AT93">
            <v>0</v>
          </cell>
          <cell r="AU93">
            <v>0</v>
          </cell>
          <cell r="AV93">
            <v>0</v>
          </cell>
          <cell r="AW93">
            <v>0</v>
          </cell>
          <cell r="AX93">
            <v>0</v>
          </cell>
          <cell r="AY93">
            <v>0</v>
          </cell>
          <cell r="AZ93" t="str">
            <v/>
          </cell>
          <cell r="BA93" t="str">
            <v/>
          </cell>
          <cell r="BB93" t="str">
            <v/>
          </cell>
          <cell r="BC93" t="str">
            <v/>
          </cell>
          <cell r="BD93" t="str">
            <v>FCA</v>
          </cell>
          <cell r="BE93" t="str">
            <v>Arvada</v>
          </cell>
          <cell r="BF93" t="str">
            <v>USA</v>
          </cell>
          <cell r="BG93">
            <v>0</v>
          </cell>
          <cell r="BH93" t="str">
            <v>DI</v>
          </cell>
          <cell r="BI93">
            <v>2010</v>
          </cell>
          <cell r="BJ93">
            <v>41627</v>
          </cell>
          <cell r="BK93">
            <v>41634</v>
          </cell>
          <cell r="BL93">
            <v>41639</v>
          </cell>
          <cell r="BM93">
            <v>41648</v>
          </cell>
          <cell r="BN93">
            <v>42002</v>
          </cell>
          <cell r="BO93">
            <v>42009</v>
          </cell>
          <cell r="BP93">
            <v>41628</v>
          </cell>
          <cell r="BQ93">
            <v>41645</v>
          </cell>
          <cell r="BR93">
            <v>157</v>
          </cell>
          <cell r="BS93">
            <v>148</v>
          </cell>
          <cell r="BT93">
            <v>0</v>
          </cell>
          <cell r="BU93">
            <v>-206</v>
          </cell>
          <cell r="BV93">
            <v>-213</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row>
        <row r="94">
          <cell r="B94" t="str">
            <v>A2406505-01-02</v>
          </cell>
          <cell r="C94" t="str">
            <v>SK Eng/ PTT Global Chemical Public CO</v>
          </cell>
          <cell r="D94" t="str">
            <v>Mckechnie</v>
          </cell>
          <cell r="E94">
            <v>0</v>
          </cell>
          <cell r="F94" t="str">
            <v>Reichert</v>
          </cell>
          <cell r="G94" t="str">
            <v>Thompson</v>
          </cell>
          <cell r="H94" t="str">
            <v>Norma</v>
          </cell>
          <cell r="I94" t="str">
            <v>29513-SKEC-PO-ME-MF270-01</v>
          </cell>
          <cell r="J94" t="str">
            <v>2200-P4A/B</v>
          </cell>
          <cell r="K94" t="str">
            <v>118362-4</v>
          </cell>
          <cell r="L94">
            <v>0</v>
          </cell>
          <cell r="M94">
            <v>2</v>
          </cell>
          <cell r="N94" t="str">
            <v>LMV322</v>
          </cell>
          <cell r="O94">
            <v>383800.66</v>
          </cell>
          <cell r="P94" t="str">
            <v>PP</v>
          </cell>
          <cell r="Q94" t="str">
            <v>MCPX</v>
          </cell>
          <cell r="R94" t="str">
            <v>PD</v>
          </cell>
          <cell r="S94" t="str">
            <v>Y</v>
          </cell>
          <cell r="T94" t="str">
            <v>N</v>
          </cell>
          <cell r="U94">
            <v>41729</v>
          </cell>
          <cell r="V94">
            <v>41729</v>
          </cell>
          <cell r="W94">
            <v>42012</v>
          </cell>
          <cell r="X94">
            <v>41995</v>
          </cell>
          <cell r="Y94">
            <v>41729</v>
          </cell>
          <cell r="Z94">
            <v>41736</v>
          </cell>
          <cell r="AA94">
            <v>41736</v>
          </cell>
          <cell r="AB94">
            <v>41736</v>
          </cell>
          <cell r="AC94">
            <v>41883</v>
          </cell>
          <cell r="AD94">
            <v>41897</v>
          </cell>
          <cell r="AE94">
            <v>41910</v>
          </cell>
          <cell r="AF94">
            <v>41914</v>
          </cell>
          <cell r="AG94">
            <v>0</v>
          </cell>
          <cell r="AH94">
            <v>41965</v>
          </cell>
          <cell r="AI94" t="str">
            <v>-</v>
          </cell>
          <cell r="AJ94">
            <v>134</v>
          </cell>
          <cell r="AK94">
            <v>38</v>
          </cell>
          <cell r="AL94">
            <v>41729</v>
          </cell>
          <cell r="AM94">
            <v>0</v>
          </cell>
          <cell r="AN94">
            <v>0</v>
          </cell>
          <cell r="AO94">
            <v>0</v>
          </cell>
          <cell r="AP94">
            <v>0</v>
          </cell>
          <cell r="AQ94">
            <v>0</v>
          </cell>
          <cell r="AR94">
            <v>0</v>
          </cell>
          <cell r="AS94">
            <v>0</v>
          </cell>
          <cell r="AT94">
            <v>0</v>
          </cell>
          <cell r="AU94">
            <v>0</v>
          </cell>
          <cell r="AV94">
            <v>0</v>
          </cell>
          <cell r="AW94">
            <v>0</v>
          </cell>
          <cell r="AX94">
            <v>0</v>
          </cell>
          <cell r="AY94">
            <v>0</v>
          </cell>
          <cell r="AZ94" t="str">
            <v/>
          </cell>
          <cell r="BA94" t="str">
            <v/>
          </cell>
          <cell r="BB94" t="str">
            <v/>
          </cell>
          <cell r="BC94" t="str">
            <v/>
          </cell>
          <cell r="BD94" t="str">
            <v>FOB</v>
          </cell>
          <cell r="BE94" t="str">
            <v>LA PORT</v>
          </cell>
          <cell r="BF94" t="str">
            <v>THAILAND</v>
          </cell>
          <cell r="BG94">
            <v>0</v>
          </cell>
          <cell r="BH94" t="str">
            <v>OD</v>
          </cell>
          <cell r="BI94">
            <v>2010</v>
          </cell>
          <cell r="BJ94">
            <v>41736</v>
          </cell>
          <cell r="BK94">
            <v>41743</v>
          </cell>
          <cell r="BL94">
            <v>41748</v>
          </cell>
          <cell r="BM94">
            <v>41757</v>
          </cell>
          <cell r="BN94">
            <v>42009</v>
          </cell>
          <cell r="BO94">
            <v>42016</v>
          </cell>
          <cell r="BP94">
            <v>60</v>
          </cell>
          <cell r="BQ94">
            <v>53</v>
          </cell>
          <cell r="BR94">
            <v>48</v>
          </cell>
          <cell r="BS94">
            <v>39</v>
          </cell>
          <cell r="BT94">
            <v>0</v>
          </cell>
          <cell r="BU94">
            <v>-213</v>
          </cell>
          <cell r="BV94">
            <v>-220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row>
        <row r="95">
          <cell r="B95" t="str">
            <v>A2406505-03-04</v>
          </cell>
          <cell r="C95" t="str">
            <v>SK Eng/ PTT Global Chemical Public CO</v>
          </cell>
          <cell r="D95" t="str">
            <v>Mckechnie</v>
          </cell>
          <cell r="E95">
            <v>0</v>
          </cell>
          <cell r="F95" t="str">
            <v>Reichert</v>
          </cell>
          <cell r="G95" t="str">
            <v>Thompson</v>
          </cell>
          <cell r="H95" t="str">
            <v>Norma</v>
          </cell>
          <cell r="I95" t="str">
            <v>29513-SKEC-PO-ME-MF270-01</v>
          </cell>
          <cell r="J95" t="str">
            <v>2540-P11A/B</v>
          </cell>
          <cell r="K95" t="str">
            <v>118362-4</v>
          </cell>
          <cell r="L95">
            <v>0</v>
          </cell>
          <cell r="M95">
            <v>2</v>
          </cell>
          <cell r="N95" t="str">
            <v>LMV311</v>
          </cell>
          <cell r="O95">
            <v>339060.66</v>
          </cell>
          <cell r="P95" t="str">
            <v>PP</v>
          </cell>
          <cell r="Q95" t="str">
            <v>MCPX</v>
          </cell>
          <cell r="R95" t="str">
            <v>PD</v>
          </cell>
          <cell r="S95" t="str">
            <v>Y</v>
          </cell>
          <cell r="T95" t="str">
            <v>N</v>
          </cell>
          <cell r="U95">
            <v>41729</v>
          </cell>
          <cell r="V95">
            <v>41729</v>
          </cell>
          <cell r="W95">
            <v>42012</v>
          </cell>
          <cell r="X95">
            <v>41995</v>
          </cell>
          <cell r="Y95">
            <v>41729</v>
          </cell>
          <cell r="Z95">
            <v>41736</v>
          </cell>
          <cell r="AA95">
            <v>41736</v>
          </cell>
          <cell r="AB95">
            <v>41736</v>
          </cell>
          <cell r="AC95">
            <v>41883</v>
          </cell>
          <cell r="AD95">
            <v>41897</v>
          </cell>
          <cell r="AE95">
            <v>41910</v>
          </cell>
          <cell r="AF95">
            <v>41914</v>
          </cell>
          <cell r="AG95">
            <v>0</v>
          </cell>
          <cell r="AH95">
            <v>41965</v>
          </cell>
          <cell r="AI95" t="str">
            <v>-</v>
          </cell>
          <cell r="AJ95">
            <v>134</v>
          </cell>
          <cell r="AK95">
            <v>38</v>
          </cell>
          <cell r="AL95">
            <v>41729</v>
          </cell>
          <cell r="AM95">
            <v>0</v>
          </cell>
          <cell r="AN95">
            <v>0</v>
          </cell>
          <cell r="AO95">
            <v>0</v>
          </cell>
          <cell r="AP95">
            <v>0</v>
          </cell>
          <cell r="AQ95">
            <v>0</v>
          </cell>
          <cell r="AR95">
            <v>0</v>
          </cell>
          <cell r="AS95">
            <v>0</v>
          </cell>
          <cell r="AT95">
            <v>0</v>
          </cell>
          <cell r="AU95">
            <v>0</v>
          </cell>
          <cell r="AV95">
            <v>0</v>
          </cell>
          <cell r="AW95">
            <v>0</v>
          </cell>
          <cell r="AX95">
            <v>0</v>
          </cell>
          <cell r="AY95">
            <v>0</v>
          </cell>
          <cell r="AZ95" t="str">
            <v/>
          </cell>
          <cell r="BA95" t="str">
            <v/>
          </cell>
          <cell r="BB95" t="str">
            <v/>
          </cell>
          <cell r="BC95" t="str">
            <v/>
          </cell>
          <cell r="BD95" t="str">
            <v>FOB</v>
          </cell>
          <cell r="BE95" t="str">
            <v>LA PORT</v>
          </cell>
          <cell r="BF95" t="str">
            <v>THAILAND</v>
          </cell>
          <cell r="BG95">
            <v>0</v>
          </cell>
          <cell r="BH95" t="str">
            <v>OD</v>
          </cell>
          <cell r="BI95">
            <v>2010</v>
          </cell>
          <cell r="BJ95">
            <v>41736</v>
          </cell>
          <cell r="BK95">
            <v>41743</v>
          </cell>
          <cell r="BL95">
            <v>41748</v>
          </cell>
          <cell r="BM95">
            <v>41757</v>
          </cell>
          <cell r="BN95">
            <v>42009</v>
          </cell>
          <cell r="BO95">
            <v>42016</v>
          </cell>
          <cell r="BP95">
            <v>60</v>
          </cell>
          <cell r="BQ95">
            <v>53</v>
          </cell>
          <cell r="BR95">
            <v>48</v>
          </cell>
          <cell r="BS95">
            <v>39</v>
          </cell>
          <cell r="BT95">
            <v>0</v>
          </cell>
          <cell r="BU95">
            <v>-213</v>
          </cell>
          <cell r="BV95">
            <v>-220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row>
        <row r="96">
          <cell r="B96" t="str">
            <v>A2406505-05-06</v>
          </cell>
          <cell r="C96" t="str">
            <v>SK Eng/ PTT Global Chemical Public CO</v>
          </cell>
          <cell r="D96" t="str">
            <v>Mckechnie</v>
          </cell>
          <cell r="E96">
            <v>0</v>
          </cell>
          <cell r="F96" t="str">
            <v>Reichert</v>
          </cell>
          <cell r="G96" t="str">
            <v>Thompson</v>
          </cell>
          <cell r="H96" t="str">
            <v>Norma</v>
          </cell>
          <cell r="I96" t="str">
            <v>29513-SKEC-PO-ME-MF270-01</v>
          </cell>
          <cell r="J96" t="str">
            <v>2440-P20A/B</v>
          </cell>
          <cell r="K96" t="str">
            <v>118362-4</v>
          </cell>
          <cell r="L96">
            <v>0</v>
          </cell>
          <cell r="M96">
            <v>2</v>
          </cell>
          <cell r="N96" t="str">
            <v>LMV322</v>
          </cell>
          <cell r="O96">
            <v>446886.66</v>
          </cell>
          <cell r="P96" t="str">
            <v>PP</v>
          </cell>
          <cell r="Q96" t="str">
            <v>MCPX</v>
          </cell>
          <cell r="R96" t="str">
            <v>PD</v>
          </cell>
          <cell r="S96" t="str">
            <v>Y</v>
          </cell>
          <cell r="T96" t="str">
            <v>N</v>
          </cell>
          <cell r="U96">
            <v>41729</v>
          </cell>
          <cell r="V96">
            <v>41729</v>
          </cell>
          <cell r="W96">
            <v>42012</v>
          </cell>
          <cell r="X96">
            <v>41995</v>
          </cell>
          <cell r="Y96">
            <v>41729</v>
          </cell>
          <cell r="Z96">
            <v>41736</v>
          </cell>
          <cell r="AA96">
            <v>41736</v>
          </cell>
          <cell r="AB96">
            <v>41736</v>
          </cell>
          <cell r="AC96">
            <v>41883</v>
          </cell>
          <cell r="AD96">
            <v>41897</v>
          </cell>
          <cell r="AE96">
            <v>41910</v>
          </cell>
          <cell r="AF96">
            <v>41914</v>
          </cell>
          <cell r="AG96">
            <v>0</v>
          </cell>
          <cell r="AH96">
            <v>41965</v>
          </cell>
          <cell r="AI96" t="str">
            <v>-</v>
          </cell>
          <cell r="AJ96">
            <v>134</v>
          </cell>
          <cell r="AK96">
            <v>38</v>
          </cell>
          <cell r="AL96">
            <v>41729</v>
          </cell>
          <cell r="AM96">
            <v>0</v>
          </cell>
          <cell r="AN96">
            <v>0</v>
          </cell>
          <cell r="AO96">
            <v>0</v>
          </cell>
          <cell r="AP96">
            <v>0</v>
          </cell>
          <cell r="AQ96">
            <v>0</v>
          </cell>
          <cell r="AR96">
            <v>0</v>
          </cell>
          <cell r="AS96">
            <v>0</v>
          </cell>
          <cell r="AT96">
            <v>0</v>
          </cell>
          <cell r="AU96">
            <v>0</v>
          </cell>
          <cell r="AV96">
            <v>0</v>
          </cell>
          <cell r="AW96">
            <v>0</v>
          </cell>
          <cell r="AX96">
            <v>0</v>
          </cell>
          <cell r="AY96">
            <v>0</v>
          </cell>
          <cell r="AZ96" t="str">
            <v/>
          </cell>
          <cell r="BA96" t="str">
            <v/>
          </cell>
          <cell r="BB96" t="str">
            <v/>
          </cell>
          <cell r="BC96" t="str">
            <v/>
          </cell>
          <cell r="BD96" t="str">
            <v>FOB</v>
          </cell>
          <cell r="BE96" t="str">
            <v>LA PORT</v>
          </cell>
          <cell r="BF96" t="str">
            <v>THAILAND</v>
          </cell>
          <cell r="BG96">
            <v>0</v>
          </cell>
          <cell r="BH96" t="str">
            <v>OD</v>
          </cell>
          <cell r="BI96">
            <v>2010</v>
          </cell>
          <cell r="BJ96">
            <v>41736</v>
          </cell>
          <cell r="BK96">
            <v>41743</v>
          </cell>
          <cell r="BL96">
            <v>41748</v>
          </cell>
          <cell r="BM96">
            <v>41757</v>
          </cell>
          <cell r="BN96">
            <v>42009</v>
          </cell>
          <cell r="BO96">
            <v>42016</v>
          </cell>
          <cell r="BP96">
            <v>60</v>
          </cell>
          <cell r="BQ96">
            <v>53</v>
          </cell>
          <cell r="BR96">
            <v>48</v>
          </cell>
          <cell r="BS96">
            <v>39</v>
          </cell>
          <cell r="BT96">
            <v>0</v>
          </cell>
          <cell r="BU96">
            <v>-213</v>
          </cell>
          <cell r="BV96">
            <v>-220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row>
        <row r="97">
          <cell r="B97" t="str">
            <v>A2398148-01-02</v>
          </cell>
          <cell r="C97" t="str">
            <v>EIL/ Chennai Petroleum Corp LTD</v>
          </cell>
          <cell r="D97" t="str">
            <v>Elkins</v>
          </cell>
          <cell r="E97">
            <v>0</v>
          </cell>
          <cell r="F97">
            <v>0</v>
          </cell>
          <cell r="G97" t="str">
            <v>Kanous</v>
          </cell>
          <cell r="H97" t="str">
            <v>Shara</v>
          </cell>
          <cell r="I97" t="str">
            <v>A133/5055/1006/PO-1003</v>
          </cell>
          <cell r="J97" t="str">
            <v>86-G-15 A/B</v>
          </cell>
          <cell r="K97">
            <v>122536</v>
          </cell>
          <cell r="L97">
            <v>0</v>
          </cell>
          <cell r="M97">
            <v>2</v>
          </cell>
          <cell r="N97" t="str">
            <v>LMV322</v>
          </cell>
          <cell r="O97">
            <v>421161.15</v>
          </cell>
          <cell r="P97" t="str">
            <v>PP</v>
          </cell>
          <cell r="Q97" t="str">
            <v>MCPX</v>
          </cell>
          <cell r="R97" t="str">
            <v>PD</v>
          </cell>
          <cell r="S97" t="str">
            <v>Y</v>
          </cell>
          <cell r="T97" t="str">
            <v>N</v>
          </cell>
          <cell r="U97">
            <v>41708</v>
          </cell>
          <cell r="V97">
            <v>41709</v>
          </cell>
          <cell r="W97">
            <v>41995</v>
          </cell>
          <cell r="X97">
            <v>41995</v>
          </cell>
          <cell r="Y97">
            <v>41708</v>
          </cell>
          <cell r="Z97">
            <v>41716</v>
          </cell>
          <cell r="AA97">
            <v>41716</v>
          </cell>
          <cell r="AB97">
            <v>41716</v>
          </cell>
          <cell r="AC97">
            <v>41883</v>
          </cell>
          <cell r="AD97">
            <v>41897</v>
          </cell>
          <cell r="AE97">
            <v>41910</v>
          </cell>
          <cell r="AF97">
            <v>41914</v>
          </cell>
          <cell r="AG97">
            <v>0</v>
          </cell>
          <cell r="AH97">
            <v>41965</v>
          </cell>
          <cell r="AI97" t="str">
            <v>-</v>
          </cell>
          <cell r="AJ97">
            <v>148</v>
          </cell>
          <cell r="AK97">
            <v>40.857142857142854</v>
          </cell>
          <cell r="AL97">
            <v>41708</v>
          </cell>
          <cell r="AM97">
            <v>0</v>
          </cell>
          <cell r="AN97">
            <v>0</v>
          </cell>
          <cell r="AO97">
            <v>0</v>
          </cell>
          <cell r="AP97">
            <v>0</v>
          </cell>
          <cell r="AQ97">
            <v>0</v>
          </cell>
          <cell r="AR97">
            <v>0</v>
          </cell>
          <cell r="AS97">
            <v>0</v>
          </cell>
          <cell r="AT97">
            <v>0</v>
          </cell>
          <cell r="AU97">
            <v>0</v>
          </cell>
          <cell r="AV97">
            <v>0</v>
          </cell>
          <cell r="AW97">
            <v>0</v>
          </cell>
          <cell r="AX97">
            <v>0</v>
          </cell>
          <cell r="AY97">
            <v>0</v>
          </cell>
          <cell r="AZ97" t="str">
            <v/>
          </cell>
          <cell r="BA97" t="str">
            <v/>
          </cell>
          <cell r="BB97" t="str">
            <v/>
          </cell>
          <cell r="BC97" t="str">
            <v/>
          </cell>
          <cell r="BD97" t="str">
            <v>FOB</v>
          </cell>
          <cell r="BE97" t="str">
            <v>US Seaport</v>
          </cell>
          <cell r="BF97" t="str">
            <v>India</v>
          </cell>
          <cell r="BG97">
            <v>0</v>
          </cell>
          <cell r="BH97" t="str">
            <v>DJ</v>
          </cell>
          <cell r="BI97">
            <v>0</v>
          </cell>
          <cell r="BJ97">
            <v>41716</v>
          </cell>
          <cell r="BK97">
            <v>41723</v>
          </cell>
          <cell r="BL97">
            <v>41728</v>
          </cell>
          <cell r="BM97">
            <v>41737</v>
          </cell>
          <cell r="BN97">
            <v>42009</v>
          </cell>
          <cell r="BO97">
            <v>42016</v>
          </cell>
          <cell r="BP97">
            <v>80</v>
          </cell>
          <cell r="BQ97">
            <v>73</v>
          </cell>
          <cell r="BR97">
            <v>68</v>
          </cell>
          <cell r="BS97">
            <v>59</v>
          </cell>
          <cell r="BT97">
            <v>0</v>
          </cell>
          <cell r="BU97">
            <v>-213</v>
          </cell>
          <cell r="BV97">
            <v>-220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row>
        <row r="98">
          <cell r="B98" t="str">
            <v>A2398148-03-04</v>
          </cell>
          <cell r="C98" t="str">
            <v>EIL/ Chennai Petroleum Corp LTD</v>
          </cell>
          <cell r="D98" t="str">
            <v>Elkins</v>
          </cell>
          <cell r="E98">
            <v>0</v>
          </cell>
          <cell r="F98">
            <v>0</v>
          </cell>
          <cell r="G98" t="str">
            <v>Kanous</v>
          </cell>
          <cell r="H98" t="str">
            <v>Shara</v>
          </cell>
          <cell r="I98" t="str">
            <v>A133/5055/1006/PO-1003</v>
          </cell>
          <cell r="J98" t="str">
            <v>87-G-04 A/B</v>
          </cell>
          <cell r="K98">
            <v>122536</v>
          </cell>
          <cell r="L98">
            <v>0</v>
          </cell>
          <cell r="M98">
            <v>2</v>
          </cell>
          <cell r="N98" t="str">
            <v>LMV322</v>
          </cell>
          <cell r="O98">
            <v>296457.89</v>
          </cell>
          <cell r="P98" t="str">
            <v>PP</v>
          </cell>
          <cell r="Q98" t="str">
            <v>MCPX</v>
          </cell>
          <cell r="R98" t="str">
            <v>PD</v>
          </cell>
          <cell r="S98" t="str">
            <v>Y</v>
          </cell>
          <cell r="T98" t="str">
            <v>N</v>
          </cell>
          <cell r="U98">
            <v>41708</v>
          </cell>
          <cell r="V98">
            <v>41709</v>
          </cell>
          <cell r="W98">
            <v>41995</v>
          </cell>
          <cell r="X98">
            <v>41995</v>
          </cell>
          <cell r="Y98">
            <v>41708</v>
          </cell>
          <cell r="Z98">
            <v>41716</v>
          </cell>
          <cell r="AA98">
            <v>41716</v>
          </cell>
          <cell r="AB98">
            <v>41716</v>
          </cell>
          <cell r="AC98">
            <v>41883</v>
          </cell>
          <cell r="AD98">
            <v>41897</v>
          </cell>
          <cell r="AE98">
            <v>41910</v>
          </cell>
          <cell r="AF98">
            <v>41914</v>
          </cell>
          <cell r="AG98">
            <v>0</v>
          </cell>
          <cell r="AH98">
            <v>41965</v>
          </cell>
          <cell r="AI98" t="str">
            <v>-</v>
          </cell>
          <cell r="AJ98">
            <v>148</v>
          </cell>
          <cell r="AK98">
            <v>40.857142857142854</v>
          </cell>
          <cell r="AL98">
            <v>41708</v>
          </cell>
          <cell r="AM98">
            <v>0</v>
          </cell>
          <cell r="AN98" t="str">
            <v>-</v>
          </cell>
          <cell r="AO98">
            <v>0</v>
          </cell>
          <cell r="AP98">
            <v>0</v>
          </cell>
          <cell r="AQ98">
            <v>0</v>
          </cell>
          <cell r="AR98">
            <v>0</v>
          </cell>
          <cell r="AS98">
            <v>0</v>
          </cell>
          <cell r="AT98">
            <v>0</v>
          </cell>
          <cell r="AU98">
            <v>0</v>
          </cell>
          <cell r="AV98">
            <v>0</v>
          </cell>
          <cell r="AW98">
            <v>0</v>
          </cell>
          <cell r="AX98">
            <v>0</v>
          </cell>
          <cell r="AY98">
            <v>0</v>
          </cell>
          <cell r="AZ98" t="str">
            <v/>
          </cell>
          <cell r="BA98" t="str">
            <v/>
          </cell>
          <cell r="BB98" t="str">
            <v/>
          </cell>
          <cell r="BC98" t="str">
            <v/>
          </cell>
          <cell r="BD98" t="str">
            <v>FOB</v>
          </cell>
          <cell r="BE98" t="str">
            <v>US Seaport</v>
          </cell>
          <cell r="BF98" t="str">
            <v>India</v>
          </cell>
          <cell r="BG98">
            <v>0</v>
          </cell>
          <cell r="BH98" t="str">
            <v>DJ</v>
          </cell>
          <cell r="BI98">
            <v>0</v>
          </cell>
          <cell r="BJ98">
            <v>41716</v>
          </cell>
          <cell r="BK98">
            <v>41723</v>
          </cell>
          <cell r="BL98">
            <v>41728</v>
          </cell>
          <cell r="BM98">
            <v>41737</v>
          </cell>
          <cell r="BN98">
            <v>42009</v>
          </cell>
          <cell r="BO98">
            <v>42016</v>
          </cell>
          <cell r="BP98">
            <v>80</v>
          </cell>
          <cell r="BQ98">
            <v>73</v>
          </cell>
          <cell r="BR98">
            <v>68</v>
          </cell>
          <cell r="BS98">
            <v>59</v>
          </cell>
          <cell r="BT98">
            <v>0</v>
          </cell>
          <cell r="BU98">
            <v>-213</v>
          </cell>
          <cell r="BV98">
            <v>-220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row>
        <row r="99">
          <cell r="B99" t="str">
            <v>A2421185-01-02</v>
          </cell>
          <cell r="C99" t="str">
            <v>Dealim Ind Co., LTD</v>
          </cell>
          <cell r="D99" t="str">
            <v>Elkins</v>
          </cell>
          <cell r="E99">
            <v>0</v>
          </cell>
          <cell r="F99">
            <v>0</v>
          </cell>
          <cell r="G99" t="str">
            <v>Gibson</v>
          </cell>
          <cell r="H99" t="str">
            <v>Heidi</v>
          </cell>
          <cell r="I99" t="str">
            <v>LOI:130457-15-106-001-A00</v>
          </cell>
          <cell r="J99" t="str">
            <v>P-GA9101A/B</v>
          </cell>
          <cell r="K99" t="str">
            <v>126386-3</v>
          </cell>
          <cell r="L99">
            <v>0</v>
          </cell>
          <cell r="M99">
            <v>2</v>
          </cell>
          <cell r="N99" t="str">
            <v>LMV322</v>
          </cell>
          <cell r="O99">
            <v>345000</v>
          </cell>
          <cell r="P99" t="str">
            <v>PP/LD's</v>
          </cell>
          <cell r="Q99" t="str">
            <v>MCPX</v>
          </cell>
          <cell r="R99" t="str">
            <v>PC</v>
          </cell>
          <cell r="S99" t="str">
            <v>N</v>
          </cell>
          <cell r="T99" t="str">
            <v>N</v>
          </cell>
          <cell r="U99">
            <v>41765</v>
          </cell>
          <cell r="V99">
            <v>41766</v>
          </cell>
          <cell r="W99">
            <v>41981</v>
          </cell>
          <cell r="X99">
            <v>41981</v>
          </cell>
          <cell r="Y99">
            <v>41765</v>
          </cell>
          <cell r="Z99">
            <v>41773</v>
          </cell>
          <cell r="AA99">
            <v>41773</v>
          </cell>
          <cell r="AB99">
            <v>41773</v>
          </cell>
          <cell r="AC99">
            <v>41869</v>
          </cell>
          <cell r="AD99">
            <v>41883</v>
          </cell>
          <cell r="AE99">
            <v>41919</v>
          </cell>
          <cell r="AF99">
            <v>41922</v>
          </cell>
          <cell r="AG99">
            <v>0</v>
          </cell>
          <cell r="AH99">
            <v>41951</v>
          </cell>
          <cell r="AI99" t="str">
            <v>-</v>
          </cell>
          <cell r="AJ99">
            <v>113</v>
          </cell>
          <cell r="AK99">
            <v>30.714285714285715</v>
          </cell>
          <cell r="AL99">
            <v>41765</v>
          </cell>
          <cell r="AM99">
            <v>0</v>
          </cell>
          <cell r="AN99">
            <v>0</v>
          </cell>
          <cell r="AO99">
            <v>0</v>
          </cell>
          <cell r="AP99">
            <v>0</v>
          </cell>
          <cell r="AQ99">
            <v>0</v>
          </cell>
          <cell r="AR99">
            <v>0</v>
          </cell>
          <cell r="AS99">
            <v>0</v>
          </cell>
          <cell r="AT99">
            <v>0</v>
          </cell>
          <cell r="AU99">
            <v>0</v>
          </cell>
          <cell r="AV99">
            <v>0</v>
          </cell>
          <cell r="AW99">
            <v>0</v>
          </cell>
          <cell r="AX99">
            <v>0</v>
          </cell>
          <cell r="AY99">
            <v>0</v>
          </cell>
          <cell r="AZ99" t="str">
            <v/>
          </cell>
          <cell r="BA99" t="str">
            <v/>
          </cell>
          <cell r="BB99" t="str">
            <v/>
          </cell>
          <cell r="BC99" t="str">
            <v/>
          </cell>
          <cell r="BD99" t="str">
            <v>FOB</v>
          </cell>
          <cell r="BE99" t="str">
            <v>Long Beach Port</v>
          </cell>
          <cell r="BF99" t="str">
            <v>KOREA</v>
          </cell>
          <cell r="BG99">
            <v>0</v>
          </cell>
          <cell r="BH99" t="str">
            <v>OD</v>
          </cell>
          <cell r="BI99">
            <v>0</v>
          </cell>
          <cell r="BJ99" t="str">
            <v>-</v>
          </cell>
          <cell r="BK99" t="str">
            <v>-</v>
          </cell>
          <cell r="BL99" t="str">
            <v>-</v>
          </cell>
          <cell r="BM99" t="str">
            <v>-</v>
          </cell>
          <cell r="BN99" t="str">
            <v>-</v>
          </cell>
          <cell r="BO99" t="str">
            <v>-</v>
          </cell>
          <cell r="BP99" t="str">
            <v>-</v>
          </cell>
          <cell r="BQ99" t="str">
            <v>-</v>
          </cell>
          <cell r="BR99" t="str">
            <v>-</v>
          </cell>
          <cell r="BS99" t="str">
            <v>-</v>
          </cell>
          <cell r="BT99" t="str">
            <v>-</v>
          </cell>
          <cell r="BU99" t="str">
            <v>-</v>
          </cell>
          <cell r="BV99" t="str">
            <v>-</v>
          </cell>
          <cell r="BW99">
            <v>0</v>
          </cell>
          <cell r="BX99">
            <v>0</v>
          </cell>
          <cell r="BY99">
            <v>0</v>
          </cell>
          <cell r="BZ99" t="str">
            <v>-</v>
          </cell>
          <cell r="CA99" t="str">
            <v>-</v>
          </cell>
          <cell r="CB99" t="str">
            <v>X</v>
          </cell>
          <cell r="CC99" t="str">
            <v>-</v>
          </cell>
          <cell r="CD99" t="str">
            <v>SDI format requested from Jangwon</v>
          </cell>
          <cell r="CE99">
            <v>0</v>
          </cell>
          <cell r="CF99">
            <v>0</v>
          </cell>
          <cell r="CG99">
            <v>0</v>
          </cell>
          <cell r="CH99">
            <v>0</v>
          </cell>
          <cell r="CI99">
            <v>0</v>
          </cell>
          <cell r="CJ99">
            <v>0</v>
          </cell>
          <cell r="CK99">
            <v>0</v>
          </cell>
          <cell r="CL99">
            <v>0</v>
          </cell>
          <cell r="CM99">
            <v>0</v>
          </cell>
          <cell r="CN99">
            <v>0</v>
          </cell>
          <cell r="CO99">
            <v>0</v>
          </cell>
        </row>
        <row r="100">
          <cell r="B100" t="str">
            <v>A2381898-01-02</v>
          </cell>
          <cell r="C100" t="str">
            <v>Jacobs Eng/ Exxon Mobil</v>
          </cell>
          <cell r="D100" t="str">
            <v>Sideri</v>
          </cell>
          <cell r="E100">
            <v>0</v>
          </cell>
          <cell r="F100" t="str">
            <v>Reichert</v>
          </cell>
          <cell r="G100" t="str">
            <v>Nelson</v>
          </cell>
          <cell r="H100" t="str">
            <v>Heidi</v>
          </cell>
          <cell r="I100" t="str">
            <v>58NY1461-HH090435</v>
          </cell>
          <cell r="J100" t="str">
            <v>P-01344A/B</v>
          </cell>
          <cell r="K100" t="str">
            <v>122303-5</v>
          </cell>
          <cell r="L100" t="str">
            <v>Gonzales</v>
          </cell>
          <cell r="M100">
            <v>2</v>
          </cell>
          <cell r="N100" t="str">
            <v>LMV311</v>
          </cell>
          <cell r="O100">
            <v>377564</v>
          </cell>
          <cell r="P100" t="str">
            <v>PP</v>
          </cell>
          <cell r="Q100" t="str">
            <v>MCPX</v>
          </cell>
          <cell r="R100" t="str">
            <v>PD</v>
          </cell>
          <cell r="S100" t="str">
            <v>N</v>
          </cell>
          <cell r="T100" t="str">
            <v>N</v>
          </cell>
          <cell r="U100">
            <v>41668</v>
          </cell>
          <cell r="V100">
            <v>41669</v>
          </cell>
          <cell r="W100">
            <v>41992</v>
          </cell>
          <cell r="X100">
            <v>41992</v>
          </cell>
          <cell r="Y100">
            <v>41668</v>
          </cell>
          <cell r="Z100">
            <v>41676</v>
          </cell>
          <cell r="AA100">
            <v>41676</v>
          </cell>
          <cell r="AB100">
            <v>41676</v>
          </cell>
          <cell r="AC100">
            <v>41880</v>
          </cell>
          <cell r="AD100">
            <v>41894</v>
          </cell>
          <cell r="AE100">
            <v>41921</v>
          </cell>
          <cell r="AF100">
            <v>41925</v>
          </cell>
          <cell r="AG100">
            <v>0</v>
          </cell>
          <cell r="AH100">
            <v>41962</v>
          </cell>
          <cell r="AI100" t="str">
            <v>-</v>
          </cell>
          <cell r="AJ100">
            <v>183</v>
          </cell>
          <cell r="AK100">
            <v>46.142857142857146</v>
          </cell>
          <cell r="AL100">
            <v>41667</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t="str">
            <v/>
          </cell>
          <cell r="BA100" t="str">
            <v/>
          </cell>
          <cell r="BB100" t="str">
            <v/>
          </cell>
          <cell r="BC100" t="str">
            <v/>
          </cell>
          <cell r="BD100" t="str">
            <v>EXW</v>
          </cell>
          <cell r="BE100" t="str">
            <v>ARVADA</v>
          </cell>
          <cell r="BF100" t="str">
            <v>USA</v>
          </cell>
          <cell r="BG100">
            <v>0</v>
          </cell>
          <cell r="BH100" t="str">
            <v>DK</v>
          </cell>
          <cell r="BI100">
            <v>2010</v>
          </cell>
          <cell r="BJ100">
            <v>41676</v>
          </cell>
          <cell r="BK100">
            <v>41683</v>
          </cell>
          <cell r="BL100">
            <v>41688</v>
          </cell>
          <cell r="BM100">
            <v>41697</v>
          </cell>
          <cell r="BN100">
            <v>42006</v>
          </cell>
          <cell r="BO100">
            <v>42013</v>
          </cell>
          <cell r="BP100">
            <v>41677</v>
          </cell>
          <cell r="BQ100">
            <v>41677</v>
          </cell>
          <cell r="BR100">
            <v>108</v>
          </cell>
          <cell r="BS100">
            <v>99</v>
          </cell>
          <cell r="BT100">
            <v>0</v>
          </cell>
          <cell r="BU100">
            <v>-210</v>
          </cell>
          <cell r="BV100">
            <v>-217</v>
          </cell>
          <cell r="BW100">
            <v>0</v>
          </cell>
          <cell r="BX100">
            <v>0</v>
          </cell>
          <cell r="BY100">
            <v>0</v>
          </cell>
          <cell r="BZ100">
            <v>0</v>
          </cell>
          <cell r="CA100">
            <v>0</v>
          </cell>
          <cell r="CB100">
            <v>0</v>
          </cell>
          <cell r="CC100">
            <v>0</v>
          </cell>
          <cell r="CD100" t="str">
            <v>47/22/8</v>
          </cell>
          <cell r="CE100">
            <v>0</v>
          </cell>
          <cell r="CF100">
            <v>0</v>
          </cell>
          <cell r="CG100">
            <v>0</v>
          </cell>
          <cell r="CH100">
            <v>0</v>
          </cell>
          <cell r="CI100">
            <v>0</v>
          </cell>
          <cell r="CJ100">
            <v>0</v>
          </cell>
          <cell r="CK100">
            <v>0</v>
          </cell>
          <cell r="CL100">
            <v>0</v>
          </cell>
          <cell r="CM100">
            <v>0</v>
          </cell>
          <cell r="CN100">
            <v>0</v>
          </cell>
          <cell r="CO100">
            <v>0</v>
          </cell>
        </row>
        <row r="101">
          <cell r="B101" t="str">
            <v>C2141511-03   UNIT</v>
          </cell>
          <cell r="C101" t="str">
            <v>Bechtel / Chevron / WheatStone  UNIT</v>
          </cell>
          <cell r="D101" t="str">
            <v>Weed</v>
          </cell>
          <cell r="E101">
            <v>0</v>
          </cell>
          <cell r="F101" t="str">
            <v>Allbritten</v>
          </cell>
          <cell r="G101" t="str">
            <v>Luna</v>
          </cell>
          <cell r="H101" t="str">
            <v>Melissa</v>
          </cell>
          <cell r="I101" t="str">
            <v>25657-140-POA-MCCS-00002</v>
          </cell>
          <cell r="J101" t="str">
            <v>1C-6351</v>
          </cell>
          <cell r="K101">
            <v>0</v>
          </cell>
          <cell r="L101" t="str">
            <v>Fronz</v>
          </cell>
          <cell r="M101">
            <v>1</v>
          </cell>
          <cell r="N101" t="str">
            <v>BMC347EF</v>
          </cell>
          <cell r="O101">
            <v>2699366.38</v>
          </cell>
          <cell r="P101">
            <v>0</v>
          </cell>
          <cell r="Q101" t="str">
            <v>CPX</v>
          </cell>
          <cell r="R101" t="str">
            <v>Pinn/API</v>
          </cell>
          <cell r="S101" t="str">
            <v>Y</v>
          </cell>
          <cell r="T101" t="str">
            <v>N</v>
          </cell>
          <cell r="U101">
            <v>0</v>
          </cell>
          <cell r="V101">
            <v>41047</v>
          </cell>
          <cell r="W101">
            <v>42045</v>
          </cell>
          <cell r="X101">
            <v>42045</v>
          </cell>
          <cell r="Y101">
            <v>0</v>
          </cell>
          <cell r="Z101">
            <v>41054</v>
          </cell>
          <cell r="AA101">
            <v>41054</v>
          </cell>
          <cell r="AB101">
            <v>41061</v>
          </cell>
          <cell r="AC101">
            <v>41765</v>
          </cell>
          <cell r="AD101">
            <v>41793</v>
          </cell>
          <cell r="AE101" t="str">
            <v>-</v>
          </cell>
          <cell r="AF101">
            <v>41943</v>
          </cell>
          <cell r="AG101">
            <v>0</v>
          </cell>
          <cell r="AH101">
            <v>42015</v>
          </cell>
          <cell r="AI101">
            <v>41891</v>
          </cell>
          <cell r="AJ101">
            <v>641</v>
          </cell>
          <cell r="AK101">
            <v>142.57142857142858</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t="str">
            <v/>
          </cell>
          <cell r="BA101" t="str">
            <v/>
          </cell>
          <cell r="BB101" t="str">
            <v/>
          </cell>
          <cell r="BC101" t="str">
            <v/>
          </cell>
          <cell r="BD101" t="str">
            <v>FCA</v>
          </cell>
          <cell r="BE101" t="str">
            <v>ARVADA</v>
          </cell>
          <cell r="BF101" t="str">
            <v>AU</v>
          </cell>
          <cell r="BG101" t="str">
            <v>EAR99</v>
          </cell>
          <cell r="BH101" t="str">
            <v>SI</v>
          </cell>
          <cell r="BI101">
            <v>0</v>
          </cell>
          <cell r="BJ101">
            <v>41054</v>
          </cell>
          <cell r="BK101">
            <v>41061</v>
          </cell>
          <cell r="BL101">
            <v>41089</v>
          </cell>
          <cell r="BM101">
            <v>41075</v>
          </cell>
          <cell r="BN101">
            <v>42087</v>
          </cell>
          <cell r="BO101">
            <v>42094</v>
          </cell>
          <cell r="BP101" t="str">
            <v>X</v>
          </cell>
          <cell r="BQ101">
            <v>41054</v>
          </cell>
          <cell r="BR101">
            <v>41186</v>
          </cell>
          <cell r="BS101">
            <v>41403</v>
          </cell>
          <cell r="BT101">
            <v>41143</v>
          </cell>
          <cell r="BU101">
            <v>-291</v>
          </cell>
          <cell r="BV101">
            <v>-298</v>
          </cell>
          <cell r="BW101">
            <v>0</v>
          </cell>
          <cell r="BX101">
            <v>0</v>
          </cell>
          <cell r="BY101">
            <v>0</v>
          </cell>
          <cell r="BZ101">
            <v>0</v>
          </cell>
          <cell r="CA101">
            <v>41626</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row>
        <row r="102">
          <cell r="B102" t="str">
            <v>C2141511-03  KIT</v>
          </cell>
          <cell r="C102" t="str">
            <v>Bechtel / Chevron / WheatStone KIT</v>
          </cell>
          <cell r="D102" t="str">
            <v>Weed</v>
          </cell>
          <cell r="E102">
            <v>0</v>
          </cell>
          <cell r="F102" t="str">
            <v>Rutherford</v>
          </cell>
          <cell r="G102" t="str">
            <v>Luna</v>
          </cell>
          <cell r="H102" t="str">
            <v>Melissa</v>
          </cell>
          <cell r="I102" t="str">
            <v>25657-140-POA-MCCS-00002</v>
          </cell>
          <cell r="J102" t="str">
            <v>1C-6351</v>
          </cell>
          <cell r="K102">
            <v>0</v>
          </cell>
          <cell r="L102" t="str">
            <v>Fronz</v>
          </cell>
          <cell r="M102">
            <v>0</v>
          </cell>
          <cell r="N102" t="str">
            <v>BMC347EF</v>
          </cell>
          <cell r="O102">
            <v>0</v>
          </cell>
          <cell r="P102">
            <v>0</v>
          </cell>
          <cell r="Q102" t="str">
            <v>CPX</v>
          </cell>
          <cell r="R102" t="str">
            <v>Pinn/API</v>
          </cell>
          <cell r="S102" t="str">
            <v>Y</v>
          </cell>
          <cell r="T102" t="str">
            <v>N</v>
          </cell>
          <cell r="U102">
            <v>0</v>
          </cell>
          <cell r="V102">
            <v>41047</v>
          </cell>
          <cell r="W102">
            <v>42045</v>
          </cell>
          <cell r="X102">
            <v>42045</v>
          </cell>
          <cell r="Y102">
            <v>0</v>
          </cell>
          <cell r="Z102">
            <v>41054</v>
          </cell>
          <cell r="AA102">
            <v>41054</v>
          </cell>
          <cell r="AB102">
            <v>41061</v>
          </cell>
          <cell r="AC102">
            <v>41765</v>
          </cell>
          <cell r="AD102">
            <v>41793</v>
          </cell>
          <cell r="AE102" t="str">
            <v>-</v>
          </cell>
          <cell r="AF102">
            <v>41943</v>
          </cell>
          <cell r="AG102">
            <v>0</v>
          </cell>
          <cell r="AH102">
            <v>42015</v>
          </cell>
          <cell r="AI102">
            <v>41891</v>
          </cell>
          <cell r="AJ102">
            <v>641</v>
          </cell>
          <cell r="AK102">
            <v>142.57142857142858</v>
          </cell>
          <cell r="AL102">
            <v>0</v>
          </cell>
          <cell r="AM102">
            <v>0</v>
          </cell>
          <cell r="AN102">
            <v>0</v>
          </cell>
          <cell r="AO102">
            <v>0</v>
          </cell>
          <cell r="AP102">
            <v>0</v>
          </cell>
          <cell r="AQ102">
            <v>0</v>
          </cell>
          <cell r="AR102">
            <v>0</v>
          </cell>
          <cell r="AS102">
            <v>0</v>
          </cell>
          <cell r="AT102">
            <v>0</v>
          </cell>
          <cell r="AU102">
            <v>0</v>
          </cell>
          <cell r="AV102">
            <v>0</v>
          </cell>
          <cell r="AW102">
            <v>0</v>
          </cell>
          <cell r="AX102" t="str">
            <v>-</v>
          </cell>
          <cell r="AY102">
            <v>0</v>
          </cell>
          <cell r="AZ102" t="str">
            <v/>
          </cell>
          <cell r="BA102" t="str">
            <v/>
          </cell>
          <cell r="BB102" t="str">
            <v/>
          </cell>
          <cell r="BC102" t="str">
            <v/>
          </cell>
          <cell r="BD102" t="str">
            <v>FCA</v>
          </cell>
          <cell r="BE102" t="str">
            <v>ARVADA</v>
          </cell>
          <cell r="BF102" t="str">
            <v>AU</v>
          </cell>
          <cell r="BG102" t="str">
            <v>EAR99</v>
          </cell>
          <cell r="BH102" t="str">
            <v>SI</v>
          </cell>
          <cell r="BI102">
            <v>0</v>
          </cell>
          <cell r="BJ102">
            <v>41054</v>
          </cell>
          <cell r="BK102">
            <v>41061</v>
          </cell>
          <cell r="BL102">
            <v>41089</v>
          </cell>
          <cell r="BM102">
            <v>41075</v>
          </cell>
          <cell r="BN102">
            <v>42087</v>
          </cell>
          <cell r="BO102">
            <v>42094</v>
          </cell>
          <cell r="BP102" t="str">
            <v>X</v>
          </cell>
          <cell r="BQ102">
            <v>41054</v>
          </cell>
          <cell r="BR102">
            <v>41186</v>
          </cell>
          <cell r="BS102">
            <v>41403</v>
          </cell>
          <cell r="BT102">
            <v>41143</v>
          </cell>
          <cell r="BU102">
            <v>-291</v>
          </cell>
          <cell r="BV102">
            <v>-298</v>
          </cell>
          <cell r="BW102">
            <v>0</v>
          </cell>
          <cell r="BX102">
            <v>0</v>
          </cell>
          <cell r="BY102">
            <v>0</v>
          </cell>
          <cell r="BZ102">
            <v>0</v>
          </cell>
          <cell r="CA102">
            <v>41626</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row>
        <row r="103">
          <cell r="B103" t="str">
            <v>A2347214-01-02</v>
          </cell>
          <cell r="C103" t="str">
            <v>CCJV/ Laffan Refinery Co Limited 2</v>
          </cell>
          <cell r="D103" t="str">
            <v>Setelin</v>
          </cell>
          <cell r="E103">
            <v>0</v>
          </cell>
          <cell r="F103" t="str">
            <v>Boles</v>
          </cell>
          <cell r="G103" t="str">
            <v>Nelson</v>
          </cell>
          <cell r="H103" t="str">
            <v>Heidi</v>
          </cell>
          <cell r="I103" t="str">
            <v>13P1336A-F0047-001</v>
          </cell>
          <cell r="J103" t="str">
            <v>82-P1501A/B</v>
          </cell>
          <cell r="K103" t="str">
            <v>119267-5</v>
          </cell>
          <cell r="L103" t="str">
            <v>Whitfield</v>
          </cell>
          <cell r="M103">
            <v>2</v>
          </cell>
          <cell r="N103" t="str">
            <v>LMV311Z</v>
          </cell>
          <cell r="O103">
            <v>632394.86</v>
          </cell>
          <cell r="P103" t="str">
            <v>PP</v>
          </cell>
          <cell r="Q103" t="str">
            <v>MCPX</v>
          </cell>
          <cell r="R103" t="str">
            <v>PD</v>
          </cell>
          <cell r="S103" t="str">
            <v>Y</v>
          </cell>
          <cell r="T103" t="str">
            <v>N</v>
          </cell>
          <cell r="U103">
            <v>41570</v>
          </cell>
          <cell r="V103">
            <v>41571</v>
          </cell>
          <cell r="W103">
            <v>42058</v>
          </cell>
          <cell r="X103">
            <v>42058</v>
          </cell>
          <cell r="Y103">
            <v>41570</v>
          </cell>
          <cell r="Z103">
            <v>41578</v>
          </cell>
          <cell r="AA103">
            <v>41578</v>
          </cell>
          <cell r="AB103">
            <v>41578</v>
          </cell>
          <cell r="AC103">
            <v>41946</v>
          </cell>
          <cell r="AD103">
            <v>41960</v>
          </cell>
          <cell r="AE103">
            <v>41968</v>
          </cell>
          <cell r="AF103">
            <v>41972</v>
          </cell>
          <cell r="AG103">
            <v>0</v>
          </cell>
          <cell r="AH103">
            <v>42028</v>
          </cell>
          <cell r="AI103" t="str">
            <v>-</v>
          </cell>
          <cell r="AJ103">
            <v>287</v>
          </cell>
          <cell r="AK103">
            <v>69.571428571428569</v>
          </cell>
          <cell r="AL103">
            <v>41570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t="str">
            <v/>
          </cell>
          <cell r="BA103" t="str">
            <v/>
          </cell>
          <cell r="BB103" t="str">
            <v/>
          </cell>
          <cell r="BC103" t="str">
            <v/>
          </cell>
          <cell r="BD103" t="str">
            <v>FCA</v>
          </cell>
          <cell r="BE103" t="str">
            <v>Port of Houston</v>
          </cell>
          <cell r="BF103" t="str">
            <v>Qatar</v>
          </cell>
          <cell r="BG103">
            <v>0</v>
          </cell>
          <cell r="BH103" t="str">
            <v>OD</v>
          </cell>
          <cell r="BI103">
            <v>2010</v>
          </cell>
          <cell r="BJ103">
            <v>41578</v>
          </cell>
          <cell r="BK103">
            <v>41585</v>
          </cell>
          <cell r="BL103">
            <v>41590</v>
          </cell>
          <cell r="BM103">
            <v>41599</v>
          </cell>
          <cell r="BN103">
            <v>42072</v>
          </cell>
          <cell r="BO103">
            <v>42079</v>
          </cell>
          <cell r="BP103">
            <v>41578</v>
          </cell>
          <cell r="BQ103">
            <v>41599</v>
          </cell>
          <cell r="BR103">
            <v>41604</v>
          </cell>
          <cell r="BS103">
            <v>41599</v>
          </cell>
          <cell r="BT103">
            <v>0</v>
          </cell>
          <cell r="BU103">
            <v>-276</v>
          </cell>
          <cell r="BV103">
            <v>-283</v>
          </cell>
          <cell r="BW103">
            <v>0</v>
          </cell>
          <cell r="BX103">
            <v>0</v>
          </cell>
          <cell r="BY103">
            <v>0</v>
          </cell>
          <cell r="BZ103">
            <v>0</v>
          </cell>
          <cell r="CA103">
            <v>0</v>
          </cell>
          <cell r="CB103">
            <v>0</v>
          </cell>
          <cell r="CC103">
            <v>0</v>
          </cell>
          <cell r="CD103" t="str">
            <v>176/33/1 received updated VDI from customer</v>
          </cell>
          <cell r="CE103">
            <v>0</v>
          </cell>
          <cell r="CF103">
            <v>0</v>
          </cell>
          <cell r="CG103">
            <v>0</v>
          </cell>
          <cell r="CH103">
            <v>0</v>
          </cell>
          <cell r="CI103">
            <v>0</v>
          </cell>
          <cell r="CJ103">
            <v>0</v>
          </cell>
          <cell r="CK103">
            <v>0</v>
          </cell>
          <cell r="CL103">
            <v>0</v>
          </cell>
          <cell r="CM103">
            <v>0</v>
          </cell>
          <cell r="CN103">
            <v>0</v>
          </cell>
          <cell r="CO103">
            <v>0</v>
          </cell>
        </row>
        <row r="104">
          <cell r="B104" t="str">
            <v>A2347214-05</v>
          </cell>
          <cell r="C104" t="str">
            <v>CCJV/ Laffan Refinery Co Limited 2</v>
          </cell>
          <cell r="D104" t="str">
            <v>Setelin</v>
          </cell>
          <cell r="E104">
            <v>0</v>
          </cell>
          <cell r="F104" t="str">
            <v>Boles</v>
          </cell>
          <cell r="G104" t="str">
            <v>Nelson</v>
          </cell>
          <cell r="H104" t="str">
            <v>Heidi</v>
          </cell>
          <cell r="I104" t="str">
            <v>13P1336A-F0047-001</v>
          </cell>
          <cell r="J104" t="str">
            <v>90-P201A</v>
          </cell>
          <cell r="K104" t="str">
            <v>119267-5</v>
          </cell>
          <cell r="L104" t="str">
            <v>Whitfield</v>
          </cell>
          <cell r="M104">
            <v>2</v>
          </cell>
          <cell r="N104" t="str">
            <v>LMV311Z</v>
          </cell>
          <cell r="O104">
            <v>332752.44</v>
          </cell>
          <cell r="P104" t="str">
            <v>PP</v>
          </cell>
          <cell r="Q104" t="str">
            <v>MCPX</v>
          </cell>
          <cell r="R104" t="str">
            <v>PD</v>
          </cell>
          <cell r="S104" t="str">
            <v>Y</v>
          </cell>
          <cell r="T104" t="str">
            <v>N</v>
          </cell>
          <cell r="U104">
            <v>41570</v>
          </cell>
          <cell r="V104">
            <v>41571</v>
          </cell>
          <cell r="W104">
            <v>42058</v>
          </cell>
          <cell r="X104">
            <v>42058</v>
          </cell>
          <cell r="Y104">
            <v>41570</v>
          </cell>
          <cell r="Z104">
            <v>41578</v>
          </cell>
          <cell r="AA104">
            <v>41578</v>
          </cell>
          <cell r="AB104">
            <v>41578</v>
          </cell>
          <cell r="AC104">
            <v>41946</v>
          </cell>
          <cell r="AD104">
            <v>41960</v>
          </cell>
          <cell r="AE104">
            <v>41968</v>
          </cell>
          <cell r="AF104">
            <v>41972</v>
          </cell>
          <cell r="AG104">
            <v>0</v>
          </cell>
          <cell r="AH104">
            <v>42028</v>
          </cell>
          <cell r="AI104" t="str">
            <v>-</v>
          </cell>
          <cell r="AJ104">
            <v>287</v>
          </cell>
          <cell r="AK104">
            <v>69.571428571428569</v>
          </cell>
          <cell r="AL104">
            <v>41570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t="str">
            <v/>
          </cell>
          <cell r="BA104" t="str">
            <v/>
          </cell>
          <cell r="BB104" t="str">
            <v/>
          </cell>
          <cell r="BC104" t="str">
            <v/>
          </cell>
          <cell r="BD104" t="str">
            <v>FCA</v>
          </cell>
          <cell r="BE104" t="str">
            <v>Port of Houston</v>
          </cell>
          <cell r="BF104" t="str">
            <v>Qatar</v>
          </cell>
          <cell r="BG104">
            <v>0</v>
          </cell>
          <cell r="BH104" t="str">
            <v>OD</v>
          </cell>
          <cell r="BI104">
            <v>2010</v>
          </cell>
          <cell r="BJ104">
            <v>41578</v>
          </cell>
          <cell r="BK104">
            <v>41585</v>
          </cell>
          <cell r="BL104">
            <v>41590</v>
          </cell>
          <cell r="BM104">
            <v>41599</v>
          </cell>
          <cell r="BN104">
            <v>42072</v>
          </cell>
          <cell r="BO104">
            <v>42079</v>
          </cell>
          <cell r="BP104">
            <v>41578</v>
          </cell>
          <cell r="BQ104">
            <v>41599</v>
          </cell>
          <cell r="BR104">
            <v>41604</v>
          </cell>
          <cell r="BS104">
            <v>41599</v>
          </cell>
          <cell r="BT104">
            <v>0</v>
          </cell>
          <cell r="BU104">
            <v>-276</v>
          </cell>
          <cell r="BV104">
            <v>-283</v>
          </cell>
          <cell r="BW104">
            <v>0</v>
          </cell>
          <cell r="BX104">
            <v>0</v>
          </cell>
          <cell r="BY104">
            <v>0</v>
          </cell>
          <cell r="BZ104">
            <v>0</v>
          </cell>
          <cell r="CA104">
            <v>0</v>
          </cell>
          <cell r="CB104">
            <v>0</v>
          </cell>
          <cell r="CC104">
            <v>0</v>
          </cell>
          <cell r="CD104" t="str">
            <v>176/33/1 received updated VDI from customer</v>
          </cell>
          <cell r="CE104">
            <v>0</v>
          </cell>
          <cell r="CF104">
            <v>0</v>
          </cell>
          <cell r="CG104">
            <v>0</v>
          </cell>
          <cell r="CH104">
            <v>0</v>
          </cell>
          <cell r="CI104">
            <v>0</v>
          </cell>
          <cell r="CJ104">
            <v>0</v>
          </cell>
          <cell r="CK104">
            <v>0</v>
          </cell>
          <cell r="CL104">
            <v>0</v>
          </cell>
          <cell r="CM104">
            <v>0</v>
          </cell>
          <cell r="CN104">
            <v>0</v>
          </cell>
          <cell r="CO104">
            <v>0</v>
          </cell>
        </row>
        <row r="105">
          <cell r="B105" t="str">
            <v>A2347214-03-04</v>
          </cell>
          <cell r="C105" t="str">
            <v>CCJV/ Laffan Refinery Co Limited 2</v>
          </cell>
          <cell r="D105" t="str">
            <v>Setelin</v>
          </cell>
          <cell r="E105">
            <v>0</v>
          </cell>
          <cell r="F105" t="str">
            <v>Boles</v>
          </cell>
          <cell r="G105" t="str">
            <v>Nelson</v>
          </cell>
          <cell r="H105" t="str">
            <v>Heidi</v>
          </cell>
          <cell r="I105" t="str">
            <v>13P1336A-F0047-001</v>
          </cell>
          <cell r="J105" t="str">
            <v>90-P201B/C</v>
          </cell>
          <cell r="K105" t="str">
            <v>119267-5</v>
          </cell>
          <cell r="L105" t="str">
            <v>Whitfield</v>
          </cell>
          <cell r="M105">
            <v>2</v>
          </cell>
          <cell r="N105" t="str">
            <v>LMV311Z</v>
          </cell>
          <cell r="O105">
            <v>1135709.8400000001</v>
          </cell>
          <cell r="P105" t="str">
            <v>PP</v>
          </cell>
          <cell r="Q105" t="str">
            <v>MCPX</v>
          </cell>
          <cell r="R105" t="str">
            <v>PD</v>
          </cell>
          <cell r="S105" t="str">
            <v>Y</v>
          </cell>
          <cell r="T105" t="str">
            <v>N</v>
          </cell>
          <cell r="U105">
            <v>41570</v>
          </cell>
          <cell r="V105">
            <v>41570</v>
          </cell>
          <cell r="W105">
            <v>42058</v>
          </cell>
          <cell r="X105">
            <v>42058</v>
          </cell>
          <cell r="Y105">
            <v>41570</v>
          </cell>
          <cell r="Z105">
            <v>41577</v>
          </cell>
          <cell r="AA105">
            <v>41577</v>
          </cell>
          <cell r="AB105">
            <v>41577</v>
          </cell>
          <cell r="AC105">
            <v>41946</v>
          </cell>
          <cell r="AD105">
            <v>41960</v>
          </cell>
          <cell r="AE105">
            <v>41968</v>
          </cell>
          <cell r="AF105">
            <v>41972</v>
          </cell>
          <cell r="AG105">
            <v>0</v>
          </cell>
          <cell r="AH105">
            <v>42028</v>
          </cell>
          <cell r="AI105" t="str">
            <v>-</v>
          </cell>
          <cell r="AJ105">
            <v>288</v>
          </cell>
          <cell r="AK105">
            <v>69.714285714285708</v>
          </cell>
          <cell r="AL105">
            <v>41570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t="str">
            <v/>
          </cell>
          <cell r="BA105" t="str">
            <v/>
          </cell>
          <cell r="BB105" t="str">
            <v/>
          </cell>
          <cell r="BC105" t="str">
            <v/>
          </cell>
          <cell r="BD105" t="str">
            <v>FCA</v>
          </cell>
          <cell r="BE105" t="str">
            <v>Port of Houston</v>
          </cell>
          <cell r="BF105" t="str">
            <v>Qatar</v>
          </cell>
          <cell r="BG105">
            <v>0</v>
          </cell>
          <cell r="BH105" t="str">
            <v>OD</v>
          </cell>
          <cell r="BI105">
            <v>2010</v>
          </cell>
          <cell r="BJ105">
            <v>41577</v>
          </cell>
          <cell r="BK105">
            <v>41584</v>
          </cell>
          <cell r="BL105">
            <v>41589</v>
          </cell>
          <cell r="BM105">
            <v>41598</v>
          </cell>
          <cell r="BN105">
            <v>42072</v>
          </cell>
          <cell r="BO105">
            <v>42079</v>
          </cell>
          <cell r="BP105">
            <v>41578</v>
          </cell>
          <cell r="BQ105">
            <v>41599</v>
          </cell>
          <cell r="BR105">
            <v>41604</v>
          </cell>
          <cell r="BS105">
            <v>41599</v>
          </cell>
          <cell r="BT105">
            <v>0</v>
          </cell>
          <cell r="BU105">
            <v>-276</v>
          </cell>
          <cell r="BV105">
            <v>-283</v>
          </cell>
          <cell r="BW105">
            <v>0</v>
          </cell>
          <cell r="BX105">
            <v>0</v>
          </cell>
          <cell r="BY105">
            <v>0</v>
          </cell>
          <cell r="BZ105">
            <v>0</v>
          </cell>
          <cell r="CA105">
            <v>0</v>
          </cell>
          <cell r="CB105">
            <v>0</v>
          </cell>
          <cell r="CC105">
            <v>0</v>
          </cell>
          <cell r="CD105" t="str">
            <v>176/33/1 received updated VDI from customer</v>
          </cell>
          <cell r="CE105">
            <v>0</v>
          </cell>
          <cell r="CF105">
            <v>0</v>
          </cell>
          <cell r="CG105">
            <v>0</v>
          </cell>
          <cell r="CH105">
            <v>0</v>
          </cell>
          <cell r="CI105">
            <v>0</v>
          </cell>
          <cell r="CJ105">
            <v>0</v>
          </cell>
          <cell r="CK105">
            <v>0</v>
          </cell>
          <cell r="CL105">
            <v>0</v>
          </cell>
          <cell r="CM105">
            <v>0</v>
          </cell>
          <cell r="CN105">
            <v>0</v>
          </cell>
          <cell r="CO105">
            <v>0</v>
          </cell>
        </row>
        <row r="106">
          <cell r="B106" t="str">
            <v>C2409855-02</v>
          </cell>
          <cell r="C106" t="str">
            <v>SISA/ YAMAL LNG</v>
          </cell>
          <cell r="D106" t="str">
            <v>Weed</v>
          </cell>
          <cell r="E106">
            <v>0</v>
          </cell>
          <cell r="F106" t="str">
            <v>Igoe</v>
          </cell>
          <cell r="G106" t="str">
            <v>Cornelius</v>
          </cell>
          <cell r="H106" t="str">
            <v>Christina</v>
          </cell>
          <cell r="I106" t="str">
            <v>PO68072</v>
          </cell>
          <cell r="J106" t="str">
            <v>212-K-211</v>
          </cell>
          <cell r="K106" t="str">
            <v>SISA C13111</v>
          </cell>
          <cell r="L106">
            <v>0</v>
          </cell>
          <cell r="M106">
            <v>1</v>
          </cell>
          <cell r="N106" t="str">
            <v>LF2230CG</v>
          </cell>
          <cell r="O106">
            <v>602261</v>
          </cell>
          <cell r="P106" t="str">
            <v>-</v>
          </cell>
          <cell r="Q106" t="str">
            <v>CPX</v>
          </cell>
          <cell r="R106" t="str">
            <v>Pinn/API</v>
          </cell>
          <cell r="S106" t="str">
            <v>Y</v>
          </cell>
          <cell r="T106" t="str">
            <v>N</v>
          </cell>
          <cell r="U106">
            <v>41733</v>
          </cell>
          <cell r="V106">
            <v>41737</v>
          </cell>
          <cell r="W106">
            <v>42237</v>
          </cell>
          <cell r="X106">
            <v>42237</v>
          </cell>
          <cell r="Y106">
            <v>41736</v>
          </cell>
          <cell r="Z106" t="str">
            <v>-</v>
          </cell>
          <cell r="AA106" t="str">
            <v>-</v>
          </cell>
          <cell r="AB106">
            <v>41751</v>
          </cell>
          <cell r="AC106">
            <v>41957</v>
          </cell>
          <cell r="AD106">
            <v>41985</v>
          </cell>
          <cell r="AE106">
            <v>42069</v>
          </cell>
          <cell r="AF106">
            <v>42083</v>
          </cell>
          <cell r="AG106">
            <v>0</v>
          </cell>
          <cell r="AH106">
            <v>42207</v>
          </cell>
          <cell r="AI106">
            <v>42083</v>
          </cell>
          <cell r="AJ106">
            <v>249</v>
          </cell>
          <cell r="AK106">
            <v>71.428571428571431</v>
          </cell>
          <cell r="AL106">
            <v>41736</v>
          </cell>
          <cell r="AM106" t="str">
            <v>-</v>
          </cell>
          <cell r="AN106" t="str">
            <v>-</v>
          </cell>
          <cell r="AO106">
            <v>0</v>
          </cell>
          <cell r="AP106">
            <v>0</v>
          </cell>
          <cell r="AQ106">
            <v>0</v>
          </cell>
          <cell r="AR106">
            <v>0</v>
          </cell>
          <cell r="AS106">
            <v>0</v>
          </cell>
          <cell r="AT106">
            <v>0</v>
          </cell>
          <cell r="AU106">
            <v>0</v>
          </cell>
          <cell r="AV106">
            <v>0</v>
          </cell>
          <cell r="AW106">
            <v>0</v>
          </cell>
          <cell r="AX106">
            <v>0</v>
          </cell>
          <cell r="AY106">
            <v>0</v>
          </cell>
          <cell r="AZ106" t="str">
            <v/>
          </cell>
          <cell r="BA106" t="str">
            <v/>
          </cell>
          <cell r="BB106" t="str">
            <v/>
          </cell>
          <cell r="BC106" t="str">
            <v/>
          </cell>
          <cell r="BD106" t="str">
            <v>EXW</v>
          </cell>
          <cell r="BE106" t="str">
            <v>Arvada</v>
          </cell>
          <cell r="BF106" t="str">
            <v>Russia</v>
          </cell>
          <cell r="BG106">
            <v>0</v>
          </cell>
          <cell r="BH106" t="str">
            <v>SC</v>
          </cell>
          <cell r="BI106">
            <v>0</v>
          </cell>
          <cell r="BJ106">
            <v>41744</v>
          </cell>
          <cell r="BK106">
            <v>41751</v>
          </cell>
          <cell r="BL106">
            <v>41779</v>
          </cell>
          <cell r="BM106">
            <v>41765</v>
          </cell>
          <cell r="BN106">
            <v>42279</v>
          </cell>
          <cell r="BO106">
            <v>42286</v>
          </cell>
          <cell r="BP106">
            <v>52</v>
          </cell>
          <cell r="BQ106">
            <v>45</v>
          </cell>
          <cell r="BR106">
            <v>17</v>
          </cell>
          <cell r="BS106">
            <v>31</v>
          </cell>
          <cell r="BT106">
            <v>0</v>
          </cell>
          <cell r="BU106">
            <v>-483</v>
          </cell>
          <cell r="BV106">
            <v>-490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row>
        <row r="107">
          <cell r="B107" t="str">
            <v>C2409855-03</v>
          </cell>
          <cell r="C107" t="str">
            <v>SISA/ YAMAL LNG</v>
          </cell>
          <cell r="D107" t="str">
            <v>Weed</v>
          </cell>
          <cell r="E107">
            <v>0</v>
          </cell>
          <cell r="F107" t="str">
            <v>Igoe</v>
          </cell>
          <cell r="G107" t="str">
            <v>Cornelius</v>
          </cell>
          <cell r="H107" t="str">
            <v>Christina</v>
          </cell>
          <cell r="I107" t="str">
            <v>PO68072</v>
          </cell>
          <cell r="J107" t="str">
            <v>312-K-211</v>
          </cell>
          <cell r="K107" t="str">
            <v>SISA C13111</v>
          </cell>
          <cell r="L107">
            <v>0</v>
          </cell>
          <cell r="M107">
            <v>1</v>
          </cell>
          <cell r="N107" t="str">
            <v>LF2230CG</v>
          </cell>
          <cell r="O107">
            <v>602261</v>
          </cell>
          <cell r="P107" t="str">
            <v>-</v>
          </cell>
          <cell r="Q107" t="str">
            <v>CPX</v>
          </cell>
          <cell r="R107" t="str">
            <v>Pinn/API</v>
          </cell>
          <cell r="S107" t="str">
            <v>Y</v>
          </cell>
          <cell r="T107" t="str">
            <v>N</v>
          </cell>
          <cell r="U107">
            <v>41733</v>
          </cell>
          <cell r="V107">
            <v>41737</v>
          </cell>
          <cell r="W107">
            <v>42370</v>
          </cell>
          <cell r="X107">
            <v>42359</v>
          </cell>
          <cell r="Y107">
            <v>41736</v>
          </cell>
          <cell r="Z107" t="str">
            <v>-</v>
          </cell>
          <cell r="AA107" t="str">
            <v>-</v>
          </cell>
          <cell r="AB107">
            <v>41751</v>
          </cell>
          <cell r="AC107">
            <v>42079</v>
          </cell>
          <cell r="AD107">
            <v>42107</v>
          </cell>
          <cell r="AE107">
            <v>42198</v>
          </cell>
          <cell r="AF107">
            <v>42212</v>
          </cell>
          <cell r="AG107">
            <v>0</v>
          </cell>
          <cell r="AH107">
            <v>42329</v>
          </cell>
          <cell r="AI107">
            <v>42205</v>
          </cell>
          <cell r="AJ107">
            <v>340</v>
          </cell>
          <cell r="AK107">
            <v>88.857142857142861</v>
          </cell>
          <cell r="AL107">
            <v>41736</v>
          </cell>
          <cell r="AM107" t="str">
            <v>-</v>
          </cell>
          <cell r="AN107" t="str">
            <v>-</v>
          </cell>
          <cell r="AO107">
            <v>0</v>
          </cell>
          <cell r="AP107">
            <v>0</v>
          </cell>
          <cell r="AQ107">
            <v>0</v>
          </cell>
          <cell r="AR107">
            <v>0</v>
          </cell>
          <cell r="AS107">
            <v>0</v>
          </cell>
          <cell r="AT107">
            <v>0</v>
          </cell>
          <cell r="AU107">
            <v>0</v>
          </cell>
          <cell r="AV107">
            <v>0</v>
          </cell>
          <cell r="AW107">
            <v>0</v>
          </cell>
          <cell r="AX107">
            <v>0</v>
          </cell>
          <cell r="AY107">
            <v>0</v>
          </cell>
          <cell r="AZ107" t="str">
            <v/>
          </cell>
          <cell r="BA107" t="str">
            <v/>
          </cell>
          <cell r="BB107" t="str">
            <v/>
          </cell>
          <cell r="BC107" t="str">
            <v/>
          </cell>
          <cell r="BD107" t="str">
            <v>EXW</v>
          </cell>
          <cell r="BE107" t="str">
            <v>Arvada</v>
          </cell>
          <cell r="BF107" t="str">
            <v>Russia</v>
          </cell>
          <cell r="BG107">
            <v>0</v>
          </cell>
          <cell r="BH107" t="str">
            <v>SC</v>
          </cell>
          <cell r="BI107">
            <v>0</v>
          </cell>
          <cell r="BJ107">
            <v>41744</v>
          </cell>
          <cell r="BK107">
            <v>41751</v>
          </cell>
          <cell r="BL107">
            <v>41779</v>
          </cell>
          <cell r="BM107">
            <v>41765</v>
          </cell>
          <cell r="BN107">
            <v>42401</v>
          </cell>
          <cell r="BO107">
            <v>42408</v>
          </cell>
          <cell r="BP107">
            <v>52</v>
          </cell>
          <cell r="BQ107">
            <v>45</v>
          </cell>
          <cell r="BR107">
            <v>17</v>
          </cell>
          <cell r="BS107">
            <v>31</v>
          </cell>
          <cell r="BT107">
            <v>0</v>
          </cell>
          <cell r="BU107">
            <v>-605</v>
          </cell>
          <cell r="BV107">
            <v>-612</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row>
        <row r="108">
          <cell r="B108" t="str">
            <v>P2421397-01-03</v>
          </cell>
          <cell r="C108" t="str">
            <v>Milton Roy /PPI (M192)</v>
          </cell>
          <cell r="D108" t="str">
            <v>Ahlberg</v>
          </cell>
          <cell r="E108">
            <v>0</v>
          </cell>
          <cell r="F108">
            <v>0</v>
          </cell>
          <cell r="G108" t="str">
            <v>Ahlberg</v>
          </cell>
          <cell r="H108">
            <v>0</v>
          </cell>
          <cell r="I108" t="str">
            <v>1907516</v>
          </cell>
          <cell r="J108">
            <v>0</v>
          </cell>
          <cell r="K108">
            <v>0</v>
          </cell>
          <cell r="L108">
            <v>0</v>
          </cell>
          <cell r="M108">
            <v>3</v>
          </cell>
          <cell r="N108" t="str">
            <v>9H-370-370</v>
          </cell>
          <cell r="O108">
            <v>84780</v>
          </cell>
          <cell r="P108">
            <v>0</v>
          </cell>
          <cell r="Q108">
            <v>0</v>
          </cell>
          <cell r="R108">
            <v>0</v>
          </cell>
          <cell r="S108">
            <v>0</v>
          </cell>
          <cell r="T108">
            <v>0</v>
          </cell>
          <cell r="U108">
            <v>41766</v>
          </cell>
          <cell r="V108">
            <v>41766</v>
          </cell>
          <cell r="W108">
            <v>41907</v>
          </cell>
          <cell r="X108">
            <v>41907</v>
          </cell>
          <cell r="Y108">
            <v>0</v>
          </cell>
          <cell r="Z108">
            <v>41773</v>
          </cell>
          <cell r="AA108">
            <v>41773</v>
          </cell>
          <cell r="AB108" t="e">
            <v>#N/A</v>
          </cell>
          <cell r="AC108" t="e">
            <v>#N/A</v>
          </cell>
          <cell r="AD108" t="e">
            <v>#N/A</v>
          </cell>
          <cell r="AE108" t="e">
            <v>#N/A</v>
          </cell>
          <cell r="AF108" t="e">
            <v>#N/A</v>
          </cell>
          <cell r="AG108">
            <v>0</v>
          </cell>
          <cell r="AH108">
            <v>41877</v>
          </cell>
          <cell r="AI108" t="str">
            <v>-</v>
          </cell>
          <cell r="AJ108" t="e">
            <v>#N/A</v>
          </cell>
          <cell r="AK108">
            <v>20.142857142857142</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t="str">
            <v/>
          </cell>
          <cell r="BA108" t="str">
            <v/>
          </cell>
          <cell r="BB108" t="str">
            <v/>
          </cell>
          <cell r="BC108" t="str">
            <v/>
          </cell>
          <cell r="BD108">
            <v>0</v>
          </cell>
          <cell r="BE108">
            <v>0</v>
          </cell>
          <cell r="BF108">
            <v>0</v>
          </cell>
          <cell r="BG108">
            <v>0</v>
          </cell>
          <cell r="BH108">
            <v>0</v>
          </cell>
          <cell r="BI108">
            <v>0</v>
          </cell>
          <cell r="BJ108">
            <v>41773</v>
          </cell>
          <cell r="BK108">
            <v>41780</v>
          </cell>
          <cell r="BL108" t="e">
            <v>#N/A</v>
          </cell>
          <cell r="BM108">
            <v>41794</v>
          </cell>
          <cell r="BN108" t="e">
            <v>#N/A</v>
          </cell>
          <cell r="BO108" t="e">
            <v>#N/A</v>
          </cell>
          <cell r="BP108">
            <v>23</v>
          </cell>
          <cell r="BQ108">
            <v>16</v>
          </cell>
          <cell r="BR108" t="e">
            <v>#N/A</v>
          </cell>
          <cell r="BS108">
            <v>2</v>
          </cell>
          <cell r="BT108">
            <v>0</v>
          </cell>
          <cell r="BU108" t="e">
            <v>#N/A</v>
          </cell>
          <cell r="BV108" t="e">
            <v>#N/A</v>
          </cell>
          <cell r="BW108">
            <v>0</v>
          </cell>
          <cell r="BX108">
            <v>0</v>
          </cell>
          <cell r="BY108">
            <v>0</v>
          </cell>
          <cell r="BZ108" t="str">
            <v>-</v>
          </cell>
          <cell r="CA108" t="str">
            <v>-</v>
          </cell>
          <cell r="CB108" t="str">
            <v>X</v>
          </cell>
          <cell r="CC108" t="str">
            <v>-</v>
          </cell>
          <cell r="CD108">
            <v>0</v>
          </cell>
          <cell r="CE108">
            <v>0</v>
          </cell>
          <cell r="CF108">
            <v>0</v>
          </cell>
          <cell r="CG108">
            <v>0</v>
          </cell>
          <cell r="CH108">
            <v>0</v>
          </cell>
          <cell r="CI108">
            <v>0</v>
          </cell>
          <cell r="CJ108">
            <v>0</v>
          </cell>
          <cell r="CK108">
            <v>0</v>
          </cell>
          <cell r="CL108">
            <v>0</v>
          </cell>
          <cell r="CM108">
            <v>0</v>
          </cell>
          <cell r="CN108">
            <v>0</v>
          </cell>
          <cell r="CO108">
            <v>0</v>
          </cell>
        </row>
        <row r="109">
          <cell r="B109" t="str">
            <v>P2409302-01</v>
          </cell>
          <cell r="C109" t="str">
            <v>Milton Roy/BP Amoco/ PPI Order (M191)</v>
          </cell>
          <cell r="D109" t="str">
            <v>Ahlberg</v>
          </cell>
          <cell r="E109">
            <v>0</v>
          </cell>
          <cell r="F109">
            <v>0</v>
          </cell>
          <cell r="G109" t="str">
            <v>Ahlberg</v>
          </cell>
          <cell r="H109">
            <v>0</v>
          </cell>
          <cell r="I109" t="str">
            <v>1896192</v>
          </cell>
          <cell r="J109">
            <v>0</v>
          </cell>
          <cell r="K109" t="str">
            <v>QUOTE 13-099-CP R3</v>
          </cell>
          <cell r="L109">
            <v>0</v>
          </cell>
          <cell r="M109">
            <v>1</v>
          </cell>
          <cell r="N109">
            <v>4132</v>
          </cell>
          <cell r="O109">
            <v>0</v>
          </cell>
          <cell r="P109" t="str">
            <v>-</v>
          </cell>
          <cell r="Q109" t="str">
            <v>PPI</v>
          </cell>
          <cell r="R109">
            <v>0</v>
          </cell>
          <cell r="S109">
            <v>0</v>
          </cell>
          <cell r="T109">
            <v>0</v>
          </cell>
          <cell r="U109">
            <v>41736</v>
          </cell>
          <cell r="V109">
            <v>41736</v>
          </cell>
          <cell r="W109">
            <v>41803</v>
          </cell>
          <cell r="X109">
            <v>41866</v>
          </cell>
          <cell r="Y109">
            <v>0</v>
          </cell>
          <cell r="Z109">
            <v>0</v>
          </cell>
          <cell r="AA109">
            <v>0</v>
          </cell>
          <cell r="AB109">
            <v>0</v>
          </cell>
          <cell r="AC109">
            <v>0</v>
          </cell>
          <cell r="AD109">
            <v>0</v>
          </cell>
          <cell r="AE109">
            <v>0</v>
          </cell>
          <cell r="AF109">
            <v>0</v>
          </cell>
          <cell r="AG109">
            <v>0</v>
          </cell>
          <cell r="AH109">
            <v>41836</v>
          </cell>
          <cell r="AI109" t="str">
            <v>-</v>
          </cell>
          <cell r="AJ109">
            <v>-29811</v>
          </cell>
          <cell r="AK109">
            <v>18.571428571428573</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t="str">
            <v/>
          </cell>
          <cell r="BA109" t="str">
            <v/>
          </cell>
          <cell r="BB109" t="str">
            <v/>
          </cell>
          <cell r="BC109" t="str">
            <v/>
          </cell>
          <cell r="BD109" t="str">
            <v>FCA</v>
          </cell>
          <cell r="BE109" t="str">
            <v>Arvada</v>
          </cell>
          <cell r="BF109" t="str">
            <v>usa</v>
          </cell>
          <cell r="BG109">
            <v>0</v>
          </cell>
          <cell r="BH109" t="str">
            <v>DK</v>
          </cell>
          <cell r="BI109">
            <v>0</v>
          </cell>
          <cell r="BJ109">
            <v>41743</v>
          </cell>
          <cell r="BK109">
            <v>41750</v>
          </cell>
          <cell r="BL109" t="e">
            <v>#N/A</v>
          </cell>
          <cell r="BM109">
            <v>41764</v>
          </cell>
          <cell r="BN109" t="e">
            <v>#N/A</v>
          </cell>
          <cell r="BO109" t="e">
            <v>#N/A</v>
          </cell>
          <cell r="BP109">
            <v>53</v>
          </cell>
          <cell r="BQ109">
            <v>46</v>
          </cell>
          <cell r="BR109" t="e">
            <v>#N/A</v>
          </cell>
          <cell r="BS109">
            <v>32</v>
          </cell>
          <cell r="BT109">
            <v>0</v>
          </cell>
          <cell r="BU109" t="e">
            <v>#N/A</v>
          </cell>
          <cell r="BV109" t="e">
            <v>#N/A</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row>
        <row r="110">
          <cell r="B110" t="str">
            <v>P2388594-01-02</v>
          </cell>
          <cell r="C110" t="str">
            <v>Technip India/ JBF Petrochemical/ PPI Order (M194)</v>
          </cell>
          <cell r="D110" t="str">
            <v>Ahlberg</v>
          </cell>
          <cell r="E110">
            <v>0</v>
          </cell>
          <cell r="F110">
            <v>0</v>
          </cell>
          <cell r="G110" t="str">
            <v>Ahlberg</v>
          </cell>
          <cell r="H110">
            <v>0</v>
          </cell>
          <cell r="I110" t="str">
            <v>2450-0000-PO-1021-01-00-055</v>
          </cell>
          <cell r="J110" t="str">
            <v>CC-450A/B</v>
          </cell>
          <cell r="K110" t="str">
            <v>PPI Quote</v>
          </cell>
          <cell r="L110">
            <v>0</v>
          </cell>
          <cell r="M110">
            <v>2</v>
          </cell>
          <cell r="N110" t="str">
            <v>9H275225</v>
          </cell>
          <cell r="O110">
            <v>1198600</v>
          </cell>
          <cell r="P110" t="str">
            <v>PP</v>
          </cell>
          <cell r="Q110" t="str">
            <v>PPI</v>
          </cell>
          <cell r="R110">
            <v>0</v>
          </cell>
          <cell r="S110">
            <v>0</v>
          </cell>
          <cell r="T110">
            <v>0</v>
          </cell>
          <cell r="U110">
            <v>41684</v>
          </cell>
          <cell r="V110">
            <v>41684</v>
          </cell>
          <cell r="W110">
            <v>41949</v>
          </cell>
          <cell r="X110">
            <v>41949</v>
          </cell>
          <cell r="Y110">
            <v>0</v>
          </cell>
          <cell r="Z110">
            <v>0</v>
          </cell>
          <cell r="AA110">
            <v>0</v>
          </cell>
          <cell r="AB110">
            <v>0</v>
          </cell>
          <cell r="AC110">
            <v>0</v>
          </cell>
          <cell r="AD110">
            <v>0</v>
          </cell>
          <cell r="AE110">
            <v>0</v>
          </cell>
          <cell r="AF110">
            <v>0</v>
          </cell>
          <cell r="AG110">
            <v>0</v>
          </cell>
          <cell r="AH110">
            <v>41919</v>
          </cell>
          <cell r="AI110" t="str">
            <v>-</v>
          </cell>
          <cell r="AJ110">
            <v>-29775</v>
          </cell>
          <cell r="AK110">
            <v>37.857142857142854</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t="str">
            <v/>
          </cell>
          <cell r="BA110" t="str">
            <v/>
          </cell>
          <cell r="BB110" t="str">
            <v/>
          </cell>
          <cell r="BC110" t="str">
            <v/>
          </cell>
          <cell r="BD110" t="str">
            <v>FCA</v>
          </cell>
          <cell r="BE110" t="str">
            <v>Arvada</v>
          </cell>
          <cell r="BF110" t="str">
            <v>India</v>
          </cell>
          <cell r="BG110">
            <v>0</v>
          </cell>
          <cell r="BH110" t="str">
            <v>OE</v>
          </cell>
          <cell r="BI110">
            <v>0</v>
          </cell>
          <cell r="BJ110">
            <v>41691</v>
          </cell>
          <cell r="BK110">
            <v>41698</v>
          </cell>
          <cell r="BL110" t="e">
            <v>#N/A</v>
          </cell>
          <cell r="BM110">
            <v>41712</v>
          </cell>
          <cell r="BN110" t="e">
            <v>#N/A</v>
          </cell>
          <cell r="BO110" t="e">
            <v>#N/A</v>
          </cell>
          <cell r="BP110">
            <v>105</v>
          </cell>
          <cell r="BQ110">
            <v>98</v>
          </cell>
          <cell r="BR110" t="e">
            <v>#N/A</v>
          </cell>
          <cell r="BS110">
            <v>84</v>
          </cell>
          <cell r="BT110">
            <v>0</v>
          </cell>
          <cell r="BU110" t="e">
            <v>#N/A</v>
          </cell>
          <cell r="BV110" t="e">
            <v>#N/A</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row>
        <row r="111">
          <cell r="B111" t="str">
            <v>A2296083-01-02</v>
          </cell>
          <cell r="C111" t="str">
            <v>Hyundai Engineering / Thai Oil</v>
          </cell>
          <cell r="D111" t="str">
            <v>Nelson</v>
          </cell>
          <cell r="E111">
            <v>0</v>
          </cell>
          <cell r="F111" t="str">
            <v>Burks</v>
          </cell>
          <cell r="G111" t="str">
            <v>Gibson</v>
          </cell>
          <cell r="H111" t="str">
            <v>Heidi</v>
          </cell>
          <cell r="I111" t="str">
            <v>LOI-HEC-SUNDYNE-001</v>
          </cell>
          <cell r="J111" t="str">
            <v>P-8501A/B</v>
          </cell>
          <cell r="K111" t="str">
            <v>111969-8</v>
          </cell>
          <cell r="L111">
            <v>0</v>
          </cell>
          <cell r="M111">
            <v>2</v>
          </cell>
          <cell r="N111" t="str">
            <v>LMV311</v>
          </cell>
          <cell r="O111">
            <v>624153.77</v>
          </cell>
          <cell r="P111" t="str">
            <v>PP</v>
          </cell>
          <cell r="Q111" t="str">
            <v>MCPX</v>
          </cell>
          <cell r="R111" t="str">
            <v>PG</v>
          </cell>
          <cell r="S111" t="str">
            <v>Y</v>
          </cell>
          <cell r="T111" t="str">
            <v>N</v>
          </cell>
          <cell r="U111">
            <v>41444</v>
          </cell>
          <cell r="V111">
            <v>41445</v>
          </cell>
          <cell r="W111">
            <v>41829</v>
          </cell>
          <cell r="X111">
            <v>41894</v>
          </cell>
          <cell r="Y111">
            <v>41445</v>
          </cell>
          <cell r="Z111">
            <v>41508</v>
          </cell>
          <cell r="AA111">
            <v>41508</v>
          </cell>
          <cell r="AB111">
            <v>41452</v>
          </cell>
          <cell r="AC111">
            <v>41445</v>
          </cell>
          <cell r="AD111">
            <v>41614</v>
          </cell>
          <cell r="AE111">
            <v>41645</v>
          </cell>
          <cell r="AF111">
            <v>41724</v>
          </cell>
          <cell r="AG111">
            <v>0</v>
          </cell>
          <cell r="AH111">
            <v>41864</v>
          </cell>
          <cell r="AI111" t="str">
            <v>-</v>
          </cell>
          <cell r="AJ111">
            <v>200</v>
          </cell>
          <cell r="AK111">
            <v>64.142857142857139</v>
          </cell>
          <cell r="AL111">
            <v>41445</v>
          </cell>
          <cell r="AM111">
            <v>0</v>
          </cell>
          <cell r="AN111">
            <v>0</v>
          </cell>
          <cell r="AO111">
            <v>0</v>
          </cell>
          <cell r="AP111">
            <v>0</v>
          </cell>
          <cell r="AQ111">
            <v>0</v>
          </cell>
          <cell r="AR111">
            <v>0</v>
          </cell>
          <cell r="AS111">
            <v>0</v>
          </cell>
          <cell r="AT111">
            <v>0</v>
          </cell>
          <cell r="AU111">
            <v>0</v>
          </cell>
          <cell r="AV111">
            <v>41793</v>
          </cell>
          <cell r="AW111">
            <v>0</v>
          </cell>
          <cell r="AX111">
            <v>0</v>
          </cell>
          <cell r="AY111">
            <v>0</v>
          </cell>
          <cell r="AZ111">
            <v>0</v>
          </cell>
          <cell r="BA111">
            <v>0</v>
          </cell>
          <cell r="BB111" t="str">
            <v>Late</v>
          </cell>
          <cell r="BC111" t="str">
            <v/>
          </cell>
          <cell r="BD111" t="str">
            <v>FOB</v>
          </cell>
          <cell r="BE111" t="str">
            <v>LONG BEACH</v>
          </cell>
          <cell r="BF111" t="str">
            <v>THAILAND</v>
          </cell>
          <cell r="BG111">
            <v>0</v>
          </cell>
          <cell r="BH111" t="str">
            <v>OD</v>
          </cell>
          <cell r="BI111">
            <v>2010</v>
          </cell>
          <cell r="BJ111">
            <v>41452</v>
          </cell>
          <cell r="BK111">
            <v>41459</v>
          </cell>
          <cell r="BL111">
            <v>41475</v>
          </cell>
          <cell r="BM111">
            <v>41473</v>
          </cell>
          <cell r="BN111">
            <v>41922</v>
          </cell>
          <cell r="BO111">
            <v>41929</v>
          </cell>
          <cell r="BP111">
            <v>41528</v>
          </cell>
          <cell r="BQ111">
            <v>41533</v>
          </cell>
          <cell r="BR111">
            <v>41544</v>
          </cell>
          <cell r="BS111">
            <v>41544</v>
          </cell>
          <cell r="BT111">
            <v>41782</v>
          </cell>
          <cell r="BU111">
            <v>-126</v>
          </cell>
          <cell r="BV111">
            <v>-133</v>
          </cell>
          <cell r="BW111">
            <v>0</v>
          </cell>
          <cell r="BX111">
            <v>0</v>
          </cell>
          <cell r="BY111">
            <v>0</v>
          </cell>
          <cell r="BZ111">
            <v>0</v>
          </cell>
          <cell r="CA111">
            <v>0</v>
          </cell>
          <cell r="CB111">
            <v>0</v>
          </cell>
          <cell r="CC111">
            <v>0</v>
          </cell>
          <cell r="CD111" t="str">
            <v>157/144/48</v>
          </cell>
          <cell r="CE111">
            <v>0</v>
          </cell>
          <cell r="CF111">
            <v>0</v>
          </cell>
          <cell r="CG111">
            <v>0</v>
          </cell>
          <cell r="CH111">
            <v>0</v>
          </cell>
          <cell r="CI111">
            <v>0</v>
          </cell>
          <cell r="CJ111">
            <v>0</v>
          </cell>
          <cell r="CK111">
            <v>0</v>
          </cell>
          <cell r="CL111">
            <v>0</v>
          </cell>
          <cell r="CM111">
            <v>0</v>
          </cell>
          <cell r="CN111">
            <v>0</v>
          </cell>
          <cell r="CO111">
            <v>0</v>
          </cell>
        </row>
        <row r="112">
          <cell r="B112" t="str">
            <v>A2296083-03-04</v>
          </cell>
          <cell r="C112" t="str">
            <v>Hyundai Engineering / Thai Oil</v>
          </cell>
          <cell r="D112" t="str">
            <v>Nelson</v>
          </cell>
          <cell r="E112">
            <v>0</v>
          </cell>
          <cell r="F112" t="str">
            <v>Burks</v>
          </cell>
          <cell r="G112" t="str">
            <v>Gibson</v>
          </cell>
          <cell r="H112" t="str">
            <v>Heidi</v>
          </cell>
          <cell r="I112" t="str">
            <v>LOI-HEC-SUNDYNE-001</v>
          </cell>
          <cell r="J112" t="str">
            <v>P-8502A/B</v>
          </cell>
          <cell r="K112" t="str">
            <v>111969-8</v>
          </cell>
          <cell r="L112">
            <v>0</v>
          </cell>
          <cell r="M112">
            <v>2</v>
          </cell>
          <cell r="N112" t="str">
            <v>LMV311</v>
          </cell>
          <cell r="O112">
            <v>608337.77</v>
          </cell>
          <cell r="P112" t="str">
            <v>PP</v>
          </cell>
          <cell r="Q112" t="str">
            <v>MCPX</v>
          </cell>
          <cell r="R112" t="str">
            <v>PG</v>
          </cell>
          <cell r="S112" t="str">
            <v>Y</v>
          </cell>
          <cell r="T112" t="str">
            <v>N</v>
          </cell>
          <cell r="U112">
            <v>41444</v>
          </cell>
          <cell r="V112">
            <v>41445</v>
          </cell>
          <cell r="W112">
            <v>41829</v>
          </cell>
          <cell r="X112">
            <v>41894</v>
          </cell>
          <cell r="Y112">
            <v>41445</v>
          </cell>
          <cell r="Z112">
            <v>41508</v>
          </cell>
          <cell r="AA112">
            <v>41508</v>
          </cell>
          <cell r="AB112">
            <v>41452</v>
          </cell>
          <cell r="AC112">
            <v>41445</v>
          </cell>
          <cell r="AD112">
            <v>41614</v>
          </cell>
          <cell r="AE112">
            <v>41645</v>
          </cell>
          <cell r="AF112">
            <v>41724</v>
          </cell>
          <cell r="AG112">
            <v>0</v>
          </cell>
          <cell r="AH112">
            <v>41864</v>
          </cell>
          <cell r="AI112" t="str">
            <v>-</v>
          </cell>
          <cell r="AJ112">
            <v>200</v>
          </cell>
          <cell r="AK112">
            <v>64.142857142857139</v>
          </cell>
          <cell r="AL112">
            <v>41445</v>
          </cell>
          <cell r="AM112">
            <v>0</v>
          </cell>
          <cell r="AN112">
            <v>0</v>
          </cell>
          <cell r="AO112">
            <v>0</v>
          </cell>
          <cell r="AP112">
            <v>0</v>
          </cell>
          <cell r="AQ112">
            <v>0</v>
          </cell>
          <cell r="AR112">
            <v>0</v>
          </cell>
          <cell r="AS112">
            <v>0</v>
          </cell>
          <cell r="AT112">
            <v>0</v>
          </cell>
          <cell r="AU112">
            <v>0</v>
          </cell>
          <cell r="AV112">
            <v>41793</v>
          </cell>
          <cell r="AW112">
            <v>0</v>
          </cell>
          <cell r="AX112">
            <v>0</v>
          </cell>
          <cell r="AY112">
            <v>0</v>
          </cell>
          <cell r="AZ112">
            <v>0</v>
          </cell>
          <cell r="BA112">
            <v>0</v>
          </cell>
          <cell r="BB112" t="str">
            <v>Late</v>
          </cell>
          <cell r="BC112" t="str">
            <v/>
          </cell>
          <cell r="BD112" t="str">
            <v>FOB</v>
          </cell>
          <cell r="BE112" t="str">
            <v>LONG BEACH</v>
          </cell>
          <cell r="BF112" t="str">
            <v>THAILAND</v>
          </cell>
          <cell r="BG112">
            <v>0</v>
          </cell>
          <cell r="BH112" t="str">
            <v>OD</v>
          </cell>
          <cell r="BI112">
            <v>2010</v>
          </cell>
          <cell r="BJ112">
            <v>41452</v>
          </cell>
          <cell r="BK112">
            <v>41459</v>
          </cell>
          <cell r="BL112">
            <v>41475</v>
          </cell>
          <cell r="BM112">
            <v>41473</v>
          </cell>
          <cell r="BN112">
            <v>41922</v>
          </cell>
          <cell r="BO112">
            <v>41929</v>
          </cell>
          <cell r="BP112">
            <v>41528</v>
          </cell>
          <cell r="BQ112">
            <v>41533</v>
          </cell>
          <cell r="BR112">
            <v>41544</v>
          </cell>
          <cell r="BS112">
            <v>41544</v>
          </cell>
          <cell r="BT112">
            <v>0</v>
          </cell>
          <cell r="BU112">
            <v>-126</v>
          </cell>
          <cell r="BV112">
            <v>-133</v>
          </cell>
          <cell r="BW112">
            <v>0</v>
          </cell>
          <cell r="BX112">
            <v>0</v>
          </cell>
          <cell r="BY112">
            <v>0</v>
          </cell>
          <cell r="BZ112">
            <v>0</v>
          </cell>
          <cell r="CA112">
            <v>0</v>
          </cell>
          <cell r="CB112">
            <v>0</v>
          </cell>
          <cell r="CC112">
            <v>0</v>
          </cell>
          <cell r="CD112" t="str">
            <v>157/144/48</v>
          </cell>
          <cell r="CE112">
            <v>0</v>
          </cell>
          <cell r="CF112">
            <v>0</v>
          </cell>
          <cell r="CG112">
            <v>0</v>
          </cell>
          <cell r="CH112">
            <v>0</v>
          </cell>
          <cell r="CI112">
            <v>0</v>
          </cell>
          <cell r="CJ112">
            <v>0</v>
          </cell>
          <cell r="CK112">
            <v>0</v>
          </cell>
          <cell r="CL112">
            <v>0</v>
          </cell>
          <cell r="CM112">
            <v>0</v>
          </cell>
          <cell r="CN112">
            <v>0</v>
          </cell>
          <cell r="CO112">
            <v>0</v>
          </cell>
        </row>
        <row r="113">
          <cell r="B113" t="str">
            <v>A2296083-05-06</v>
          </cell>
          <cell r="C113" t="str">
            <v>Hyundai Engineering / Thai Oil</v>
          </cell>
          <cell r="D113" t="str">
            <v>Nelson</v>
          </cell>
          <cell r="E113">
            <v>0</v>
          </cell>
          <cell r="F113" t="str">
            <v>Burks</v>
          </cell>
          <cell r="G113" t="str">
            <v>Gibson</v>
          </cell>
          <cell r="H113" t="str">
            <v>Heidi</v>
          </cell>
          <cell r="I113" t="str">
            <v>LOI-HEC-SUNDYNE-001</v>
          </cell>
          <cell r="J113" t="str">
            <v>P-8403A/B</v>
          </cell>
          <cell r="K113" t="str">
            <v>111969-8</v>
          </cell>
          <cell r="M113">
            <v>2</v>
          </cell>
          <cell r="N113" t="str">
            <v>LMV311</v>
          </cell>
          <cell r="O113">
            <v>608337.75</v>
          </cell>
          <cell r="P113" t="str">
            <v>PP</v>
          </cell>
          <cell r="Q113" t="str">
            <v>MCPX</v>
          </cell>
          <cell r="R113" t="str">
            <v>PG</v>
          </cell>
          <cell r="S113" t="str">
            <v>Y</v>
          </cell>
          <cell r="T113" t="str">
            <v>N</v>
          </cell>
          <cell r="U113">
            <v>41444</v>
          </cell>
          <cell r="V113">
            <v>41445</v>
          </cell>
          <cell r="W113">
            <v>41829</v>
          </cell>
          <cell r="X113">
            <v>41894</v>
          </cell>
          <cell r="Y113">
            <v>41445</v>
          </cell>
          <cell r="Z113">
            <v>41508</v>
          </cell>
          <cell r="AA113">
            <v>41508</v>
          </cell>
          <cell r="AB113">
            <v>41452</v>
          </cell>
          <cell r="AC113">
            <v>41445</v>
          </cell>
          <cell r="AD113">
            <v>41614</v>
          </cell>
          <cell r="AE113">
            <v>41645</v>
          </cell>
          <cell r="AF113">
            <v>41724</v>
          </cell>
          <cell r="AH113">
            <v>41864</v>
          </cell>
          <cell r="AI113" t="str">
            <v>-</v>
          </cell>
          <cell r="AJ113">
            <v>200</v>
          </cell>
          <cell r="AK113">
            <v>64.142857142857139</v>
          </cell>
          <cell r="AL113">
            <v>41445</v>
          </cell>
          <cell r="AN113">
            <v>0</v>
          </cell>
          <cell r="AV113">
            <v>41793</v>
          </cell>
          <cell r="BA113">
            <v>0</v>
          </cell>
          <cell r="BB113" t="str">
            <v>Late</v>
          </cell>
          <cell r="BC113" t="str">
            <v/>
          </cell>
          <cell r="BD113" t="str">
            <v>FOB</v>
          </cell>
          <cell r="BE113" t="str">
            <v>LONG BEACH</v>
          </cell>
          <cell r="BF113" t="str">
            <v>THAILAND</v>
          </cell>
          <cell r="BH113" t="str">
            <v>OD</v>
          </cell>
          <cell r="BI113">
            <v>2010</v>
          </cell>
          <cell r="BJ113">
            <v>41452</v>
          </cell>
          <cell r="BK113">
            <v>41459</v>
          </cell>
          <cell r="BL113">
            <v>41475</v>
          </cell>
          <cell r="BM113">
            <v>41473</v>
          </cell>
          <cell r="BN113">
            <v>41922</v>
          </cell>
          <cell r="BO113">
            <v>41929</v>
          </cell>
          <cell r="BP113">
            <v>41528</v>
          </cell>
          <cell r="BQ113">
            <v>41533</v>
          </cell>
          <cell r="BR113">
            <v>41544</v>
          </cell>
          <cell r="BS113">
            <v>41544</v>
          </cell>
          <cell r="BT113">
            <v>41782</v>
          </cell>
          <cell r="BU113">
            <v>-126</v>
          </cell>
          <cell r="BV113">
            <v>-133</v>
          </cell>
          <cell r="CC113">
            <v>0</v>
          </cell>
          <cell r="CD113" t="str">
            <v>157/144/48</v>
          </cell>
        </row>
        <row r="114">
          <cell r="B114" t="str">
            <v>A2296083-07-08</v>
          </cell>
          <cell r="C114" t="str">
            <v>Hyundai Engineering / Thai Oil</v>
          </cell>
          <cell r="D114" t="str">
            <v>Nelson</v>
          </cell>
          <cell r="E114">
            <v>0</v>
          </cell>
          <cell r="F114" t="str">
            <v>Burks</v>
          </cell>
          <cell r="G114" t="str">
            <v>Gibson</v>
          </cell>
          <cell r="H114" t="str">
            <v>Heidi</v>
          </cell>
          <cell r="I114" t="str">
            <v>LOI-HEC-SUNDYNE-001</v>
          </cell>
          <cell r="J114" t="str">
            <v>P-8509A/B</v>
          </cell>
          <cell r="K114" t="str">
            <v>111969-8</v>
          </cell>
          <cell r="L114">
            <v>0</v>
          </cell>
          <cell r="M114">
            <v>2</v>
          </cell>
          <cell r="N114" t="str">
            <v>LMV322</v>
          </cell>
          <cell r="O114">
            <v>621397.75</v>
          </cell>
          <cell r="P114" t="str">
            <v>PP</v>
          </cell>
          <cell r="Q114" t="str">
            <v>MCPX</v>
          </cell>
          <cell r="R114" t="str">
            <v>PG</v>
          </cell>
          <cell r="S114" t="str">
            <v>Y</v>
          </cell>
          <cell r="T114" t="str">
            <v>N</v>
          </cell>
          <cell r="U114">
            <v>41444</v>
          </cell>
          <cell r="V114">
            <v>41445</v>
          </cell>
          <cell r="W114">
            <v>41829</v>
          </cell>
          <cell r="X114">
            <v>41894</v>
          </cell>
          <cell r="Y114">
            <v>41445</v>
          </cell>
          <cell r="Z114">
            <v>41508</v>
          </cell>
          <cell r="AA114">
            <v>41508</v>
          </cell>
          <cell r="AB114">
            <v>41452</v>
          </cell>
          <cell r="AC114">
            <v>41445</v>
          </cell>
          <cell r="AD114">
            <v>41614</v>
          </cell>
          <cell r="AE114">
            <v>41645</v>
          </cell>
          <cell r="AF114">
            <v>41724</v>
          </cell>
          <cell r="AG114">
            <v>0</v>
          </cell>
          <cell r="AH114">
            <v>41864</v>
          </cell>
          <cell r="AI114" t="str">
            <v>-</v>
          </cell>
          <cell r="AJ114">
            <v>200</v>
          </cell>
          <cell r="AK114">
            <v>64.142857142857139</v>
          </cell>
          <cell r="AL114">
            <v>41445</v>
          </cell>
          <cell r="AM114">
            <v>0</v>
          </cell>
          <cell r="AN114">
            <v>0</v>
          </cell>
          <cell r="AO114">
            <v>0</v>
          </cell>
          <cell r="AP114">
            <v>0</v>
          </cell>
          <cell r="AQ114">
            <v>0</v>
          </cell>
          <cell r="AR114">
            <v>0</v>
          </cell>
          <cell r="AS114">
            <v>0</v>
          </cell>
          <cell r="AT114">
            <v>0</v>
          </cell>
          <cell r="AU114">
            <v>0</v>
          </cell>
          <cell r="AV114">
            <v>41793</v>
          </cell>
          <cell r="AW114">
            <v>0</v>
          </cell>
          <cell r="AX114">
            <v>0</v>
          </cell>
          <cell r="AY114">
            <v>0</v>
          </cell>
          <cell r="AZ114">
            <v>0</v>
          </cell>
          <cell r="BA114">
            <v>0</v>
          </cell>
          <cell r="BB114" t="str">
            <v>Late</v>
          </cell>
          <cell r="BC114" t="str">
            <v/>
          </cell>
          <cell r="BD114" t="str">
            <v>FOB</v>
          </cell>
          <cell r="BE114" t="str">
            <v>LONG BEACH</v>
          </cell>
          <cell r="BF114" t="str">
            <v>THAILAND</v>
          </cell>
          <cell r="BG114">
            <v>0</v>
          </cell>
          <cell r="BH114" t="str">
            <v>OD</v>
          </cell>
          <cell r="BI114">
            <v>2010</v>
          </cell>
          <cell r="BJ114">
            <v>41452</v>
          </cell>
          <cell r="BK114">
            <v>41459</v>
          </cell>
          <cell r="BL114">
            <v>41475</v>
          </cell>
          <cell r="BM114">
            <v>41473</v>
          </cell>
          <cell r="BN114">
            <v>41922</v>
          </cell>
          <cell r="BO114">
            <v>41929</v>
          </cell>
          <cell r="BP114">
            <v>41528</v>
          </cell>
          <cell r="BQ114">
            <v>41533</v>
          </cell>
          <cell r="BR114">
            <v>41544</v>
          </cell>
          <cell r="BS114">
            <v>41544</v>
          </cell>
          <cell r="BT114">
            <v>41782</v>
          </cell>
          <cell r="BU114">
            <v>-126</v>
          </cell>
          <cell r="BV114">
            <v>-133</v>
          </cell>
          <cell r="BW114">
            <v>0</v>
          </cell>
          <cell r="BX114">
            <v>0</v>
          </cell>
          <cell r="BY114">
            <v>0</v>
          </cell>
          <cell r="BZ114">
            <v>0</v>
          </cell>
          <cell r="CA114">
            <v>0</v>
          </cell>
          <cell r="CB114">
            <v>0</v>
          </cell>
          <cell r="CC114">
            <v>0</v>
          </cell>
          <cell r="CD114" t="str">
            <v>157/144/48</v>
          </cell>
          <cell r="CE114">
            <v>0</v>
          </cell>
          <cell r="CF114">
            <v>0</v>
          </cell>
          <cell r="CG114">
            <v>0</v>
          </cell>
          <cell r="CH114">
            <v>0</v>
          </cell>
          <cell r="CI114">
            <v>0</v>
          </cell>
          <cell r="CJ114">
            <v>0</v>
          </cell>
          <cell r="CK114">
            <v>0</v>
          </cell>
          <cell r="CL114">
            <v>0</v>
          </cell>
          <cell r="CM114">
            <v>0</v>
          </cell>
          <cell r="CN114">
            <v>0</v>
          </cell>
          <cell r="CO114">
            <v>0</v>
          </cell>
        </row>
        <row r="115">
          <cell r="B115" t="str">
            <v>A2296083-09-10</v>
          </cell>
          <cell r="C115" t="str">
            <v>Hyundai Engineering / Thai Oil</v>
          </cell>
          <cell r="D115" t="str">
            <v>Nelson</v>
          </cell>
          <cell r="E115">
            <v>0</v>
          </cell>
          <cell r="F115" t="str">
            <v>Burks</v>
          </cell>
          <cell r="G115" t="str">
            <v>Gibson</v>
          </cell>
          <cell r="H115" t="str">
            <v>Heidi</v>
          </cell>
          <cell r="I115" t="str">
            <v>LOI-HEC-SUNDYNE-001</v>
          </cell>
          <cell r="J115" t="str">
            <v>P-8201A/B</v>
          </cell>
          <cell r="K115" t="str">
            <v>111969-8</v>
          </cell>
          <cell r="L115">
            <v>0</v>
          </cell>
          <cell r="M115">
            <v>2</v>
          </cell>
          <cell r="N115" t="str">
            <v>LMV311</v>
          </cell>
          <cell r="O115">
            <v>564093.74</v>
          </cell>
          <cell r="P115" t="str">
            <v>PP</v>
          </cell>
          <cell r="Q115" t="str">
            <v>MCPX</v>
          </cell>
          <cell r="R115" t="str">
            <v>PG</v>
          </cell>
          <cell r="S115" t="str">
            <v>Y</v>
          </cell>
          <cell r="T115" t="str">
            <v>N</v>
          </cell>
          <cell r="U115">
            <v>41444</v>
          </cell>
          <cell r="V115">
            <v>41445</v>
          </cell>
          <cell r="W115">
            <v>41829</v>
          </cell>
          <cell r="X115">
            <v>41894</v>
          </cell>
          <cell r="Y115">
            <v>41445</v>
          </cell>
          <cell r="Z115">
            <v>41508</v>
          </cell>
          <cell r="AA115">
            <v>41508</v>
          </cell>
          <cell r="AB115">
            <v>41452</v>
          </cell>
          <cell r="AC115">
            <v>41445</v>
          </cell>
          <cell r="AD115">
            <v>41614</v>
          </cell>
          <cell r="AE115">
            <v>41645</v>
          </cell>
          <cell r="AF115">
            <v>41724</v>
          </cell>
          <cell r="AG115">
            <v>0</v>
          </cell>
          <cell r="AH115">
            <v>41864</v>
          </cell>
          <cell r="AI115" t="str">
            <v>-</v>
          </cell>
          <cell r="AJ115">
            <v>200</v>
          </cell>
          <cell r="AK115">
            <v>64.142857142857139</v>
          </cell>
          <cell r="AL115">
            <v>41445</v>
          </cell>
          <cell r="AM115">
            <v>0</v>
          </cell>
          <cell r="AN115">
            <v>0</v>
          </cell>
          <cell r="AO115">
            <v>0</v>
          </cell>
          <cell r="AP115">
            <v>0</v>
          </cell>
          <cell r="AQ115">
            <v>0</v>
          </cell>
          <cell r="AR115">
            <v>0</v>
          </cell>
          <cell r="AS115">
            <v>0</v>
          </cell>
          <cell r="AT115">
            <v>0</v>
          </cell>
          <cell r="AU115">
            <v>0</v>
          </cell>
          <cell r="AV115">
            <v>41793</v>
          </cell>
          <cell r="AW115">
            <v>0</v>
          </cell>
          <cell r="AX115">
            <v>0</v>
          </cell>
          <cell r="AY115">
            <v>0</v>
          </cell>
          <cell r="AZ115">
            <v>0</v>
          </cell>
          <cell r="BA115">
            <v>0</v>
          </cell>
          <cell r="BB115" t="str">
            <v>Late</v>
          </cell>
          <cell r="BC115" t="str">
            <v/>
          </cell>
          <cell r="BD115" t="str">
            <v>FOB</v>
          </cell>
          <cell r="BE115" t="str">
            <v>LONG BEACH</v>
          </cell>
          <cell r="BF115" t="str">
            <v>THAILAND</v>
          </cell>
          <cell r="BG115">
            <v>0</v>
          </cell>
          <cell r="BH115" t="str">
            <v>OD</v>
          </cell>
          <cell r="BI115">
            <v>2010</v>
          </cell>
          <cell r="BJ115">
            <v>41452</v>
          </cell>
          <cell r="BK115">
            <v>41459</v>
          </cell>
          <cell r="BL115">
            <v>41475</v>
          </cell>
          <cell r="BM115">
            <v>41473</v>
          </cell>
          <cell r="BN115">
            <v>41922</v>
          </cell>
          <cell r="BO115">
            <v>41929</v>
          </cell>
          <cell r="BP115">
            <v>41528</v>
          </cell>
          <cell r="BQ115">
            <v>41533</v>
          </cell>
          <cell r="BR115">
            <v>41544</v>
          </cell>
          <cell r="BS115">
            <v>41544</v>
          </cell>
          <cell r="BT115">
            <v>0</v>
          </cell>
          <cell r="BU115">
            <v>-126</v>
          </cell>
          <cell r="BV115">
            <v>-133</v>
          </cell>
          <cell r="BW115">
            <v>0</v>
          </cell>
          <cell r="BX115">
            <v>0</v>
          </cell>
          <cell r="BY115">
            <v>0</v>
          </cell>
          <cell r="BZ115">
            <v>0</v>
          </cell>
          <cell r="CA115">
            <v>0</v>
          </cell>
          <cell r="CB115">
            <v>0</v>
          </cell>
          <cell r="CC115">
            <v>0</v>
          </cell>
          <cell r="CD115" t="str">
            <v>157/144/48</v>
          </cell>
          <cell r="CE115">
            <v>0</v>
          </cell>
          <cell r="CF115">
            <v>0</v>
          </cell>
          <cell r="CG115">
            <v>0</v>
          </cell>
          <cell r="CH115">
            <v>0</v>
          </cell>
          <cell r="CI115">
            <v>0</v>
          </cell>
          <cell r="CJ115">
            <v>0</v>
          </cell>
          <cell r="CK115">
            <v>0</v>
          </cell>
          <cell r="CL115">
            <v>0</v>
          </cell>
          <cell r="CM115">
            <v>0</v>
          </cell>
          <cell r="CN115">
            <v>0</v>
          </cell>
          <cell r="CO115">
            <v>0</v>
          </cell>
        </row>
        <row r="116">
          <cell r="B116" t="str">
            <v>A2296083-11-12</v>
          </cell>
          <cell r="C116" t="str">
            <v>Hyundai Engineering / Thai Oil</v>
          </cell>
          <cell r="D116" t="str">
            <v>Nelson</v>
          </cell>
          <cell r="E116">
            <v>0</v>
          </cell>
          <cell r="F116" t="str">
            <v>Burks</v>
          </cell>
          <cell r="G116" t="str">
            <v>Gibson</v>
          </cell>
          <cell r="H116" t="str">
            <v>Heidi</v>
          </cell>
          <cell r="I116" t="str">
            <v>LOI-HEC-SUNDYNE-001</v>
          </cell>
          <cell r="J116" t="str">
            <v>P-8209A/B</v>
          </cell>
          <cell r="K116" t="str">
            <v>111969-8</v>
          </cell>
          <cell r="L116">
            <v>0</v>
          </cell>
          <cell r="M116">
            <v>2</v>
          </cell>
          <cell r="N116" t="str">
            <v>LMV311</v>
          </cell>
          <cell r="O116">
            <v>550119.74</v>
          </cell>
          <cell r="P116" t="str">
            <v>PP</v>
          </cell>
          <cell r="Q116" t="str">
            <v>MCPX</v>
          </cell>
          <cell r="R116" t="str">
            <v>PG</v>
          </cell>
          <cell r="S116" t="str">
            <v>Y</v>
          </cell>
          <cell r="T116" t="str">
            <v>N</v>
          </cell>
          <cell r="U116">
            <v>41444</v>
          </cell>
          <cell r="V116">
            <v>41445</v>
          </cell>
          <cell r="W116">
            <v>41829</v>
          </cell>
          <cell r="X116">
            <v>41894</v>
          </cell>
          <cell r="Y116">
            <v>41445</v>
          </cell>
          <cell r="Z116">
            <v>41508</v>
          </cell>
          <cell r="AA116">
            <v>41508</v>
          </cell>
          <cell r="AB116">
            <v>41452</v>
          </cell>
          <cell r="AC116">
            <v>41445</v>
          </cell>
          <cell r="AD116">
            <v>41614</v>
          </cell>
          <cell r="AE116">
            <v>41645</v>
          </cell>
          <cell r="AF116">
            <v>41724</v>
          </cell>
          <cell r="AG116">
            <v>0</v>
          </cell>
          <cell r="AH116">
            <v>41864</v>
          </cell>
          <cell r="AI116" t="str">
            <v>-</v>
          </cell>
          <cell r="AJ116">
            <v>200</v>
          </cell>
          <cell r="AK116">
            <v>64.142857142857139</v>
          </cell>
          <cell r="AL116">
            <v>41445</v>
          </cell>
          <cell r="AM116">
            <v>0</v>
          </cell>
          <cell r="AN116">
            <v>0</v>
          </cell>
          <cell r="AO116">
            <v>0</v>
          </cell>
          <cell r="AP116">
            <v>0</v>
          </cell>
          <cell r="AQ116">
            <v>0</v>
          </cell>
          <cell r="AR116">
            <v>0</v>
          </cell>
          <cell r="AS116">
            <v>0</v>
          </cell>
          <cell r="AT116">
            <v>0</v>
          </cell>
          <cell r="AU116">
            <v>0</v>
          </cell>
          <cell r="AV116">
            <v>41793</v>
          </cell>
          <cell r="AW116">
            <v>0</v>
          </cell>
          <cell r="AX116">
            <v>0</v>
          </cell>
          <cell r="AY116">
            <v>0</v>
          </cell>
          <cell r="AZ116">
            <v>0</v>
          </cell>
          <cell r="BA116">
            <v>0</v>
          </cell>
          <cell r="BB116" t="str">
            <v>Late</v>
          </cell>
          <cell r="BC116" t="str">
            <v/>
          </cell>
          <cell r="BD116" t="str">
            <v>FOB</v>
          </cell>
          <cell r="BE116" t="str">
            <v>LONG BEACH</v>
          </cell>
          <cell r="BF116" t="str">
            <v>THAILAND</v>
          </cell>
          <cell r="BG116">
            <v>0</v>
          </cell>
          <cell r="BH116" t="str">
            <v>OD</v>
          </cell>
          <cell r="BI116">
            <v>2010</v>
          </cell>
          <cell r="BJ116">
            <v>41452</v>
          </cell>
          <cell r="BK116">
            <v>41459</v>
          </cell>
          <cell r="BL116">
            <v>41475</v>
          </cell>
          <cell r="BM116">
            <v>41473</v>
          </cell>
          <cell r="BN116">
            <v>41922</v>
          </cell>
          <cell r="BO116">
            <v>41929</v>
          </cell>
          <cell r="BP116">
            <v>41528</v>
          </cell>
          <cell r="BQ116">
            <v>41533</v>
          </cell>
          <cell r="BR116">
            <v>41544</v>
          </cell>
          <cell r="BS116">
            <v>41544</v>
          </cell>
          <cell r="BT116">
            <v>0</v>
          </cell>
          <cell r="BU116">
            <v>-126</v>
          </cell>
          <cell r="BV116">
            <v>-133</v>
          </cell>
          <cell r="BW116">
            <v>0</v>
          </cell>
          <cell r="BX116">
            <v>0</v>
          </cell>
          <cell r="BY116">
            <v>0</v>
          </cell>
          <cell r="BZ116">
            <v>0</v>
          </cell>
          <cell r="CA116">
            <v>0</v>
          </cell>
          <cell r="CB116">
            <v>0</v>
          </cell>
          <cell r="CC116">
            <v>0</v>
          </cell>
          <cell r="CD116" t="str">
            <v>157/144/48</v>
          </cell>
          <cell r="CE116">
            <v>0</v>
          </cell>
          <cell r="CF116">
            <v>0</v>
          </cell>
          <cell r="CG116">
            <v>0</v>
          </cell>
          <cell r="CH116">
            <v>0</v>
          </cell>
          <cell r="CI116">
            <v>0</v>
          </cell>
          <cell r="CJ116">
            <v>0</v>
          </cell>
          <cell r="CK116">
            <v>0</v>
          </cell>
          <cell r="CL116">
            <v>0</v>
          </cell>
          <cell r="CM116">
            <v>0</v>
          </cell>
          <cell r="CN116">
            <v>0</v>
          </cell>
          <cell r="CO116">
            <v>0</v>
          </cell>
        </row>
        <row r="117">
          <cell r="B117" t="str">
            <v>A2296083-13-14</v>
          </cell>
          <cell r="C117" t="str">
            <v>Hyundai Engineering / Thai Oil</v>
          </cell>
          <cell r="D117" t="str">
            <v>Nelson</v>
          </cell>
          <cell r="E117">
            <v>0</v>
          </cell>
          <cell r="F117" t="str">
            <v>Burks</v>
          </cell>
          <cell r="G117" t="str">
            <v>Gibson</v>
          </cell>
          <cell r="H117" t="str">
            <v>Heidi</v>
          </cell>
          <cell r="I117" t="str">
            <v>LOI-HEC-SUNDYNE-001</v>
          </cell>
          <cell r="J117" t="str">
            <v>P-8210A/B</v>
          </cell>
          <cell r="K117" t="str">
            <v>111969-8</v>
          </cell>
          <cell r="L117">
            <v>0</v>
          </cell>
          <cell r="M117">
            <v>2</v>
          </cell>
          <cell r="N117" t="str">
            <v>LMV311</v>
          </cell>
          <cell r="O117">
            <v>566337.74</v>
          </cell>
          <cell r="P117" t="str">
            <v>PP</v>
          </cell>
          <cell r="Q117" t="str">
            <v>MCPX</v>
          </cell>
          <cell r="R117" t="str">
            <v>PG</v>
          </cell>
          <cell r="S117" t="str">
            <v>Y</v>
          </cell>
          <cell r="T117" t="str">
            <v>N</v>
          </cell>
          <cell r="U117">
            <v>41444</v>
          </cell>
          <cell r="V117">
            <v>41445</v>
          </cell>
          <cell r="W117">
            <v>41829</v>
          </cell>
          <cell r="X117">
            <v>41894</v>
          </cell>
          <cell r="Y117">
            <v>41445</v>
          </cell>
          <cell r="Z117">
            <v>41508</v>
          </cell>
          <cell r="AA117">
            <v>41508</v>
          </cell>
          <cell r="AB117">
            <v>41452</v>
          </cell>
          <cell r="AC117">
            <v>41445</v>
          </cell>
          <cell r="AD117">
            <v>41614</v>
          </cell>
          <cell r="AE117">
            <v>41645</v>
          </cell>
          <cell r="AF117">
            <v>41724</v>
          </cell>
          <cell r="AG117">
            <v>0</v>
          </cell>
          <cell r="AH117">
            <v>41864</v>
          </cell>
          <cell r="AI117" t="str">
            <v>-</v>
          </cell>
          <cell r="AJ117">
            <v>200</v>
          </cell>
          <cell r="AK117">
            <v>64.142857142857139</v>
          </cell>
          <cell r="AL117">
            <v>41445</v>
          </cell>
          <cell r="AM117">
            <v>0</v>
          </cell>
          <cell r="AN117">
            <v>0</v>
          </cell>
          <cell r="AO117">
            <v>0</v>
          </cell>
          <cell r="AP117">
            <v>0</v>
          </cell>
          <cell r="AQ117">
            <v>0</v>
          </cell>
          <cell r="AR117">
            <v>0</v>
          </cell>
          <cell r="AS117">
            <v>0</v>
          </cell>
          <cell r="AT117">
            <v>0</v>
          </cell>
          <cell r="AU117">
            <v>0</v>
          </cell>
          <cell r="AV117">
            <v>41793</v>
          </cell>
          <cell r="AW117">
            <v>0</v>
          </cell>
          <cell r="AX117">
            <v>0</v>
          </cell>
          <cell r="AY117">
            <v>0</v>
          </cell>
          <cell r="AZ117">
            <v>0</v>
          </cell>
          <cell r="BA117">
            <v>0</v>
          </cell>
          <cell r="BB117" t="str">
            <v>Late</v>
          </cell>
          <cell r="BC117" t="str">
            <v/>
          </cell>
          <cell r="BD117" t="str">
            <v>FOB</v>
          </cell>
          <cell r="BE117" t="str">
            <v>LONG BEACH</v>
          </cell>
          <cell r="BF117" t="str">
            <v>THAILAND</v>
          </cell>
          <cell r="BG117">
            <v>0</v>
          </cell>
          <cell r="BH117" t="str">
            <v>OD</v>
          </cell>
          <cell r="BI117">
            <v>2010</v>
          </cell>
          <cell r="BJ117">
            <v>41452</v>
          </cell>
          <cell r="BK117">
            <v>41459</v>
          </cell>
          <cell r="BL117">
            <v>41475</v>
          </cell>
          <cell r="BM117">
            <v>41473</v>
          </cell>
          <cell r="BN117">
            <v>41922</v>
          </cell>
          <cell r="BO117">
            <v>41929</v>
          </cell>
          <cell r="BP117">
            <v>41528</v>
          </cell>
          <cell r="BQ117">
            <v>41533</v>
          </cell>
          <cell r="BR117">
            <v>41544</v>
          </cell>
          <cell r="BS117">
            <v>41544</v>
          </cell>
          <cell r="BT117">
            <v>0</v>
          </cell>
          <cell r="BU117">
            <v>-126</v>
          </cell>
          <cell r="BV117">
            <v>-133</v>
          </cell>
          <cell r="BW117">
            <v>0</v>
          </cell>
          <cell r="BX117">
            <v>0</v>
          </cell>
          <cell r="BY117">
            <v>0</v>
          </cell>
          <cell r="BZ117">
            <v>0</v>
          </cell>
          <cell r="CA117">
            <v>0</v>
          </cell>
          <cell r="CB117">
            <v>0</v>
          </cell>
          <cell r="CC117">
            <v>0</v>
          </cell>
          <cell r="CD117" t="str">
            <v>157/144/48</v>
          </cell>
          <cell r="CE117">
            <v>0</v>
          </cell>
          <cell r="CF117">
            <v>0</v>
          </cell>
          <cell r="CG117">
            <v>0</v>
          </cell>
          <cell r="CH117">
            <v>0</v>
          </cell>
          <cell r="CI117">
            <v>0</v>
          </cell>
          <cell r="CJ117">
            <v>0</v>
          </cell>
          <cell r="CK117">
            <v>0</v>
          </cell>
          <cell r="CL117">
            <v>0</v>
          </cell>
          <cell r="CM117">
            <v>0</v>
          </cell>
          <cell r="CN117">
            <v>0</v>
          </cell>
          <cell r="CO117">
            <v>0</v>
          </cell>
        </row>
        <row r="118">
          <cell r="B118" t="str">
            <v>A2296083-15-16</v>
          </cell>
          <cell r="C118" t="str">
            <v>Hyundai Engineering / Thai Oil</v>
          </cell>
          <cell r="D118" t="str">
            <v>Nelson</v>
          </cell>
          <cell r="E118">
            <v>0</v>
          </cell>
          <cell r="F118" t="str">
            <v>Burks</v>
          </cell>
          <cell r="G118" t="str">
            <v>Gibson</v>
          </cell>
          <cell r="H118" t="str">
            <v>Heidi</v>
          </cell>
          <cell r="I118" t="str">
            <v>LOI-HEC-SUNDYNE-001</v>
          </cell>
          <cell r="J118" t="str">
            <v>P-8401A/B</v>
          </cell>
          <cell r="K118" t="str">
            <v>111969-8</v>
          </cell>
          <cell r="L118">
            <v>0</v>
          </cell>
          <cell r="M118">
            <v>2</v>
          </cell>
          <cell r="N118" t="str">
            <v>LMV311</v>
          </cell>
          <cell r="O118">
            <v>608337.74</v>
          </cell>
          <cell r="P118" t="str">
            <v>PP</v>
          </cell>
          <cell r="Q118" t="str">
            <v>MCPX</v>
          </cell>
          <cell r="R118" t="str">
            <v>PG</v>
          </cell>
          <cell r="S118" t="str">
            <v>Y</v>
          </cell>
          <cell r="T118" t="str">
            <v>N</v>
          </cell>
          <cell r="U118">
            <v>41444</v>
          </cell>
          <cell r="V118">
            <v>41445</v>
          </cell>
          <cell r="W118">
            <v>41829</v>
          </cell>
          <cell r="X118">
            <v>41894</v>
          </cell>
          <cell r="Y118">
            <v>41445</v>
          </cell>
          <cell r="Z118">
            <v>41508</v>
          </cell>
          <cell r="AA118">
            <v>41508</v>
          </cell>
          <cell r="AB118">
            <v>41452</v>
          </cell>
          <cell r="AC118">
            <v>41445</v>
          </cell>
          <cell r="AD118">
            <v>41614</v>
          </cell>
          <cell r="AE118">
            <v>41645</v>
          </cell>
          <cell r="AF118">
            <v>41724</v>
          </cell>
          <cell r="AG118">
            <v>0</v>
          </cell>
          <cell r="AH118">
            <v>41864</v>
          </cell>
          <cell r="AI118" t="str">
            <v>-</v>
          </cell>
          <cell r="AJ118">
            <v>200</v>
          </cell>
          <cell r="AK118">
            <v>64.142857142857139</v>
          </cell>
          <cell r="AL118">
            <v>41445</v>
          </cell>
          <cell r="AM118">
            <v>0</v>
          </cell>
          <cell r="AN118">
            <v>0</v>
          </cell>
          <cell r="AO118">
            <v>0</v>
          </cell>
          <cell r="AP118">
            <v>0</v>
          </cell>
          <cell r="AQ118">
            <v>0</v>
          </cell>
          <cell r="AR118">
            <v>0</v>
          </cell>
          <cell r="AS118">
            <v>0</v>
          </cell>
          <cell r="AT118">
            <v>0</v>
          </cell>
          <cell r="AU118">
            <v>0</v>
          </cell>
          <cell r="AV118">
            <v>41793</v>
          </cell>
          <cell r="AW118">
            <v>0</v>
          </cell>
          <cell r="AX118">
            <v>0</v>
          </cell>
          <cell r="AY118">
            <v>0</v>
          </cell>
          <cell r="AZ118">
            <v>0</v>
          </cell>
          <cell r="BA118">
            <v>0</v>
          </cell>
          <cell r="BB118" t="str">
            <v>Late</v>
          </cell>
          <cell r="BC118" t="str">
            <v/>
          </cell>
          <cell r="BD118" t="str">
            <v>FOB</v>
          </cell>
          <cell r="BE118" t="str">
            <v>LONG BEACH</v>
          </cell>
          <cell r="BF118" t="str">
            <v>THAILAND</v>
          </cell>
          <cell r="BG118">
            <v>0</v>
          </cell>
          <cell r="BH118" t="str">
            <v>OD</v>
          </cell>
          <cell r="BI118">
            <v>2010</v>
          </cell>
          <cell r="BJ118">
            <v>41452</v>
          </cell>
          <cell r="BK118">
            <v>41459</v>
          </cell>
          <cell r="BL118">
            <v>41475</v>
          </cell>
          <cell r="BM118">
            <v>41473</v>
          </cell>
          <cell r="BN118">
            <v>41922</v>
          </cell>
          <cell r="BO118">
            <v>41929</v>
          </cell>
          <cell r="BP118">
            <v>41528</v>
          </cell>
          <cell r="BQ118">
            <v>41533</v>
          </cell>
          <cell r="BR118">
            <v>41544</v>
          </cell>
          <cell r="BS118">
            <v>41544</v>
          </cell>
          <cell r="BT118">
            <v>0</v>
          </cell>
          <cell r="BU118">
            <v>-126</v>
          </cell>
          <cell r="BV118">
            <v>-133</v>
          </cell>
          <cell r="BW118">
            <v>0</v>
          </cell>
          <cell r="BX118">
            <v>0</v>
          </cell>
          <cell r="BY118">
            <v>0</v>
          </cell>
          <cell r="BZ118">
            <v>0</v>
          </cell>
          <cell r="CA118">
            <v>0</v>
          </cell>
          <cell r="CB118">
            <v>0</v>
          </cell>
          <cell r="CC118">
            <v>0</v>
          </cell>
          <cell r="CD118" t="str">
            <v>157/144/48</v>
          </cell>
          <cell r="CE118">
            <v>0</v>
          </cell>
          <cell r="CF118">
            <v>0</v>
          </cell>
          <cell r="CG118">
            <v>0</v>
          </cell>
          <cell r="CH118">
            <v>0</v>
          </cell>
          <cell r="CI118">
            <v>0</v>
          </cell>
          <cell r="CJ118">
            <v>0</v>
          </cell>
          <cell r="CK118">
            <v>0</v>
          </cell>
          <cell r="CL118">
            <v>0</v>
          </cell>
          <cell r="CM118">
            <v>0</v>
          </cell>
          <cell r="CN118">
            <v>0</v>
          </cell>
          <cell r="CO118">
            <v>0</v>
          </cell>
        </row>
        <row r="119">
          <cell r="B119" t="str">
            <v>H2359779-01   UNIT</v>
          </cell>
          <cell r="C119" t="str">
            <v>China Petrochemical Int'l Co Ltd./ Nanjing Jinling Huntsman UNIT</v>
          </cell>
          <cell r="D119" t="str">
            <v>Broeckx</v>
          </cell>
          <cell r="E119">
            <v>0</v>
          </cell>
          <cell r="F119" t="str">
            <v>Voymas</v>
          </cell>
          <cell r="G119">
            <v>0</v>
          </cell>
          <cell r="H119" t="str">
            <v>Nancy</v>
          </cell>
          <cell r="I119" t="str">
            <v>7501000002</v>
          </cell>
          <cell r="J119" t="str">
            <v>01P0216-A</v>
          </cell>
          <cell r="K119">
            <v>0</v>
          </cell>
          <cell r="L119">
            <v>0</v>
          </cell>
          <cell r="M119">
            <v>1</v>
          </cell>
          <cell r="N119" t="str">
            <v>HMP3000</v>
          </cell>
          <cell r="O119">
            <v>1318768.79</v>
          </cell>
          <cell r="P119" t="str">
            <v>PP</v>
          </cell>
          <cell r="Q119" t="str">
            <v>CPX</v>
          </cell>
          <cell r="R119" t="str">
            <v>HMP</v>
          </cell>
          <cell r="S119" t="str">
            <v>Y</v>
          </cell>
          <cell r="T119" t="str">
            <v>N</v>
          </cell>
          <cell r="U119">
            <v>41604</v>
          </cell>
          <cell r="V119">
            <v>41605</v>
          </cell>
          <cell r="W119">
            <v>41946</v>
          </cell>
          <cell r="X119">
            <v>41946</v>
          </cell>
          <cell r="Y119">
            <v>41604</v>
          </cell>
          <cell r="Z119">
            <v>41612</v>
          </cell>
          <cell r="AA119">
            <v>41612</v>
          </cell>
          <cell r="AB119">
            <v>41612</v>
          </cell>
          <cell r="AC119">
            <v>41666</v>
          </cell>
          <cell r="AD119">
            <v>41694</v>
          </cell>
          <cell r="AE119">
            <v>41715</v>
          </cell>
          <cell r="AF119">
            <v>41729</v>
          </cell>
          <cell r="AG119">
            <v>0</v>
          </cell>
          <cell r="AH119">
            <v>41916</v>
          </cell>
          <cell r="AI119">
            <v>41792</v>
          </cell>
          <cell r="AJ119">
            <v>89</v>
          </cell>
          <cell r="AK119">
            <v>48.714285714285715</v>
          </cell>
          <cell r="AL119">
            <v>41604</v>
          </cell>
          <cell r="AM119">
            <v>0</v>
          </cell>
          <cell r="AN119">
            <v>0</v>
          </cell>
          <cell r="AO119">
            <v>0</v>
          </cell>
          <cell r="AP119">
            <v>0</v>
          </cell>
          <cell r="AQ119">
            <v>0</v>
          </cell>
          <cell r="AR119">
            <v>0</v>
          </cell>
          <cell r="AS119">
            <v>0</v>
          </cell>
          <cell r="AT119">
            <v>0</v>
          </cell>
          <cell r="AU119">
            <v>0</v>
          </cell>
          <cell r="AV119">
            <v>41781</v>
          </cell>
          <cell r="AW119">
            <v>0</v>
          </cell>
          <cell r="AX119">
            <v>0</v>
          </cell>
          <cell r="AY119">
            <v>0</v>
          </cell>
          <cell r="AZ119" t="str">
            <v/>
          </cell>
          <cell r="BA119">
            <v>127</v>
          </cell>
          <cell r="BB119" t="str">
            <v>Late</v>
          </cell>
          <cell r="BC119" t="str">
            <v/>
          </cell>
          <cell r="BD119" t="str">
            <v>CIF</v>
          </cell>
          <cell r="BE119" t="str">
            <v>SHANGHAI SEAPORT</v>
          </cell>
          <cell r="BF119" t="str">
            <v>CHINA</v>
          </cell>
          <cell r="BG119">
            <v>0</v>
          </cell>
          <cell r="BH119" t="str">
            <v>OD</v>
          </cell>
          <cell r="BI119">
            <v>2010</v>
          </cell>
          <cell r="BJ119">
            <v>41612</v>
          </cell>
          <cell r="BK119">
            <v>41619</v>
          </cell>
          <cell r="BL119">
            <v>41626</v>
          </cell>
          <cell r="BM119">
            <v>41633</v>
          </cell>
          <cell r="BN119">
            <v>41988</v>
          </cell>
          <cell r="BO119">
            <v>41995</v>
          </cell>
          <cell r="BP119">
            <v>41646</v>
          </cell>
          <cell r="BQ119" t="str">
            <v>X</v>
          </cell>
          <cell r="BR119">
            <v>170</v>
          </cell>
          <cell r="BS119">
            <v>163</v>
          </cell>
          <cell r="BT119">
            <v>0</v>
          </cell>
          <cell r="BU119">
            <v>-192</v>
          </cell>
          <cell r="BV119">
            <v>-199</v>
          </cell>
          <cell r="BW119">
            <v>0</v>
          </cell>
          <cell r="BX119">
            <v>0</v>
          </cell>
          <cell r="BY119">
            <v>0</v>
          </cell>
          <cell r="BZ119">
            <v>0</v>
          </cell>
          <cell r="CA119">
            <v>0</v>
          </cell>
          <cell r="CB119">
            <v>0</v>
          </cell>
          <cell r="CC119">
            <v>0.56999999999999995</v>
          </cell>
          <cell r="CD119">
            <v>0</v>
          </cell>
          <cell r="CE119">
            <v>0</v>
          </cell>
          <cell r="CF119">
            <v>0</v>
          </cell>
          <cell r="CG119">
            <v>0</v>
          </cell>
          <cell r="CH119">
            <v>0</v>
          </cell>
          <cell r="CI119">
            <v>0</v>
          </cell>
          <cell r="CJ119">
            <v>0</v>
          </cell>
          <cell r="CK119">
            <v>0</v>
          </cell>
          <cell r="CL119">
            <v>0</v>
          </cell>
          <cell r="CM119">
            <v>0</v>
          </cell>
          <cell r="CN119">
            <v>0</v>
          </cell>
          <cell r="CO119">
            <v>0</v>
          </cell>
        </row>
        <row r="120">
          <cell r="B120" t="str">
            <v>H2359779-02   UNIT</v>
          </cell>
          <cell r="C120" t="str">
            <v>China Petrochemical Int'l Co Ltd./ Nanjing Jinling Huntsman UNIT</v>
          </cell>
          <cell r="D120" t="str">
            <v>Broeckx</v>
          </cell>
          <cell r="E120">
            <v>0</v>
          </cell>
          <cell r="F120" t="str">
            <v>Voymas</v>
          </cell>
          <cell r="G120">
            <v>0</v>
          </cell>
          <cell r="H120" t="str">
            <v>Nancy</v>
          </cell>
          <cell r="I120" t="str">
            <v>7501000002</v>
          </cell>
          <cell r="J120" t="str">
            <v>01P0216-B</v>
          </cell>
          <cell r="K120">
            <v>0</v>
          </cell>
          <cell r="L120">
            <v>0</v>
          </cell>
          <cell r="M120">
            <v>1</v>
          </cell>
          <cell r="N120" t="str">
            <v>HMP3000</v>
          </cell>
          <cell r="O120">
            <v>1171808.79</v>
          </cell>
          <cell r="P120" t="str">
            <v>PP</v>
          </cell>
          <cell r="Q120" t="str">
            <v>CPX</v>
          </cell>
          <cell r="R120" t="str">
            <v>HMP</v>
          </cell>
          <cell r="S120" t="str">
            <v>Y</v>
          </cell>
          <cell r="T120" t="str">
            <v>N</v>
          </cell>
          <cell r="U120">
            <v>41604</v>
          </cell>
          <cell r="V120">
            <v>41605</v>
          </cell>
          <cell r="W120">
            <v>41946</v>
          </cell>
          <cell r="X120">
            <v>41946</v>
          </cell>
          <cell r="Y120">
            <v>41604</v>
          </cell>
          <cell r="Z120">
            <v>41612</v>
          </cell>
          <cell r="AA120">
            <v>41612</v>
          </cell>
          <cell r="AB120">
            <v>41612</v>
          </cell>
          <cell r="AC120">
            <v>41666</v>
          </cell>
          <cell r="AD120">
            <v>41694</v>
          </cell>
          <cell r="AE120">
            <v>41715</v>
          </cell>
          <cell r="AF120">
            <v>41729</v>
          </cell>
          <cell r="AG120">
            <v>0</v>
          </cell>
          <cell r="AH120">
            <v>41916</v>
          </cell>
          <cell r="AI120">
            <v>41792</v>
          </cell>
          <cell r="AJ120">
            <v>89</v>
          </cell>
          <cell r="AK120">
            <v>48.714285714285715</v>
          </cell>
          <cell r="AL120">
            <v>41604</v>
          </cell>
          <cell r="AM120">
            <v>0</v>
          </cell>
          <cell r="AN120">
            <v>0</v>
          </cell>
          <cell r="AO120">
            <v>0</v>
          </cell>
          <cell r="AP120">
            <v>0</v>
          </cell>
          <cell r="AQ120">
            <v>0</v>
          </cell>
          <cell r="AR120">
            <v>0</v>
          </cell>
          <cell r="AS120">
            <v>0</v>
          </cell>
          <cell r="AT120">
            <v>0</v>
          </cell>
          <cell r="AU120">
            <v>0</v>
          </cell>
          <cell r="AV120">
            <v>41781</v>
          </cell>
          <cell r="AW120">
            <v>0</v>
          </cell>
          <cell r="AX120">
            <v>0</v>
          </cell>
          <cell r="AY120">
            <v>0</v>
          </cell>
          <cell r="AZ120" t="str">
            <v/>
          </cell>
          <cell r="BA120">
            <v>127</v>
          </cell>
          <cell r="BB120" t="str">
            <v>Late</v>
          </cell>
          <cell r="BC120" t="str">
            <v/>
          </cell>
          <cell r="BD120" t="str">
            <v>CIF</v>
          </cell>
          <cell r="BE120" t="str">
            <v>SHANGHAI SEAPORT</v>
          </cell>
          <cell r="BF120" t="str">
            <v>CHINA</v>
          </cell>
          <cell r="BG120">
            <v>0</v>
          </cell>
          <cell r="BH120" t="str">
            <v>OD</v>
          </cell>
          <cell r="BI120">
            <v>2010</v>
          </cell>
          <cell r="BJ120">
            <v>41612</v>
          </cell>
          <cell r="BK120">
            <v>41619</v>
          </cell>
          <cell r="BL120">
            <v>41626</v>
          </cell>
          <cell r="BM120">
            <v>41633</v>
          </cell>
          <cell r="BN120">
            <v>41988</v>
          </cell>
          <cell r="BO120">
            <v>41995</v>
          </cell>
          <cell r="BP120">
            <v>41646</v>
          </cell>
          <cell r="BQ120" t="str">
            <v>X</v>
          </cell>
          <cell r="BR120">
            <v>170</v>
          </cell>
          <cell r="BS120">
            <v>163</v>
          </cell>
          <cell r="BT120">
            <v>0</v>
          </cell>
          <cell r="BU120">
            <v>-192</v>
          </cell>
          <cell r="BV120">
            <v>-199</v>
          </cell>
          <cell r="BW120">
            <v>0</v>
          </cell>
          <cell r="BX120">
            <v>0</v>
          </cell>
          <cell r="BY120">
            <v>0</v>
          </cell>
          <cell r="BZ120">
            <v>0</v>
          </cell>
          <cell r="CA120">
            <v>0</v>
          </cell>
          <cell r="CB120">
            <v>0</v>
          </cell>
          <cell r="CC120">
            <v>0.56999999999999995</v>
          </cell>
          <cell r="CD120">
            <v>0</v>
          </cell>
          <cell r="CE120">
            <v>0</v>
          </cell>
          <cell r="CF120">
            <v>0</v>
          </cell>
          <cell r="CG120">
            <v>0</v>
          </cell>
          <cell r="CH120">
            <v>0</v>
          </cell>
          <cell r="CI120">
            <v>0</v>
          </cell>
          <cell r="CJ120">
            <v>0</v>
          </cell>
          <cell r="CK120">
            <v>0</v>
          </cell>
          <cell r="CL120">
            <v>0</v>
          </cell>
          <cell r="CM120">
            <v>0</v>
          </cell>
          <cell r="CN120">
            <v>0</v>
          </cell>
          <cell r="CO120">
            <v>0</v>
          </cell>
        </row>
        <row r="121">
          <cell r="B121" t="str">
            <v>H2359779-03   UNIT</v>
          </cell>
          <cell r="C121" t="str">
            <v>China Petrochemical Int'l Co Ltd./ Nanjing Jinling Huntsman UNIT</v>
          </cell>
          <cell r="D121" t="str">
            <v>Broeckx</v>
          </cell>
          <cell r="E121">
            <v>0</v>
          </cell>
          <cell r="F121" t="str">
            <v>Voymas</v>
          </cell>
          <cell r="G121">
            <v>0</v>
          </cell>
          <cell r="H121" t="str">
            <v>Nancy</v>
          </cell>
          <cell r="I121" t="str">
            <v>7501000002</v>
          </cell>
          <cell r="J121" t="str">
            <v>01P0216-C</v>
          </cell>
          <cell r="K121">
            <v>0</v>
          </cell>
          <cell r="L121">
            <v>0</v>
          </cell>
          <cell r="M121">
            <v>1</v>
          </cell>
          <cell r="N121" t="str">
            <v>HMP3000</v>
          </cell>
          <cell r="O121">
            <v>1224494.42</v>
          </cell>
          <cell r="P121" t="str">
            <v>PP</v>
          </cell>
          <cell r="Q121" t="str">
            <v>CPX</v>
          </cell>
          <cell r="R121" t="str">
            <v>HMP</v>
          </cell>
          <cell r="S121" t="str">
            <v>Y</v>
          </cell>
          <cell r="T121" t="str">
            <v>N</v>
          </cell>
          <cell r="U121">
            <v>41604</v>
          </cell>
          <cell r="V121">
            <v>41605</v>
          </cell>
          <cell r="W121">
            <v>41946</v>
          </cell>
          <cell r="X121">
            <v>41946</v>
          </cell>
          <cell r="Y121">
            <v>41604</v>
          </cell>
          <cell r="Z121">
            <v>41612</v>
          </cell>
          <cell r="AA121">
            <v>41612</v>
          </cell>
          <cell r="AB121">
            <v>41612</v>
          </cell>
          <cell r="AC121">
            <v>41666</v>
          </cell>
          <cell r="AD121">
            <v>41694</v>
          </cell>
          <cell r="AE121">
            <v>41715</v>
          </cell>
          <cell r="AF121">
            <v>41729</v>
          </cell>
          <cell r="AG121">
            <v>0</v>
          </cell>
          <cell r="AH121">
            <v>41916</v>
          </cell>
          <cell r="AI121">
            <v>41792</v>
          </cell>
          <cell r="AJ121">
            <v>89</v>
          </cell>
          <cell r="AK121">
            <v>48.714285714285715</v>
          </cell>
          <cell r="AL121">
            <v>41604</v>
          </cell>
          <cell r="AM121">
            <v>0</v>
          </cell>
          <cell r="AN121">
            <v>0</v>
          </cell>
          <cell r="AO121">
            <v>0</v>
          </cell>
          <cell r="AP121">
            <v>0</v>
          </cell>
          <cell r="AQ121">
            <v>0</v>
          </cell>
          <cell r="AR121">
            <v>0</v>
          </cell>
          <cell r="AS121">
            <v>0</v>
          </cell>
          <cell r="AT121">
            <v>0</v>
          </cell>
          <cell r="AU121">
            <v>0</v>
          </cell>
          <cell r="AV121">
            <v>41781</v>
          </cell>
          <cell r="AW121">
            <v>0</v>
          </cell>
          <cell r="AX121">
            <v>0</v>
          </cell>
          <cell r="AY121">
            <v>0</v>
          </cell>
          <cell r="AZ121" t="str">
            <v/>
          </cell>
          <cell r="BA121">
            <v>127</v>
          </cell>
          <cell r="BB121" t="str">
            <v>Late</v>
          </cell>
          <cell r="BC121" t="str">
            <v/>
          </cell>
          <cell r="BD121" t="str">
            <v>CIF</v>
          </cell>
          <cell r="BE121" t="str">
            <v>SHANGHAI SEAPORT</v>
          </cell>
          <cell r="BF121" t="str">
            <v>CHINA</v>
          </cell>
          <cell r="BG121">
            <v>0</v>
          </cell>
          <cell r="BH121" t="str">
            <v>OD</v>
          </cell>
          <cell r="BI121">
            <v>2010</v>
          </cell>
          <cell r="BJ121">
            <v>41612</v>
          </cell>
          <cell r="BK121">
            <v>41619</v>
          </cell>
          <cell r="BL121">
            <v>41626</v>
          </cell>
          <cell r="BM121">
            <v>41633</v>
          </cell>
          <cell r="BN121">
            <v>41988</v>
          </cell>
          <cell r="BO121">
            <v>41995</v>
          </cell>
          <cell r="BP121">
            <v>41646</v>
          </cell>
          <cell r="BQ121" t="str">
            <v>X</v>
          </cell>
          <cell r="BR121">
            <v>170</v>
          </cell>
          <cell r="BS121">
            <v>163</v>
          </cell>
          <cell r="BT121">
            <v>0</v>
          </cell>
          <cell r="BU121">
            <v>-192</v>
          </cell>
          <cell r="BV121">
            <v>-199</v>
          </cell>
          <cell r="BW121">
            <v>0</v>
          </cell>
          <cell r="BX121">
            <v>0</v>
          </cell>
          <cell r="BY121">
            <v>0</v>
          </cell>
          <cell r="BZ121">
            <v>0</v>
          </cell>
          <cell r="CA121">
            <v>0</v>
          </cell>
          <cell r="CB121">
            <v>0</v>
          </cell>
          <cell r="CC121">
            <v>0.56999999999999995</v>
          </cell>
          <cell r="CD121">
            <v>0</v>
          </cell>
          <cell r="CE121">
            <v>0</v>
          </cell>
          <cell r="CF121">
            <v>0</v>
          </cell>
          <cell r="CG121">
            <v>0</v>
          </cell>
          <cell r="CH121">
            <v>0</v>
          </cell>
          <cell r="CI121">
            <v>0</v>
          </cell>
          <cell r="CJ121">
            <v>0</v>
          </cell>
          <cell r="CK121">
            <v>0</v>
          </cell>
          <cell r="CL121">
            <v>0</v>
          </cell>
          <cell r="CM121">
            <v>0</v>
          </cell>
          <cell r="CN121">
            <v>0</v>
          </cell>
          <cell r="CO121">
            <v>0</v>
          </cell>
        </row>
        <row r="122">
          <cell r="B122" t="str">
            <v>C2402178-01</v>
          </cell>
          <cell r="C122" t="str">
            <v>Linde Eng North America/ Attock Refinery</v>
          </cell>
          <cell r="D122" t="str">
            <v>Boening</v>
          </cell>
          <cell r="E122">
            <v>0</v>
          </cell>
          <cell r="F122">
            <v>0</v>
          </cell>
          <cell r="G122" t="str">
            <v>-</v>
          </cell>
          <cell r="H122" t="str">
            <v>FLT</v>
          </cell>
          <cell r="I122" t="str">
            <v>004 2KA2020</v>
          </cell>
          <cell r="J122" t="str">
            <v>HYU-C-109</v>
          </cell>
          <cell r="K122" t="str">
            <v>SC13474</v>
          </cell>
          <cell r="L122">
            <v>0</v>
          </cell>
          <cell r="M122">
            <v>1</v>
          </cell>
          <cell r="N122" t="str">
            <v>LMC331F</v>
          </cell>
          <cell r="O122">
            <v>225849.05</v>
          </cell>
          <cell r="P122" t="str">
            <v>PP</v>
          </cell>
          <cell r="Q122" t="str">
            <v>STD</v>
          </cell>
          <cell r="R122" t="str">
            <v>CC</v>
          </cell>
          <cell r="S122" t="str">
            <v>N</v>
          </cell>
          <cell r="T122" t="str">
            <v>N</v>
          </cell>
          <cell r="U122">
            <v>41717</v>
          </cell>
          <cell r="V122">
            <v>41718</v>
          </cell>
          <cell r="W122">
            <v>41883</v>
          </cell>
          <cell r="X122">
            <v>41904</v>
          </cell>
          <cell r="Y122">
            <v>41717</v>
          </cell>
          <cell r="Z122">
            <v>41725</v>
          </cell>
          <cell r="AA122" t="str">
            <v>-</v>
          </cell>
          <cell r="AB122">
            <v>41732</v>
          </cell>
          <cell r="AC122">
            <v>41792</v>
          </cell>
          <cell r="AD122">
            <v>41806</v>
          </cell>
          <cell r="AE122">
            <v>41784</v>
          </cell>
          <cell r="AF122">
            <v>41788</v>
          </cell>
          <cell r="AG122">
            <v>0</v>
          </cell>
          <cell r="AH122">
            <v>41874</v>
          </cell>
          <cell r="AI122" t="str">
            <v>-</v>
          </cell>
          <cell r="AJ122">
            <v>51</v>
          </cell>
          <cell r="AK122">
            <v>26.571428571428573</v>
          </cell>
          <cell r="AL122">
            <v>41717</v>
          </cell>
          <cell r="AM122">
            <v>0</v>
          </cell>
          <cell r="AN122" t="str">
            <v>-</v>
          </cell>
          <cell r="AO122">
            <v>0</v>
          </cell>
          <cell r="AP122">
            <v>0</v>
          </cell>
          <cell r="AQ122">
            <v>0</v>
          </cell>
          <cell r="AR122">
            <v>0</v>
          </cell>
          <cell r="AS122">
            <v>0</v>
          </cell>
          <cell r="AT122">
            <v>0</v>
          </cell>
          <cell r="AU122">
            <v>0</v>
          </cell>
          <cell r="AV122">
            <v>41795</v>
          </cell>
          <cell r="AW122">
            <v>0</v>
          </cell>
          <cell r="AX122">
            <v>0</v>
          </cell>
          <cell r="AY122">
            <v>0</v>
          </cell>
          <cell r="AZ122" t="str">
            <v/>
          </cell>
          <cell r="BA122">
            <v>56</v>
          </cell>
          <cell r="BB122" t="str">
            <v>Late</v>
          </cell>
          <cell r="BC122" t="str">
            <v/>
          </cell>
          <cell r="BD122" t="str">
            <v>FCA</v>
          </cell>
          <cell r="BE122" t="str">
            <v>Arvada</v>
          </cell>
          <cell r="BF122" t="str">
            <v>USA</v>
          </cell>
          <cell r="BG122">
            <v>0</v>
          </cell>
          <cell r="BH122" t="str">
            <v>DI</v>
          </cell>
          <cell r="BI122">
            <v>0</v>
          </cell>
          <cell r="BJ122" t="str">
            <v>-</v>
          </cell>
          <cell r="BK122" t="str">
            <v>-</v>
          </cell>
          <cell r="BL122" t="str">
            <v>-</v>
          </cell>
          <cell r="BM122" t="str">
            <v>-</v>
          </cell>
          <cell r="BN122" t="str">
            <v>-</v>
          </cell>
          <cell r="BO122" t="str">
            <v>-</v>
          </cell>
          <cell r="BP122" t="str">
            <v>-</v>
          </cell>
          <cell r="BQ122" t="str">
            <v>-</v>
          </cell>
          <cell r="BR122" t="str">
            <v>-</v>
          </cell>
          <cell r="BS122" t="str">
            <v>-</v>
          </cell>
          <cell r="BT122" t="str">
            <v>-</v>
          </cell>
          <cell r="BU122" t="str">
            <v>-</v>
          </cell>
          <cell r="BV122" t="str">
            <v>-</v>
          </cell>
          <cell r="BW122">
            <v>0</v>
          </cell>
          <cell r="BX122">
            <v>0</v>
          </cell>
          <cell r="BY122">
            <v>0</v>
          </cell>
          <cell r="BZ122" t="str">
            <v>-</v>
          </cell>
          <cell r="CA122" t="str">
            <v>-</v>
          </cell>
          <cell r="CB122" t="str">
            <v>X</v>
          </cell>
          <cell r="CC122" t="str">
            <v>-</v>
          </cell>
          <cell r="CD122">
            <v>0</v>
          </cell>
          <cell r="CE122">
            <v>0</v>
          </cell>
          <cell r="CF122">
            <v>0</v>
          </cell>
          <cell r="CG122">
            <v>0</v>
          </cell>
          <cell r="CH122">
            <v>0</v>
          </cell>
          <cell r="CI122">
            <v>0</v>
          </cell>
          <cell r="CJ122">
            <v>0</v>
          </cell>
          <cell r="CK122">
            <v>0</v>
          </cell>
          <cell r="CL122">
            <v>0</v>
          </cell>
          <cell r="CM122">
            <v>0</v>
          </cell>
          <cell r="CN122">
            <v>0</v>
          </cell>
          <cell r="CO122">
            <v>0</v>
          </cell>
        </row>
        <row r="123">
          <cell r="B123" t="str">
            <v>C2348672-01</v>
          </cell>
          <cell r="C123" t="str">
            <v>Ventech Fabrication Services/ SC Condensates</v>
          </cell>
          <cell r="D123" t="str">
            <v>Weed</v>
          </cell>
          <cell r="E123">
            <v>0</v>
          </cell>
          <cell r="F123" t="str">
            <v>Rutherford</v>
          </cell>
          <cell r="G123" t="str">
            <v>Radoani/ Baker</v>
          </cell>
          <cell r="H123" t="str">
            <v>Suzy</v>
          </cell>
          <cell r="I123" t="str">
            <v>4771002-13-02081</v>
          </cell>
          <cell r="J123" t="str">
            <v>K-2203</v>
          </cell>
          <cell r="K123" t="str">
            <v>SC12406</v>
          </cell>
          <cell r="L123">
            <v>0</v>
          </cell>
          <cell r="M123">
            <v>1</v>
          </cell>
          <cell r="N123" t="str">
            <v>BMC341P</v>
          </cell>
          <cell r="O123">
            <v>1715865</v>
          </cell>
          <cell r="P123" t="str">
            <v>PP</v>
          </cell>
          <cell r="Q123" t="str">
            <v>CPX</v>
          </cell>
          <cell r="R123" t="str">
            <v>CG</v>
          </cell>
          <cell r="S123" t="str">
            <v>Y</v>
          </cell>
          <cell r="T123" t="str">
            <v>N</v>
          </cell>
          <cell r="U123">
            <v>41575</v>
          </cell>
          <cell r="V123">
            <v>41575</v>
          </cell>
          <cell r="W123">
            <v>41929</v>
          </cell>
          <cell r="X123">
            <v>41904</v>
          </cell>
          <cell r="Y123">
            <v>41575</v>
          </cell>
          <cell r="Z123">
            <v>41582</v>
          </cell>
          <cell r="AA123">
            <v>41582</v>
          </cell>
          <cell r="AB123">
            <v>41589</v>
          </cell>
          <cell r="AC123">
            <v>41624</v>
          </cell>
          <cell r="AD123">
            <v>41652</v>
          </cell>
          <cell r="AE123">
            <v>41781</v>
          </cell>
          <cell r="AF123">
            <v>41788</v>
          </cell>
          <cell r="AG123">
            <v>0</v>
          </cell>
          <cell r="AH123">
            <v>41874</v>
          </cell>
          <cell r="AI123" t="str">
            <v>-</v>
          </cell>
          <cell r="AJ123">
            <v>154</v>
          </cell>
          <cell r="AK123">
            <v>47</v>
          </cell>
          <cell r="AL123">
            <v>41575</v>
          </cell>
          <cell r="AM123">
            <v>0</v>
          </cell>
          <cell r="AN123">
            <v>0</v>
          </cell>
          <cell r="AO123">
            <v>0</v>
          </cell>
          <cell r="AP123">
            <v>0</v>
          </cell>
          <cell r="AQ123">
            <v>0</v>
          </cell>
          <cell r="AR123" t="str">
            <v>-</v>
          </cell>
          <cell r="AS123" t="str">
            <v>-</v>
          </cell>
          <cell r="AT123" t="str">
            <v>-</v>
          </cell>
          <cell r="AU123" t="str">
            <v>-</v>
          </cell>
          <cell r="AV123">
            <v>41775</v>
          </cell>
          <cell r="AW123" t="str">
            <v>-</v>
          </cell>
          <cell r="AX123">
            <v>0</v>
          </cell>
          <cell r="AY123">
            <v>0</v>
          </cell>
          <cell r="AZ123" t="str">
            <v/>
          </cell>
          <cell r="BA123">
            <v>145</v>
          </cell>
          <cell r="BB123" t="str">
            <v>On-Time/Early</v>
          </cell>
          <cell r="BC123" t="str">
            <v/>
          </cell>
          <cell r="BD123" t="str">
            <v>EXW</v>
          </cell>
          <cell r="BE123" t="str">
            <v>Arvada</v>
          </cell>
          <cell r="BF123" t="str">
            <v>Russia</v>
          </cell>
          <cell r="BG123">
            <v>0</v>
          </cell>
          <cell r="BH123" t="str">
            <v>OE</v>
          </cell>
          <cell r="BI123">
            <v>2010</v>
          </cell>
          <cell r="BJ123">
            <v>41582</v>
          </cell>
          <cell r="BK123">
            <v>41589</v>
          </cell>
          <cell r="BL123">
            <v>41605</v>
          </cell>
          <cell r="BM123">
            <v>41603</v>
          </cell>
          <cell r="BN123">
            <v>41932</v>
          </cell>
          <cell r="BO123">
            <v>41939</v>
          </cell>
          <cell r="BP123">
            <v>214</v>
          </cell>
          <cell r="BQ123">
            <v>41621</v>
          </cell>
          <cell r="BR123">
            <v>191</v>
          </cell>
          <cell r="BS123">
            <v>193</v>
          </cell>
          <cell r="BT123">
            <v>0</v>
          </cell>
          <cell r="BU123">
            <v>-136</v>
          </cell>
          <cell r="BV123">
            <v>-143</v>
          </cell>
          <cell r="BW123">
            <v>0</v>
          </cell>
          <cell r="BX123">
            <v>0</v>
          </cell>
          <cell r="BY123">
            <v>0</v>
          </cell>
          <cell r="BZ123">
            <v>0</v>
          </cell>
          <cell r="CA123">
            <v>0</v>
          </cell>
          <cell r="CB123">
            <v>0</v>
          </cell>
          <cell r="CC123">
            <v>0.2</v>
          </cell>
          <cell r="CD123">
            <v>0</v>
          </cell>
          <cell r="CE123">
            <v>0</v>
          </cell>
          <cell r="CF123">
            <v>0</v>
          </cell>
          <cell r="CG123">
            <v>0</v>
          </cell>
          <cell r="CH123">
            <v>0</v>
          </cell>
          <cell r="CI123">
            <v>0</v>
          </cell>
          <cell r="CJ123">
            <v>0</v>
          </cell>
          <cell r="CK123">
            <v>0</v>
          </cell>
          <cell r="CL123">
            <v>0</v>
          </cell>
          <cell r="CM123">
            <v>0</v>
          </cell>
          <cell r="CN123">
            <v>0</v>
          </cell>
          <cell r="CO123">
            <v>0</v>
          </cell>
        </row>
        <row r="124">
          <cell r="B124" t="str">
            <v>C2422650-01</v>
          </cell>
          <cell r="C124" t="str">
            <v>Kinder Morgan</v>
          </cell>
          <cell r="D124" t="str">
            <v>Wareham</v>
          </cell>
          <cell r="E124" t="str">
            <v>Kruger</v>
          </cell>
          <cell r="F124" t="str">
            <v>Miller</v>
          </cell>
          <cell r="G124" t="str">
            <v>-</v>
          </cell>
          <cell r="H124" t="str">
            <v>FLT</v>
          </cell>
          <cell r="I124" t="str">
            <v>6507478-0-STAT</v>
          </cell>
          <cell r="J124" t="str">
            <v>CM-11.004</v>
          </cell>
          <cell r="K124" t="str">
            <v>SC14045</v>
          </cell>
          <cell r="L124">
            <v>0</v>
          </cell>
          <cell r="M124">
            <v>1</v>
          </cell>
          <cell r="N124" t="str">
            <v>LMC311P</v>
          </cell>
          <cell r="O124">
            <v>145835</v>
          </cell>
          <cell r="P124" t="str">
            <v>-</v>
          </cell>
          <cell r="Q124" t="str">
            <v>FLT</v>
          </cell>
          <cell r="R124" t="str">
            <v>CA</v>
          </cell>
          <cell r="S124" t="str">
            <v>N</v>
          </cell>
          <cell r="T124" t="str">
            <v>N</v>
          </cell>
          <cell r="U124">
            <v>41768</v>
          </cell>
          <cell r="V124">
            <v>41771</v>
          </cell>
          <cell r="W124">
            <v>41852</v>
          </cell>
          <cell r="X124">
            <v>41852</v>
          </cell>
          <cell r="Y124">
            <v>41768</v>
          </cell>
          <cell r="Z124">
            <v>41778</v>
          </cell>
          <cell r="AA124" t="str">
            <v>-</v>
          </cell>
          <cell r="AB124">
            <v>41785</v>
          </cell>
          <cell r="AC124">
            <v>41740</v>
          </cell>
          <cell r="AD124">
            <v>41754</v>
          </cell>
          <cell r="AE124">
            <v>41788</v>
          </cell>
          <cell r="AF124">
            <v>41792</v>
          </cell>
          <cell r="AG124">
            <v>0</v>
          </cell>
          <cell r="AH124">
            <v>41822</v>
          </cell>
          <cell r="AI124" t="str">
            <v>-</v>
          </cell>
          <cell r="AJ124">
            <v>16</v>
          </cell>
          <cell r="AK124">
            <v>11.571428571428571</v>
          </cell>
          <cell r="AL124">
            <v>41768</v>
          </cell>
          <cell r="AM124">
            <v>0</v>
          </cell>
          <cell r="AN124" t="str">
            <v>-</v>
          </cell>
          <cell r="AO124">
            <v>0</v>
          </cell>
          <cell r="AP124">
            <v>0</v>
          </cell>
          <cell r="AQ124">
            <v>0</v>
          </cell>
          <cell r="AR124">
            <v>0</v>
          </cell>
          <cell r="AS124">
            <v>0</v>
          </cell>
          <cell r="AT124">
            <v>0</v>
          </cell>
          <cell r="AU124">
            <v>0</v>
          </cell>
          <cell r="AV124">
            <v>41794</v>
          </cell>
          <cell r="AW124">
            <v>0</v>
          </cell>
          <cell r="AX124">
            <v>0</v>
          </cell>
          <cell r="AY124">
            <v>0</v>
          </cell>
          <cell r="AZ124" t="str">
            <v/>
          </cell>
          <cell r="BA124">
            <v>18</v>
          </cell>
          <cell r="BB124" t="str">
            <v>Late</v>
          </cell>
          <cell r="BC124" t="str">
            <v/>
          </cell>
          <cell r="BD124" t="str">
            <v>FCA</v>
          </cell>
          <cell r="BE124" t="str">
            <v>Arvada</v>
          </cell>
          <cell r="BF124" t="str">
            <v>USA-TX</v>
          </cell>
          <cell r="BG124">
            <v>0</v>
          </cell>
          <cell r="BH124" t="str">
            <v>DI</v>
          </cell>
          <cell r="BI124">
            <v>0</v>
          </cell>
          <cell r="BJ124">
            <v>41778</v>
          </cell>
          <cell r="BK124">
            <v>41785</v>
          </cell>
          <cell r="BL124">
            <v>41792</v>
          </cell>
          <cell r="BM124">
            <v>41799</v>
          </cell>
          <cell r="BN124">
            <v>41866</v>
          </cell>
          <cell r="BO124">
            <v>41873</v>
          </cell>
          <cell r="BP124">
            <v>18</v>
          </cell>
          <cell r="BQ124">
            <v>11</v>
          </cell>
          <cell r="BR124">
            <v>4</v>
          </cell>
          <cell r="BS124">
            <v>-3</v>
          </cell>
          <cell r="BT124">
            <v>0</v>
          </cell>
          <cell r="BU124">
            <v>-70</v>
          </cell>
          <cell r="BV124">
            <v>-77</v>
          </cell>
          <cell r="BW124">
            <v>0</v>
          </cell>
          <cell r="BX124">
            <v>0</v>
          </cell>
          <cell r="BY124">
            <v>0</v>
          </cell>
          <cell r="BZ124" t="str">
            <v>-</v>
          </cell>
          <cell r="CA124">
            <v>0</v>
          </cell>
          <cell r="CB124">
            <v>0</v>
          </cell>
          <cell r="CC124" t="str">
            <v>-</v>
          </cell>
          <cell r="CD124">
            <v>0</v>
          </cell>
          <cell r="CE124">
            <v>0</v>
          </cell>
          <cell r="CF124">
            <v>0</v>
          </cell>
          <cell r="CG124">
            <v>0</v>
          </cell>
          <cell r="CH124">
            <v>0</v>
          </cell>
          <cell r="CI124">
            <v>0</v>
          </cell>
          <cell r="CJ124">
            <v>0</v>
          </cell>
          <cell r="CK124">
            <v>0</v>
          </cell>
          <cell r="CL124">
            <v>0</v>
          </cell>
          <cell r="CM124">
            <v>0</v>
          </cell>
          <cell r="CN124">
            <v>0</v>
          </cell>
          <cell r="CO124">
            <v>0</v>
          </cell>
        </row>
        <row r="125">
          <cell r="B125" t="str">
            <v>A2412561-01-02</v>
          </cell>
          <cell r="C125" t="str">
            <v>Placid Refining Co., LLC</v>
          </cell>
          <cell r="D125" t="str">
            <v>Kennedy</v>
          </cell>
          <cell r="E125">
            <v>0</v>
          </cell>
          <cell r="F125" t="str">
            <v>Miller</v>
          </cell>
          <cell r="G125" t="str">
            <v>-</v>
          </cell>
          <cell r="H125" t="str">
            <v>FLT</v>
          </cell>
          <cell r="I125" t="str">
            <v>67804</v>
          </cell>
          <cell r="J125" t="str">
            <v>P-1722 A-B</v>
          </cell>
          <cell r="K125" t="str">
            <v>127046 (Field Quote)</v>
          </cell>
          <cell r="L125">
            <v>0</v>
          </cell>
          <cell r="M125">
            <v>2</v>
          </cell>
          <cell r="N125" t="str">
            <v>LMV322Z</v>
          </cell>
          <cell r="O125">
            <v>85686</v>
          </cell>
          <cell r="P125" t="str">
            <v>-</v>
          </cell>
          <cell r="Q125" t="str">
            <v>FLT</v>
          </cell>
          <cell r="R125" t="str">
            <v>PC</v>
          </cell>
          <cell r="S125" t="str">
            <v>N</v>
          </cell>
          <cell r="T125" t="str">
            <v>N</v>
          </cell>
          <cell r="U125">
            <v>41744</v>
          </cell>
          <cell r="V125">
            <v>41744</v>
          </cell>
          <cell r="W125">
            <v>41852</v>
          </cell>
          <cell r="X125">
            <v>41852</v>
          </cell>
          <cell r="Y125">
            <v>41744</v>
          </cell>
          <cell r="Z125">
            <v>41751</v>
          </cell>
          <cell r="AA125" t="str">
            <v>-</v>
          </cell>
          <cell r="AB125">
            <v>41751</v>
          </cell>
          <cell r="AC125">
            <v>41740</v>
          </cell>
          <cell r="AD125">
            <v>41754</v>
          </cell>
          <cell r="AE125">
            <v>41790</v>
          </cell>
          <cell r="AF125">
            <v>41793</v>
          </cell>
          <cell r="AG125">
            <v>0</v>
          </cell>
          <cell r="AH125">
            <v>41822</v>
          </cell>
          <cell r="AI125" t="str">
            <v>-</v>
          </cell>
          <cell r="AJ125">
            <v>36</v>
          </cell>
          <cell r="AK125">
            <v>15.428571428571429</v>
          </cell>
          <cell r="AL125">
            <v>41744</v>
          </cell>
          <cell r="AM125">
            <v>41752</v>
          </cell>
          <cell r="AN125" t="str">
            <v>-</v>
          </cell>
          <cell r="AO125">
            <v>41754</v>
          </cell>
          <cell r="AP125">
            <v>41753</v>
          </cell>
          <cell r="AQ125">
            <v>41772</v>
          </cell>
          <cell r="AR125">
            <v>41772</v>
          </cell>
          <cell r="AS125">
            <v>41782</v>
          </cell>
          <cell r="AT125" t="str">
            <v>Wareham</v>
          </cell>
          <cell r="AU125" t="str">
            <v>Wareham</v>
          </cell>
          <cell r="AV125">
            <v>41782</v>
          </cell>
          <cell r="AW125">
            <v>0</v>
          </cell>
          <cell r="AX125">
            <v>0</v>
          </cell>
          <cell r="AY125">
            <v>0</v>
          </cell>
          <cell r="AZ125" t="str">
            <v/>
          </cell>
          <cell r="BA125">
            <v>29</v>
          </cell>
          <cell r="BB125" t="str">
            <v>On-Time/Early</v>
          </cell>
          <cell r="BC125" t="str">
            <v>Late</v>
          </cell>
          <cell r="BD125" t="str">
            <v>FCA</v>
          </cell>
          <cell r="BE125" t="str">
            <v>Arvada</v>
          </cell>
          <cell r="BF125" t="str">
            <v>USA- LA</v>
          </cell>
          <cell r="BG125">
            <v>0</v>
          </cell>
          <cell r="BH125" t="str">
            <v>DI</v>
          </cell>
          <cell r="BI125">
            <v>0</v>
          </cell>
          <cell r="BJ125" t="str">
            <v>-</v>
          </cell>
          <cell r="BK125" t="str">
            <v>-</v>
          </cell>
          <cell r="BL125" t="str">
            <v>-</v>
          </cell>
          <cell r="BM125" t="str">
            <v>-</v>
          </cell>
          <cell r="BN125" t="str">
            <v>-</v>
          </cell>
          <cell r="BO125" t="str">
            <v>-</v>
          </cell>
          <cell r="BP125" t="str">
            <v>-</v>
          </cell>
          <cell r="BQ125" t="str">
            <v>-</v>
          </cell>
          <cell r="BR125" t="str">
            <v>-</v>
          </cell>
          <cell r="BS125" t="str">
            <v>-</v>
          </cell>
          <cell r="BT125" t="str">
            <v>-</v>
          </cell>
          <cell r="BU125" t="str">
            <v>-</v>
          </cell>
          <cell r="BV125" t="str">
            <v>-</v>
          </cell>
          <cell r="BW125">
            <v>0</v>
          </cell>
          <cell r="BX125">
            <v>0</v>
          </cell>
          <cell r="BY125">
            <v>0</v>
          </cell>
          <cell r="BZ125" t="str">
            <v>-</v>
          </cell>
          <cell r="CA125" t="str">
            <v>-</v>
          </cell>
          <cell r="CB125" t="str">
            <v>X</v>
          </cell>
          <cell r="CC125" t="str">
            <v>-</v>
          </cell>
          <cell r="CD125">
            <v>0</v>
          </cell>
          <cell r="CE125">
            <v>0</v>
          </cell>
          <cell r="CF125">
            <v>0</v>
          </cell>
          <cell r="CG125">
            <v>0</v>
          </cell>
          <cell r="CH125">
            <v>0</v>
          </cell>
          <cell r="CI125">
            <v>0</v>
          </cell>
          <cell r="CJ125">
            <v>0</v>
          </cell>
          <cell r="CK125">
            <v>0</v>
          </cell>
          <cell r="CL125">
            <v>0</v>
          </cell>
          <cell r="CM125">
            <v>0</v>
          </cell>
          <cell r="CN125">
            <v>0</v>
          </cell>
          <cell r="CO125">
            <v>0</v>
          </cell>
        </row>
        <row r="126">
          <cell r="B126" t="str">
            <v>A2412546-01-02</v>
          </cell>
          <cell r="C126" t="str">
            <v>Placid Refining Co., LLC</v>
          </cell>
          <cell r="D126" t="str">
            <v>Kennedy</v>
          </cell>
          <cell r="E126">
            <v>0</v>
          </cell>
          <cell r="F126" t="str">
            <v>Miller</v>
          </cell>
          <cell r="G126" t="str">
            <v>-</v>
          </cell>
          <cell r="H126" t="str">
            <v>FLT</v>
          </cell>
          <cell r="I126" t="str">
            <v>67824</v>
          </cell>
          <cell r="J126" t="str">
            <v>P-1711 A-B</v>
          </cell>
          <cell r="K126" t="str">
            <v>127046 (Field Quote)</v>
          </cell>
          <cell r="L126">
            <v>0</v>
          </cell>
          <cell r="M126">
            <v>2</v>
          </cell>
          <cell r="N126" t="str">
            <v>LMV801</v>
          </cell>
          <cell r="O126">
            <v>56608</v>
          </cell>
          <cell r="P126" t="str">
            <v>-</v>
          </cell>
          <cell r="Q126" t="str">
            <v>FLT</v>
          </cell>
          <cell r="R126" t="str">
            <v>PC</v>
          </cell>
          <cell r="S126" t="str">
            <v>N</v>
          </cell>
          <cell r="T126" t="str">
            <v>N</v>
          </cell>
          <cell r="U126">
            <v>41744</v>
          </cell>
          <cell r="V126">
            <v>41744</v>
          </cell>
          <cell r="W126">
            <v>41852</v>
          </cell>
          <cell r="X126">
            <v>41852</v>
          </cell>
          <cell r="Y126">
            <v>41744</v>
          </cell>
          <cell r="Z126">
            <v>41751</v>
          </cell>
          <cell r="AA126" t="str">
            <v>-</v>
          </cell>
          <cell r="AB126">
            <v>41751</v>
          </cell>
          <cell r="AC126">
            <v>41740</v>
          </cell>
          <cell r="AD126">
            <v>41754</v>
          </cell>
          <cell r="AE126">
            <v>41790</v>
          </cell>
          <cell r="AF126">
            <v>41793</v>
          </cell>
          <cell r="AG126">
            <v>0</v>
          </cell>
          <cell r="AH126">
            <v>41822</v>
          </cell>
          <cell r="AI126" t="str">
            <v>-</v>
          </cell>
          <cell r="AJ126">
            <v>36</v>
          </cell>
          <cell r="AK126">
            <v>15.428571428571429</v>
          </cell>
          <cell r="AL126">
            <v>41744</v>
          </cell>
          <cell r="AM126">
            <v>41752</v>
          </cell>
          <cell r="AN126" t="str">
            <v>-</v>
          </cell>
          <cell r="AO126">
            <v>41753</v>
          </cell>
          <cell r="AP126">
            <v>41753</v>
          </cell>
          <cell r="AQ126">
            <v>41753</v>
          </cell>
          <cell r="AR126">
            <v>41775</v>
          </cell>
          <cell r="AS126">
            <v>41781</v>
          </cell>
          <cell r="AT126" t="str">
            <v>Wareham</v>
          </cell>
          <cell r="AU126" t="str">
            <v>Wareham</v>
          </cell>
          <cell r="AV126">
            <v>41786</v>
          </cell>
          <cell r="AW126">
            <v>0</v>
          </cell>
          <cell r="AX126">
            <v>0</v>
          </cell>
          <cell r="AY126">
            <v>0</v>
          </cell>
          <cell r="AZ126" t="str">
            <v/>
          </cell>
          <cell r="BA126">
            <v>31</v>
          </cell>
          <cell r="BB126" t="str">
            <v>On-Time/Early</v>
          </cell>
          <cell r="BC126" t="str">
            <v>On-Time/Early</v>
          </cell>
          <cell r="BD126" t="str">
            <v>FCA</v>
          </cell>
          <cell r="BE126" t="str">
            <v>Arvada</v>
          </cell>
          <cell r="BF126" t="str">
            <v>USA- LA</v>
          </cell>
          <cell r="BG126">
            <v>0</v>
          </cell>
          <cell r="BH126" t="str">
            <v>DI</v>
          </cell>
          <cell r="BI126">
            <v>0</v>
          </cell>
          <cell r="BJ126" t="str">
            <v>-</v>
          </cell>
          <cell r="BK126" t="str">
            <v>-</v>
          </cell>
          <cell r="BL126" t="str">
            <v>-</v>
          </cell>
          <cell r="BM126" t="str">
            <v>-</v>
          </cell>
          <cell r="BN126" t="str">
            <v>-</v>
          </cell>
          <cell r="BO126" t="str">
            <v>-</v>
          </cell>
          <cell r="BP126" t="str">
            <v>-</v>
          </cell>
          <cell r="BQ126" t="str">
            <v>-</v>
          </cell>
          <cell r="BR126" t="str">
            <v>-</v>
          </cell>
          <cell r="BS126" t="str">
            <v>-</v>
          </cell>
          <cell r="BT126" t="str">
            <v>-</v>
          </cell>
          <cell r="BU126" t="str">
            <v>-</v>
          </cell>
          <cell r="BV126" t="str">
            <v>-</v>
          </cell>
          <cell r="BW126">
            <v>0</v>
          </cell>
          <cell r="BX126">
            <v>0</v>
          </cell>
          <cell r="BY126">
            <v>0</v>
          </cell>
          <cell r="BZ126" t="str">
            <v>-</v>
          </cell>
          <cell r="CA126" t="str">
            <v>-</v>
          </cell>
          <cell r="CB126" t="str">
            <v>X</v>
          </cell>
          <cell r="CC126" t="str">
            <v>-</v>
          </cell>
          <cell r="CD126">
            <v>0</v>
          </cell>
          <cell r="CE126">
            <v>0</v>
          </cell>
          <cell r="CF126">
            <v>0</v>
          </cell>
          <cell r="CG126">
            <v>0</v>
          </cell>
          <cell r="CH126">
            <v>0</v>
          </cell>
          <cell r="CI126">
            <v>0</v>
          </cell>
          <cell r="CJ126">
            <v>0</v>
          </cell>
          <cell r="CK126">
            <v>0</v>
          </cell>
          <cell r="CL126">
            <v>0</v>
          </cell>
          <cell r="CM126">
            <v>0</v>
          </cell>
          <cell r="CN126">
            <v>0</v>
          </cell>
          <cell r="CO126">
            <v>0</v>
          </cell>
        </row>
        <row r="127">
          <cell r="B127" t="str">
            <v>C2427884-01</v>
          </cell>
          <cell r="C127" t="str">
            <v>Fluidos Tecnicos, S.A. DE C.V.</v>
          </cell>
          <cell r="D127" t="str">
            <v>Wareham</v>
          </cell>
          <cell r="E127" t="str">
            <v>Rich</v>
          </cell>
          <cell r="F127" t="str">
            <v>Miller</v>
          </cell>
          <cell r="G127" t="str">
            <v>-</v>
          </cell>
          <cell r="H127" t="str">
            <v>FLT</v>
          </cell>
          <cell r="I127" t="str">
            <v>PSY/MTY-1-021/14E REV2</v>
          </cell>
          <cell r="J127" t="str">
            <v>C-1111/2111</v>
          </cell>
          <cell r="K127" t="str">
            <v>SC13232</v>
          </cell>
          <cell r="L127">
            <v>0</v>
          </cell>
          <cell r="M127">
            <v>1</v>
          </cell>
          <cell r="N127" t="str">
            <v>LMC311P</v>
          </cell>
          <cell r="O127">
            <v>93716.75</v>
          </cell>
          <cell r="P127" t="str">
            <v>-</v>
          </cell>
          <cell r="Q127" t="str">
            <v>FLT</v>
          </cell>
          <cell r="R127" t="str">
            <v>CA</v>
          </cell>
          <cell r="S127" t="str">
            <v>N</v>
          </cell>
          <cell r="T127" t="str">
            <v>N</v>
          </cell>
          <cell r="U127">
            <v>41781</v>
          </cell>
          <cell r="V127">
            <v>41782</v>
          </cell>
          <cell r="W127">
            <v>41862</v>
          </cell>
          <cell r="X127">
            <v>41862</v>
          </cell>
          <cell r="Y127">
            <v>41781</v>
          </cell>
          <cell r="Z127" t="str">
            <v>-</v>
          </cell>
          <cell r="AA127" t="str">
            <v>-</v>
          </cell>
          <cell r="AB127">
            <v>41796</v>
          </cell>
          <cell r="AC127">
            <v>41750</v>
          </cell>
          <cell r="AD127">
            <v>41764</v>
          </cell>
          <cell r="AE127">
            <v>41798</v>
          </cell>
          <cell r="AF127">
            <v>41802</v>
          </cell>
          <cell r="AG127">
            <v>0</v>
          </cell>
          <cell r="AH127">
            <v>41832</v>
          </cell>
          <cell r="AI127" t="str">
            <v>-</v>
          </cell>
          <cell r="AJ127">
            <v>15</v>
          </cell>
          <cell r="AK127">
            <v>11.428571428571429</v>
          </cell>
          <cell r="AL127">
            <v>41781</v>
          </cell>
          <cell r="AM127" t="str">
            <v>-</v>
          </cell>
          <cell r="AN127" t="str">
            <v>-</v>
          </cell>
          <cell r="AO127">
            <v>0</v>
          </cell>
          <cell r="AP127">
            <v>0</v>
          </cell>
          <cell r="AQ127">
            <v>0</v>
          </cell>
          <cell r="AR127">
            <v>0</v>
          </cell>
          <cell r="AS127">
            <v>0</v>
          </cell>
          <cell r="AT127">
            <v>0</v>
          </cell>
          <cell r="AU127">
            <v>0</v>
          </cell>
          <cell r="AV127">
            <v>41794</v>
          </cell>
          <cell r="AW127">
            <v>0</v>
          </cell>
          <cell r="AX127">
            <v>41796</v>
          </cell>
          <cell r="AY127">
            <v>0</v>
          </cell>
          <cell r="AZ127" t="str">
            <v/>
          </cell>
          <cell r="BA127">
            <v>9</v>
          </cell>
          <cell r="BB127" t="str">
            <v>On-Time/Early</v>
          </cell>
          <cell r="BC127" t="str">
            <v/>
          </cell>
          <cell r="BD127" t="str">
            <v>FCA</v>
          </cell>
          <cell r="BE127" t="str">
            <v>Arvada</v>
          </cell>
          <cell r="BF127" t="str">
            <v>Mexico</v>
          </cell>
          <cell r="BG127">
            <v>0</v>
          </cell>
          <cell r="BH127" t="str">
            <v>DI</v>
          </cell>
          <cell r="BI127">
            <v>0</v>
          </cell>
          <cell r="BJ127">
            <v>41789</v>
          </cell>
          <cell r="BK127">
            <v>41796</v>
          </cell>
          <cell r="BL127">
            <v>41803</v>
          </cell>
          <cell r="BM127">
            <v>41810</v>
          </cell>
          <cell r="BN127">
            <v>41876</v>
          </cell>
          <cell r="BO127">
            <v>41883</v>
          </cell>
          <cell r="BP127">
            <v>7</v>
          </cell>
          <cell r="BQ127">
            <v>0</v>
          </cell>
          <cell r="BR127">
            <v>-7</v>
          </cell>
          <cell r="BS127">
            <v>-14</v>
          </cell>
          <cell r="BT127">
            <v>0</v>
          </cell>
          <cell r="BU127">
            <v>-80</v>
          </cell>
          <cell r="BV127">
            <v>-87</v>
          </cell>
          <cell r="BW127">
            <v>0</v>
          </cell>
          <cell r="BX127">
            <v>0</v>
          </cell>
          <cell r="BY127">
            <v>0</v>
          </cell>
          <cell r="BZ127" t="str">
            <v>-</v>
          </cell>
          <cell r="CA127" t="str">
            <v>-</v>
          </cell>
          <cell r="CB127" t="str">
            <v>X</v>
          </cell>
          <cell r="CC127" t="str">
            <v>-</v>
          </cell>
          <cell r="CD127">
            <v>0</v>
          </cell>
          <cell r="CE127">
            <v>0</v>
          </cell>
          <cell r="CF127">
            <v>0</v>
          </cell>
          <cell r="CG127">
            <v>0</v>
          </cell>
          <cell r="CH127">
            <v>0</v>
          </cell>
          <cell r="CI127">
            <v>0</v>
          </cell>
          <cell r="CJ127">
            <v>0</v>
          </cell>
          <cell r="CK127">
            <v>0</v>
          </cell>
          <cell r="CL127">
            <v>0</v>
          </cell>
          <cell r="CM127">
            <v>0</v>
          </cell>
          <cell r="CN127">
            <v>0</v>
          </cell>
          <cell r="CO127">
            <v>0</v>
          </cell>
        </row>
        <row r="128">
          <cell r="B128" t="str">
            <v>A2420661-01</v>
          </cell>
          <cell r="C128" t="str">
            <v>Chevron</v>
          </cell>
          <cell r="D128" t="str">
            <v>Wareham</v>
          </cell>
          <cell r="E128" t="str">
            <v>Morse</v>
          </cell>
          <cell r="F128" t="str">
            <v>Miller</v>
          </cell>
          <cell r="G128" t="str">
            <v>-</v>
          </cell>
          <cell r="H128" t="str">
            <v>FLT</v>
          </cell>
          <cell r="I128" t="str">
            <v>0010258174</v>
          </cell>
          <cell r="J128" t="str">
            <v>P212/412SP</v>
          </cell>
          <cell r="K128">
            <v>124785</v>
          </cell>
          <cell r="L128">
            <v>0</v>
          </cell>
          <cell r="M128">
            <v>1</v>
          </cell>
          <cell r="N128" t="str">
            <v>LMV311</v>
          </cell>
          <cell r="O128">
            <v>50577</v>
          </cell>
          <cell r="P128" t="str">
            <v>-</v>
          </cell>
          <cell r="Q128" t="str">
            <v>FLT</v>
          </cell>
          <cell r="R128" t="str">
            <v>PA</v>
          </cell>
          <cell r="S128" t="str">
            <v>N</v>
          </cell>
          <cell r="T128" t="str">
            <v>N</v>
          </cell>
          <cell r="U128">
            <v>41765</v>
          </cell>
          <cell r="V128">
            <v>41765</v>
          </cell>
          <cell r="W128">
            <v>41849</v>
          </cell>
          <cell r="X128">
            <v>41849</v>
          </cell>
          <cell r="Y128">
            <v>41765</v>
          </cell>
          <cell r="Z128">
            <v>41772</v>
          </cell>
          <cell r="AA128" t="str">
            <v>-</v>
          </cell>
          <cell r="AB128">
            <v>41772</v>
          </cell>
          <cell r="AC128">
            <v>41737</v>
          </cell>
          <cell r="AD128">
            <v>41751</v>
          </cell>
          <cell r="AE128">
            <v>41800</v>
          </cell>
          <cell r="AF128">
            <v>41803</v>
          </cell>
          <cell r="AG128">
            <v>0</v>
          </cell>
          <cell r="AH128">
            <v>41819</v>
          </cell>
          <cell r="AI128" t="str">
            <v>-</v>
          </cell>
          <cell r="AJ128">
            <v>29</v>
          </cell>
          <cell r="AK128">
            <v>12</v>
          </cell>
          <cell r="AL128">
            <v>41765</v>
          </cell>
          <cell r="AM128">
            <v>0</v>
          </cell>
          <cell r="AN128" t="str">
            <v>-</v>
          </cell>
          <cell r="AO128">
            <v>0</v>
          </cell>
          <cell r="AP128">
            <v>0</v>
          </cell>
          <cell r="AQ128">
            <v>0</v>
          </cell>
          <cell r="AR128">
            <v>0</v>
          </cell>
          <cell r="AS128">
            <v>0</v>
          </cell>
          <cell r="AT128">
            <v>0</v>
          </cell>
          <cell r="AU128">
            <v>0</v>
          </cell>
          <cell r="AV128">
            <v>41795</v>
          </cell>
          <cell r="AW128">
            <v>0</v>
          </cell>
          <cell r="AX128">
            <v>0</v>
          </cell>
          <cell r="AY128">
            <v>0</v>
          </cell>
          <cell r="AZ128" t="str">
            <v/>
          </cell>
          <cell r="BA128">
            <v>23</v>
          </cell>
          <cell r="BB128" t="str">
            <v>On-Time/Early</v>
          </cell>
          <cell r="BC128" t="str">
            <v/>
          </cell>
          <cell r="BD128" t="str">
            <v>EXW</v>
          </cell>
          <cell r="BE128" t="str">
            <v>ARVADA</v>
          </cell>
          <cell r="BF128" t="str">
            <v>USA CA</v>
          </cell>
          <cell r="BG128">
            <v>0</v>
          </cell>
          <cell r="BH128" t="str">
            <v>DK</v>
          </cell>
          <cell r="BI128">
            <v>0</v>
          </cell>
          <cell r="BJ128">
            <v>41772</v>
          </cell>
          <cell r="BK128">
            <v>41779</v>
          </cell>
          <cell r="BL128">
            <v>41779</v>
          </cell>
          <cell r="BM128">
            <v>41793</v>
          </cell>
          <cell r="BN128">
            <v>41863</v>
          </cell>
          <cell r="BO128">
            <v>41870</v>
          </cell>
          <cell r="BP128">
            <v>24</v>
          </cell>
          <cell r="BQ128">
            <v>17</v>
          </cell>
          <cell r="BR128">
            <v>17</v>
          </cell>
          <cell r="BS128">
            <v>3</v>
          </cell>
          <cell r="BT128">
            <v>0</v>
          </cell>
          <cell r="BU128">
            <v>-67</v>
          </cell>
          <cell r="BV128">
            <v>-74</v>
          </cell>
          <cell r="BW128">
            <v>0</v>
          </cell>
          <cell r="BX128">
            <v>0</v>
          </cell>
          <cell r="BY128">
            <v>0</v>
          </cell>
          <cell r="BZ128" t="str">
            <v>-</v>
          </cell>
          <cell r="CA128" t="str">
            <v>-</v>
          </cell>
          <cell r="CB128" t="str">
            <v>X</v>
          </cell>
          <cell r="CC128" t="str">
            <v>-</v>
          </cell>
          <cell r="CD128">
            <v>0</v>
          </cell>
          <cell r="CE128">
            <v>0</v>
          </cell>
          <cell r="CF128">
            <v>0</v>
          </cell>
          <cell r="CG128">
            <v>0</v>
          </cell>
          <cell r="CH128">
            <v>0</v>
          </cell>
          <cell r="CI128">
            <v>0</v>
          </cell>
          <cell r="CJ128">
            <v>0</v>
          </cell>
          <cell r="CK128">
            <v>0</v>
          </cell>
          <cell r="CL128">
            <v>0</v>
          </cell>
          <cell r="CM128">
            <v>0</v>
          </cell>
          <cell r="CN128">
            <v>0</v>
          </cell>
          <cell r="CO128">
            <v>0</v>
          </cell>
        </row>
        <row r="129">
          <cell r="B129" t="str">
            <v>C2402837-01</v>
          </cell>
          <cell r="C129" t="str">
            <v>Williams</v>
          </cell>
          <cell r="D129" t="str">
            <v>Le</v>
          </cell>
          <cell r="E129">
            <v>0</v>
          </cell>
          <cell r="F129" t="str">
            <v>Rutherford</v>
          </cell>
          <cell r="G129" t="str">
            <v>-</v>
          </cell>
          <cell r="H129" t="str">
            <v>FLT</v>
          </cell>
          <cell r="I129" t="str">
            <v>219147</v>
          </cell>
          <cell r="J129" t="str">
            <v>Duplicate C2239906</v>
          </cell>
          <cell r="K129" t="str">
            <v>SC14081</v>
          </cell>
          <cell r="L129">
            <v>0</v>
          </cell>
          <cell r="M129">
            <v>1</v>
          </cell>
          <cell r="N129" t="str">
            <v>LMC311P</v>
          </cell>
          <cell r="O129">
            <v>146096</v>
          </cell>
          <cell r="P129" t="str">
            <v>PP</v>
          </cell>
          <cell r="Q129" t="str">
            <v>FLT</v>
          </cell>
          <cell r="R129" t="str">
            <v>CA</v>
          </cell>
          <cell r="S129" t="str">
            <v>N</v>
          </cell>
          <cell r="T129" t="str">
            <v>N</v>
          </cell>
          <cell r="U129">
            <v>41719</v>
          </cell>
          <cell r="V129">
            <v>41719</v>
          </cell>
          <cell r="W129">
            <v>41869</v>
          </cell>
          <cell r="X129">
            <v>41869</v>
          </cell>
          <cell r="Y129">
            <v>41719</v>
          </cell>
          <cell r="Z129">
            <v>41726</v>
          </cell>
          <cell r="AA129" t="str">
            <v>-</v>
          </cell>
          <cell r="AB129">
            <v>41733</v>
          </cell>
          <cell r="AC129">
            <v>41757</v>
          </cell>
          <cell r="AD129">
            <v>41771</v>
          </cell>
          <cell r="AE129">
            <v>41805</v>
          </cell>
          <cell r="AF129">
            <v>41809</v>
          </cell>
          <cell r="AG129">
            <v>0</v>
          </cell>
          <cell r="AH129">
            <v>41839</v>
          </cell>
          <cell r="AI129" t="str">
            <v>-</v>
          </cell>
          <cell r="AJ129">
            <v>65</v>
          </cell>
          <cell r="AK129">
            <v>21.428571428571427</v>
          </cell>
          <cell r="AL129">
            <v>41719</v>
          </cell>
          <cell r="AM129">
            <v>41729</v>
          </cell>
          <cell r="AN129" t="str">
            <v>-</v>
          </cell>
          <cell r="AO129" t="str">
            <v>-</v>
          </cell>
          <cell r="AP129">
            <v>41752</v>
          </cell>
          <cell r="AQ129">
            <v>41752</v>
          </cell>
          <cell r="AR129">
            <v>41788</v>
          </cell>
          <cell r="AS129">
            <v>41793</v>
          </cell>
          <cell r="AT129" t="str">
            <v>Wareham</v>
          </cell>
          <cell r="AU129" t="str">
            <v>Wareham</v>
          </cell>
          <cell r="AV129">
            <v>41793</v>
          </cell>
          <cell r="AW129">
            <v>0</v>
          </cell>
          <cell r="AX129">
            <v>0</v>
          </cell>
          <cell r="AY129">
            <v>0</v>
          </cell>
          <cell r="AZ129" t="str">
            <v/>
          </cell>
          <cell r="BA129">
            <v>53</v>
          </cell>
          <cell r="BB129" t="str">
            <v>On-Time/Early</v>
          </cell>
          <cell r="BC129" t="str">
            <v>On-Time/Early</v>
          </cell>
          <cell r="BD129" t="str">
            <v>FCA</v>
          </cell>
          <cell r="BE129" t="str">
            <v>WV - USA</v>
          </cell>
          <cell r="BF129" t="str">
            <v>USA</v>
          </cell>
          <cell r="BG129">
            <v>0</v>
          </cell>
          <cell r="BH129" t="str">
            <v>DI</v>
          </cell>
          <cell r="BI129">
            <v>0</v>
          </cell>
          <cell r="BJ129" t="str">
            <v>-</v>
          </cell>
          <cell r="BK129" t="str">
            <v>-</v>
          </cell>
          <cell r="BL129" t="str">
            <v>-</v>
          </cell>
          <cell r="BM129" t="str">
            <v>-</v>
          </cell>
          <cell r="BN129" t="str">
            <v>-</v>
          </cell>
          <cell r="BO129" t="str">
            <v>-</v>
          </cell>
          <cell r="BP129" t="str">
            <v>-</v>
          </cell>
          <cell r="BQ129" t="str">
            <v>-</v>
          </cell>
          <cell r="BR129" t="str">
            <v>-</v>
          </cell>
          <cell r="BS129" t="str">
            <v>-</v>
          </cell>
          <cell r="BT129" t="str">
            <v>-</v>
          </cell>
          <cell r="BU129" t="str">
            <v>-</v>
          </cell>
          <cell r="BV129" t="str">
            <v>-</v>
          </cell>
          <cell r="BW129">
            <v>0</v>
          </cell>
          <cell r="BX129">
            <v>0</v>
          </cell>
          <cell r="BY129">
            <v>0</v>
          </cell>
          <cell r="BZ129" t="str">
            <v>-</v>
          </cell>
          <cell r="CA129" t="str">
            <v>-</v>
          </cell>
          <cell r="CB129" t="str">
            <v>X</v>
          </cell>
          <cell r="CC129" t="str">
            <v>-</v>
          </cell>
          <cell r="CD129">
            <v>0</v>
          </cell>
          <cell r="CE129">
            <v>0</v>
          </cell>
          <cell r="CF129">
            <v>0</v>
          </cell>
          <cell r="CG129">
            <v>0</v>
          </cell>
          <cell r="CH129">
            <v>0</v>
          </cell>
          <cell r="CI129">
            <v>0</v>
          </cell>
          <cell r="CJ129">
            <v>0</v>
          </cell>
          <cell r="CK129">
            <v>0</v>
          </cell>
          <cell r="CL129">
            <v>0</v>
          </cell>
          <cell r="CM129">
            <v>0</v>
          </cell>
          <cell r="CN129">
            <v>0</v>
          </cell>
          <cell r="CO129">
            <v>0</v>
          </cell>
        </row>
        <row r="130">
          <cell r="B130" t="str">
            <v>A2367390-01-02</v>
          </cell>
          <cell r="C130" t="str">
            <v>NPE/ North West Redwater</v>
          </cell>
          <cell r="D130" t="str">
            <v>Kennedy</v>
          </cell>
          <cell r="E130">
            <v>0</v>
          </cell>
          <cell r="F130" t="str">
            <v>Miller</v>
          </cell>
          <cell r="G130">
            <v>0</v>
          </cell>
          <cell r="H130" t="str">
            <v>Kursten</v>
          </cell>
          <cell r="I130" t="str">
            <v>PUR537634</v>
          </cell>
          <cell r="J130">
            <v>0</v>
          </cell>
          <cell r="K130" t="str">
            <v>120656-1</v>
          </cell>
          <cell r="L130">
            <v>0</v>
          </cell>
          <cell r="M130">
            <v>2</v>
          </cell>
          <cell r="N130" t="str">
            <v>LMV322</v>
          </cell>
          <cell r="O130">
            <v>120622.22</v>
          </cell>
          <cell r="P130" t="str">
            <v>-</v>
          </cell>
          <cell r="Q130" t="str">
            <v>STD</v>
          </cell>
          <cell r="R130" t="str">
            <v>PC</v>
          </cell>
          <cell r="S130" t="str">
            <v>N</v>
          </cell>
          <cell r="T130" t="str">
            <v>N</v>
          </cell>
          <cell r="U130">
            <v>41625</v>
          </cell>
          <cell r="V130">
            <v>41626</v>
          </cell>
          <cell r="W130">
            <v>41886</v>
          </cell>
          <cell r="X130">
            <v>41886</v>
          </cell>
          <cell r="Y130">
            <v>41625</v>
          </cell>
          <cell r="Z130">
            <v>41633</v>
          </cell>
          <cell r="AA130" t="str">
            <v>-</v>
          </cell>
          <cell r="AB130">
            <v>41633</v>
          </cell>
          <cell r="AC130">
            <v>41774</v>
          </cell>
          <cell r="AD130">
            <v>41788</v>
          </cell>
          <cell r="AE130">
            <v>41817</v>
          </cell>
          <cell r="AF130">
            <v>41820</v>
          </cell>
          <cell r="AG130">
            <v>0</v>
          </cell>
          <cell r="AH130">
            <v>41856</v>
          </cell>
          <cell r="AI130" t="str">
            <v>-</v>
          </cell>
          <cell r="AJ130">
            <v>139</v>
          </cell>
          <cell r="AK130">
            <v>37.142857142857146</v>
          </cell>
          <cell r="AL130">
            <v>41625</v>
          </cell>
          <cell r="AM130">
            <v>41991</v>
          </cell>
          <cell r="AN130" t="str">
            <v>-</v>
          </cell>
          <cell r="AO130">
            <v>41663</v>
          </cell>
          <cell r="AP130">
            <v>41660</v>
          </cell>
          <cell r="AQ130">
            <v>0</v>
          </cell>
          <cell r="AR130">
            <v>41725</v>
          </cell>
          <cell r="AS130">
            <v>41780</v>
          </cell>
          <cell r="AT130" t="str">
            <v>Kampman</v>
          </cell>
          <cell r="AU130">
            <v>0</v>
          </cell>
          <cell r="AV130">
            <v>41786</v>
          </cell>
          <cell r="AW130">
            <v>0</v>
          </cell>
          <cell r="AX130">
            <v>0</v>
          </cell>
          <cell r="AY130">
            <v>0</v>
          </cell>
          <cell r="AZ130" t="str">
            <v/>
          </cell>
          <cell r="BA130">
            <v>115</v>
          </cell>
          <cell r="BB130" t="str">
            <v>On-Time/Early</v>
          </cell>
          <cell r="BC130" t="str">
            <v/>
          </cell>
          <cell r="BD130" t="str">
            <v>FCA</v>
          </cell>
          <cell r="BE130" t="str">
            <v>Arvada</v>
          </cell>
          <cell r="BF130" t="str">
            <v>CANADA</v>
          </cell>
          <cell r="BG130">
            <v>0</v>
          </cell>
          <cell r="BH130" t="str">
            <v>DI</v>
          </cell>
          <cell r="BI130">
            <v>2010</v>
          </cell>
          <cell r="BJ130">
            <v>41633</v>
          </cell>
          <cell r="BK130">
            <v>41640</v>
          </cell>
          <cell r="BL130">
            <v>41649</v>
          </cell>
          <cell r="BM130">
            <v>41654</v>
          </cell>
          <cell r="BN130">
            <v>41900</v>
          </cell>
          <cell r="BO130">
            <v>41907</v>
          </cell>
          <cell r="BP130" t="str">
            <v>-</v>
          </cell>
          <cell r="BQ130" t="str">
            <v>-</v>
          </cell>
          <cell r="BR130" t="str">
            <v>-</v>
          </cell>
          <cell r="BS130" t="str">
            <v>-</v>
          </cell>
          <cell r="BT130" t="str">
            <v>-</v>
          </cell>
          <cell r="BU130" t="str">
            <v>-</v>
          </cell>
          <cell r="BV130" t="str">
            <v>-</v>
          </cell>
          <cell r="BW130">
            <v>0</v>
          </cell>
          <cell r="BX130">
            <v>0</v>
          </cell>
          <cell r="BY130">
            <v>0</v>
          </cell>
          <cell r="BZ130">
            <v>0</v>
          </cell>
          <cell r="CA130">
            <v>0</v>
          </cell>
          <cell r="CB130" t="str">
            <v>X</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row>
        <row r="131">
          <cell r="B131" t="str">
            <v>C2335464-07</v>
          </cell>
          <cell r="C131" t="str">
            <v xml:space="preserve">Shell Oil Co/ Elba Liquefaction Project </v>
          </cell>
          <cell r="D131" t="str">
            <v>Mckechnie</v>
          </cell>
          <cell r="E131">
            <v>0</v>
          </cell>
          <cell r="F131" t="str">
            <v>Rossmiller</v>
          </cell>
          <cell r="G131" t="str">
            <v>Mckechnie</v>
          </cell>
          <cell r="H131" t="str">
            <v>Norma</v>
          </cell>
          <cell r="I131" t="str">
            <v>4511867744</v>
          </cell>
          <cell r="J131" t="str">
            <v>K-0301</v>
          </cell>
          <cell r="K131" t="str">
            <v>SC13107</v>
          </cell>
          <cell r="L131">
            <v>0</v>
          </cell>
          <cell r="M131">
            <v>1</v>
          </cell>
          <cell r="N131" t="str">
            <v>BMC311P</v>
          </cell>
          <cell r="O131">
            <v>341135.84</v>
          </cell>
          <cell r="P131" t="str">
            <v>PP</v>
          </cell>
          <cell r="Q131" t="str">
            <v>MCPX</v>
          </cell>
          <cell r="R131" t="str">
            <v>CG</v>
          </cell>
          <cell r="S131" t="str">
            <v>Y</v>
          </cell>
          <cell r="T131" t="str">
            <v>N</v>
          </cell>
          <cell r="U131">
            <v>41702</v>
          </cell>
          <cell r="V131">
            <v>41702</v>
          </cell>
          <cell r="W131">
            <v>42131</v>
          </cell>
          <cell r="X131">
            <v>42131</v>
          </cell>
          <cell r="Y131">
            <v>41702</v>
          </cell>
          <cell r="Z131">
            <v>41549</v>
          </cell>
          <cell r="AA131">
            <v>41549</v>
          </cell>
          <cell r="AB131">
            <v>41716</v>
          </cell>
          <cell r="AC131">
            <v>42019</v>
          </cell>
          <cell r="AD131">
            <v>42033</v>
          </cell>
          <cell r="AE131">
            <v>41633</v>
          </cell>
          <cell r="AF131">
            <v>42019</v>
          </cell>
          <cell r="AG131">
            <v>0</v>
          </cell>
          <cell r="AH131">
            <v>42101</v>
          </cell>
          <cell r="AI131" t="str">
            <v>-</v>
          </cell>
          <cell r="AJ131">
            <v>228</v>
          </cell>
          <cell r="AK131">
            <v>61.285714285714285</v>
          </cell>
          <cell r="AL131">
            <v>41701</v>
          </cell>
          <cell r="AM131">
            <v>0</v>
          </cell>
          <cell r="AN131">
            <v>0</v>
          </cell>
          <cell r="AO131">
            <v>0</v>
          </cell>
          <cell r="AP131">
            <v>0</v>
          </cell>
          <cell r="AQ131">
            <v>0</v>
          </cell>
          <cell r="AR131">
            <v>0</v>
          </cell>
          <cell r="AS131">
            <v>0</v>
          </cell>
          <cell r="AT131">
            <v>0</v>
          </cell>
          <cell r="AU131">
            <v>0</v>
          </cell>
          <cell r="AV131">
            <v>41732</v>
          </cell>
          <cell r="AW131">
            <v>0</v>
          </cell>
          <cell r="AX131">
            <v>0</v>
          </cell>
          <cell r="AY131">
            <v>0</v>
          </cell>
          <cell r="AZ131" t="str">
            <v/>
          </cell>
          <cell r="BA131">
            <v>23</v>
          </cell>
          <cell r="BB131" t="str">
            <v>On-Time/Early</v>
          </cell>
          <cell r="BC131" t="str">
            <v/>
          </cell>
          <cell r="BD131" t="str">
            <v>FCA</v>
          </cell>
          <cell r="BE131" t="str">
            <v>Arvada</v>
          </cell>
          <cell r="BF131" t="str">
            <v>USA</v>
          </cell>
          <cell r="BG131">
            <v>0</v>
          </cell>
          <cell r="BH131" t="str">
            <v>DI</v>
          </cell>
          <cell r="BI131">
            <v>0</v>
          </cell>
          <cell r="BJ131">
            <v>41709</v>
          </cell>
          <cell r="BK131">
            <v>41716</v>
          </cell>
          <cell r="BL131">
            <v>41732</v>
          </cell>
          <cell r="BM131">
            <v>41730</v>
          </cell>
          <cell r="BN131">
            <v>42159</v>
          </cell>
          <cell r="BO131">
            <v>42166</v>
          </cell>
          <cell r="BP131">
            <v>41554</v>
          </cell>
          <cell r="BQ131">
            <v>41554</v>
          </cell>
          <cell r="BR131">
            <v>41561</v>
          </cell>
          <cell r="BS131">
            <v>41568</v>
          </cell>
          <cell r="BT131">
            <v>41641</v>
          </cell>
          <cell r="BU131">
            <v>-363</v>
          </cell>
          <cell r="BV131">
            <v>-370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row>
        <row r="132">
          <cell r="B132" t="str">
            <v>C2335464-08</v>
          </cell>
          <cell r="C132" t="str">
            <v xml:space="preserve">Shell Oil Co/ Elba Liquefaction Project </v>
          </cell>
          <cell r="D132" t="str">
            <v>Mckechnie</v>
          </cell>
          <cell r="E132">
            <v>0</v>
          </cell>
          <cell r="F132" t="str">
            <v>Rossmiller</v>
          </cell>
          <cell r="G132" t="str">
            <v>Mckechnie</v>
          </cell>
          <cell r="H132" t="str">
            <v>Norma</v>
          </cell>
          <cell r="I132" t="str">
            <v>4511867744</v>
          </cell>
          <cell r="J132" t="str">
            <v>K-0301</v>
          </cell>
          <cell r="K132" t="str">
            <v>SC13107</v>
          </cell>
          <cell r="L132">
            <v>0</v>
          </cell>
          <cell r="M132">
            <v>1</v>
          </cell>
          <cell r="N132" t="str">
            <v>BMC311P</v>
          </cell>
          <cell r="O132">
            <v>341135.83</v>
          </cell>
          <cell r="P132" t="str">
            <v>PP</v>
          </cell>
          <cell r="Q132" t="str">
            <v>MCPX</v>
          </cell>
          <cell r="R132" t="str">
            <v>CG</v>
          </cell>
          <cell r="S132" t="str">
            <v>Y</v>
          </cell>
          <cell r="T132" t="str">
            <v>N</v>
          </cell>
          <cell r="U132">
            <v>41702</v>
          </cell>
          <cell r="V132">
            <v>41702</v>
          </cell>
          <cell r="W132">
            <v>42193</v>
          </cell>
          <cell r="X132">
            <v>42193</v>
          </cell>
          <cell r="Y132">
            <v>41702</v>
          </cell>
          <cell r="Z132">
            <v>41549</v>
          </cell>
          <cell r="AA132">
            <v>41549</v>
          </cell>
          <cell r="AB132">
            <v>41716</v>
          </cell>
          <cell r="AC132">
            <v>42081</v>
          </cell>
          <cell r="AD132">
            <v>42095</v>
          </cell>
          <cell r="AE132">
            <v>41633</v>
          </cell>
          <cell r="AF132">
            <v>42081</v>
          </cell>
          <cell r="AG132">
            <v>0</v>
          </cell>
          <cell r="AH132">
            <v>42163</v>
          </cell>
          <cell r="AI132" t="str">
            <v>-</v>
          </cell>
          <cell r="AJ132">
            <v>272</v>
          </cell>
          <cell r="AK132">
            <v>70.142857142857139</v>
          </cell>
          <cell r="AL132">
            <v>41701</v>
          </cell>
          <cell r="AM132">
            <v>0</v>
          </cell>
          <cell r="AN132">
            <v>0</v>
          </cell>
          <cell r="AO132">
            <v>0</v>
          </cell>
          <cell r="AP132">
            <v>0</v>
          </cell>
          <cell r="AQ132">
            <v>0</v>
          </cell>
          <cell r="AR132">
            <v>0</v>
          </cell>
          <cell r="AS132">
            <v>0</v>
          </cell>
          <cell r="AT132">
            <v>0</v>
          </cell>
          <cell r="AU132">
            <v>0</v>
          </cell>
          <cell r="AV132">
            <v>41732</v>
          </cell>
          <cell r="AW132">
            <v>0</v>
          </cell>
          <cell r="AX132">
            <v>0</v>
          </cell>
          <cell r="AY132">
            <v>0</v>
          </cell>
          <cell r="AZ132" t="str">
            <v/>
          </cell>
          <cell r="BA132">
            <v>23</v>
          </cell>
          <cell r="BB132" t="str">
            <v>On-Time/Early</v>
          </cell>
          <cell r="BC132" t="str">
            <v/>
          </cell>
          <cell r="BD132" t="str">
            <v>FCA</v>
          </cell>
          <cell r="BE132" t="str">
            <v>Arvada</v>
          </cell>
          <cell r="BF132" t="str">
            <v>USA</v>
          </cell>
          <cell r="BG132">
            <v>0</v>
          </cell>
          <cell r="BH132" t="str">
            <v>DI</v>
          </cell>
          <cell r="BI132">
            <v>0</v>
          </cell>
          <cell r="BJ132">
            <v>41709</v>
          </cell>
          <cell r="BK132">
            <v>41716</v>
          </cell>
          <cell r="BL132">
            <v>41732</v>
          </cell>
          <cell r="BM132">
            <v>41730</v>
          </cell>
          <cell r="BN132">
            <v>42221</v>
          </cell>
          <cell r="BO132">
            <v>42228</v>
          </cell>
          <cell r="BP132">
            <v>41554</v>
          </cell>
          <cell r="BQ132">
            <v>41554</v>
          </cell>
          <cell r="BR132">
            <v>41561</v>
          </cell>
          <cell r="BS132">
            <v>41568</v>
          </cell>
          <cell r="BT132">
            <v>41641</v>
          </cell>
          <cell r="BU132">
            <v>-425</v>
          </cell>
          <cell r="BV132">
            <v>-432</v>
          </cell>
          <cell r="BW132">
            <v>0</v>
          </cell>
          <cell r="BX132">
            <v>0</v>
          </cell>
          <cell r="BY132">
            <v>0</v>
          </cell>
          <cell r="BZ132">
            <v>0</v>
          </cell>
          <cell r="CA132">
            <v>0</v>
          </cell>
          <cell r="CB132">
            <v>0</v>
          </cell>
          <cell r="CC132">
            <v>0</v>
          </cell>
          <cell r="CD132">
            <v>0</v>
          </cell>
          <cell r="CE132">
            <v>0</v>
          </cell>
          <cell r="CF132">
            <v>0</v>
          </cell>
          <cell r="CG132">
            <v>0</v>
          </cell>
          <cell r="CH132">
            <v>0</v>
          </cell>
          <cell r="CI132">
            <v>0</v>
          </cell>
          <cell r="CJ132">
            <v>0</v>
          </cell>
          <cell r="CK132">
            <v>0</v>
          </cell>
          <cell r="CL132">
            <v>0</v>
          </cell>
          <cell r="CM132">
            <v>0</v>
          </cell>
          <cell r="CN132">
            <v>0</v>
          </cell>
          <cell r="CO132">
            <v>0</v>
          </cell>
        </row>
        <row r="133">
          <cell r="B133" t="str">
            <v>C2335464-09</v>
          </cell>
          <cell r="C133" t="str">
            <v xml:space="preserve">Shell Oil Co/ Elba Liquefaction Project </v>
          </cell>
          <cell r="D133" t="str">
            <v>Mckechnie</v>
          </cell>
          <cell r="E133">
            <v>0</v>
          </cell>
          <cell r="F133" t="str">
            <v>Rossmiller</v>
          </cell>
          <cell r="G133" t="str">
            <v>Mckechnie</v>
          </cell>
          <cell r="H133" t="str">
            <v>Norma</v>
          </cell>
          <cell r="I133" t="str">
            <v>4511867744</v>
          </cell>
          <cell r="J133" t="str">
            <v>K-0301</v>
          </cell>
          <cell r="K133" t="str">
            <v>SC13107</v>
          </cell>
          <cell r="L133">
            <v>0</v>
          </cell>
          <cell r="M133">
            <v>1</v>
          </cell>
          <cell r="N133" t="str">
            <v>BMC311P</v>
          </cell>
          <cell r="O133">
            <v>341136.5</v>
          </cell>
          <cell r="P133" t="str">
            <v>PP</v>
          </cell>
          <cell r="Q133" t="str">
            <v>MCPX</v>
          </cell>
          <cell r="R133" t="str">
            <v>CG</v>
          </cell>
          <cell r="S133" t="str">
            <v>Y</v>
          </cell>
          <cell r="T133" t="str">
            <v>N</v>
          </cell>
          <cell r="U133">
            <v>41702</v>
          </cell>
          <cell r="V133">
            <v>41702</v>
          </cell>
          <cell r="W133">
            <v>42256</v>
          </cell>
          <cell r="X133">
            <v>42256</v>
          </cell>
          <cell r="Y133">
            <v>41702</v>
          </cell>
          <cell r="Z133">
            <v>41549</v>
          </cell>
          <cell r="AA133">
            <v>41549</v>
          </cell>
          <cell r="AB133">
            <v>41716</v>
          </cell>
          <cell r="AC133">
            <v>42144</v>
          </cell>
          <cell r="AD133">
            <v>42158</v>
          </cell>
          <cell r="AE133">
            <v>41633</v>
          </cell>
          <cell r="AF133">
            <v>42144</v>
          </cell>
          <cell r="AG133">
            <v>0</v>
          </cell>
          <cell r="AH133">
            <v>42226</v>
          </cell>
          <cell r="AI133" t="str">
            <v>-</v>
          </cell>
          <cell r="AJ133">
            <v>317</v>
          </cell>
          <cell r="AK133">
            <v>79.142857142857139</v>
          </cell>
          <cell r="AL133">
            <v>41701</v>
          </cell>
          <cell r="AM133">
            <v>0</v>
          </cell>
          <cell r="AN133">
            <v>0</v>
          </cell>
          <cell r="AO133">
            <v>0</v>
          </cell>
          <cell r="AP133">
            <v>0</v>
          </cell>
          <cell r="AQ133">
            <v>0</v>
          </cell>
          <cell r="AR133">
            <v>0</v>
          </cell>
          <cell r="AS133">
            <v>0</v>
          </cell>
          <cell r="AT133">
            <v>0</v>
          </cell>
          <cell r="AU133">
            <v>0</v>
          </cell>
          <cell r="AV133">
            <v>41732</v>
          </cell>
          <cell r="AW133">
            <v>0</v>
          </cell>
          <cell r="AX133">
            <v>0</v>
          </cell>
          <cell r="AY133">
            <v>0</v>
          </cell>
          <cell r="AZ133" t="str">
            <v/>
          </cell>
          <cell r="BA133">
            <v>23</v>
          </cell>
          <cell r="BB133" t="str">
            <v>On-Time/Early</v>
          </cell>
          <cell r="BC133" t="str">
            <v/>
          </cell>
          <cell r="BD133" t="str">
            <v>FCA</v>
          </cell>
          <cell r="BE133" t="str">
            <v>Arvada</v>
          </cell>
          <cell r="BF133" t="str">
            <v>USA</v>
          </cell>
          <cell r="BG133">
            <v>0</v>
          </cell>
          <cell r="BH133" t="str">
            <v>DI</v>
          </cell>
          <cell r="BI133">
            <v>0</v>
          </cell>
          <cell r="BJ133">
            <v>41709</v>
          </cell>
          <cell r="BK133">
            <v>41716</v>
          </cell>
          <cell r="BL133">
            <v>41732</v>
          </cell>
          <cell r="BM133">
            <v>41730</v>
          </cell>
          <cell r="BN133">
            <v>42284</v>
          </cell>
          <cell r="BO133">
            <v>42291</v>
          </cell>
          <cell r="BP133">
            <v>41554</v>
          </cell>
          <cell r="BQ133">
            <v>41554</v>
          </cell>
          <cell r="BR133">
            <v>41561</v>
          </cell>
          <cell r="BS133">
            <v>41568</v>
          </cell>
          <cell r="BT133">
            <v>41641</v>
          </cell>
          <cell r="BU133">
            <v>-488</v>
          </cell>
          <cell r="BV133">
            <v>-495</v>
          </cell>
          <cell r="BW133">
            <v>0</v>
          </cell>
          <cell r="BX133">
            <v>0</v>
          </cell>
          <cell r="BY133">
            <v>0</v>
          </cell>
          <cell r="BZ133">
            <v>0</v>
          </cell>
          <cell r="CA133">
            <v>0</v>
          </cell>
          <cell r="CB133">
            <v>0</v>
          </cell>
          <cell r="CC133">
            <v>0</v>
          </cell>
          <cell r="CD133">
            <v>0</v>
          </cell>
          <cell r="CE133">
            <v>0</v>
          </cell>
          <cell r="CF133">
            <v>0</v>
          </cell>
          <cell r="CG133">
            <v>0</v>
          </cell>
          <cell r="CH133">
            <v>0</v>
          </cell>
          <cell r="CI133">
            <v>0</v>
          </cell>
          <cell r="CJ133">
            <v>0</v>
          </cell>
          <cell r="CK133">
            <v>0</v>
          </cell>
          <cell r="CL133">
            <v>0</v>
          </cell>
          <cell r="CM133">
            <v>0</v>
          </cell>
          <cell r="CN133">
            <v>0</v>
          </cell>
          <cell r="CO133">
            <v>0</v>
          </cell>
        </row>
        <row r="134">
          <cell r="B134" t="str">
            <v>C2335464-10</v>
          </cell>
          <cell r="C134" t="str">
            <v>Shell Oil Co/ Elba Liquefaction Project</v>
          </cell>
          <cell r="D134" t="str">
            <v>Mckechnie</v>
          </cell>
          <cell r="E134">
            <v>0</v>
          </cell>
          <cell r="F134" t="str">
            <v>Rossmiller</v>
          </cell>
          <cell r="G134" t="str">
            <v>Mckechnie</v>
          </cell>
          <cell r="H134" t="str">
            <v>Norma</v>
          </cell>
          <cell r="I134" t="str">
            <v>4511867744</v>
          </cell>
          <cell r="J134" t="str">
            <v>K-0301</v>
          </cell>
          <cell r="K134" t="str">
            <v>SC13107</v>
          </cell>
          <cell r="L134">
            <v>0</v>
          </cell>
          <cell r="M134">
            <v>1</v>
          </cell>
          <cell r="N134" t="str">
            <v>BMC311P</v>
          </cell>
          <cell r="O134">
            <v>341135.83</v>
          </cell>
          <cell r="P134" t="str">
            <v>PP</v>
          </cell>
          <cell r="Q134" t="str">
            <v>MCPX</v>
          </cell>
          <cell r="R134" t="str">
            <v>CG</v>
          </cell>
          <cell r="S134" t="str">
            <v>Y</v>
          </cell>
          <cell r="T134" t="str">
            <v>N</v>
          </cell>
          <cell r="U134">
            <v>41702</v>
          </cell>
          <cell r="V134">
            <v>41702</v>
          </cell>
          <cell r="W134">
            <v>42318</v>
          </cell>
          <cell r="X134">
            <v>42318</v>
          </cell>
          <cell r="Y134">
            <v>41702</v>
          </cell>
          <cell r="Z134">
            <v>41549</v>
          </cell>
          <cell r="AA134">
            <v>41549</v>
          </cell>
          <cell r="AB134">
            <v>41716</v>
          </cell>
          <cell r="AC134">
            <v>42206</v>
          </cell>
          <cell r="AD134">
            <v>42220</v>
          </cell>
          <cell r="AE134">
            <v>41633</v>
          </cell>
          <cell r="AF134">
            <v>42206</v>
          </cell>
          <cell r="AG134">
            <v>0</v>
          </cell>
          <cell r="AH134">
            <v>42288</v>
          </cell>
          <cell r="AI134" t="str">
            <v>-</v>
          </cell>
          <cell r="AJ134">
            <v>361</v>
          </cell>
          <cell r="AK134">
            <v>88</v>
          </cell>
          <cell r="AL134">
            <v>41701</v>
          </cell>
          <cell r="AM134">
            <v>0</v>
          </cell>
          <cell r="AN134">
            <v>0</v>
          </cell>
          <cell r="AO134">
            <v>0</v>
          </cell>
          <cell r="AP134">
            <v>0</v>
          </cell>
          <cell r="AQ134">
            <v>0</v>
          </cell>
          <cell r="AR134">
            <v>0</v>
          </cell>
          <cell r="AS134">
            <v>0</v>
          </cell>
          <cell r="AT134">
            <v>0</v>
          </cell>
          <cell r="AU134">
            <v>0</v>
          </cell>
          <cell r="AV134">
            <v>41732</v>
          </cell>
          <cell r="AW134">
            <v>0</v>
          </cell>
          <cell r="AX134">
            <v>0</v>
          </cell>
          <cell r="AY134">
            <v>0</v>
          </cell>
          <cell r="AZ134" t="str">
            <v/>
          </cell>
          <cell r="BA134">
            <v>23</v>
          </cell>
          <cell r="BB134" t="str">
            <v>On-Time/Early</v>
          </cell>
          <cell r="BC134" t="str">
            <v/>
          </cell>
          <cell r="BD134" t="str">
            <v>FCA</v>
          </cell>
          <cell r="BE134" t="str">
            <v>Arvada</v>
          </cell>
          <cell r="BF134" t="str">
            <v>USA</v>
          </cell>
          <cell r="BG134">
            <v>0</v>
          </cell>
          <cell r="BH134" t="str">
            <v>DI</v>
          </cell>
          <cell r="BI134">
            <v>0</v>
          </cell>
          <cell r="BJ134">
            <v>41709</v>
          </cell>
          <cell r="BK134">
            <v>41716</v>
          </cell>
          <cell r="BL134">
            <v>41732</v>
          </cell>
          <cell r="BM134">
            <v>41730</v>
          </cell>
          <cell r="BN134">
            <v>42346</v>
          </cell>
          <cell r="BO134">
            <v>42353</v>
          </cell>
          <cell r="BP134">
            <v>41554</v>
          </cell>
          <cell r="BQ134">
            <v>41554</v>
          </cell>
          <cell r="BR134">
            <v>41561</v>
          </cell>
          <cell r="BS134">
            <v>41568</v>
          </cell>
          <cell r="BT134">
            <v>41641</v>
          </cell>
          <cell r="BU134">
            <v>-550</v>
          </cell>
          <cell r="BV134">
            <v>-557</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row>
        <row r="135">
          <cell r="B135" t="str">
            <v>C2236412-01</v>
          </cell>
          <cell r="C135" t="str">
            <v>SISA / Canadian Resources ltd.</v>
          </cell>
          <cell r="D135" t="str">
            <v>Broeckx</v>
          </cell>
          <cell r="E135">
            <v>0</v>
          </cell>
          <cell r="F135" t="str">
            <v>Igoe</v>
          </cell>
          <cell r="G135">
            <v>0</v>
          </cell>
          <cell r="H135" t="str">
            <v>Suzy</v>
          </cell>
          <cell r="I135" t="str">
            <v>P62860</v>
          </cell>
          <cell r="J135" t="str">
            <v>32-K-1</v>
          </cell>
          <cell r="K135">
            <v>0</v>
          </cell>
          <cell r="L135">
            <v>0</v>
          </cell>
          <cell r="M135">
            <v>1</v>
          </cell>
          <cell r="N135" t="str">
            <v>LF2230CG</v>
          </cell>
          <cell r="O135">
            <v>984294</v>
          </cell>
          <cell r="P135" t="str">
            <v>PP</v>
          </cell>
          <cell r="Q135" t="str">
            <v>CPX</v>
          </cell>
          <cell r="R135" t="str">
            <v>Pinn/API</v>
          </cell>
          <cell r="S135" t="str">
            <v>Y</v>
          </cell>
          <cell r="T135" t="str">
            <v>N</v>
          </cell>
          <cell r="U135">
            <v>41282</v>
          </cell>
          <cell r="V135">
            <v>41292</v>
          </cell>
          <cell r="W135">
            <v>41631</v>
          </cell>
          <cell r="X135">
            <v>41782</v>
          </cell>
          <cell r="Y135">
            <v>41283</v>
          </cell>
          <cell r="Z135">
            <v>41299</v>
          </cell>
          <cell r="AA135">
            <v>41299</v>
          </cell>
          <cell r="AB135">
            <v>41306</v>
          </cell>
          <cell r="AC135">
            <v>41502</v>
          </cell>
          <cell r="AD135">
            <v>41530</v>
          </cell>
          <cell r="AE135" t="str">
            <v>-</v>
          </cell>
          <cell r="AF135">
            <v>41393</v>
          </cell>
          <cell r="AG135">
            <v>0</v>
          </cell>
          <cell r="AH135">
            <v>41752</v>
          </cell>
          <cell r="AI135">
            <v>41628</v>
          </cell>
          <cell r="AJ135">
            <v>72</v>
          </cell>
          <cell r="AK135">
            <v>70</v>
          </cell>
          <cell r="AL135" t="str">
            <v>-</v>
          </cell>
          <cell r="AM135" t="str">
            <v>-</v>
          </cell>
          <cell r="AN135" t="str">
            <v>-</v>
          </cell>
          <cell r="AO135" t="str">
            <v>-</v>
          </cell>
          <cell r="AP135" t="str">
            <v>-</v>
          </cell>
          <cell r="AQ135">
            <v>0</v>
          </cell>
          <cell r="AR135" t="str">
            <v>-</v>
          </cell>
          <cell r="AS135" t="str">
            <v>-</v>
          </cell>
          <cell r="AT135" t="str">
            <v>-</v>
          </cell>
          <cell r="AU135" t="str">
            <v>-</v>
          </cell>
          <cell r="AV135">
            <v>41535</v>
          </cell>
          <cell r="AW135" t="str">
            <v>-</v>
          </cell>
          <cell r="AX135">
            <v>41543</v>
          </cell>
          <cell r="AY135">
            <v>0</v>
          </cell>
          <cell r="AZ135" t="str">
            <v/>
          </cell>
          <cell r="BA135">
            <v>174</v>
          </cell>
          <cell r="BB135" t="str">
            <v>Late</v>
          </cell>
          <cell r="BC135" t="str">
            <v/>
          </cell>
          <cell r="BD135">
            <v>0</v>
          </cell>
          <cell r="BE135">
            <v>0</v>
          </cell>
          <cell r="BF135">
            <v>0</v>
          </cell>
          <cell r="BG135">
            <v>0</v>
          </cell>
          <cell r="BH135">
            <v>0</v>
          </cell>
          <cell r="BI135">
            <v>0</v>
          </cell>
          <cell r="BJ135">
            <v>41299</v>
          </cell>
          <cell r="BK135">
            <v>41306</v>
          </cell>
          <cell r="BL135">
            <v>41334</v>
          </cell>
          <cell r="BM135">
            <v>41320</v>
          </cell>
          <cell r="BN135">
            <v>41824</v>
          </cell>
          <cell r="BO135">
            <v>41831</v>
          </cell>
          <cell r="BP135" t="str">
            <v>X</v>
          </cell>
          <cell r="BQ135" t="str">
            <v>-</v>
          </cell>
          <cell r="BR135" t="str">
            <v>X</v>
          </cell>
          <cell r="BS135" t="str">
            <v>X</v>
          </cell>
          <cell r="BT135" t="str">
            <v>X</v>
          </cell>
          <cell r="BU135">
            <v>-28</v>
          </cell>
          <cell r="BV135">
            <v>-35</v>
          </cell>
          <cell r="BW135">
            <v>0</v>
          </cell>
          <cell r="BX135">
            <v>0</v>
          </cell>
          <cell r="BY135">
            <v>0</v>
          </cell>
          <cell r="BZ135">
            <v>0</v>
          </cell>
          <cell r="CA135">
            <v>0</v>
          </cell>
          <cell r="CB135">
            <v>0</v>
          </cell>
          <cell r="CC135">
            <v>0.75</v>
          </cell>
          <cell r="CD135">
            <v>0</v>
          </cell>
          <cell r="CE135">
            <v>0</v>
          </cell>
          <cell r="CF135">
            <v>0</v>
          </cell>
          <cell r="CG135">
            <v>0</v>
          </cell>
          <cell r="CH135">
            <v>0</v>
          </cell>
          <cell r="CI135">
            <v>0</v>
          </cell>
          <cell r="CJ135">
            <v>0</v>
          </cell>
          <cell r="CK135">
            <v>0</v>
          </cell>
          <cell r="CL135">
            <v>0</v>
          </cell>
          <cell r="CM135">
            <v>0</v>
          </cell>
          <cell r="CN135">
            <v>0</v>
          </cell>
          <cell r="CO135">
            <v>0</v>
          </cell>
        </row>
        <row r="136">
          <cell r="B136" t="str">
            <v>C2249120-01</v>
          </cell>
          <cell r="C136" t="str">
            <v>SISA / PFLNG</v>
          </cell>
          <cell r="D136" t="str">
            <v>Lothe</v>
          </cell>
          <cell r="E136">
            <v>0</v>
          </cell>
          <cell r="F136" t="str">
            <v>Igoe</v>
          </cell>
          <cell r="G136" t="str">
            <v>Davis</v>
          </cell>
          <cell r="H136" t="str">
            <v>Melissa</v>
          </cell>
          <cell r="I136" t="str">
            <v>PO63364</v>
          </cell>
          <cell r="J136" t="str">
            <v>K-30-101</v>
          </cell>
          <cell r="K136">
            <v>0</v>
          </cell>
          <cell r="L136">
            <v>0</v>
          </cell>
          <cell r="M136">
            <v>1</v>
          </cell>
          <cell r="N136" t="str">
            <v>LF2440CG</v>
          </cell>
          <cell r="O136">
            <v>1912897</v>
          </cell>
          <cell r="P136" t="str">
            <v>-</v>
          </cell>
          <cell r="Q136" t="str">
            <v>CPX</v>
          </cell>
          <cell r="R136" t="str">
            <v>PINN/API</v>
          </cell>
          <cell r="S136" t="str">
            <v>Y</v>
          </cell>
          <cell r="T136" t="str">
            <v>N</v>
          </cell>
          <cell r="U136">
            <v>41324</v>
          </cell>
          <cell r="V136">
            <v>41327</v>
          </cell>
          <cell r="W136">
            <v>41577</v>
          </cell>
          <cell r="X136">
            <v>41810</v>
          </cell>
          <cell r="Y136">
            <v>41325</v>
          </cell>
          <cell r="Z136" t="str">
            <v>-</v>
          </cell>
          <cell r="AA136">
            <v>41334</v>
          </cell>
          <cell r="AB136">
            <v>41341</v>
          </cell>
          <cell r="AC136">
            <v>41530</v>
          </cell>
          <cell r="AD136">
            <v>41558</v>
          </cell>
          <cell r="AE136" t="str">
            <v>-</v>
          </cell>
          <cell r="AF136">
            <v>41460</v>
          </cell>
          <cell r="AG136">
            <v>0</v>
          </cell>
          <cell r="AH136">
            <v>41780</v>
          </cell>
          <cell r="AI136">
            <v>41656</v>
          </cell>
          <cell r="AJ136">
            <v>96</v>
          </cell>
          <cell r="AK136">
            <v>69</v>
          </cell>
          <cell r="AL136">
            <v>41325</v>
          </cell>
          <cell r="AM136" t="str">
            <v>-</v>
          </cell>
          <cell r="AN136" t="str">
            <v>-</v>
          </cell>
          <cell r="AO136" t="str">
            <v>-</v>
          </cell>
          <cell r="AP136" t="str">
            <v>X</v>
          </cell>
          <cell r="AQ136">
            <v>0</v>
          </cell>
          <cell r="AR136" t="str">
            <v>-</v>
          </cell>
          <cell r="AS136" t="str">
            <v>-</v>
          </cell>
          <cell r="AT136" t="str">
            <v>-</v>
          </cell>
          <cell r="AU136" t="str">
            <v>-</v>
          </cell>
          <cell r="AV136">
            <v>41509</v>
          </cell>
          <cell r="AW136" t="str">
            <v>-</v>
          </cell>
          <cell r="AX136">
            <v>41541</v>
          </cell>
          <cell r="AY136">
            <v>0</v>
          </cell>
          <cell r="AZ136" t="str">
            <v/>
          </cell>
          <cell r="BA136">
            <v>131</v>
          </cell>
          <cell r="BB136" t="str">
            <v>Late</v>
          </cell>
          <cell r="BC136" t="str">
            <v/>
          </cell>
          <cell r="BD136" t="str">
            <v>EXW</v>
          </cell>
          <cell r="BE136" t="str">
            <v>ARVADA</v>
          </cell>
          <cell r="BF136" t="str">
            <v>MALAYSIA</v>
          </cell>
          <cell r="BG136">
            <v>0</v>
          </cell>
          <cell r="BH136" t="str">
            <v>OE</v>
          </cell>
          <cell r="BI136">
            <v>0</v>
          </cell>
          <cell r="BJ136">
            <v>41334</v>
          </cell>
          <cell r="BK136">
            <v>41341</v>
          </cell>
          <cell r="BL136">
            <v>41369</v>
          </cell>
          <cell r="BM136">
            <v>41355</v>
          </cell>
          <cell r="BN136">
            <v>41852</v>
          </cell>
          <cell r="BO136">
            <v>41859</v>
          </cell>
          <cell r="BP136" t="str">
            <v>-</v>
          </cell>
          <cell r="BQ136" t="str">
            <v>X</v>
          </cell>
          <cell r="BR136">
            <v>41526</v>
          </cell>
          <cell r="BS136">
            <v>41400</v>
          </cell>
          <cell r="BT136" t="str">
            <v>X</v>
          </cell>
          <cell r="BU136">
            <v>-56</v>
          </cell>
          <cell r="BV136">
            <v>-63</v>
          </cell>
          <cell r="BW136">
            <v>0</v>
          </cell>
          <cell r="BX136">
            <v>0</v>
          </cell>
          <cell r="BY136">
            <v>0</v>
          </cell>
          <cell r="BZ136">
            <v>0</v>
          </cell>
          <cell r="CA136">
            <v>0</v>
          </cell>
          <cell r="CB136">
            <v>0</v>
          </cell>
          <cell r="CC136">
            <v>0</v>
          </cell>
          <cell r="CD136">
            <v>0</v>
          </cell>
          <cell r="CE136">
            <v>0</v>
          </cell>
          <cell r="CF136">
            <v>0</v>
          </cell>
          <cell r="CG136">
            <v>0</v>
          </cell>
          <cell r="CH136">
            <v>0</v>
          </cell>
          <cell r="CI136">
            <v>0</v>
          </cell>
          <cell r="CJ136">
            <v>0</v>
          </cell>
          <cell r="CK136">
            <v>0</v>
          </cell>
          <cell r="CL136">
            <v>0</v>
          </cell>
          <cell r="CM136">
            <v>0</v>
          </cell>
          <cell r="CN136">
            <v>0</v>
          </cell>
          <cell r="CO136">
            <v>0</v>
          </cell>
        </row>
        <row r="137">
          <cell r="B137" t="str">
            <v>C2321616-01  UNIT</v>
          </cell>
          <cell r="C137" t="str">
            <v>Tecnimont SpA/ Iowa Fertilizers UNIT</v>
          </cell>
          <cell r="D137" t="str">
            <v>Weed</v>
          </cell>
          <cell r="E137">
            <v>0</v>
          </cell>
          <cell r="F137" t="str">
            <v>Igoe</v>
          </cell>
          <cell r="G137" t="str">
            <v>Cornelius</v>
          </cell>
          <cell r="H137" t="str">
            <v>Melissa</v>
          </cell>
          <cell r="I137" t="str">
            <v>7500040984</v>
          </cell>
          <cell r="J137" t="str">
            <v>173-J</v>
          </cell>
          <cell r="K137" t="str">
            <v>SISA C13072</v>
          </cell>
          <cell r="L137">
            <v>0</v>
          </cell>
          <cell r="M137">
            <v>1</v>
          </cell>
          <cell r="N137" t="str">
            <v>LF2140</v>
          </cell>
          <cell r="O137">
            <v>1804500</v>
          </cell>
          <cell r="P137" t="str">
            <v>PP</v>
          </cell>
          <cell r="Q137" t="str">
            <v>CPX</v>
          </cell>
          <cell r="R137" t="str">
            <v>Pinn/API</v>
          </cell>
          <cell r="S137" t="str">
            <v>Y</v>
          </cell>
          <cell r="T137" t="str">
            <v>N</v>
          </cell>
          <cell r="U137">
            <v>41507</v>
          </cell>
          <cell r="V137">
            <v>41509</v>
          </cell>
          <cell r="W137">
            <v>41830</v>
          </cell>
          <cell r="X137">
            <v>41838</v>
          </cell>
          <cell r="Y137">
            <v>41507</v>
          </cell>
          <cell r="Z137">
            <v>41516</v>
          </cell>
          <cell r="AA137">
            <v>41516</v>
          </cell>
          <cell r="AB137">
            <v>41523</v>
          </cell>
          <cell r="AC137">
            <v>41558</v>
          </cell>
          <cell r="AD137">
            <v>41586</v>
          </cell>
          <cell r="AE137" t="str">
            <v>-</v>
          </cell>
          <cell r="AF137">
            <v>41613</v>
          </cell>
          <cell r="AG137">
            <v>0</v>
          </cell>
          <cell r="AH137">
            <v>41808</v>
          </cell>
          <cell r="AI137">
            <v>41684</v>
          </cell>
          <cell r="AJ137">
            <v>75</v>
          </cell>
          <cell r="AK137">
            <v>47</v>
          </cell>
          <cell r="AL137">
            <v>41507</v>
          </cell>
          <cell r="AM137">
            <v>0</v>
          </cell>
          <cell r="AN137">
            <v>0</v>
          </cell>
          <cell r="AO137">
            <v>0</v>
          </cell>
          <cell r="AP137">
            <v>0</v>
          </cell>
          <cell r="AQ137">
            <v>0</v>
          </cell>
          <cell r="AR137">
            <v>0</v>
          </cell>
          <cell r="AS137">
            <v>0</v>
          </cell>
          <cell r="AT137">
            <v>0</v>
          </cell>
          <cell r="AU137">
            <v>0</v>
          </cell>
          <cell r="AV137">
            <v>41656</v>
          </cell>
          <cell r="AW137" t="str">
            <v>-</v>
          </cell>
          <cell r="AX137">
            <v>41681</v>
          </cell>
          <cell r="AY137">
            <v>0</v>
          </cell>
          <cell r="AZ137" t="str">
            <v/>
          </cell>
          <cell r="BA137">
            <v>106</v>
          </cell>
          <cell r="BB137" t="str">
            <v>Late</v>
          </cell>
          <cell r="BC137" t="str">
            <v/>
          </cell>
          <cell r="BD137" t="str">
            <v>DAP</v>
          </cell>
          <cell r="BE137" t="str">
            <v>Iowa</v>
          </cell>
          <cell r="BF137" t="str">
            <v>USA</v>
          </cell>
          <cell r="BG137">
            <v>0</v>
          </cell>
          <cell r="BH137" t="str">
            <v>DJ</v>
          </cell>
          <cell r="BI137">
            <v>2010</v>
          </cell>
          <cell r="BJ137">
            <v>41516</v>
          </cell>
          <cell r="BK137">
            <v>41523</v>
          </cell>
          <cell r="BL137">
            <v>41551</v>
          </cell>
          <cell r="BM137">
            <v>41537</v>
          </cell>
          <cell r="BN137">
            <v>41880</v>
          </cell>
          <cell r="BO137">
            <v>41887</v>
          </cell>
          <cell r="BP137">
            <v>41529</v>
          </cell>
          <cell r="BQ137">
            <v>41544</v>
          </cell>
          <cell r="BR137">
            <v>41551</v>
          </cell>
          <cell r="BS137">
            <v>41544</v>
          </cell>
          <cell r="BT137">
            <v>41619</v>
          </cell>
          <cell r="BU137">
            <v>-84</v>
          </cell>
          <cell r="BV137">
            <v>-91</v>
          </cell>
          <cell r="BW137">
            <v>0</v>
          </cell>
          <cell r="BX137">
            <v>0</v>
          </cell>
          <cell r="BY137">
            <v>0</v>
          </cell>
          <cell r="BZ137">
            <v>0</v>
          </cell>
          <cell r="CA137">
            <v>0</v>
          </cell>
          <cell r="CB137">
            <v>0</v>
          </cell>
          <cell r="CC137">
            <v>0</v>
          </cell>
          <cell r="CD137">
            <v>0</v>
          </cell>
          <cell r="CE137">
            <v>0</v>
          </cell>
          <cell r="CF137">
            <v>0</v>
          </cell>
          <cell r="CG137">
            <v>0</v>
          </cell>
          <cell r="CH137">
            <v>0</v>
          </cell>
          <cell r="CI137">
            <v>0</v>
          </cell>
          <cell r="CJ137">
            <v>0</v>
          </cell>
          <cell r="CK137">
            <v>0</v>
          </cell>
          <cell r="CL137">
            <v>0</v>
          </cell>
          <cell r="CM137">
            <v>0</v>
          </cell>
          <cell r="CN137">
            <v>0</v>
          </cell>
          <cell r="CO137">
            <v>0</v>
          </cell>
        </row>
        <row r="138">
          <cell r="B138" t="str">
            <v>C2312261-01-04</v>
          </cell>
          <cell r="C138" t="str">
            <v>Shenhua Logistics Group Corp/China Shenhua Coal to Liquid</v>
          </cell>
          <cell r="D138" t="str">
            <v>Pastore</v>
          </cell>
          <cell r="E138">
            <v>0</v>
          </cell>
          <cell r="F138" t="str">
            <v>Parsell</v>
          </cell>
          <cell r="G138" t="str">
            <v>Kanous</v>
          </cell>
          <cell r="H138" t="str">
            <v>Christina</v>
          </cell>
          <cell r="I138" t="str">
            <v>SHWZGWDL13112</v>
          </cell>
          <cell r="J138" t="str">
            <v>2710-C-201A/B and 2710-C-251A/B</v>
          </cell>
          <cell r="K138" t="str">
            <v>SC12380</v>
          </cell>
          <cell r="L138">
            <v>0</v>
          </cell>
          <cell r="M138">
            <v>4</v>
          </cell>
          <cell r="N138" t="str">
            <v>LMC347</v>
          </cell>
          <cell r="O138">
            <v>3989680</v>
          </cell>
          <cell r="P138" t="str">
            <v>-</v>
          </cell>
          <cell r="Q138" t="str">
            <v>MCPX</v>
          </cell>
          <cell r="R138" t="str">
            <v>CF</v>
          </cell>
          <cell r="S138" t="str">
            <v>Y</v>
          </cell>
          <cell r="T138" t="str">
            <v>N</v>
          </cell>
          <cell r="U138">
            <v>41484</v>
          </cell>
          <cell r="V138">
            <v>41486</v>
          </cell>
          <cell r="W138">
            <v>41757</v>
          </cell>
          <cell r="X138">
            <v>41813</v>
          </cell>
          <cell r="Y138">
            <v>41484</v>
          </cell>
          <cell r="Z138">
            <v>41493</v>
          </cell>
          <cell r="AA138">
            <v>41493</v>
          </cell>
          <cell r="AB138">
            <v>41500</v>
          </cell>
          <cell r="AC138">
            <v>41939</v>
          </cell>
          <cell r="AD138">
            <v>41925</v>
          </cell>
          <cell r="AE138">
            <v>41636</v>
          </cell>
          <cell r="AF138">
            <v>41627</v>
          </cell>
          <cell r="AG138">
            <v>0</v>
          </cell>
          <cell r="AH138">
            <v>41783</v>
          </cell>
          <cell r="AI138" t="str">
            <v>-</v>
          </cell>
          <cell r="AJ138">
            <v>102</v>
          </cell>
          <cell r="AK138">
            <v>46.714285714285715</v>
          </cell>
          <cell r="AL138">
            <v>41480</v>
          </cell>
          <cell r="AM138">
            <v>0</v>
          </cell>
          <cell r="AN138">
            <v>0</v>
          </cell>
          <cell r="AO138">
            <v>0</v>
          </cell>
          <cell r="AP138">
            <v>0</v>
          </cell>
          <cell r="AQ138">
            <v>0</v>
          </cell>
          <cell r="AR138">
            <v>41704</v>
          </cell>
          <cell r="AS138">
            <v>41710</v>
          </cell>
          <cell r="AT138" t="str">
            <v>Peters</v>
          </cell>
          <cell r="AU138" t="str">
            <v>Rossmiller</v>
          </cell>
          <cell r="AV138">
            <v>41715</v>
          </cell>
          <cell r="AW138">
            <v>0</v>
          </cell>
          <cell r="AX138">
            <v>41730</v>
          </cell>
          <cell r="AY138">
            <v>0</v>
          </cell>
          <cell r="AZ138" t="str">
            <v/>
          </cell>
          <cell r="BA138">
            <v>164</v>
          </cell>
          <cell r="BB138" t="str">
            <v>Late</v>
          </cell>
          <cell r="BC138" t="str">
            <v/>
          </cell>
          <cell r="BD138" t="str">
            <v>CFR</v>
          </cell>
          <cell r="BE138" t="str">
            <v>Xingang Seaport</v>
          </cell>
          <cell r="BF138" t="str">
            <v>China</v>
          </cell>
          <cell r="BG138">
            <v>0</v>
          </cell>
          <cell r="BH138" t="str">
            <v>OD</v>
          </cell>
          <cell r="BI138">
            <v>0</v>
          </cell>
          <cell r="BJ138">
            <v>41493</v>
          </cell>
          <cell r="BK138">
            <v>41500</v>
          </cell>
          <cell r="BL138">
            <v>41516</v>
          </cell>
          <cell r="BM138">
            <v>41514</v>
          </cell>
          <cell r="BN138">
            <v>41841</v>
          </cell>
          <cell r="BO138">
            <v>41848</v>
          </cell>
          <cell r="BP138">
            <v>41493</v>
          </cell>
          <cell r="BQ138">
            <v>41523</v>
          </cell>
          <cell r="BR138">
            <v>41529</v>
          </cell>
          <cell r="BS138">
            <v>41636</v>
          </cell>
          <cell r="BT138">
            <v>41695</v>
          </cell>
          <cell r="BU138">
            <v>-45</v>
          </cell>
          <cell r="BV138">
            <v>-52</v>
          </cell>
          <cell r="BW138">
            <v>0</v>
          </cell>
          <cell r="BX138">
            <v>0</v>
          </cell>
          <cell r="BY138">
            <v>0</v>
          </cell>
          <cell r="BZ138">
            <v>41535</v>
          </cell>
          <cell r="CA138">
            <v>0</v>
          </cell>
          <cell r="CB138">
            <v>0</v>
          </cell>
          <cell r="CC138">
            <v>0.6</v>
          </cell>
          <cell r="CD138">
            <v>0</v>
          </cell>
          <cell r="CE138">
            <v>0</v>
          </cell>
          <cell r="CF138">
            <v>0</v>
          </cell>
          <cell r="CG138">
            <v>0</v>
          </cell>
          <cell r="CH138">
            <v>0</v>
          </cell>
          <cell r="CI138">
            <v>0</v>
          </cell>
          <cell r="CJ138">
            <v>0</v>
          </cell>
          <cell r="CK138">
            <v>0</v>
          </cell>
          <cell r="CL138">
            <v>0</v>
          </cell>
          <cell r="CM138">
            <v>0</v>
          </cell>
          <cell r="CN138">
            <v>0</v>
          </cell>
          <cell r="CO138">
            <v>0</v>
          </cell>
        </row>
        <row r="139">
          <cell r="B139" t="str">
            <v>C2292917-01   UNIT</v>
          </cell>
          <cell r="C139" t="str">
            <v>Bechtel - Sabine Pass Train 3 UNIT</v>
          </cell>
          <cell r="D139" t="str">
            <v>Lothe</v>
          </cell>
          <cell r="E139">
            <v>0</v>
          </cell>
          <cell r="F139" t="str">
            <v>Lindeman</v>
          </cell>
          <cell r="G139" t="str">
            <v>Baker</v>
          </cell>
          <cell r="H139" t="str">
            <v>Melissa</v>
          </cell>
          <cell r="I139" t="str">
            <v>25815-140-POA-MCCS-00002</v>
          </cell>
          <cell r="J139">
            <v>0</v>
          </cell>
          <cell r="K139">
            <v>0</v>
          </cell>
          <cell r="L139">
            <v>0</v>
          </cell>
          <cell r="M139">
            <v>1</v>
          </cell>
          <cell r="N139" t="str">
            <v>LF2230</v>
          </cell>
          <cell r="O139">
            <v>2383735</v>
          </cell>
          <cell r="P139" t="str">
            <v>PP</v>
          </cell>
          <cell r="Q139" t="str">
            <v>CPX</v>
          </cell>
          <cell r="R139" t="str">
            <v>Pinn/API</v>
          </cell>
          <cell r="S139" t="str">
            <v>Y</v>
          </cell>
          <cell r="T139" t="str">
            <v>N</v>
          </cell>
          <cell r="U139">
            <v>41437</v>
          </cell>
          <cell r="V139">
            <v>41438</v>
          </cell>
          <cell r="W139">
            <v>41807</v>
          </cell>
          <cell r="X139">
            <v>41807</v>
          </cell>
          <cell r="Y139" t="str">
            <v>-</v>
          </cell>
          <cell r="Z139" t="str">
            <v>-</v>
          </cell>
          <cell r="AA139" t="str">
            <v>-</v>
          </cell>
          <cell r="AB139">
            <v>41452</v>
          </cell>
          <cell r="AC139">
            <v>41527</v>
          </cell>
          <cell r="AD139">
            <v>41555</v>
          </cell>
          <cell r="AE139" t="str">
            <v>-</v>
          </cell>
          <cell r="AF139">
            <v>41628</v>
          </cell>
          <cell r="AG139">
            <v>41649</v>
          </cell>
          <cell r="AH139">
            <v>41777</v>
          </cell>
          <cell r="AI139">
            <v>41653</v>
          </cell>
          <cell r="AJ139">
            <v>137</v>
          </cell>
          <cell r="AK139">
            <v>52.714285714285715</v>
          </cell>
          <cell r="AL139">
            <v>41437</v>
          </cell>
          <cell r="AM139">
            <v>0</v>
          </cell>
          <cell r="AN139">
            <v>0</v>
          </cell>
          <cell r="AO139">
            <v>0</v>
          </cell>
          <cell r="AP139">
            <v>0</v>
          </cell>
          <cell r="AQ139">
            <v>0</v>
          </cell>
          <cell r="AR139">
            <v>0</v>
          </cell>
          <cell r="AS139">
            <v>0</v>
          </cell>
          <cell r="AT139">
            <v>0</v>
          </cell>
          <cell r="AU139">
            <v>0</v>
          </cell>
          <cell r="AV139">
            <v>41663</v>
          </cell>
          <cell r="AW139" t="str">
            <v>-</v>
          </cell>
          <cell r="AX139">
            <v>41681</v>
          </cell>
          <cell r="AY139">
            <v>0</v>
          </cell>
          <cell r="AZ139">
            <v>0</v>
          </cell>
          <cell r="BA139">
            <v>162</v>
          </cell>
          <cell r="BB139" t="str">
            <v>Late</v>
          </cell>
          <cell r="BC139" t="str">
            <v/>
          </cell>
          <cell r="BD139" t="str">
            <v>FCA</v>
          </cell>
          <cell r="BE139">
            <v>0</v>
          </cell>
          <cell r="BF139">
            <v>0</v>
          </cell>
          <cell r="BG139">
            <v>0</v>
          </cell>
          <cell r="BH139" t="str">
            <v>DK</v>
          </cell>
          <cell r="BI139">
            <v>2010</v>
          </cell>
          <cell r="BJ139">
            <v>41445</v>
          </cell>
          <cell r="BK139">
            <v>41452</v>
          </cell>
          <cell r="BL139">
            <v>41480</v>
          </cell>
          <cell r="BM139">
            <v>41466</v>
          </cell>
          <cell r="BN139">
            <v>41849</v>
          </cell>
          <cell r="BO139">
            <v>41856</v>
          </cell>
          <cell r="BP139" t="str">
            <v>X</v>
          </cell>
          <cell r="BQ139">
            <v>41483</v>
          </cell>
          <cell r="BR139">
            <v>316</v>
          </cell>
          <cell r="BS139">
            <v>330</v>
          </cell>
          <cell r="BT139">
            <v>41722</v>
          </cell>
          <cell r="BU139">
            <v>-53</v>
          </cell>
          <cell r="BV139">
            <v>-60</v>
          </cell>
          <cell r="BW139">
            <v>0</v>
          </cell>
          <cell r="BX139">
            <v>0</v>
          </cell>
          <cell r="BY139">
            <v>0</v>
          </cell>
          <cell r="BZ139">
            <v>0</v>
          </cell>
          <cell r="CA139">
            <v>41710</v>
          </cell>
          <cell r="CB139">
            <v>0</v>
          </cell>
          <cell r="CC139">
            <v>0</v>
          </cell>
          <cell r="CD139">
            <v>0</v>
          </cell>
          <cell r="CE139">
            <v>0</v>
          </cell>
          <cell r="CF139">
            <v>0</v>
          </cell>
          <cell r="CG139">
            <v>0</v>
          </cell>
          <cell r="CH139">
            <v>0</v>
          </cell>
          <cell r="CI139">
            <v>0</v>
          </cell>
          <cell r="CJ139">
            <v>0</v>
          </cell>
          <cell r="CK139">
            <v>0</v>
          </cell>
          <cell r="CL139">
            <v>0</v>
          </cell>
          <cell r="CM139">
            <v>0</v>
          </cell>
          <cell r="CN139">
            <v>0</v>
          </cell>
          <cell r="CO139">
            <v>0</v>
          </cell>
        </row>
        <row r="140">
          <cell r="B140" t="str">
            <v>C2321616-01  KIT</v>
          </cell>
          <cell r="C140" t="str">
            <v>Tecnimont SpA/ Iowa Fertilizers KIT</v>
          </cell>
          <cell r="D140" t="str">
            <v>Weed</v>
          </cell>
          <cell r="E140">
            <v>0</v>
          </cell>
          <cell r="F140" t="str">
            <v>Lindeman</v>
          </cell>
          <cell r="G140" t="str">
            <v>Turner</v>
          </cell>
          <cell r="H140" t="str">
            <v>Melissa</v>
          </cell>
          <cell r="I140" t="str">
            <v>7500040984</v>
          </cell>
          <cell r="J140" t="str">
            <v>173-J</v>
          </cell>
          <cell r="K140" t="str">
            <v>SISA C13072</v>
          </cell>
          <cell r="L140">
            <v>0</v>
          </cell>
          <cell r="M140">
            <v>0</v>
          </cell>
          <cell r="N140" t="str">
            <v>LF2140</v>
          </cell>
          <cell r="O140">
            <v>0</v>
          </cell>
          <cell r="P140" t="str">
            <v>PP</v>
          </cell>
          <cell r="Q140" t="str">
            <v>CPX</v>
          </cell>
          <cell r="R140" t="str">
            <v>Pinn/API</v>
          </cell>
          <cell r="S140" t="str">
            <v>Y</v>
          </cell>
          <cell r="T140" t="str">
            <v>N</v>
          </cell>
          <cell r="U140">
            <v>41507</v>
          </cell>
          <cell r="V140">
            <v>41509</v>
          </cell>
          <cell r="W140">
            <v>41830</v>
          </cell>
          <cell r="X140">
            <v>41838</v>
          </cell>
          <cell r="Y140">
            <v>41507</v>
          </cell>
          <cell r="Z140">
            <v>41516</v>
          </cell>
          <cell r="AA140">
            <v>41837</v>
          </cell>
          <cell r="AB140">
            <v>41523</v>
          </cell>
          <cell r="AC140">
            <v>41558</v>
          </cell>
          <cell r="AD140">
            <v>41586</v>
          </cell>
          <cell r="AE140" t="str">
            <v>-</v>
          </cell>
          <cell r="AF140">
            <v>41628</v>
          </cell>
          <cell r="AG140">
            <v>0</v>
          </cell>
          <cell r="AH140">
            <v>41808</v>
          </cell>
          <cell r="AI140">
            <v>41684</v>
          </cell>
          <cell r="AJ140">
            <v>86</v>
          </cell>
          <cell r="AK140">
            <v>47</v>
          </cell>
          <cell r="AL140">
            <v>41507</v>
          </cell>
          <cell r="AM140">
            <v>41542</v>
          </cell>
          <cell r="AN140">
            <v>0</v>
          </cell>
          <cell r="AO140">
            <v>0</v>
          </cell>
          <cell r="AP140">
            <v>0</v>
          </cell>
          <cell r="AQ140">
            <v>0</v>
          </cell>
          <cell r="AR140">
            <v>0</v>
          </cell>
          <cell r="AS140">
            <v>0</v>
          </cell>
          <cell r="AT140">
            <v>0</v>
          </cell>
          <cell r="AU140">
            <v>0</v>
          </cell>
          <cell r="AV140">
            <v>0</v>
          </cell>
          <cell r="AW140">
            <v>41698</v>
          </cell>
          <cell r="AX140" t="str">
            <v>-</v>
          </cell>
          <cell r="AY140">
            <v>0</v>
          </cell>
          <cell r="AZ140" t="str">
            <v/>
          </cell>
          <cell r="BA140" t="str">
            <v/>
          </cell>
          <cell r="BB140" t="str">
            <v/>
          </cell>
          <cell r="BC140" t="str">
            <v/>
          </cell>
          <cell r="BD140" t="str">
            <v>DAP</v>
          </cell>
          <cell r="BE140" t="str">
            <v>Iowa</v>
          </cell>
          <cell r="BF140" t="str">
            <v>USA</v>
          </cell>
          <cell r="BG140">
            <v>0</v>
          </cell>
          <cell r="BH140" t="str">
            <v>DJ</v>
          </cell>
          <cell r="BI140">
            <v>2010</v>
          </cell>
          <cell r="BJ140">
            <v>41516</v>
          </cell>
          <cell r="BK140">
            <v>41523</v>
          </cell>
          <cell r="BL140">
            <v>41551</v>
          </cell>
          <cell r="BM140">
            <v>41537</v>
          </cell>
          <cell r="BN140">
            <v>41880</v>
          </cell>
          <cell r="BO140">
            <v>41887</v>
          </cell>
          <cell r="BP140">
            <v>41529</v>
          </cell>
          <cell r="BQ140">
            <v>41544</v>
          </cell>
          <cell r="BR140">
            <v>41551</v>
          </cell>
          <cell r="BS140">
            <v>41544</v>
          </cell>
          <cell r="BT140">
            <v>41619</v>
          </cell>
          <cell r="BU140">
            <v>-84</v>
          </cell>
          <cell r="BV140">
            <v>-91</v>
          </cell>
          <cell r="BW140">
            <v>0</v>
          </cell>
          <cell r="BX140">
            <v>0</v>
          </cell>
          <cell r="BY140">
            <v>0</v>
          </cell>
          <cell r="BZ140">
            <v>0</v>
          </cell>
          <cell r="CA140">
            <v>0</v>
          </cell>
          <cell r="CB140">
            <v>0</v>
          </cell>
          <cell r="CC140">
            <v>0</v>
          </cell>
          <cell r="CD140">
            <v>0</v>
          </cell>
          <cell r="CE140">
            <v>0</v>
          </cell>
          <cell r="CF140">
            <v>0</v>
          </cell>
          <cell r="CG140">
            <v>0</v>
          </cell>
          <cell r="CH140">
            <v>0</v>
          </cell>
          <cell r="CI140">
            <v>0</v>
          </cell>
          <cell r="CJ140">
            <v>0</v>
          </cell>
          <cell r="CK140">
            <v>0</v>
          </cell>
          <cell r="CL140">
            <v>0</v>
          </cell>
          <cell r="CM140">
            <v>0</v>
          </cell>
          <cell r="CN140">
            <v>0</v>
          </cell>
          <cell r="CO140">
            <v>0</v>
          </cell>
        </row>
        <row r="141">
          <cell r="B141" t="str">
            <v>H2315177-01-03  UNIT</v>
          </cell>
          <cell r="C141" t="str">
            <v>TECHNIP INDIA/JBF PETROCHEMICALS (Unit)</v>
          </cell>
          <cell r="D141" t="str">
            <v>Broeckx</v>
          </cell>
          <cell r="E141">
            <v>0</v>
          </cell>
          <cell r="F141" t="str">
            <v>Carlon</v>
          </cell>
          <cell r="G141">
            <v>0</v>
          </cell>
          <cell r="H141" t="str">
            <v>Nancy</v>
          </cell>
          <cell r="I141" t="str">
            <v>2450-0000-PO-0910-01-00-001</v>
          </cell>
          <cell r="J141" t="str">
            <v>CG-411 A/B/C</v>
          </cell>
          <cell r="K141" t="str">
            <v>108823-4</v>
          </cell>
          <cell r="L141" t="str">
            <v>Glynn</v>
          </cell>
          <cell r="M141">
            <v>3</v>
          </cell>
          <cell r="N141" t="str">
            <v>HMP7000</v>
          </cell>
          <cell r="O141">
            <v>5063757</v>
          </cell>
          <cell r="P141" t="str">
            <v>PP</v>
          </cell>
          <cell r="Q141" t="str">
            <v>CPX</v>
          </cell>
          <cell r="R141" t="str">
            <v>HMP</v>
          </cell>
          <cell r="S141" t="str">
            <v>Y</v>
          </cell>
          <cell r="T141" t="str">
            <v>N</v>
          </cell>
          <cell r="U141">
            <v>41492</v>
          </cell>
          <cell r="V141">
            <v>41493</v>
          </cell>
          <cell r="W141">
            <v>41864</v>
          </cell>
          <cell r="X141">
            <v>41864</v>
          </cell>
          <cell r="Y141">
            <v>41492</v>
          </cell>
          <cell r="Z141">
            <v>41500</v>
          </cell>
          <cell r="AA141">
            <v>41500</v>
          </cell>
          <cell r="AB141">
            <v>41500</v>
          </cell>
          <cell r="AC141">
            <v>41584</v>
          </cell>
          <cell r="AD141">
            <v>41612</v>
          </cell>
          <cell r="AE141" t="str">
            <v>-</v>
          </cell>
          <cell r="AF141">
            <v>41654</v>
          </cell>
          <cell r="AG141">
            <v>41690</v>
          </cell>
          <cell r="AH141">
            <v>41834</v>
          </cell>
          <cell r="AI141">
            <v>41710</v>
          </cell>
          <cell r="AJ141">
            <v>116</v>
          </cell>
          <cell r="AK141">
            <v>53</v>
          </cell>
          <cell r="AL141">
            <v>41492</v>
          </cell>
          <cell r="AM141">
            <v>0</v>
          </cell>
          <cell r="AN141">
            <v>0</v>
          </cell>
          <cell r="AO141">
            <v>0</v>
          </cell>
          <cell r="AP141">
            <v>0</v>
          </cell>
          <cell r="AQ141">
            <v>0</v>
          </cell>
          <cell r="AR141">
            <v>0</v>
          </cell>
          <cell r="AS141">
            <v>0</v>
          </cell>
          <cell r="AT141">
            <v>0</v>
          </cell>
          <cell r="AU141">
            <v>0</v>
          </cell>
          <cell r="AV141">
            <v>41704</v>
          </cell>
          <cell r="AW141">
            <v>0</v>
          </cell>
          <cell r="AX141">
            <v>41727</v>
          </cell>
          <cell r="AY141">
            <v>0</v>
          </cell>
          <cell r="AZ141" t="str">
            <v/>
          </cell>
          <cell r="BA141">
            <v>152</v>
          </cell>
          <cell r="BB141" t="str">
            <v>Late</v>
          </cell>
          <cell r="BC141" t="str">
            <v/>
          </cell>
          <cell r="BD141" t="str">
            <v>FCA</v>
          </cell>
          <cell r="BE141" t="str">
            <v>Arvada</v>
          </cell>
          <cell r="BF141" t="str">
            <v>INDIA</v>
          </cell>
          <cell r="BG141">
            <v>0</v>
          </cell>
          <cell r="BH141" t="str">
            <v>OE</v>
          </cell>
          <cell r="BI141">
            <v>2010</v>
          </cell>
          <cell r="BJ141">
            <v>41500</v>
          </cell>
          <cell r="BK141">
            <v>41507</v>
          </cell>
          <cell r="BL141">
            <v>41514</v>
          </cell>
          <cell r="BM141">
            <v>41521</v>
          </cell>
          <cell r="BN141">
            <v>41906</v>
          </cell>
          <cell r="BO141">
            <v>41913</v>
          </cell>
          <cell r="BP141">
            <v>41506</v>
          </cell>
          <cell r="BQ141">
            <v>41513</v>
          </cell>
          <cell r="BR141" t="str">
            <v>8/23/2013 - 8-23-13</v>
          </cell>
          <cell r="BS141">
            <v>41509</v>
          </cell>
          <cell r="BT141">
            <v>41765</v>
          </cell>
          <cell r="BU141">
            <v>-110</v>
          </cell>
          <cell r="BV141">
            <v>-117</v>
          </cell>
          <cell r="BW141">
            <v>0</v>
          </cell>
          <cell r="BX141">
            <v>0</v>
          </cell>
          <cell r="BY141">
            <v>0</v>
          </cell>
          <cell r="BZ141">
            <v>0</v>
          </cell>
          <cell r="CA141">
            <v>0</v>
          </cell>
          <cell r="CB141">
            <v>0</v>
          </cell>
          <cell r="CC141">
            <v>0.82</v>
          </cell>
          <cell r="CD141">
            <v>0</v>
          </cell>
          <cell r="CE141">
            <v>0</v>
          </cell>
          <cell r="CF141">
            <v>0</v>
          </cell>
          <cell r="CG141">
            <v>0</v>
          </cell>
          <cell r="CH141">
            <v>0</v>
          </cell>
          <cell r="CI141">
            <v>0</v>
          </cell>
          <cell r="CJ141">
            <v>0</v>
          </cell>
          <cell r="CK141">
            <v>0</v>
          </cell>
          <cell r="CL141">
            <v>0</v>
          </cell>
          <cell r="CM141">
            <v>0</v>
          </cell>
          <cell r="CN141">
            <v>0</v>
          </cell>
          <cell r="CO141">
            <v>0</v>
          </cell>
        </row>
        <row r="142">
          <cell r="B142" t="str">
            <v>C2330022-01-03</v>
          </cell>
          <cell r="C142" t="str">
            <v>Williams Energy Canada ULC</v>
          </cell>
          <cell r="D142" t="str">
            <v>Weed</v>
          </cell>
          <cell r="E142">
            <v>0</v>
          </cell>
          <cell r="F142" t="str">
            <v>Reichert</v>
          </cell>
          <cell r="G142" t="str">
            <v>J. Thompson</v>
          </cell>
          <cell r="H142" t="str">
            <v>Christina</v>
          </cell>
          <cell r="I142" t="str">
            <v>5870, Rv.1</v>
          </cell>
          <cell r="J142" t="str">
            <v>04k-201A/B/C</v>
          </cell>
          <cell r="K142" t="str">
            <v>SC13127</v>
          </cell>
          <cell r="L142" t="str">
            <v>Mallet</v>
          </cell>
          <cell r="M142">
            <v>3</v>
          </cell>
          <cell r="N142" t="str">
            <v>LMC347</v>
          </cell>
          <cell r="O142">
            <v>2968457</v>
          </cell>
          <cell r="P142" t="str">
            <v>PP</v>
          </cell>
          <cell r="Q142" t="str">
            <v>MCPX</v>
          </cell>
          <cell r="R142" t="str">
            <v>CF</v>
          </cell>
          <cell r="S142" t="str">
            <v>Y</v>
          </cell>
          <cell r="T142" t="str">
            <v>N</v>
          </cell>
          <cell r="U142">
            <v>41528</v>
          </cell>
          <cell r="V142">
            <v>41529</v>
          </cell>
          <cell r="W142">
            <v>41768</v>
          </cell>
          <cell r="X142">
            <v>41810</v>
          </cell>
          <cell r="Y142">
            <v>41528</v>
          </cell>
          <cell r="Z142">
            <v>41535</v>
          </cell>
          <cell r="AA142">
            <v>41535</v>
          </cell>
          <cell r="AB142">
            <v>41543</v>
          </cell>
          <cell r="AC142">
            <v>41658</v>
          </cell>
          <cell r="AD142">
            <v>41673</v>
          </cell>
          <cell r="AE142">
            <v>41652</v>
          </cell>
          <cell r="AF142">
            <v>41656</v>
          </cell>
          <cell r="AG142">
            <v>41697</v>
          </cell>
          <cell r="AH142">
            <v>41780</v>
          </cell>
          <cell r="AI142" t="str">
            <v>-</v>
          </cell>
          <cell r="AJ142">
            <v>92</v>
          </cell>
          <cell r="AK142">
            <v>40.142857142857146</v>
          </cell>
          <cell r="AL142">
            <v>41528</v>
          </cell>
          <cell r="AM142">
            <v>0</v>
          </cell>
          <cell r="AN142">
            <v>0</v>
          </cell>
          <cell r="AO142">
            <v>0</v>
          </cell>
          <cell r="AP142">
            <v>0</v>
          </cell>
          <cell r="AQ142">
            <v>0</v>
          </cell>
          <cell r="AR142">
            <v>41705</v>
          </cell>
          <cell r="AS142">
            <v>0</v>
          </cell>
          <cell r="AT142">
            <v>0</v>
          </cell>
          <cell r="AU142">
            <v>0</v>
          </cell>
          <cell r="AV142">
            <v>41722</v>
          </cell>
          <cell r="AW142">
            <v>0</v>
          </cell>
          <cell r="AX142">
            <v>41732</v>
          </cell>
          <cell r="AY142">
            <v>0</v>
          </cell>
          <cell r="AZ142" t="str">
            <v/>
          </cell>
          <cell r="BA142">
            <v>138</v>
          </cell>
          <cell r="BB142" t="str">
            <v>Late</v>
          </cell>
          <cell r="BC142" t="str">
            <v/>
          </cell>
          <cell r="BD142" t="str">
            <v>FCA</v>
          </cell>
          <cell r="BE142" t="str">
            <v>ARVADA</v>
          </cell>
          <cell r="BF142" t="str">
            <v>CANADA</v>
          </cell>
          <cell r="BG142">
            <v>0</v>
          </cell>
          <cell r="BH142" t="str">
            <v>DI</v>
          </cell>
          <cell r="BI142">
            <v>2010</v>
          </cell>
          <cell r="BJ142">
            <v>41536</v>
          </cell>
          <cell r="BK142">
            <v>41543</v>
          </cell>
          <cell r="BL142">
            <v>41559</v>
          </cell>
          <cell r="BM142">
            <v>41557</v>
          </cell>
          <cell r="BN142">
            <v>41838</v>
          </cell>
          <cell r="BO142">
            <v>41845</v>
          </cell>
          <cell r="BP142">
            <v>41544</v>
          </cell>
          <cell r="BQ142">
            <v>41544</v>
          </cell>
          <cell r="BR142">
            <v>41565</v>
          </cell>
          <cell r="BS142">
            <v>239</v>
          </cell>
          <cell r="BT142">
            <v>41691</v>
          </cell>
          <cell r="BU142">
            <v>-42</v>
          </cell>
          <cell r="BV142">
            <v>-49</v>
          </cell>
          <cell r="BW142">
            <v>0</v>
          </cell>
          <cell r="BX142">
            <v>0</v>
          </cell>
          <cell r="BY142">
            <v>0</v>
          </cell>
          <cell r="BZ142">
            <v>0</v>
          </cell>
          <cell r="CA142">
            <v>0</v>
          </cell>
          <cell r="CB142">
            <v>0</v>
          </cell>
          <cell r="CC142">
            <v>0.3</v>
          </cell>
          <cell r="CD142" t="str">
            <v>FD TOC aprvd 03MAR2014</v>
          </cell>
          <cell r="CE142">
            <v>0</v>
          </cell>
          <cell r="CF142">
            <v>0</v>
          </cell>
          <cell r="CG142">
            <v>0</v>
          </cell>
          <cell r="CH142">
            <v>0</v>
          </cell>
          <cell r="CI142">
            <v>0</v>
          </cell>
          <cell r="CJ142">
            <v>0</v>
          </cell>
          <cell r="CK142">
            <v>0</v>
          </cell>
          <cell r="CL142">
            <v>0</v>
          </cell>
          <cell r="CM142">
            <v>0</v>
          </cell>
          <cell r="CN142">
            <v>0</v>
          </cell>
          <cell r="CO142">
            <v>0</v>
          </cell>
        </row>
        <row r="143">
          <cell r="B143" t="str">
            <v>C2292917-01  KIT</v>
          </cell>
          <cell r="C143" t="str">
            <v>Bechtel - Sabine Pass Train 3 KIT</v>
          </cell>
          <cell r="D143" t="str">
            <v>Lothe</v>
          </cell>
          <cell r="E143">
            <v>0</v>
          </cell>
          <cell r="F143" t="str">
            <v>Lindeman</v>
          </cell>
          <cell r="G143" t="str">
            <v>Baker</v>
          </cell>
          <cell r="H143" t="str">
            <v>Melissa</v>
          </cell>
          <cell r="I143" t="str">
            <v>25815-140-POA-MCCS-00002</v>
          </cell>
          <cell r="J143">
            <v>0</v>
          </cell>
          <cell r="K143">
            <v>0</v>
          </cell>
          <cell r="L143">
            <v>0</v>
          </cell>
          <cell r="M143">
            <v>0</v>
          </cell>
          <cell r="N143" t="str">
            <v>LF2230</v>
          </cell>
          <cell r="O143">
            <v>0</v>
          </cell>
          <cell r="P143" t="str">
            <v>PP</v>
          </cell>
          <cell r="Q143" t="str">
            <v>CPX</v>
          </cell>
          <cell r="R143" t="str">
            <v>Pinn/API</v>
          </cell>
          <cell r="S143" t="str">
            <v>Y</v>
          </cell>
          <cell r="T143" t="str">
            <v>N</v>
          </cell>
          <cell r="U143">
            <v>41437</v>
          </cell>
          <cell r="V143">
            <v>41438</v>
          </cell>
          <cell r="W143">
            <v>41807</v>
          </cell>
          <cell r="X143">
            <v>41807</v>
          </cell>
          <cell r="Y143" t="str">
            <v>-</v>
          </cell>
          <cell r="Z143" t="str">
            <v>-</v>
          </cell>
          <cell r="AA143" t="str">
            <v>-</v>
          </cell>
          <cell r="AB143">
            <v>41452</v>
          </cell>
          <cell r="AC143">
            <v>41527</v>
          </cell>
          <cell r="AD143">
            <v>41555</v>
          </cell>
          <cell r="AE143" t="str">
            <v>-</v>
          </cell>
          <cell r="AF143">
            <v>41659</v>
          </cell>
          <cell r="AG143">
            <v>0</v>
          </cell>
          <cell r="AH143">
            <v>41777</v>
          </cell>
          <cell r="AI143">
            <v>41653</v>
          </cell>
          <cell r="AJ143">
            <v>158</v>
          </cell>
          <cell r="AK143">
            <v>52.714285714285715</v>
          </cell>
          <cell r="AL143">
            <v>41437</v>
          </cell>
          <cell r="AM143">
            <v>0</v>
          </cell>
          <cell r="AN143">
            <v>0</v>
          </cell>
          <cell r="AO143">
            <v>0</v>
          </cell>
          <cell r="AP143">
            <v>0</v>
          </cell>
          <cell r="AQ143">
            <v>0</v>
          </cell>
          <cell r="AR143">
            <v>0</v>
          </cell>
          <cell r="AS143">
            <v>0</v>
          </cell>
          <cell r="AT143">
            <v>0</v>
          </cell>
          <cell r="AU143">
            <v>0</v>
          </cell>
          <cell r="AV143">
            <v>41663</v>
          </cell>
          <cell r="AW143">
            <v>41681</v>
          </cell>
          <cell r="AX143" t="str">
            <v>-</v>
          </cell>
          <cell r="AY143">
            <v>0</v>
          </cell>
          <cell r="AZ143">
            <v>0</v>
          </cell>
          <cell r="BA143">
            <v>162</v>
          </cell>
          <cell r="BB143" t="str">
            <v>Late</v>
          </cell>
          <cell r="BC143" t="str">
            <v/>
          </cell>
          <cell r="BD143" t="str">
            <v>FCA</v>
          </cell>
          <cell r="BE143">
            <v>0</v>
          </cell>
          <cell r="BF143">
            <v>0</v>
          </cell>
          <cell r="BG143">
            <v>0</v>
          </cell>
          <cell r="BH143" t="str">
            <v>DK</v>
          </cell>
          <cell r="BI143">
            <v>2010</v>
          </cell>
          <cell r="BJ143">
            <v>41445</v>
          </cell>
          <cell r="BK143">
            <v>41452</v>
          </cell>
          <cell r="BL143">
            <v>41480</v>
          </cell>
          <cell r="BM143">
            <v>41466</v>
          </cell>
          <cell r="BN143">
            <v>41849</v>
          </cell>
          <cell r="BO143">
            <v>41856</v>
          </cell>
          <cell r="BP143" t="str">
            <v>X</v>
          </cell>
          <cell r="BQ143">
            <v>41483</v>
          </cell>
          <cell r="BR143">
            <v>316</v>
          </cell>
          <cell r="BS143">
            <v>330</v>
          </cell>
          <cell r="BT143">
            <v>41722</v>
          </cell>
          <cell r="BU143">
            <v>-53</v>
          </cell>
          <cell r="BV143">
            <v>-60</v>
          </cell>
          <cell r="BW143">
            <v>0</v>
          </cell>
          <cell r="BX143">
            <v>0</v>
          </cell>
          <cell r="BY143">
            <v>0</v>
          </cell>
          <cell r="BZ143">
            <v>0</v>
          </cell>
          <cell r="CA143">
            <v>41710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row>
        <row r="144">
          <cell r="B144" t="str">
            <v>C2292917-02   KIT</v>
          </cell>
          <cell r="C144" t="str">
            <v>Bechtel - Sabine Pass Train 4 KIT</v>
          </cell>
          <cell r="D144" t="str">
            <v>Lothe</v>
          </cell>
          <cell r="E144">
            <v>0</v>
          </cell>
          <cell r="F144" t="str">
            <v>Lindeman</v>
          </cell>
          <cell r="G144" t="str">
            <v>Baker</v>
          </cell>
          <cell r="H144" t="str">
            <v>Melissa</v>
          </cell>
          <cell r="I144" t="str">
            <v>25815-140-POA-MCCS-00002</v>
          </cell>
          <cell r="J144">
            <v>0</v>
          </cell>
          <cell r="K144">
            <v>0</v>
          </cell>
          <cell r="L144">
            <v>0</v>
          </cell>
          <cell r="M144">
            <v>0</v>
          </cell>
          <cell r="N144" t="str">
            <v>LF2230</v>
          </cell>
          <cell r="O144">
            <v>0</v>
          </cell>
          <cell r="P144" t="str">
            <v>PP</v>
          </cell>
          <cell r="Q144" t="str">
            <v>CPX</v>
          </cell>
          <cell r="R144" t="str">
            <v>Pinn/API</v>
          </cell>
          <cell r="S144" t="str">
            <v>Y</v>
          </cell>
          <cell r="T144" t="str">
            <v>N</v>
          </cell>
          <cell r="U144">
            <v>41437</v>
          </cell>
          <cell r="V144">
            <v>41438</v>
          </cell>
          <cell r="W144">
            <v>41807</v>
          </cell>
          <cell r="X144">
            <v>41807</v>
          </cell>
          <cell r="Y144" t="str">
            <v>-</v>
          </cell>
          <cell r="Z144" t="str">
            <v>-</v>
          </cell>
          <cell r="AA144" t="str">
            <v>-</v>
          </cell>
          <cell r="AB144">
            <v>41452</v>
          </cell>
          <cell r="AC144">
            <v>41527</v>
          </cell>
          <cell r="AD144">
            <v>41555</v>
          </cell>
          <cell r="AE144" t="str">
            <v>-</v>
          </cell>
          <cell r="AF144">
            <v>41659</v>
          </cell>
          <cell r="AG144">
            <v>0</v>
          </cell>
          <cell r="AH144">
            <v>41777</v>
          </cell>
          <cell r="AI144">
            <v>41653</v>
          </cell>
          <cell r="AJ144">
            <v>158</v>
          </cell>
          <cell r="AK144">
            <v>52.714285714285715</v>
          </cell>
          <cell r="AL144">
            <v>41437</v>
          </cell>
          <cell r="AM144">
            <v>0</v>
          </cell>
          <cell r="AN144">
            <v>0</v>
          </cell>
          <cell r="AO144">
            <v>0</v>
          </cell>
          <cell r="AP144">
            <v>0</v>
          </cell>
          <cell r="AQ144">
            <v>0</v>
          </cell>
          <cell r="AR144">
            <v>0</v>
          </cell>
          <cell r="AS144">
            <v>0</v>
          </cell>
          <cell r="AT144">
            <v>0</v>
          </cell>
          <cell r="AU144">
            <v>0</v>
          </cell>
          <cell r="AV144">
            <v>41663</v>
          </cell>
          <cell r="AW144">
            <v>41681</v>
          </cell>
          <cell r="AX144" t="str">
            <v>-</v>
          </cell>
          <cell r="AY144">
            <v>0</v>
          </cell>
          <cell r="AZ144">
            <v>0</v>
          </cell>
          <cell r="BA144">
            <v>162</v>
          </cell>
          <cell r="BB144" t="str">
            <v>Late</v>
          </cell>
          <cell r="BC144" t="str">
            <v/>
          </cell>
          <cell r="BD144" t="str">
            <v>FCA</v>
          </cell>
          <cell r="BE144">
            <v>0</v>
          </cell>
          <cell r="BF144">
            <v>0</v>
          </cell>
          <cell r="BG144">
            <v>0</v>
          </cell>
          <cell r="BH144" t="str">
            <v>DK</v>
          </cell>
          <cell r="BI144">
            <v>2010</v>
          </cell>
          <cell r="BJ144">
            <v>41445</v>
          </cell>
          <cell r="BK144">
            <v>41452</v>
          </cell>
          <cell r="BL144">
            <v>41480</v>
          </cell>
          <cell r="BM144">
            <v>41466</v>
          </cell>
          <cell r="BN144">
            <v>41849</v>
          </cell>
          <cell r="BO144">
            <v>41856</v>
          </cell>
          <cell r="BP144" t="str">
            <v>X</v>
          </cell>
          <cell r="BQ144">
            <v>41483</v>
          </cell>
          <cell r="BR144">
            <v>316</v>
          </cell>
          <cell r="BS144">
            <v>330</v>
          </cell>
          <cell r="BT144">
            <v>41722</v>
          </cell>
          <cell r="BU144">
            <v>-53</v>
          </cell>
          <cell r="BV144">
            <v>-60</v>
          </cell>
          <cell r="BW144">
            <v>0</v>
          </cell>
          <cell r="BX144">
            <v>0</v>
          </cell>
          <cell r="BY144">
            <v>0</v>
          </cell>
          <cell r="BZ144">
            <v>0</v>
          </cell>
          <cell r="CA144">
            <v>41710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row>
        <row r="145">
          <cell r="B145" t="str">
            <v>C2141511-01   KIT</v>
          </cell>
          <cell r="C145" t="str">
            <v>Bechtel / Chevron / WheatStone KIT</v>
          </cell>
          <cell r="D145" t="str">
            <v>Weed</v>
          </cell>
          <cell r="E145">
            <v>0</v>
          </cell>
          <cell r="F145" t="str">
            <v>Allbritten</v>
          </cell>
          <cell r="G145" t="str">
            <v>Luna</v>
          </cell>
          <cell r="H145" t="str">
            <v>Melissa</v>
          </cell>
          <cell r="I145" t="str">
            <v>25657-140-POA-MCCS-00002</v>
          </cell>
          <cell r="J145" t="str">
            <v>1C-1301</v>
          </cell>
          <cell r="K145">
            <v>0</v>
          </cell>
          <cell r="L145" t="str">
            <v>Fronz</v>
          </cell>
          <cell r="M145">
            <v>0</v>
          </cell>
          <cell r="N145" t="str">
            <v>LF2230</v>
          </cell>
          <cell r="O145">
            <v>0</v>
          </cell>
          <cell r="P145" t="str">
            <v>PP</v>
          </cell>
          <cell r="Q145" t="str">
            <v>CPX</v>
          </cell>
          <cell r="R145" t="str">
            <v>Pinn/API</v>
          </cell>
          <cell r="S145" t="str">
            <v>Y</v>
          </cell>
          <cell r="T145" t="str">
            <v>N</v>
          </cell>
          <cell r="U145">
            <v>41047</v>
          </cell>
          <cell r="V145">
            <v>41047</v>
          </cell>
          <cell r="W145">
            <v>41803</v>
          </cell>
          <cell r="X145">
            <v>41880</v>
          </cell>
          <cell r="Y145">
            <v>0</v>
          </cell>
          <cell r="Z145">
            <v>41054</v>
          </cell>
          <cell r="AA145">
            <v>41054</v>
          </cell>
          <cell r="AB145">
            <v>41061</v>
          </cell>
          <cell r="AC145">
            <v>41600</v>
          </cell>
          <cell r="AD145">
            <v>41628</v>
          </cell>
          <cell r="AE145" t="str">
            <v>-</v>
          </cell>
          <cell r="AF145">
            <v>41670</v>
          </cell>
          <cell r="AG145">
            <v>0</v>
          </cell>
          <cell r="AH145">
            <v>41850</v>
          </cell>
          <cell r="AI145">
            <v>41726</v>
          </cell>
          <cell r="AJ145">
            <v>446</v>
          </cell>
          <cell r="AK145">
            <v>119</v>
          </cell>
          <cell r="AL145">
            <v>0</v>
          </cell>
          <cell r="AM145">
            <v>0</v>
          </cell>
          <cell r="AN145">
            <v>0</v>
          </cell>
          <cell r="AO145">
            <v>0</v>
          </cell>
          <cell r="AP145">
            <v>0</v>
          </cell>
          <cell r="AQ145">
            <v>0</v>
          </cell>
          <cell r="AR145">
            <v>0</v>
          </cell>
          <cell r="AS145">
            <v>0</v>
          </cell>
          <cell r="AT145">
            <v>0</v>
          </cell>
          <cell r="AU145">
            <v>0</v>
          </cell>
          <cell r="AV145">
            <v>41759</v>
          </cell>
          <cell r="AW145">
            <v>41794</v>
          </cell>
          <cell r="AX145" t="str">
            <v>-</v>
          </cell>
          <cell r="AY145">
            <v>0</v>
          </cell>
          <cell r="AZ145" t="str">
            <v/>
          </cell>
          <cell r="BA145">
            <v>509</v>
          </cell>
          <cell r="BB145" t="str">
            <v>Late</v>
          </cell>
          <cell r="BC145" t="str">
            <v/>
          </cell>
          <cell r="BD145" t="str">
            <v>FCA</v>
          </cell>
          <cell r="BE145" t="str">
            <v>ARVADA</v>
          </cell>
          <cell r="BF145" t="str">
            <v>AU</v>
          </cell>
          <cell r="BG145" t="str">
            <v>EAR99</v>
          </cell>
          <cell r="BH145" t="str">
            <v>SI</v>
          </cell>
          <cell r="BI145">
            <v>0</v>
          </cell>
          <cell r="BJ145">
            <v>41054</v>
          </cell>
          <cell r="BK145">
            <v>41061</v>
          </cell>
          <cell r="BL145">
            <v>41089</v>
          </cell>
          <cell r="BM145">
            <v>41075</v>
          </cell>
          <cell r="BN145">
            <v>41922</v>
          </cell>
          <cell r="BO145">
            <v>41929</v>
          </cell>
          <cell r="BP145" t="str">
            <v>X</v>
          </cell>
          <cell r="BQ145">
            <v>41054</v>
          </cell>
          <cell r="BR145">
            <v>41186</v>
          </cell>
          <cell r="BS145">
            <v>41403</v>
          </cell>
          <cell r="BT145">
            <v>41143</v>
          </cell>
          <cell r="BU145">
            <v>-126</v>
          </cell>
          <cell r="BV145">
            <v>-133</v>
          </cell>
          <cell r="BW145">
            <v>0</v>
          </cell>
          <cell r="BX145">
            <v>0</v>
          </cell>
          <cell r="BY145">
            <v>0</v>
          </cell>
          <cell r="BZ145">
            <v>0</v>
          </cell>
          <cell r="CA145">
            <v>41626</v>
          </cell>
          <cell r="CB145">
            <v>0</v>
          </cell>
          <cell r="CC145">
            <v>0</v>
          </cell>
          <cell r="CD145">
            <v>0</v>
          </cell>
          <cell r="CE145">
            <v>0</v>
          </cell>
          <cell r="CF145">
            <v>0</v>
          </cell>
          <cell r="CG145">
            <v>0</v>
          </cell>
          <cell r="CH145">
            <v>0</v>
          </cell>
          <cell r="CI145">
            <v>0</v>
          </cell>
          <cell r="CJ145">
            <v>0</v>
          </cell>
          <cell r="CK145">
            <v>0</v>
          </cell>
          <cell r="CL145">
            <v>0</v>
          </cell>
          <cell r="CM145">
            <v>0</v>
          </cell>
          <cell r="CN145">
            <v>0</v>
          </cell>
          <cell r="CO145">
            <v>0</v>
          </cell>
        </row>
        <row r="146">
          <cell r="B146" t="str">
            <v>C2141511-02   KIT</v>
          </cell>
          <cell r="C146" t="str">
            <v>Bechtel / Chevron / WheatStone KIT</v>
          </cell>
          <cell r="D146" t="str">
            <v>Weed</v>
          </cell>
          <cell r="E146">
            <v>0</v>
          </cell>
          <cell r="F146" t="str">
            <v>Allbritten</v>
          </cell>
          <cell r="G146" t="str">
            <v>Luna</v>
          </cell>
          <cell r="H146" t="str">
            <v>Melissa</v>
          </cell>
          <cell r="I146" t="str">
            <v>25657-140-POA-MCCS-00002</v>
          </cell>
          <cell r="J146" t="str">
            <v>2C-1301</v>
          </cell>
          <cell r="K146">
            <v>0</v>
          </cell>
          <cell r="L146" t="str">
            <v>Fronz</v>
          </cell>
          <cell r="M146">
            <v>0</v>
          </cell>
          <cell r="N146" t="str">
            <v>LF2230</v>
          </cell>
          <cell r="O146">
            <v>0</v>
          </cell>
          <cell r="P146" t="str">
            <v>PP</v>
          </cell>
          <cell r="Q146" t="str">
            <v>CPX</v>
          </cell>
          <cell r="R146" t="str">
            <v>Pinn/API</v>
          </cell>
          <cell r="S146" t="str">
            <v>Y</v>
          </cell>
          <cell r="T146" t="str">
            <v>N</v>
          </cell>
          <cell r="U146">
            <v>41047</v>
          </cell>
          <cell r="V146">
            <v>41047</v>
          </cell>
          <cell r="W146">
            <v>41897</v>
          </cell>
          <cell r="X146">
            <v>41908</v>
          </cell>
          <cell r="Y146">
            <v>41047</v>
          </cell>
          <cell r="Z146">
            <v>41054</v>
          </cell>
          <cell r="AA146">
            <v>41054</v>
          </cell>
          <cell r="AB146">
            <v>41061</v>
          </cell>
          <cell r="AC146">
            <v>41628</v>
          </cell>
          <cell r="AD146">
            <v>41656</v>
          </cell>
          <cell r="AE146" t="str">
            <v>-</v>
          </cell>
          <cell r="AF146">
            <v>41670</v>
          </cell>
          <cell r="AG146">
            <v>0</v>
          </cell>
          <cell r="AH146">
            <v>41878</v>
          </cell>
          <cell r="AI146">
            <v>41754</v>
          </cell>
          <cell r="AJ146">
            <v>446</v>
          </cell>
          <cell r="AK146">
            <v>123</v>
          </cell>
          <cell r="AL146">
            <v>0</v>
          </cell>
          <cell r="AM146">
            <v>0</v>
          </cell>
          <cell r="AN146">
            <v>0</v>
          </cell>
          <cell r="AO146">
            <v>0</v>
          </cell>
          <cell r="AP146">
            <v>0</v>
          </cell>
          <cell r="AQ146">
            <v>0</v>
          </cell>
          <cell r="AR146">
            <v>0</v>
          </cell>
          <cell r="AS146">
            <v>0</v>
          </cell>
          <cell r="AT146">
            <v>0</v>
          </cell>
          <cell r="AU146">
            <v>0</v>
          </cell>
          <cell r="AV146">
            <v>41759</v>
          </cell>
          <cell r="AW146">
            <v>41794</v>
          </cell>
          <cell r="AX146">
            <v>0</v>
          </cell>
          <cell r="AY146">
            <v>0</v>
          </cell>
          <cell r="AZ146" t="str">
            <v/>
          </cell>
          <cell r="BA146">
            <v>509</v>
          </cell>
          <cell r="BB146" t="str">
            <v>Late</v>
          </cell>
          <cell r="BC146" t="str">
            <v/>
          </cell>
          <cell r="BD146" t="str">
            <v>FCA</v>
          </cell>
          <cell r="BE146" t="str">
            <v>ARVADA</v>
          </cell>
          <cell r="BF146" t="str">
            <v>AU</v>
          </cell>
          <cell r="BG146" t="str">
            <v>EAR99</v>
          </cell>
          <cell r="BH146" t="str">
            <v>SI</v>
          </cell>
          <cell r="BI146">
            <v>0</v>
          </cell>
          <cell r="BJ146">
            <v>41054</v>
          </cell>
          <cell r="BK146">
            <v>41061</v>
          </cell>
          <cell r="BL146">
            <v>41089</v>
          </cell>
          <cell r="BM146">
            <v>41075</v>
          </cell>
          <cell r="BN146">
            <v>41950</v>
          </cell>
          <cell r="BO146">
            <v>41957</v>
          </cell>
          <cell r="BP146" t="str">
            <v>X</v>
          </cell>
          <cell r="BQ146">
            <v>41054</v>
          </cell>
          <cell r="BR146">
            <v>41186</v>
          </cell>
          <cell r="BS146">
            <v>41403</v>
          </cell>
          <cell r="BT146">
            <v>41143</v>
          </cell>
          <cell r="BU146">
            <v>-154</v>
          </cell>
          <cell r="BV146">
            <v>-161</v>
          </cell>
          <cell r="BW146">
            <v>0</v>
          </cell>
          <cell r="BX146">
            <v>0</v>
          </cell>
          <cell r="BY146">
            <v>0</v>
          </cell>
          <cell r="BZ146">
            <v>0</v>
          </cell>
          <cell r="CA146">
            <v>41626</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row>
        <row r="147">
          <cell r="B147" t="str">
            <v>C2320900-01</v>
          </cell>
          <cell r="C147" t="str">
            <v>Red Mtn Energy/ Irkutsk Oil Co</v>
          </cell>
          <cell r="D147" t="str">
            <v>da Silva</v>
          </cell>
          <cell r="E147">
            <v>0</v>
          </cell>
          <cell r="F147" t="str">
            <v>Reichert</v>
          </cell>
          <cell r="G147" t="str">
            <v>Marcikonis</v>
          </cell>
          <cell r="H147" t="str">
            <v>Michelle</v>
          </cell>
          <cell r="I147" t="str">
            <v>INK-YAR-02</v>
          </cell>
          <cell r="J147" t="str">
            <v>C-330</v>
          </cell>
          <cell r="K147" t="str">
            <v>SC12203</v>
          </cell>
          <cell r="L147">
            <v>0</v>
          </cell>
          <cell r="M147">
            <v>1</v>
          </cell>
          <cell r="N147" t="str">
            <v>LMC341P</v>
          </cell>
          <cell r="O147">
            <v>465873</v>
          </cell>
          <cell r="P147" t="str">
            <v>PP</v>
          </cell>
          <cell r="Q147" t="str">
            <v>MCPX</v>
          </cell>
          <cell r="R147" t="str">
            <v>CC</v>
          </cell>
          <cell r="S147" t="str">
            <v>Y</v>
          </cell>
          <cell r="T147" t="str">
            <v>N</v>
          </cell>
          <cell r="U147">
            <v>41502</v>
          </cell>
          <cell r="V147">
            <v>41507</v>
          </cell>
          <cell r="W147">
            <v>41768</v>
          </cell>
          <cell r="X147">
            <v>41820</v>
          </cell>
          <cell r="Y147">
            <v>41502</v>
          </cell>
          <cell r="Z147">
            <v>41509</v>
          </cell>
          <cell r="AA147">
            <v>41509</v>
          </cell>
          <cell r="AB147">
            <v>41521</v>
          </cell>
          <cell r="AC147">
            <v>41607</v>
          </cell>
          <cell r="AD147">
            <v>41621</v>
          </cell>
          <cell r="AE147">
            <v>41604</v>
          </cell>
          <cell r="AF147">
            <v>41673</v>
          </cell>
          <cell r="AG147">
            <v>0</v>
          </cell>
          <cell r="AH147">
            <v>41790</v>
          </cell>
          <cell r="AI147" t="str">
            <v>-</v>
          </cell>
          <cell r="AJ147">
            <v>119</v>
          </cell>
          <cell r="AK147">
            <v>44.714285714285715</v>
          </cell>
          <cell r="AL147">
            <v>41502</v>
          </cell>
          <cell r="AM147">
            <v>0</v>
          </cell>
          <cell r="AN147">
            <v>0</v>
          </cell>
          <cell r="AO147">
            <v>0</v>
          </cell>
          <cell r="AP147">
            <v>0</v>
          </cell>
          <cell r="AQ147">
            <v>0</v>
          </cell>
          <cell r="AR147">
            <v>41716</v>
          </cell>
          <cell r="AS147">
            <v>0</v>
          </cell>
          <cell r="AT147" t="str">
            <v>Peters</v>
          </cell>
          <cell r="AU147">
            <v>0</v>
          </cell>
          <cell r="AV147">
            <v>41724</v>
          </cell>
          <cell r="AW147">
            <v>0</v>
          </cell>
          <cell r="AX147">
            <v>41744</v>
          </cell>
          <cell r="AY147">
            <v>0</v>
          </cell>
          <cell r="AZ147" t="str">
            <v/>
          </cell>
          <cell r="BA147">
            <v>156</v>
          </cell>
          <cell r="BB147" t="str">
            <v>Late</v>
          </cell>
          <cell r="BC147" t="str">
            <v/>
          </cell>
          <cell r="BD147" t="str">
            <v>FCA</v>
          </cell>
          <cell r="BE147" t="str">
            <v>ARVADA</v>
          </cell>
          <cell r="BF147" t="str">
            <v>USA/Russia</v>
          </cell>
          <cell r="BG147">
            <v>0</v>
          </cell>
          <cell r="BH147" t="str">
            <v>DI</v>
          </cell>
          <cell r="BI147">
            <v>2010</v>
          </cell>
          <cell r="BJ147">
            <v>41514</v>
          </cell>
          <cell r="BK147">
            <v>41521</v>
          </cell>
          <cell r="BL147">
            <v>41537</v>
          </cell>
          <cell r="BM147">
            <v>41535</v>
          </cell>
          <cell r="BN147">
            <v>41834</v>
          </cell>
          <cell r="BO147">
            <v>41841</v>
          </cell>
          <cell r="BP147">
            <v>41513</v>
          </cell>
          <cell r="BQ147">
            <v>41572</v>
          </cell>
          <cell r="BR147">
            <v>41623</v>
          </cell>
          <cell r="BS147">
            <v>41572</v>
          </cell>
          <cell r="BT147">
            <v>0</v>
          </cell>
          <cell r="BU147">
            <v>-38</v>
          </cell>
          <cell r="BV147">
            <v>-45</v>
          </cell>
          <cell r="BW147">
            <v>0</v>
          </cell>
          <cell r="BX147">
            <v>0</v>
          </cell>
          <cell r="BY147">
            <v>0</v>
          </cell>
          <cell r="BZ147">
            <v>0</v>
          </cell>
          <cell r="CA147">
            <v>0</v>
          </cell>
          <cell r="CB147">
            <v>0</v>
          </cell>
          <cell r="CC147">
            <v>0.3</v>
          </cell>
          <cell r="CD147" t="str">
            <v>61 docs / 18 submitted</v>
          </cell>
          <cell r="CE147">
            <v>0</v>
          </cell>
          <cell r="CF147">
            <v>0</v>
          </cell>
          <cell r="CG147">
            <v>0</v>
          </cell>
          <cell r="CH147">
            <v>0</v>
          </cell>
          <cell r="CI147">
            <v>0</v>
          </cell>
          <cell r="CJ147">
            <v>0</v>
          </cell>
          <cell r="CK147">
            <v>0</v>
          </cell>
          <cell r="CL147">
            <v>0</v>
          </cell>
          <cell r="CM147">
            <v>0</v>
          </cell>
          <cell r="CN147">
            <v>0</v>
          </cell>
          <cell r="CO147">
            <v>0</v>
          </cell>
        </row>
        <row r="148">
          <cell r="B148" t="str">
            <v>C2023338-05 UNIT</v>
          </cell>
          <cell r="C148" t="str">
            <v>Bechtel APLNG UNIT</v>
          </cell>
          <cell r="D148" t="str">
            <v>Broeckx</v>
          </cell>
          <cell r="E148">
            <v>0</v>
          </cell>
          <cell r="F148">
            <v>0</v>
          </cell>
          <cell r="G148" t="str">
            <v>Davis/ Boles</v>
          </cell>
          <cell r="H148" t="str">
            <v>Melissa</v>
          </cell>
          <cell r="I148" t="str">
            <v>25605-140-POA-MCCS-00002</v>
          </cell>
          <cell r="J148">
            <v>0</v>
          </cell>
          <cell r="K148">
            <v>0</v>
          </cell>
          <cell r="L148">
            <v>0</v>
          </cell>
          <cell r="M148">
            <v>1</v>
          </cell>
          <cell r="N148" t="str">
            <v>LF2230</v>
          </cell>
          <cell r="O148">
            <v>2931784</v>
          </cell>
          <cell r="P148" t="str">
            <v>PP</v>
          </cell>
          <cell r="Q148" t="str">
            <v>CPX</v>
          </cell>
          <cell r="R148" t="str">
            <v>Pinn/API</v>
          </cell>
          <cell r="S148" t="str">
            <v>Y</v>
          </cell>
          <cell r="T148" t="str">
            <v>N</v>
          </cell>
          <cell r="U148">
            <v>41682</v>
          </cell>
          <cell r="V148">
            <v>41682</v>
          </cell>
          <cell r="W148">
            <v>41967</v>
          </cell>
          <cell r="X148">
            <v>41897</v>
          </cell>
          <cell r="Y148">
            <v>41682</v>
          </cell>
          <cell r="Z148">
            <v>41689</v>
          </cell>
          <cell r="AA148">
            <v>41689</v>
          </cell>
          <cell r="AB148">
            <v>41696</v>
          </cell>
          <cell r="AC148">
            <v>41617</v>
          </cell>
          <cell r="AD148">
            <v>41645</v>
          </cell>
          <cell r="AE148" t="str">
            <v>-</v>
          </cell>
          <cell r="AF148">
            <v>41680</v>
          </cell>
          <cell r="AG148">
            <v>0</v>
          </cell>
          <cell r="AH148">
            <v>41867</v>
          </cell>
          <cell r="AI148">
            <v>41743</v>
          </cell>
          <cell r="AJ148">
            <v>-3</v>
          </cell>
          <cell r="AK148">
            <v>30.714285714285715</v>
          </cell>
          <cell r="AL148">
            <v>41682</v>
          </cell>
          <cell r="AM148">
            <v>0</v>
          </cell>
          <cell r="AN148">
            <v>0</v>
          </cell>
          <cell r="AO148">
            <v>0</v>
          </cell>
          <cell r="AP148">
            <v>0</v>
          </cell>
          <cell r="AQ148">
            <v>0</v>
          </cell>
          <cell r="AR148">
            <v>0</v>
          </cell>
          <cell r="AS148">
            <v>0</v>
          </cell>
          <cell r="AT148">
            <v>0</v>
          </cell>
          <cell r="AU148">
            <v>0</v>
          </cell>
          <cell r="AV148">
            <v>41743</v>
          </cell>
          <cell r="AW148">
            <v>0</v>
          </cell>
          <cell r="AX148">
            <v>41757</v>
          </cell>
          <cell r="AY148">
            <v>0</v>
          </cell>
          <cell r="AZ148" t="str">
            <v/>
          </cell>
          <cell r="BA148">
            <v>44</v>
          </cell>
          <cell r="BB148" t="str">
            <v>Late</v>
          </cell>
          <cell r="BC148" t="str">
            <v/>
          </cell>
          <cell r="BD148" t="str">
            <v>FCA</v>
          </cell>
          <cell r="BE148" t="str">
            <v>ARVADA</v>
          </cell>
          <cell r="BF148" t="str">
            <v>Australia</v>
          </cell>
          <cell r="BG148" t="str">
            <v>EAR99</v>
          </cell>
          <cell r="BH148" t="str">
            <v>SI</v>
          </cell>
          <cell r="BI148">
            <v>0</v>
          </cell>
          <cell r="BJ148">
            <v>41689</v>
          </cell>
          <cell r="BK148">
            <v>41696</v>
          </cell>
          <cell r="BL148">
            <v>41724</v>
          </cell>
          <cell r="BM148">
            <v>41710</v>
          </cell>
          <cell r="BN148">
            <v>41939</v>
          </cell>
          <cell r="BO148">
            <v>41946</v>
          </cell>
          <cell r="BP148">
            <v>107</v>
          </cell>
          <cell r="BQ148">
            <v>100</v>
          </cell>
          <cell r="BR148">
            <v>72</v>
          </cell>
          <cell r="BS148">
            <v>86</v>
          </cell>
          <cell r="BT148">
            <v>40821</v>
          </cell>
          <cell r="BU148">
            <v>-143</v>
          </cell>
          <cell r="BV148">
            <v>-150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row>
        <row r="149">
          <cell r="B149" t="str">
            <v>C2023338-05 KIT</v>
          </cell>
          <cell r="C149" t="str">
            <v>Bechtel APLNG KIT</v>
          </cell>
          <cell r="D149" t="str">
            <v>Broeckx</v>
          </cell>
          <cell r="E149">
            <v>0</v>
          </cell>
          <cell r="F149">
            <v>0</v>
          </cell>
          <cell r="G149" t="str">
            <v>Davis/ Boles</v>
          </cell>
          <cell r="H149" t="str">
            <v>Melissa</v>
          </cell>
          <cell r="I149" t="str">
            <v>25605-140-POA-MCCS-00002</v>
          </cell>
          <cell r="J149">
            <v>0</v>
          </cell>
          <cell r="K149">
            <v>0</v>
          </cell>
          <cell r="L149">
            <v>0</v>
          </cell>
          <cell r="M149">
            <v>0</v>
          </cell>
          <cell r="N149" t="str">
            <v>LF2230</v>
          </cell>
          <cell r="O149">
            <v>2931784</v>
          </cell>
          <cell r="P149" t="str">
            <v>PP</v>
          </cell>
          <cell r="Q149" t="str">
            <v>CPX</v>
          </cell>
          <cell r="R149" t="str">
            <v>Pinn/API</v>
          </cell>
          <cell r="S149" t="str">
            <v>Y</v>
          </cell>
          <cell r="T149" t="str">
            <v>N</v>
          </cell>
          <cell r="U149">
            <v>41682</v>
          </cell>
          <cell r="V149">
            <v>41682</v>
          </cell>
          <cell r="W149">
            <v>41967</v>
          </cell>
          <cell r="X149">
            <v>41897</v>
          </cell>
          <cell r="Y149">
            <v>41682</v>
          </cell>
          <cell r="Z149">
            <v>41689</v>
          </cell>
          <cell r="AA149">
            <v>41689</v>
          </cell>
          <cell r="AB149">
            <v>41696</v>
          </cell>
          <cell r="AC149">
            <v>41617</v>
          </cell>
          <cell r="AD149">
            <v>41645</v>
          </cell>
          <cell r="AE149" t="str">
            <v>-</v>
          </cell>
          <cell r="AF149">
            <v>41680</v>
          </cell>
          <cell r="AG149">
            <v>0</v>
          </cell>
          <cell r="AH149">
            <v>41867</v>
          </cell>
          <cell r="AI149">
            <v>41743</v>
          </cell>
          <cell r="AJ149">
            <v>-3</v>
          </cell>
          <cell r="AK149">
            <v>30.714285714285715</v>
          </cell>
          <cell r="AL149">
            <v>41682</v>
          </cell>
          <cell r="AM149">
            <v>0</v>
          </cell>
          <cell r="AN149">
            <v>0</v>
          </cell>
          <cell r="AO149">
            <v>0</v>
          </cell>
          <cell r="AP149">
            <v>0</v>
          </cell>
          <cell r="AQ149">
            <v>0</v>
          </cell>
          <cell r="AR149">
            <v>0</v>
          </cell>
          <cell r="AS149">
            <v>0</v>
          </cell>
          <cell r="AT149">
            <v>0</v>
          </cell>
          <cell r="AU149">
            <v>0</v>
          </cell>
          <cell r="AV149">
            <v>41718</v>
          </cell>
          <cell r="AW149">
            <v>0</v>
          </cell>
          <cell r="AX149">
            <v>38463</v>
          </cell>
          <cell r="AY149">
            <v>0</v>
          </cell>
          <cell r="AZ149" t="str">
            <v/>
          </cell>
          <cell r="BA149">
            <v>27</v>
          </cell>
          <cell r="BB149" t="str">
            <v>Late</v>
          </cell>
          <cell r="BC149" t="str">
            <v/>
          </cell>
          <cell r="BD149" t="str">
            <v>FCA</v>
          </cell>
          <cell r="BE149" t="str">
            <v>ARVADA</v>
          </cell>
          <cell r="BF149" t="str">
            <v>Australia</v>
          </cell>
          <cell r="BG149" t="str">
            <v>EAR99</v>
          </cell>
          <cell r="BH149" t="str">
            <v>SI</v>
          </cell>
          <cell r="BI149">
            <v>0</v>
          </cell>
          <cell r="BJ149">
            <v>41689</v>
          </cell>
          <cell r="BK149">
            <v>41696</v>
          </cell>
          <cell r="BL149">
            <v>41724</v>
          </cell>
          <cell r="BM149">
            <v>41710</v>
          </cell>
          <cell r="BN149">
            <v>41939</v>
          </cell>
          <cell r="BO149">
            <v>41946</v>
          </cell>
          <cell r="BP149">
            <v>107</v>
          </cell>
          <cell r="BQ149">
            <v>100</v>
          </cell>
          <cell r="BR149">
            <v>72</v>
          </cell>
          <cell r="BS149">
            <v>86</v>
          </cell>
          <cell r="BT149">
            <v>40821</v>
          </cell>
          <cell r="BU149">
            <v>-143</v>
          </cell>
          <cell r="BV149">
            <v>-150</v>
          </cell>
          <cell r="BW149">
            <v>0</v>
          </cell>
          <cell r="BX149">
            <v>0</v>
          </cell>
          <cell r="BY149">
            <v>0</v>
          </cell>
          <cell r="BZ149">
            <v>0</v>
          </cell>
          <cell r="CA149">
            <v>0</v>
          </cell>
          <cell r="CB149">
            <v>0</v>
          </cell>
          <cell r="CC149">
            <v>0</v>
          </cell>
          <cell r="CD149">
            <v>0</v>
          </cell>
          <cell r="CE149">
            <v>0</v>
          </cell>
          <cell r="CF149">
            <v>0</v>
          </cell>
          <cell r="CG149">
            <v>0</v>
          </cell>
          <cell r="CH149">
            <v>0</v>
          </cell>
          <cell r="CI149">
            <v>0</v>
          </cell>
          <cell r="CJ149">
            <v>0</v>
          </cell>
          <cell r="CK149">
            <v>0</v>
          </cell>
          <cell r="CL149">
            <v>0</v>
          </cell>
          <cell r="CM149">
            <v>0</v>
          </cell>
          <cell r="CN149">
            <v>0</v>
          </cell>
          <cell r="CO149">
            <v>0</v>
          </cell>
        </row>
        <row r="150">
          <cell r="B150" t="str">
            <v>C2141511-01  UNIT</v>
          </cell>
          <cell r="C150" t="str">
            <v>Bechtel / Chevron / WheatStone UNIT</v>
          </cell>
          <cell r="D150" t="str">
            <v>Weed</v>
          </cell>
          <cell r="E150">
            <v>0</v>
          </cell>
          <cell r="F150" t="str">
            <v>Allbritten</v>
          </cell>
          <cell r="G150" t="str">
            <v>Luna</v>
          </cell>
          <cell r="H150" t="str">
            <v>Melissa</v>
          </cell>
          <cell r="I150" t="str">
            <v>25657-140-POA-MCCS-00002</v>
          </cell>
          <cell r="J150" t="str">
            <v>1C-1301</v>
          </cell>
          <cell r="K150">
            <v>0</v>
          </cell>
          <cell r="L150" t="str">
            <v>Fronz</v>
          </cell>
          <cell r="M150">
            <v>1</v>
          </cell>
          <cell r="N150" t="str">
            <v>LF2230</v>
          </cell>
          <cell r="O150">
            <v>4045679.37</v>
          </cell>
          <cell r="P150" t="str">
            <v>PP</v>
          </cell>
          <cell r="Q150" t="str">
            <v>CPX</v>
          </cell>
          <cell r="R150" t="str">
            <v>Pinn/API</v>
          </cell>
          <cell r="S150" t="str">
            <v>Y</v>
          </cell>
          <cell r="T150" t="str">
            <v>N</v>
          </cell>
          <cell r="U150">
            <v>0</v>
          </cell>
          <cell r="V150">
            <v>41047</v>
          </cell>
          <cell r="W150">
            <v>41803</v>
          </cell>
          <cell r="X150">
            <v>41880</v>
          </cell>
          <cell r="Y150">
            <v>0</v>
          </cell>
          <cell r="Z150">
            <v>41054</v>
          </cell>
          <cell r="AA150">
            <v>41810</v>
          </cell>
          <cell r="AB150">
            <v>41061</v>
          </cell>
          <cell r="AC150">
            <v>41600</v>
          </cell>
          <cell r="AD150">
            <v>41628</v>
          </cell>
          <cell r="AE150" t="str">
            <v>-</v>
          </cell>
          <cell r="AF150">
            <v>41683</v>
          </cell>
          <cell r="AG150">
            <v>0</v>
          </cell>
          <cell r="AH150">
            <v>41850</v>
          </cell>
          <cell r="AI150">
            <v>41726</v>
          </cell>
          <cell r="AJ150">
            <v>455</v>
          </cell>
          <cell r="AK150">
            <v>119</v>
          </cell>
          <cell r="AL150">
            <v>0</v>
          </cell>
          <cell r="AM150">
            <v>0</v>
          </cell>
          <cell r="AN150">
            <v>0</v>
          </cell>
          <cell r="AO150">
            <v>0</v>
          </cell>
          <cell r="AP150">
            <v>0</v>
          </cell>
          <cell r="AQ150">
            <v>0</v>
          </cell>
          <cell r="AR150">
            <v>0</v>
          </cell>
          <cell r="AS150">
            <v>0</v>
          </cell>
          <cell r="AT150">
            <v>0</v>
          </cell>
          <cell r="AU150">
            <v>0</v>
          </cell>
          <cell r="AV150">
            <v>41652</v>
          </cell>
          <cell r="AW150">
            <v>0</v>
          </cell>
          <cell r="AX150">
            <v>41674</v>
          </cell>
          <cell r="AY150">
            <v>0</v>
          </cell>
          <cell r="AZ150" t="str">
            <v/>
          </cell>
          <cell r="BA150">
            <v>432</v>
          </cell>
          <cell r="BB150" t="str">
            <v>On-Time/Early</v>
          </cell>
          <cell r="BC150" t="str">
            <v/>
          </cell>
          <cell r="BD150" t="str">
            <v>FCA</v>
          </cell>
          <cell r="BE150" t="str">
            <v>ARVADA</v>
          </cell>
          <cell r="BF150" t="str">
            <v>AU</v>
          </cell>
          <cell r="BG150" t="str">
            <v>EAR99</v>
          </cell>
          <cell r="BH150" t="str">
            <v>SI</v>
          </cell>
          <cell r="BI150">
            <v>0</v>
          </cell>
          <cell r="BJ150">
            <v>41054</v>
          </cell>
          <cell r="BK150">
            <v>41061</v>
          </cell>
          <cell r="BL150">
            <v>41089</v>
          </cell>
          <cell r="BM150">
            <v>41075</v>
          </cell>
          <cell r="BN150">
            <v>41922</v>
          </cell>
          <cell r="BO150">
            <v>41929</v>
          </cell>
          <cell r="BP150" t="str">
            <v>X</v>
          </cell>
          <cell r="BQ150">
            <v>41054</v>
          </cell>
          <cell r="BR150">
            <v>41186</v>
          </cell>
          <cell r="BS150">
            <v>41403</v>
          </cell>
          <cell r="BT150">
            <v>41143</v>
          </cell>
          <cell r="BU150">
            <v>-126</v>
          </cell>
          <cell r="BV150">
            <v>-133</v>
          </cell>
          <cell r="BW150">
            <v>0</v>
          </cell>
          <cell r="BX150">
            <v>0</v>
          </cell>
          <cell r="BY150">
            <v>0</v>
          </cell>
          <cell r="BZ150">
            <v>0</v>
          </cell>
          <cell r="CA150">
            <v>41626</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row>
        <row r="151">
          <cell r="B151" t="str">
            <v>H2315177-01-03  KIT</v>
          </cell>
          <cell r="C151" t="str">
            <v>TECHNIP INDIA/JBF PETROCHEMICALS (Kit)</v>
          </cell>
          <cell r="D151" t="str">
            <v>Broeckx</v>
          </cell>
          <cell r="E151">
            <v>0</v>
          </cell>
          <cell r="F151" t="str">
            <v>Carlon</v>
          </cell>
          <cell r="G151">
            <v>0</v>
          </cell>
          <cell r="H151" t="str">
            <v>Nancy</v>
          </cell>
          <cell r="I151" t="str">
            <v>2450-0000-PO-0910-01-00-001</v>
          </cell>
          <cell r="J151" t="str">
            <v>CG-411 A/B/C</v>
          </cell>
          <cell r="K151" t="str">
            <v>108823-4</v>
          </cell>
          <cell r="L151" t="str">
            <v>Glynn</v>
          </cell>
          <cell r="M151">
            <v>0</v>
          </cell>
          <cell r="N151" t="str">
            <v>HMP7000</v>
          </cell>
          <cell r="O151">
            <v>0</v>
          </cell>
          <cell r="P151" t="str">
            <v>PP</v>
          </cell>
          <cell r="Q151" t="str">
            <v>CPX</v>
          </cell>
          <cell r="R151" t="str">
            <v>HMP</v>
          </cell>
          <cell r="S151" t="str">
            <v>Y</v>
          </cell>
          <cell r="T151" t="str">
            <v>N</v>
          </cell>
          <cell r="U151">
            <v>41492</v>
          </cell>
          <cell r="V151">
            <v>41493</v>
          </cell>
          <cell r="W151">
            <v>41864</v>
          </cell>
          <cell r="X151">
            <v>41864</v>
          </cell>
          <cell r="Y151">
            <v>41492</v>
          </cell>
          <cell r="Z151">
            <v>41500</v>
          </cell>
          <cell r="AA151">
            <v>41500</v>
          </cell>
          <cell r="AB151">
            <v>41500</v>
          </cell>
          <cell r="AC151">
            <v>41584</v>
          </cell>
          <cell r="AD151">
            <v>41612</v>
          </cell>
          <cell r="AE151" t="str">
            <v>-</v>
          </cell>
          <cell r="AF151">
            <v>41684</v>
          </cell>
          <cell r="AG151">
            <v>0</v>
          </cell>
          <cell r="AH151">
            <v>41834</v>
          </cell>
          <cell r="AI151">
            <v>41710</v>
          </cell>
          <cell r="AJ151">
            <v>138</v>
          </cell>
          <cell r="AK151">
            <v>53</v>
          </cell>
          <cell r="AL151">
            <v>41492</v>
          </cell>
          <cell r="AM151">
            <v>0</v>
          </cell>
          <cell r="AN151">
            <v>0</v>
          </cell>
          <cell r="AO151">
            <v>0</v>
          </cell>
          <cell r="AP151">
            <v>0</v>
          </cell>
          <cell r="AQ151">
            <v>0</v>
          </cell>
          <cell r="AR151">
            <v>0</v>
          </cell>
          <cell r="AS151">
            <v>0</v>
          </cell>
          <cell r="AT151">
            <v>0</v>
          </cell>
          <cell r="AU151">
            <v>0</v>
          </cell>
          <cell r="AV151">
            <v>0</v>
          </cell>
          <cell r="AW151">
            <v>0</v>
          </cell>
          <cell r="AX151">
            <v>41732</v>
          </cell>
          <cell r="AY151">
            <v>0</v>
          </cell>
          <cell r="AZ151" t="str">
            <v/>
          </cell>
          <cell r="BA151" t="str">
            <v/>
          </cell>
          <cell r="BB151" t="str">
            <v/>
          </cell>
          <cell r="BC151" t="str">
            <v/>
          </cell>
          <cell r="BD151" t="str">
            <v>FCA</v>
          </cell>
          <cell r="BE151" t="str">
            <v>Arvada</v>
          </cell>
          <cell r="BF151" t="str">
            <v>INDIA</v>
          </cell>
          <cell r="BG151">
            <v>0</v>
          </cell>
          <cell r="BH151" t="str">
            <v>OE</v>
          </cell>
          <cell r="BI151">
            <v>2010</v>
          </cell>
          <cell r="BJ151">
            <v>41500</v>
          </cell>
          <cell r="BK151">
            <v>41507</v>
          </cell>
          <cell r="BL151">
            <v>41514</v>
          </cell>
          <cell r="BM151">
            <v>41521</v>
          </cell>
          <cell r="BN151">
            <v>41906</v>
          </cell>
          <cell r="BO151">
            <v>41913</v>
          </cell>
          <cell r="BP151" t="str">
            <v>-</v>
          </cell>
          <cell r="BQ151" t="str">
            <v>-</v>
          </cell>
          <cell r="BR151" t="str">
            <v>-</v>
          </cell>
          <cell r="BS151" t="str">
            <v>-</v>
          </cell>
          <cell r="BT151" t="str">
            <v>x</v>
          </cell>
          <cell r="BU151" t="str">
            <v>-</v>
          </cell>
          <cell r="BV151" t="str">
            <v>-</v>
          </cell>
          <cell r="BW151">
            <v>0</v>
          </cell>
          <cell r="BX151">
            <v>0</v>
          </cell>
          <cell r="BY151">
            <v>0</v>
          </cell>
          <cell r="BZ151">
            <v>0</v>
          </cell>
          <cell r="CA151">
            <v>0</v>
          </cell>
          <cell r="CB151">
            <v>0</v>
          </cell>
          <cell r="CC151">
            <v>0</v>
          </cell>
          <cell r="CD151">
            <v>0</v>
          </cell>
          <cell r="CE151">
            <v>0</v>
          </cell>
          <cell r="CF151">
            <v>0</v>
          </cell>
          <cell r="CG151">
            <v>0</v>
          </cell>
          <cell r="CH151">
            <v>0</v>
          </cell>
          <cell r="CI151">
            <v>0</v>
          </cell>
          <cell r="CJ151">
            <v>0</v>
          </cell>
          <cell r="CK151">
            <v>0</v>
          </cell>
          <cell r="CL151">
            <v>0</v>
          </cell>
          <cell r="CM151">
            <v>0</v>
          </cell>
          <cell r="CN151">
            <v>0</v>
          </cell>
          <cell r="CO151">
            <v>0</v>
          </cell>
        </row>
        <row r="152">
          <cell r="B152" t="str">
            <v>H2312503-01 Kit</v>
          </cell>
          <cell r="C152" t="str">
            <v>Shanghai Machinery Intl/CNOOC Ningbo Daxie (KIT)</v>
          </cell>
          <cell r="D152" t="str">
            <v>Lothe</v>
          </cell>
          <cell r="E152">
            <v>0</v>
          </cell>
          <cell r="F152" t="str">
            <v>Collins-Lane</v>
          </cell>
          <cell r="G152">
            <v>0</v>
          </cell>
          <cell r="H152" t="str">
            <v>Suzy</v>
          </cell>
          <cell r="I152" t="str">
            <v>LFY DX HT 0096</v>
          </cell>
          <cell r="J152" t="str">
            <v>0203-1-P-103A/B</v>
          </cell>
          <cell r="K152">
            <v>116572</v>
          </cell>
          <cell r="L152">
            <v>0</v>
          </cell>
          <cell r="M152">
            <v>0</v>
          </cell>
          <cell r="N152" t="str">
            <v>HMP3000</v>
          </cell>
          <cell r="O152">
            <v>0</v>
          </cell>
          <cell r="P152" t="str">
            <v>PP</v>
          </cell>
          <cell r="Q152" t="str">
            <v>CPX</v>
          </cell>
          <cell r="R152" t="str">
            <v>HMP</v>
          </cell>
          <cell r="S152" t="str">
            <v>Y</v>
          </cell>
          <cell r="T152" t="str">
            <v>N</v>
          </cell>
          <cell r="U152">
            <v>41485</v>
          </cell>
          <cell r="V152">
            <v>41486</v>
          </cell>
          <cell r="W152">
            <v>41849</v>
          </cell>
          <cell r="X152">
            <v>41897</v>
          </cell>
          <cell r="Y152">
            <v>41485</v>
          </cell>
          <cell r="Z152">
            <v>41493</v>
          </cell>
          <cell r="AA152">
            <v>41493</v>
          </cell>
          <cell r="AB152">
            <v>41493</v>
          </cell>
          <cell r="AC152">
            <v>41617</v>
          </cell>
          <cell r="AD152">
            <v>41645</v>
          </cell>
          <cell r="AE152" t="str">
            <v>-</v>
          </cell>
          <cell r="AF152">
            <v>41684</v>
          </cell>
          <cell r="AG152">
            <v>0</v>
          </cell>
          <cell r="AH152">
            <v>41867</v>
          </cell>
          <cell r="AI152">
            <v>41743</v>
          </cell>
          <cell r="AJ152">
            <v>143</v>
          </cell>
          <cell r="AK152">
            <v>58.714285714285715</v>
          </cell>
          <cell r="AL152">
            <v>0</v>
          </cell>
          <cell r="AM152">
            <v>0</v>
          </cell>
          <cell r="AN152">
            <v>0</v>
          </cell>
          <cell r="AO152">
            <v>0</v>
          </cell>
          <cell r="AP152">
            <v>0</v>
          </cell>
          <cell r="AQ152">
            <v>0</v>
          </cell>
          <cell r="AR152">
            <v>0</v>
          </cell>
          <cell r="AS152">
            <v>0</v>
          </cell>
          <cell r="AT152">
            <v>0</v>
          </cell>
          <cell r="AU152">
            <v>0</v>
          </cell>
          <cell r="AV152">
            <v>41687</v>
          </cell>
          <cell r="AW152">
            <v>41687</v>
          </cell>
          <cell r="AX152">
            <v>41696</v>
          </cell>
          <cell r="AY152">
            <v>0</v>
          </cell>
          <cell r="AZ152" t="str">
            <v/>
          </cell>
          <cell r="BA152">
            <v>144</v>
          </cell>
          <cell r="BB152" t="str">
            <v>Late</v>
          </cell>
          <cell r="BC152" t="str">
            <v/>
          </cell>
          <cell r="BD152" t="str">
            <v>EXW</v>
          </cell>
          <cell r="BE152" t="str">
            <v>Arvada</v>
          </cell>
          <cell r="BF152" t="str">
            <v>China</v>
          </cell>
          <cell r="BG152">
            <v>0</v>
          </cell>
          <cell r="BH152" t="str">
            <v>OE</v>
          </cell>
          <cell r="BI152">
            <v>0</v>
          </cell>
          <cell r="BJ152">
            <v>41493</v>
          </cell>
          <cell r="BK152">
            <v>41500</v>
          </cell>
          <cell r="BL152">
            <v>41507</v>
          </cell>
          <cell r="BM152">
            <v>41514</v>
          </cell>
          <cell r="BN152">
            <v>41939</v>
          </cell>
          <cell r="BO152">
            <v>41946</v>
          </cell>
          <cell r="BP152" t="str">
            <v>X</v>
          </cell>
          <cell r="BQ152" t="str">
            <v>X</v>
          </cell>
          <cell r="BR152">
            <v>289</v>
          </cell>
          <cell r="BS152">
            <v>282</v>
          </cell>
          <cell r="BT152">
            <v>0</v>
          </cell>
          <cell r="BU152">
            <v>-143</v>
          </cell>
          <cell r="BV152">
            <v>-150</v>
          </cell>
          <cell r="BW152">
            <v>0</v>
          </cell>
          <cell r="BX152">
            <v>0</v>
          </cell>
          <cell r="BY152">
            <v>0</v>
          </cell>
          <cell r="BZ152">
            <v>0</v>
          </cell>
          <cell r="CA152">
            <v>0</v>
          </cell>
          <cell r="CB152">
            <v>0</v>
          </cell>
          <cell r="CC152">
            <v>0.05</v>
          </cell>
          <cell r="CD152">
            <v>0</v>
          </cell>
          <cell r="CE152">
            <v>0</v>
          </cell>
          <cell r="CF152">
            <v>0</v>
          </cell>
          <cell r="CG152">
            <v>0</v>
          </cell>
          <cell r="CH152">
            <v>0</v>
          </cell>
          <cell r="CI152">
            <v>0</v>
          </cell>
          <cell r="CJ152">
            <v>0</v>
          </cell>
          <cell r="CK152">
            <v>0</v>
          </cell>
          <cell r="CL152">
            <v>0</v>
          </cell>
          <cell r="CM152">
            <v>0</v>
          </cell>
          <cell r="CN152">
            <v>0</v>
          </cell>
          <cell r="CO152">
            <v>0</v>
          </cell>
        </row>
        <row r="153">
          <cell r="B153" t="str">
            <v>H2312503-01  UNIT</v>
          </cell>
          <cell r="C153" t="str">
            <v>Shanghai Machinery Intl/CNOOC Ningbo Daxie (UNIT)</v>
          </cell>
          <cell r="D153" t="str">
            <v>Lothe</v>
          </cell>
          <cell r="E153">
            <v>0</v>
          </cell>
          <cell r="F153" t="str">
            <v>Collins-Lane</v>
          </cell>
          <cell r="G153" t="str">
            <v>Voymas</v>
          </cell>
          <cell r="H153" t="str">
            <v>Suzy</v>
          </cell>
          <cell r="I153" t="str">
            <v>LFY DX HT 0096</v>
          </cell>
          <cell r="J153" t="str">
            <v>0203-1-P-103A/B</v>
          </cell>
          <cell r="K153">
            <v>116572</v>
          </cell>
          <cell r="L153">
            <v>0</v>
          </cell>
          <cell r="M153">
            <v>1</v>
          </cell>
          <cell r="N153" t="str">
            <v>HMP3000</v>
          </cell>
          <cell r="O153">
            <v>591336</v>
          </cell>
          <cell r="P153" t="str">
            <v>PP</v>
          </cell>
          <cell r="Q153" t="str">
            <v>CPX</v>
          </cell>
          <cell r="R153" t="str">
            <v>HMP</v>
          </cell>
          <cell r="S153" t="str">
            <v>Y</v>
          </cell>
          <cell r="T153" t="str">
            <v>N</v>
          </cell>
          <cell r="U153">
            <v>41485</v>
          </cell>
          <cell r="V153">
            <v>41486</v>
          </cell>
          <cell r="W153">
            <v>41897</v>
          </cell>
          <cell r="X153">
            <v>41880</v>
          </cell>
          <cell r="Y153">
            <v>41485</v>
          </cell>
          <cell r="Z153">
            <v>41493</v>
          </cell>
          <cell r="AA153">
            <v>41493</v>
          </cell>
          <cell r="AB153">
            <v>41493</v>
          </cell>
          <cell r="AC153">
            <v>41600</v>
          </cell>
          <cell r="AD153">
            <v>41628</v>
          </cell>
          <cell r="AE153" t="str">
            <v>-</v>
          </cell>
          <cell r="AF153">
            <v>41698</v>
          </cell>
          <cell r="AG153">
            <v>0</v>
          </cell>
          <cell r="AH153">
            <v>41850</v>
          </cell>
          <cell r="AI153">
            <v>41726</v>
          </cell>
          <cell r="AJ153">
            <v>153</v>
          </cell>
          <cell r="AK153">
            <v>56.285714285714285</v>
          </cell>
          <cell r="AL153">
            <v>0</v>
          </cell>
          <cell r="AM153">
            <v>0</v>
          </cell>
          <cell r="AN153">
            <v>0</v>
          </cell>
          <cell r="AO153">
            <v>0</v>
          </cell>
          <cell r="AP153">
            <v>0</v>
          </cell>
          <cell r="AQ153">
            <v>0</v>
          </cell>
          <cell r="AR153">
            <v>0</v>
          </cell>
          <cell r="AS153">
            <v>0</v>
          </cell>
          <cell r="AT153">
            <v>0</v>
          </cell>
          <cell r="AU153">
            <v>0</v>
          </cell>
          <cell r="AV153">
            <v>41652</v>
          </cell>
          <cell r="AW153" t="str">
            <v>-</v>
          </cell>
          <cell r="AX153">
            <v>41676</v>
          </cell>
          <cell r="AY153">
            <v>0</v>
          </cell>
          <cell r="AZ153" t="str">
            <v/>
          </cell>
          <cell r="BA153">
            <v>119</v>
          </cell>
          <cell r="BB153" t="str">
            <v>On-Time/Early</v>
          </cell>
          <cell r="BC153" t="str">
            <v/>
          </cell>
          <cell r="BD153" t="str">
            <v>EXW</v>
          </cell>
          <cell r="BE153" t="str">
            <v>Arvada</v>
          </cell>
          <cell r="BF153" t="str">
            <v>China</v>
          </cell>
          <cell r="BG153">
            <v>0</v>
          </cell>
          <cell r="BH153" t="str">
            <v>OE</v>
          </cell>
          <cell r="BI153">
            <v>0</v>
          </cell>
          <cell r="BJ153">
            <v>41493</v>
          </cell>
          <cell r="BK153">
            <v>41500</v>
          </cell>
          <cell r="BL153">
            <v>41507</v>
          </cell>
          <cell r="BM153">
            <v>41514</v>
          </cell>
          <cell r="BN153">
            <v>41922</v>
          </cell>
          <cell r="BO153">
            <v>41929</v>
          </cell>
          <cell r="BP153" t="str">
            <v>X</v>
          </cell>
          <cell r="BQ153" t="str">
            <v>X</v>
          </cell>
          <cell r="BR153">
            <v>289</v>
          </cell>
          <cell r="BS153">
            <v>282</v>
          </cell>
          <cell r="BT153">
            <v>0</v>
          </cell>
          <cell r="BU153">
            <v>-126</v>
          </cell>
          <cell r="BV153">
            <v>-133</v>
          </cell>
          <cell r="BW153">
            <v>0</v>
          </cell>
          <cell r="BX153">
            <v>0</v>
          </cell>
          <cell r="BY153">
            <v>0</v>
          </cell>
          <cell r="BZ153">
            <v>0</v>
          </cell>
          <cell r="CA153">
            <v>0</v>
          </cell>
          <cell r="CB153">
            <v>0</v>
          </cell>
          <cell r="CC153">
            <v>0.05</v>
          </cell>
          <cell r="CD153">
            <v>0</v>
          </cell>
          <cell r="CE153">
            <v>0</v>
          </cell>
          <cell r="CF153">
            <v>0</v>
          </cell>
          <cell r="CG153">
            <v>0</v>
          </cell>
          <cell r="CH153">
            <v>0</v>
          </cell>
          <cell r="CI153">
            <v>0</v>
          </cell>
          <cell r="CJ153">
            <v>0</v>
          </cell>
          <cell r="CK153">
            <v>0</v>
          </cell>
          <cell r="CL153">
            <v>0</v>
          </cell>
          <cell r="CM153">
            <v>0</v>
          </cell>
          <cell r="CN153">
            <v>0</v>
          </cell>
          <cell r="CO153">
            <v>0</v>
          </cell>
        </row>
        <row r="154">
          <cell r="B154" t="str">
            <v>A2336469-01-02</v>
          </cell>
          <cell r="C154" t="str">
            <v>Hyundai Eng/ Attock Refinery Limited</v>
          </cell>
          <cell r="D154" t="str">
            <v>Elkins</v>
          </cell>
          <cell r="E154">
            <v>0</v>
          </cell>
          <cell r="F154" t="str">
            <v>Reichert</v>
          </cell>
          <cell r="G154">
            <v>0</v>
          </cell>
          <cell r="H154" t="str">
            <v>Heidi</v>
          </cell>
          <cell r="I154" t="str">
            <v>ARU-PO-MR-005-01</v>
          </cell>
          <cell r="J154" t="str">
            <v>LHT-P-006A/B</v>
          </cell>
          <cell r="K154">
            <v>122646</v>
          </cell>
          <cell r="L154">
            <v>0</v>
          </cell>
          <cell r="M154">
            <v>2</v>
          </cell>
          <cell r="N154" t="str">
            <v>LMV311</v>
          </cell>
          <cell r="O154">
            <v>469012.5</v>
          </cell>
          <cell r="P154" t="str">
            <v>PP</v>
          </cell>
          <cell r="Q154" t="str">
            <v>MCPX</v>
          </cell>
          <cell r="R154" t="str">
            <v>PD</v>
          </cell>
          <cell r="S154" t="str">
            <v>Y</v>
          </cell>
          <cell r="T154" t="str">
            <v>N</v>
          </cell>
          <cell r="U154">
            <v>41544</v>
          </cell>
          <cell r="V154">
            <v>41544</v>
          </cell>
          <cell r="W154">
            <v>41782</v>
          </cell>
          <cell r="X154">
            <v>41796</v>
          </cell>
          <cell r="Y154">
            <v>41544</v>
          </cell>
          <cell r="Z154">
            <v>41551</v>
          </cell>
          <cell r="AA154">
            <v>41551</v>
          </cell>
          <cell r="AB154">
            <v>41551</v>
          </cell>
          <cell r="AC154">
            <v>41667</v>
          </cell>
          <cell r="AD154">
            <v>41682</v>
          </cell>
          <cell r="AE154">
            <v>41691</v>
          </cell>
          <cell r="AF154">
            <v>41701</v>
          </cell>
          <cell r="AG154">
            <v>0</v>
          </cell>
          <cell r="AH154">
            <v>41766</v>
          </cell>
          <cell r="AI154" t="str">
            <v>-</v>
          </cell>
          <cell r="AJ154">
            <v>112</v>
          </cell>
          <cell r="AK154">
            <v>36</v>
          </cell>
          <cell r="AL154">
            <v>41544</v>
          </cell>
          <cell r="AM154">
            <v>41576</v>
          </cell>
          <cell r="AN154">
            <v>41562</v>
          </cell>
          <cell r="AO154">
            <v>41556</v>
          </cell>
          <cell r="AP154">
            <v>41562</v>
          </cell>
          <cell r="AQ154">
            <v>41687</v>
          </cell>
          <cell r="AR154">
            <v>41702</v>
          </cell>
          <cell r="AS154">
            <v>41710</v>
          </cell>
          <cell r="AT154" t="str">
            <v>Nelson</v>
          </cell>
          <cell r="AU154" t="str">
            <v>Miller</v>
          </cell>
          <cell r="AV154">
            <v>41718</v>
          </cell>
          <cell r="AW154">
            <v>0</v>
          </cell>
          <cell r="AX154">
            <v>41736</v>
          </cell>
          <cell r="AY154">
            <v>0</v>
          </cell>
          <cell r="AZ154" t="str">
            <v/>
          </cell>
          <cell r="BA154">
            <v>125</v>
          </cell>
          <cell r="BB154" t="str">
            <v>Late</v>
          </cell>
          <cell r="BC154" t="str">
            <v>Late</v>
          </cell>
          <cell r="BD154" t="str">
            <v>FOB</v>
          </cell>
          <cell r="BE154" t="str">
            <v>Seaport</v>
          </cell>
          <cell r="BF154" t="str">
            <v>Pakistan</v>
          </cell>
          <cell r="BG154">
            <v>0</v>
          </cell>
          <cell r="BH154" t="str">
            <v>DJ</v>
          </cell>
          <cell r="BI154">
            <v>2010</v>
          </cell>
          <cell r="BJ154">
            <v>41551</v>
          </cell>
          <cell r="BK154">
            <v>41558</v>
          </cell>
          <cell r="BL154">
            <v>41563</v>
          </cell>
          <cell r="BM154">
            <v>41572</v>
          </cell>
          <cell r="BN154">
            <v>41810</v>
          </cell>
          <cell r="BO154">
            <v>41817</v>
          </cell>
          <cell r="BP154">
            <v>41550</v>
          </cell>
          <cell r="BQ154">
            <v>41555</v>
          </cell>
          <cell r="BR154">
            <v>41555</v>
          </cell>
          <cell r="BS154">
            <v>41583</v>
          </cell>
          <cell r="BT154">
            <v>0</v>
          </cell>
          <cell r="BU154">
            <v>-14</v>
          </cell>
          <cell r="BV154">
            <v>-21</v>
          </cell>
          <cell r="BW154">
            <v>0</v>
          </cell>
          <cell r="BX154">
            <v>0</v>
          </cell>
          <cell r="BY154">
            <v>0</v>
          </cell>
          <cell r="BZ154" t="str">
            <v>-</v>
          </cell>
          <cell r="CA154" t="str">
            <v>-</v>
          </cell>
          <cell r="CB154">
            <v>0</v>
          </cell>
          <cell r="CC154">
            <v>0</v>
          </cell>
          <cell r="CD154" t="str">
            <v>53/38/8</v>
          </cell>
          <cell r="CE154">
            <v>0</v>
          </cell>
          <cell r="CF154">
            <v>0</v>
          </cell>
          <cell r="CG154">
            <v>0</v>
          </cell>
          <cell r="CH154">
            <v>0</v>
          </cell>
          <cell r="CI154">
            <v>0</v>
          </cell>
          <cell r="CJ154">
            <v>0</v>
          </cell>
          <cell r="CK154">
            <v>0</v>
          </cell>
          <cell r="CL154">
            <v>0</v>
          </cell>
          <cell r="CM154">
            <v>0</v>
          </cell>
          <cell r="CN154">
            <v>0</v>
          </cell>
          <cell r="CO154">
            <v>0</v>
          </cell>
        </row>
        <row r="155">
          <cell r="B155" t="str">
            <v>A2336469-03-04</v>
          </cell>
          <cell r="C155" t="str">
            <v>Hyundai Eng/ Attock Refinery Limited</v>
          </cell>
          <cell r="D155" t="str">
            <v>Elkins</v>
          </cell>
          <cell r="E155">
            <v>0</v>
          </cell>
          <cell r="F155" t="str">
            <v>Reichert</v>
          </cell>
          <cell r="G155">
            <v>0</v>
          </cell>
          <cell r="H155" t="str">
            <v>Heidi</v>
          </cell>
          <cell r="I155" t="str">
            <v>ARU-PO-MR-005-01</v>
          </cell>
          <cell r="J155" t="str">
            <v>HDS-P-002A/B</v>
          </cell>
          <cell r="K155">
            <v>122646</v>
          </cell>
          <cell r="L155">
            <v>0</v>
          </cell>
          <cell r="M155">
            <v>2</v>
          </cell>
          <cell r="N155" t="str">
            <v>LMV322</v>
          </cell>
          <cell r="O155">
            <v>420987.5</v>
          </cell>
          <cell r="P155" t="str">
            <v>PP</v>
          </cell>
          <cell r="Q155" t="str">
            <v>MCPX</v>
          </cell>
          <cell r="R155" t="str">
            <v>PD</v>
          </cell>
          <cell r="S155" t="str">
            <v>Y</v>
          </cell>
          <cell r="T155" t="str">
            <v>N</v>
          </cell>
          <cell r="U155">
            <v>41544</v>
          </cell>
          <cell r="V155">
            <v>41544</v>
          </cell>
          <cell r="W155">
            <v>41782</v>
          </cell>
          <cell r="X155">
            <v>41796</v>
          </cell>
          <cell r="Y155">
            <v>41544</v>
          </cell>
          <cell r="Z155">
            <v>41551</v>
          </cell>
          <cell r="AA155">
            <v>41551</v>
          </cell>
          <cell r="AB155">
            <v>41551</v>
          </cell>
          <cell r="AC155">
            <v>41667</v>
          </cell>
          <cell r="AD155">
            <v>41682</v>
          </cell>
          <cell r="AE155">
            <v>41691</v>
          </cell>
          <cell r="AF155">
            <v>41701</v>
          </cell>
          <cell r="AG155">
            <v>0</v>
          </cell>
          <cell r="AH155">
            <v>41766</v>
          </cell>
          <cell r="AI155" t="str">
            <v>-</v>
          </cell>
          <cell r="AJ155">
            <v>112</v>
          </cell>
          <cell r="AK155">
            <v>36</v>
          </cell>
          <cell r="AL155">
            <v>41544</v>
          </cell>
          <cell r="AM155">
            <v>41576</v>
          </cell>
          <cell r="AN155">
            <v>41562</v>
          </cell>
          <cell r="AO155">
            <v>41556</v>
          </cell>
          <cell r="AP155">
            <v>41562</v>
          </cell>
          <cell r="AQ155">
            <v>41687</v>
          </cell>
          <cell r="AR155">
            <v>41702</v>
          </cell>
          <cell r="AS155">
            <v>41710</v>
          </cell>
          <cell r="AT155" t="str">
            <v>Nelson</v>
          </cell>
          <cell r="AU155" t="str">
            <v>Miller</v>
          </cell>
          <cell r="AV155">
            <v>41718</v>
          </cell>
          <cell r="AW155">
            <v>0</v>
          </cell>
          <cell r="AX155">
            <v>41740</v>
          </cell>
          <cell r="AY155">
            <v>0</v>
          </cell>
          <cell r="AZ155" t="str">
            <v/>
          </cell>
          <cell r="BA155">
            <v>125</v>
          </cell>
          <cell r="BB155" t="str">
            <v>Late</v>
          </cell>
          <cell r="BC155" t="str">
            <v>Late</v>
          </cell>
          <cell r="BD155" t="str">
            <v>FOB</v>
          </cell>
          <cell r="BE155" t="str">
            <v>Seaport</v>
          </cell>
          <cell r="BF155" t="str">
            <v>Pakistan</v>
          </cell>
          <cell r="BG155">
            <v>0</v>
          </cell>
          <cell r="BH155" t="str">
            <v>DJ</v>
          </cell>
          <cell r="BI155">
            <v>2010</v>
          </cell>
          <cell r="BJ155">
            <v>41551</v>
          </cell>
          <cell r="BK155">
            <v>41558</v>
          </cell>
          <cell r="BL155">
            <v>41563</v>
          </cell>
          <cell r="BM155">
            <v>41572</v>
          </cell>
          <cell r="BN155">
            <v>41810</v>
          </cell>
          <cell r="BO155">
            <v>41817</v>
          </cell>
          <cell r="BP155">
            <v>41550</v>
          </cell>
          <cell r="BQ155">
            <v>41555</v>
          </cell>
          <cell r="BR155">
            <v>41555</v>
          </cell>
          <cell r="BS155">
            <v>41583</v>
          </cell>
          <cell r="BT155">
            <v>0</v>
          </cell>
          <cell r="BU155">
            <v>-14</v>
          </cell>
          <cell r="BV155">
            <v>-21</v>
          </cell>
          <cell r="BW155">
            <v>0</v>
          </cell>
          <cell r="BX155">
            <v>0</v>
          </cell>
          <cell r="BY155">
            <v>0</v>
          </cell>
          <cell r="BZ155" t="str">
            <v>-</v>
          </cell>
          <cell r="CA155" t="str">
            <v>-</v>
          </cell>
          <cell r="CB155">
            <v>0</v>
          </cell>
          <cell r="CC155">
            <v>0</v>
          </cell>
          <cell r="CD155" t="str">
            <v>53/38/8</v>
          </cell>
          <cell r="CE155">
            <v>0</v>
          </cell>
          <cell r="CF155">
            <v>0</v>
          </cell>
          <cell r="CG155">
            <v>0</v>
          </cell>
          <cell r="CH155">
            <v>0</v>
          </cell>
          <cell r="CI155">
            <v>0</v>
          </cell>
          <cell r="CJ155">
            <v>0</v>
          </cell>
          <cell r="CK155">
            <v>0</v>
          </cell>
          <cell r="CL155">
            <v>0</v>
          </cell>
          <cell r="CM155">
            <v>0</v>
          </cell>
          <cell r="CN155">
            <v>0</v>
          </cell>
          <cell r="CO155">
            <v>0</v>
          </cell>
        </row>
        <row r="156">
          <cell r="B156" t="str">
            <v>C2335755-01-02</v>
          </cell>
          <cell r="C156" t="str">
            <v>Estaleiros Do Brasil LTDA KIT</v>
          </cell>
          <cell r="D156" t="str">
            <v>da Silva</v>
          </cell>
          <cell r="E156">
            <v>0</v>
          </cell>
          <cell r="F156" t="str">
            <v>Lindeman</v>
          </cell>
          <cell r="G156" t="str">
            <v>Peters</v>
          </cell>
          <cell r="H156" t="str">
            <v>Michelle</v>
          </cell>
          <cell r="I156" t="str">
            <v>18391</v>
          </cell>
          <cell r="J156" t="str">
            <v>UC1233001A/B</v>
          </cell>
          <cell r="K156" t="str">
            <v>SC11495</v>
          </cell>
          <cell r="L156" t="str">
            <v>Setelin</v>
          </cell>
          <cell r="M156">
            <v>2</v>
          </cell>
          <cell r="N156" t="str">
            <v>BMC343EF</v>
          </cell>
          <cell r="O156">
            <v>2575000</v>
          </cell>
          <cell r="P156" t="str">
            <v>LC/PP</v>
          </cell>
          <cell r="Q156" t="str">
            <v>MCPX</v>
          </cell>
          <cell r="R156" t="str">
            <v>CG</v>
          </cell>
          <cell r="S156" t="str">
            <v>Y</v>
          </cell>
          <cell r="T156" t="str">
            <v>N</v>
          </cell>
          <cell r="U156">
            <v>41541</v>
          </cell>
          <cell r="V156">
            <v>41542</v>
          </cell>
          <cell r="W156">
            <v>41850</v>
          </cell>
          <cell r="X156">
            <v>41820</v>
          </cell>
          <cell r="Y156">
            <v>41541</v>
          </cell>
          <cell r="Z156">
            <v>41548</v>
          </cell>
          <cell r="AA156">
            <v>41548</v>
          </cell>
          <cell r="AB156">
            <v>41556</v>
          </cell>
          <cell r="AC156">
            <v>41694</v>
          </cell>
          <cell r="AD156">
            <v>41708</v>
          </cell>
          <cell r="AE156">
            <v>41691</v>
          </cell>
          <cell r="AF156">
            <v>41701</v>
          </cell>
          <cell r="AG156">
            <v>0</v>
          </cell>
          <cell r="AH156">
            <v>41790</v>
          </cell>
          <cell r="AI156" t="str">
            <v>-</v>
          </cell>
          <cell r="AJ156">
            <v>114</v>
          </cell>
          <cell r="AK156">
            <v>39.714285714285715</v>
          </cell>
          <cell r="AL156">
            <v>41541</v>
          </cell>
          <cell r="AM156">
            <v>0</v>
          </cell>
          <cell r="AN156">
            <v>0</v>
          </cell>
          <cell r="AO156">
            <v>0</v>
          </cell>
          <cell r="AP156">
            <v>0</v>
          </cell>
          <cell r="AQ156">
            <v>0</v>
          </cell>
          <cell r="AR156">
            <v>0</v>
          </cell>
          <cell r="AS156">
            <v>0</v>
          </cell>
          <cell r="AT156" t="str">
            <v>Marcikonis</v>
          </cell>
          <cell r="AU156">
            <v>0</v>
          </cell>
          <cell r="AV156">
            <v>41764</v>
          </cell>
          <cell r="AW156">
            <v>41778</v>
          </cell>
          <cell r="AX156">
            <v>41778</v>
          </cell>
          <cell r="AY156">
            <v>0</v>
          </cell>
          <cell r="AZ156" t="str">
            <v/>
          </cell>
          <cell r="BA156">
            <v>159</v>
          </cell>
          <cell r="BB156" t="str">
            <v>Late</v>
          </cell>
          <cell r="BC156" t="str">
            <v/>
          </cell>
          <cell r="BD156" t="str">
            <v>FAS</v>
          </cell>
          <cell r="BE156" t="str">
            <v>Port</v>
          </cell>
          <cell r="BF156" t="str">
            <v>BRAZIL</v>
          </cell>
          <cell r="BG156">
            <v>0</v>
          </cell>
          <cell r="BH156" t="str">
            <v>OD</v>
          </cell>
          <cell r="BI156">
            <v>2010</v>
          </cell>
          <cell r="BJ156">
            <v>41549</v>
          </cell>
          <cell r="BK156">
            <v>41556</v>
          </cell>
          <cell r="BL156">
            <v>41572</v>
          </cell>
          <cell r="BM156">
            <v>41570</v>
          </cell>
          <cell r="BN156">
            <v>41848</v>
          </cell>
          <cell r="BO156">
            <v>41855</v>
          </cell>
          <cell r="BP156">
            <v>41548</v>
          </cell>
          <cell r="BQ156">
            <v>41547</v>
          </cell>
          <cell r="BR156">
            <v>41565</v>
          </cell>
          <cell r="BS156">
            <v>41547</v>
          </cell>
          <cell r="BT156">
            <v>0</v>
          </cell>
          <cell r="BU156">
            <v>-52</v>
          </cell>
          <cell r="BV156">
            <v>-59</v>
          </cell>
          <cell r="BW156">
            <v>0</v>
          </cell>
          <cell r="BX156">
            <v>0</v>
          </cell>
          <cell r="BY156">
            <v>0</v>
          </cell>
          <cell r="BZ156">
            <v>0</v>
          </cell>
          <cell r="CA156">
            <v>0</v>
          </cell>
          <cell r="CB156">
            <v>0</v>
          </cell>
          <cell r="CC156">
            <v>0.5</v>
          </cell>
          <cell r="CD156" t="str">
            <v>63 Docs, 28 docs submitted, Pre-Inspection Meeting 2/13/14</v>
          </cell>
          <cell r="CE156">
            <v>0</v>
          </cell>
          <cell r="CF156">
            <v>0</v>
          </cell>
          <cell r="CG156">
            <v>0</v>
          </cell>
          <cell r="CH156">
            <v>0</v>
          </cell>
          <cell r="CI156">
            <v>0</v>
          </cell>
          <cell r="CJ156">
            <v>0</v>
          </cell>
          <cell r="CK156">
            <v>0</v>
          </cell>
          <cell r="CL156">
            <v>0</v>
          </cell>
          <cell r="CM156">
            <v>0</v>
          </cell>
          <cell r="CN156">
            <v>0</v>
          </cell>
          <cell r="CO156">
            <v>0</v>
          </cell>
        </row>
        <row r="157">
          <cell r="B157" t="str">
            <v>C2335755-01-02 UNIT</v>
          </cell>
          <cell r="C157" t="str">
            <v>Estaleiros Do Brasil LTDA UNIT</v>
          </cell>
          <cell r="D157" t="str">
            <v>da Silva</v>
          </cell>
          <cell r="E157">
            <v>0</v>
          </cell>
          <cell r="F157" t="str">
            <v>Lindeman</v>
          </cell>
          <cell r="G157" t="str">
            <v>Peters</v>
          </cell>
          <cell r="H157" t="str">
            <v>Michelle</v>
          </cell>
          <cell r="I157" t="str">
            <v>18391</v>
          </cell>
          <cell r="J157" t="str">
            <v>UC1233001A/B</v>
          </cell>
          <cell r="K157" t="str">
            <v>SC11495</v>
          </cell>
          <cell r="L157" t="str">
            <v>Setelin</v>
          </cell>
          <cell r="M157">
            <v>2</v>
          </cell>
          <cell r="N157" t="str">
            <v>BMC343EF</v>
          </cell>
          <cell r="O157">
            <v>2575000</v>
          </cell>
          <cell r="P157" t="str">
            <v>LC/PP</v>
          </cell>
          <cell r="Q157" t="str">
            <v>MCPX</v>
          </cell>
          <cell r="R157" t="str">
            <v>CG</v>
          </cell>
          <cell r="S157" t="str">
            <v>Y</v>
          </cell>
          <cell r="T157" t="str">
            <v>N</v>
          </cell>
          <cell r="U157">
            <v>41541</v>
          </cell>
          <cell r="V157">
            <v>41542</v>
          </cell>
          <cell r="W157">
            <v>41850</v>
          </cell>
          <cell r="X157">
            <v>41820</v>
          </cell>
          <cell r="Y157">
            <v>41541</v>
          </cell>
          <cell r="Z157">
            <v>41548</v>
          </cell>
          <cell r="AA157">
            <v>41548</v>
          </cell>
          <cell r="AB157">
            <v>41556</v>
          </cell>
          <cell r="AC157">
            <v>41694</v>
          </cell>
          <cell r="AD157">
            <v>41708</v>
          </cell>
          <cell r="AE157">
            <v>41691</v>
          </cell>
          <cell r="AF157">
            <v>41701</v>
          </cell>
          <cell r="AG157">
            <v>0</v>
          </cell>
          <cell r="AH157">
            <v>41790</v>
          </cell>
          <cell r="AI157" t="str">
            <v>-</v>
          </cell>
          <cell r="AJ157">
            <v>114</v>
          </cell>
          <cell r="AK157">
            <v>39.714285714285715</v>
          </cell>
          <cell r="AL157">
            <v>41541</v>
          </cell>
          <cell r="AM157">
            <v>0</v>
          </cell>
          <cell r="AN157">
            <v>0</v>
          </cell>
          <cell r="AO157">
            <v>0</v>
          </cell>
          <cell r="AP157">
            <v>0</v>
          </cell>
          <cell r="AQ157">
            <v>0</v>
          </cell>
          <cell r="AR157">
            <v>0</v>
          </cell>
          <cell r="AS157">
            <v>0</v>
          </cell>
          <cell r="AT157" t="str">
            <v>Marcikonis</v>
          </cell>
          <cell r="AU157">
            <v>0</v>
          </cell>
          <cell r="AV157">
            <v>41712</v>
          </cell>
          <cell r="AW157">
            <v>0</v>
          </cell>
          <cell r="AX157">
            <v>41725</v>
          </cell>
          <cell r="AY157">
            <v>0</v>
          </cell>
          <cell r="AZ157" t="str">
            <v/>
          </cell>
          <cell r="BA157">
            <v>123</v>
          </cell>
          <cell r="BB157" t="str">
            <v>Late</v>
          </cell>
          <cell r="BC157" t="str">
            <v/>
          </cell>
          <cell r="BD157" t="str">
            <v>FAS</v>
          </cell>
          <cell r="BE157" t="str">
            <v>Port</v>
          </cell>
          <cell r="BF157" t="str">
            <v>BRAZIL</v>
          </cell>
          <cell r="BG157">
            <v>0</v>
          </cell>
          <cell r="BH157" t="str">
            <v>OD</v>
          </cell>
          <cell r="BI157">
            <v>2010</v>
          </cell>
          <cell r="BJ157">
            <v>41549</v>
          </cell>
          <cell r="BK157">
            <v>41556</v>
          </cell>
          <cell r="BL157">
            <v>41572</v>
          </cell>
          <cell r="BM157">
            <v>41570</v>
          </cell>
          <cell r="BN157">
            <v>41848</v>
          </cell>
          <cell r="BO157">
            <v>41855</v>
          </cell>
          <cell r="BP157">
            <v>41548</v>
          </cell>
          <cell r="BQ157">
            <v>41547</v>
          </cell>
          <cell r="BR157">
            <v>41565</v>
          </cell>
          <cell r="BS157">
            <v>41547</v>
          </cell>
          <cell r="BT157">
            <v>0</v>
          </cell>
          <cell r="BU157">
            <v>-52</v>
          </cell>
          <cell r="BV157">
            <v>-59</v>
          </cell>
          <cell r="BW157">
            <v>0</v>
          </cell>
          <cell r="BX157">
            <v>0</v>
          </cell>
          <cell r="BY157">
            <v>0</v>
          </cell>
          <cell r="BZ157">
            <v>0</v>
          </cell>
          <cell r="CA157">
            <v>0</v>
          </cell>
          <cell r="CB157">
            <v>0</v>
          </cell>
          <cell r="CC157">
            <v>0.5</v>
          </cell>
          <cell r="CD157" t="str">
            <v>63 Docs, 28 docs submitted, Pre-Inspection Meeting 2/13/14</v>
          </cell>
          <cell r="CE157">
            <v>0</v>
          </cell>
          <cell r="CF157">
            <v>0</v>
          </cell>
          <cell r="CG157">
            <v>0</v>
          </cell>
          <cell r="CH157">
            <v>0</v>
          </cell>
          <cell r="CI157">
            <v>0</v>
          </cell>
          <cell r="CJ157">
            <v>0</v>
          </cell>
          <cell r="CK157">
            <v>0</v>
          </cell>
          <cell r="CL157">
            <v>0</v>
          </cell>
          <cell r="CM157">
            <v>0</v>
          </cell>
          <cell r="CN157">
            <v>0</v>
          </cell>
          <cell r="CO157">
            <v>0</v>
          </cell>
        </row>
        <row r="158">
          <cell r="B158" t="str">
            <v>A2358780-01-04</v>
          </cell>
          <cell r="C158" t="str">
            <v>Bechtel - Sabine Pass Stage 2</v>
          </cell>
          <cell r="D158" t="str">
            <v>da Silva</v>
          </cell>
          <cell r="E158">
            <v>0</v>
          </cell>
          <cell r="F158" t="str">
            <v>Reichert</v>
          </cell>
          <cell r="G158" t="str">
            <v>Nelson</v>
          </cell>
          <cell r="H158" t="str">
            <v>Shara</v>
          </cell>
          <cell r="I158" t="str">
            <v>2815-140-POA-MPCH-00001</v>
          </cell>
          <cell r="J158" t="str">
            <v>11P/12P-1703A/B</v>
          </cell>
          <cell r="K158" t="str">
            <v>122558-1</v>
          </cell>
          <cell r="L158">
            <v>0</v>
          </cell>
          <cell r="M158">
            <v>4</v>
          </cell>
          <cell r="N158" t="str">
            <v>LMV311</v>
          </cell>
          <cell r="O158">
            <v>806087.8</v>
          </cell>
          <cell r="P158" t="str">
            <v>PP</v>
          </cell>
          <cell r="Q158" t="str">
            <v>MCPX</v>
          </cell>
          <cell r="R158" t="str">
            <v>PD</v>
          </cell>
          <cell r="S158" t="str">
            <v>Y</v>
          </cell>
          <cell r="T158" t="str">
            <v>N</v>
          </cell>
          <cell r="U158">
            <v>41599</v>
          </cell>
          <cell r="V158">
            <v>41600</v>
          </cell>
          <cell r="W158">
            <v>41787</v>
          </cell>
          <cell r="X158">
            <v>41787</v>
          </cell>
          <cell r="Y158">
            <v>41599</v>
          </cell>
          <cell r="Z158">
            <v>41607</v>
          </cell>
          <cell r="AA158">
            <v>41607</v>
          </cell>
          <cell r="AB158">
            <v>41607</v>
          </cell>
          <cell r="AC158">
            <v>41675</v>
          </cell>
          <cell r="AD158">
            <v>41689</v>
          </cell>
          <cell r="AE158">
            <v>41701</v>
          </cell>
          <cell r="AF158">
            <v>41705</v>
          </cell>
          <cell r="AG158">
            <v>0</v>
          </cell>
          <cell r="AH158">
            <v>41757</v>
          </cell>
          <cell r="AI158" t="str">
            <v>-</v>
          </cell>
          <cell r="AJ158">
            <v>76</v>
          </cell>
          <cell r="AK158">
            <v>26.714285714285715</v>
          </cell>
          <cell r="AL158">
            <v>41599</v>
          </cell>
          <cell r="AM158">
            <v>0</v>
          </cell>
          <cell r="AN158">
            <v>0</v>
          </cell>
          <cell r="AO158">
            <v>0</v>
          </cell>
          <cell r="AP158">
            <v>0</v>
          </cell>
          <cell r="AQ158">
            <v>0</v>
          </cell>
          <cell r="AR158">
            <v>0</v>
          </cell>
          <cell r="AS158">
            <v>0</v>
          </cell>
          <cell r="AT158">
            <v>0</v>
          </cell>
          <cell r="AU158">
            <v>0</v>
          </cell>
          <cell r="AV158">
            <v>41702</v>
          </cell>
          <cell r="AW158">
            <v>0</v>
          </cell>
          <cell r="AX158">
            <v>41719</v>
          </cell>
          <cell r="AY158">
            <v>0</v>
          </cell>
          <cell r="AZ158" t="str">
            <v/>
          </cell>
          <cell r="BA158">
            <v>73</v>
          </cell>
          <cell r="BB158" t="str">
            <v>On-Time/Early</v>
          </cell>
          <cell r="BC158" t="str">
            <v/>
          </cell>
          <cell r="BD158" t="str">
            <v>FCA</v>
          </cell>
          <cell r="BE158" t="str">
            <v>Arvada</v>
          </cell>
          <cell r="BF158" t="str">
            <v>USA</v>
          </cell>
          <cell r="BG158">
            <v>0</v>
          </cell>
          <cell r="BH158" t="str">
            <v>DK</v>
          </cell>
          <cell r="BI158">
            <v>2010</v>
          </cell>
          <cell r="BJ158">
            <v>41607</v>
          </cell>
          <cell r="BK158">
            <v>41614</v>
          </cell>
          <cell r="BL158">
            <v>41619</v>
          </cell>
          <cell r="BM158">
            <v>41628</v>
          </cell>
          <cell r="BN158">
            <v>41801</v>
          </cell>
          <cell r="BO158">
            <v>41808</v>
          </cell>
          <cell r="BP158" t="str">
            <v>X</v>
          </cell>
          <cell r="BQ158">
            <v>41626</v>
          </cell>
          <cell r="BR158">
            <v>41626</v>
          </cell>
          <cell r="BS158">
            <v>168</v>
          </cell>
          <cell r="BT158">
            <v>0</v>
          </cell>
          <cell r="BU158">
            <v>-5</v>
          </cell>
          <cell r="BV158">
            <v>-12</v>
          </cell>
          <cell r="BW158">
            <v>0</v>
          </cell>
          <cell r="BX158">
            <v>0</v>
          </cell>
          <cell r="BY158">
            <v>0</v>
          </cell>
          <cell r="BZ158">
            <v>0</v>
          </cell>
          <cell r="CA158">
            <v>0</v>
          </cell>
          <cell r="CB158">
            <v>0</v>
          </cell>
          <cell r="CC158">
            <v>0.1</v>
          </cell>
          <cell r="CD158" t="str">
            <v>66 docs/ 24 sent/ 1 approved      GA  sent 2/3</v>
          </cell>
          <cell r="CE158">
            <v>0</v>
          </cell>
          <cell r="CF158">
            <v>0</v>
          </cell>
          <cell r="CG158">
            <v>0</v>
          </cell>
          <cell r="CH158">
            <v>0</v>
          </cell>
          <cell r="CI158">
            <v>0</v>
          </cell>
          <cell r="CJ158">
            <v>0</v>
          </cell>
          <cell r="CK158">
            <v>0</v>
          </cell>
          <cell r="CL158">
            <v>0</v>
          </cell>
          <cell r="CM158">
            <v>0</v>
          </cell>
          <cell r="CN158">
            <v>0</v>
          </cell>
          <cell r="CO158">
            <v>0</v>
          </cell>
        </row>
        <row r="159">
          <cell r="B159" t="str">
            <v>A2358780-05-08</v>
          </cell>
          <cell r="C159" t="str">
            <v>Bechtel - Sabine Pass Stage 2</v>
          </cell>
          <cell r="D159" t="str">
            <v>da Silva</v>
          </cell>
          <cell r="E159">
            <v>0</v>
          </cell>
          <cell r="F159" t="str">
            <v>Reichert</v>
          </cell>
          <cell r="G159" t="str">
            <v>Nelson</v>
          </cell>
          <cell r="H159" t="str">
            <v>Shara</v>
          </cell>
          <cell r="I159" t="str">
            <v>2815-140-POA-MPCH-00002</v>
          </cell>
          <cell r="J159" t="str">
            <v>11P/12P-1803A/B</v>
          </cell>
          <cell r="K159" t="str">
            <v>122558-1</v>
          </cell>
          <cell r="L159">
            <v>0</v>
          </cell>
          <cell r="M159">
            <v>4</v>
          </cell>
          <cell r="N159" t="str">
            <v>LMV311</v>
          </cell>
          <cell r="O159">
            <v>752025.8</v>
          </cell>
          <cell r="P159" t="str">
            <v>PP</v>
          </cell>
          <cell r="Q159" t="str">
            <v>MCPX</v>
          </cell>
          <cell r="R159" t="str">
            <v>PD</v>
          </cell>
          <cell r="S159" t="str">
            <v>Y</v>
          </cell>
          <cell r="T159" t="str">
            <v>N</v>
          </cell>
          <cell r="U159">
            <v>41599</v>
          </cell>
          <cell r="V159">
            <v>41600</v>
          </cell>
          <cell r="W159">
            <v>41787</v>
          </cell>
          <cell r="X159">
            <v>41787</v>
          </cell>
          <cell r="Y159">
            <v>41599</v>
          </cell>
          <cell r="Z159">
            <v>41607</v>
          </cell>
          <cell r="AA159">
            <v>41607</v>
          </cell>
          <cell r="AB159">
            <v>41607</v>
          </cell>
          <cell r="AC159">
            <v>41675</v>
          </cell>
          <cell r="AD159">
            <v>41689</v>
          </cell>
          <cell r="AE159">
            <v>41701</v>
          </cell>
          <cell r="AF159">
            <v>41705</v>
          </cell>
          <cell r="AG159">
            <v>0</v>
          </cell>
          <cell r="AH159">
            <v>41757</v>
          </cell>
          <cell r="AI159" t="str">
            <v>-</v>
          </cell>
          <cell r="AJ159">
            <v>76</v>
          </cell>
          <cell r="AK159">
            <v>26.714285714285715</v>
          </cell>
          <cell r="AL159">
            <v>41599</v>
          </cell>
          <cell r="AM159">
            <v>0</v>
          </cell>
          <cell r="AN159">
            <v>0</v>
          </cell>
          <cell r="AO159">
            <v>0</v>
          </cell>
          <cell r="AP159">
            <v>0</v>
          </cell>
          <cell r="AQ159">
            <v>0</v>
          </cell>
          <cell r="AR159">
            <v>0</v>
          </cell>
          <cell r="AS159">
            <v>0</v>
          </cell>
          <cell r="AT159">
            <v>0</v>
          </cell>
          <cell r="AU159">
            <v>0</v>
          </cell>
          <cell r="AV159">
            <v>41702</v>
          </cell>
          <cell r="AW159">
            <v>0</v>
          </cell>
          <cell r="AX159">
            <v>41722</v>
          </cell>
          <cell r="AY159">
            <v>0</v>
          </cell>
          <cell r="AZ159" t="str">
            <v/>
          </cell>
          <cell r="BA159">
            <v>73</v>
          </cell>
          <cell r="BB159" t="str">
            <v>On-Time/Early</v>
          </cell>
          <cell r="BC159" t="str">
            <v/>
          </cell>
          <cell r="BD159" t="str">
            <v>FCA</v>
          </cell>
          <cell r="BE159" t="str">
            <v>Arvada</v>
          </cell>
          <cell r="BF159" t="str">
            <v>USA</v>
          </cell>
          <cell r="BG159">
            <v>0</v>
          </cell>
          <cell r="BH159" t="str">
            <v>DK</v>
          </cell>
          <cell r="BI159">
            <v>2010</v>
          </cell>
          <cell r="BJ159">
            <v>41607</v>
          </cell>
          <cell r="BK159">
            <v>41614</v>
          </cell>
          <cell r="BL159">
            <v>41619</v>
          </cell>
          <cell r="BM159">
            <v>41628</v>
          </cell>
          <cell r="BN159">
            <v>41801</v>
          </cell>
          <cell r="BO159">
            <v>41808</v>
          </cell>
          <cell r="BP159" t="str">
            <v>X</v>
          </cell>
          <cell r="BQ159">
            <v>41626</v>
          </cell>
          <cell r="BR159">
            <v>41626</v>
          </cell>
          <cell r="BS159">
            <v>168</v>
          </cell>
          <cell r="BT159">
            <v>0</v>
          </cell>
          <cell r="BU159">
            <v>-5</v>
          </cell>
          <cell r="BV159">
            <v>-12</v>
          </cell>
          <cell r="BW159">
            <v>0</v>
          </cell>
          <cell r="BX159">
            <v>0</v>
          </cell>
          <cell r="BY159">
            <v>0</v>
          </cell>
          <cell r="BZ159">
            <v>0</v>
          </cell>
          <cell r="CA159">
            <v>0</v>
          </cell>
          <cell r="CB159">
            <v>0</v>
          </cell>
          <cell r="CC159">
            <v>0.1</v>
          </cell>
          <cell r="CD159">
            <v>0</v>
          </cell>
          <cell r="CE159">
            <v>0</v>
          </cell>
          <cell r="CF159">
            <v>0</v>
          </cell>
          <cell r="CG159">
            <v>0</v>
          </cell>
          <cell r="CH159">
            <v>0</v>
          </cell>
          <cell r="CI159">
            <v>0</v>
          </cell>
          <cell r="CJ159">
            <v>0</v>
          </cell>
          <cell r="CK159">
            <v>0</v>
          </cell>
          <cell r="CL159">
            <v>0</v>
          </cell>
          <cell r="CM159">
            <v>0</v>
          </cell>
          <cell r="CN159">
            <v>0</v>
          </cell>
          <cell r="CO159">
            <v>0</v>
          </cell>
        </row>
        <row r="160">
          <cell r="B160" t="str">
            <v>A2362418-01-03</v>
          </cell>
          <cell r="C160" t="str">
            <v>HMD Sealles Pumps/ TATF Refinery</v>
          </cell>
          <cell r="D160" t="str">
            <v>da Silva</v>
          </cell>
          <cell r="E160">
            <v>0</v>
          </cell>
          <cell r="F160">
            <v>0</v>
          </cell>
          <cell r="G160" t="str">
            <v>Nelson</v>
          </cell>
          <cell r="H160" t="str">
            <v>Norma</v>
          </cell>
          <cell r="I160" t="str">
            <v>1853413 OP</v>
          </cell>
          <cell r="J160" t="str">
            <v>H-462 A/B/C</v>
          </cell>
          <cell r="K160">
            <v>123484</v>
          </cell>
          <cell r="L160">
            <v>0</v>
          </cell>
          <cell r="M160">
            <v>3</v>
          </cell>
          <cell r="N160" t="str">
            <v>LMV311</v>
          </cell>
          <cell r="O160">
            <v>399369</v>
          </cell>
          <cell r="P160" t="str">
            <v>-</v>
          </cell>
          <cell r="Q160" t="str">
            <v>MCPX</v>
          </cell>
          <cell r="R160" t="str">
            <v>PD</v>
          </cell>
          <cell r="S160" t="str">
            <v>N</v>
          </cell>
          <cell r="T160" t="str">
            <v>N</v>
          </cell>
          <cell r="U160">
            <v>41612</v>
          </cell>
          <cell r="V160">
            <v>41613</v>
          </cell>
          <cell r="W160">
            <v>41775</v>
          </cell>
          <cell r="X160">
            <v>41775</v>
          </cell>
          <cell r="Y160">
            <v>41612</v>
          </cell>
          <cell r="Z160" t="str">
            <v>-</v>
          </cell>
          <cell r="AA160" t="str">
            <v>-</v>
          </cell>
          <cell r="AB160">
            <v>41620</v>
          </cell>
          <cell r="AC160">
            <v>41663</v>
          </cell>
          <cell r="AD160">
            <v>41677</v>
          </cell>
          <cell r="AE160">
            <v>41704</v>
          </cell>
          <cell r="AF160">
            <v>41708</v>
          </cell>
          <cell r="AG160">
            <v>0</v>
          </cell>
          <cell r="AH160">
            <v>41745</v>
          </cell>
          <cell r="AI160" t="str">
            <v>-</v>
          </cell>
          <cell r="AJ160">
            <v>68</v>
          </cell>
          <cell r="AK160">
            <v>23.142857142857142</v>
          </cell>
          <cell r="AL160">
            <v>0</v>
          </cell>
          <cell r="AM160" t="str">
            <v>-</v>
          </cell>
          <cell r="AN160" t="str">
            <v>-</v>
          </cell>
          <cell r="AO160">
            <v>0</v>
          </cell>
          <cell r="AP160">
            <v>0</v>
          </cell>
          <cell r="AQ160">
            <v>0</v>
          </cell>
          <cell r="AR160">
            <v>0</v>
          </cell>
          <cell r="AS160">
            <v>0</v>
          </cell>
          <cell r="AT160">
            <v>0</v>
          </cell>
          <cell r="AU160">
            <v>0</v>
          </cell>
          <cell r="AV160">
            <v>41697</v>
          </cell>
          <cell r="AW160">
            <v>0</v>
          </cell>
          <cell r="AX160">
            <v>41704</v>
          </cell>
          <cell r="AY160">
            <v>0</v>
          </cell>
          <cell r="AZ160" t="str">
            <v/>
          </cell>
          <cell r="BA160">
            <v>61</v>
          </cell>
          <cell r="BB160" t="str">
            <v>On-Time/Early</v>
          </cell>
          <cell r="BC160" t="str">
            <v/>
          </cell>
          <cell r="BD160" t="str">
            <v>EXW</v>
          </cell>
          <cell r="BE160" t="str">
            <v>Arvada</v>
          </cell>
          <cell r="BF160" t="str">
            <v>Russia</v>
          </cell>
          <cell r="BG160">
            <v>0</v>
          </cell>
          <cell r="BH160" t="str">
            <v>OE</v>
          </cell>
          <cell r="BI160">
            <v>2010</v>
          </cell>
          <cell r="BJ160">
            <v>41620</v>
          </cell>
          <cell r="BK160">
            <v>41627</v>
          </cell>
          <cell r="BL160">
            <v>41632</v>
          </cell>
          <cell r="BM160">
            <v>41641</v>
          </cell>
          <cell r="BN160">
            <v>41789</v>
          </cell>
          <cell r="BO160">
            <v>41796</v>
          </cell>
          <cell r="BP160">
            <v>41618</v>
          </cell>
          <cell r="BQ160">
            <v>41624</v>
          </cell>
          <cell r="BR160">
            <v>164</v>
          </cell>
          <cell r="BS160">
            <v>155</v>
          </cell>
          <cell r="BT160">
            <v>41782</v>
          </cell>
          <cell r="BU160">
            <v>7</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row>
        <row r="161">
          <cell r="B161" t="str">
            <v>C2141511-02  UNIT</v>
          </cell>
          <cell r="C161" t="str">
            <v>Bechtel / Chevron / WheatStone UNIT</v>
          </cell>
          <cell r="D161" t="str">
            <v>Weed</v>
          </cell>
          <cell r="E161">
            <v>0</v>
          </cell>
          <cell r="F161" t="str">
            <v>Allbritten</v>
          </cell>
          <cell r="G161" t="str">
            <v>Luna</v>
          </cell>
          <cell r="H161" t="str">
            <v>Melissa</v>
          </cell>
          <cell r="I161" t="str">
            <v>25657-140-POA-MCCS-00002</v>
          </cell>
          <cell r="J161" t="str">
            <v>2C-1301</v>
          </cell>
          <cell r="K161">
            <v>0</v>
          </cell>
          <cell r="L161" t="str">
            <v>Fronz</v>
          </cell>
          <cell r="M161">
            <v>1</v>
          </cell>
          <cell r="N161" t="str">
            <v>LF2230</v>
          </cell>
          <cell r="O161">
            <v>3480140.94</v>
          </cell>
          <cell r="P161">
            <v>0</v>
          </cell>
          <cell r="Q161" t="str">
            <v>CPX</v>
          </cell>
          <cell r="R161" t="str">
            <v>Pinn/API</v>
          </cell>
          <cell r="S161" t="str">
            <v>Y</v>
          </cell>
          <cell r="T161" t="str">
            <v>N</v>
          </cell>
          <cell r="U161">
            <v>0</v>
          </cell>
          <cell r="V161">
            <v>41047</v>
          </cell>
          <cell r="W161">
            <v>41897</v>
          </cell>
          <cell r="X161">
            <v>41908</v>
          </cell>
          <cell r="Y161">
            <v>0</v>
          </cell>
          <cell r="Z161">
            <v>41054</v>
          </cell>
          <cell r="AA161">
            <v>41054</v>
          </cell>
          <cell r="AB161">
            <v>41061</v>
          </cell>
          <cell r="AC161">
            <v>41628</v>
          </cell>
          <cell r="AD161">
            <v>41656</v>
          </cell>
          <cell r="AE161" t="str">
            <v>-</v>
          </cell>
          <cell r="AF161">
            <v>41711</v>
          </cell>
          <cell r="AG161">
            <v>0</v>
          </cell>
          <cell r="AH161">
            <v>41878</v>
          </cell>
          <cell r="AI161">
            <v>41754</v>
          </cell>
          <cell r="AJ161">
            <v>475</v>
          </cell>
          <cell r="AK161">
            <v>123</v>
          </cell>
          <cell r="AL161">
            <v>0</v>
          </cell>
          <cell r="AM161">
            <v>0</v>
          </cell>
          <cell r="AN161">
            <v>0</v>
          </cell>
          <cell r="AO161">
            <v>0</v>
          </cell>
          <cell r="AP161">
            <v>0</v>
          </cell>
          <cell r="AQ161">
            <v>0</v>
          </cell>
          <cell r="AR161">
            <v>0</v>
          </cell>
          <cell r="AS161">
            <v>0</v>
          </cell>
          <cell r="AT161">
            <v>0</v>
          </cell>
          <cell r="AU161">
            <v>0</v>
          </cell>
          <cell r="AV161">
            <v>41663</v>
          </cell>
          <cell r="AW161">
            <v>0</v>
          </cell>
          <cell r="AX161">
            <v>41674</v>
          </cell>
          <cell r="AY161">
            <v>0</v>
          </cell>
          <cell r="AZ161" t="str">
            <v/>
          </cell>
          <cell r="BA161">
            <v>441</v>
          </cell>
          <cell r="BB161" t="str">
            <v>On-Time/Early</v>
          </cell>
          <cell r="BC161" t="str">
            <v/>
          </cell>
          <cell r="BD161" t="str">
            <v>FCA</v>
          </cell>
          <cell r="BE161" t="str">
            <v>ARVADA</v>
          </cell>
          <cell r="BF161" t="str">
            <v>AU</v>
          </cell>
          <cell r="BG161" t="str">
            <v>EAR99</v>
          </cell>
          <cell r="BH161" t="str">
            <v>SI</v>
          </cell>
          <cell r="BI161">
            <v>0</v>
          </cell>
          <cell r="BJ161">
            <v>41054</v>
          </cell>
          <cell r="BK161">
            <v>41061</v>
          </cell>
          <cell r="BL161">
            <v>41089</v>
          </cell>
          <cell r="BM161">
            <v>41075</v>
          </cell>
          <cell r="BN161">
            <v>41950</v>
          </cell>
          <cell r="BO161">
            <v>41957</v>
          </cell>
          <cell r="BP161" t="str">
            <v>X</v>
          </cell>
          <cell r="BQ161">
            <v>41054</v>
          </cell>
          <cell r="BR161">
            <v>41186</v>
          </cell>
          <cell r="BS161">
            <v>41403</v>
          </cell>
          <cell r="BT161">
            <v>41143</v>
          </cell>
          <cell r="BU161">
            <v>-154</v>
          </cell>
          <cell r="BV161">
            <v>-161</v>
          </cell>
          <cell r="BW161">
            <v>0</v>
          </cell>
          <cell r="BX161">
            <v>0</v>
          </cell>
          <cell r="BY161">
            <v>0</v>
          </cell>
          <cell r="BZ161">
            <v>0</v>
          </cell>
          <cell r="CA161">
            <v>41626</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row>
        <row r="162">
          <cell r="B162" t="str">
            <v>A2355682-01-02</v>
          </cell>
          <cell r="C162" t="str">
            <v>CB&amp;I/ Sunoco Logistics</v>
          </cell>
          <cell r="D162" t="str">
            <v>Setelin</v>
          </cell>
          <cell r="E162">
            <v>0</v>
          </cell>
          <cell r="F162" t="str">
            <v>Burks</v>
          </cell>
          <cell r="G162" t="str">
            <v>-</v>
          </cell>
          <cell r="H162" t="str">
            <v>Shara</v>
          </cell>
          <cell r="I162" t="str">
            <v>40182927-PO-0110-2A</v>
          </cell>
          <cell r="J162" t="str">
            <v>20-P-201A/B</v>
          </cell>
          <cell r="K162" t="str">
            <v>121588 Field Quote</v>
          </cell>
          <cell r="L162">
            <v>0</v>
          </cell>
          <cell r="M162">
            <v>2</v>
          </cell>
          <cell r="N162" t="str">
            <v>LMV311</v>
          </cell>
          <cell r="O162">
            <v>256716</v>
          </cell>
          <cell r="P162" t="str">
            <v>PP</v>
          </cell>
          <cell r="Q162" t="str">
            <v>MCPX</v>
          </cell>
          <cell r="R162" t="str">
            <v>PC</v>
          </cell>
          <cell r="S162" t="str">
            <v>N</v>
          </cell>
          <cell r="T162" t="str">
            <v>N</v>
          </cell>
          <cell r="U162">
            <v>41590</v>
          </cell>
          <cell r="V162">
            <v>41592</v>
          </cell>
          <cell r="W162">
            <v>41753</v>
          </cell>
          <cell r="X162">
            <v>41775</v>
          </cell>
          <cell r="Y162">
            <v>41591</v>
          </cell>
          <cell r="Z162">
            <v>41599</v>
          </cell>
          <cell r="AA162">
            <v>41599</v>
          </cell>
          <cell r="AB162">
            <v>41599</v>
          </cell>
          <cell r="AC162">
            <v>41663</v>
          </cell>
          <cell r="AD162">
            <v>41677</v>
          </cell>
          <cell r="AE162">
            <v>41713</v>
          </cell>
          <cell r="AF162">
            <v>41716</v>
          </cell>
          <cell r="AG162">
            <v>0</v>
          </cell>
          <cell r="AH162">
            <v>41745</v>
          </cell>
          <cell r="AI162" t="str">
            <v>-</v>
          </cell>
          <cell r="AJ162">
            <v>89</v>
          </cell>
          <cell r="AK162">
            <v>26.142857142857142</v>
          </cell>
          <cell r="AL162">
            <v>41591</v>
          </cell>
          <cell r="AM162">
            <v>41647</v>
          </cell>
          <cell r="AN162">
            <v>41647</v>
          </cell>
          <cell r="AO162">
            <v>41652</v>
          </cell>
          <cell r="AP162">
            <v>41701</v>
          </cell>
          <cell r="AQ162">
            <v>41701</v>
          </cell>
          <cell r="AR162">
            <v>41703</v>
          </cell>
          <cell r="AS162">
            <v>0</v>
          </cell>
          <cell r="AT162" t="str">
            <v>Tippet</v>
          </cell>
          <cell r="AU162">
            <v>0</v>
          </cell>
          <cell r="AV162">
            <v>41710</v>
          </cell>
          <cell r="AW162">
            <v>0</v>
          </cell>
          <cell r="AX162">
            <v>41723</v>
          </cell>
          <cell r="AY162">
            <v>0</v>
          </cell>
          <cell r="AZ162" t="str">
            <v/>
          </cell>
          <cell r="BA162">
            <v>85</v>
          </cell>
          <cell r="BB162" t="str">
            <v>On-Time/Early</v>
          </cell>
          <cell r="BC162" t="str">
            <v>Late</v>
          </cell>
          <cell r="BD162" t="str">
            <v>FCA</v>
          </cell>
          <cell r="BE162" t="str">
            <v>Arvada</v>
          </cell>
          <cell r="BF162" t="str">
            <v>USA</v>
          </cell>
          <cell r="BG162">
            <v>0</v>
          </cell>
          <cell r="BH162" t="str">
            <v>DK</v>
          </cell>
          <cell r="BI162">
            <v>2010</v>
          </cell>
          <cell r="BJ162">
            <v>41599</v>
          </cell>
          <cell r="BK162">
            <v>41606</v>
          </cell>
          <cell r="BL162">
            <v>41615</v>
          </cell>
          <cell r="BM162">
            <v>41620</v>
          </cell>
          <cell r="BN162">
            <v>41789</v>
          </cell>
          <cell r="BO162">
            <v>41796</v>
          </cell>
          <cell r="BP162" t="str">
            <v>X</v>
          </cell>
          <cell r="BQ162">
            <v>41668</v>
          </cell>
          <cell r="BR162">
            <v>181</v>
          </cell>
          <cell r="BS162">
            <v>176</v>
          </cell>
          <cell r="BT162">
            <v>0</v>
          </cell>
          <cell r="BU162">
            <v>7</v>
          </cell>
          <cell r="BV162">
            <v>0</v>
          </cell>
          <cell r="BW162">
            <v>0</v>
          </cell>
          <cell r="BX162">
            <v>0</v>
          </cell>
          <cell r="BY162">
            <v>0</v>
          </cell>
          <cell r="BZ162">
            <v>0</v>
          </cell>
          <cell r="CA162">
            <v>0</v>
          </cell>
          <cell r="CB162">
            <v>0</v>
          </cell>
          <cell r="CC162">
            <v>0.2</v>
          </cell>
          <cell r="CD162" t="str">
            <v>GA sent 1/29</v>
          </cell>
          <cell r="CE162">
            <v>0</v>
          </cell>
          <cell r="CF162">
            <v>0</v>
          </cell>
          <cell r="CG162">
            <v>0</v>
          </cell>
          <cell r="CH162">
            <v>0</v>
          </cell>
          <cell r="CI162">
            <v>0</v>
          </cell>
          <cell r="CJ162">
            <v>0</v>
          </cell>
          <cell r="CK162">
            <v>0</v>
          </cell>
          <cell r="CL162">
            <v>0</v>
          </cell>
          <cell r="CM162">
            <v>0</v>
          </cell>
          <cell r="CN162">
            <v>0</v>
          </cell>
          <cell r="CO162">
            <v>0</v>
          </cell>
        </row>
        <row r="163">
          <cell r="B163" t="str">
            <v>A2369329-01-02</v>
          </cell>
          <cell r="C163" t="str">
            <v>Jacobs Eng/ Methanex</v>
          </cell>
          <cell r="D163" t="str">
            <v>Wareham</v>
          </cell>
          <cell r="E163">
            <v>0</v>
          </cell>
          <cell r="F163" t="str">
            <v>Miller</v>
          </cell>
          <cell r="G163">
            <v>0</v>
          </cell>
          <cell r="H163" t="str">
            <v>Kursten</v>
          </cell>
          <cell r="I163" t="str">
            <v>07OT7060-BB089650</v>
          </cell>
          <cell r="J163" t="str">
            <v>G2-P-405A/B</v>
          </cell>
          <cell r="K163" t="str">
            <v>SQ#123205</v>
          </cell>
          <cell r="L163">
            <v>0</v>
          </cell>
          <cell r="M163">
            <v>2</v>
          </cell>
          <cell r="N163" t="str">
            <v>LMV311</v>
          </cell>
          <cell r="O163">
            <v>151478</v>
          </cell>
          <cell r="P163" t="str">
            <v>-</v>
          </cell>
          <cell r="Q163" t="str">
            <v>STD</v>
          </cell>
          <cell r="R163" t="str">
            <v>PB</v>
          </cell>
          <cell r="S163" t="str">
            <v>Y</v>
          </cell>
          <cell r="T163" t="str">
            <v>N</v>
          </cell>
          <cell r="U163">
            <v>41631</v>
          </cell>
          <cell r="V163">
            <v>41631</v>
          </cell>
          <cell r="W163">
            <v>41777</v>
          </cell>
          <cell r="X163">
            <v>41777</v>
          </cell>
          <cell r="Y163">
            <v>41631</v>
          </cell>
          <cell r="Z163">
            <v>41638</v>
          </cell>
          <cell r="AA163">
            <v>41638</v>
          </cell>
          <cell r="AB163">
            <v>41638</v>
          </cell>
          <cell r="AC163">
            <v>41665</v>
          </cell>
          <cell r="AD163">
            <v>41679</v>
          </cell>
          <cell r="AE163">
            <v>41715</v>
          </cell>
          <cell r="AF163">
            <v>41718</v>
          </cell>
          <cell r="AG163">
            <v>0</v>
          </cell>
          <cell r="AH163">
            <v>41747</v>
          </cell>
          <cell r="AI163" t="str">
            <v>-</v>
          </cell>
          <cell r="AJ163">
            <v>64</v>
          </cell>
          <cell r="AK163">
            <v>20.857142857142858</v>
          </cell>
          <cell r="AL163">
            <v>41631</v>
          </cell>
          <cell r="AM163">
            <v>41659</v>
          </cell>
          <cell r="AN163" t="str">
            <v>-</v>
          </cell>
          <cell r="AO163">
            <v>41662</v>
          </cell>
          <cell r="AP163">
            <v>41675</v>
          </cell>
          <cell r="AQ163">
            <v>41684</v>
          </cell>
          <cell r="AR163">
            <v>41687</v>
          </cell>
          <cell r="AS163">
            <v>41715</v>
          </cell>
          <cell r="AT163" t="str">
            <v>Kennedy</v>
          </cell>
          <cell r="AU163" t="str">
            <v>Kennedy</v>
          </cell>
          <cell r="AV163">
            <v>41717</v>
          </cell>
          <cell r="AW163">
            <v>0</v>
          </cell>
          <cell r="AX163">
            <v>41732</v>
          </cell>
          <cell r="AY163">
            <v>0</v>
          </cell>
          <cell r="AZ163" t="str">
            <v/>
          </cell>
          <cell r="BA163">
            <v>63</v>
          </cell>
          <cell r="BB163" t="str">
            <v>On-Time/Early</v>
          </cell>
          <cell r="BC163" t="str">
            <v>Late</v>
          </cell>
          <cell r="BD163" t="str">
            <v>FCA</v>
          </cell>
          <cell r="BE163" t="str">
            <v>Jobsite - LA</v>
          </cell>
          <cell r="BF163" t="str">
            <v>USA</v>
          </cell>
          <cell r="BG163">
            <v>0</v>
          </cell>
          <cell r="BH163" t="str">
            <v>DI</v>
          </cell>
          <cell r="BI163">
            <v>2010</v>
          </cell>
          <cell r="BJ163">
            <v>41638</v>
          </cell>
          <cell r="BK163">
            <v>41645</v>
          </cell>
          <cell r="BL163">
            <v>41647</v>
          </cell>
          <cell r="BM163">
            <v>41659</v>
          </cell>
          <cell r="BN163">
            <v>41791</v>
          </cell>
          <cell r="BO163">
            <v>41798</v>
          </cell>
          <cell r="BP163" t="str">
            <v>-</v>
          </cell>
          <cell r="BQ163" t="str">
            <v>-</v>
          </cell>
          <cell r="BR163" t="str">
            <v>-</v>
          </cell>
          <cell r="BS163" t="str">
            <v>-</v>
          </cell>
          <cell r="BT163" t="str">
            <v>-</v>
          </cell>
          <cell r="BU163" t="str">
            <v>-</v>
          </cell>
          <cell r="BV163" t="str">
            <v>-</v>
          </cell>
          <cell r="BW163">
            <v>0</v>
          </cell>
          <cell r="BX163">
            <v>0</v>
          </cell>
          <cell r="BY163">
            <v>0</v>
          </cell>
          <cell r="BZ163">
            <v>0</v>
          </cell>
          <cell r="CA163">
            <v>0</v>
          </cell>
          <cell r="CB163" t="str">
            <v>X</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row>
        <row r="164">
          <cell r="B164" t="str">
            <v>A2368694-01</v>
          </cell>
          <cell r="C164" t="str">
            <v>UOP LLC/ PRL PENEX</v>
          </cell>
          <cell r="D164" t="str">
            <v>Setelin</v>
          </cell>
          <cell r="E164">
            <v>0</v>
          </cell>
          <cell r="F164" t="str">
            <v>Boles</v>
          </cell>
          <cell r="G164">
            <v>0</v>
          </cell>
          <cell r="H164" t="str">
            <v>Shara</v>
          </cell>
          <cell r="I164" t="str">
            <v>4500546791</v>
          </cell>
          <cell r="J164" t="str">
            <v>702-JA</v>
          </cell>
          <cell r="K164" t="str">
            <v>124111-3</v>
          </cell>
          <cell r="L164">
            <v>0</v>
          </cell>
          <cell r="M164">
            <v>1</v>
          </cell>
          <cell r="N164" t="str">
            <v>BMP311</v>
          </cell>
          <cell r="O164">
            <v>211828.24</v>
          </cell>
          <cell r="P164" t="str">
            <v>PP</v>
          </cell>
          <cell r="Q164" t="str">
            <v>MCPX</v>
          </cell>
          <cell r="R164" t="str">
            <v>PF</v>
          </cell>
          <cell r="S164" t="str">
            <v>Y</v>
          </cell>
          <cell r="T164" t="str">
            <v>N</v>
          </cell>
          <cell r="U164">
            <v>41626</v>
          </cell>
          <cell r="V164">
            <v>41628</v>
          </cell>
          <cell r="W164">
            <v>41815</v>
          </cell>
          <cell r="X164">
            <v>41820</v>
          </cell>
          <cell r="Y164">
            <v>41626</v>
          </cell>
          <cell r="Z164">
            <v>41635</v>
          </cell>
          <cell r="AA164">
            <v>41635</v>
          </cell>
          <cell r="AB164">
            <v>41635</v>
          </cell>
          <cell r="AC164">
            <v>41694</v>
          </cell>
          <cell r="AD164">
            <v>41708</v>
          </cell>
          <cell r="AE164">
            <v>41715</v>
          </cell>
          <cell r="AF164">
            <v>41722</v>
          </cell>
          <cell r="AG164">
            <v>0</v>
          </cell>
          <cell r="AH164">
            <v>41790</v>
          </cell>
          <cell r="AI164" t="str">
            <v>-</v>
          </cell>
          <cell r="AJ164">
            <v>67</v>
          </cell>
          <cell r="AK164">
            <v>27.428571428571427</v>
          </cell>
          <cell r="AL164">
            <v>41626</v>
          </cell>
          <cell r="AM164">
            <v>41647</v>
          </cell>
          <cell r="AN164">
            <v>41647</v>
          </cell>
          <cell r="AO164">
            <v>41655</v>
          </cell>
          <cell r="AP164">
            <v>41739</v>
          </cell>
          <cell r="AQ164">
            <v>41744</v>
          </cell>
          <cell r="AR164">
            <v>41744</v>
          </cell>
          <cell r="AS164">
            <v>0</v>
          </cell>
          <cell r="AT164" t="str">
            <v>Parks</v>
          </cell>
          <cell r="AU164">
            <v>0</v>
          </cell>
          <cell r="AV164">
            <v>0</v>
          </cell>
          <cell r="AW164">
            <v>0</v>
          </cell>
          <cell r="AX164">
            <v>41778</v>
          </cell>
          <cell r="AY164">
            <v>0</v>
          </cell>
          <cell r="AZ164" t="str">
            <v/>
          </cell>
          <cell r="BA164" t="str">
            <v/>
          </cell>
          <cell r="BB164" t="str">
            <v/>
          </cell>
          <cell r="BC164" t="str">
            <v>Late</v>
          </cell>
          <cell r="BD164" t="str">
            <v>EXW</v>
          </cell>
          <cell r="BE164" t="str">
            <v>Arvada</v>
          </cell>
          <cell r="BF164" t="str">
            <v>Pakistan</v>
          </cell>
          <cell r="BG164">
            <v>0</v>
          </cell>
          <cell r="BH164" t="str">
            <v>OE</v>
          </cell>
          <cell r="BI164">
            <v>2010</v>
          </cell>
          <cell r="BJ164">
            <v>41635</v>
          </cell>
          <cell r="BK164">
            <v>41642</v>
          </cell>
          <cell r="BL164">
            <v>41658</v>
          </cell>
          <cell r="BM164">
            <v>41656</v>
          </cell>
          <cell r="BN164">
            <v>41848</v>
          </cell>
          <cell r="BO164">
            <v>41855</v>
          </cell>
          <cell r="BP164">
            <v>161</v>
          </cell>
          <cell r="BQ164">
            <v>41682</v>
          </cell>
          <cell r="BR164">
            <v>138</v>
          </cell>
          <cell r="BS164">
            <v>140</v>
          </cell>
          <cell r="BT164">
            <v>0</v>
          </cell>
          <cell r="BU164">
            <v>-52</v>
          </cell>
          <cell r="BV164">
            <v>-59</v>
          </cell>
          <cell r="BW164">
            <v>0</v>
          </cell>
          <cell r="BX164">
            <v>0</v>
          </cell>
          <cell r="BY164">
            <v>0</v>
          </cell>
          <cell r="BZ164">
            <v>0</v>
          </cell>
          <cell r="CA164">
            <v>0</v>
          </cell>
          <cell r="CB164">
            <v>0</v>
          </cell>
          <cell r="CC164">
            <v>0.2</v>
          </cell>
          <cell r="CD164">
            <v>0</v>
          </cell>
          <cell r="CE164">
            <v>0</v>
          </cell>
          <cell r="CF164">
            <v>0</v>
          </cell>
          <cell r="CG164">
            <v>0</v>
          </cell>
          <cell r="CH164">
            <v>0</v>
          </cell>
          <cell r="CI164">
            <v>0</v>
          </cell>
          <cell r="CJ164">
            <v>0</v>
          </cell>
          <cell r="CK164">
            <v>0</v>
          </cell>
          <cell r="CL164">
            <v>0</v>
          </cell>
          <cell r="CM164">
            <v>0</v>
          </cell>
          <cell r="CN164">
            <v>0</v>
          </cell>
          <cell r="CO164">
            <v>0</v>
          </cell>
        </row>
        <row r="165">
          <cell r="B165" t="str">
            <v>A2353024-01-02</v>
          </cell>
          <cell r="C165" t="str">
            <v>Ventech Eng/ SC Condensate</v>
          </cell>
          <cell r="D165" t="str">
            <v>Elkins</v>
          </cell>
          <cell r="E165">
            <v>0</v>
          </cell>
          <cell r="F165">
            <v>0</v>
          </cell>
          <cell r="G165" t="str">
            <v>Gibson</v>
          </cell>
          <cell r="H165" t="str">
            <v>Heidi</v>
          </cell>
          <cell r="I165" t="str">
            <v>4771002-13-02202</v>
          </cell>
          <cell r="J165" t="str">
            <v>P-2205A/B</v>
          </cell>
          <cell r="K165" t="str">
            <v>120505-3</v>
          </cell>
          <cell r="L165">
            <v>0</v>
          </cell>
          <cell r="M165">
            <v>2</v>
          </cell>
          <cell r="N165" t="str">
            <v>LMV311</v>
          </cell>
          <cell r="O165">
            <v>279332</v>
          </cell>
          <cell r="P165" t="str">
            <v>PP</v>
          </cell>
          <cell r="Q165" t="str">
            <v>MCPX</v>
          </cell>
          <cell r="R165" t="str">
            <v>PC</v>
          </cell>
          <cell r="S165" t="str">
            <v>Y</v>
          </cell>
          <cell r="T165" t="str">
            <v>N</v>
          </cell>
          <cell r="U165">
            <v>41584</v>
          </cell>
          <cell r="V165">
            <v>41585</v>
          </cell>
          <cell r="W165">
            <v>41794</v>
          </cell>
          <cell r="X165">
            <v>41801</v>
          </cell>
          <cell r="Y165">
            <v>41584</v>
          </cell>
          <cell r="Z165">
            <v>41592</v>
          </cell>
          <cell r="AA165">
            <v>41592</v>
          </cell>
          <cell r="AB165">
            <v>41592</v>
          </cell>
          <cell r="AC165">
            <v>41689</v>
          </cell>
          <cell r="AD165">
            <v>41703</v>
          </cell>
          <cell r="AE165">
            <v>41726</v>
          </cell>
          <cell r="AF165">
            <v>41729</v>
          </cell>
          <cell r="AG165">
            <v>0</v>
          </cell>
          <cell r="AH165">
            <v>41771</v>
          </cell>
          <cell r="AI165" t="str">
            <v>-</v>
          </cell>
          <cell r="AJ165">
            <v>103</v>
          </cell>
          <cell r="AK165">
            <v>30.857142857142858</v>
          </cell>
          <cell r="AL165">
            <v>41584</v>
          </cell>
          <cell r="AM165">
            <v>41625</v>
          </cell>
          <cell r="AN165">
            <v>0</v>
          </cell>
          <cell r="AO165">
            <v>0</v>
          </cell>
          <cell r="AP165">
            <v>0</v>
          </cell>
          <cell r="AQ165">
            <v>0</v>
          </cell>
          <cell r="AR165">
            <v>41731</v>
          </cell>
          <cell r="AS165">
            <v>0</v>
          </cell>
          <cell r="AT165" t="str">
            <v>Parks</v>
          </cell>
          <cell r="AU165">
            <v>0</v>
          </cell>
          <cell r="AV165">
            <v>41740</v>
          </cell>
          <cell r="AW165">
            <v>0</v>
          </cell>
          <cell r="AX165">
            <v>41751</v>
          </cell>
          <cell r="AY165">
            <v>0</v>
          </cell>
          <cell r="AZ165" t="str">
            <v/>
          </cell>
          <cell r="BA165">
            <v>112</v>
          </cell>
          <cell r="BB165" t="str">
            <v>Late</v>
          </cell>
          <cell r="BC165" t="str">
            <v/>
          </cell>
          <cell r="BD165" t="str">
            <v>EXW</v>
          </cell>
          <cell r="BE165" t="str">
            <v>Arvada</v>
          </cell>
          <cell r="BF165" t="str">
            <v>Kazakstan</v>
          </cell>
          <cell r="BG165">
            <v>0</v>
          </cell>
          <cell r="BH165" t="str">
            <v>OE</v>
          </cell>
          <cell r="BI165">
            <v>2010</v>
          </cell>
          <cell r="BJ165">
            <v>41592</v>
          </cell>
          <cell r="BK165">
            <v>41599</v>
          </cell>
          <cell r="BL165">
            <v>41608</v>
          </cell>
          <cell r="BM165">
            <v>41613</v>
          </cell>
          <cell r="BN165">
            <v>41815</v>
          </cell>
          <cell r="BO165">
            <v>41822</v>
          </cell>
          <cell r="BP165">
            <v>41603</v>
          </cell>
          <cell r="BQ165">
            <v>41682</v>
          </cell>
          <cell r="BR165">
            <v>188</v>
          </cell>
          <cell r="BS165">
            <v>183</v>
          </cell>
          <cell r="BT165">
            <v>0</v>
          </cell>
          <cell r="BU165">
            <v>-19</v>
          </cell>
          <cell r="BV165">
            <v>-26</v>
          </cell>
          <cell r="BW165">
            <v>0</v>
          </cell>
          <cell r="BX165">
            <v>0</v>
          </cell>
          <cell r="BY165">
            <v>0</v>
          </cell>
          <cell r="BZ165">
            <v>0</v>
          </cell>
          <cell r="CA165">
            <v>0</v>
          </cell>
          <cell r="CB165">
            <v>0</v>
          </cell>
          <cell r="CC165">
            <v>0</v>
          </cell>
          <cell r="CD165" t="str">
            <v>30/21/01</v>
          </cell>
          <cell r="CE165">
            <v>0</v>
          </cell>
          <cell r="CF165">
            <v>0</v>
          </cell>
          <cell r="CG165">
            <v>0</v>
          </cell>
          <cell r="CH165">
            <v>0</v>
          </cell>
          <cell r="CI165">
            <v>0</v>
          </cell>
          <cell r="CJ165">
            <v>0</v>
          </cell>
          <cell r="CK165">
            <v>0</v>
          </cell>
          <cell r="CL165">
            <v>0</v>
          </cell>
          <cell r="CM165">
            <v>0</v>
          </cell>
          <cell r="CN165">
            <v>0</v>
          </cell>
          <cell r="CO165">
            <v>0</v>
          </cell>
        </row>
        <row r="166">
          <cell r="B166" t="str">
            <v>A2309729-05-06</v>
          </cell>
          <cell r="C166" t="str">
            <v>Bharat Bhavan / EIL</v>
          </cell>
          <cell r="D166" t="str">
            <v>Mckechnie</v>
          </cell>
          <cell r="E166">
            <v>0</v>
          </cell>
          <cell r="F166" t="str">
            <v>Reichert</v>
          </cell>
          <cell r="G166">
            <v>0</v>
          </cell>
          <cell r="H166" t="str">
            <v>Norma</v>
          </cell>
          <cell r="I166" t="str">
            <v>450421918</v>
          </cell>
          <cell r="J166" t="str">
            <v>144-P-122 A/B</v>
          </cell>
          <cell r="K166">
            <v>111614</v>
          </cell>
          <cell r="L166" t="str">
            <v>Chatterji</v>
          </cell>
          <cell r="M166">
            <v>2</v>
          </cell>
          <cell r="N166" t="str">
            <v>LMV322</v>
          </cell>
          <cell r="O166">
            <v>358080</v>
          </cell>
          <cell r="P166" t="str">
            <v>LD</v>
          </cell>
          <cell r="Q166" t="str">
            <v>MCPX</v>
          </cell>
          <cell r="R166" t="str">
            <v>PD</v>
          </cell>
          <cell r="S166" t="str">
            <v>Y</v>
          </cell>
          <cell r="T166" t="str">
            <v>N</v>
          </cell>
          <cell r="U166">
            <v>41478</v>
          </cell>
          <cell r="V166">
            <v>41479</v>
          </cell>
          <cell r="W166">
            <v>41831</v>
          </cell>
          <cell r="X166">
            <v>41813</v>
          </cell>
          <cell r="Y166">
            <v>41478</v>
          </cell>
          <cell r="Z166">
            <v>41486</v>
          </cell>
          <cell r="AA166">
            <v>41486</v>
          </cell>
          <cell r="AB166">
            <v>41486</v>
          </cell>
          <cell r="AC166">
            <v>41701</v>
          </cell>
          <cell r="AD166">
            <v>41715</v>
          </cell>
          <cell r="AE166">
            <v>41725</v>
          </cell>
          <cell r="AF166">
            <v>41729</v>
          </cell>
          <cell r="AG166">
            <v>0</v>
          </cell>
          <cell r="AH166">
            <v>41783</v>
          </cell>
          <cell r="AI166" t="str">
            <v>-</v>
          </cell>
          <cell r="AJ166">
            <v>179</v>
          </cell>
          <cell r="AK166">
            <v>47.714285714285715</v>
          </cell>
          <cell r="AL166">
            <v>41478</v>
          </cell>
          <cell r="AM166">
            <v>0</v>
          </cell>
          <cell r="AN166">
            <v>0</v>
          </cell>
          <cell r="AO166">
            <v>41486</v>
          </cell>
          <cell r="AP166">
            <v>41523</v>
          </cell>
          <cell r="AQ166">
            <v>41547</v>
          </cell>
          <cell r="AR166">
            <v>41704</v>
          </cell>
          <cell r="AS166">
            <v>0</v>
          </cell>
          <cell r="AT166" t="str">
            <v>Kampman</v>
          </cell>
          <cell r="AU166">
            <v>0</v>
          </cell>
          <cell r="AV166">
            <v>41731</v>
          </cell>
          <cell r="AW166">
            <v>0</v>
          </cell>
          <cell r="AX166">
            <v>41752</v>
          </cell>
          <cell r="AY166">
            <v>0</v>
          </cell>
          <cell r="AZ166" t="str">
            <v/>
          </cell>
          <cell r="BA166">
            <v>181</v>
          </cell>
          <cell r="BB166" t="str">
            <v>Late</v>
          </cell>
          <cell r="BC166" t="str">
            <v>On-Time/Early</v>
          </cell>
          <cell r="BD166" t="str">
            <v>FOB</v>
          </cell>
          <cell r="BE166" t="str">
            <v>Port</v>
          </cell>
          <cell r="BF166" t="str">
            <v>India</v>
          </cell>
          <cell r="BG166">
            <v>0</v>
          </cell>
          <cell r="BH166" t="str">
            <v>OD</v>
          </cell>
          <cell r="BI166">
            <v>0</v>
          </cell>
          <cell r="BJ166">
            <v>41486</v>
          </cell>
          <cell r="BK166">
            <v>41493</v>
          </cell>
          <cell r="BL166">
            <v>41498</v>
          </cell>
          <cell r="BM166">
            <v>41507</v>
          </cell>
          <cell r="BN166">
            <v>41827</v>
          </cell>
          <cell r="BO166">
            <v>41834</v>
          </cell>
          <cell r="BP166">
            <v>41507</v>
          </cell>
          <cell r="BQ166">
            <v>41514</v>
          </cell>
          <cell r="BR166">
            <v>41514</v>
          </cell>
          <cell r="BS166">
            <v>41522</v>
          </cell>
          <cell r="BT166">
            <v>0</v>
          </cell>
          <cell r="BU166">
            <v>-31</v>
          </cell>
          <cell r="BV166">
            <v>-38</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row>
        <row r="167">
          <cell r="B167" t="str">
            <v>C2371874-01</v>
          </cell>
          <cell r="C167" t="str">
            <v>Tenawa Haven Processing</v>
          </cell>
          <cell r="D167" t="str">
            <v>Boening</v>
          </cell>
          <cell r="E167">
            <v>0</v>
          </cell>
          <cell r="F167">
            <v>0</v>
          </cell>
          <cell r="G167" t="str">
            <v>-</v>
          </cell>
          <cell r="H167" t="str">
            <v>STD</v>
          </cell>
          <cell r="I167" t="str">
            <v>HAV-121813-003</v>
          </cell>
          <cell r="J167" t="str">
            <v>C4</v>
          </cell>
          <cell r="K167" t="str">
            <v>SC11404</v>
          </cell>
          <cell r="L167">
            <v>0</v>
          </cell>
          <cell r="M167">
            <v>1</v>
          </cell>
          <cell r="N167" t="str">
            <v>LMC313</v>
          </cell>
          <cell r="O167">
            <v>222241</v>
          </cell>
          <cell r="P167" t="str">
            <v>PP</v>
          </cell>
          <cell r="Q167" t="str">
            <v>STD</v>
          </cell>
          <cell r="R167" t="str">
            <v>CA</v>
          </cell>
          <cell r="S167" t="str">
            <v>N</v>
          </cell>
          <cell r="T167" t="str">
            <v>N</v>
          </cell>
          <cell r="U167">
            <v>41646</v>
          </cell>
          <cell r="V167">
            <v>41647</v>
          </cell>
          <cell r="W167">
            <v>41792</v>
          </cell>
          <cell r="X167">
            <v>41792</v>
          </cell>
          <cell r="Y167">
            <v>41646</v>
          </cell>
          <cell r="Z167">
            <v>41654</v>
          </cell>
          <cell r="AA167">
            <v>41654</v>
          </cell>
          <cell r="AB167">
            <v>41661</v>
          </cell>
          <cell r="AC167">
            <v>41680</v>
          </cell>
          <cell r="AD167">
            <v>41694</v>
          </cell>
          <cell r="AE167">
            <v>41728</v>
          </cell>
          <cell r="AF167">
            <v>41732</v>
          </cell>
          <cell r="AG167">
            <v>0</v>
          </cell>
          <cell r="AH167">
            <v>41762</v>
          </cell>
          <cell r="AI167" t="str">
            <v>-</v>
          </cell>
          <cell r="AJ167">
            <v>62</v>
          </cell>
          <cell r="AK167">
            <v>20.714285714285715</v>
          </cell>
          <cell r="AL167">
            <v>41646</v>
          </cell>
          <cell r="AM167">
            <v>0</v>
          </cell>
          <cell r="AN167">
            <v>0</v>
          </cell>
          <cell r="AO167">
            <v>0</v>
          </cell>
          <cell r="AP167">
            <v>0</v>
          </cell>
          <cell r="AQ167">
            <v>0</v>
          </cell>
          <cell r="AR167">
            <v>0</v>
          </cell>
          <cell r="AS167">
            <v>0</v>
          </cell>
          <cell r="AT167">
            <v>0</v>
          </cell>
          <cell r="AU167">
            <v>0</v>
          </cell>
          <cell r="AV167">
            <v>41732</v>
          </cell>
          <cell r="AW167">
            <v>0</v>
          </cell>
          <cell r="AX167">
            <v>41737</v>
          </cell>
          <cell r="AY167">
            <v>0</v>
          </cell>
          <cell r="AZ167" t="str">
            <v/>
          </cell>
          <cell r="BA167">
            <v>62</v>
          </cell>
          <cell r="BB167" t="str">
            <v>On-Time/Early</v>
          </cell>
          <cell r="BC167" t="str">
            <v/>
          </cell>
          <cell r="BD167" t="str">
            <v>EXW</v>
          </cell>
          <cell r="BE167" t="str">
            <v>Arvada</v>
          </cell>
          <cell r="BF167" t="str">
            <v>USA</v>
          </cell>
          <cell r="BG167">
            <v>0</v>
          </cell>
          <cell r="BH167" t="str">
            <v>DK</v>
          </cell>
          <cell r="BI167">
            <v>2010</v>
          </cell>
          <cell r="BJ167">
            <v>41654</v>
          </cell>
          <cell r="BK167">
            <v>41661</v>
          </cell>
          <cell r="BL167">
            <v>41668</v>
          </cell>
          <cell r="BM167">
            <v>41675</v>
          </cell>
          <cell r="BN167">
            <v>41806</v>
          </cell>
          <cell r="BO167">
            <v>41813</v>
          </cell>
          <cell r="BP167" t="str">
            <v>-</v>
          </cell>
          <cell r="BQ167" t="str">
            <v>-</v>
          </cell>
          <cell r="BR167" t="str">
            <v>-</v>
          </cell>
          <cell r="BS167" t="str">
            <v>-</v>
          </cell>
          <cell r="BT167" t="str">
            <v>-</v>
          </cell>
          <cell r="BU167" t="str">
            <v>-</v>
          </cell>
          <cell r="BV167" t="str">
            <v>-</v>
          </cell>
          <cell r="BW167">
            <v>0</v>
          </cell>
          <cell r="BX167">
            <v>0</v>
          </cell>
          <cell r="BY167">
            <v>0</v>
          </cell>
          <cell r="BZ167">
            <v>0</v>
          </cell>
          <cell r="CA167">
            <v>0</v>
          </cell>
          <cell r="CB167" t="str">
            <v>X</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row>
        <row r="168">
          <cell r="B168" t="str">
            <v>A2366456-01</v>
          </cell>
          <cell r="C168" t="str">
            <v>Equistar Chemicals/ Bayport Chemicals</v>
          </cell>
          <cell r="D168" t="str">
            <v>Setelin</v>
          </cell>
          <cell r="E168">
            <v>0</v>
          </cell>
          <cell r="F168" t="str">
            <v>Reichert</v>
          </cell>
          <cell r="G168" t="str">
            <v>Kampman</v>
          </cell>
          <cell r="H168" t="str">
            <v>Shara</v>
          </cell>
          <cell r="I168" t="str">
            <v>4401988960</v>
          </cell>
          <cell r="J168">
            <v>0</v>
          </cell>
          <cell r="K168">
            <v>117410</v>
          </cell>
          <cell r="L168" t="str">
            <v>Da Silva</v>
          </cell>
          <cell r="M168">
            <v>1</v>
          </cell>
          <cell r="N168" t="str">
            <v>LMV343</v>
          </cell>
          <cell r="O168">
            <v>248417</v>
          </cell>
          <cell r="P168" t="str">
            <v>PP</v>
          </cell>
          <cell r="Q168" t="str">
            <v>MCPX</v>
          </cell>
          <cell r="R168" t="str">
            <v>PE</v>
          </cell>
          <cell r="S168" t="str">
            <v>Y</v>
          </cell>
          <cell r="T168" t="str">
            <v>N</v>
          </cell>
          <cell r="U168">
            <v>41624</v>
          </cell>
          <cell r="V168">
            <v>41625</v>
          </cell>
          <cell r="W168">
            <v>41807</v>
          </cell>
          <cell r="X168">
            <v>41820</v>
          </cell>
          <cell r="Y168">
            <v>41624</v>
          </cell>
          <cell r="Z168">
            <v>41632</v>
          </cell>
          <cell r="AA168">
            <v>41632</v>
          </cell>
          <cell r="AB168">
            <v>41632</v>
          </cell>
          <cell r="AC168">
            <v>41694</v>
          </cell>
          <cell r="AD168">
            <v>41708</v>
          </cell>
          <cell r="AE168">
            <v>41730</v>
          </cell>
          <cell r="AF168">
            <v>41735</v>
          </cell>
          <cell r="AG168">
            <v>0</v>
          </cell>
          <cell r="AH168">
            <v>41790</v>
          </cell>
          <cell r="AI168" t="str">
            <v>-</v>
          </cell>
          <cell r="AJ168">
            <v>79</v>
          </cell>
          <cell r="AK168">
            <v>27.857142857142858</v>
          </cell>
          <cell r="AL168">
            <v>41624</v>
          </cell>
          <cell r="AM168">
            <v>41667</v>
          </cell>
          <cell r="AN168" t="str">
            <v>-</v>
          </cell>
          <cell r="AO168">
            <v>41667</v>
          </cell>
          <cell r="AP168">
            <v>41718</v>
          </cell>
          <cell r="AQ168">
            <v>41733</v>
          </cell>
          <cell r="AR168">
            <v>41746</v>
          </cell>
          <cell r="AS168">
            <v>0</v>
          </cell>
          <cell r="AT168" t="str">
            <v>Tippet</v>
          </cell>
          <cell r="AU168">
            <v>0</v>
          </cell>
          <cell r="AV168">
            <v>0</v>
          </cell>
          <cell r="AW168">
            <v>0</v>
          </cell>
          <cell r="AX168">
            <v>41773</v>
          </cell>
          <cell r="AY168">
            <v>0</v>
          </cell>
          <cell r="AZ168" t="str">
            <v/>
          </cell>
          <cell r="BA168" t="str">
            <v/>
          </cell>
          <cell r="BB168" t="str">
            <v/>
          </cell>
          <cell r="BC168" t="str">
            <v>Late</v>
          </cell>
          <cell r="BD168" t="str">
            <v>FCA</v>
          </cell>
          <cell r="BE168" t="str">
            <v>ARVADA</v>
          </cell>
          <cell r="BF168" t="str">
            <v>USA</v>
          </cell>
          <cell r="BG168">
            <v>0</v>
          </cell>
          <cell r="BH168" t="str">
            <v>DI</v>
          </cell>
          <cell r="BI168">
            <v>2010</v>
          </cell>
          <cell r="BJ168">
            <v>41632</v>
          </cell>
          <cell r="BK168">
            <v>41639</v>
          </cell>
          <cell r="BL168">
            <v>41648</v>
          </cell>
          <cell r="BM168">
            <v>41653</v>
          </cell>
          <cell r="BN168">
            <v>41834</v>
          </cell>
          <cell r="BO168">
            <v>41841</v>
          </cell>
          <cell r="BP168">
            <v>164</v>
          </cell>
          <cell r="BQ168">
            <v>157</v>
          </cell>
          <cell r="BR168">
            <v>148</v>
          </cell>
          <cell r="BS168">
            <v>143</v>
          </cell>
          <cell r="BT168">
            <v>0</v>
          </cell>
          <cell r="BU168">
            <v>-38</v>
          </cell>
          <cell r="BV168">
            <v>-45</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row>
        <row r="169">
          <cell r="B169" t="str">
            <v>A2395201-01</v>
          </cell>
          <cell r="C169" t="str">
            <v>Chevron</v>
          </cell>
          <cell r="D169" t="str">
            <v>Kennedy</v>
          </cell>
          <cell r="E169">
            <v>0</v>
          </cell>
          <cell r="F169" t="str">
            <v>Miller</v>
          </cell>
          <cell r="G169" t="str">
            <v>-</v>
          </cell>
          <cell r="H169" t="str">
            <v>Madeleine</v>
          </cell>
          <cell r="I169" t="str">
            <v>0010247704</v>
          </cell>
          <cell r="J169" t="str">
            <v>P70042, MP70042</v>
          </cell>
          <cell r="K169">
            <v>124738</v>
          </cell>
          <cell r="L169">
            <v>0</v>
          </cell>
          <cell r="M169">
            <v>1</v>
          </cell>
          <cell r="N169" t="str">
            <v>LMV801</v>
          </cell>
          <cell r="O169">
            <v>72707</v>
          </cell>
          <cell r="P169" t="str">
            <v>-</v>
          </cell>
          <cell r="Q169" t="str">
            <v>STD*</v>
          </cell>
          <cell r="R169" t="str">
            <v>PD</v>
          </cell>
          <cell r="S169" t="str">
            <v>Y</v>
          </cell>
          <cell r="T169" t="str">
            <v>N</v>
          </cell>
          <cell r="U169">
            <v>41701</v>
          </cell>
          <cell r="V169">
            <v>41702</v>
          </cell>
          <cell r="W169">
            <v>41817</v>
          </cell>
          <cell r="X169">
            <v>41817</v>
          </cell>
          <cell r="Y169">
            <v>41701</v>
          </cell>
          <cell r="Z169">
            <v>41709</v>
          </cell>
          <cell r="AA169">
            <v>41709</v>
          </cell>
          <cell r="AB169">
            <v>41709</v>
          </cell>
          <cell r="AC169">
            <v>41705</v>
          </cell>
          <cell r="AD169">
            <v>41719</v>
          </cell>
          <cell r="AE169">
            <v>41732</v>
          </cell>
          <cell r="AF169">
            <v>41736</v>
          </cell>
          <cell r="AG169">
            <v>0</v>
          </cell>
          <cell r="AH169">
            <v>41787</v>
          </cell>
          <cell r="AI169" t="str">
            <v>-</v>
          </cell>
          <cell r="AJ169">
            <v>25</v>
          </cell>
          <cell r="AK169">
            <v>16.428571428571427</v>
          </cell>
          <cell r="AL169">
            <v>41701</v>
          </cell>
          <cell r="AM169">
            <v>41716</v>
          </cell>
          <cell r="AN169">
            <v>41711</v>
          </cell>
          <cell r="AO169">
            <v>41718</v>
          </cell>
          <cell r="AP169">
            <v>41718</v>
          </cell>
          <cell r="AQ169">
            <v>41725</v>
          </cell>
          <cell r="AR169">
            <v>41732</v>
          </cell>
          <cell r="AS169">
            <v>41736</v>
          </cell>
          <cell r="AT169" t="str">
            <v>Wareham</v>
          </cell>
          <cell r="AU169" t="str">
            <v>Wareham</v>
          </cell>
          <cell r="AV169">
            <v>41736</v>
          </cell>
          <cell r="AW169">
            <v>0</v>
          </cell>
          <cell r="AX169">
            <v>41740</v>
          </cell>
          <cell r="AY169">
            <v>0</v>
          </cell>
          <cell r="AZ169" t="str">
            <v/>
          </cell>
          <cell r="BA169">
            <v>25</v>
          </cell>
          <cell r="BB169" t="str">
            <v>On-Time/Early</v>
          </cell>
          <cell r="BC169" t="str">
            <v>Late</v>
          </cell>
          <cell r="BD169" t="str">
            <v>FCA</v>
          </cell>
          <cell r="BE169" t="str">
            <v>Arvada</v>
          </cell>
          <cell r="BF169" t="str">
            <v>USA</v>
          </cell>
          <cell r="BG169">
            <v>0</v>
          </cell>
          <cell r="BH169" t="str">
            <v>DL</v>
          </cell>
          <cell r="BI169">
            <v>0</v>
          </cell>
          <cell r="BJ169" t="str">
            <v>-</v>
          </cell>
          <cell r="BK169" t="str">
            <v>-</v>
          </cell>
          <cell r="BL169" t="str">
            <v>-</v>
          </cell>
          <cell r="BM169" t="str">
            <v>-</v>
          </cell>
          <cell r="BN169" t="str">
            <v>-</v>
          </cell>
          <cell r="BO169" t="str">
            <v>-</v>
          </cell>
          <cell r="BP169" t="str">
            <v>-</v>
          </cell>
          <cell r="BQ169" t="str">
            <v>-</v>
          </cell>
          <cell r="BR169" t="str">
            <v>-</v>
          </cell>
          <cell r="BS169" t="str">
            <v>-</v>
          </cell>
          <cell r="BT169" t="str">
            <v>-</v>
          </cell>
          <cell r="BU169" t="str">
            <v>-</v>
          </cell>
          <cell r="BV169" t="str">
            <v>-</v>
          </cell>
          <cell r="BW169">
            <v>0</v>
          </cell>
          <cell r="BX169">
            <v>0</v>
          </cell>
          <cell r="BY169">
            <v>0</v>
          </cell>
          <cell r="BZ169" t="str">
            <v>-</v>
          </cell>
          <cell r="CA169" t="str">
            <v>-</v>
          </cell>
          <cell r="CB169" t="str">
            <v>X</v>
          </cell>
          <cell r="CC169" t="str">
            <v>-</v>
          </cell>
          <cell r="CD169">
            <v>0</v>
          </cell>
          <cell r="CE169">
            <v>0</v>
          </cell>
          <cell r="CF169">
            <v>0</v>
          </cell>
          <cell r="CG169">
            <v>0</v>
          </cell>
          <cell r="CH169">
            <v>0</v>
          </cell>
          <cell r="CI169">
            <v>0</v>
          </cell>
          <cell r="CJ169">
            <v>0</v>
          </cell>
          <cell r="CK169">
            <v>0</v>
          </cell>
          <cell r="CL169">
            <v>0</v>
          </cell>
          <cell r="CM169">
            <v>0</v>
          </cell>
          <cell r="CN169">
            <v>0</v>
          </cell>
          <cell r="CO169">
            <v>0</v>
          </cell>
        </row>
        <row r="170">
          <cell r="B170" t="str">
            <v>A2376733-01</v>
          </cell>
          <cell r="C170" t="str">
            <v>SAJ/ Indian Oil Corp Limited</v>
          </cell>
          <cell r="D170" t="str">
            <v>Kennedy</v>
          </cell>
          <cell r="E170">
            <v>0</v>
          </cell>
          <cell r="F170" t="str">
            <v>Reichert</v>
          </cell>
          <cell r="G170" t="str">
            <v>Nelson</v>
          </cell>
          <cell r="H170" t="str">
            <v>FLT</v>
          </cell>
          <cell r="I170" t="str">
            <v>13Z-009A</v>
          </cell>
          <cell r="J170" t="str">
            <v>2091-P-02A/B Spare</v>
          </cell>
          <cell r="K170">
            <v>119172</v>
          </cell>
          <cell r="L170" t="str">
            <v>Mallet</v>
          </cell>
          <cell r="M170">
            <v>1</v>
          </cell>
          <cell r="N170" t="str">
            <v>LMV341</v>
          </cell>
          <cell r="O170">
            <v>86054</v>
          </cell>
          <cell r="P170" t="str">
            <v>-</v>
          </cell>
          <cell r="Q170" t="str">
            <v>STD</v>
          </cell>
          <cell r="R170" t="str">
            <v>PD</v>
          </cell>
          <cell r="S170" t="str">
            <v>N</v>
          </cell>
          <cell r="T170" t="str">
            <v>N</v>
          </cell>
          <cell r="U170">
            <v>41654</v>
          </cell>
          <cell r="V170">
            <v>41656</v>
          </cell>
          <cell r="W170">
            <v>41806</v>
          </cell>
          <cell r="X170">
            <v>41806</v>
          </cell>
          <cell r="Y170">
            <v>41653</v>
          </cell>
          <cell r="Z170" t="str">
            <v>-</v>
          </cell>
          <cell r="AA170" t="str">
            <v>-</v>
          </cell>
          <cell r="AB170">
            <v>41663</v>
          </cell>
          <cell r="AC170">
            <v>41694</v>
          </cell>
          <cell r="AD170">
            <v>41708</v>
          </cell>
          <cell r="AE170">
            <v>41735</v>
          </cell>
          <cell r="AF170">
            <v>41739</v>
          </cell>
          <cell r="AG170">
            <v>0</v>
          </cell>
          <cell r="AH170">
            <v>41776</v>
          </cell>
          <cell r="AI170" t="str">
            <v>-</v>
          </cell>
          <cell r="AJ170">
            <v>60</v>
          </cell>
          <cell r="AK170">
            <v>21.428571428571427</v>
          </cell>
          <cell r="AL170">
            <v>41654</v>
          </cell>
          <cell r="AM170" t="str">
            <v>-</v>
          </cell>
          <cell r="AN170" t="str">
            <v>-</v>
          </cell>
          <cell r="AO170">
            <v>41676</v>
          </cell>
          <cell r="AP170">
            <v>41677</v>
          </cell>
          <cell r="AQ170">
            <v>41682</v>
          </cell>
          <cell r="AR170">
            <v>41687</v>
          </cell>
          <cell r="AS170">
            <v>0</v>
          </cell>
          <cell r="AT170" t="str">
            <v>Parks</v>
          </cell>
          <cell r="AU170">
            <v>0</v>
          </cell>
          <cell r="AV170">
            <v>41691</v>
          </cell>
          <cell r="AW170">
            <v>0</v>
          </cell>
          <cell r="AX170">
            <v>41696</v>
          </cell>
          <cell r="AY170">
            <v>0</v>
          </cell>
          <cell r="AZ170" t="str">
            <v/>
          </cell>
          <cell r="BA170">
            <v>26</v>
          </cell>
          <cell r="BB170" t="str">
            <v>On-Time/Early</v>
          </cell>
          <cell r="BC170" t="str">
            <v>On-Time/Early</v>
          </cell>
          <cell r="BD170" t="str">
            <v>EXW</v>
          </cell>
          <cell r="BE170" t="str">
            <v>ARVADA</v>
          </cell>
          <cell r="BF170" t="str">
            <v>India</v>
          </cell>
          <cell r="BG170">
            <v>0</v>
          </cell>
          <cell r="BH170" t="str">
            <v>AC</v>
          </cell>
          <cell r="BI170">
            <v>2010</v>
          </cell>
          <cell r="BJ170">
            <v>41663</v>
          </cell>
          <cell r="BK170">
            <v>41670</v>
          </cell>
          <cell r="BL170">
            <v>41675</v>
          </cell>
          <cell r="BM170">
            <v>41684</v>
          </cell>
          <cell r="BN170">
            <v>41820</v>
          </cell>
          <cell r="BO170">
            <v>41827</v>
          </cell>
          <cell r="BP170">
            <v>133</v>
          </cell>
          <cell r="BQ170">
            <v>126</v>
          </cell>
          <cell r="BR170">
            <v>121</v>
          </cell>
          <cell r="BS170">
            <v>112</v>
          </cell>
          <cell r="BT170">
            <v>0</v>
          </cell>
          <cell r="BU170">
            <v>-24</v>
          </cell>
          <cell r="BV170">
            <v>-31</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row>
        <row r="171">
          <cell r="B171" t="str">
            <v>C2335464-03-04</v>
          </cell>
          <cell r="C171" t="str">
            <v>Shell Oil Co/ Elba Liquefaction Project</v>
          </cell>
          <cell r="D171" t="str">
            <v>Mckechnie</v>
          </cell>
          <cell r="E171">
            <v>0</v>
          </cell>
          <cell r="F171" t="str">
            <v>Rossmiller</v>
          </cell>
          <cell r="G171" t="str">
            <v>Mckechnie</v>
          </cell>
          <cell r="H171" t="str">
            <v>Norma</v>
          </cell>
          <cell r="I171" t="str">
            <v>4511867744</v>
          </cell>
          <cell r="J171" t="str">
            <v>K-0301</v>
          </cell>
          <cell r="K171" t="str">
            <v>SC13107</v>
          </cell>
          <cell r="L171">
            <v>0</v>
          </cell>
          <cell r="M171">
            <v>2</v>
          </cell>
          <cell r="N171" t="str">
            <v>BMC311P</v>
          </cell>
          <cell r="O171">
            <v>682271.66</v>
          </cell>
          <cell r="P171" t="str">
            <v>PP</v>
          </cell>
          <cell r="Q171" t="str">
            <v>MCPX</v>
          </cell>
          <cell r="R171" t="str">
            <v>CG</v>
          </cell>
          <cell r="S171" t="str">
            <v>Y</v>
          </cell>
          <cell r="T171" t="str">
            <v>N</v>
          </cell>
          <cell r="U171">
            <v>41542</v>
          </cell>
          <cell r="V171">
            <v>41543</v>
          </cell>
          <cell r="W171">
            <v>41883</v>
          </cell>
          <cell r="X171">
            <v>41852</v>
          </cell>
          <cell r="Y171">
            <v>41542</v>
          </cell>
          <cell r="Z171">
            <v>41549</v>
          </cell>
          <cell r="AA171">
            <v>41549</v>
          </cell>
          <cell r="AB171">
            <v>41557</v>
          </cell>
          <cell r="AC171">
            <v>41740</v>
          </cell>
          <cell r="AD171">
            <v>41754</v>
          </cell>
          <cell r="AE171">
            <v>41633</v>
          </cell>
          <cell r="AF171">
            <v>41740</v>
          </cell>
          <cell r="AG171">
            <v>0</v>
          </cell>
          <cell r="AH171">
            <v>41822</v>
          </cell>
          <cell r="AI171" t="str">
            <v>-</v>
          </cell>
          <cell r="AJ171">
            <v>142</v>
          </cell>
          <cell r="AK171">
            <v>44.142857142857146</v>
          </cell>
          <cell r="AL171">
            <v>41542</v>
          </cell>
          <cell r="AM171">
            <v>41549</v>
          </cell>
          <cell r="AN171">
            <v>41549</v>
          </cell>
          <cell r="AO171">
            <v>0</v>
          </cell>
          <cell r="AP171">
            <v>0</v>
          </cell>
          <cell r="AQ171">
            <v>0</v>
          </cell>
          <cell r="AR171">
            <v>0</v>
          </cell>
          <cell r="AS171">
            <v>0</v>
          </cell>
          <cell r="AT171">
            <v>0</v>
          </cell>
          <cell r="AU171">
            <v>0</v>
          </cell>
          <cell r="AV171">
            <v>41732</v>
          </cell>
          <cell r="AW171">
            <v>0</v>
          </cell>
          <cell r="AX171">
            <v>41751</v>
          </cell>
          <cell r="AY171">
            <v>0</v>
          </cell>
          <cell r="AZ171" t="str">
            <v/>
          </cell>
          <cell r="BA171">
            <v>136</v>
          </cell>
          <cell r="BB171" t="str">
            <v>On-Time/Early</v>
          </cell>
          <cell r="BC171" t="str">
            <v/>
          </cell>
          <cell r="BD171" t="str">
            <v>FCA</v>
          </cell>
          <cell r="BE171" t="str">
            <v>Arvada</v>
          </cell>
          <cell r="BF171" t="str">
            <v>USA</v>
          </cell>
          <cell r="BG171">
            <v>0</v>
          </cell>
          <cell r="BH171" t="str">
            <v>DI</v>
          </cell>
          <cell r="BI171">
            <v>0</v>
          </cell>
          <cell r="BJ171">
            <v>41550</v>
          </cell>
          <cell r="BK171">
            <v>41557</v>
          </cell>
          <cell r="BL171">
            <v>41573</v>
          </cell>
          <cell r="BM171">
            <v>41571</v>
          </cell>
          <cell r="BN171">
            <v>41880</v>
          </cell>
          <cell r="BO171">
            <v>41887</v>
          </cell>
          <cell r="BP171">
            <v>41554</v>
          </cell>
          <cell r="BQ171">
            <v>41554</v>
          </cell>
          <cell r="BR171">
            <v>41561</v>
          </cell>
          <cell r="BS171">
            <v>41568</v>
          </cell>
          <cell r="BT171">
            <v>41641</v>
          </cell>
          <cell r="BU171">
            <v>-84</v>
          </cell>
          <cell r="BV171">
            <v>-91</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row>
        <row r="172">
          <cell r="B172" t="str">
            <v>A2349650-09-10</v>
          </cell>
          <cell r="C172" t="str">
            <v>Flycol Fluid Control/ Jutai Energy</v>
          </cell>
          <cell r="D172" t="str">
            <v>Kennedy</v>
          </cell>
          <cell r="E172">
            <v>0</v>
          </cell>
          <cell r="F172" t="str">
            <v>Boles</v>
          </cell>
          <cell r="G172" t="str">
            <v>Gibson</v>
          </cell>
          <cell r="H172" t="str">
            <v>Christina</v>
          </cell>
          <cell r="I172" t="str">
            <v>FK20131029</v>
          </cell>
          <cell r="J172" t="str">
            <v>G5215/5216</v>
          </cell>
          <cell r="K172" t="str">
            <v>120368-3</v>
          </cell>
          <cell r="L172" t="str">
            <v>Gonzales</v>
          </cell>
          <cell r="M172">
            <v>2</v>
          </cell>
          <cell r="N172" t="str">
            <v>LMV322</v>
          </cell>
          <cell r="O172">
            <v>341999.14</v>
          </cell>
          <cell r="P172" t="str">
            <v>PP</v>
          </cell>
          <cell r="Q172" t="str">
            <v>STD*</v>
          </cell>
          <cell r="R172" t="str">
            <v>PD</v>
          </cell>
          <cell r="S172" t="str">
            <v>N</v>
          </cell>
          <cell r="T172" t="str">
            <v>N</v>
          </cell>
          <cell r="U172">
            <v>41577</v>
          </cell>
          <cell r="V172">
            <v>41577</v>
          </cell>
          <cell r="W172">
            <v>41835</v>
          </cell>
          <cell r="X172">
            <v>41810</v>
          </cell>
          <cell r="Y172">
            <v>41577</v>
          </cell>
          <cell r="Z172">
            <v>41584</v>
          </cell>
          <cell r="AA172">
            <v>41584</v>
          </cell>
          <cell r="AB172">
            <v>41584</v>
          </cell>
          <cell r="AC172">
            <v>41691</v>
          </cell>
          <cell r="AD172">
            <v>41705</v>
          </cell>
          <cell r="AE172">
            <v>41732</v>
          </cell>
          <cell r="AF172">
            <v>41743</v>
          </cell>
          <cell r="AG172">
            <v>0</v>
          </cell>
          <cell r="AH172">
            <v>41773</v>
          </cell>
          <cell r="AI172" t="str">
            <v>-</v>
          </cell>
          <cell r="AJ172">
            <v>119</v>
          </cell>
          <cell r="AK172">
            <v>32.285714285714285</v>
          </cell>
          <cell r="AL172">
            <v>41578</v>
          </cell>
          <cell r="AM172">
            <v>41589</v>
          </cell>
          <cell r="AN172">
            <v>41589</v>
          </cell>
          <cell r="AO172">
            <v>41617</v>
          </cell>
          <cell r="AP172">
            <v>41627</v>
          </cell>
          <cell r="AQ172">
            <v>41366</v>
          </cell>
          <cell r="AR172">
            <v>41740</v>
          </cell>
          <cell r="AS172">
            <v>0</v>
          </cell>
          <cell r="AT172" t="str">
            <v>Nelson</v>
          </cell>
          <cell r="AU172">
            <v>0</v>
          </cell>
          <cell r="AV172">
            <v>41760</v>
          </cell>
          <cell r="AW172">
            <v>0</v>
          </cell>
          <cell r="AX172">
            <v>41774</v>
          </cell>
          <cell r="AY172">
            <v>0</v>
          </cell>
          <cell r="AZ172" t="str">
            <v/>
          </cell>
          <cell r="BA172" t="str">
            <v/>
          </cell>
          <cell r="BB172" t="str">
            <v/>
          </cell>
          <cell r="BC172" t="str">
            <v/>
          </cell>
          <cell r="BD172" t="str">
            <v>CIF</v>
          </cell>
          <cell r="BE172" t="str">
            <v>Tianjin Seaport, China</v>
          </cell>
          <cell r="BF172" t="str">
            <v>China</v>
          </cell>
          <cell r="BG172">
            <v>0</v>
          </cell>
          <cell r="BH172" t="str">
            <v>OD</v>
          </cell>
          <cell r="BI172">
            <v>2010</v>
          </cell>
          <cell r="BJ172">
            <v>41584</v>
          </cell>
          <cell r="BK172">
            <v>41591</v>
          </cell>
          <cell r="BL172">
            <v>41596</v>
          </cell>
          <cell r="BM172">
            <v>41605</v>
          </cell>
          <cell r="BN172">
            <v>41817</v>
          </cell>
          <cell r="BO172">
            <v>41824</v>
          </cell>
          <cell r="BP172">
            <v>41626</v>
          </cell>
          <cell r="BQ172">
            <v>41649</v>
          </cell>
          <cell r="BR172">
            <v>200</v>
          </cell>
          <cell r="BS172">
            <v>191</v>
          </cell>
          <cell r="BT172">
            <v>0</v>
          </cell>
          <cell r="BU172">
            <v>-21</v>
          </cell>
          <cell r="BV172">
            <v>-28</v>
          </cell>
          <cell r="BW172">
            <v>0</v>
          </cell>
          <cell r="BX172">
            <v>0</v>
          </cell>
          <cell r="BY172">
            <v>0</v>
          </cell>
          <cell r="BZ172">
            <v>0</v>
          </cell>
          <cell r="CA172">
            <v>0</v>
          </cell>
          <cell r="CB172">
            <v>0</v>
          </cell>
          <cell r="CC172">
            <v>0.55000000000000004</v>
          </cell>
          <cell r="CD172" t="str">
            <v>ITP to be created, sent &amp; aprvd</v>
          </cell>
          <cell r="CE172">
            <v>0</v>
          </cell>
          <cell r="CF172">
            <v>0</v>
          </cell>
          <cell r="CG172">
            <v>0</v>
          </cell>
          <cell r="CH172">
            <v>0</v>
          </cell>
          <cell r="CI172">
            <v>0</v>
          </cell>
          <cell r="CJ172">
            <v>0</v>
          </cell>
          <cell r="CK172">
            <v>0</v>
          </cell>
          <cell r="CL172">
            <v>0</v>
          </cell>
          <cell r="CM172">
            <v>0</v>
          </cell>
          <cell r="CN172">
            <v>0</v>
          </cell>
          <cell r="CO172">
            <v>0</v>
          </cell>
        </row>
        <row r="173">
          <cell r="B173" t="str">
            <v>A2349650-11-12</v>
          </cell>
          <cell r="C173" t="str">
            <v>Flycol Fluid Control/ Jutai Energy</v>
          </cell>
          <cell r="D173" t="str">
            <v>Kennedy</v>
          </cell>
          <cell r="E173">
            <v>0</v>
          </cell>
          <cell r="F173" t="str">
            <v>Boles</v>
          </cell>
          <cell r="G173" t="str">
            <v>Gibson</v>
          </cell>
          <cell r="H173" t="str">
            <v>Christina</v>
          </cell>
          <cell r="I173" t="str">
            <v>FK20131029</v>
          </cell>
          <cell r="J173" t="str">
            <v>G5225/5228</v>
          </cell>
          <cell r="K173" t="str">
            <v>120368-3</v>
          </cell>
          <cell r="L173" t="str">
            <v>Gonzales</v>
          </cell>
          <cell r="M173">
            <v>2</v>
          </cell>
          <cell r="N173" t="str">
            <v>LMV322</v>
          </cell>
          <cell r="O173">
            <v>381548.7</v>
          </cell>
          <cell r="P173" t="str">
            <v>PP</v>
          </cell>
          <cell r="Q173" t="str">
            <v>STD*</v>
          </cell>
          <cell r="R173" t="str">
            <v>PD</v>
          </cell>
          <cell r="S173" t="str">
            <v>N</v>
          </cell>
          <cell r="T173" t="str">
            <v>N</v>
          </cell>
          <cell r="U173">
            <v>41577</v>
          </cell>
          <cell r="V173">
            <v>41577</v>
          </cell>
          <cell r="W173">
            <v>41835</v>
          </cell>
          <cell r="X173">
            <v>41810</v>
          </cell>
          <cell r="Y173">
            <v>41577</v>
          </cell>
          <cell r="Z173">
            <v>41584</v>
          </cell>
          <cell r="AA173">
            <v>41584</v>
          </cell>
          <cell r="AB173">
            <v>41584</v>
          </cell>
          <cell r="AC173">
            <v>41691</v>
          </cell>
          <cell r="AD173">
            <v>41705</v>
          </cell>
          <cell r="AE173">
            <v>41732</v>
          </cell>
          <cell r="AF173">
            <v>41743</v>
          </cell>
          <cell r="AG173">
            <v>0</v>
          </cell>
          <cell r="AH173">
            <v>41773</v>
          </cell>
          <cell r="AI173" t="str">
            <v>-</v>
          </cell>
          <cell r="AJ173">
            <v>119</v>
          </cell>
          <cell r="AK173">
            <v>32.285714285714285</v>
          </cell>
          <cell r="AL173">
            <v>41578</v>
          </cell>
          <cell r="AM173">
            <v>41589</v>
          </cell>
          <cell r="AN173">
            <v>41589</v>
          </cell>
          <cell r="AO173">
            <v>41617</v>
          </cell>
          <cell r="AP173">
            <v>41627</v>
          </cell>
          <cell r="AQ173">
            <v>41366</v>
          </cell>
          <cell r="AR173">
            <v>41740</v>
          </cell>
          <cell r="AS173">
            <v>0</v>
          </cell>
          <cell r="AT173" t="str">
            <v>Nelson</v>
          </cell>
          <cell r="AU173">
            <v>0</v>
          </cell>
          <cell r="AV173">
            <v>41760</v>
          </cell>
          <cell r="AW173">
            <v>0</v>
          </cell>
          <cell r="AX173">
            <v>41771</v>
          </cell>
          <cell r="AY173">
            <v>0</v>
          </cell>
          <cell r="AZ173" t="str">
            <v/>
          </cell>
          <cell r="BA173" t="str">
            <v/>
          </cell>
          <cell r="BB173" t="str">
            <v/>
          </cell>
          <cell r="BC173" t="str">
            <v/>
          </cell>
          <cell r="BD173" t="str">
            <v>CIF</v>
          </cell>
          <cell r="BE173" t="str">
            <v>Tianjin Seaport, China</v>
          </cell>
          <cell r="BF173" t="str">
            <v>China</v>
          </cell>
          <cell r="BG173">
            <v>0</v>
          </cell>
          <cell r="BH173" t="str">
            <v>OD</v>
          </cell>
          <cell r="BI173">
            <v>2010</v>
          </cell>
          <cell r="BJ173">
            <v>41584</v>
          </cell>
          <cell r="BK173">
            <v>41591</v>
          </cell>
          <cell r="BL173">
            <v>41596</v>
          </cell>
          <cell r="BM173">
            <v>41605</v>
          </cell>
          <cell r="BN173">
            <v>41817</v>
          </cell>
          <cell r="BO173">
            <v>41824</v>
          </cell>
          <cell r="BP173">
            <v>41626</v>
          </cell>
          <cell r="BQ173">
            <v>41649</v>
          </cell>
          <cell r="BR173">
            <v>200</v>
          </cell>
          <cell r="BS173">
            <v>191</v>
          </cell>
          <cell r="BT173">
            <v>0</v>
          </cell>
          <cell r="BU173">
            <v>-21</v>
          </cell>
          <cell r="BV173">
            <v>-28</v>
          </cell>
          <cell r="BW173">
            <v>0</v>
          </cell>
          <cell r="BX173">
            <v>0</v>
          </cell>
          <cell r="BY173">
            <v>0</v>
          </cell>
          <cell r="BZ173">
            <v>0</v>
          </cell>
          <cell r="CA173">
            <v>0</v>
          </cell>
          <cell r="CB173">
            <v>0</v>
          </cell>
          <cell r="CC173">
            <v>0.55000000000000004</v>
          </cell>
          <cell r="CD173" t="str">
            <v>ITP to be created, sent &amp; aprvd</v>
          </cell>
          <cell r="CE173">
            <v>0</v>
          </cell>
          <cell r="CF173">
            <v>0</v>
          </cell>
          <cell r="CG173">
            <v>0</v>
          </cell>
          <cell r="CH173">
            <v>0</v>
          </cell>
          <cell r="CI173">
            <v>0</v>
          </cell>
          <cell r="CJ173">
            <v>0</v>
          </cell>
          <cell r="CK173">
            <v>0</v>
          </cell>
          <cell r="CL173">
            <v>0</v>
          </cell>
          <cell r="CM173">
            <v>0</v>
          </cell>
          <cell r="CN173">
            <v>0</v>
          </cell>
          <cell r="CO173">
            <v>0</v>
          </cell>
        </row>
        <row r="174">
          <cell r="B174" t="str">
            <v>A2349650-01-02</v>
          </cell>
          <cell r="C174" t="str">
            <v>Flycol Fluid Control/ Jutai Energy</v>
          </cell>
          <cell r="D174" t="str">
            <v>Kennedy</v>
          </cell>
          <cell r="E174">
            <v>0</v>
          </cell>
          <cell r="F174" t="str">
            <v>Boles</v>
          </cell>
          <cell r="G174" t="str">
            <v>Gibson</v>
          </cell>
          <cell r="H174" t="str">
            <v>Christina</v>
          </cell>
          <cell r="I174" t="str">
            <v>FK20131029</v>
          </cell>
          <cell r="J174" t="str">
            <v>G2012/2013</v>
          </cell>
          <cell r="K174" t="str">
            <v>120368-3</v>
          </cell>
          <cell r="L174" t="str">
            <v>Gonzales</v>
          </cell>
          <cell r="M174">
            <v>2</v>
          </cell>
          <cell r="N174" t="str">
            <v>LMV313</v>
          </cell>
          <cell r="O174">
            <v>518834.7</v>
          </cell>
          <cell r="P174" t="str">
            <v>PP</v>
          </cell>
          <cell r="Q174" t="str">
            <v>STD*</v>
          </cell>
          <cell r="R174" t="str">
            <v>PD</v>
          </cell>
          <cell r="S174" t="str">
            <v>N</v>
          </cell>
          <cell r="T174" t="str">
            <v>N</v>
          </cell>
          <cell r="U174">
            <v>41577</v>
          </cell>
          <cell r="V174">
            <v>41577</v>
          </cell>
          <cell r="W174">
            <v>41835</v>
          </cell>
          <cell r="X174">
            <v>41810</v>
          </cell>
          <cell r="Y174">
            <v>41577</v>
          </cell>
          <cell r="Z174">
            <v>41584</v>
          </cell>
          <cell r="AA174">
            <v>41584</v>
          </cell>
          <cell r="AB174">
            <v>41584</v>
          </cell>
          <cell r="AC174">
            <v>41691</v>
          </cell>
          <cell r="AD174">
            <v>41705</v>
          </cell>
          <cell r="AE174">
            <v>41732</v>
          </cell>
          <cell r="AF174">
            <v>41743</v>
          </cell>
          <cell r="AG174">
            <v>0</v>
          </cell>
          <cell r="AH174">
            <v>41773</v>
          </cell>
          <cell r="AI174" t="str">
            <v>-</v>
          </cell>
          <cell r="AJ174">
            <v>119</v>
          </cell>
          <cell r="AK174">
            <v>32.285714285714285</v>
          </cell>
          <cell r="AL174">
            <v>41578</v>
          </cell>
          <cell r="AM174">
            <v>41589</v>
          </cell>
          <cell r="AN174">
            <v>41589</v>
          </cell>
          <cell r="AO174">
            <v>41617</v>
          </cell>
          <cell r="AP174">
            <v>41627</v>
          </cell>
          <cell r="AQ174">
            <v>41366</v>
          </cell>
          <cell r="AR174">
            <v>41740</v>
          </cell>
          <cell r="AS174">
            <v>0</v>
          </cell>
          <cell r="AT174" t="str">
            <v>Nelson</v>
          </cell>
          <cell r="AU174">
            <v>0</v>
          </cell>
          <cell r="AV174">
            <v>41758</v>
          </cell>
          <cell r="AW174">
            <v>0</v>
          </cell>
          <cell r="AX174">
            <v>41773</v>
          </cell>
          <cell r="AY174">
            <v>0</v>
          </cell>
          <cell r="AZ174" t="str">
            <v/>
          </cell>
          <cell r="BA174" t="str">
            <v/>
          </cell>
          <cell r="BB174" t="str">
            <v/>
          </cell>
          <cell r="BC174" t="str">
            <v/>
          </cell>
          <cell r="BD174" t="str">
            <v>CIF</v>
          </cell>
          <cell r="BE174" t="str">
            <v>Tianjin Seaport, China</v>
          </cell>
          <cell r="BF174" t="str">
            <v>China</v>
          </cell>
          <cell r="BG174">
            <v>0</v>
          </cell>
          <cell r="BH174" t="str">
            <v>OD</v>
          </cell>
          <cell r="BI174">
            <v>2010</v>
          </cell>
          <cell r="BJ174">
            <v>41584</v>
          </cell>
          <cell r="BK174">
            <v>41591</v>
          </cell>
          <cell r="BL174">
            <v>41596</v>
          </cell>
          <cell r="BM174">
            <v>41605</v>
          </cell>
          <cell r="BN174">
            <v>41817</v>
          </cell>
          <cell r="BO174">
            <v>41824</v>
          </cell>
          <cell r="BP174">
            <v>41626</v>
          </cell>
          <cell r="BQ174">
            <v>41649</v>
          </cell>
          <cell r="BR174">
            <v>200</v>
          </cell>
          <cell r="BS174">
            <v>191</v>
          </cell>
          <cell r="BT174">
            <v>0</v>
          </cell>
          <cell r="BU174">
            <v>-21</v>
          </cell>
          <cell r="BV174">
            <v>-28</v>
          </cell>
          <cell r="BW174">
            <v>0</v>
          </cell>
          <cell r="BX174">
            <v>0</v>
          </cell>
          <cell r="BY174">
            <v>0</v>
          </cell>
          <cell r="BZ174">
            <v>0</v>
          </cell>
          <cell r="CA174">
            <v>0</v>
          </cell>
          <cell r="CB174">
            <v>0</v>
          </cell>
          <cell r="CC174">
            <v>0.55000000000000004</v>
          </cell>
          <cell r="CD174" t="str">
            <v>ITP to be created, sent &amp; aprvd</v>
          </cell>
          <cell r="CE174">
            <v>0</v>
          </cell>
          <cell r="CF174">
            <v>0</v>
          </cell>
          <cell r="CG174">
            <v>0</v>
          </cell>
          <cell r="CH174">
            <v>0</v>
          </cell>
          <cell r="CI174">
            <v>0</v>
          </cell>
          <cell r="CJ174">
            <v>0</v>
          </cell>
          <cell r="CK174">
            <v>0</v>
          </cell>
          <cell r="CL174">
            <v>0</v>
          </cell>
          <cell r="CM174">
            <v>0</v>
          </cell>
          <cell r="CN174">
            <v>0</v>
          </cell>
          <cell r="CO174">
            <v>0</v>
          </cell>
        </row>
        <row r="175">
          <cell r="B175" t="str">
            <v>A2349650-05-06</v>
          </cell>
          <cell r="C175" t="str">
            <v>Flycol Fluid Control/ Jutai Energy</v>
          </cell>
          <cell r="D175" t="str">
            <v>Kennedy</v>
          </cell>
          <cell r="E175">
            <v>0</v>
          </cell>
          <cell r="F175" t="str">
            <v>Boles</v>
          </cell>
          <cell r="G175" t="str">
            <v>Gibson</v>
          </cell>
          <cell r="H175" t="str">
            <v>Christina</v>
          </cell>
          <cell r="I175" t="str">
            <v>FK20131029</v>
          </cell>
          <cell r="J175" t="str">
            <v>G1002/1003</v>
          </cell>
          <cell r="K175" t="str">
            <v>120368-3</v>
          </cell>
          <cell r="L175" t="str">
            <v>Gonzales</v>
          </cell>
          <cell r="M175">
            <v>2</v>
          </cell>
          <cell r="N175" t="str">
            <v>LMV322</v>
          </cell>
          <cell r="O175">
            <v>333420.92</v>
          </cell>
          <cell r="P175" t="str">
            <v>PP</v>
          </cell>
          <cell r="Q175" t="str">
            <v>STD*</v>
          </cell>
          <cell r="R175" t="str">
            <v>PD</v>
          </cell>
          <cell r="S175" t="str">
            <v>N</v>
          </cell>
          <cell r="T175" t="str">
            <v>N</v>
          </cell>
          <cell r="U175">
            <v>41577</v>
          </cell>
          <cell r="V175">
            <v>41577</v>
          </cell>
          <cell r="W175">
            <v>41835</v>
          </cell>
          <cell r="X175">
            <v>41810</v>
          </cell>
          <cell r="Y175">
            <v>41577</v>
          </cell>
          <cell r="Z175">
            <v>41584</v>
          </cell>
          <cell r="AA175">
            <v>41584</v>
          </cell>
          <cell r="AB175">
            <v>41584</v>
          </cell>
          <cell r="AC175">
            <v>41691</v>
          </cell>
          <cell r="AD175">
            <v>41705</v>
          </cell>
          <cell r="AE175">
            <v>41732</v>
          </cell>
          <cell r="AF175">
            <v>41743</v>
          </cell>
          <cell r="AG175">
            <v>0</v>
          </cell>
          <cell r="AH175">
            <v>41773</v>
          </cell>
          <cell r="AI175" t="str">
            <v>-</v>
          </cell>
          <cell r="AJ175">
            <v>119</v>
          </cell>
          <cell r="AK175">
            <v>32.285714285714285</v>
          </cell>
          <cell r="AL175">
            <v>41578</v>
          </cell>
          <cell r="AM175">
            <v>41589</v>
          </cell>
          <cell r="AN175">
            <v>41589</v>
          </cell>
          <cell r="AO175">
            <v>41617</v>
          </cell>
          <cell r="AP175">
            <v>41627</v>
          </cell>
          <cell r="AQ175">
            <v>41366</v>
          </cell>
          <cell r="AR175">
            <v>41740</v>
          </cell>
          <cell r="AS175">
            <v>0</v>
          </cell>
          <cell r="AT175" t="str">
            <v>Nelson</v>
          </cell>
          <cell r="AU175">
            <v>0</v>
          </cell>
          <cell r="AV175">
            <v>41759</v>
          </cell>
          <cell r="AW175">
            <v>0</v>
          </cell>
          <cell r="AX175">
            <v>41768</v>
          </cell>
          <cell r="AY175">
            <v>0</v>
          </cell>
          <cell r="AZ175" t="str">
            <v/>
          </cell>
          <cell r="BA175" t="str">
            <v/>
          </cell>
          <cell r="BB175" t="str">
            <v/>
          </cell>
          <cell r="BC175" t="str">
            <v/>
          </cell>
          <cell r="BD175" t="str">
            <v>CIF</v>
          </cell>
          <cell r="BE175" t="str">
            <v>Tianjin Seaport, China</v>
          </cell>
          <cell r="BF175" t="str">
            <v>China</v>
          </cell>
          <cell r="BG175">
            <v>0</v>
          </cell>
          <cell r="BH175" t="str">
            <v>OD</v>
          </cell>
          <cell r="BI175">
            <v>2010</v>
          </cell>
          <cell r="BJ175">
            <v>41584</v>
          </cell>
          <cell r="BK175">
            <v>41591</v>
          </cell>
          <cell r="BL175">
            <v>41596</v>
          </cell>
          <cell r="BM175">
            <v>41605</v>
          </cell>
          <cell r="BN175">
            <v>41817</v>
          </cell>
          <cell r="BO175">
            <v>41824</v>
          </cell>
          <cell r="BP175">
            <v>41626</v>
          </cell>
          <cell r="BQ175">
            <v>41649</v>
          </cell>
          <cell r="BR175">
            <v>200</v>
          </cell>
          <cell r="BS175">
            <v>191</v>
          </cell>
          <cell r="BT175">
            <v>0</v>
          </cell>
          <cell r="BU175">
            <v>-21</v>
          </cell>
          <cell r="BV175">
            <v>-28</v>
          </cell>
          <cell r="BW175">
            <v>0</v>
          </cell>
          <cell r="BX175">
            <v>0</v>
          </cell>
          <cell r="BY175">
            <v>0</v>
          </cell>
          <cell r="BZ175">
            <v>0</v>
          </cell>
          <cell r="CA175">
            <v>0</v>
          </cell>
          <cell r="CB175">
            <v>0</v>
          </cell>
          <cell r="CC175">
            <v>0.55000000000000004</v>
          </cell>
          <cell r="CD175" t="str">
            <v>ITP to be created, sent &amp; aprvd</v>
          </cell>
          <cell r="CE175">
            <v>0</v>
          </cell>
          <cell r="CF175">
            <v>0</v>
          </cell>
          <cell r="CG175">
            <v>0</v>
          </cell>
          <cell r="CH175">
            <v>0</v>
          </cell>
          <cell r="CI175">
            <v>0</v>
          </cell>
          <cell r="CJ175">
            <v>0</v>
          </cell>
          <cell r="CK175">
            <v>0</v>
          </cell>
          <cell r="CL175">
            <v>0</v>
          </cell>
          <cell r="CM175">
            <v>0</v>
          </cell>
          <cell r="CN175">
            <v>0</v>
          </cell>
          <cell r="CO175">
            <v>0</v>
          </cell>
        </row>
        <row r="176">
          <cell r="B176" t="str">
            <v>A2349650-07-08</v>
          </cell>
          <cell r="C176" t="str">
            <v>Flycol Fluid Control/ Jutai Energy</v>
          </cell>
          <cell r="D176" t="str">
            <v>Kennedy</v>
          </cell>
          <cell r="E176">
            <v>0</v>
          </cell>
          <cell r="F176" t="str">
            <v>Boles</v>
          </cell>
          <cell r="G176" t="str">
            <v>Gibson</v>
          </cell>
          <cell r="H176" t="str">
            <v>Christina</v>
          </cell>
          <cell r="I176" t="str">
            <v>FK20131029</v>
          </cell>
          <cell r="J176" t="str">
            <v>G1412/1413</v>
          </cell>
          <cell r="K176" t="str">
            <v>120368-3</v>
          </cell>
          <cell r="L176" t="str">
            <v>Gonzales</v>
          </cell>
          <cell r="M176">
            <v>2</v>
          </cell>
          <cell r="N176" t="str">
            <v>LMV322</v>
          </cell>
          <cell r="O176">
            <v>329228.21999999997</v>
          </cell>
          <cell r="P176" t="str">
            <v>PP</v>
          </cell>
          <cell r="Q176" t="str">
            <v>STD*</v>
          </cell>
          <cell r="R176" t="str">
            <v>PD</v>
          </cell>
          <cell r="S176" t="str">
            <v>N</v>
          </cell>
          <cell r="T176" t="str">
            <v>N</v>
          </cell>
          <cell r="U176">
            <v>41577</v>
          </cell>
          <cell r="V176">
            <v>41577</v>
          </cell>
          <cell r="W176">
            <v>41835</v>
          </cell>
          <cell r="X176">
            <v>41810</v>
          </cell>
          <cell r="Y176">
            <v>41577</v>
          </cell>
          <cell r="Z176">
            <v>41584</v>
          </cell>
          <cell r="AA176">
            <v>41584</v>
          </cell>
          <cell r="AB176">
            <v>41584</v>
          </cell>
          <cell r="AC176">
            <v>41691</v>
          </cell>
          <cell r="AD176">
            <v>41705</v>
          </cell>
          <cell r="AE176">
            <v>41732</v>
          </cell>
          <cell r="AF176">
            <v>41743</v>
          </cell>
          <cell r="AG176">
            <v>0</v>
          </cell>
          <cell r="AH176">
            <v>41773</v>
          </cell>
          <cell r="AI176" t="str">
            <v>-</v>
          </cell>
          <cell r="AJ176">
            <v>119</v>
          </cell>
          <cell r="AK176">
            <v>32.285714285714285</v>
          </cell>
          <cell r="AL176">
            <v>41578</v>
          </cell>
          <cell r="AM176">
            <v>41589</v>
          </cell>
          <cell r="AN176">
            <v>41589</v>
          </cell>
          <cell r="AO176">
            <v>41617</v>
          </cell>
          <cell r="AP176">
            <v>41627</v>
          </cell>
          <cell r="AQ176">
            <v>41366</v>
          </cell>
          <cell r="AR176">
            <v>41740</v>
          </cell>
          <cell r="AS176">
            <v>0</v>
          </cell>
          <cell r="AT176" t="str">
            <v>Nelson</v>
          </cell>
          <cell r="AU176">
            <v>0</v>
          </cell>
          <cell r="AV176">
            <v>41759</v>
          </cell>
          <cell r="AW176">
            <v>0</v>
          </cell>
          <cell r="AX176">
            <v>41768</v>
          </cell>
          <cell r="AY176">
            <v>0</v>
          </cell>
          <cell r="AZ176" t="str">
            <v/>
          </cell>
          <cell r="BA176" t="str">
            <v/>
          </cell>
          <cell r="BB176" t="str">
            <v/>
          </cell>
          <cell r="BC176" t="str">
            <v/>
          </cell>
          <cell r="BD176" t="str">
            <v>CIF</v>
          </cell>
          <cell r="BE176" t="str">
            <v>Tianjin Seaport, China</v>
          </cell>
          <cell r="BF176" t="str">
            <v>China</v>
          </cell>
          <cell r="BG176">
            <v>0</v>
          </cell>
          <cell r="BH176" t="str">
            <v>OD</v>
          </cell>
          <cell r="BI176">
            <v>2010</v>
          </cell>
          <cell r="BJ176">
            <v>41584</v>
          </cell>
          <cell r="BK176">
            <v>41591</v>
          </cell>
          <cell r="BL176">
            <v>41596</v>
          </cell>
          <cell r="BM176">
            <v>41605</v>
          </cell>
          <cell r="BN176">
            <v>41817</v>
          </cell>
          <cell r="BO176">
            <v>41824</v>
          </cell>
          <cell r="BP176">
            <v>41626</v>
          </cell>
          <cell r="BQ176">
            <v>41649</v>
          </cell>
          <cell r="BR176">
            <v>200</v>
          </cell>
          <cell r="BS176">
            <v>191</v>
          </cell>
          <cell r="BT176">
            <v>0</v>
          </cell>
          <cell r="BU176">
            <v>-21</v>
          </cell>
          <cell r="BV176">
            <v>-28</v>
          </cell>
          <cell r="BW176">
            <v>0</v>
          </cell>
          <cell r="BX176">
            <v>0</v>
          </cell>
          <cell r="BY176">
            <v>0</v>
          </cell>
          <cell r="BZ176">
            <v>0</v>
          </cell>
          <cell r="CA176">
            <v>0</v>
          </cell>
          <cell r="CB176">
            <v>0</v>
          </cell>
          <cell r="CC176">
            <v>0.55000000000000004</v>
          </cell>
          <cell r="CD176" t="str">
            <v>ITP to be created, sent &amp; aprvd</v>
          </cell>
          <cell r="CE176">
            <v>0</v>
          </cell>
          <cell r="CF176">
            <v>0</v>
          </cell>
          <cell r="CG176">
            <v>0</v>
          </cell>
          <cell r="CH176">
            <v>0</v>
          </cell>
          <cell r="CI176">
            <v>0</v>
          </cell>
          <cell r="CJ176">
            <v>0</v>
          </cell>
          <cell r="CK176">
            <v>0</v>
          </cell>
          <cell r="CL176">
            <v>0</v>
          </cell>
          <cell r="CM176">
            <v>0</v>
          </cell>
          <cell r="CN176">
            <v>0</v>
          </cell>
          <cell r="CO176">
            <v>0</v>
          </cell>
        </row>
        <row r="177">
          <cell r="B177" t="str">
            <v>A2349650-03-04</v>
          </cell>
          <cell r="C177" t="str">
            <v>Flycol Fluid Control/ Jutai Energy</v>
          </cell>
          <cell r="D177" t="str">
            <v>Kennedy</v>
          </cell>
          <cell r="E177">
            <v>0</v>
          </cell>
          <cell r="F177" t="str">
            <v>Boles</v>
          </cell>
          <cell r="G177" t="str">
            <v>Gibson</v>
          </cell>
          <cell r="H177" t="str">
            <v>Christina</v>
          </cell>
          <cell r="I177" t="str">
            <v>FK20131029</v>
          </cell>
          <cell r="J177" t="str">
            <v>G5269/5270</v>
          </cell>
          <cell r="K177" t="str">
            <v>120368-3</v>
          </cell>
          <cell r="L177" t="str">
            <v>Gonzales</v>
          </cell>
          <cell r="M177">
            <v>2</v>
          </cell>
          <cell r="N177" t="str">
            <v>LMV311</v>
          </cell>
          <cell r="O177">
            <v>439968.32</v>
          </cell>
          <cell r="P177" t="str">
            <v>PP</v>
          </cell>
          <cell r="Q177" t="str">
            <v>STD*</v>
          </cell>
          <cell r="R177" t="str">
            <v>PD</v>
          </cell>
          <cell r="S177" t="str">
            <v>N</v>
          </cell>
          <cell r="T177" t="str">
            <v>N</v>
          </cell>
          <cell r="U177">
            <v>41577</v>
          </cell>
          <cell r="V177">
            <v>41577</v>
          </cell>
          <cell r="W177">
            <v>41835</v>
          </cell>
          <cell r="X177">
            <v>41810</v>
          </cell>
          <cell r="Y177">
            <v>41577</v>
          </cell>
          <cell r="Z177">
            <v>41584</v>
          </cell>
          <cell r="AA177">
            <v>41584</v>
          </cell>
          <cell r="AB177">
            <v>41584</v>
          </cell>
          <cell r="AC177">
            <v>41691</v>
          </cell>
          <cell r="AD177">
            <v>41705</v>
          </cell>
          <cell r="AE177">
            <v>41732</v>
          </cell>
          <cell r="AF177">
            <v>41743</v>
          </cell>
          <cell r="AG177">
            <v>0</v>
          </cell>
          <cell r="AH177">
            <v>41773</v>
          </cell>
          <cell r="AI177" t="str">
            <v>-</v>
          </cell>
          <cell r="AJ177">
            <v>119</v>
          </cell>
          <cell r="AK177">
            <v>32.285714285714285</v>
          </cell>
          <cell r="AL177">
            <v>41578</v>
          </cell>
          <cell r="AM177">
            <v>41589</v>
          </cell>
          <cell r="AN177">
            <v>41589</v>
          </cell>
          <cell r="AO177">
            <v>41617</v>
          </cell>
          <cell r="AP177">
            <v>41627</v>
          </cell>
          <cell r="AQ177">
            <v>41366</v>
          </cell>
          <cell r="AR177">
            <v>41740</v>
          </cell>
          <cell r="AS177">
            <v>0</v>
          </cell>
          <cell r="AT177" t="str">
            <v>Nelson</v>
          </cell>
          <cell r="AU177">
            <v>0</v>
          </cell>
          <cell r="AV177">
            <v>41759</v>
          </cell>
          <cell r="AW177">
            <v>0</v>
          </cell>
          <cell r="AX177">
            <v>41766</v>
          </cell>
          <cell r="AY177">
            <v>0</v>
          </cell>
          <cell r="AZ177" t="str">
            <v/>
          </cell>
          <cell r="BA177" t="str">
            <v/>
          </cell>
          <cell r="BB177" t="str">
            <v/>
          </cell>
          <cell r="BC177" t="str">
            <v/>
          </cell>
          <cell r="BD177" t="str">
            <v>CIF</v>
          </cell>
          <cell r="BE177" t="str">
            <v>Tianjin Seaport, China</v>
          </cell>
          <cell r="BF177" t="str">
            <v>China</v>
          </cell>
          <cell r="BG177">
            <v>0</v>
          </cell>
          <cell r="BH177" t="str">
            <v>OD</v>
          </cell>
          <cell r="BI177">
            <v>2010</v>
          </cell>
          <cell r="BJ177">
            <v>41584</v>
          </cell>
          <cell r="BK177">
            <v>41591</v>
          </cell>
          <cell r="BL177">
            <v>41596</v>
          </cell>
          <cell r="BM177">
            <v>41605</v>
          </cell>
          <cell r="BN177">
            <v>41817</v>
          </cell>
          <cell r="BO177">
            <v>41824</v>
          </cell>
          <cell r="BP177">
            <v>41626</v>
          </cell>
          <cell r="BQ177">
            <v>41649</v>
          </cell>
          <cell r="BR177">
            <v>200</v>
          </cell>
          <cell r="BS177">
            <v>191</v>
          </cell>
          <cell r="BT177">
            <v>0</v>
          </cell>
          <cell r="BU177">
            <v>-21</v>
          </cell>
          <cell r="BV177">
            <v>-28</v>
          </cell>
          <cell r="BW177">
            <v>0</v>
          </cell>
          <cell r="BX177">
            <v>0</v>
          </cell>
          <cell r="BY177">
            <v>0</v>
          </cell>
          <cell r="BZ177">
            <v>0</v>
          </cell>
          <cell r="CA177">
            <v>0</v>
          </cell>
          <cell r="CB177">
            <v>0</v>
          </cell>
          <cell r="CC177">
            <v>0.55000000000000004</v>
          </cell>
          <cell r="CD177" t="str">
            <v>ITP to be created, sent &amp; aprvd</v>
          </cell>
          <cell r="CE177">
            <v>0</v>
          </cell>
          <cell r="CF177">
            <v>0</v>
          </cell>
          <cell r="CG177">
            <v>0</v>
          </cell>
          <cell r="CH177">
            <v>0</v>
          </cell>
          <cell r="CI177">
            <v>0</v>
          </cell>
          <cell r="CJ177">
            <v>0</v>
          </cell>
          <cell r="CK177">
            <v>0</v>
          </cell>
          <cell r="CL177">
            <v>0</v>
          </cell>
          <cell r="CM177">
            <v>0</v>
          </cell>
          <cell r="CN177">
            <v>0</v>
          </cell>
          <cell r="CO177">
            <v>0</v>
          </cell>
        </row>
        <row r="178">
          <cell r="B178" t="str">
            <v>A2309729-03-04</v>
          </cell>
          <cell r="C178" t="str">
            <v>Bharat Bhavan / EIL</v>
          </cell>
          <cell r="D178" t="str">
            <v>Mckechnie</v>
          </cell>
          <cell r="E178">
            <v>0</v>
          </cell>
          <cell r="F178" t="str">
            <v>Reichert</v>
          </cell>
          <cell r="G178">
            <v>0</v>
          </cell>
          <cell r="H178" t="str">
            <v>Norma</v>
          </cell>
          <cell r="I178" t="str">
            <v>450421918</v>
          </cell>
          <cell r="J178" t="str">
            <v>144-P-141 A/B</v>
          </cell>
          <cell r="K178">
            <v>111614</v>
          </cell>
          <cell r="L178" t="str">
            <v>Chatterji</v>
          </cell>
          <cell r="M178">
            <v>2</v>
          </cell>
          <cell r="N178" t="str">
            <v>LMV322</v>
          </cell>
          <cell r="O178">
            <v>342962</v>
          </cell>
          <cell r="P178" t="str">
            <v>LD</v>
          </cell>
          <cell r="Q178" t="str">
            <v>MCPX</v>
          </cell>
          <cell r="R178" t="str">
            <v>PD</v>
          </cell>
          <cell r="S178" t="str">
            <v>Y</v>
          </cell>
          <cell r="T178" t="str">
            <v>N</v>
          </cell>
          <cell r="U178">
            <v>41478</v>
          </cell>
          <cell r="V178">
            <v>41479</v>
          </cell>
          <cell r="W178">
            <v>41831</v>
          </cell>
          <cell r="X178">
            <v>41813</v>
          </cell>
          <cell r="Y178">
            <v>41478</v>
          </cell>
          <cell r="Z178">
            <v>41486</v>
          </cell>
          <cell r="AA178">
            <v>41486</v>
          </cell>
          <cell r="AB178">
            <v>41486</v>
          </cell>
          <cell r="AC178">
            <v>41701</v>
          </cell>
          <cell r="AD178">
            <v>41715</v>
          </cell>
          <cell r="AE178">
            <v>41739</v>
          </cell>
          <cell r="AF178">
            <v>41743</v>
          </cell>
          <cell r="AG178">
            <v>0</v>
          </cell>
          <cell r="AH178">
            <v>41783</v>
          </cell>
          <cell r="AI178" t="str">
            <v>-</v>
          </cell>
          <cell r="AJ178">
            <v>189</v>
          </cell>
          <cell r="AK178">
            <v>47.714285714285715</v>
          </cell>
          <cell r="AL178">
            <v>41478</v>
          </cell>
          <cell r="AM178">
            <v>0</v>
          </cell>
          <cell r="AN178">
            <v>0</v>
          </cell>
          <cell r="AO178">
            <v>41486</v>
          </cell>
          <cell r="AP178">
            <v>41523</v>
          </cell>
          <cell r="AQ178">
            <v>41547</v>
          </cell>
          <cell r="AR178">
            <v>41704</v>
          </cell>
          <cell r="AS178">
            <v>0</v>
          </cell>
          <cell r="AT178" t="str">
            <v>Kampman</v>
          </cell>
          <cell r="AU178">
            <v>0</v>
          </cell>
          <cell r="AV178">
            <v>41724</v>
          </cell>
          <cell r="AW178">
            <v>0</v>
          </cell>
          <cell r="AX178">
            <v>41744</v>
          </cell>
          <cell r="AY178">
            <v>0</v>
          </cell>
          <cell r="AZ178" t="str">
            <v/>
          </cell>
          <cell r="BA178">
            <v>176</v>
          </cell>
          <cell r="BB178" t="str">
            <v>On-Time/Early</v>
          </cell>
          <cell r="BC178" t="str">
            <v>On-Time/Early</v>
          </cell>
          <cell r="BD178" t="str">
            <v>FOB</v>
          </cell>
          <cell r="BE178" t="str">
            <v>Port</v>
          </cell>
          <cell r="BF178" t="str">
            <v>India</v>
          </cell>
          <cell r="BG178">
            <v>0</v>
          </cell>
          <cell r="BH178" t="str">
            <v>OD</v>
          </cell>
          <cell r="BI178">
            <v>0</v>
          </cell>
          <cell r="BJ178">
            <v>41486</v>
          </cell>
          <cell r="BK178">
            <v>41493</v>
          </cell>
          <cell r="BL178">
            <v>41498</v>
          </cell>
          <cell r="BM178">
            <v>41507</v>
          </cell>
          <cell r="BN178">
            <v>41827</v>
          </cell>
          <cell r="BO178">
            <v>41834</v>
          </cell>
          <cell r="BP178">
            <v>41507</v>
          </cell>
          <cell r="BQ178">
            <v>41514</v>
          </cell>
          <cell r="BR178">
            <v>41514</v>
          </cell>
          <cell r="BS178">
            <v>41522</v>
          </cell>
          <cell r="BT178">
            <v>0</v>
          </cell>
          <cell r="BU178">
            <v>-31</v>
          </cell>
          <cell r="BV178">
            <v>-38</v>
          </cell>
          <cell r="BW178">
            <v>0</v>
          </cell>
          <cell r="BX178">
            <v>0</v>
          </cell>
          <cell r="BY178">
            <v>0</v>
          </cell>
          <cell r="BZ178">
            <v>0</v>
          </cell>
          <cell r="CA178">
            <v>0</v>
          </cell>
          <cell r="CB178">
            <v>0</v>
          </cell>
          <cell r="CC178">
            <v>0</v>
          </cell>
          <cell r="CD178">
            <v>0</v>
          </cell>
          <cell r="CE178">
            <v>0</v>
          </cell>
          <cell r="CF178">
            <v>0</v>
          </cell>
          <cell r="CG178">
            <v>0</v>
          </cell>
          <cell r="CH178">
            <v>0</v>
          </cell>
          <cell r="CI178">
            <v>0</v>
          </cell>
          <cell r="CJ178">
            <v>0</v>
          </cell>
          <cell r="CK178">
            <v>0</v>
          </cell>
          <cell r="CL178">
            <v>0</v>
          </cell>
          <cell r="CM178">
            <v>0</v>
          </cell>
          <cell r="CN178">
            <v>0</v>
          </cell>
          <cell r="CO178">
            <v>0</v>
          </cell>
        </row>
        <row r="179">
          <cell r="B179" t="str">
            <v>A2309729-01-02</v>
          </cell>
          <cell r="C179" t="str">
            <v>Bharat Bhavan / EIL</v>
          </cell>
          <cell r="D179" t="str">
            <v>Mckechnie</v>
          </cell>
          <cell r="E179">
            <v>0</v>
          </cell>
          <cell r="F179" t="str">
            <v>Reichert</v>
          </cell>
          <cell r="G179">
            <v>0</v>
          </cell>
          <cell r="H179" t="str">
            <v>Norma</v>
          </cell>
          <cell r="I179" t="str">
            <v>450421918</v>
          </cell>
          <cell r="J179" t="str">
            <v>146-P-102 A/B</v>
          </cell>
          <cell r="K179">
            <v>111614</v>
          </cell>
          <cell r="L179" t="str">
            <v>Chatterji</v>
          </cell>
          <cell r="M179">
            <v>2</v>
          </cell>
          <cell r="N179" t="str">
            <v>LMV322</v>
          </cell>
          <cell r="O179">
            <v>264508</v>
          </cell>
          <cell r="P179" t="str">
            <v>LD</v>
          </cell>
          <cell r="Q179" t="str">
            <v>MCPX</v>
          </cell>
          <cell r="R179" t="str">
            <v>PD</v>
          </cell>
          <cell r="S179" t="str">
            <v>Y</v>
          </cell>
          <cell r="T179" t="str">
            <v>N</v>
          </cell>
          <cell r="U179">
            <v>41478</v>
          </cell>
          <cell r="V179">
            <v>41479</v>
          </cell>
          <cell r="W179">
            <v>41831</v>
          </cell>
          <cell r="X179">
            <v>41813</v>
          </cell>
          <cell r="Y179">
            <v>41478</v>
          </cell>
          <cell r="Z179">
            <v>41486</v>
          </cell>
          <cell r="AA179">
            <v>41486</v>
          </cell>
          <cell r="AB179">
            <v>41486</v>
          </cell>
          <cell r="AC179">
            <v>41701</v>
          </cell>
          <cell r="AD179">
            <v>41715</v>
          </cell>
          <cell r="AE179">
            <v>41739</v>
          </cell>
          <cell r="AF179">
            <v>41743</v>
          </cell>
          <cell r="AG179">
            <v>0</v>
          </cell>
          <cell r="AH179">
            <v>41783</v>
          </cell>
          <cell r="AI179" t="str">
            <v>-</v>
          </cell>
          <cell r="AJ179">
            <v>189</v>
          </cell>
          <cell r="AK179">
            <v>47.714285714285715</v>
          </cell>
          <cell r="AL179">
            <v>41478</v>
          </cell>
          <cell r="AM179">
            <v>0</v>
          </cell>
          <cell r="AN179">
            <v>0</v>
          </cell>
          <cell r="AO179">
            <v>41486</v>
          </cell>
          <cell r="AP179">
            <v>41523</v>
          </cell>
          <cell r="AQ179">
            <v>41547</v>
          </cell>
          <cell r="AR179">
            <v>41704</v>
          </cell>
          <cell r="AS179">
            <v>0</v>
          </cell>
          <cell r="AT179" t="str">
            <v>Kampman</v>
          </cell>
          <cell r="AU179">
            <v>0</v>
          </cell>
          <cell r="AV179">
            <v>41718</v>
          </cell>
          <cell r="AW179">
            <v>0</v>
          </cell>
          <cell r="AX179">
            <v>41751</v>
          </cell>
          <cell r="AY179">
            <v>0</v>
          </cell>
          <cell r="AZ179" t="str">
            <v/>
          </cell>
          <cell r="BA179">
            <v>172</v>
          </cell>
          <cell r="BB179" t="str">
            <v>On-Time/Early</v>
          </cell>
          <cell r="BC179" t="str">
            <v>On-Time/Early</v>
          </cell>
          <cell r="BD179" t="str">
            <v>FCA</v>
          </cell>
          <cell r="BE179" t="str">
            <v>Arvada</v>
          </cell>
          <cell r="BF179" t="str">
            <v>USA</v>
          </cell>
          <cell r="BG179">
            <v>0</v>
          </cell>
          <cell r="BH179" t="str">
            <v>DI</v>
          </cell>
          <cell r="BI179">
            <v>0</v>
          </cell>
          <cell r="BJ179">
            <v>41486</v>
          </cell>
          <cell r="BK179">
            <v>41493</v>
          </cell>
          <cell r="BL179">
            <v>41498</v>
          </cell>
          <cell r="BM179">
            <v>41507</v>
          </cell>
          <cell r="BN179">
            <v>41827</v>
          </cell>
          <cell r="BO179">
            <v>41834</v>
          </cell>
          <cell r="BP179">
            <v>41507</v>
          </cell>
          <cell r="BQ179">
            <v>41514</v>
          </cell>
          <cell r="BR179">
            <v>41514</v>
          </cell>
          <cell r="BS179">
            <v>41522</v>
          </cell>
          <cell r="BT179">
            <v>0</v>
          </cell>
          <cell r="BU179">
            <v>-31</v>
          </cell>
          <cell r="BV179">
            <v>-38</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row>
        <row r="180">
          <cell r="B180" t="str">
            <v>A2396620-01</v>
          </cell>
          <cell r="C180" t="str">
            <v>Sunair Co</v>
          </cell>
          <cell r="D180" t="str">
            <v>Boening</v>
          </cell>
          <cell r="E180">
            <v>0</v>
          </cell>
          <cell r="F180" t="str">
            <v>Miller</v>
          </cell>
          <cell r="G180" t="str">
            <v>-</v>
          </cell>
          <cell r="H180" t="str">
            <v>FLT</v>
          </cell>
          <cell r="I180" t="str">
            <v>029178</v>
          </cell>
          <cell r="J180" t="str">
            <v>14SUND66680</v>
          </cell>
          <cell r="K180">
            <v>125232.2</v>
          </cell>
          <cell r="L180">
            <v>0</v>
          </cell>
          <cell r="M180">
            <v>1</v>
          </cell>
          <cell r="N180" t="str">
            <v>LMV801</v>
          </cell>
          <cell r="O180">
            <v>19870</v>
          </cell>
          <cell r="P180" t="str">
            <v>-</v>
          </cell>
          <cell r="Q180" t="str">
            <v>FLT</v>
          </cell>
          <cell r="R180" t="str">
            <v>PB</v>
          </cell>
          <cell r="S180" t="str">
            <v>N</v>
          </cell>
          <cell r="T180" t="str">
            <v>N</v>
          </cell>
          <cell r="U180">
            <v>41704</v>
          </cell>
          <cell r="V180">
            <v>41705</v>
          </cell>
          <cell r="W180">
            <v>41801</v>
          </cell>
          <cell r="X180">
            <v>41801</v>
          </cell>
          <cell r="Y180">
            <v>41704</v>
          </cell>
          <cell r="Z180">
            <v>41712</v>
          </cell>
          <cell r="AA180" t="str">
            <v>-</v>
          </cell>
          <cell r="AB180">
            <v>41712</v>
          </cell>
          <cell r="AC180">
            <v>41689</v>
          </cell>
          <cell r="AD180">
            <v>41703</v>
          </cell>
          <cell r="AE180">
            <v>41747</v>
          </cell>
          <cell r="AF180">
            <v>41750</v>
          </cell>
          <cell r="AG180">
            <v>0</v>
          </cell>
          <cell r="AH180">
            <v>41771</v>
          </cell>
          <cell r="AI180" t="str">
            <v>-</v>
          </cell>
          <cell r="AJ180">
            <v>32</v>
          </cell>
          <cell r="AK180">
            <v>13.714285714285714</v>
          </cell>
          <cell r="AL180">
            <v>41704</v>
          </cell>
          <cell r="AM180">
            <v>41709</v>
          </cell>
          <cell r="AN180" t="str">
            <v>-</v>
          </cell>
          <cell r="AO180">
            <v>41718</v>
          </cell>
          <cell r="AP180">
            <v>41705</v>
          </cell>
          <cell r="AQ180">
            <v>41740</v>
          </cell>
          <cell r="AR180">
            <v>41743</v>
          </cell>
          <cell r="AS180">
            <v>41744</v>
          </cell>
          <cell r="AT180" t="str">
            <v>Wareham</v>
          </cell>
          <cell r="AU180" t="str">
            <v>Wareham</v>
          </cell>
          <cell r="AV180">
            <v>41744</v>
          </cell>
          <cell r="AW180">
            <v>0</v>
          </cell>
          <cell r="AX180">
            <v>41746</v>
          </cell>
          <cell r="AY180">
            <v>0</v>
          </cell>
          <cell r="AZ180" t="str">
            <v/>
          </cell>
          <cell r="BA180">
            <v>28</v>
          </cell>
          <cell r="BB180" t="str">
            <v>On-Time/Early</v>
          </cell>
          <cell r="BC180" t="str">
            <v>Late</v>
          </cell>
          <cell r="BD180" t="str">
            <v>FCA</v>
          </cell>
          <cell r="BE180" t="str">
            <v>Arvada</v>
          </cell>
          <cell r="BF180" t="str">
            <v>USA</v>
          </cell>
          <cell r="BG180">
            <v>0</v>
          </cell>
          <cell r="BH180" t="str">
            <v>DI</v>
          </cell>
          <cell r="BI180">
            <v>0</v>
          </cell>
          <cell r="BJ180" t="str">
            <v>-</v>
          </cell>
          <cell r="BK180" t="str">
            <v>-</v>
          </cell>
          <cell r="BL180" t="str">
            <v>-</v>
          </cell>
          <cell r="BM180" t="str">
            <v>-</v>
          </cell>
          <cell r="BN180" t="str">
            <v>-</v>
          </cell>
          <cell r="BO180" t="str">
            <v>-</v>
          </cell>
          <cell r="BP180" t="str">
            <v>-</v>
          </cell>
          <cell r="BQ180" t="str">
            <v>-</v>
          </cell>
          <cell r="BR180" t="str">
            <v>-</v>
          </cell>
          <cell r="BS180" t="str">
            <v>-</v>
          </cell>
          <cell r="BT180" t="str">
            <v>-</v>
          </cell>
          <cell r="BU180" t="str">
            <v>-</v>
          </cell>
          <cell r="BV180" t="str">
            <v>-</v>
          </cell>
          <cell r="BW180">
            <v>0</v>
          </cell>
          <cell r="BX180">
            <v>0</v>
          </cell>
          <cell r="BY180">
            <v>0</v>
          </cell>
          <cell r="BZ180" t="str">
            <v>-</v>
          </cell>
          <cell r="CA180" t="str">
            <v>-</v>
          </cell>
          <cell r="CB180" t="str">
            <v>X</v>
          </cell>
          <cell r="CC180" t="str">
            <v>-</v>
          </cell>
          <cell r="CD180">
            <v>0</v>
          </cell>
          <cell r="CE180">
            <v>0</v>
          </cell>
          <cell r="CF180">
            <v>0</v>
          </cell>
          <cell r="CG180">
            <v>0</v>
          </cell>
          <cell r="CH180">
            <v>0</v>
          </cell>
          <cell r="CI180">
            <v>0</v>
          </cell>
          <cell r="CJ180">
            <v>0</v>
          </cell>
          <cell r="CK180">
            <v>0</v>
          </cell>
          <cell r="CL180">
            <v>0</v>
          </cell>
          <cell r="CM180">
            <v>0</v>
          </cell>
          <cell r="CN180">
            <v>0</v>
          </cell>
          <cell r="CO180">
            <v>0</v>
          </cell>
        </row>
        <row r="181">
          <cell r="B181" t="str">
            <v>C2362424-01</v>
          </cell>
          <cell r="C181" t="str">
            <v>Cameron</v>
          </cell>
          <cell r="D181" t="str">
            <v>Wareham</v>
          </cell>
          <cell r="E181">
            <v>0</v>
          </cell>
          <cell r="F181" t="str">
            <v>Miller</v>
          </cell>
          <cell r="G181">
            <v>0</v>
          </cell>
          <cell r="H181" t="str">
            <v>Kursten</v>
          </cell>
          <cell r="I181" t="str">
            <v>4400003508</v>
          </cell>
          <cell r="J181" t="str">
            <v>-</v>
          </cell>
          <cell r="K181" t="str">
            <v>SC13394</v>
          </cell>
          <cell r="L181">
            <v>0</v>
          </cell>
          <cell r="M181">
            <v>1</v>
          </cell>
          <cell r="N181" t="str">
            <v>LMC341P</v>
          </cell>
          <cell r="O181">
            <v>213376</v>
          </cell>
          <cell r="P181" t="str">
            <v>PP</v>
          </cell>
          <cell r="Q181" t="str">
            <v>STD</v>
          </cell>
          <cell r="R181" t="str">
            <v>CA</v>
          </cell>
          <cell r="S181" t="str">
            <v>N</v>
          </cell>
          <cell r="T181" t="str">
            <v>N</v>
          </cell>
          <cell r="U181">
            <v>41612</v>
          </cell>
          <cell r="V181">
            <v>41613</v>
          </cell>
          <cell r="W181">
            <v>41810</v>
          </cell>
          <cell r="X181">
            <v>41810</v>
          </cell>
          <cell r="Y181">
            <v>41612</v>
          </cell>
          <cell r="Z181">
            <v>41620</v>
          </cell>
          <cell r="AA181" t="str">
            <v>-</v>
          </cell>
          <cell r="AB181">
            <v>41627</v>
          </cell>
          <cell r="AC181">
            <v>41698</v>
          </cell>
          <cell r="AD181">
            <v>41712</v>
          </cell>
          <cell r="AE181">
            <v>41747</v>
          </cell>
          <cell r="AF181">
            <v>41751</v>
          </cell>
          <cell r="AG181">
            <v>0</v>
          </cell>
          <cell r="AH181">
            <v>41780</v>
          </cell>
          <cell r="AI181" t="str">
            <v>-</v>
          </cell>
          <cell r="AJ181">
            <v>99</v>
          </cell>
          <cell r="AK181">
            <v>28.142857142857142</v>
          </cell>
          <cell r="AL181">
            <v>41612</v>
          </cell>
          <cell r="AM181">
            <v>41653</v>
          </cell>
          <cell r="AN181" t="str">
            <v>-</v>
          </cell>
          <cell r="AO181">
            <v>41659</v>
          </cell>
          <cell r="AP181">
            <v>41673</v>
          </cell>
          <cell r="AQ181">
            <v>41675</v>
          </cell>
          <cell r="AR181">
            <v>41676</v>
          </cell>
          <cell r="AS181">
            <v>0</v>
          </cell>
          <cell r="AT181" t="str">
            <v>Peters</v>
          </cell>
          <cell r="AU181">
            <v>0</v>
          </cell>
          <cell r="AV181">
            <v>41704</v>
          </cell>
          <cell r="AW181">
            <v>0</v>
          </cell>
          <cell r="AX181">
            <v>41709</v>
          </cell>
          <cell r="AY181">
            <v>0</v>
          </cell>
          <cell r="AZ181" t="str">
            <v/>
          </cell>
          <cell r="BA181">
            <v>66</v>
          </cell>
          <cell r="BB181" t="str">
            <v>On-Time/Early</v>
          </cell>
          <cell r="BC181" t="str">
            <v>On-Time/Early</v>
          </cell>
          <cell r="BD181" t="str">
            <v>FCA</v>
          </cell>
          <cell r="BE181" t="str">
            <v>Arvada</v>
          </cell>
          <cell r="BF181" t="str">
            <v>USA</v>
          </cell>
          <cell r="BG181">
            <v>0</v>
          </cell>
          <cell r="BH181" t="str">
            <v>DK</v>
          </cell>
          <cell r="BI181">
            <v>2010</v>
          </cell>
          <cell r="BJ181">
            <v>41620</v>
          </cell>
          <cell r="BK181">
            <v>41627</v>
          </cell>
          <cell r="BL181">
            <v>41634</v>
          </cell>
          <cell r="BM181">
            <v>41641</v>
          </cell>
          <cell r="BN181">
            <v>41824</v>
          </cell>
          <cell r="BO181">
            <v>41831</v>
          </cell>
          <cell r="BP181" t="str">
            <v>-</v>
          </cell>
          <cell r="BQ181" t="str">
            <v>-</v>
          </cell>
          <cell r="BR181" t="str">
            <v>-</v>
          </cell>
          <cell r="BS181" t="str">
            <v>-</v>
          </cell>
          <cell r="BT181">
            <v>0</v>
          </cell>
          <cell r="BU181" t="str">
            <v>-</v>
          </cell>
          <cell r="BV181" t="str">
            <v>-</v>
          </cell>
          <cell r="BW181">
            <v>0</v>
          </cell>
          <cell r="BX181">
            <v>0</v>
          </cell>
          <cell r="BY181">
            <v>0</v>
          </cell>
          <cell r="BZ181">
            <v>0</v>
          </cell>
          <cell r="CA181">
            <v>0</v>
          </cell>
          <cell r="CB181" t="str">
            <v>X</v>
          </cell>
          <cell r="CC181">
            <v>0</v>
          </cell>
          <cell r="CD181">
            <v>0</v>
          </cell>
          <cell r="CE181">
            <v>0</v>
          </cell>
          <cell r="CF181">
            <v>0</v>
          </cell>
          <cell r="CG181">
            <v>0</v>
          </cell>
          <cell r="CH181">
            <v>0</v>
          </cell>
          <cell r="CI181">
            <v>0</v>
          </cell>
          <cell r="CJ181">
            <v>0</v>
          </cell>
          <cell r="CK181">
            <v>0</v>
          </cell>
          <cell r="CL181">
            <v>0</v>
          </cell>
          <cell r="CM181">
            <v>0</v>
          </cell>
          <cell r="CN181">
            <v>0</v>
          </cell>
          <cell r="CO181">
            <v>0</v>
          </cell>
        </row>
        <row r="182">
          <cell r="B182" t="str">
            <v>2411590-01(93414558-CONV2014)</v>
          </cell>
          <cell r="C182" t="str">
            <v>Unit Process CO/ Conoco Phillips</v>
          </cell>
          <cell r="D182" t="str">
            <v>Williams</v>
          </cell>
          <cell r="E182">
            <v>0</v>
          </cell>
          <cell r="F182">
            <v>0</v>
          </cell>
          <cell r="G182">
            <v>0</v>
          </cell>
          <cell r="H182">
            <v>0</v>
          </cell>
          <cell r="I182" t="str">
            <v>609991</v>
          </cell>
          <cell r="J182" t="str">
            <v>P-GC04/ P-GC05</v>
          </cell>
          <cell r="K182">
            <v>124317</v>
          </cell>
          <cell r="L182">
            <v>0</v>
          </cell>
          <cell r="M182">
            <v>1</v>
          </cell>
          <cell r="N182" t="str">
            <v>CONV PARTS LMV311</v>
          </cell>
          <cell r="O182">
            <v>43277.75</v>
          </cell>
          <cell r="P182" t="str">
            <v>-</v>
          </cell>
          <cell r="Q182" t="str">
            <v>MCPX</v>
          </cell>
          <cell r="R182" t="str">
            <v>CONV PARTS</v>
          </cell>
          <cell r="S182" t="str">
            <v>Y</v>
          </cell>
          <cell r="T182" t="str">
            <v>N</v>
          </cell>
          <cell r="U182">
            <v>41740</v>
          </cell>
          <cell r="V182">
            <v>41740</v>
          </cell>
          <cell r="W182">
            <v>41833</v>
          </cell>
          <cell r="X182">
            <v>41817</v>
          </cell>
          <cell r="Y182">
            <v>41740</v>
          </cell>
          <cell r="Z182" t="str">
            <v>-</v>
          </cell>
          <cell r="AA182" t="str">
            <v>-</v>
          </cell>
          <cell r="AB182" t="str">
            <v>-</v>
          </cell>
          <cell r="AC182" t="str">
            <v>-</v>
          </cell>
          <cell r="AD182" t="str">
            <v>-</v>
          </cell>
          <cell r="AE182" t="str">
            <v>-</v>
          </cell>
          <cell r="AF182">
            <v>41754</v>
          </cell>
          <cell r="AG182">
            <v>0</v>
          </cell>
          <cell r="AH182">
            <v>41787</v>
          </cell>
          <cell r="AI182" t="str">
            <v>-</v>
          </cell>
          <cell r="AJ182">
            <v>11</v>
          </cell>
          <cell r="AK182">
            <v>11</v>
          </cell>
          <cell r="AL182">
            <v>41740</v>
          </cell>
          <cell r="AM182" t="str">
            <v>-</v>
          </cell>
          <cell r="AN182" t="str">
            <v>-</v>
          </cell>
          <cell r="AO182" t="str">
            <v>-</v>
          </cell>
          <cell r="AP182" t="str">
            <v>-</v>
          </cell>
          <cell r="AQ182">
            <v>0</v>
          </cell>
          <cell r="AR182" t="str">
            <v>-</v>
          </cell>
          <cell r="AS182" t="str">
            <v>-</v>
          </cell>
          <cell r="AT182" t="str">
            <v>-</v>
          </cell>
          <cell r="AU182" t="str">
            <v>-</v>
          </cell>
          <cell r="AV182">
            <v>41754</v>
          </cell>
          <cell r="AW182">
            <v>0</v>
          </cell>
          <cell r="AX182">
            <v>41754</v>
          </cell>
          <cell r="AY182">
            <v>0</v>
          </cell>
          <cell r="AZ182" t="str">
            <v/>
          </cell>
          <cell r="BA182">
            <v>11</v>
          </cell>
          <cell r="BB182" t="str">
            <v>On-Time/Early</v>
          </cell>
          <cell r="BC182" t="str">
            <v/>
          </cell>
          <cell r="BD182" t="str">
            <v>FCA</v>
          </cell>
          <cell r="BE182" t="str">
            <v>Arvada</v>
          </cell>
          <cell r="BF182" t="str">
            <v>USA - AK</v>
          </cell>
          <cell r="BG182">
            <v>0</v>
          </cell>
          <cell r="BH182" t="str">
            <v>AA</v>
          </cell>
          <cell r="BI182">
            <v>0</v>
          </cell>
          <cell r="BJ182" t="str">
            <v>-</v>
          </cell>
          <cell r="BK182" t="str">
            <v>-</v>
          </cell>
          <cell r="BL182" t="str">
            <v>-</v>
          </cell>
          <cell r="BM182" t="str">
            <v>-</v>
          </cell>
          <cell r="BN182" t="str">
            <v>-</v>
          </cell>
          <cell r="BO182" t="str">
            <v>-</v>
          </cell>
          <cell r="BP182" t="str">
            <v>-</v>
          </cell>
          <cell r="BQ182" t="str">
            <v>-</v>
          </cell>
          <cell r="BR182" t="str">
            <v>-</v>
          </cell>
          <cell r="BS182" t="str">
            <v>-</v>
          </cell>
          <cell r="BT182" t="str">
            <v>-</v>
          </cell>
          <cell r="BU182" t="str">
            <v>-</v>
          </cell>
          <cell r="BV182" t="str">
            <v>-</v>
          </cell>
          <cell r="BW182">
            <v>0</v>
          </cell>
          <cell r="BX182">
            <v>0</v>
          </cell>
          <cell r="BY182">
            <v>0</v>
          </cell>
          <cell r="BZ182" t="str">
            <v>-</v>
          </cell>
          <cell r="CA182" t="str">
            <v>-</v>
          </cell>
          <cell r="CB182" t="str">
            <v>X</v>
          </cell>
          <cell r="CC182" t="str">
            <v>-</v>
          </cell>
          <cell r="CD182">
            <v>0</v>
          </cell>
          <cell r="CE182">
            <v>0</v>
          </cell>
          <cell r="CF182">
            <v>0</v>
          </cell>
          <cell r="CG182">
            <v>0</v>
          </cell>
          <cell r="CH182">
            <v>0</v>
          </cell>
          <cell r="CI182">
            <v>0</v>
          </cell>
          <cell r="CJ182">
            <v>0</v>
          </cell>
          <cell r="CK182">
            <v>0</v>
          </cell>
          <cell r="CL182">
            <v>0</v>
          </cell>
          <cell r="CM182">
            <v>0</v>
          </cell>
          <cell r="CN182">
            <v>0</v>
          </cell>
          <cell r="CO182">
            <v>0</v>
          </cell>
        </row>
        <row r="183">
          <cell r="B183" t="str">
            <v>2411590-02(93400008-CONV2014)</v>
          </cell>
          <cell r="C183" t="str">
            <v>Unit Process CO/ Conoco Phillips</v>
          </cell>
          <cell r="D183" t="str">
            <v>Williams</v>
          </cell>
          <cell r="E183">
            <v>0</v>
          </cell>
          <cell r="F183">
            <v>0</v>
          </cell>
          <cell r="G183">
            <v>0</v>
          </cell>
          <cell r="H183">
            <v>0</v>
          </cell>
          <cell r="I183" t="str">
            <v>609991</v>
          </cell>
          <cell r="J183" t="str">
            <v>P-GC04/ P-GC05</v>
          </cell>
          <cell r="K183">
            <v>124317</v>
          </cell>
          <cell r="L183">
            <v>0</v>
          </cell>
          <cell r="M183">
            <v>1</v>
          </cell>
          <cell r="N183" t="str">
            <v>CONV PARTS HMP5000</v>
          </cell>
          <cell r="O183">
            <v>118443.05</v>
          </cell>
          <cell r="P183" t="str">
            <v>-</v>
          </cell>
          <cell r="Q183" t="str">
            <v>MCPX</v>
          </cell>
          <cell r="R183" t="str">
            <v>CONV PARTS</v>
          </cell>
          <cell r="S183" t="str">
            <v>Y</v>
          </cell>
          <cell r="T183" t="str">
            <v>N</v>
          </cell>
          <cell r="U183">
            <v>41740</v>
          </cell>
          <cell r="V183">
            <v>41740</v>
          </cell>
          <cell r="W183">
            <v>41833</v>
          </cell>
          <cell r="X183">
            <v>41817</v>
          </cell>
          <cell r="Y183">
            <v>41740</v>
          </cell>
          <cell r="Z183" t="str">
            <v>-</v>
          </cell>
          <cell r="AA183" t="str">
            <v>-</v>
          </cell>
          <cell r="AB183" t="str">
            <v>-</v>
          </cell>
          <cell r="AC183" t="str">
            <v>-</v>
          </cell>
          <cell r="AD183" t="str">
            <v>-</v>
          </cell>
          <cell r="AE183" t="str">
            <v>-</v>
          </cell>
          <cell r="AF183">
            <v>41754</v>
          </cell>
          <cell r="AG183">
            <v>0</v>
          </cell>
          <cell r="AH183">
            <v>41787</v>
          </cell>
          <cell r="AI183" t="str">
            <v>-</v>
          </cell>
          <cell r="AJ183">
            <v>11</v>
          </cell>
          <cell r="AK183">
            <v>11</v>
          </cell>
          <cell r="AL183">
            <v>41740</v>
          </cell>
          <cell r="AM183" t="str">
            <v>-</v>
          </cell>
          <cell r="AN183" t="str">
            <v>-</v>
          </cell>
          <cell r="AO183" t="str">
            <v>-</v>
          </cell>
          <cell r="AP183" t="str">
            <v>-</v>
          </cell>
          <cell r="AQ183">
            <v>0</v>
          </cell>
          <cell r="AR183" t="str">
            <v>-</v>
          </cell>
          <cell r="AS183" t="str">
            <v>-</v>
          </cell>
          <cell r="AT183" t="str">
            <v>-</v>
          </cell>
          <cell r="AU183" t="str">
            <v>-</v>
          </cell>
          <cell r="AV183">
            <v>41754</v>
          </cell>
          <cell r="AW183">
            <v>0</v>
          </cell>
          <cell r="AX183">
            <v>41754</v>
          </cell>
          <cell r="AY183">
            <v>0</v>
          </cell>
          <cell r="AZ183" t="str">
            <v/>
          </cell>
          <cell r="BA183">
            <v>11</v>
          </cell>
          <cell r="BB183" t="str">
            <v>On-Time/Early</v>
          </cell>
          <cell r="BC183" t="str">
            <v/>
          </cell>
          <cell r="BD183" t="str">
            <v>FCA</v>
          </cell>
          <cell r="BE183" t="str">
            <v>Arvada</v>
          </cell>
          <cell r="BF183" t="str">
            <v>USA - AK</v>
          </cell>
          <cell r="BG183">
            <v>0</v>
          </cell>
          <cell r="BH183" t="str">
            <v>AA</v>
          </cell>
          <cell r="BI183">
            <v>0</v>
          </cell>
          <cell r="BJ183" t="str">
            <v>-</v>
          </cell>
          <cell r="BK183" t="str">
            <v>-</v>
          </cell>
          <cell r="BL183" t="str">
            <v>-</v>
          </cell>
          <cell r="BM183" t="str">
            <v>-</v>
          </cell>
          <cell r="BN183" t="str">
            <v>-</v>
          </cell>
          <cell r="BO183" t="str">
            <v>-</v>
          </cell>
          <cell r="BP183" t="str">
            <v>-</v>
          </cell>
          <cell r="BQ183" t="str">
            <v>-</v>
          </cell>
          <cell r="BR183" t="str">
            <v>-</v>
          </cell>
          <cell r="BS183" t="str">
            <v>-</v>
          </cell>
          <cell r="BT183" t="str">
            <v>-</v>
          </cell>
          <cell r="BU183" t="str">
            <v>-</v>
          </cell>
          <cell r="BV183" t="str">
            <v>-</v>
          </cell>
          <cell r="BW183">
            <v>0</v>
          </cell>
          <cell r="BX183">
            <v>0</v>
          </cell>
          <cell r="BY183">
            <v>0</v>
          </cell>
          <cell r="BZ183" t="str">
            <v>-</v>
          </cell>
          <cell r="CA183" t="str">
            <v>-</v>
          </cell>
          <cell r="CB183" t="str">
            <v>X</v>
          </cell>
          <cell r="CC183" t="str">
            <v>-</v>
          </cell>
          <cell r="CD183">
            <v>0</v>
          </cell>
          <cell r="CE183">
            <v>0</v>
          </cell>
          <cell r="CF183">
            <v>0</v>
          </cell>
          <cell r="CG183">
            <v>0</v>
          </cell>
          <cell r="CH183">
            <v>0</v>
          </cell>
          <cell r="CI183">
            <v>0</v>
          </cell>
          <cell r="CJ183">
            <v>0</v>
          </cell>
          <cell r="CK183">
            <v>0</v>
          </cell>
          <cell r="CL183">
            <v>0</v>
          </cell>
          <cell r="CM183">
            <v>0</v>
          </cell>
          <cell r="CN183">
            <v>0</v>
          </cell>
          <cell r="CO183">
            <v>0</v>
          </cell>
        </row>
        <row r="184">
          <cell r="B184" t="str">
            <v>A2397305-01-02</v>
          </cell>
          <cell r="C184" t="str">
            <v>OCI Beaumont LLC</v>
          </cell>
          <cell r="D184" t="str">
            <v>Wareham</v>
          </cell>
          <cell r="E184">
            <v>0</v>
          </cell>
          <cell r="F184" t="str">
            <v>Miller</v>
          </cell>
          <cell r="G184" t="str">
            <v>-</v>
          </cell>
          <cell r="H184" t="str">
            <v>FLT</v>
          </cell>
          <cell r="I184" t="str">
            <v>4810</v>
          </cell>
          <cell r="J184">
            <v>0</v>
          </cell>
          <cell r="K184" t="str">
            <v>125818-2</v>
          </cell>
          <cell r="L184">
            <v>0</v>
          </cell>
          <cell r="M184">
            <v>2</v>
          </cell>
          <cell r="N184" t="str">
            <v>LMV311</v>
          </cell>
          <cell r="O184">
            <v>138958</v>
          </cell>
          <cell r="P184" t="str">
            <v>-</v>
          </cell>
          <cell r="Q184" t="str">
            <v>FLT</v>
          </cell>
          <cell r="R184" t="str">
            <v>PA</v>
          </cell>
          <cell r="S184" t="str">
            <v>N</v>
          </cell>
          <cell r="T184" t="str">
            <v>N</v>
          </cell>
          <cell r="U184">
            <v>41703</v>
          </cell>
          <cell r="V184">
            <v>41708</v>
          </cell>
          <cell r="W184">
            <v>41800</v>
          </cell>
          <cell r="X184">
            <v>41800</v>
          </cell>
          <cell r="Y184">
            <v>41703</v>
          </cell>
          <cell r="Z184">
            <v>41715</v>
          </cell>
          <cell r="AA184" t="str">
            <v>-</v>
          </cell>
          <cell r="AB184">
            <v>41715</v>
          </cell>
          <cell r="AC184">
            <v>41688</v>
          </cell>
          <cell r="AD184">
            <v>41702</v>
          </cell>
          <cell r="AE184">
            <v>41751</v>
          </cell>
          <cell r="AF184">
            <v>41754</v>
          </cell>
          <cell r="AG184">
            <v>0</v>
          </cell>
          <cell r="AH184">
            <v>41770</v>
          </cell>
          <cell r="AI184" t="str">
            <v>-</v>
          </cell>
          <cell r="AJ184">
            <v>35</v>
          </cell>
          <cell r="AK184">
            <v>13.142857142857142</v>
          </cell>
          <cell r="AL184">
            <v>41703</v>
          </cell>
          <cell r="AM184">
            <v>41709</v>
          </cell>
          <cell r="AN184" t="str">
            <v>-</v>
          </cell>
          <cell r="AO184">
            <v>41722</v>
          </cell>
          <cell r="AP184">
            <v>41708</v>
          </cell>
          <cell r="AQ184">
            <v>0</v>
          </cell>
          <cell r="AR184">
            <v>41732</v>
          </cell>
          <cell r="AS184">
            <v>41744</v>
          </cell>
          <cell r="AT184" t="str">
            <v>Boening</v>
          </cell>
          <cell r="AU184" t="str">
            <v>Boening</v>
          </cell>
          <cell r="AV184">
            <v>41745</v>
          </cell>
          <cell r="AW184">
            <v>0</v>
          </cell>
          <cell r="AX184">
            <v>41751</v>
          </cell>
          <cell r="AY184">
            <v>0</v>
          </cell>
          <cell r="AZ184" t="str">
            <v/>
          </cell>
          <cell r="BA184">
            <v>28</v>
          </cell>
          <cell r="BB184" t="str">
            <v>On-Time/Early</v>
          </cell>
          <cell r="BC184" t="str">
            <v/>
          </cell>
          <cell r="BD184" t="str">
            <v>FCA</v>
          </cell>
          <cell r="BE184" t="str">
            <v>Arvada</v>
          </cell>
          <cell r="BF184" t="str">
            <v>USA</v>
          </cell>
          <cell r="BG184">
            <v>0</v>
          </cell>
          <cell r="BH184" t="str">
            <v>DI</v>
          </cell>
          <cell r="BI184">
            <v>0</v>
          </cell>
          <cell r="BJ184" t="str">
            <v>-</v>
          </cell>
          <cell r="BK184" t="str">
            <v>-</v>
          </cell>
          <cell r="BL184" t="str">
            <v>-</v>
          </cell>
          <cell r="BM184" t="str">
            <v>-</v>
          </cell>
          <cell r="BN184" t="str">
            <v>-</v>
          </cell>
          <cell r="BO184" t="str">
            <v>-</v>
          </cell>
          <cell r="BP184" t="str">
            <v>-</v>
          </cell>
          <cell r="BQ184" t="str">
            <v>-</v>
          </cell>
          <cell r="BR184" t="str">
            <v>-</v>
          </cell>
          <cell r="BS184" t="str">
            <v>-</v>
          </cell>
          <cell r="BT184" t="str">
            <v>-</v>
          </cell>
          <cell r="BU184" t="str">
            <v>-</v>
          </cell>
          <cell r="BV184" t="str">
            <v>-</v>
          </cell>
          <cell r="BW184">
            <v>0</v>
          </cell>
          <cell r="BX184">
            <v>0</v>
          </cell>
          <cell r="BY184">
            <v>0</v>
          </cell>
          <cell r="BZ184" t="str">
            <v>-</v>
          </cell>
          <cell r="CA184" t="str">
            <v>-</v>
          </cell>
          <cell r="CB184" t="str">
            <v>X</v>
          </cell>
          <cell r="CC184" t="str">
            <v>-</v>
          </cell>
          <cell r="CD184">
            <v>0</v>
          </cell>
          <cell r="CE184">
            <v>0</v>
          </cell>
          <cell r="CF184">
            <v>0</v>
          </cell>
          <cell r="CG184">
            <v>0</v>
          </cell>
          <cell r="CH184">
            <v>0</v>
          </cell>
          <cell r="CI184">
            <v>0</v>
          </cell>
          <cell r="CJ184">
            <v>0</v>
          </cell>
          <cell r="CK184">
            <v>0</v>
          </cell>
          <cell r="CL184">
            <v>0</v>
          </cell>
          <cell r="CM184">
            <v>0</v>
          </cell>
          <cell r="CN184">
            <v>0</v>
          </cell>
          <cell r="CO184">
            <v>0</v>
          </cell>
        </row>
        <row r="185">
          <cell r="B185" t="str">
            <v>A2394840-01</v>
          </cell>
          <cell r="C185" t="str">
            <v>Milton Roy Ind/ Laiwu Steel Group</v>
          </cell>
          <cell r="D185" t="str">
            <v>Kennedy</v>
          </cell>
          <cell r="E185">
            <v>0</v>
          </cell>
          <cell r="F185" t="str">
            <v>Miller</v>
          </cell>
          <cell r="G185" t="str">
            <v>-</v>
          </cell>
          <cell r="H185" t="str">
            <v>FLT</v>
          </cell>
          <cell r="I185" t="str">
            <v>S81140201</v>
          </cell>
          <cell r="J185" t="str">
            <v>P-1104A/B</v>
          </cell>
          <cell r="K185" t="str">
            <v>125945-4</v>
          </cell>
          <cell r="L185">
            <v>0</v>
          </cell>
          <cell r="M185">
            <v>1</v>
          </cell>
          <cell r="N185" t="str">
            <v>LMV311</v>
          </cell>
          <cell r="O185">
            <v>18938</v>
          </cell>
          <cell r="P185" t="str">
            <v>-</v>
          </cell>
          <cell r="Q185" t="str">
            <v>FLT</v>
          </cell>
          <cell r="R185" t="str">
            <v>PB</v>
          </cell>
          <cell r="S185" t="str">
            <v>N</v>
          </cell>
          <cell r="T185" t="str">
            <v>N</v>
          </cell>
          <cell r="U185">
            <v>41701</v>
          </cell>
          <cell r="V185">
            <v>41701</v>
          </cell>
          <cell r="W185">
            <v>41806</v>
          </cell>
          <cell r="X185">
            <v>41806</v>
          </cell>
          <cell r="Y185">
            <v>41701</v>
          </cell>
          <cell r="Z185" t="str">
            <v>-</v>
          </cell>
          <cell r="AA185" t="str">
            <v>-</v>
          </cell>
          <cell r="AB185">
            <v>41708</v>
          </cell>
          <cell r="AC185">
            <v>41694</v>
          </cell>
          <cell r="AD185">
            <v>41708</v>
          </cell>
          <cell r="AE185">
            <v>41751</v>
          </cell>
          <cell r="AF185">
            <v>41754</v>
          </cell>
          <cell r="AG185">
            <v>0</v>
          </cell>
          <cell r="AH185">
            <v>41776</v>
          </cell>
          <cell r="AI185" t="str">
            <v>-</v>
          </cell>
          <cell r="AJ185">
            <v>40</v>
          </cell>
          <cell r="AK185">
            <v>15</v>
          </cell>
          <cell r="AL185">
            <v>41701</v>
          </cell>
          <cell r="AM185" t="str">
            <v>-</v>
          </cell>
          <cell r="AN185" t="str">
            <v>-</v>
          </cell>
          <cell r="AO185">
            <v>41726</v>
          </cell>
          <cell r="AP185">
            <v>41725</v>
          </cell>
          <cell r="AQ185">
            <v>41726</v>
          </cell>
          <cell r="AR185">
            <v>41738</v>
          </cell>
          <cell r="AS185">
            <v>41738</v>
          </cell>
          <cell r="AT185" t="str">
            <v>Wareham</v>
          </cell>
          <cell r="AU185" t="str">
            <v>Wareham</v>
          </cell>
          <cell r="AV185">
            <v>41739</v>
          </cell>
          <cell r="AW185">
            <v>0</v>
          </cell>
          <cell r="AX185">
            <v>41753</v>
          </cell>
          <cell r="AY185">
            <v>0</v>
          </cell>
          <cell r="AZ185" t="str">
            <v/>
          </cell>
          <cell r="BA185">
            <v>29</v>
          </cell>
          <cell r="BB185" t="str">
            <v>On-Time/Early</v>
          </cell>
          <cell r="BC185" t="str">
            <v>Late</v>
          </cell>
          <cell r="BD185" t="str">
            <v>EXW</v>
          </cell>
          <cell r="BE185" t="str">
            <v>Arvada</v>
          </cell>
          <cell r="BF185" t="str">
            <v>China</v>
          </cell>
          <cell r="BG185">
            <v>0</v>
          </cell>
          <cell r="BH185" t="str">
            <v>AA</v>
          </cell>
          <cell r="BI185">
            <v>0</v>
          </cell>
          <cell r="BJ185" t="str">
            <v>-</v>
          </cell>
          <cell r="BK185" t="str">
            <v>-</v>
          </cell>
          <cell r="BL185" t="str">
            <v>-</v>
          </cell>
          <cell r="BM185" t="str">
            <v>-</v>
          </cell>
          <cell r="BN185" t="str">
            <v>-</v>
          </cell>
          <cell r="BO185" t="str">
            <v>-</v>
          </cell>
          <cell r="BP185" t="str">
            <v>-</v>
          </cell>
          <cell r="BQ185" t="str">
            <v>-</v>
          </cell>
          <cell r="BR185" t="str">
            <v>-</v>
          </cell>
          <cell r="BS185" t="str">
            <v>-</v>
          </cell>
          <cell r="BT185" t="str">
            <v>-</v>
          </cell>
          <cell r="BU185" t="str">
            <v>-</v>
          </cell>
          <cell r="BV185" t="str">
            <v>-</v>
          </cell>
          <cell r="BW185">
            <v>0</v>
          </cell>
          <cell r="BX185">
            <v>0</v>
          </cell>
          <cell r="BY185">
            <v>0</v>
          </cell>
          <cell r="BZ185" t="str">
            <v>-</v>
          </cell>
          <cell r="CA185" t="str">
            <v>-</v>
          </cell>
          <cell r="CB185" t="str">
            <v>X</v>
          </cell>
          <cell r="CC185" t="str">
            <v>-</v>
          </cell>
          <cell r="CD185">
            <v>0</v>
          </cell>
          <cell r="CE185">
            <v>0</v>
          </cell>
          <cell r="CF185">
            <v>0</v>
          </cell>
          <cell r="CG185">
            <v>0</v>
          </cell>
          <cell r="CH185">
            <v>0</v>
          </cell>
          <cell r="CI185">
            <v>0</v>
          </cell>
          <cell r="CJ185">
            <v>0</v>
          </cell>
          <cell r="CK185">
            <v>0</v>
          </cell>
          <cell r="CL185">
            <v>0</v>
          </cell>
          <cell r="CM185">
            <v>0</v>
          </cell>
          <cell r="CN185">
            <v>0</v>
          </cell>
          <cell r="CO185">
            <v>0</v>
          </cell>
        </row>
        <row r="186">
          <cell r="B186" t="str">
            <v>A2396421-01</v>
          </cell>
          <cell r="C186" t="str">
            <v>KU Brown Generating Station</v>
          </cell>
          <cell r="D186" t="str">
            <v>Boening</v>
          </cell>
          <cell r="E186">
            <v>0</v>
          </cell>
          <cell r="F186" t="str">
            <v>Miller</v>
          </cell>
          <cell r="G186" t="str">
            <v>-</v>
          </cell>
          <cell r="H186">
            <v>0</v>
          </cell>
          <cell r="I186" t="str">
            <v>560473</v>
          </cell>
          <cell r="J186" t="str">
            <v>93414187-88</v>
          </cell>
          <cell r="K186" t="str">
            <v>113064-3</v>
          </cell>
          <cell r="L186">
            <v>0</v>
          </cell>
          <cell r="M186">
            <v>1</v>
          </cell>
          <cell r="N186" t="str">
            <v>LMV333</v>
          </cell>
          <cell r="O186">
            <v>84224</v>
          </cell>
          <cell r="P186" t="str">
            <v>-</v>
          </cell>
          <cell r="Q186" t="str">
            <v>STD</v>
          </cell>
          <cell r="R186" t="str">
            <v>PA</v>
          </cell>
          <cell r="S186" t="str">
            <v>N</v>
          </cell>
          <cell r="T186" t="str">
            <v>N</v>
          </cell>
          <cell r="U186">
            <v>41702</v>
          </cell>
          <cell r="V186">
            <v>41704</v>
          </cell>
          <cell r="W186">
            <v>41809</v>
          </cell>
          <cell r="X186">
            <v>41809</v>
          </cell>
          <cell r="Y186">
            <v>41702</v>
          </cell>
          <cell r="Z186" t="str">
            <v>-</v>
          </cell>
          <cell r="AA186" t="str">
            <v>-</v>
          </cell>
          <cell r="AB186">
            <v>41711</v>
          </cell>
          <cell r="AC186">
            <v>41697</v>
          </cell>
          <cell r="AD186">
            <v>41711</v>
          </cell>
          <cell r="AE186">
            <v>41754</v>
          </cell>
          <cell r="AF186">
            <v>41757</v>
          </cell>
          <cell r="AG186">
            <v>0</v>
          </cell>
          <cell r="AH186">
            <v>41779</v>
          </cell>
          <cell r="AI186" t="str">
            <v>-</v>
          </cell>
          <cell r="AJ186">
            <v>38</v>
          </cell>
          <cell r="AK186">
            <v>15</v>
          </cell>
          <cell r="AL186">
            <v>41702</v>
          </cell>
          <cell r="AM186" t="str">
            <v>-</v>
          </cell>
          <cell r="AN186" t="str">
            <v>-</v>
          </cell>
          <cell r="AO186">
            <v>0</v>
          </cell>
          <cell r="AP186">
            <v>0</v>
          </cell>
          <cell r="AQ186">
            <v>0</v>
          </cell>
          <cell r="AR186">
            <v>0</v>
          </cell>
          <cell r="AS186">
            <v>0</v>
          </cell>
          <cell r="AT186">
            <v>0</v>
          </cell>
          <cell r="AU186">
            <v>0</v>
          </cell>
          <cell r="AV186">
            <v>41751</v>
          </cell>
          <cell r="AW186">
            <v>0</v>
          </cell>
          <cell r="AX186">
            <v>41761</v>
          </cell>
          <cell r="AY186">
            <v>0</v>
          </cell>
          <cell r="AZ186" t="str">
            <v/>
          </cell>
          <cell r="BA186">
            <v>34</v>
          </cell>
          <cell r="BB186" t="str">
            <v>On-Time/Early</v>
          </cell>
          <cell r="BC186" t="str">
            <v/>
          </cell>
          <cell r="BD186" t="str">
            <v>FCA</v>
          </cell>
          <cell r="BE186" t="str">
            <v>Jobsite</v>
          </cell>
          <cell r="BF186" t="str">
            <v>USA</v>
          </cell>
          <cell r="BG186">
            <v>0</v>
          </cell>
          <cell r="BH186" t="str">
            <v>DI</v>
          </cell>
          <cell r="BI186">
            <v>0</v>
          </cell>
          <cell r="BJ186" t="str">
            <v>-</v>
          </cell>
          <cell r="BK186" t="str">
            <v>-</v>
          </cell>
          <cell r="BL186" t="str">
            <v>-</v>
          </cell>
          <cell r="BM186" t="str">
            <v>-</v>
          </cell>
          <cell r="BN186" t="str">
            <v>-</v>
          </cell>
          <cell r="BO186" t="str">
            <v>-</v>
          </cell>
          <cell r="BP186" t="str">
            <v>-</v>
          </cell>
          <cell r="BQ186" t="str">
            <v>-</v>
          </cell>
          <cell r="BR186" t="str">
            <v>-</v>
          </cell>
          <cell r="BS186" t="str">
            <v>-</v>
          </cell>
          <cell r="BT186" t="str">
            <v>-</v>
          </cell>
          <cell r="BU186" t="str">
            <v>-</v>
          </cell>
          <cell r="BV186" t="str">
            <v>-</v>
          </cell>
          <cell r="BW186">
            <v>0</v>
          </cell>
          <cell r="BX186">
            <v>0</v>
          </cell>
          <cell r="BY186">
            <v>0</v>
          </cell>
          <cell r="BZ186" t="str">
            <v>-</v>
          </cell>
          <cell r="CA186" t="str">
            <v>-</v>
          </cell>
          <cell r="CB186" t="str">
            <v>X</v>
          </cell>
          <cell r="CC186" t="str">
            <v>-</v>
          </cell>
          <cell r="CD186">
            <v>0</v>
          </cell>
          <cell r="CE186">
            <v>0</v>
          </cell>
          <cell r="CF186">
            <v>0</v>
          </cell>
          <cell r="CG186">
            <v>0</v>
          </cell>
          <cell r="CH186">
            <v>0</v>
          </cell>
          <cell r="CI186">
            <v>0</v>
          </cell>
          <cell r="CJ186">
            <v>0</v>
          </cell>
          <cell r="CK186">
            <v>0</v>
          </cell>
          <cell r="CL186">
            <v>0</v>
          </cell>
          <cell r="CM186">
            <v>0</v>
          </cell>
          <cell r="CN186">
            <v>0</v>
          </cell>
          <cell r="CO186">
            <v>0</v>
          </cell>
        </row>
        <row r="187">
          <cell r="B187" t="str">
            <v>A2389689-01-04</v>
          </cell>
          <cell r="C187" t="str">
            <v>Enerflex Energy Solutions</v>
          </cell>
          <cell r="D187" t="str">
            <v>Kennedy</v>
          </cell>
          <cell r="E187">
            <v>0</v>
          </cell>
          <cell r="F187" t="str">
            <v>Miller</v>
          </cell>
          <cell r="G187" t="str">
            <v>-</v>
          </cell>
          <cell r="H187" t="str">
            <v>FLT</v>
          </cell>
          <cell r="I187" t="str">
            <v>4500103936</v>
          </cell>
          <cell r="J187">
            <v>0</v>
          </cell>
          <cell r="K187" t="str">
            <v>125718-2</v>
          </cell>
          <cell r="L187">
            <v>0</v>
          </cell>
          <cell r="M187">
            <v>4</v>
          </cell>
          <cell r="N187" t="str">
            <v>LMV322</v>
          </cell>
          <cell r="O187">
            <v>267568</v>
          </cell>
          <cell r="P187" t="str">
            <v>PP</v>
          </cell>
          <cell r="Q187" t="str">
            <v>FLT</v>
          </cell>
          <cell r="R187" t="str">
            <v>PC</v>
          </cell>
          <cell r="S187" t="str">
            <v>N</v>
          </cell>
          <cell r="T187" t="str">
            <v>N</v>
          </cell>
          <cell r="U187">
            <v>41688</v>
          </cell>
          <cell r="V187">
            <v>41689</v>
          </cell>
          <cell r="W187">
            <v>41816</v>
          </cell>
          <cell r="X187">
            <v>41816</v>
          </cell>
          <cell r="Y187">
            <v>41688</v>
          </cell>
          <cell r="Z187">
            <v>41696</v>
          </cell>
          <cell r="AA187">
            <v>41696</v>
          </cell>
          <cell r="AB187">
            <v>41696</v>
          </cell>
          <cell r="AC187">
            <v>41704</v>
          </cell>
          <cell r="AD187">
            <v>41718</v>
          </cell>
          <cell r="AE187">
            <v>41754</v>
          </cell>
          <cell r="AF187">
            <v>41757</v>
          </cell>
          <cell r="AG187">
            <v>0</v>
          </cell>
          <cell r="AH187">
            <v>41786</v>
          </cell>
          <cell r="AI187" t="str">
            <v>-</v>
          </cell>
          <cell r="AJ187">
            <v>49</v>
          </cell>
          <cell r="AK187">
            <v>18.142857142857142</v>
          </cell>
          <cell r="AL187">
            <v>41688</v>
          </cell>
          <cell r="AM187">
            <v>41698</v>
          </cell>
          <cell r="AN187">
            <v>41698</v>
          </cell>
          <cell r="AO187">
            <v>41701</v>
          </cell>
          <cell r="AP187">
            <v>41698</v>
          </cell>
          <cell r="AQ187">
            <v>41710</v>
          </cell>
          <cell r="AR187">
            <v>41710</v>
          </cell>
          <cell r="AS187">
            <v>0</v>
          </cell>
          <cell r="AT187">
            <v>0</v>
          </cell>
          <cell r="AU187">
            <v>0</v>
          </cell>
          <cell r="AV187">
            <v>41715</v>
          </cell>
          <cell r="AW187">
            <v>0</v>
          </cell>
          <cell r="AX187">
            <v>41729</v>
          </cell>
          <cell r="AY187">
            <v>0</v>
          </cell>
          <cell r="AZ187" t="str">
            <v/>
          </cell>
          <cell r="BA187">
            <v>19</v>
          </cell>
          <cell r="BB187" t="str">
            <v>On-Time/Early</v>
          </cell>
          <cell r="BC187" t="str">
            <v>On-Time/Early</v>
          </cell>
          <cell r="BD187" t="str">
            <v>EXW</v>
          </cell>
          <cell r="BE187" t="str">
            <v>Arvada</v>
          </cell>
          <cell r="BF187" t="str">
            <v>USA</v>
          </cell>
          <cell r="BG187">
            <v>0</v>
          </cell>
          <cell r="BH187" t="str">
            <v>DK</v>
          </cell>
          <cell r="BI187">
            <v>0</v>
          </cell>
          <cell r="BJ187" t="str">
            <v>-</v>
          </cell>
          <cell r="BK187" t="str">
            <v>-</v>
          </cell>
          <cell r="BL187" t="str">
            <v>-</v>
          </cell>
          <cell r="BM187" t="str">
            <v>-</v>
          </cell>
          <cell r="BN187" t="str">
            <v>-</v>
          </cell>
          <cell r="BO187" t="str">
            <v>-</v>
          </cell>
          <cell r="BP187" t="str">
            <v>-</v>
          </cell>
          <cell r="BQ187" t="str">
            <v>-</v>
          </cell>
          <cell r="BR187" t="str">
            <v>-</v>
          </cell>
          <cell r="BS187" t="str">
            <v>-</v>
          </cell>
          <cell r="BT187" t="str">
            <v>-</v>
          </cell>
          <cell r="BU187" t="str">
            <v>-</v>
          </cell>
          <cell r="BV187" t="str">
            <v>-</v>
          </cell>
          <cell r="BW187">
            <v>0</v>
          </cell>
          <cell r="BX187">
            <v>0</v>
          </cell>
          <cell r="BY187">
            <v>0</v>
          </cell>
          <cell r="BZ187" t="str">
            <v>-</v>
          </cell>
          <cell r="CA187" t="str">
            <v>-</v>
          </cell>
          <cell r="CB187" t="str">
            <v>X</v>
          </cell>
          <cell r="CC187" t="str">
            <v>-</v>
          </cell>
          <cell r="CD187">
            <v>0</v>
          </cell>
          <cell r="CE187">
            <v>0</v>
          </cell>
          <cell r="CF187">
            <v>0</v>
          </cell>
          <cell r="CG187">
            <v>0</v>
          </cell>
          <cell r="CH187">
            <v>0</v>
          </cell>
          <cell r="CI187">
            <v>0</v>
          </cell>
          <cell r="CJ187">
            <v>0</v>
          </cell>
          <cell r="CK187">
            <v>0</v>
          </cell>
          <cell r="CL187">
            <v>0</v>
          </cell>
          <cell r="CM187">
            <v>0</v>
          </cell>
          <cell r="CN187">
            <v>0</v>
          </cell>
          <cell r="CO187">
            <v>0</v>
          </cell>
        </row>
        <row r="188">
          <cell r="B188" t="str">
            <v>A2403079-01</v>
          </cell>
          <cell r="C188" t="str">
            <v>Taikkiso Co/ Oriental Union Chemical</v>
          </cell>
          <cell r="D188" t="str">
            <v>Wareham</v>
          </cell>
          <cell r="E188">
            <v>0</v>
          </cell>
          <cell r="F188" t="str">
            <v>Miller</v>
          </cell>
          <cell r="G188" t="str">
            <v>-</v>
          </cell>
          <cell r="H188" t="str">
            <v>FLT</v>
          </cell>
          <cell r="I188" t="str">
            <v>TKK2014S-17</v>
          </cell>
          <cell r="J188" t="str">
            <v>PP1301</v>
          </cell>
          <cell r="K188">
            <v>126022</v>
          </cell>
          <cell r="L188">
            <v>0</v>
          </cell>
          <cell r="M188">
            <v>1</v>
          </cell>
          <cell r="N188" t="str">
            <v>LMV311</v>
          </cell>
          <cell r="O188">
            <v>48000</v>
          </cell>
          <cell r="P188" t="str">
            <v>-</v>
          </cell>
          <cell r="Q188" t="str">
            <v>FLT</v>
          </cell>
          <cell r="R188" t="str">
            <v>PA</v>
          </cell>
          <cell r="S188" t="str">
            <v>N</v>
          </cell>
          <cell r="T188" t="str">
            <v>N</v>
          </cell>
          <cell r="U188">
            <v>41719</v>
          </cell>
          <cell r="V188">
            <v>41722</v>
          </cell>
          <cell r="W188">
            <v>41803</v>
          </cell>
          <cell r="X188">
            <v>41803</v>
          </cell>
          <cell r="Y188">
            <v>41719</v>
          </cell>
          <cell r="Z188" t="str">
            <v>-</v>
          </cell>
          <cell r="AA188" t="str">
            <v>-</v>
          </cell>
          <cell r="AB188">
            <v>41729</v>
          </cell>
          <cell r="AC188">
            <v>41691</v>
          </cell>
          <cell r="AD188">
            <v>41705</v>
          </cell>
          <cell r="AE188">
            <v>41755</v>
          </cell>
          <cell r="AF188">
            <v>41758</v>
          </cell>
          <cell r="AG188">
            <v>0</v>
          </cell>
          <cell r="AH188">
            <v>41773</v>
          </cell>
          <cell r="AI188" t="str">
            <v>-</v>
          </cell>
          <cell r="AJ188">
            <v>27</v>
          </cell>
          <cell r="AK188">
            <v>11.571428571428571</v>
          </cell>
          <cell r="AL188">
            <v>41719</v>
          </cell>
          <cell r="AM188" t="str">
            <v>-</v>
          </cell>
          <cell r="AN188" t="str">
            <v>-</v>
          </cell>
          <cell r="AO188">
            <v>41752</v>
          </cell>
          <cell r="AP188">
            <v>41753</v>
          </cell>
          <cell r="AQ188">
            <v>41754</v>
          </cell>
          <cell r="AR188">
            <v>41757</v>
          </cell>
          <cell r="AS188">
            <v>41759</v>
          </cell>
          <cell r="AT188" t="str">
            <v>Boening</v>
          </cell>
          <cell r="AU188" t="str">
            <v>Boening</v>
          </cell>
          <cell r="AV188">
            <v>41759</v>
          </cell>
          <cell r="AW188">
            <v>0</v>
          </cell>
          <cell r="AX188">
            <v>41764</v>
          </cell>
          <cell r="AY188">
            <v>0</v>
          </cell>
          <cell r="AZ188" t="str">
            <v/>
          </cell>
          <cell r="BA188">
            <v>28</v>
          </cell>
          <cell r="BB188" t="str">
            <v>Late</v>
          </cell>
          <cell r="BC188" t="str">
            <v>Late</v>
          </cell>
          <cell r="BD188" t="str">
            <v>EXW</v>
          </cell>
          <cell r="BE188" t="str">
            <v>Arvada</v>
          </cell>
          <cell r="BF188" t="str">
            <v>Taiwan</v>
          </cell>
          <cell r="BG188">
            <v>0</v>
          </cell>
          <cell r="BH188" t="str">
            <v>DK</v>
          </cell>
          <cell r="BI188">
            <v>0</v>
          </cell>
          <cell r="BJ188" t="str">
            <v>-</v>
          </cell>
          <cell r="BK188" t="str">
            <v>-</v>
          </cell>
          <cell r="BL188" t="str">
            <v>-</v>
          </cell>
          <cell r="BM188" t="str">
            <v>-</v>
          </cell>
          <cell r="BN188" t="str">
            <v>-</v>
          </cell>
          <cell r="BO188" t="str">
            <v>-</v>
          </cell>
          <cell r="BP188" t="str">
            <v>-</v>
          </cell>
          <cell r="BQ188" t="str">
            <v>-</v>
          </cell>
          <cell r="BR188" t="str">
            <v>-</v>
          </cell>
          <cell r="BS188" t="str">
            <v>-</v>
          </cell>
          <cell r="BT188" t="str">
            <v>-</v>
          </cell>
          <cell r="BU188" t="str">
            <v>-</v>
          </cell>
          <cell r="BV188" t="str">
            <v>-</v>
          </cell>
          <cell r="BW188">
            <v>0</v>
          </cell>
          <cell r="BX188">
            <v>0</v>
          </cell>
          <cell r="BY188">
            <v>0</v>
          </cell>
          <cell r="BZ188" t="str">
            <v>-</v>
          </cell>
          <cell r="CA188" t="str">
            <v>-</v>
          </cell>
          <cell r="CB188" t="str">
            <v>X</v>
          </cell>
          <cell r="CC188" t="str">
            <v>-</v>
          </cell>
          <cell r="CD188">
            <v>0</v>
          </cell>
          <cell r="CE188">
            <v>0</v>
          </cell>
          <cell r="CF188">
            <v>0</v>
          </cell>
          <cell r="CG188">
            <v>0</v>
          </cell>
          <cell r="CH188">
            <v>0</v>
          </cell>
          <cell r="CI188">
            <v>0</v>
          </cell>
          <cell r="CJ188">
            <v>0</v>
          </cell>
          <cell r="CK188">
            <v>0</v>
          </cell>
          <cell r="CL188">
            <v>0</v>
          </cell>
          <cell r="CM188">
            <v>0</v>
          </cell>
          <cell r="CN188">
            <v>0</v>
          </cell>
          <cell r="CO188">
            <v>0</v>
          </cell>
        </row>
        <row r="189">
          <cell r="B189" t="str">
            <v>A2352951-04-05</v>
          </cell>
          <cell r="C189" t="str">
            <v>Ventech Eng/ SC Condensate</v>
          </cell>
          <cell r="D189" t="str">
            <v>Elkins</v>
          </cell>
          <cell r="E189">
            <v>0</v>
          </cell>
          <cell r="F189" t="str">
            <v>Reichert</v>
          </cell>
          <cell r="G189" t="str">
            <v>Gibson</v>
          </cell>
          <cell r="H189" t="str">
            <v>Heidi</v>
          </cell>
          <cell r="I189" t="str">
            <v>4771002-13-02163</v>
          </cell>
          <cell r="J189" t="str">
            <v>P-2007 A/B</v>
          </cell>
          <cell r="K189" t="str">
            <v>118504-5</v>
          </cell>
          <cell r="L189">
            <v>0</v>
          </cell>
          <cell r="M189">
            <v>2</v>
          </cell>
          <cell r="N189" t="str">
            <v>LMV311</v>
          </cell>
          <cell r="O189">
            <v>249802</v>
          </cell>
          <cell r="P189" t="str">
            <v>PP</v>
          </cell>
          <cell r="Q189" t="str">
            <v>MCPX</v>
          </cell>
          <cell r="R189" t="str">
            <v>PC</v>
          </cell>
          <cell r="S189" t="str">
            <v>Y</v>
          </cell>
          <cell r="T189" t="str">
            <v>N</v>
          </cell>
          <cell r="U189">
            <v>41584</v>
          </cell>
          <cell r="V189">
            <v>41585</v>
          </cell>
          <cell r="W189">
            <v>41815</v>
          </cell>
          <cell r="X189">
            <v>41820</v>
          </cell>
          <cell r="Y189">
            <v>41584</v>
          </cell>
          <cell r="Z189">
            <v>41592</v>
          </cell>
          <cell r="AA189">
            <v>41592</v>
          </cell>
          <cell r="AB189">
            <v>41592</v>
          </cell>
          <cell r="AC189">
            <v>41708</v>
          </cell>
          <cell r="AD189">
            <v>41722</v>
          </cell>
          <cell r="AE189">
            <v>41758</v>
          </cell>
          <cell r="AF189">
            <v>41761</v>
          </cell>
          <cell r="AG189">
            <v>0</v>
          </cell>
          <cell r="AH189">
            <v>41790</v>
          </cell>
          <cell r="AI189" t="str">
            <v>-</v>
          </cell>
          <cell r="AJ189">
            <v>127</v>
          </cell>
          <cell r="AK189">
            <v>33.571428571428569</v>
          </cell>
          <cell r="AL189">
            <v>41584</v>
          </cell>
          <cell r="AM189">
            <v>41625</v>
          </cell>
          <cell r="AN189">
            <v>41652</v>
          </cell>
          <cell r="AO189">
            <v>41649</v>
          </cell>
          <cell r="AP189">
            <v>41750</v>
          </cell>
          <cell r="AQ189">
            <v>41765</v>
          </cell>
          <cell r="AR189">
            <v>41765</v>
          </cell>
          <cell r="AS189">
            <v>0</v>
          </cell>
          <cell r="AT189" t="str">
            <v>Kampman</v>
          </cell>
          <cell r="AU189">
            <v>0</v>
          </cell>
          <cell r="AV189">
            <v>41772</v>
          </cell>
          <cell r="AW189">
            <v>0</v>
          </cell>
          <cell r="AX189">
            <v>41781</v>
          </cell>
          <cell r="AY189">
            <v>0</v>
          </cell>
          <cell r="AZ189" t="str">
            <v/>
          </cell>
          <cell r="BA189">
            <v>134</v>
          </cell>
          <cell r="BB189" t="str">
            <v>Late</v>
          </cell>
          <cell r="BC189" t="str">
            <v>Late</v>
          </cell>
          <cell r="BD189" t="str">
            <v>EXW</v>
          </cell>
          <cell r="BE189" t="str">
            <v>Arvada</v>
          </cell>
          <cell r="BF189" t="str">
            <v>Kazakstan</v>
          </cell>
          <cell r="BG189">
            <v>0</v>
          </cell>
          <cell r="BH189" t="str">
            <v>OE</v>
          </cell>
          <cell r="BI189">
            <v>2010</v>
          </cell>
          <cell r="BJ189">
            <v>41592</v>
          </cell>
          <cell r="BK189">
            <v>41599</v>
          </cell>
          <cell r="BL189">
            <v>41608</v>
          </cell>
          <cell r="BM189">
            <v>41613</v>
          </cell>
          <cell r="BN189">
            <v>41834</v>
          </cell>
          <cell r="BO189">
            <v>41841</v>
          </cell>
          <cell r="BP189">
            <v>41603</v>
          </cell>
          <cell r="BQ189">
            <v>41670</v>
          </cell>
          <cell r="BR189">
            <v>188</v>
          </cell>
          <cell r="BS189">
            <v>183</v>
          </cell>
          <cell r="BT189">
            <v>0</v>
          </cell>
          <cell r="BU189">
            <v>-38</v>
          </cell>
          <cell r="BV189">
            <v>-45</v>
          </cell>
          <cell r="BW189">
            <v>0</v>
          </cell>
          <cell r="BX189">
            <v>0</v>
          </cell>
          <cell r="BY189">
            <v>0</v>
          </cell>
          <cell r="BZ189">
            <v>0</v>
          </cell>
          <cell r="CA189">
            <v>0</v>
          </cell>
          <cell r="CB189">
            <v>0</v>
          </cell>
          <cell r="CC189">
            <v>0</v>
          </cell>
          <cell r="CD189" t="str">
            <v>66/16/3</v>
          </cell>
          <cell r="CE189">
            <v>0</v>
          </cell>
          <cell r="CF189">
            <v>0</v>
          </cell>
          <cell r="CG189">
            <v>0</v>
          </cell>
          <cell r="CH189">
            <v>0</v>
          </cell>
          <cell r="CI189">
            <v>0</v>
          </cell>
          <cell r="CJ189">
            <v>0</v>
          </cell>
          <cell r="CK189">
            <v>0</v>
          </cell>
          <cell r="CL189">
            <v>0</v>
          </cell>
          <cell r="CM189">
            <v>0</v>
          </cell>
          <cell r="CN189">
            <v>0</v>
          </cell>
          <cell r="CO189">
            <v>0</v>
          </cell>
        </row>
        <row r="190">
          <cell r="B190" t="str">
            <v>A2352951-03</v>
          </cell>
          <cell r="C190" t="str">
            <v>Ventech Eng/ SC Condensate</v>
          </cell>
          <cell r="D190" t="str">
            <v>Elkins</v>
          </cell>
          <cell r="E190">
            <v>0</v>
          </cell>
          <cell r="F190" t="str">
            <v>Reichert</v>
          </cell>
          <cell r="G190" t="str">
            <v>Gibson</v>
          </cell>
          <cell r="H190" t="str">
            <v>Heidi</v>
          </cell>
          <cell r="I190" t="str">
            <v>4771002-13-02163</v>
          </cell>
          <cell r="J190" t="str">
            <v>P-2002</v>
          </cell>
          <cell r="K190" t="str">
            <v>118504-5</v>
          </cell>
          <cell r="L190">
            <v>0</v>
          </cell>
          <cell r="M190">
            <v>1</v>
          </cell>
          <cell r="N190" t="str">
            <v>LMV322</v>
          </cell>
          <cell r="O190">
            <v>88306</v>
          </cell>
          <cell r="P190" t="str">
            <v>PP</v>
          </cell>
          <cell r="Q190" t="str">
            <v>MCPX</v>
          </cell>
          <cell r="R190" t="str">
            <v>PC</v>
          </cell>
          <cell r="S190" t="str">
            <v>Y</v>
          </cell>
          <cell r="T190" t="str">
            <v>N</v>
          </cell>
          <cell r="U190">
            <v>41584</v>
          </cell>
          <cell r="V190">
            <v>41585</v>
          </cell>
          <cell r="W190">
            <v>41815</v>
          </cell>
          <cell r="X190">
            <v>41820</v>
          </cell>
          <cell r="Y190">
            <v>41584</v>
          </cell>
          <cell r="Z190">
            <v>41592</v>
          </cell>
          <cell r="AA190">
            <v>41592</v>
          </cell>
          <cell r="AB190">
            <v>41592</v>
          </cell>
          <cell r="AC190">
            <v>41708</v>
          </cell>
          <cell r="AD190">
            <v>41722</v>
          </cell>
          <cell r="AE190">
            <v>41758</v>
          </cell>
          <cell r="AF190">
            <v>41761</v>
          </cell>
          <cell r="AG190">
            <v>0</v>
          </cell>
          <cell r="AH190">
            <v>41790</v>
          </cell>
          <cell r="AI190" t="str">
            <v>-</v>
          </cell>
          <cell r="AJ190">
            <v>127</v>
          </cell>
          <cell r="AK190">
            <v>33.571428571428569</v>
          </cell>
          <cell r="AL190">
            <v>41584</v>
          </cell>
          <cell r="AM190">
            <v>41625</v>
          </cell>
          <cell r="AN190">
            <v>41652</v>
          </cell>
          <cell r="AO190">
            <v>41649</v>
          </cell>
          <cell r="AP190">
            <v>41750</v>
          </cell>
          <cell r="AQ190">
            <v>41759</v>
          </cell>
          <cell r="AR190">
            <v>41765</v>
          </cell>
          <cell r="AS190">
            <v>0</v>
          </cell>
          <cell r="AT190" t="str">
            <v>Kampman</v>
          </cell>
          <cell r="AU190">
            <v>0</v>
          </cell>
          <cell r="AV190">
            <v>41772</v>
          </cell>
          <cell r="AW190">
            <v>0</v>
          </cell>
          <cell r="AX190">
            <v>41780</v>
          </cell>
          <cell r="AY190">
            <v>0</v>
          </cell>
          <cell r="AZ190" t="str">
            <v/>
          </cell>
          <cell r="BA190">
            <v>134</v>
          </cell>
          <cell r="BB190" t="str">
            <v>Late</v>
          </cell>
          <cell r="BC190" t="str">
            <v>Late</v>
          </cell>
          <cell r="BD190" t="str">
            <v>EXW</v>
          </cell>
          <cell r="BE190" t="str">
            <v>Arvada</v>
          </cell>
          <cell r="BF190" t="str">
            <v>Kazakstan</v>
          </cell>
          <cell r="BG190">
            <v>0</v>
          </cell>
          <cell r="BH190" t="str">
            <v>OE</v>
          </cell>
          <cell r="BI190">
            <v>2010</v>
          </cell>
          <cell r="BJ190">
            <v>41592</v>
          </cell>
          <cell r="BK190">
            <v>41599</v>
          </cell>
          <cell r="BL190">
            <v>41608</v>
          </cell>
          <cell r="BM190">
            <v>41613</v>
          </cell>
          <cell r="BN190">
            <v>41834</v>
          </cell>
          <cell r="BO190">
            <v>41841</v>
          </cell>
          <cell r="BP190">
            <v>41603</v>
          </cell>
          <cell r="BQ190">
            <v>41670</v>
          </cell>
          <cell r="BR190">
            <v>188</v>
          </cell>
          <cell r="BS190">
            <v>183</v>
          </cell>
          <cell r="BT190">
            <v>0</v>
          </cell>
          <cell r="BU190">
            <v>-38</v>
          </cell>
          <cell r="BV190">
            <v>-45</v>
          </cell>
          <cell r="BW190">
            <v>0</v>
          </cell>
          <cell r="BX190">
            <v>0</v>
          </cell>
          <cell r="BY190">
            <v>0</v>
          </cell>
          <cell r="BZ190">
            <v>0</v>
          </cell>
          <cell r="CA190">
            <v>0</v>
          </cell>
          <cell r="CB190">
            <v>0</v>
          </cell>
          <cell r="CC190">
            <v>0</v>
          </cell>
          <cell r="CD190" t="str">
            <v>66/16/3</v>
          </cell>
          <cell r="CE190">
            <v>0</v>
          </cell>
          <cell r="CF190">
            <v>0</v>
          </cell>
          <cell r="CG190">
            <v>0</v>
          </cell>
          <cell r="CH190">
            <v>0</v>
          </cell>
          <cell r="CI190">
            <v>0</v>
          </cell>
          <cell r="CJ190">
            <v>0</v>
          </cell>
          <cell r="CK190">
            <v>0</v>
          </cell>
          <cell r="CL190">
            <v>0</v>
          </cell>
          <cell r="CM190">
            <v>0</v>
          </cell>
          <cell r="CN190">
            <v>0</v>
          </cell>
          <cell r="CO190">
            <v>0</v>
          </cell>
        </row>
        <row r="191">
          <cell r="B191" t="str">
            <v>A2352951-01-02</v>
          </cell>
          <cell r="C191" t="str">
            <v>Ventech Eng/ SC Condensate</v>
          </cell>
          <cell r="D191" t="str">
            <v>Elkins</v>
          </cell>
          <cell r="E191">
            <v>0</v>
          </cell>
          <cell r="F191" t="str">
            <v>Reichert</v>
          </cell>
          <cell r="G191" t="str">
            <v>Gibson</v>
          </cell>
          <cell r="H191" t="str">
            <v>Heidi</v>
          </cell>
          <cell r="I191" t="str">
            <v>4771002-13-02163</v>
          </cell>
          <cell r="J191" t="str">
            <v>P-2001 A/B</v>
          </cell>
          <cell r="K191" t="str">
            <v>118504-5</v>
          </cell>
          <cell r="L191">
            <v>0</v>
          </cell>
          <cell r="M191">
            <v>2</v>
          </cell>
          <cell r="N191" t="str">
            <v>LMV311</v>
          </cell>
          <cell r="O191">
            <v>267114</v>
          </cell>
          <cell r="P191" t="str">
            <v>PP</v>
          </cell>
          <cell r="Q191" t="str">
            <v>MCPX</v>
          </cell>
          <cell r="R191" t="str">
            <v>PC</v>
          </cell>
          <cell r="S191" t="str">
            <v>Y</v>
          </cell>
          <cell r="T191" t="str">
            <v>N</v>
          </cell>
          <cell r="U191">
            <v>41584</v>
          </cell>
          <cell r="V191">
            <v>41585</v>
          </cell>
          <cell r="W191">
            <v>41815</v>
          </cell>
          <cell r="X191">
            <v>41820</v>
          </cell>
          <cell r="Y191">
            <v>41584</v>
          </cell>
          <cell r="Z191">
            <v>41592</v>
          </cell>
          <cell r="AA191">
            <v>41592</v>
          </cell>
          <cell r="AB191">
            <v>41592</v>
          </cell>
          <cell r="AC191">
            <v>41708</v>
          </cell>
          <cell r="AD191">
            <v>41722</v>
          </cell>
          <cell r="AE191">
            <v>41758</v>
          </cell>
          <cell r="AF191">
            <v>41761</v>
          </cell>
          <cell r="AG191">
            <v>0</v>
          </cell>
          <cell r="AH191">
            <v>41790</v>
          </cell>
          <cell r="AI191" t="str">
            <v>-</v>
          </cell>
          <cell r="AJ191">
            <v>127</v>
          </cell>
          <cell r="AK191">
            <v>33.571428571428569</v>
          </cell>
          <cell r="AL191">
            <v>41584</v>
          </cell>
          <cell r="AM191">
            <v>41625</v>
          </cell>
          <cell r="AN191">
            <v>41652</v>
          </cell>
          <cell r="AO191">
            <v>41649</v>
          </cell>
          <cell r="AP191">
            <v>41750</v>
          </cell>
          <cell r="AQ191">
            <v>41765</v>
          </cell>
          <cell r="AR191">
            <v>41765</v>
          </cell>
          <cell r="AS191">
            <v>0</v>
          </cell>
          <cell r="AT191" t="str">
            <v>Kampman</v>
          </cell>
          <cell r="AU191">
            <v>0</v>
          </cell>
          <cell r="AV191">
            <v>0</v>
          </cell>
          <cell r="AW191">
            <v>0</v>
          </cell>
          <cell r="AX191">
            <v>41775</v>
          </cell>
          <cell r="AY191">
            <v>0</v>
          </cell>
          <cell r="AZ191" t="str">
            <v/>
          </cell>
          <cell r="BA191" t="str">
            <v/>
          </cell>
          <cell r="BB191" t="str">
            <v/>
          </cell>
          <cell r="BC191" t="str">
            <v>Late</v>
          </cell>
          <cell r="BD191" t="str">
            <v>EXW</v>
          </cell>
          <cell r="BE191" t="str">
            <v>Arvada</v>
          </cell>
          <cell r="BF191" t="str">
            <v>Kazakstan</v>
          </cell>
          <cell r="BG191">
            <v>0</v>
          </cell>
          <cell r="BH191" t="str">
            <v>OE</v>
          </cell>
          <cell r="BI191">
            <v>2010</v>
          </cell>
          <cell r="BJ191">
            <v>41592</v>
          </cell>
          <cell r="BK191">
            <v>41599</v>
          </cell>
          <cell r="BL191">
            <v>41608</v>
          </cell>
          <cell r="BM191">
            <v>41613</v>
          </cell>
          <cell r="BN191">
            <v>41834</v>
          </cell>
          <cell r="BO191">
            <v>41841</v>
          </cell>
          <cell r="BP191">
            <v>41603</v>
          </cell>
          <cell r="BQ191">
            <v>41670</v>
          </cell>
          <cell r="BR191">
            <v>188</v>
          </cell>
          <cell r="BS191">
            <v>183</v>
          </cell>
          <cell r="BT191">
            <v>0</v>
          </cell>
          <cell r="BU191">
            <v>-38</v>
          </cell>
          <cell r="BV191">
            <v>-45</v>
          </cell>
          <cell r="BW191">
            <v>0</v>
          </cell>
          <cell r="BX191">
            <v>0</v>
          </cell>
          <cell r="BY191">
            <v>0</v>
          </cell>
          <cell r="BZ191">
            <v>0</v>
          </cell>
          <cell r="CA191">
            <v>0</v>
          </cell>
          <cell r="CB191">
            <v>0</v>
          </cell>
          <cell r="CC191">
            <v>0</v>
          </cell>
          <cell r="CD191" t="str">
            <v>66/16/3</v>
          </cell>
          <cell r="CE191">
            <v>0</v>
          </cell>
          <cell r="CF191">
            <v>0</v>
          </cell>
          <cell r="CG191">
            <v>0</v>
          </cell>
          <cell r="CH191">
            <v>0</v>
          </cell>
          <cell r="CI191">
            <v>0</v>
          </cell>
          <cell r="CJ191">
            <v>0</v>
          </cell>
          <cell r="CK191">
            <v>0</v>
          </cell>
          <cell r="CL191">
            <v>0</v>
          </cell>
          <cell r="CM191">
            <v>0</v>
          </cell>
          <cell r="CN191">
            <v>0</v>
          </cell>
          <cell r="CO191">
            <v>0</v>
          </cell>
        </row>
        <row r="192">
          <cell r="B192" t="str">
            <v>A2364479-01-02</v>
          </cell>
          <cell r="C192" t="str">
            <v>LG-Toyo Eng Co Ltd/ Lotte Chemical</v>
          </cell>
          <cell r="D192" t="str">
            <v>Sideri</v>
          </cell>
          <cell r="E192">
            <v>0</v>
          </cell>
          <cell r="F192">
            <v>0</v>
          </cell>
          <cell r="G192">
            <v>0</v>
          </cell>
          <cell r="H192" t="str">
            <v>Heidi</v>
          </cell>
          <cell r="I192" t="str">
            <v>PO-W1319-31-003</v>
          </cell>
          <cell r="J192" t="str">
            <v>P-604A/B</v>
          </cell>
          <cell r="K192">
            <v>121762</v>
          </cell>
          <cell r="L192" t="str">
            <v>Gonzales</v>
          </cell>
          <cell r="M192">
            <v>2</v>
          </cell>
          <cell r="N192" t="str">
            <v>LMV322</v>
          </cell>
          <cell r="O192">
            <v>245000</v>
          </cell>
          <cell r="P192" t="str">
            <v>PP</v>
          </cell>
          <cell r="Q192" t="str">
            <v>MCPX</v>
          </cell>
          <cell r="R192" t="str">
            <v>PD</v>
          </cell>
          <cell r="S192" t="str">
            <v>N</v>
          </cell>
          <cell r="T192" t="str">
            <v>N</v>
          </cell>
          <cell r="U192">
            <v>41618</v>
          </cell>
          <cell r="V192">
            <v>41618</v>
          </cell>
          <cell r="W192">
            <v>41828</v>
          </cell>
          <cell r="X192">
            <v>41828</v>
          </cell>
          <cell r="Y192">
            <v>41618</v>
          </cell>
          <cell r="Z192">
            <v>41625</v>
          </cell>
          <cell r="AA192">
            <v>41625</v>
          </cell>
          <cell r="AB192">
            <v>41625</v>
          </cell>
          <cell r="AC192">
            <v>41716</v>
          </cell>
          <cell r="AD192">
            <v>41730</v>
          </cell>
          <cell r="AE192">
            <v>41757</v>
          </cell>
          <cell r="AF192">
            <v>41761</v>
          </cell>
          <cell r="AG192">
            <v>0</v>
          </cell>
          <cell r="AH192">
            <v>41798</v>
          </cell>
          <cell r="AI192" t="str">
            <v>-</v>
          </cell>
          <cell r="AJ192">
            <v>104</v>
          </cell>
          <cell r="AK192">
            <v>30</v>
          </cell>
          <cell r="AL192">
            <v>41618</v>
          </cell>
          <cell r="AM192">
            <v>41637</v>
          </cell>
          <cell r="AN192">
            <v>41637</v>
          </cell>
          <cell r="AO192">
            <v>41660</v>
          </cell>
          <cell r="AP192">
            <v>41648</v>
          </cell>
          <cell r="AQ192">
            <v>41738</v>
          </cell>
          <cell r="AR192">
            <v>41738</v>
          </cell>
          <cell r="AS192">
            <v>0</v>
          </cell>
          <cell r="AT192" t="str">
            <v>Parks</v>
          </cell>
          <cell r="AU192">
            <v>0</v>
          </cell>
          <cell r="AV192">
            <v>41751</v>
          </cell>
          <cell r="AW192">
            <v>0</v>
          </cell>
          <cell r="AX192">
            <v>41760</v>
          </cell>
          <cell r="AY192">
            <v>0</v>
          </cell>
          <cell r="AZ192" t="str">
            <v/>
          </cell>
          <cell r="BA192">
            <v>96</v>
          </cell>
          <cell r="BB192" t="str">
            <v>On-Time/Early</v>
          </cell>
          <cell r="BC192" t="str">
            <v>Late</v>
          </cell>
          <cell r="BD192" t="str">
            <v>FOB</v>
          </cell>
          <cell r="BE192" t="str">
            <v>Long Beach Port</v>
          </cell>
          <cell r="BF192" t="str">
            <v>Korea</v>
          </cell>
          <cell r="BG192">
            <v>0</v>
          </cell>
          <cell r="BH192" t="str">
            <v>OD</v>
          </cell>
          <cell r="BI192">
            <v>2010</v>
          </cell>
          <cell r="BJ192">
            <v>41625</v>
          </cell>
          <cell r="BK192">
            <v>41632</v>
          </cell>
          <cell r="BL192">
            <v>41637</v>
          </cell>
          <cell r="BM192">
            <v>41646</v>
          </cell>
          <cell r="BN192">
            <v>41842</v>
          </cell>
          <cell r="BO192">
            <v>41849</v>
          </cell>
          <cell r="BP192">
            <v>41626</v>
          </cell>
          <cell r="BQ192">
            <v>41627</v>
          </cell>
          <cell r="BR192">
            <v>159</v>
          </cell>
          <cell r="BS192">
            <v>41647</v>
          </cell>
          <cell r="BT192">
            <v>0</v>
          </cell>
          <cell r="BU192">
            <v>-46</v>
          </cell>
          <cell r="BV192">
            <v>-53</v>
          </cell>
          <cell r="BW192">
            <v>0</v>
          </cell>
          <cell r="BX192">
            <v>0</v>
          </cell>
          <cell r="BY192">
            <v>0</v>
          </cell>
          <cell r="BZ192">
            <v>0</v>
          </cell>
          <cell r="CA192">
            <v>41674</v>
          </cell>
          <cell r="CB192">
            <v>0</v>
          </cell>
          <cell r="CC192">
            <v>0</v>
          </cell>
          <cell r="CD192" t="str">
            <v>31/20/16</v>
          </cell>
          <cell r="CE192">
            <v>0</v>
          </cell>
          <cell r="CF192">
            <v>0</v>
          </cell>
          <cell r="CG192">
            <v>0</v>
          </cell>
          <cell r="CH192">
            <v>0</v>
          </cell>
          <cell r="CI192">
            <v>0</v>
          </cell>
          <cell r="CJ192">
            <v>0</v>
          </cell>
          <cell r="CK192">
            <v>0</v>
          </cell>
          <cell r="CL192">
            <v>0</v>
          </cell>
          <cell r="CM192">
            <v>0</v>
          </cell>
          <cell r="CN192">
            <v>0</v>
          </cell>
          <cell r="CO192">
            <v>0</v>
          </cell>
        </row>
        <row r="193">
          <cell r="B193" t="str">
            <v>A2409071-01</v>
          </cell>
          <cell r="C193" t="str">
            <v>NATPRO/ Energie Valero</v>
          </cell>
          <cell r="D193" t="str">
            <v>Kennedy</v>
          </cell>
          <cell r="E193">
            <v>0</v>
          </cell>
          <cell r="F193" t="str">
            <v>Miller</v>
          </cell>
          <cell r="G193" t="str">
            <v>-</v>
          </cell>
          <cell r="H193" t="str">
            <v>FLT</v>
          </cell>
          <cell r="I193" t="str">
            <v>PUR502972</v>
          </cell>
          <cell r="J193" t="str">
            <v>P-2408-26</v>
          </cell>
          <cell r="K193" t="str">
            <v>120578-1</v>
          </cell>
          <cell r="L193">
            <v>0</v>
          </cell>
          <cell r="M193">
            <v>1</v>
          </cell>
          <cell r="N193" t="str">
            <v>LMV806</v>
          </cell>
          <cell r="O193">
            <v>9328.92</v>
          </cell>
          <cell r="P193" t="str">
            <v>-</v>
          </cell>
          <cell r="Q193" t="str">
            <v>FLT</v>
          </cell>
          <cell r="R193" t="str">
            <v>PA</v>
          </cell>
          <cell r="S193" t="str">
            <v>N</v>
          </cell>
          <cell r="T193" t="str">
            <v>N</v>
          </cell>
          <cell r="U193">
            <v>41733</v>
          </cell>
          <cell r="V193">
            <v>41736</v>
          </cell>
          <cell r="W193">
            <v>41810</v>
          </cell>
          <cell r="X193">
            <v>41810</v>
          </cell>
          <cell r="Y193">
            <v>41736</v>
          </cell>
          <cell r="Z193">
            <v>41743</v>
          </cell>
          <cell r="AA193" t="str">
            <v>-</v>
          </cell>
          <cell r="AB193">
            <v>41743</v>
          </cell>
          <cell r="AC193">
            <v>41698</v>
          </cell>
          <cell r="AD193">
            <v>41712</v>
          </cell>
          <cell r="AE193">
            <v>41762</v>
          </cell>
          <cell r="AF193">
            <v>41765</v>
          </cell>
          <cell r="AG193">
            <v>0</v>
          </cell>
          <cell r="AH193">
            <v>41780</v>
          </cell>
          <cell r="AI193" t="str">
            <v>-</v>
          </cell>
          <cell r="AJ193">
            <v>22</v>
          </cell>
          <cell r="AK193">
            <v>10.571428571428571</v>
          </cell>
          <cell r="AL193">
            <v>41736</v>
          </cell>
          <cell r="AM193">
            <v>41738</v>
          </cell>
          <cell r="AN193" t="str">
            <v>-</v>
          </cell>
          <cell r="AO193">
            <v>41752</v>
          </cell>
          <cell r="AP193">
            <v>41751</v>
          </cell>
          <cell r="AQ193">
            <v>0</v>
          </cell>
          <cell r="AR193">
            <v>41760</v>
          </cell>
          <cell r="AS193">
            <v>41765</v>
          </cell>
          <cell r="AT193" t="str">
            <v>Wareham</v>
          </cell>
          <cell r="AU193" t="str">
            <v>Wareham</v>
          </cell>
          <cell r="AV193">
            <v>41765</v>
          </cell>
          <cell r="AW193">
            <v>0</v>
          </cell>
          <cell r="AX193">
            <v>41772</v>
          </cell>
          <cell r="AY193">
            <v>0</v>
          </cell>
          <cell r="AZ193" t="str">
            <v/>
          </cell>
          <cell r="BA193">
            <v>22</v>
          </cell>
          <cell r="BB193" t="str">
            <v>On-Time/Early</v>
          </cell>
          <cell r="BC193" t="str">
            <v/>
          </cell>
          <cell r="BD193" t="str">
            <v>FCA</v>
          </cell>
          <cell r="BE193" t="str">
            <v>Arvada</v>
          </cell>
          <cell r="BF193" t="str">
            <v>CANADA</v>
          </cell>
          <cell r="BG193">
            <v>0</v>
          </cell>
          <cell r="BH193" t="str">
            <v>DI</v>
          </cell>
          <cell r="BI193">
            <v>0</v>
          </cell>
          <cell r="BJ193" t="str">
            <v>-</v>
          </cell>
          <cell r="BK193" t="str">
            <v>-</v>
          </cell>
          <cell r="BL193" t="str">
            <v>-</v>
          </cell>
          <cell r="BM193" t="str">
            <v>-</v>
          </cell>
          <cell r="BN193" t="str">
            <v>-</v>
          </cell>
          <cell r="BO193" t="str">
            <v>-</v>
          </cell>
          <cell r="BP193" t="str">
            <v>-</v>
          </cell>
          <cell r="BQ193" t="str">
            <v>-</v>
          </cell>
          <cell r="BR193" t="str">
            <v>-</v>
          </cell>
          <cell r="BS193" t="str">
            <v>-</v>
          </cell>
          <cell r="BT193" t="str">
            <v>-</v>
          </cell>
          <cell r="BU193" t="str">
            <v>-</v>
          </cell>
          <cell r="BV193" t="str">
            <v>-</v>
          </cell>
          <cell r="BW193">
            <v>0</v>
          </cell>
          <cell r="BX193">
            <v>0</v>
          </cell>
          <cell r="BY193">
            <v>0</v>
          </cell>
          <cell r="BZ193" t="str">
            <v>-</v>
          </cell>
          <cell r="CA193" t="str">
            <v>-</v>
          </cell>
          <cell r="CB193" t="str">
            <v>X</v>
          </cell>
          <cell r="CC193" t="str">
            <v>-</v>
          </cell>
          <cell r="CD193">
            <v>0</v>
          </cell>
          <cell r="CE193">
            <v>0</v>
          </cell>
          <cell r="CF193">
            <v>0</v>
          </cell>
          <cell r="CG193">
            <v>0</v>
          </cell>
          <cell r="CH193">
            <v>0</v>
          </cell>
          <cell r="CI193">
            <v>0</v>
          </cell>
          <cell r="CJ193">
            <v>0</v>
          </cell>
          <cell r="CK193">
            <v>0</v>
          </cell>
          <cell r="CL193">
            <v>0</v>
          </cell>
          <cell r="CM193">
            <v>0</v>
          </cell>
          <cell r="CN193">
            <v>0</v>
          </cell>
          <cell r="CO193">
            <v>0</v>
          </cell>
        </row>
        <row r="194">
          <cell r="B194" t="str">
            <v>A2401267-01</v>
          </cell>
          <cell r="C194" t="str">
            <v>Mexichem Flour, Inc</v>
          </cell>
          <cell r="D194" t="str">
            <v>Kennedy</v>
          </cell>
          <cell r="E194">
            <v>0</v>
          </cell>
          <cell r="F194" t="str">
            <v>Miller</v>
          </cell>
          <cell r="G194" t="str">
            <v>-</v>
          </cell>
          <cell r="H194" t="str">
            <v>FLT</v>
          </cell>
          <cell r="I194" t="str">
            <v>5000435818</v>
          </cell>
          <cell r="J194" t="str">
            <v>P-939 A/B</v>
          </cell>
          <cell r="K194" t="str">
            <v>125494-1</v>
          </cell>
          <cell r="L194">
            <v>0</v>
          </cell>
          <cell r="M194">
            <v>1</v>
          </cell>
          <cell r="N194" t="str">
            <v>LMV806</v>
          </cell>
          <cell r="O194">
            <v>30671</v>
          </cell>
          <cell r="P194" t="str">
            <v>-</v>
          </cell>
          <cell r="Q194" t="str">
            <v>FLT</v>
          </cell>
          <cell r="R194" t="str">
            <v>PA</v>
          </cell>
          <cell r="S194" t="str">
            <v>N</v>
          </cell>
          <cell r="T194" t="str">
            <v>N</v>
          </cell>
          <cell r="U194">
            <v>41716</v>
          </cell>
          <cell r="V194">
            <v>41717</v>
          </cell>
          <cell r="W194">
            <v>41816</v>
          </cell>
          <cell r="X194">
            <v>41816</v>
          </cell>
          <cell r="Y194">
            <v>41716</v>
          </cell>
          <cell r="Z194" t="str">
            <v>-</v>
          </cell>
          <cell r="AA194" t="str">
            <v>-</v>
          </cell>
          <cell r="AB194">
            <v>41724</v>
          </cell>
          <cell r="AC194">
            <v>41704</v>
          </cell>
          <cell r="AD194">
            <v>41718</v>
          </cell>
          <cell r="AE194">
            <v>41768</v>
          </cell>
          <cell r="AF194">
            <v>41771</v>
          </cell>
          <cell r="AG194">
            <v>0</v>
          </cell>
          <cell r="AH194">
            <v>41786</v>
          </cell>
          <cell r="AI194" t="str">
            <v>-</v>
          </cell>
          <cell r="AJ194">
            <v>39</v>
          </cell>
          <cell r="AK194">
            <v>14.142857142857142</v>
          </cell>
          <cell r="AL194">
            <v>41716</v>
          </cell>
          <cell r="AM194" t="str">
            <v>-</v>
          </cell>
          <cell r="AN194" t="str">
            <v>-</v>
          </cell>
          <cell r="AO194">
            <v>41730</v>
          </cell>
          <cell r="AP194">
            <v>41729</v>
          </cell>
          <cell r="AQ194">
            <v>41743</v>
          </cell>
          <cell r="AR194">
            <v>41751</v>
          </cell>
          <cell r="AS194">
            <v>41759</v>
          </cell>
          <cell r="AT194" t="str">
            <v>Wareham</v>
          </cell>
          <cell r="AU194" t="str">
            <v>Wareham</v>
          </cell>
          <cell r="AV194">
            <v>41760</v>
          </cell>
          <cell r="AW194">
            <v>0</v>
          </cell>
          <cell r="AX194">
            <v>41772</v>
          </cell>
          <cell r="AY194">
            <v>0</v>
          </cell>
          <cell r="AZ194" t="str">
            <v/>
          </cell>
          <cell r="BA194">
            <v>32</v>
          </cell>
          <cell r="BB194" t="str">
            <v>On-Time/Early</v>
          </cell>
          <cell r="BC194" t="str">
            <v>Late</v>
          </cell>
          <cell r="BD194" t="str">
            <v>FCA</v>
          </cell>
          <cell r="BE194" t="str">
            <v>Arvada</v>
          </cell>
          <cell r="BF194" t="str">
            <v>USA- LA</v>
          </cell>
          <cell r="BG194">
            <v>0</v>
          </cell>
          <cell r="BH194" t="str">
            <v>DI</v>
          </cell>
          <cell r="BI194">
            <v>0</v>
          </cell>
          <cell r="BJ194" t="str">
            <v>-</v>
          </cell>
          <cell r="BK194" t="str">
            <v>-</v>
          </cell>
          <cell r="BL194" t="str">
            <v>-</v>
          </cell>
          <cell r="BM194" t="str">
            <v>-</v>
          </cell>
          <cell r="BN194" t="str">
            <v>-</v>
          </cell>
          <cell r="BO194" t="str">
            <v>-</v>
          </cell>
          <cell r="BP194" t="str">
            <v>-</v>
          </cell>
          <cell r="BQ194" t="str">
            <v>-</v>
          </cell>
          <cell r="BR194" t="str">
            <v>-</v>
          </cell>
          <cell r="BS194" t="str">
            <v>-</v>
          </cell>
          <cell r="BT194" t="str">
            <v>-</v>
          </cell>
          <cell r="BU194" t="str">
            <v>-</v>
          </cell>
          <cell r="BV194" t="str">
            <v>-</v>
          </cell>
          <cell r="BW194">
            <v>0</v>
          </cell>
          <cell r="BX194">
            <v>0</v>
          </cell>
          <cell r="BY194">
            <v>0</v>
          </cell>
          <cell r="BZ194" t="str">
            <v>-</v>
          </cell>
          <cell r="CA194" t="str">
            <v>-</v>
          </cell>
          <cell r="CB194" t="str">
            <v>X</v>
          </cell>
          <cell r="CC194" t="str">
            <v>-</v>
          </cell>
          <cell r="CD194">
            <v>0</v>
          </cell>
          <cell r="CE194">
            <v>0</v>
          </cell>
          <cell r="CF194">
            <v>0</v>
          </cell>
          <cell r="CG194">
            <v>0</v>
          </cell>
          <cell r="CH194">
            <v>0</v>
          </cell>
          <cell r="CI194">
            <v>0</v>
          </cell>
          <cell r="CJ194">
            <v>0</v>
          </cell>
          <cell r="CK194">
            <v>0</v>
          </cell>
          <cell r="CL194">
            <v>0</v>
          </cell>
          <cell r="CM194">
            <v>0</v>
          </cell>
          <cell r="CN194">
            <v>0</v>
          </cell>
          <cell r="CO194">
            <v>0</v>
          </cell>
        </row>
        <row r="195">
          <cell r="B195" t="str">
            <v>A2408173-01</v>
          </cell>
          <cell r="C195" t="str">
            <v>Phillips 66 - Lake Charles Refinery</v>
          </cell>
          <cell r="D195" t="str">
            <v>Wareham</v>
          </cell>
          <cell r="E195">
            <v>0</v>
          </cell>
          <cell r="F195" t="str">
            <v>Miller</v>
          </cell>
          <cell r="G195" t="str">
            <v>-</v>
          </cell>
          <cell r="H195" t="str">
            <v>FLT</v>
          </cell>
          <cell r="I195" t="str">
            <v>4519536920</v>
          </cell>
          <cell r="J195" t="str">
            <v>P-4004</v>
          </cell>
          <cell r="K195">
            <v>116808</v>
          </cell>
          <cell r="L195">
            <v>0</v>
          </cell>
          <cell r="M195">
            <v>1</v>
          </cell>
          <cell r="N195" t="str">
            <v>LMV311</v>
          </cell>
          <cell r="O195">
            <v>45048</v>
          </cell>
          <cell r="P195" t="str">
            <v>-</v>
          </cell>
          <cell r="Q195" t="str">
            <v>FLT</v>
          </cell>
          <cell r="R195" t="str">
            <v>PB</v>
          </cell>
          <cell r="S195" t="str">
            <v>N</v>
          </cell>
          <cell r="T195" t="str">
            <v>N</v>
          </cell>
          <cell r="U195">
            <v>41732</v>
          </cell>
          <cell r="V195">
            <v>41732</v>
          </cell>
          <cell r="W195">
            <v>41823</v>
          </cell>
          <cell r="X195">
            <v>41823</v>
          </cell>
          <cell r="Y195">
            <v>41732</v>
          </cell>
          <cell r="Z195">
            <v>41739</v>
          </cell>
          <cell r="AA195" t="str">
            <v>-</v>
          </cell>
          <cell r="AB195">
            <v>41739</v>
          </cell>
          <cell r="AC195">
            <v>41711</v>
          </cell>
          <cell r="AD195">
            <v>41725</v>
          </cell>
          <cell r="AE195">
            <v>41768</v>
          </cell>
          <cell r="AF195">
            <v>41771</v>
          </cell>
          <cell r="AG195">
            <v>0</v>
          </cell>
          <cell r="AH195">
            <v>41793</v>
          </cell>
          <cell r="AI195" t="str">
            <v>-</v>
          </cell>
          <cell r="AJ195">
            <v>28</v>
          </cell>
          <cell r="AK195">
            <v>13</v>
          </cell>
          <cell r="AL195">
            <v>41732</v>
          </cell>
          <cell r="AM195">
            <v>0</v>
          </cell>
          <cell r="AN195">
            <v>0</v>
          </cell>
          <cell r="AO195">
            <v>0</v>
          </cell>
          <cell r="AP195">
            <v>0</v>
          </cell>
          <cell r="AQ195">
            <v>0</v>
          </cell>
          <cell r="AR195">
            <v>0</v>
          </cell>
          <cell r="AS195">
            <v>0</v>
          </cell>
          <cell r="AT195">
            <v>0</v>
          </cell>
          <cell r="AU195">
            <v>0</v>
          </cell>
          <cell r="AV195">
            <v>41751</v>
          </cell>
          <cell r="AW195">
            <v>0</v>
          </cell>
          <cell r="AX195">
            <v>41758</v>
          </cell>
          <cell r="AY195">
            <v>0</v>
          </cell>
          <cell r="AZ195" t="str">
            <v/>
          </cell>
          <cell r="BA195">
            <v>14</v>
          </cell>
          <cell r="BB195" t="str">
            <v>On-Time/Early</v>
          </cell>
          <cell r="BC195" t="str">
            <v/>
          </cell>
          <cell r="BD195" t="str">
            <v>FCA</v>
          </cell>
          <cell r="BE195" t="str">
            <v>Arvada</v>
          </cell>
          <cell r="BF195" t="str">
            <v>USA</v>
          </cell>
          <cell r="BG195">
            <v>0</v>
          </cell>
          <cell r="BH195" t="str">
            <v>DK</v>
          </cell>
          <cell r="BI195">
            <v>0</v>
          </cell>
          <cell r="BJ195" t="str">
            <v>-</v>
          </cell>
          <cell r="BK195" t="str">
            <v>-</v>
          </cell>
          <cell r="BL195" t="str">
            <v>-</v>
          </cell>
          <cell r="BM195" t="str">
            <v>-</v>
          </cell>
          <cell r="BN195" t="str">
            <v>-</v>
          </cell>
          <cell r="BO195" t="str">
            <v>-</v>
          </cell>
          <cell r="BP195" t="str">
            <v>-</v>
          </cell>
          <cell r="BQ195" t="str">
            <v>-</v>
          </cell>
          <cell r="BR195" t="str">
            <v>-</v>
          </cell>
          <cell r="BS195" t="str">
            <v>-</v>
          </cell>
          <cell r="BT195" t="str">
            <v>-</v>
          </cell>
          <cell r="BU195" t="str">
            <v>-</v>
          </cell>
          <cell r="BV195" t="str">
            <v>-</v>
          </cell>
          <cell r="BW195">
            <v>0</v>
          </cell>
          <cell r="BX195">
            <v>0</v>
          </cell>
          <cell r="BY195">
            <v>0</v>
          </cell>
          <cell r="BZ195" t="str">
            <v>-</v>
          </cell>
          <cell r="CA195" t="str">
            <v>-</v>
          </cell>
          <cell r="CB195" t="str">
            <v>X</v>
          </cell>
          <cell r="CC195" t="str">
            <v>-</v>
          </cell>
          <cell r="CD195">
            <v>0</v>
          </cell>
          <cell r="CE195">
            <v>0</v>
          </cell>
          <cell r="CF195">
            <v>0</v>
          </cell>
          <cell r="CG195">
            <v>0</v>
          </cell>
          <cell r="CH195">
            <v>0</v>
          </cell>
          <cell r="CI195">
            <v>0</v>
          </cell>
          <cell r="CJ195">
            <v>0</v>
          </cell>
          <cell r="CK195">
            <v>0</v>
          </cell>
          <cell r="CL195">
            <v>0</v>
          </cell>
          <cell r="CM195">
            <v>0</v>
          </cell>
          <cell r="CN195">
            <v>0</v>
          </cell>
          <cell r="CO195">
            <v>0</v>
          </cell>
        </row>
        <row r="196">
          <cell r="B196" t="str">
            <v>C2409210-01</v>
          </cell>
          <cell r="C196" t="str">
            <v>UOP Russell/ PennTex Midstream</v>
          </cell>
          <cell r="D196" t="str">
            <v>Boening</v>
          </cell>
          <cell r="E196">
            <v>0</v>
          </cell>
          <cell r="F196" t="str">
            <v>Miller</v>
          </cell>
          <cell r="G196" t="str">
            <v>-</v>
          </cell>
          <cell r="H196" t="str">
            <v>FLT</v>
          </cell>
          <cell r="I196" t="str">
            <v>J362-12</v>
          </cell>
          <cell r="J196" t="str">
            <v>C-141</v>
          </cell>
          <cell r="K196" t="str">
            <v>SC14123</v>
          </cell>
          <cell r="L196">
            <v>0</v>
          </cell>
          <cell r="M196">
            <v>1</v>
          </cell>
          <cell r="N196" t="str">
            <v>LMC311P</v>
          </cell>
          <cell r="O196">
            <v>132777</v>
          </cell>
          <cell r="P196" t="str">
            <v>-</v>
          </cell>
          <cell r="Q196" t="str">
            <v>FLT</v>
          </cell>
          <cell r="R196" t="str">
            <v>CA</v>
          </cell>
          <cell r="S196" t="str">
            <v>N</v>
          </cell>
          <cell r="T196" t="str">
            <v>N</v>
          </cell>
          <cell r="U196">
            <v>41736</v>
          </cell>
          <cell r="V196">
            <v>41736</v>
          </cell>
          <cell r="W196">
            <v>41831</v>
          </cell>
          <cell r="X196">
            <v>41831</v>
          </cell>
          <cell r="Y196">
            <v>41736</v>
          </cell>
          <cell r="Z196">
            <v>41743</v>
          </cell>
          <cell r="AA196" t="str">
            <v>-</v>
          </cell>
          <cell r="AB196">
            <v>41750</v>
          </cell>
          <cell r="AC196">
            <v>41719</v>
          </cell>
          <cell r="AD196">
            <v>41733</v>
          </cell>
          <cell r="AE196">
            <v>41767</v>
          </cell>
          <cell r="AF196">
            <v>41771</v>
          </cell>
          <cell r="AG196">
            <v>0</v>
          </cell>
          <cell r="AH196">
            <v>41801</v>
          </cell>
          <cell r="AI196" t="str">
            <v>-</v>
          </cell>
          <cell r="AJ196">
            <v>26</v>
          </cell>
          <cell r="AK196">
            <v>13.571428571428571</v>
          </cell>
          <cell r="AL196">
            <v>41736</v>
          </cell>
          <cell r="AM196">
            <v>0</v>
          </cell>
          <cell r="AN196">
            <v>0</v>
          </cell>
          <cell r="AO196">
            <v>0</v>
          </cell>
          <cell r="AP196">
            <v>0</v>
          </cell>
          <cell r="AQ196">
            <v>0</v>
          </cell>
          <cell r="AR196">
            <v>0</v>
          </cell>
          <cell r="AS196">
            <v>0</v>
          </cell>
          <cell r="AT196">
            <v>0</v>
          </cell>
          <cell r="AU196">
            <v>0</v>
          </cell>
          <cell r="AV196">
            <v>41746</v>
          </cell>
          <cell r="AW196">
            <v>0</v>
          </cell>
          <cell r="AX196">
            <v>41760</v>
          </cell>
          <cell r="AY196">
            <v>0</v>
          </cell>
          <cell r="AZ196" t="str">
            <v/>
          </cell>
          <cell r="BA196">
            <v>9</v>
          </cell>
          <cell r="BB196" t="str">
            <v>On-Time/Early</v>
          </cell>
          <cell r="BC196" t="str">
            <v/>
          </cell>
          <cell r="BD196" t="str">
            <v>FCA</v>
          </cell>
          <cell r="BE196" t="str">
            <v>Arvada</v>
          </cell>
          <cell r="BF196" t="str">
            <v>USA</v>
          </cell>
          <cell r="BG196">
            <v>0</v>
          </cell>
          <cell r="BH196" t="str">
            <v>DI</v>
          </cell>
          <cell r="BI196">
            <v>0</v>
          </cell>
          <cell r="BJ196" t="str">
            <v>-</v>
          </cell>
          <cell r="BK196" t="str">
            <v>-</v>
          </cell>
          <cell r="BL196" t="str">
            <v>-</v>
          </cell>
          <cell r="BM196" t="str">
            <v>-</v>
          </cell>
          <cell r="BN196" t="str">
            <v>-</v>
          </cell>
          <cell r="BO196" t="str">
            <v>-</v>
          </cell>
          <cell r="BP196" t="str">
            <v>-</v>
          </cell>
          <cell r="BQ196" t="str">
            <v>-</v>
          </cell>
          <cell r="BR196" t="str">
            <v>-</v>
          </cell>
          <cell r="BS196" t="str">
            <v>-</v>
          </cell>
          <cell r="BT196" t="str">
            <v>-</v>
          </cell>
          <cell r="BU196" t="str">
            <v>-</v>
          </cell>
          <cell r="BV196" t="str">
            <v>-</v>
          </cell>
          <cell r="BW196">
            <v>0</v>
          </cell>
          <cell r="BX196">
            <v>0</v>
          </cell>
          <cell r="BY196">
            <v>0</v>
          </cell>
          <cell r="BZ196" t="str">
            <v>-</v>
          </cell>
          <cell r="CA196" t="str">
            <v>-</v>
          </cell>
          <cell r="CB196" t="str">
            <v>X</v>
          </cell>
          <cell r="CC196" t="str">
            <v>-</v>
          </cell>
          <cell r="CD196">
            <v>0</v>
          </cell>
          <cell r="CE196">
            <v>0</v>
          </cell>
          <cell r="CF196">
            <v>0</v>
          </cell>
          <cell r="CG196">
            <v>0</v>
          </cell>
          <cell r="CH196">
            <v>0</v>
          </cell>
          <cell r="CI196">
            <v>0</v>
          </cell>
          <cell r="CJ196">
            <v>0</v>
          </cell>
          <cell r="CK196">
            <v>0</v>
          </cell>
          <cell r="CL196">
            <v>0</v>
          </cell>
          <cell r="CM196">
            <v>0</v>
          </cell>
          <cell r="CN196">
            <v>0</v>
          </cell>
          <cell r="CO196">
            <v>0</v>
          </cell>
        </row>
        <row r="197">
          <cell r="B197" t="str">
            <v>2403795 (D870675-10-CONV2014)</v>
          </cell>
          <cell r="C197" t="str">
            <v>SISA/ Qatar Chemical Co.</v>
          </cell>
          <cell r="D197" t="str">
            <v>Weed</v>
          </cell>
          <cell r="E197">
            <v>0</v>
          </cell>
          <cell r="F197">
            <v>0</v>
          </cell>
          <cell r="G197" t="str">
            <v>Collins-Lane</v>
          </cell>
          <cell r="H197" t="str">
            <v>Christina</v>
          </cell>
          <cell r="I197" t="str">
            <v>67904</v>
          </cell>
          <cell r="J197">
            <v>0</v>
          </cell>
          <cell r="K197">
            <v>119101</v>
          </cell>
          <cell r="L197">
            <v>0</v>
          </cell>
          <cell r="M197">
            <v>1</v>
          </cell>
          <cell r="N197" t="str">
            <v>HMP GBX</v>
          </cell>
          <cell r="O197">
            <v>94202</v>
          </cell>
          <cell r="P197" t="str">
            <v>-</v>
          </cell>
          <cell r="Q197" t="str">
            <v>CPX</v>
          </cell>
          <cell r="R197" t="str">
            <v>GBX</v>
          </cell>
          <cell r="S197" t="str">
            <v>N</v>
          </cell>
          <cell r="T197" t="str">
            <v>N</v>
          </cell>
          <cell r="U197">
            <v>41722</v>
          </cell>
          <cell r="V197">
            <v>41722</v>
          </cell>
          <cell r="W197">
            <v>41899</v>
          </cell>
          <cell r="X197">
            <v>41899</v>
          </cell>
          <cell r="Y197">
            <v>41722</v>
          </cell>
          <cell r="Z197" t="str">
            <v>-</v>
          </cell>
          <cell r="AA197" t="str">
            <v>-</v>
          </cell>
          <cell r="AB197" t="str">
            <v>-</v>
          </cell>
          <cell r="AC197" t="str">
            <v>-</v>
          </cell>
          <cell r="AD197" t="str">
            <v>-</v>
          </cell>
          <cell r="AE197" t="str">
            <v>-</v>
          </cell>
          <cell r="AF197">
            <v>41774</v>
          </cell>
          <cell r="AG197">
            <v>0</v>
          </cell>
          <cell r="AH197">
            <v>41869</v>
          </cell>
          <cell r="AI197" t="str">
            <v>-</v>
          </cell>
          <cell r="AJ197">
            <v>39</v>
          </cell>
          <cell r="AK197">
            <v>25.285714285714285</v>
          </cell>
          <cell r="AL197">
            <v>41722</v>
          </cell>
          <cell r="AM197" t="str">
            <v>-</v>
          </cell>
          <cell r="AN197" t="str">
            <v>-</v>
          </cell>
          <cell r="AO197" t="str">
            <v>-</v>
          </cell>
          <cell r="AP197" t="str">
            <v>-</v>
          </cell>
          <cell r="AQ197" t="str">
            <v>-</v>
          </cell>
          <cell r="AR197" t="str">
            <v>-</v>
          </cell>
          <cell r="AS197" t="str">
            <v>-</v>
          </cell>
          <cell r="AT197" t="str">
            <v>-</v>
          </cell>
          <cell r="AU197" t="str">
            <v>-</v>
          </cell>
          <cell r="AV197">
            <v>41786</v>
          </cell>
          <cell r="AW197">
            <v>0</v>
          </cell>
          <cell r="AX197">
            <v>41789</v>
          </cell>
          <cell r="AY197">
            <v>0</v>
          </cell>
          <cell r="AZ197" t="str">
            <v/>
          </cell>
          <cell r="BA197">
            <v>47</v>
          </cell>
          <cell r="BB197" t="str">
            <v>Late</v>
          </cell>
          <cell r="BC197" t="str">
            <v>On-Time/Early</v>
          </cell>
          <cell r="BD197" t="str">
            <v>EXW</v>
          </cell>
          <cell r="BE197" t="str">
            <v>ARVADA</v>
          </cell>
          <cell r="BF197" t="str">
            <v>Qatar</v>
          </cell>
          <cell r="BG197">
            <v>0</v>
          </cell>
          <cell r="BH197" t="str">
            <v>OE</v>
          </cell>
          <cell r="BI197">
            <v>2012</v>
          </cell>
          <cell r="BJ197">
            <v>41729</v>
          </cell>
          <cell r="BK197">
            <v>41736</v>
          </cell>
          <cell r="BL197" t="e">
            <v>#VALUE!</v>
          </cell>
          <cell r="BM197">
            <v>41750</v>
          </cell>
          <cell r="BN197" t="e">
            <v>#N/A</v>
          </cell>
          <cell r="BO197" t="e">
            <v>#N/A</v>
          </cell>
          <cell r="BP197">
            <v>67</v>
          </cell>
          <cell r="BQ197">
            <v>60</v>
          </cell>
          <cell r="BR197" t="e">
            <v>#VALUE!</v>
          </cell>
          <cell r="BS197">
            <v>46</v>
          </cell>
          <cell r="BT197">
            <v>0</v>
          </cell>
          <cell r="BU197" t="e">
            <v>#N/A</v>
          </cell>
          <cell r="BV197" t="e">
            <v>#N/A</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row>
        <row r="198">
          <cell r="B198" t="str">
            <v>A2408512-01</v>
          </cell>
          <cell r="C198" t="str">
            <v>Phillips 66 Co - Billings Refinery</v>
          </cell>
          <cell r="D198" t="str">
            <v>Wareham</v>
          </cell>
          <cell r="E198">
            <v>0</v>
          </cell>
          <cell r="F198" t="str">
            <v>Miller</v>
          </cell>
          <cell r="G198" t="str">
            <v>-</v>
          </cell>
          <cell r="H198" t="str">
            <v>FLT</v>
          </cell>
          <cell r="I198" t="str">
            <v>4519545673</v>
          </cell>
          <cell r="J198" t="str">
            <v>P-3701</v>
          </cell>
          <cell r="K198">
            <v>122390</v>
          </cell>
          <cell r="L198">
            <v>0</v>
          </cell>
          <cell r="M198">
            <v>1</v>
          </cell>
          <cell r="N198" t="str">
            <v>LMV311</v>
          </cell>
          <cell r="O198">
            <v>54205</v>
          </cell>
          <cell r="P198" t="str">
            <v>-</v>
          </cell>
          <cell r="Q198" t="str">
            <v>FLT</v>
          </cell>
          <cell r="R198" t="str">
            <v>PA</v>
          </cell>
          <cell r="S198" t="str">
            <v>N</v>
          </cell>
          <cell r="T198" t="str">
            <v>N</v>
          </cell>
          <cell r="U198">
            <v>41732</v>
          </cell>
          <cell r="V198">
            <v>41733</v>
          </cell>
          <cell r="W198">
            <v>41823</v>
          </cell>
          <cell r="X198">
            <v>41823</v>
          </cell>
          <cell r="Y198">
            <v>41733</v>
          </cell>
          <cell r="Z198" t="str">
            <v>-</v>
          </cell>
          <cell r="AA198" t="str">
            <v>-</v>
          </cell>
          <cell r="AB198">
            <v>41740</v>
          </cell>
          <cell r="AC198">
            <v>41711</v>
          </cell>
          <cell r="AD198">
            <v>41725</v>
          </cell>
          <cell r="AE198">
            <v>41775</v>
          </cell>
          <cell r="AF198">
            <v>41778</v>
          </cell>
          <cell r="AG198">
            <v>0</v>
          </cell>
          <cell r="AH198">
            <v>41793</v>
          </cell>
          <cell r="AI198" t="str">
            <v>-</v>
          </cell>
          <cell r="AJ198">
            <v>32</v>
          </cell>
          <cell r="AK198">
            <v>12.857142857142858</v>
          </cell>
          <cell r="AL198">
            <v>41733</v>
          </cell>
          <cell r="AM198">
            <v>0</v>
          </cell>
          <cell r="AN198">
            <v>0</v>
          </cell>
          <cell r="AO198">
            <v>0</v>
          </cell>
          <cell r="AP198">
            <v>0</v>
          </cell>
          <cell r="AQ198">
            <v>0</v>
          </cell>
          <cell r="AR198">
            <v>0</v>
          </cell>
          <cell r="AS198">
            <v>0</v>
          </cell>
          <cell r="AT198">
            <v>0</v>
          </cell>
          <cell r="AU198">
            <v>0</v>
          </cell>
          <cell r="AV198">
            <v>41751</v>
          </cell>
          <cell r="AW198">
            <v>0</v>
          </cell>
          <cell r="AX198">
            <v>41760</v>
          </cell>
          <cell r="AY198">
            <v>0</v>
          </cell>
          <cell r="AZ198" t="str">
            <v/>
          </cell>
          <cell r="BA198">
            <v>13</v>
          </cell>
          <cell r="BB198" t="str">
            <v>On-Time/Early</v>
          </cell>
          <cell r="BC198" t="str">
            <v/>
          </cell>
          <cell r="BD198" t="str">
            <v>FCA</v>
          </cell>
          <cell r="BE198" t="str">
            <v>Arvada</v>
          </cell>
          <cell r="BF198" t="str">
            <v>USA - MT</v>
          </cell>
          <cell r="BG198">
            <v>0</v>
          </cell>
          <cell r="BH198" t="str">
            <v>DK</v>
          </cell>
          <cell r="BI198">
            <v>0</v>
          </cell>
          <cell r="BJ198" t="str">
            <v>-</v>
          </cell>
          <cell r="BK198" t="str">
            <v>-</v>
          </cell>
          <cell r="BL198" t="str">
            <v>-</v>
          </cell>
          <cell r="BM198" t="str">
            <v>-</v>
          </cell>
          <cell r="BN198" t="str">
            <v>-</v>
          </cell>
          <cell r="BO198" t="str">
            <v>-</v>
          </cell>
          <cell r="BP198" t="str">
            <v>-</v>
          </cell>
          <cell r="BQ198" t="str">
            <v>-</v>
          </cell>
          <cell r="BR198" t="str">
            <v>-</v>
          </cell>
          <cell r="BS198" t="str">
            <v>-</v>
          </cell>
          <cell r="BT198" t="str">
            <v>-</v>
          </cell>
          <cell r="BU198" t="str">
            <v>-</v>
          </cell>
          <cell r="BV198" t="str">
            <v>-</v>
          </cell>
          <cell r="BW198">
            <v>0</v>
          </cell>
          <cell r="BX198">
            <v>0</v>
          </cell>
          <cell r="BY198">
            <v>0</v>
          </cell>
          <cell r="BZ198" t="str">
            <v>-</v>
          </cell>
          <cell r="CA198" t="str">
            <v>-</v>
          </cell>
          <cell r="CB198" t="str">
            <v>X</v>
          </cell>
          <cell r="CC198" t="str">
            <v>-</v>
          </cell>
          <cell r="CD198">
            <v>0</v>
          </cell>
          <cell r="CE198">
            <v>0</v>
          </cell>
          <cell r="CF198">
            <v>0</v>
          </cell>
          <cell r="CG198">
            <v>0</v>
          </cell>
          <cell r="CH198">
            <v>0</v>
          </cell>
          <cell r="CI198">
            <v>0</v>
          </cell>
          <cell r="CJ198">
            <v>0</v>
          </cell>
          <cell r="CK198">
            <v>0</v>
          </cell>
          <cell r="CL198">
            <v>0</v>
          </cell>
          <cell r="CM198">
            <v>0</v>
          </cell>
          <cell r="CN198">
            <v>0</v>
          </cell>
          <cell r="CO198">
            <v>0</v>
          </cell>
        </row>
        <row r="199">
          <cell r="B199" t="str">
            <v>C2397803-01</v>
          </cell>
          <cell r="C199" t="str">
            <v>Dickson Process Systems/ Stablis Energy</v>
          </cell>
          <cell r="D199" t="str">
            <v>Wareham</v>
          </cell>
          <cell r="E199">
            <v>0</v>
          </cell>
          <cell r="F199" t="str">
            <v>Miller</v>
          </cell>
          <cell r="G199" t="str">
            <v>-</v>
          </cell>
          <cell r="H199" t="str">
            <v>FLT</v>
          </cell>
          <cell r="I199" t="str">
            <v>1447-009SC</v>
          </cell>
          <cell r="J199" t="str">
            <v>KC-104306</v>
          </cell>
          <cell r="K199" t="str">
            <v>SC13443</v>
          </cell>
          <cell r="L199">
            <v>0</v>
          </cell>
          <cell r="M199">
            <v>1</v>
          </cell>
          <cell r="N199" t="str">
            <v>LMC311P</v>
          </cell>
          <cell r="O199">
            <v>151238</v>
          </cell>
          <cell r="P199" t="str">
            <v>-</v>
          </cell>
          <cell r="Q199" t="str">
            <v>STD</v>
          </cell>
          <cell r="R199" t="str">
            <v>CA</v>
          </cell>
          <cell r="S199" t="str">
            <v>N</v>
          </cell>
          <cell r="T199" t="str">
            <v>N</v>
          </cell>
          <cell r="U199">
            <v>41708</v>
          </cell>
          <cell r="V199">
            <v>41708</v>
          </cell>
          <cell r="W199">
            <v>41841</v>
          </cell>
          <cell r="X199">
            <v>41841</v>
          </cell>
          <cell r="Y199">
            <v>41708</v>
          </cell>
          <cell r="Z199">
            <v>41715</v>
          </cell>
          <cell r="AA199" t="str">
            <v>-</v>
          </cell>
          <cell r="AB199">
            <v>41722</v>
          </cell>
          <cell r="AC199">
            <v>41729</v>
          </cell>
          <cell r="AD199">
            <v>41743</v>
          </cell>
          <cell r="AE199">
            <v>41777</v>
          </cell>
          <cell r="AF199">
            <v>41781</v>
          </cell>
          <cell r="AG199">
            <v>0</v>
          </cell>
          <cell r="AH199">
            <v>41811</v>
          </cell>
          <cell r="AI199" t="str">
            <v>-</v>
          </cell>
          <cell r="AJ199">
            <v>54</v>
          </cell>
          <cell r="AK199">
            <v>19</v>
          </cell>
          <cell r="AL199">
            <v>41708</v>
          </cell>
          <cell r="AM199">
            <v>41717</v>
          </cell>
          <cell r="AN199" t="str">
            <v>-</v>
          </cell>
          <cell r="AO199">
            <v>41729</v>
          </cell>
          <cell r="AP199">
            <v>41730</v>
          </cell>
          <cell r="AQ199">
            <v>41739</v>
          </cell>
          <cell r="AR199">
            <v>41739</v>
          </cell>
          <cell r="AS199">
            <v>41744</v>
          </cell>
          <cell r="AT199" t="str">
            <v>Boening</v>
          </cell>
          <cell r="AU199" t="str">
            <v>Boening</v>
          </cell>
          <cell r="AV199">
            <v>41746</v>
          </cell>
          <cell r="AW199">
            <v>0</v>
          </cell>
          <cell r="AX199">
            <v>41759</v>
          </cell>
          <cell r="AY199">
            <v>0</v>
          </cell>
          <cell r="AZ199" t="str">
            <v/>
          </cell>
          <cell r="BA199">
            <v>29</v>
          </cell>
          <cell r="BB199" t="str">
            <v>On-Time/Early</v>
          </cell>
          <cell r="BC199" t="str">
            <v>On-Time/Early</v>
          </cell>
          <cell r="BD199" t="str">
            <v>FCA</v>
          </cell>
          <cell r="BE199" t="str">
            <v>Arvada</v>
          </cell>
          <cell r="BF199" t="str">
            <v>USA</v>
          </cell>
          <cell r="BG199">
            <v>0</v>
          </cell>
          <cell r="BH199" t="str">
            <v>DI</v>
          </cell>
          <cell r="BI199">
            <v>0</v>
          </cell>
          <cell r="BJ199" t="str">
            <v>-</v>
          </cell>
          <cell r="BK199" t="str">
            <v>-</v>
          </cell>
          <cell r="BL199" t="str">
            <v>-</v>
          </cell>
          <cell r="BM199" t="str">
            <v>-</v>
          </cell>
          <cell r="BN199" t="str">
            <v>-</v>
          </cell>
          <cell r="BO199" t="str">
            <v>-</v>
          </cell>
          <cell r="BP199" t="str">
            <v>-</v>
          </cell>
          <cell r="BQ199" t="str">
            <v>-</v>
          </cell>
          <cell r="BR199" t="str">
            <v>-</v>
          </cell>
          <cell r="BS199" t="str">
            <v>-</v>
          </cell>
          <cell r="BT199" t="str">
            <v>-</v>
          </cell>
          <cell r="BU199" t="str">
            <v>-</v>
          </cell>
          <cell r="BV199" t="str">
            <v>-</v>
          </cell>
          <cell r="BW199">
            <v>0</v>
          </cell>
          <cell r="BX199">
            <v>0</v>
          </cell>
          <cell r="BY199">
            <v>0</v>
          </cell>
          <cell r="BZ199" t="str">
            <v>-</v>
          </cell>
          <cell r="CA199" t="str">
            <v>-</v>
          </cell>
          <cell r="CB199" t="str">
            <v>X</v>
          </cell>
          <cell r="CC199" t="str">
            <v>-</v>
          </cell>
          <cell r="CD199">
            <v>0</v>
          </cell>
          <cell r="CE199">
            <v>0</v>
          </cell>
          <cell r="CF199">
            <v>0</v>
          </cell>
          <cell r="CG199">
            <v>0</v>
          </cell>
          <cell r="CH199">
            <v>0</v>
          </cell>
          <cell r="CI199">
            <v>0</v>
          </cell>
          <cell r="CJ199">
            <v>0</v>
          </cell>
          <cell r="CK199">
            <v>0</v>
          </cell>
          <cell r="CL199">
            <v>0</v>
          </cell>
          <cell r="CM199">
            <v>0</v>
          </cell>
          <cell r="CN199">
            <v>0</v>
          </cell>
          <cell r="CO199">
            <v>0</v>
          </cell>
        </row>
        <row r="200">
          <cell r="B200" t="str">
            <v>A2417726-01</v>
          </cell>
          <cell r="C200" t="str">
            <v>Chevron</v>
          </cell>
          <cell r="D200" t="str">
            <v>Wareham</v>
          </cell>
          <cell r="E200" t="str">
            <v>Tippet</v>
          </cell>
          <cell r="F200" t="str">
            <v>Miller</v>
          </cell>
          <cell r="G200" t="str">
            <v>-</v>
          </cell>
          <cell r="H200" t="str">
            <v>FLT</v>
          </cell>
          <cell r="I200" t="str">
            <v>0010256168</v>
          </cell>
          <cell r="J200" t="str">
            <v>P-205A</v>
          </cell>
          <cell r="K200">
            <v>127150</v>
          </cell>
          <cell r="L200">
            <v>0</v>
          </cell>
          <cell r="M200">
            <v>1</v>
          </cell>
          <cell r="N200" t="str">
            <v>LMV801</v>
          </cell>
          <cell r="O200">
            <v>15768</v>
          </cell>
          <cell r="P200" t="str">
            <v>-</v>
          </cell>
          <cell r="Q200" t="str">
            <v>FLT</v>
          </cell>
          <cell r="R200" t="str">
            <v>PA</v>
          </cell>
          <cell r="S200" t="str">
            <v>N</v>
          </cell>
          <cell r="T200" t="str">
            <v>N</v>
          </cell>
          <cell r="U200">
            <v>41757</v>
          </cell>
          <cell r="V200">
            <v>41758</v>
          </cell>
          <cell r="W200">
            <v>41827</v>
          </cell>
          <cell r="X200">
            <v>41827</v>
          </cell>
          <cell r="Y200">
            <v>41757</v>
          </cell>
          <cell r="Z200" t="str">
            <v>-</v>
          </cell>
          <cell r="AA200" t="str">
            <v>-</v>
          </cell>
          <cell r="AB200">
            <v>41765</v>
          </cell>
          <cell r="AC200">
            <v>41715</v>
          </cell>
          <cell r="AD200">
            <v>41729</v>
          </cell>
          <cell r="AE200">
            <v>41779</v>
          </cell>
          <cell r="AF200">
            <v>41782</v>
          </cell>
          <cell r="AG200">
            <v>0</v>
          </cell>
          <cell r="AH200">
            <v>41797</v>
          </cell>
          <cell r="AI200" t="str">
            <v>-</v>
          </cell>
          <cell r="AJ200">
            <v>19</v>
          </cell>
          <cell r="AK200">
            <v>9.8571428571428577</v>
          </cell>
          <cell r="AL200">
            <v>41757</v>
          </cell>
          <cell r="AM200">
            <v>0</v>
          </cell>
          <cell r="AN200">
            <v>0</v>
          </cell>
          <cell r="AO200">
            <v>0</v>
          </cell>
          <cell r="AP200">
            <v>0</v>
          </cell>
          <cell r="AQ200">
            <v>0</v>
          </cell>
          <cell r="AR200">
            <v>0</v>
          </cell>
          <cell r="AS200">
            <v>0</v>
          </cell>
          <cell r="AT200">
            <v>0</v>
          </cell>
          <cell r="AU200">
            <v>0</v>
          </cell>
          <cell r="AV200">
            <v>41780</v>
          </cell>
          <cell r="AW200">
            <v>0</v>
          </cell>
          <cell r="AX200">
            <v>41794</v>
          </cell>
          <cell r="AY200">
            <v>0</v>
          </cell>
          <cell r="AZ200" t="str">
            <v/>
          </cell>
          <cell r="BA200">
            <v>17</v>
          </cell>
          <cell r="BB200" t="str">
            <v>On-Time/Early</v>
          </cell>
          <cell r="BC200" t="str">
            <v/>
          </cell>
          <cell r="BD200" t="str">
            <v>EXW</v>
          </cell>
          <cell r="BE200" t="str">
            <v>Arvada</v>
          </cell>
          <cell r="BF200" t="str">
            <v>USA-CA</v>
          </cell>
          <cell r="BG200">
            <v>0</v>
          </cell>
          <cell r="BH200" t="str">
            <v>DK</v>
          </cell>
          <cell r="BI200">
            <v>0</v>
          </cell>
          <cell r="BJ200">
            <v>41765</v>
          </cell>
          <cell r="BK200">
            <v>41772</v>
          </cell>
          <cell r="BL200">
            <v>41772</v>
          </cell>
          <cell r="BM200">
            <v>41786</v>
          </cell>
          <cell r="BN200">
            <v>41841</v>
          </cell>
          <cell r="BO200">
            <v>41848</v>
          </cell>
          <cell r="BP200">
            <v>31</v>
          </cell>
          <cell r="BQ200">
            <v>24</v>
          </cell>
          <cell r="BR200">
            <v>24</v>
          </cell>
          <cell r="BS200">
            <v>10</v>
          </cell>
          <cell r="BT200">
            <v>0</v>
          </cell>
          <cell r="BU200">
            <v>-45</v>
          </cell>
          <cell r="BV200">
            <v>-52</v>
          </cell>
          <cell r="BW200">
            <v>0</v>
          </cell>
          <cell r="BX200">
            <v>0</v>
          </cell>
          <cell r="BY200">
            <v>0</v>
          </cell>
          <cell r="BZ200" t="str">
            <v>-</v>
          </cell>
          <cell r="CA200" t="str">
            <v>-</v>
          </cell>
          <cell r="CB200" t="str">
            <v>X</v>
          </cell>
          <cell r="CC200" t="str">
            <v>-</v>
          </cell>
          <cell r="CD200">
            <v>0</v>
          </cell>
          <cell r="CE200">
            <v>0</v>
          </cell>
          <cell r="CF200">
            <v>0</v>
          </cell>
          <cell r="CG200">
            <v>0</v>
          </cell>
          <cell r="CH200">
            <v>0</v>
          </cell>
          <cell r="CI200">
            <v>0</v>
          </cell>
          <cell r="CJ200">
            <v>0</v>
          </cell>
          <cell r="CK200">
            <v>0</v>
          </cell>
          <cell r="CL200">
            <v>0</v>
          </cell>
          <cell r="CM200">
            <v>0</v>
          </cell>
          <cell r="CN200">
            <v>0</v>
          </cell>
          <cell r="CO200">
            <v>0</v>
          </cell>
        </row>
        <row r="201">
          <cell r="B201" t="str">
            <v>A2416476-01</v>
          </cell>
          <cell r="C201" t="str">
            <v>Rotodyne SND BHD</v>
          </cell>
          <cell r="D201" t="str">
            <v>Wareham</v>
          </cell>
          <cell r="E201" t="str">
            <v>Morse</v>
          </cell>
          <cell r="F201" t="str">
            <v>Miller</v>
          </cell>
          <cell r="G201" t="str">
            <v>-</v>
          </cell>
          <cell r="H201" t="str">
            <v>FLT</v>
          </cell>
          <cell r="I201" t="str">
            <v>0622-14</v>
          </cell>
          <cell r="J201" t="str">
            <v>P-665 duplicate</v>
          </cell>
          <cell r="K201" t="str">
            <v>127281-2</v>
          </cell>
          <cell r="L201">
            <v>0</v>
          </cell>
          <cell r="M201">
            <v>1</v>
          </cell>
          <cell r="N201" t="str">
            <v>LMV801</v>
          </cell>
          <cell r="O201">
            <v>21842</v>
          </cell>
          <cell r="P201" t="str">
            <v>-</v>
          </cell>
          <cell r="Q201" t="str">
            <v>FLT</v>
          </cell>
          <cell r="R201" t="str">
            <v>PB</v>
          </cell>
          <cell r="S201" t="str">
            <v>Y</v>
          </cell>
          <cell r="T201" t="str">
            <v>N</v>
          </cell>
          <cell r="U201">
            <v>41753</v>
          </cell>
          <cell r="V201">
            <v>41754</v>
          </cell>
          <cell r="W201">
            <v>41849</v>
          </cell>
          <cell r="X201">
            <v>41849</v>
          </cell>
          <cell r="Y201">
            <v>41753</v>
          </cell>
          <cell r="Z201">
            <v>41761</v>
          </cell>
          <cell r="AA201" t="str">
            <v>-</v>
          </cell>
          <cell r="AB201">
            <v>41761</v>
          </cell>
          <cell r="AC201">
            <v>41737</v>
          </cell>
          <cell r="AD201">
            <v>41751</v>
          </cell>
          <cell r="AE201">
            <v>41786</v>
          </cell>
          <cell r="AF201">
            <v>41789</v>
          </cell>
          <cell r="AG201">
            <v>0</v>
          </cell>
          <cell r="AH201">
            <v>41819</v>
          </cell>
          <cell r="AI201" t="str">
            <v>-</v>
          </cell>
          <cell r="AJ201">
            <v>26</v>
          </cell>
          <cell r="AK201">
            <v>13.571428571428571</v>
          </cell>
          <cell r="AL201">
            <v>41753</v>
          </cell>
          <cell r="AM201">
            <v>0</v>
          </cell>
          <cell r="AN201">
            <v>0</v>
          </cell>
          <cell r="AO201">
            <v>0</v>
          </cell>
          <cell r="AP201">
            <v>0</v>
          </cell>
          <cell r="AQ201">
            <v>0</v>
          </cell>
          <cell r="AR201">
            <v>0</v>
          </cell>
          <cell r="AS201">
            <v>0</v>
          </cell>
          <cell r="AT201">
            <v>0</v>
          </cell>
          <cell r="AU201">
            <v>0</v>
          </cell>
          <cell r="AV201">
            <v>41786</v>
          </cell>
          <cell r="AW201">
            <v>0</v>
          </cell>
          <cell r="AX201">
            <v>41796</v>
          </cell>
          <cell r="AY201">
            <v>0</v>
          </cell>
          <cell r="AZ201" t="str">
            <v/>
          </cell>
          <cell r="BA201">
            <v>23</v>
          </cell>
          <cell r="BB201" t="str">
            <v>On-Time/Early</v>
          </cell>
          <cell r="BC201" t="str">
            <v/>
          </cell>
          <cell r="BD201" t="str">
            <v>EXW</v>
          </cell>
          <cell r="BE201" t="str">
            <v>Arvada</v>
          </cell>
          <cell r="BF201" t="str">
            <v>Brunei</v>
          </cell>
          <cell r="BG201">
            <v>0</v>
          </cell>
          <cell r="BH201" t="str">
            <v>OE</v>
          </cell>
          <cell r="BI201">
            <v>0</v>
          </cell>
          <cell r="BJ201">
            <v>41761</v>
          </cell>
          <cell r="BK201">
            <v>41768</v>
          </cell>
          <cell r="BL201">
            <v>41770</v>
          </cell>
          <cell r="BM201">
            <v>41782</v>
          </cell>
          <cell r="BN201">
            <v>41863</v>
          </cell>
          <cell r="BO201">
            <v>41870</v>
          </cell>
          <cell r="BP201">
            <v>35</v>
          </cell>
          <cell r="BQ201">
            <v>28</v>
          </cell>
          <cell r="BR201">
            <v>26</v>
          </cell>
          <cell r="BS201">
            <v>14</v>
          </cell>
          <cell r="BT201">
            <v>0</v>
          </cell>
          <cell r="BU201">
            <v>-67</v>
          </cell>
          <cell r="BV201">
            <v>-74</v>
          </cell>
          <cell r="BW201">
            <v>0</v>
          </cell>
          <cell r="BX201">
            <v>0</v>
          </cell>
          <cell r="BY201">
            <v>0</v>
          </cell>
          <cell r="BZ201" t="str">
            <v>-</v>
          </cell>
          <cell r="CA201" t="str">
            <v>-</v>
          </cell>
          <cell r="CB201" t="str">
            <v>X</v>
          </cell>
          <cell r="CC201" t="str">
            <v>-</v>
          </cell>
          <cell r="CD201">
            <v>0</v>
          </cell>
          <cell r="CE201">
            <v>0</v>
          </cell>
          <cell r="CF201">
            <v>0</v>
          </cell>
          <cell r="CG201">
            <v>0</v>
          </cell>
          <cell r="CH201">
            <v>0</v>
          </cell>
          <cell r="CI201">
            <v>0</v>
          </cell>
          <cell r="CJ201">
            <v>0</v>
          </cell>
          <cell r="CK201">
            <v>0</v>
          </cell>
          <cell r="CL201">
            <v>0</v>
          </cell>
          <cell r="CM201">
            <v>0</v>
          </cell>
          <cell r="CN201">
            <v>0</v>
          </cell>
          <cell r="CO201">
            <v>0</v>
          </cell>
        </row>
        <row r="202">
          <cell r="B202" t="str">
            <v>A2415250-01</v>
          </cell>
          <cell r="C202" t="str">
            <v>Ergon-West Virginia, Inc.</v>
          </cell>
          <cell r="D202" t="str">
            <v>Wareham</v>
          </cell>
          <cell r="E202" t="str">
            <v>Ogden</v>
          </cell>
          <cell r="F202" t="str">
            <v>Miller</v>
          </cell>
          <cell r="G202" t="str">
            <v>-</v>
          </cell>
          <cell r="H202" t="str">
            <v>FLT</v>
          </cell>
          <cell r="I202" t="str">
            <v>4500378910</v>
          </cell>
          <cell r="J202" t="str">
            <v>P-4090</v>
          </cell>
          <cell r="K202" t="str">
            <v>123411-8</v>
          </cell>
          <cell r="L202">
            <v>0</v>
          </cell>
          <cell r="M202">
            <v>1</v>
          </cell>
          <cell r="N202" t="str">
            <v>LMV806</v>
          </cell>
          <cell r="O202">
            <v>30489</v>
          </cell>
          <cell r="P202" t="str">
            <v>-</v>
          </cell>
          <cell r="Q202" t="str">
            <v>FLT</v>
          </cell>
          <cell r="R202" t="str">
            <v>PC</v>
          </cell>
          <cell r="S202" t="str">
            <v>N</v>
          </cell>
          <cell r="T202" t="str">
            <v>N</v>
          </cell>
          <cell r="U202">
            <v>41751</v>
          </cell>
          <cell r="V202">
            <v>41752</v>
          </cell>
          <cell r="W202">
            <v>41848</v>
          </cell>
          <cell r="X202">
            <v>41848</v>
          </cell>
          <cell r="Y202">
            <v>41751</v>
          </cell>
          <cell r="Z202">
            <v>41759</v>
          </cell>
          <cell r="AA202">
            <v>41759</v>
          </cell>
          <cell r="AB202">
            <v>41759</v>
          </cell>
          <cell r="AC202">
            <v>41736</v>
          </cell>
          <cell r="AD202">
            <v>41750</v>
          </cell>
          <cell r="AE202">
            <v>41786</v>
          </cell>
          <cell r="AF202">
            <v>41789</v>
          </cell>
          <cell r="AG202">
            <v>0</v>
          </cell>
          <cell r="AH202">
            <v>41818</v>
          </cell>
          <cell r="AI202" t="str">
            <v>-</v>
          </cell>
          <cell r="AJ202">
            <v>28</v>
          </cell>
          <cell r="AK202">
            <v>13.714285714285714</v>
          </cell>
          <cell r="AL202">
            <v>41751</v>
          </cell>
          <cell r="AM202">
            <v>0</v>
          </cell>
          <cell r="AN202">
            <v>0</v>
          </cell>
          <cell r="AO202">
            <v>0</v>
          </cell>
          <cell r="AP202">
            <v>0</v>
          </cell>
          <cell r="AQ202">
            <v>0</v>
          </cell>
          <cell r="AR202">
            <v>0</v>
          </cell>
          <cell r="AS202">
            <v>0</v>
          </cell>
          <cell r="AT202">
            <v>0</v>
          </cell>
          <cell r="AU202">
            <v>0</v>
          </cell>
          <cell r="AV202">
            <v>41774</v>
          </cell>
          <cell r="AW202">
            <v>0</v>
          </cell>
          <cell r="AX202">
            <v>41778</v>
          </cell>
          <cell r="AY202">
            <v>0</v>
          </cell>
          <cell r="AZ202" t="str">
            <v/>
          </cell>
          <cell r="BA202">
            <v>17</v>
          </cell>
          <cell r="BB202" t="str">
            <v>On-Time/Early</v>
          </cell>
          <cell r="BC202" t="str">
            <v/>
          </cell>
          <cell r="BD202" t="str">
            <v>FCA</v>
          </cell>
          <cell r="BE202" t="str">
            <v>Arvada</v>
          </cell>
          <cell r="BF202" t="str">
            <v>USA-WV</v>
          </cell>
          <cell r="BG202">
            <v>0</v>
          </cell>
          <cell r="BH202" t="str">
            <v>DI</v>
          </cell>
          <cell r="BI202">
            <v>0</v>
          </cell>
          <cell r="BJ202">
            <v>41759</v>
          </cell>
          <cell r="BK202">
            <v>41766</v>
          </cell>
          <cell r="BL202">
            <v>41775</v>
          </cell>
          <cell r="BM202">
            <v>41780</v>
          </cell>
          <cell r="BN202">
            <v>41862</v>
          </cell>
          <cell r="BO202">
            <v>41869</v>
          </cell>
          <cell r="BP202">
            <v>37</v>
          </cell>
          <cell r="BQ202" t="str">
            <v>-</v>
          </cell>
          <cell r="BR202">
            <v>21</v>
          </cell>
          <cell r="BS202">
            <v>16</v>
          </cell>
          <cell r="BT202">
            <v>0</v>
          </cell>
          <cell r="BU202" t="str">
            <v>-</v>
          </cell>
          <cell r="BV202" t="str">
            <v>-</v>
          </cell>
          <cell r="BW202">
            <v>0</v>
          </cell>
          <cell r="BX202">
            <v>0</v>
          </cell>
          <cell r="BY202">
            <v>0</v>
          </cell>
          <cell r="BZ202" t="str">
            <v>-</v>
          </cell>
          <cell r="CA202" t="str">
            <v>-</v>
          </cell>
          <cell r="CB202" t="str">
            <v>X</v>
          </cell>
          <cell r="CC202" t="str">
            <v>-</v>
          </cell>
          <cell r="CD202">
            <v>0</v>
          </cell>
          <cell r="CE202">
            <v>0</v>
          </cell>
          <cell r="CF202">
            <v>0</v>
          </cell>
          <cell r="CG202">
            <v>0</v>
          </cell>
          <cell r="CH202">
            <v>0</v>
          </cell>
          <cell r="CI202">
            <v>0</v>
          </cell>
          <cell r="CJ202">
            <v>0</v>
          </cell>
          <cell r="CK202">
            <v>0</v>
          </cell>
          <cell r="CL202">
            <v>0</v>
          </cell>
          <cell r="CM202">
            <v>0</v>
          </cell>
          <cell r="CN202">
            <v>0</v>
          </cell>
          <cell r="CO202">
            <v>0</v>
          </cell>
        </row>
        <row r="203">
          <cell r="B203" t="str">
            <v>A2416443-01</v>
          </cell>
          <cell r="C203" t="str">
            <v>Delaware City Refining</v>
          </cell>
          <cell r="D203" t="str">
            <v>Wareham</v>
          </cell>
          <cell r="E203" t="str">
            <v>Kruger</v>
          </cell>
          <cell r="F203" t="str">
            <v>Miller</v>
          </cell>
          <cell r="G203" t="str">
            <v>-</v>
          </cell>
          <cell r="H203" t="str">
            <v>FLT</v>
          </cell>
          <cell r="I203" t="str">
            <v>4502343280</v>
          </cell>
          <cell r="J203" t="str">
            <v>43-P-304</v>
          </cell>
          <cell r="K203">
            <v>123840</v>
          </cell>
          <cell r="L203">
            <v>0</v>
          </cell>
          <cell r="M203">
            <v>1</v>
          </cell>
          <cell r="N203" t="str">
            <v>LMV806</v>
          </cell>
          <cell r="O203">
            <v>24971</v>
          </cell>
          <cell r="P203" t="str">
            <v>-</v>
          </cell>
          <cell r="Q203" t="str">
            <v>FLT</v>
          </cell>
          <cell r="R203" t="str">
            <v>PB</v>
          </cell>
          <cell r="S203" t="str">
            <v>N</v>
          </cell>
          <cell r="T203" t="str">
            <v>N</v>
          </cell>
          <cell r="U203">
            <v>41753</v>
          </cell>
          <cell r="V203">
            <v>41754</v>
          </cell>
          <cell r="W203">
            <v>41848</v>
          </cell>
          <cell r="X203">
            <v>41848</v>
          </cell>
          <cell r="Y203">
            <v>41753</v>
          </cell>
          <cell r="Z203">
            <v>41761</v>
          </cell>
          <cell r="AA203" t="str">
            <v>-</v>
          </cell>
          <cell r="AB203">
            <v>41761</v>
          </cell>
          <cell r="AC203">
            <v>41736</v>
          </cell>
          <cell r="AD203">
            <v>41750</v>
          </cell>
          <cell r="AE203">
            <v>41793</v>
          </cell>
          <cell r="AF203">
            <v>41796</v>
          </cell>
          <cell r="AG203">
            <v>0</v>
          </cell>
          <cell r="AH203">
            <v>41818</v>
          </cell>
          <cell r="AI203" t="str">
            <v>-</v>
          </cell>
          <cell r="AJ203">
            <v>31</v>
          </cell>
          <cell r="AK203">
            <v>13.428571428571429</v>
          </cell>
          <cell r="AL203">
            <v>41753</v>
          </cell>
          <cell r="AM203">
            <v>0</v>
          </cell>
          <cell r="AN203">
            <v>0</v>
          </cell>
          <cell r="AO203">
            <v>0</v>
          </cell>
          <cell r="AP203">
            <v>0</v>
          </cell>
          <cell r="AQ203">
            <v>0</v>
          </cell>
          <cell r="AR203">
            <v>0</v>
          </cell>
          <cell r="AS203">
            <v>0</v>
          </cell>
          <cell r="AT203">
            <v>0</v>
          </cell>
          <cell r="AU203">
            <v>0</v>
          </cell>
          <cell r="AV203">
            <v>41778</v>
          </cell>
          <cell r="AW203">
            <v>0</v>
          </cell>
          <cell r="AX203">
            <v>41789</v>
          </cell>
          <cell r="AY203">
            <v>0</v>
          </cell>
          <cell r="AZ203" t="str">
            <v/>
          </cell>
          <cell r="BA203">
            <v>17</v>
          </cell>
          <cell r="BB203" t="str">
            <v>On-Time/Early</v>
          </cell>
          <cell r="BC203" t="str">
            <v/>
          </cell>
          <cell r="BD203" t="str">
            <v>FCA</v>
          </cell>
          <cell r="BE203" t="str">
            <v>Arvada</v>
          </cell>
          <cell r="BF203" t="str">
            <v>USA-DE</v>
          </cell>
          <cell r="BG203">
            <v>0</v>
          </cell>
          <cell r="BH203" t="str">
            <v>DI</v>
          </cell>
          <cell r="BI203">
            <v>0</v>
          </cell>
          <cell r="BJ203">
            <v>41761</v>
          </cell>
          <cell r="BK203">
            <v>41768</v>
          </cell>
          <cell r="BL203">
            <v>41770</v>
          </cell>
          <cell r="BM203">
            <v>41782</v>
          </cell>
          <cell r="BN203">
            <v>41862</v>
          </cell>
          <cell r="BO203">
            <v>41869</v>
          </cell>
          <cell r="BP203">
            <v>35</v>
          </cell>
          <cell r="BQ203">
            <v>28</v>
          </cell>
          <cell r="BR203">
            <v>26</v>
          </cell>
          <cell r="BS203">
            <v>14</v>
          </cell>
          <cell r="BT203">
            <v>0</v>
          </cell>
          <cell r="BU203">
            <v>-66</v>
          </cell>
          <cell r="BV203">
            <v>-73</v>
          </cell>
          <cell r="BW203">
            <v>0</v>
          </cell>
          <cell r="BX203">
            <v>0</v>
          </cell>
          <cell r="BY203">
            <v>0</v>
          </cell>
          <cell r="BZ203" t="str">
            <v>-</v>
          </cell>
          <cell r="CA203" t="str">
            <v>-</v>
          </cell>
          <cell r="CB203" t="str">
            <v>X</v>
          </cell>
          <cell r="CC203" t="str">
            <v>-</v>
          </cell>
          <cell r="CD203">
            <v>0</v>
          </cell>
          <cell r="CE203">
            <v>0</v>
          </cell>
          <cell r="CF203">
            <v>0</v>
          </cell>
          <cell r="CG203">
            <v>0</v>
          </cell>
          <cell r="CH203">
            <v>0</v>
          </cell>
          <cell r="CI203">
            <v>0</v>
          </cell>
          <cell r="CJ203">
            <v>0</v>
          </cell>
          <cell r="CK203">
            <v>0</v>
          </cell>
          <cell r="CL203">
            <v>0</v>
          </cell>
          <cell r="CM203">
            <v>0</v>
          </cell>
          <cell r="CN203">
            <v>0</v>
          </cell>
          <cell r="CO203">
            <v>0</v>
          </cell>
        </row>
        <row r="204">
          <cell r="B204" t="str">
            <v>2424483 (91412760-61-CONV214)</v>
          </cell>
          <cell r="C204" t="str">
            <v>NPE/ Irving Oil</v>
          </cell>
          <cell r="D204" t="str">
            <v>Wareham</v>
          </cell>
          <cell r="E204">
            <v>0</v>
          </cell>
          <cell r="F204" t="str">
            <v>Miller</v>
          </cell>
          <cell r="G204">
            <v>0</v>
          </cell>
          <cell r="H204" t="str">
            <v>FLT</v>
          </cell>
          <cell r="I204" t="str">
            <v>PUR503163</v>
          </cell>
          <cell r="J204">
            <v>0</v>
          </cell>
          <cell r="K204" t="str">
            <v>120500-1</v>
          </cell>
          <cell r="L204">
            <v>0</v>
          </cell>
          <cell r="M204">
            <v>1</v>
          </cell>
          <cell r="N204" t="str">
            <v>CONV</v>
          </cell>
          <cell r="O204">
            <v>17789.7</v>
          </cell>
          <cell r="P204" t="str">
            <v>-</v>
          </cell>
          <cell r="Q204" t="str">
            <v>FLT</v>
          </cell>
          <cell r="R204" t="str">
            <v>CONV</v>
          </cell>
          <cell r="S204" t="str">
            <v>N</v>
          </cell>
          <cell r="T204" t="str">
            <v>N</v>
          </cell>
          <cell r="U204">
            <v>41772</v>
          </cell>
          <cell r="V204">
            <v>41774</v>
          </cell>
          <cell r="W204">
            <v>41827</v>
          </cell>
          <cell r="X204">
            <v>41827</v>
          </cell>
          <cell r="Y204">
            <v>41774</v>
          </cell>
          <cell r="Z204">
            <v>41781</v>
          </cell>
          <cell r="AA204" t="str">
            <v>-</v>
          </cell>
          <cell r="AB204" t="str">
            <v>-</v>
          </cell>
          <cell r="AC204" t="str">
            <v>-</v>
          </cell>
          <cell r="AD204" t="str">
            <v>-</v>
          </cell>
          <cell r="AE204" t="str">
            <v>-</v>
          </cell>
          <cell r="AF204">
            <v>41796</v>
          </cell>
          <cell r="AG204">
            <v>0</v>
          </cell>
          <cell r="AH204">
            <v>41797</v>
          </cell>
          <cell r="AI204" t="str">
            <v>-</v>
          </cell>
          <cell r="AJ204">
            <v>17</v>
          </cell>
          <cell r="AK204">
            <v>7.5714285714285712</v>
          </cell>
          <cell r="AL204">
            <v>41774</v>
          </cell>
          <cell r="AM204">
            <v>0</v>
          </cell>
          <cell r="AN204" t="str">
            <v>-</v>
          </cell>
          <cell r="AO204" t="str">
            <v>-</v>
          </cell>
          <cell r="AP204" t="str">
            <v>-</v>
          </cell>
          <cell r="AQ204">
            <v>0</v>
          </cell>
          <cell r="AR204" t="str">
            <v>-</v>
          </cell>
          <cell r="AS204" t="str">
            <v>-</v>
          </cell>
          <cell r="AT204" t="str">
            <v>-</v>
          </cell>
          <cell r="AU204" t="str">
            <v>-</v>
          </cell>
          <cell r="AV204">
            <v>41787</v>
          </cell>
          <cell r="AW204" t="str">
            <v>-</v>
          </cell>
          <cell r="AX204">
            <v>41787</v>
          </cell>
          <cell r="AY204">
            <v>0</v>
          </cell>
          <cell r="AZ204" t="str">
            <v/>
          </cell>
          <cell r="BA204">
            <v>10</v>
          </cell>
          <cell r="BB204" t="str">
            <v>On-Time/Early</v>
          </cell>
          <cell r="BC204" t="str">
            <v/>
          </cell>
          <cell r="BD204" t="str">
            <v>FCA</v>
          </cell>
          <cell r="BE204" t="str">
            <v>Arvada</v>
          </cell>
          <cell r="BF204" t="str">
            <v>CANADA</v>
          </cell>
          <cell r="BG204">
            <v>0</v>
          </cell>
          <cell r="BH204" t="str">
            <v>DK</v>
          </cell>
          <cell r="BI204">
            <v>0</v>
          </cell>
          <cell r="BJ204">
            <v>41781</v>
          </cell>
          <cell r="BK204">
            <v>41788</v>
          </cell>
          <cell r="BL204" t="e">
            <v>#VALUE!</v>
          </cell>
          <cell r="BM204">
            <v>41802</v>
          </cell>
          <cell r="BN204" t="e">
            <v>#N/A</v>
          </cell>
          <cell r="BO204" t="e">
            <v>#N/A</v>
          </cell>
          <cell r="BP204">
            <v>15</v>
          </cell>
          <cell r="BQ204">
            <v>8</v>
          </cell>
          <cell r="BR204" t="e">
            <v>#VALUE!</v>
          </cell>
          <cell r="BS204">
            <v>-6</v>
          </cell>
          <cell r="BT204">
            <v>0</v>
          </cell>
          <cell r="BU204" t="e">
            <v>#N/A</v>
          </cell>
          <cell r="BV204" t="e">
            <v>#N/A</v>
          </cell>
          <cell r="BW204">
            <v>0</v>
          </cell>
          <cell r="BX204">
            <v>0</v>
          </cell>
          <cell r="BY204">
            <v>0</v>
          </cell>
          <cell r="BZ204" t="str">
            <v>-</v>
          </cell>
          <cell r="CA204">
            <v>0</v>
          </cell>
          <cell r="CB204">
            <v>0</v>
          </cell>
          <cell r="CC204">
            <v>0</v>
          </cell>
          <cell r="CD204">
            <v>0</v>
          </cell>
          <cell r="CE204">
            <v>0</v>
          </cell>
          <cell r="CF204">
            <v>0</v>
          </cell>
          <cell r="CG204">
            <v>0</v>
          </cell>
          <cell r="CH204">
            <v>0</v>
          </cell>
          <cell r="CI204">
            <v>0</v>
          </cell>
          <cell r="CJ204">
            <v>0</v>
          </cell>
          <cell r="CK204">
            <v>0</v>
          </cell>
          <cell r="CL204">
            <v>0</v>
          </cell>
          <cell r="CM204">
            <v>0</v>
          </cell>
          <cell r="CN204">
            <v>0</v>
          </cell>
          <cell r="CO204">
            <v>0</v>
          </cell>
        </row>
        <row r="205">
          <cell r="B205" t="str">
            <v>C2335464-05-06</v>
          </cell>
          <cell r="C205" t="str">
            <v>Shell Oil Co/ Elba Liquefaction Project</v>
          </cell>
          <cell r="D205" t="str">
            <v>Mckechnie</v>
          </cell>
          <cell r="E205">
            <v>0</v>
          </cell>
          <cell r="F205" t="str">
            <v>Rossmiller</v>
          </cell>
          <cell r="G205" t="str">
            <v>Mckechnie</v>
          </cell>
          <cell r="H205" t="str">
            <v>Norma</v>
          </cell>
          <cell r="I205" t="str">
            <v>4511867744</v>
          </cell>
          <cell r="J205" t="str">
            <v>K-0301</v>
          </cell>
          <cell r="K205" t="str">
            <v>SC13107</v>
          </cell>
          <cell r="L205">
            <v>0</v>
          </cell>
          <cell r="M205">
            <v>2</v>
          </cell>
          <cell r="N205" t="str">
            <v>BMC311P</v>
          </cell>
          <cell r="O205">
            <v>682271.66</v>
          </cell>
          <cell r="P205" t="str">
            <v>PP</v>
          </cell>
          <cell r="Q205" t="str">
            <v>MCPX</v>
          </cell>
          <cell r="R205" t="str">
            <v>CG</v>
          </cell>
          <cell r="S205" t="str">
            <v>Y</v>
          </cell>
          <cell r="T205" t="str">
            <v>N</v>
          </cell>
          <cell r="U205">
            <v>41542</v>
          </cell>
          <cell r="V205">
            <v>41543</v>
          </cell>
          <cell r="W205">
            <v>41958</v>
          </cell>
          <cell r="X205">
            <v>41958</v>
          </cell>
          <cell r="Y205">
            <v>41542</v>
          </cell>
          <cell r="Z205">
            <v>41549</v>
          </cell>
          <cell r="AA205">
            <v>41549</v>
          </cell>
          <cell r="AB205">
            <v>41557</v>
          </cell>
          <cell r="AC205">
            <v>41846</v>
          </cell>
          <cell r="AD205">
            <v>41860</v>
          </cell>
          <cell r="AE205">
            <v>41745</v>
          </cell>
          <cell r="AF205">
            <v>41846</v>
          </cell>
          <cell r="AG205">
            <v>0</v>
          </cell>
          <cell r="AH205">
            <v>41928</v>
          </cell>
          <cell r="AI205" t="str">
            <v>-</v>
          </cell>
          <cell r="AJ205">
            <v>217</v>
          </cell>
          <cell r="AK205">
            <v>59.285714285714285</v>
          </cell>
          <cell r="AL205">
            <v>41542</v>
          </cell>
          <cell r="AM205">
            <v>41549</v>
          </cell>
          <cell r="AN205">
            <v>41549</v>
          </cell>
          <cell r="AO205">
            <v>0</v>
          </cell>
          <cell r="AP205">
            <v>0</v>
          </cell>
          <cell r="AQ205">
            <v>0</v>
          </cell>
          <cell r="AR205">
            <v>0</v>
          </cell>
          <cell r="AS205">
            <v>0</v>
          </cell>
          <cell r="AT205">
            <v>0</v>
          </cell>
          <cell r="AU205">
            <v>0</v>
          </cell>
          <cell r="AV205">
            <v>41732</v>
          </cell>
          <cell r="AW205">
            <v>0</v>
          </cell>
          <cell r="AX205">
            <v>41751</v>
          </cell>
          <cell r="AY205">
            <v>0</v>
          </cell>
          <cell r="AZ205" t="str">
            <v/>
          </cell>
          <cell r="BA205">
            <v>136</v>
          </cell>
          <cell r="BB205" t="str">
            <v>On-Time/Early</v>
          </cell>
          <cell r="BC205" t="e">
            <v>#REF!</v>
          </cell>
          <cell r="BD205" t="str">
            <v>FCA</v>
          </cell>
          <cell r="BE205" t="str">
            <v>Arvada</v>
          </cell>
          <cell r="BF205" t="str">
            <v>USA</v>
          </cell>
          <cell r="BG205">
            <v>0</v>
          </cell>
          <cell r="BH205" t="str">
            <v>DI</v>
          </cell>
          <cell r="BI205">
            <v>2012</v>
          </cell>
          <cell r="BJ205">
            <v>41550</v>
          </cell>
          <cell r="BK205">
            <v>41557</v>
          </cell>
          <cell r="BL205">
            <v>41573</v>
          </cell>
          <cell r="BM205">
            <v>41571</v>
          </cell>
          <cell r="BN205">
            <v>41986</v>
          </cell>
          <cell r="BO205">
            <v>41993</v>
          </cell>
          <cell r="BP205">
            <v>41554</v>
          </cell>
          <cell r="BQ205">
            <v>41554</v>
          </cell>
          <cell r="BR205">
            <v>41561</v>
          </cell>
          <cell r="BS205">
            <v>41568</v>
          </cell>
          <cell r="BT205">
            <v>41641</v>
          </cell>
          <cell r="BU205">
            <v>-190</v>
          </cell>
          <cell r="BV205">
            <v>-197</v>
          </cell>
          <cell r="BW205">
            <v>0</v>
          </cell>
          <cell r="BX205">
            <v>0</v>
          </cell>
          <cell r="BY205">
            <v>0</v>
          </cell>
          <cell r="BZ205">
            <v>0</v>
          </cell>
          <cell r="CA205">
            <v>0</v>
          </cell>
          <cell r="CB205">
            <v>0</v>
          </cell>
          <cell r="CC205">
            <v>0</v>
          </cell>
          <cell r="CD205" t="str">
            <v>10/03: KOM sched Fri/Mon. Initial SDI setup will send after KOM</v>
          </cell>
          <cell r="CE205">
            <v>0</v>
          </cell>
          <cell r="CF205">
            <v>0</v>
          </cell>
          <cell r="CG205">
            <v>0</v>
          </cell>
          <cell r="CH205">
            <v>0</v>
          </cell>
          <cell r="CI205">
            <v>0</v>
          </cell>
          <cell r="CJ205">
            <v>0</v>
          </cell>
          <cell r="CK205">
            <v>0</v>
          </cell>
          <cell r="CL205">
            <v>0</v>
          </cell>
          <cell r="CM205">
            <v>0</v>
          </cell>
          <cell r="CN205">
            <v>0</v>
          </cell>
          <cell r="CO205">
            <v>0</v>
          </cell>
        </row>
        <row r="206">
          <cell r="B206" t="str">
            <v>A2346362-05-12</v>
          </cell>
          <cell r="C206" t="str">
            <v>Alstom Power Inc/ NV Energy</v>
          </cell>
          <cell r="D206" t="str">
            <v>Boening</v>
          </cell>
          <cell r="E206">
            <v>0</v>
          </cell>
          <cell r="F206" t="str">
            <v>Miller</v>
          </cell>
          <cell r="G206" t="str">
            <v>-</v>
          </cell>
          <cell r="H206" t="str">
            <v>FLT</v>
          </cell>
          <cell r="I206" t="str">
            <v>4100462886/1</v>
          </cell>
          <cell r="J206">
            <v>0</v>
          </cell>
          <cell r="K206" t="str">
            <v>166837-6</v>
          </cell>
          <cell r="L206">
            <v>0</v>
          </cell>
          <cell r="M206">
            <v>8</v>
          </cell>
          <cell r="N206" t="str">
            <v>GBX NEW</v>
          </cell>
          <cell r="O206">
            <v>334488</v>
          </cell>
          <cell r="P206" t="str">
            <v>-</v>
          </cell>
          <cell r="Q206" t="str">
            <v>FLT</v>
          </cell>
          <cell r="R206" t="str">
            <v>PA</v>
          </cell>
          <cell r="S206" t="str">
            <v>N</v>
          </cell>
          <cell r="T206" t="str">
            <v>N</v>
          </cell>
          <cell r="U206">
            <v>41568</v>
          </cell>
          <cell r="V206">
            <v>41570</v>
          </cell>
          <cell r="W206">
            <v>41908</v>
          </cell>
          <cell r="X206">
            <v>41908</v>
          </cell>
          <cell r="Y206">
            <v>41568</v>
          </cell>
          <cell r="Z206" t="str">
            <v>-</v>
          </cell>
          <cell r="AA206" t="str">
            <v>-</v>
          </cell>
          <cell r="AB206">
            <v>41577</v>
          </cell>
          <cell r="AC206">
            <v>41796</v>
          </cell>
          <cell r="AD206" t="str">
            <v>-</v>
          </cell>
          <cell r="AE206">
            <v>41859</v>
          </cell>
          <cell r="AF206">
            <v>41862</v>
          </cell>
          <cell r="AG206">
            <v>0</v>
          </cell>
          <cell r="AH206">
            <v>41878</v>
          </cell>
          <cell r="AI206" t="str">
            <v>-</v>
          </cell>
          <cell r="AJ206">
            <v>209</v>
          </cell>
          <cell r="AK206">
            <v>48.285714285714285</v>
          </cell>
          <cell r="AL206">
            <v>41568</v>
          </cell>
          <cell r="AM206" t="str">
            <v>-</v>
          </cell>
          <cell r="AN206" t="str">
            <v>-</v>
          </cell>
          <cell r="AO206">
            <v>0</v>
          </cell>
          <cell r="AP206">
            <v>0</v>
          </cell>
          <cell r="AQ206">
            <v>0</v>
          </cell>
          <cell r="AR206">
            <v>41592</v>
          </cell>
          <cell r="AS206">
            <v>0</v>
          </cell>
          <cell r="AT206" t="str">
            <v>Parks</v>
          </cell>
          <cell r="AU206" t="str">
            <v>Parks</v>
          </cell>
          <cell r="AV206">
            <v>0</v>
          </cell>
          <cell r="AW206" t="str">
            <v>-</v>
          </cell>
          <cell r="AX206">
            <v>41597</v>
          </cell>
          <cell r="AY206">
            <v>0</v>
          </cell>
          <cell r="AZ206" t="str">
            <v/>
          </cell>
          <cell r="BA206" t="str">
            <v/>
          </cell>
          <cell r="BB206" t="str">
            <v/>
          </cell>
          <cell r="BC206" t="str">
            <v/>
          </cell>
          <cell r="BD206" t="str">
            <v xml:space="preserve">DAP </v>
          </cell>
          <cell r="BE206" t="str">
            <v>JOBSITE</v>
          </cell>
          <cell r="BF206" t="str">
            <v>USA</v>
          </cell>
          <cell r="BG206">
            <v>0</v>
          </cell>
          <cell r="BH206" t="str">
            <v>DI</v>
          </cell>
          <cell r="BI206">
            <v>2010</v>
          </cell>
          <cell r="BJ206">
            <v>41577</v>
          </cell>
          <cell r="BK206">
            <v>41584</v>
          </cell>
          <cell r="BL206">
            <v>41584</v>
          </cell>
          <cell r="BM206">
            <v>41598</v>
          </cell>
          <cell r="BN206">
            <v>41922</v>
          </cell>
          <cell r="BO206">
            <v>41929</v>
          </cell>
          <cell r="BP206" t="str">
            <v>-</v>
          </cell>
          <cell r="BQ206" t="str">
            <v>-</v>
          </cell>
          <cell r="BR206" t="str">
            <v>-</v>
          </cell>
          <cell r="BS206" t="str">
            <v>-</v>
          </cell>
          <cell r="BT206" t="str">
            <v>-</v>
          </cell>
          <cell r="BU206" t="str">
            <v>-</v>
          </cell>
          <cell r="BV206" t="str">
            <v>-</v>
          </cell>
          <cell r="BW206">
            <v>0</v>
          </cell>
          <cell r="BX206">
            <v>0</v>
          </cell>
          <cell r="BY206">
            <v>0</v>
          </cell>
          <cell r="BZ206">
            <v>0</v>
          </cell>
          <cell r="CA206">
            <v>0</v>
          </cell>
          <cell r="CB206" t="str">
            <v>X</v>
          </cell>
          <cell r="CC206">
            <v>0</v>
          </cell>
          <cell r="CD206">
            <v>0</v>
          </cell>
          <cell r="CE206">
            <v>0</v>
          </cell>
          <cell r="CF206">
            <v>0</v>
          </cell>
          <cell r="CG206">
            <v>0</v>
          </cell>
          <cell r="CH206">
            <v>0</v>
          </cell>
          <cell r="CI206">
            <v>0</v>
          </cell>
          <cell r="CJ206">
            <v>0</v>
          </cell>
          <cell r="CK206">
            <v>0</v>
          </cell>
          <cell r="CL206">
            <v>0</v>
          </cell>
          <cell r="CM206">
            <v>0</v>
          </cell>
          <cell r="CN206">
            <v>0</v>
          </cell>
          <cell r="CO206">
            <v>0</v>
          </cell>
        </row>
        <row r="207">
          <cell r="B207" t="str">
            <v>C2292917-02 UNIT</v>
          </cell>
          <cell r="C207" t="str">
            <v>Bechtel - Sabine Pass Train 4 UNIT</v>
          </cell>
          <cell r="D207" t="str">
            <v>Lothe</v>
          </cell>
          <cell r="E207">
            <v>0</v>
          </cell>
          <cell r="F207" t="str">
            <v>Lindeman</v>
          </cell>
          <cell r="G207" t="str">
            <v>Baker</v>
          </cell>
          <cell r="H207" t="str">
            <v>Melissa</v>
          </cell>
          <cell r="I207" t="str">
            <v>25815-140-POA-MCCS-00002</v>
          </cell>
          <cell r="J207">
            <v>0</v>
          </cell>
          <cell r="K207">
            <v>0</v>
          </cell>
          <cell r="L207">
            <v>0</v>
          </cell>
          <cell r="M207">
            <v>1</v>
          </cell>
          <cell r="N207" t="str">
            <v>LF2230</v>
          </cell>
          <cell r="O207">
            <v>2383735</v>
          </cell>
          <cell r="P207" t="str">
            <v>PP</v>
          </cell>
          <cell r="Q207" t="str">
            <v>CPX</v>
          </cell>
          <cell r="R207" t="str">
            <v>Pinn/API</v>
          </cell>
          <cell r="S207" t="str">
            <v>Y</v>
          </cell>
          <cell r="T207" t="str">
            <v>N</v>
          </cell>
          <cell r="U207">
            <v>41437</v>
          </cell>
          <cell r="V207">
            <v>41438</v>
          </cell>
          <cell r="W207">
            <v>41807</v>
          </cell>
          <cell r="X207">
            <v>41807</v>
          </cell>
          <cell r="Y207" t="str">
            <v>-</v>
          </cell>
          <cell r="Z207" t="str">
            <v>-</v>
          </cell>
          <cell r="AA207" t="str">
            <v>-</v>
          </cell>
          <cell r="AB207">
            <v>41452</v>
          </cell>
          <cell r="AC207">
            <v>41527</v>
          </cell>
          <cell r="AD207">
            <v>41555</v>
          </cell>
          <cell r="AE207" t="str">
            <v>-</v>
          </cell>
          <cell r="AF207">
            <v>41993</v>
          </cell>
          <cell r="AG207">
            <v>0</v>
          </cell>
          <cell r="AH207">
            <v>41777</v>
          </cell>
          <cell r="AI207">
            <v>41653</v>
          </cell>
          <cell r="AJ207">
            <v>397</v>
          </cell>
          <cell r="AK207">
            <v>52.714285714285715</v>
          </cell>
          <cell r="AL207">
            <v>41437</v>
          </cell>
          <cell r="AM207">
            <v>0</v>
          </cell>
          <cell r="AN207">
            <v>0</v>
          </cell>
          <cell r="AO207">
            <v>0</v>
          </cell>
          <cell r="AP207">
            <v>0</v>
          </cell>
          <cell r="AQ207">
            <v>0</v>
          </cell>
          <cell r="AR207">
            <v>0</v>
          </cell>
          <cell r="AS207">
            <v>0</v>
          </cell>
          <cell r="AT207">
            <v>0</v>
          </cell>
          <cell r="AU207">
            <v>0</v>
          </cell>
          <cell r="AV207">
            <v>41663</v>
          </cell>
          <cell r="AW207" t="str">
            <v>-</v>
          </cell>
          <cell r="AX207">
            <v>41681</v>
          </cell>
          <cell r="AY207">
            <v>0</v>
          </cell>
          <cell r="AZ207">
            <v>0</v>
          </cell>
          <cell r="BA207">
            <v>162</v>
          </cell>
          <cell r="BB207" t="str">
            <v>On-Time/Early</v>
          </cell>
          <cell r="BC207" t="str">
            <v/>
          </cell>
          <cell r="BD207" t="str">
            <v>FCA</v>
          </cell>
          <cell r="BE207">
            <v>0</v>
          </cell>
          <cell r="BF207">
            <v>0</v>
          </cell>
          <cell r="BG207">
            <v>0</v>
          </cell>
          <cell r="BH207" t="str">
            <v>DK</v>
          </cell>
          <cell r="BI207">
            <v>2010</v>
          </cell>
          <cell r="BJ207">
            <v>41445</v>
          </cell>
          <cell r="BK207">
            <v>41452</v>
          </cell>
          <cell r="BL207">
            <v>41480</v>
          </cell>
          <cell r="BM207">
            <v>41466</v>
          </cell>
          <cell r="BN207">
            <v>41849</v>
          </cell>
          <cell r="BO207">
            <v>41856</v>
          </cell>
          <cell r="BP207" t="str">
            <v>X</v>
          </cell>
          <cell r="BQ207">
            <v>41483</v>
          </cell>
          <cell r="BR207">
            <v>316</v>
          </cell>
          <cell r="BS207">
            <v>330</v>
          </cell>
          <cell r="BT207">
            <v>41722</v>
          </cell>
          <cell r="BU207">
            <v>-53</v>
          </cell>
          <cell r="BV207">
            <v>-60</v>
          </cell>
          <cell r="BW207">
            <v>0</v>
          </cell>
          <cell r="BX207">
            <v>0</v>
          </cell>
          <cell r="BY207">
            <v>0</v>
          </cell>
          <cell r="BZ207">
            <v>0</v>
          </cell>
          <cell r="CA207">
            <v>41710</v>
          </cell>
          <cell r="CB207">
            <v>0</v>
          </cell>
          <cell r="CC207">
            <v>0</v>
          </cell>
          <cell r="CD207">
            <v>0</v>
          </cell>
          <cell r="CE207">
            <v>0</v>
          </cell>
          <cell r="CF207">
            <v>0</v>
          </cell>
          <cell r="CG207">
            <v>0</v>
          </cell>
          <cell r="CH207">
            <v>0</v>
          </cell>
          <cell r="CI207">
            <v>0</v>
          </cell>
          <cell r="CJ207">
            <v>0</v>
          </cell>
          <cell r="CK207">
            <v>0</v>
          </cell>
          <cell r="CL207">
            <v>0</v>
          </cell>
          <cell r="CM207">
            <v>0</v>
          </cell>
          <cell r="CN207">
            <v>0</v>
          </cell>
          <cell r="CO207">
            <v>0</v>
          </cell>
        </row>
        <row r="208">
          <cell r="B208" t="str">
            <v>C1963927</v>
          </cell>
          <cell r="C208" t="str">
            <v>EAGLE ROCK ENERGY</v>
          </cell>
          <cell r="D208" t="str">
            <v>Horner</v>
          </cell>
          <cell r="E208">
            <v>0</v>
          </cell>
          <cell r="F208">
            <v>0</v>
          </cell>
          <cell r="G208">
            <v>0</v>
          </cell>
          <cell r="H208" t="str">
            <v>Margaret</v>
          </cell>
          <cell r="I208" t="str">
            <v>2008E019</v>
          </cell>
          <cell r="J208">
            <v>0</v>
          </cell>
          <cell r="K208">
            <v>0</v>
          </cell>
          <cell r="L208">
            <v>0</v>
          </cell>
          <cell r="M208">
            <v>1</v>
          </cell>
          <cell r="N208" t="str">
            <v>CONV</v>
          </cell>
          <cell r="O208">
            <v>36500</v>
          </cell>
          <cell r="P208">
            <v>0</v>
          </cell>
          <cell r="Q208" t="str">
            <v>STD</v>
          </cell>
          <cell r="R208" t="str">
            <v>CA</v>
          </cell>
          <cell r="S208" t="str">
            <v>N</v>
          </cell>
          <cell r="T208" t="str">
            <v>no</v>
          </cell>
          <cell r="U208">
            <v>0</v>
          </cell>
          <cell r="V208">
            <v>39540</v>
          </cell>
          <cell r="W208">
            <v>39703</v>
          </cell>
          <cell r="X208">
            <v>40632</v>
          </cell>
          <cell r="Y208">
            <v>0</v>
          </cell>
          <cell r="Z208">
            <v>39547</v>
          </cell>
          <cell r="AA208">
            <v>39547</v>
          </cell>
          <cell r="AB208">
            <v>39554</v>
          </cell>
          <cell r="AC208">
            <v>40520</v>
          </cell>
          <cell r="AD208">
            <v>40534</v>
          </cell>
          <cell r="AE208">
            <v>39639</v>
          </cell>
          <cell r="AF208">
            <v>39643</v>
          </cell>
          <cell r="AG208">
            <v>0</v>
          </cell>
          <cell r="AH208">
            <v>40602</v>
          </cell>
          <cell r="AI208" t="str">
            <v>-</v>
          </cell>
          <cell r="AJ208">
            <v>74</v>
          </cell>
          <cell r="AK208">
            <v>156</v>
          </cell>
          <cell r="AL208">
            <v>0</v>
          </cell>
          <cell r="AM208">
            <v>0</v>
          </cell>
          <cell r="AN208">
            <v>0</v>
          </cell>
          <cell r="AO208">
            <v>0</v>
          </cell>
          <cell r="AP208">
            <v>0</v>
          </cell>
          <cell r="AQ208">
            <v>0</v>
          </cell>
          <cell r="AR208">
            <v>0</v>
          </cell>
          <cell r="AS208">
            <v>0</v>
          </cell>
          <cell r="AT208">
            <v>0</v>
          </cell>
          <cell r="AU208">
            <v>0</v>
          </cell>
          <cell r="AV208">
            <v>40606</v>
          </cell>
          <cell r="AW208">
            <v>0</v>
          </cell>
          <cell r="AX208">
            <v>40609</v>
          </cell>
          <cell r="AY208">
            <v>40627</v>
          </cell>
          <cell r="AZ208">
            <v>1087</v>
          </cell>
          <cell r="BA208">
            <v>763</v>
          </cell>
          <cell r="BB208" t="str">
            <v>Late</v>
          </cell>
          <cell r="BC208" t="str">
            <v/>
          </cell>
          <cell r="BD208">
            <v>0</v>
          </cell>
          <cell r="BE208">
            <v>0</v>
          </cell>
          <cell r="BF208">
            <v>0</v>
          </cell>
          <cell r="BG208">
            <v>0</v>
          </cell>
          <cell r="BH208">
            <v>0</v>
          </cell>
          <cell r="BI208">
            <v>0</v>
          </cell>
          <cell r="BJ208">
            <v>39547</v>
          </cell>
          <cell r="BK208">
            <v>39554</v>
          </cell>
          <cell r="BL208">
            <v>39561</v>
          </cell>
          <cell r="BM208">
            <v>39568</v>
          </cell>
          <cell r="BN208">
            <v>40646</v>
          </cell>
          <cell r="BO208">
            <v>40653</v>
          </cell>
          <cell r="BP208" t="str">
            <v>X</v>
          </cell>
          <cell r="BQ208" t="str">
            <v>X</v>
          </cell>
          <cell r="BR208" t="str">
            <v>X</v>
          </cell>
          <cell r="BS208" t="str">
            <v>X</v>
          </cell>
          <cell r="BT208" t="str">
            <v>X</v>
          </cell>
          <cell r="BU208" t="str">
            <v>X</v>
          </cell>
          <cell r="BV208" t="str">
            <v>X</v>
          </cell>
          <cell r="BW208">
            <v>0</v>
          </cell>
          <cell r="BX208">
            <v>0</v>
          </cell>
          <cell r="BY208">
            <v>0</v>
          </cell>
          <cell r="BZ208" t="str">
            <v>X</v>
          </cell>
          <cell r="CA208" t="str">
            <v>X</v>
          </cell>
          <cell r="CB208" t="str">
            <v>X</v>
          </cell>
          <cell r="CC208">
            <v>1</v>
          </cell>
          <cell r="CD208">
            <v>0</v>
          </cell>
          <cell r="CE208">
            <v>0</v>
          </cell>
          <cell r="CF208">
            <v>0</v>
          </cell>
          <cell r="CG208">
            <v>0</v>
          </cell>
          <cell r="CH208">
            <v>0</v>
          </cell>
          <cell r="CI208">
            <v>0</v>
          </cell>
          <cell r="CJ208">
            <v>0</v>
          </cell>
          <cell r="CK208">
            <v>0</v>
          </cell>
          <cell r="CL208">
            <v>0</v>
          </cell>
          <cell r="CM208">
            <v>0</v>
          </cell>
          <cell r="CN208">
            <v>0</v>
          </cell>
          <cell r="CO208">
            <v>0</v>
          </cell>
        </row>
        <row r="209">
          <cell r="B209" t="str">
            <v>A1991667-01-02</v>
          </cell>
          <cell r="C209" t="str">
            <v>Benham Constructors</v>
          </cell>
          <cell r="D209" t="str">
            <v>Kennedy</v>
          </cell>
          <cell r="E209">
            <v>0</v>
          </cell>
          <cell r="F209">
            <v>0</v>
          </cell>
          <cell r="G209">
            <v>0</v>
          </cell>
          <cell r="H209" t="str">
            <v>Christina</v>
          </cell>
          <cell r="I209" t="str">
            <v>P101870-206</v>
          </cell>
          <cell r="J209">
            <v>0</v>
          </cell>
          <cell r="K209">
            <v>0</v>
          </cell>
          <cell r="L209">
            <v>0</v>
          </cell>
          <cell r="M209">
            <v>2</v>
          </cell>
          <cell r="N209" t="str">
            <v>LMV-311</v>
          </cell>
          <cell r="O209">
            <v>166544</v>
          </cell>
          <cell r="P209">
            <v>0</v>
          </cell>
          <cell r="Q209" t="str">
            <v>STD</v>
          </cell>
          <cell r="R209" t="str">
            <v>PC</v>
          </cell>
          <cell r="S209" t="str">
            <v>N</v>
          </cell>
          <cell r="T209" t="str">
            <v>no</v>
          </cell>
          <cell r="U209">
            <v>0</v>
          </cell>
          <cell r="V209">
            <v>40673</v>
          </cell>
          <cell r="W209">
            <v>40563</v>
          </cell>
          <cell r="X209">
            <v>40899</v>
          </cell>
          <cell r="Y209">
            <v>0</v>
          </cell>
          <cell r="Z209">
            <v>40680</v>
          </cell>
          <cell r="AA209">
            <v>40680</v>
          </cell>
          <cell r="AB209">
            <v>40680</v>
          </cell>
          <cell r="AC209">
            <v>40787</v>
          </cell>
          <cell r="AD209">
            <v>40801</v>
          </cell>
          <cell r="AE209">
            <v>40501</v>
          </cell>
          <cell r="AF209">
            <v>40504</v>
          </cell>
          <cell r="AG209">
            <v>0</v>
          </cell>
          <cell r="AH209">
            <v>40869</v>
          </cell>
          <cell r="AI209" t="str">
            <v>-</v>
          </cell>
          <cell r="AJ209">
            <v>-122</v>
          </cell>
          <cell r="AK209">
            <v>32.285714285714285</v>
          </cell>
          <cell r="AL209">
            <v>0</v>
          </cell>
          <cell r="AM209">
            <v>0</v>
          </cell>
          <cell r="AN209">
            <v>0</v>
          </cell>
          <cell r="AO209">
            <v>0</v>
          </cell>
          <cell r="AP209">
            <v>40829</v>
          </cell>
          <cell r="AQ209">
            <v>40833</v>
          </cell>
          <cell r="AR209">
            <v>0</v>
          </cell>
          <cell r="AS209">
            <v>0</v>
          </cell>
          <cell r="AT209">
            <v>0</v>
          </cell>
          <cell r="AU209">
            <v>0</v>
          </cell>
          <cell r="AV209">
            <v>40850</v>
          </cell>
          <cell r="AW209">
            <v>0</v>
          </cell>
          <cell r="AX209">
            <v>40865</v>
          </cell>
          <cell r="AY209">
            <v>40907</v>
          </cell>
          <cell r="AZ209">
            <v>234</v>
          </cell>
          <cell r="BA209">
            <v>128</v>
          </cell>
          <cell r="BB209" t="str">
            <v>Late</v>
          </cell>
          <cell r="BC209" t="str">
            <v>Late</v>
          </cell>
          <cell r="BD209" t="str">
            <v>FOB</v>
          </cell>
          <cell r="BE209" t="str">
            <v>Arvada</v>
          </cell>
          <cell r="BF209">
            <v>0</v>
          </cell>
          <cell r="BG209">
            <v>0</v>
          </cell>
          <cell r="BH209">
            <v>0</v>
          </cell>
          <cell r="BI209">
            <v>0</v>
          </cell>
          <cell r="BJ209">
            <v>40680</v>
          </cell>
          <cell r="BK209">
            <v>40687</v>
          </cell>
          <cell r="BL209">
            <v>40696</v>
          </cell>
          <cell r="BM209">
            <v>40701</v>
          </cell>
          <cell r="BN209">
            <v>40913</v>
          </cell>
          <cell r="BO209">
            <v>40920</v>
          </cell>
          <cell r="BP209" t="str">
            <v>X</v>
          </cell>
          <cell r="BQ209" t="str">
            <v>X</v>
          </cell>
          <cell r="BR209" t="str">
            <v>X</v>
          </cell>
          <cell r="BS209" t="str">
            <v>X</v>
          </cell>
          <cell r="BT209" t="str">
            <v>X</v>
          </cell>
          <cell r="BU209" t="str">
            <v>X</v>
          </cell>
          <cell r="BV209" t="str">
            <v>X</v>
          </cell>
          <cell r="BW209">
            <v>0</v>
          </cell>
          <cell r="BX209">
            <v>0</v>
          </cell>
          <cell r="BY209">
            <v>0</v>
          </cell>
          <cell r="BZ209" t="str">
            <v>X</v>
          </cell>
          <cell r="CA209" t="str">
            <v>X</v>
          </cell>
          <cell r="CB209" t="str">
            <v>X</v>
          </cell>
          <cell r="CC209">
            <v>1</v>
          </cell>
          <cell r="CD209">
            <v>0</v>
          </cell>
          <cell r="CE209">
            <v>0</v>
          </cell>
          <cell r="CF209">
            <v>0</v>
          </cell>
          <cell r="CG209">
            <v>0</v>
          </cell>
          <cell r="CH209">
            <v>0</v>
          </cell>
          <cell r="CI209">
            <v>0</v>
          </cell>
          <cell r="CJ209">
            <v>0</v>
          </cell>
          <cell r="CK209">
            <v>0</v>
          </cell>
          <cell r="CL209">
            <v>0</v>
          </cell>
          <cell r="CM209">
            <v>0</v>
          </cell>
          <cell r="CN209">
            <v>0</v>
          </cell>
          <cell r="CO209">
            <v>0</v>
          </cell>
        </row>
        <row r="210">
          <cell r="B210" t="str">
            <v>A1926491-01</v>
          </cell>
          <cell r="C210" t="str">
            <v>BP Products</v>
          </cell>
          <cell r="D210" t="str">
            <v>Knapp</v>
          </cell>
          <cell r="E210">
            <v>0</v>
          </cell>
          <cell r="F210">
            <v>0</v>
          </cell>
          <cell r="G210">
            <v>0</v>
          </cell>
          <cell r="H210">
            <v>0</v>
          </cell>
          <cell r="I210">
            <v>0</v>
          </cell>
          <cell r="J210">
            <v>0</v>
          </cell>
          <cell r="K210">
            <v>0</v>
          </cell>
          <cell r="L210">
            <v>0</v>
          </cell>
          <cell r="M210">
            <v>1</v>
          </cell>
          <cell r="N210" t="str">
            <v>LMV-322</v>
          </cell>
          <cell r="O210">
            <v>26774</v>
          </cell>
          <cell r="P210">
            <v>0</v>
          </cell>
          <cell r="Q210" t="str">
            <v>STD</v>
          </cell>
          <cell r="R210" t="str">
            <v>PA</v>
          </cell>
          <cell r="S210">
            <v>0</v>
          </cell>
          <cell r="T210">
            <v>0</v>
          </cell>
          <cell r="U210">
            <v>0</v>
          </cell>
          <cell r="V210">
            <v>0</v>
          </cell>
          <cell r="W210">
            <v>40578</v>
          </cell>
          <cell r="X210">
            <v>40588</v>
          </cell>
          <cell r="Y210">
            <v>0</v>
          </cell>
          <cell r="Z210">
            <v>7</v>
          </cell>
          <cell r="AA210">
            <v>7</v>
          </cell>
          <cell r="AB210">
            <v>7</v>
          </cell>
          <cell r="AC210">
            <v>40476</v>
          </cell>
          <cell r="AD210">
            <v>40490</v>
          </cell>
          <cell r="AE210">
            <v>40530</v>
          </cell>
          <cell r="AF210">
            <v>40533</v>
          </cell>
          <cell r="AG210">
            <v>0</v>
          </cell>
          <cell r="AH210">
            <v>40558</v>
          </cell>
          <cell r="AI210" t="str">
            <v>-</v>
          </cell>
          <cell r="AJ210">
            <v>28952</v>
          </cell>
          <cell r="AK210">
            <v>5798.2857142857147</v>
          </cell>
          <cell r="AL210">
            <v>0</v>
          </cell>
          <cell r="AM210">
            <v>0</v>
          </cell>
          <cell r="AN210">
            <v>0</v>
          </cell>
          <cell r="AO210">
            <v>0</v>
          </cell>
          <cell r="AP210">
            <v>0</v>
          </cell>
          <cell r="AQ210">
            <v>0</v>
          </cell>
          <cell r="AR210">
            <v>0</v>
          </cell>
          <cell r="AS210">
            <v>0</v>
          </cell>
          <cell r="AT210">
            <v>0</v>
          </cell>
          <cell r="AU210">
            <v>0</v>
          </cell>
          <cell r="AV210">
            <v>40551</v>
          </cell>
          <cell r="AW210">
            <v>0</v>
          </cell>
          <cell r="AX210">
            <v>40555</v>
          </cell>
          <cell r="AY210">
            <v>40591</v>
          </cell>
          <cell r="AZ210">
            <v>40591</v>
          </cell>
          <cell r="BA210">
            <v>28965</v>
          </cell>
          <cell r="BB210" t="str">
            <v>Late</v>
          </cell>
          <cell r="BC210" t="str">
            <v/>
          </cell>
          <cell r="BD210">
            <v>0</v>
          </cell>
          <cell r="BE210">
            <v>0</v>
          </cell>
          <cell r="BF210">
            <v>0</v>
          </cell>
          <cell r="BG210">
            <v>0</v>
          </cell>
          <cell r="BH210">
            <v>0</v>
          </cell>
          <cell r="BI210">
            <v>0</v>
          </cell>
          <cell r="BJ210">
            <v>7</v>
          </cell>
          <cell r="BK210">
            <v>14</v>
          </cell>
          <cell r="BL210">
            <v>14</v>
          </cell>
          <cell r="BM210">
            <v>28</v>
          </cell>
          <cell r="BN210">
            <v>40602</v>
          </cell>
          <cell r="BO210">
            <v>40609</v>
          </cell>
          <cell r="BP210" t="str">
            <v>X</v>
          </cell>
          <cell r="BQ210" t="str">
            <v>X</v>
          </cell>
          <cell r="BR210" t="str">
            <v>X</v>
          </cell>
          <cell r="BS210" t="str">
            <v>X</v>
          </cell>
          <cell r="BT210" t="str">
            <v>X</v>
          </cell>
          <cell r="BU210" t="str">
            <v>X</v>
          </cell>
          <cell r="BV210" t="str">
            <v>X</v>
          </cell>
          <cell r="BW210">
            <v>0</v>
          </cell>
          <cell r="BX210">
            <v>0</v>
          </cell>
          <cell r="BY210">
            <v>0</v>
          </cell>
          <cell r="BZ210" t="str">
            <v>X</v>
          </cell>
          <cell r="CA210" t="str">
            <v>X</v>
          </cell>
          <cell r="CB210" t="str">
            <v>X</v>
          </cell>
          <cell r="CC210">
            <v>1</v>
          </cell>
          <cell r="CD210">
            <v>0</v>
          </cell>
          <cell r="CE210">
            <v>0</v>
          </cell>
          <cell r="CF210">
            <v>0</v>
          </cell>
          <cell r="CG210">
            <v>0</v>
          </cell>
          <cell r="CH210">
            <v>0</v>
          </cell>
          <cell r="CI210">
            <v>0</v>
          </cell>
          <cell r="CJ210">
            <v>0</v>
          </cell>
          <cell r="CK210">
            <v>0</v>
          </cell>
          <cell r="CL210">
            <v>0</v>
          </cell>
          <cell r="CM210">
            <v>0</v>
          </cell>
          <cell r="CN210">
            <v>0</v>
          </cell>
          <cell r="CO210">
            <v>0</v>
          </cell>
        </row>
        <row r="211">
          <cell r="B211" t="str">
            <v>A1921208-02</v>
          </cell>
          <cell r="C211" t="str">
            <v>John Zink</v>
          </cell>
          <cell r="D211" t="str">
            <v>Buell</v>
          </cell>
          <cell r="E211">
            <v>0</v>
          </cell>
          <cell r="F211">
            <v>0</v>
          </cell>
          <cell r="G211">
            <v>0</v>
          </cell>
          <cell r="H211">
            <v>0</v>
          </cell>
          <cell r="I211">
            <v>0</v>
          </cell>
          <cell r="J211">
            <v>0</v>
          </cell>
          <cell r="K211">
            <v>0</v>
          </cell>
          <cell r="L211">
            <v>0</v>
          </cell>
          <cell r="M211">
            <v>1</v>
          </cell>
          <cell r="N211" t="str">
            <v>LMV-801</v>
          </cell>
          <cell r="O211">
            <v>20399</v>
          </cell>
          <cell r="P211">
            <v>0</v>
          </cell>
          <cell r="Q211" t="str">
            <v>STD</v>
          </cell>
          <cell r="R211" t="str">
            <v>PA</v>
          </cell>
          <cell r="S211" t="str">
            <v>N</v>
          </cell>
          <cell r="T211">
            <v>0</v>
          </cell>
          <cell r="U211">
            <v>0</v>
          </cell>
          <cell r="V211">
            <v>0</v>
          </cell>
          <cell r="W211">
            <v>40588</v>
          </cell>
          <cell r="X211">
            <v>40588</v>
          </cell>
          <cell r="Y211">
            <v>0</v>
          </cell>
          <cell r="Z211">
            <v>7</v>
          </cell>
          <cell r="AA211">
            <v>7</v>
          </cell>
          <cell r="AB211">
            <v>7</v>
          </cell>
          <cell r="AC211">
            <v>40476</v>
          </cell>
          <cell r="AD211">
            <v>40490</v>
          </cell>
          <cell r="AE211">
            <v>40540</v>
          </cell>
          <cell r="AF211">
            <v>40543</v>
          </cell>
          <cell r="AG211">
            <v>0</v>
          </cell>
          <cell r="AH211">
            <v>40558</v>
          </cell>
          <cell r="AI211" t="str">
            <v>-</v>
          </cell>
          <cell r="AJ211">
            <v>28960</v>
          </cell>
          <cell r="AK211">
            <v>5798.2857142857147</v>
          </cell>
          <cell r="AL211">
            <v>0</v>
          </cell>
          <cell r="AM211">
            <v>0</v>
          </cell>
          <cell r="AN211">
            <v>0</v>
          </cell>
          <cell r="AO211">
            <v>0</v>
          </cell>
          <cell r="AP211">
            <v>0</v>
          </cell>
          <cell r="AQ211">
            <v>0</v>
          </cell>
          <cell r="AR211">
            <v>0</v>
          </cell>
          <cell r="AS211">
            <v>0</v>
          </cell>
          <cell r="AT211">
            <v>0</v>
          </cell>
          <cell r="AU211">
            <v>0</v>
          </cell>
          <cell r="AV211">
            <v>40548</v>
          </cell>
          <cell r="AW211">
            <v>0</v>
          </cell>
          <cell r="AX211">
            <v>40556</v>
          </cell>
          <cell r="AY211">
            <v>40591</v>
          </cell>
          <cell r="AZ211">
            <v>40591</v>
          </cell>
          <cell r="BA211">
            <v>28963</v>
          </cell>
          <cell r="BB211" t="str">
            <v>Late</v>
          </cell>
          <cell r="BC211" t="str">
            <v/>
          </cell>
          <cell r="BD211">
            <v>0</v>
          </cell>
          <cell r="BE211">
            <v>0</v>
          </cell>
          <cell r="BF211">
            <v>0</v>
          </cell>
          <cell r="BG211">
            <v>0</v>
          </cell>
          <cell r="BH211">
            <v>0</v>
          </cell>
          <cell r="BI211">
            <v>0</v>
          </cell>
          <cell r="BJ211">
            <v>7</v>
          </cell>
          <cell r="BK211">
            <v>14</v>
          </cell>
          <cell r="BL211">
            <v>14</v>
          </cell>
          <cell r="BM211">
            <v>28</v>
          </cell>
          <cell r="BN211">
            <v>40602</v>
          </cell>
          <cell r="BO211">
            <v>40609</v>
          </cell>
          <cell r="BP211" t="str">
            <v>X</v>
          </cell>
          <cell r="BQ211" t="str">
            <v>X</v>
          </cell>
          <cell r="BR211" t="str">
            <v>X</v>
          </cell>
          <cell r="BS211" t="str">
            <v>X</v>
          </cell>
          <cell r="BT211" t="str">
            <v>X</v>
          </cell>
          <cell r="BU211" t="str">
            <v>X</v>
          </cell>
          <cell r="BV211" t="str">
            <v>X</v>
          </cell>
          <cell r="BW211">
            <v>0</v>
          </cell>
          <cell r="BX211">
            <v>0</v>
          </cell>
          <cell r="BY211">
            <v>0</v>
          </cell>
          <cell r="BZ211" t="str">
            <v>X</v>
          </cell>
          <cell r="CA211" t="str">
            <v>X</v>
          </cell>
          <cell r="CB211" t="str">
            <v>X</v>
          </cell>
          <cell r="CC211">
            <v>1</v>
          </cell>
          <cell r="CD211">
            <v>0</v>
          </cell>
          <cell r="CE211">
            <v>0</v>
          </cell>
          <cell r="CF211">
            <v>0</v>
          </cell>
          <cell r="CG211">
            <v>0</v>
          </cell>
          <cell r="CH211">
            <v>0</v>
          </cell>
          <cell r="CI211">
            <v>0</v>
          </cell>
          <cell r="CJ211">
            <v>0</v>
          </cell>
          <cell r="CK211">
            <v>0</v>
          </cell>
          <cell r="CL211">
            <v>0</v>
          </cell>
          <cell r="CM211">
            <v>0</v>
          </cell>
          <cell r="CN211">
            <v>0</v>
          </cell>
          <cell r="CO211">
            <v>0</v>
          </cell>
        </row>
        <row r="212">
          <cell r="B212" t="str">
            <v>A1921208-01</v>
          </cell>
          <cell r="C212" t="str">
            <v>John Zink</v>
          </cell>
          <cell r="D212" t="str">
            <v>Buell</v>
          </cell>
          <cell r="E212">
            <v>0</v>
          </cell>
          <cell r="F212">
            <v>0</v>
          </cell>
          <cell r="G212">
            <v>0</v>
          </cell>
          <cell r="H212">
            <v>0</v>
          </cell>
          <cell r="I212">
            <v>0</v>
          </cell>
          <cell r="J212">
            <v>0</v>
          </cell>
          <cell r="K212">
            <v>0</v>
          </cell>
          <cell r="L212">
            <v>0</v>
          </cell>
          <cell r="M212">
            <v>1</v>
          </cell>
          <cell r="N212" t="str">
            <v>LMV-801</v>
          </cell>
          <cell r="O212">
            <v>40299</v>
          </cell>
          <cell r="P212">
            <v>0</v>
          </cell>
          <cell r="Q212" t="str">
            <v>STD</v>
          </cell>
          <cell r="R212" t="str">
            <v>PA</v>
          </cell>
          <cell r="S212" t="str">
            <v>N</v>
          </cell>
          <cell r="T212">
            <v>0</v>
          </cell>
          <cell r="U212">
            <v>0</v>
          </cell>
          <cell r="V212">
            <v>0</v>
          </cell>
          <cell r="W212">
            <v>40588</v>
          </cell>
          <cell r="X212">
            <v>40739</v>
          </cell>
          <cell r="Y212">
            <v>0</v>
          </cell>
          <cell r="Z212">
            <v>7</v>
          </cell>
          <cell r="AA212">
            <v>7</v>
          </cell>
          <cell r="AB212">
            <v>7</v>
          </cell>
          <cell r="AC212">
            <v>40627</v>
          </cell>
          <cell r="AD212">
            <v>40641</v>
          </cell>
          <cell r="AE212">
            <v>40540</v>
          </cell>
          <cell r="AF212">
            <v>40543</v>
          </cell>
          <cell r="AG212">
            <v>0</v>
          </cell>
          <cell r="AH212">
            <v>40709</v>
          </cell>
          <cell r="AI212" t="str">
            <v>-</v>
          </cell>
          <cell r="AJ212">
            <v>28960</v>
          </cell>
          <cell r="AK212">
            <v>5819.8571428571431</v>
          </cell>
          <cell r="AL212">
            <v>0</v>
          </cell>
          <cell r="AM212">
            <v>0</v>
          </cell>
          <cell r="AN212">
            <v>0</v>
          </cell>
          <cell r="AO212">
            <v>0</v>
          </cell>
          <cell r="AP212">
            <v>0</v>
          </cell>
          <cell r="AQ212">
            <v>0</v>
          </cell>
          <cell r="AR212">
            <v>0</v>
          </cell>
          <cell r="AS212">
            <v>0</v>
          </cell>
          <cell r="AT212">
            <v>0</v>
          </cell>
          <cell r="AU212">
            <v>0</v>
          </cell>
          <cell r="AV212">
            <v>40529</v>
          </cell>
          <cell r="AW212">
            <v>0</v>
          </cell>
          <cell r="AX212">
            <v>40550</v>
          </cell>
          <cell r="AY212">
            <v>40724</v>
          </cell>
          <cell r="AZ212">
            <v>40724</v>
          </cell>
          <cell r="BA212">
            <v>28950</v>
          </cell>
          <cell r="BB212" t="str">
            <v>On-Time/Early</v>
          </cell>
          <cell r="BC212" t="str">
            <v/>
          </cell>
          <cell r="BD212">
            <v>0</v>
          </cell>
          <cell r="BE212">
            <v>0</v>
          </cell>
          <cell r="BF212">
            <v>0</v>
          </cell>
          <cell r="BG212">
            <v>0</v>
          </cell>
          <cell r="BH212">
            <v>0</v>
          </cell>
          <cell r="BI212">
            <v>0</v>
          </cell>
          <cell r="BJ212">
            <v>7</v>
          </cell>
          <cell r="BK212">
            <v>14</v>
          </cell>
          <cell r="BL212">
            <v>14</v>
          </cell>
          <cell r="BM212">
            <v>28</v>
          </cell>
          <cell r="BN212">
            <v>40753</v>
          </cell>
          <cell r="BO212">
            <v>40760</v>
          </cell>
          <cell r="BP212" t="str">
            <v>X</v>
          </cell>
          <cell r="BQ212" t="str">
            <v>X</v>
          </cell>
          <cell r="BR212" t="str">
            <v>X</v>
          </cell>
          <cell r="BS212" t="str">
            <v>X</v>
          </cell>
          <cell r="BT212" t="str">
            <v>X</v>
          </cell>
          <cell r="BU212" t="str">
            <v>X</v>
          </cell>
          <cell r="BV212" t="str">
            <v>X</v>
          </cell>
          <cell r="BW212">
            <v>0</v>
          </cell>
          <cell r="BX212">
            <v>0</v>
          </cell>
          <cell r="BY212">
            <v>0</v>
          </cell>
          <cell r="BZ212" t="str">
            <v>X</v>
          </cell>
          <cell r="CA212" t="str">
            <v>X</v>
          </cell>
          <cell r="CB212" t="str">
            <v>X</v>
          </cell>
          <cell r="CC212">
            <v>1</v>
          </cell>
          <cell r="CD212">
            <v>0</v>
          </cell>
          <cell r="CE212">
            <v>0</v>
          </cell>
          <cell r="CF212">
            <v>0</v>
          </cell>
          <cell r="CG212">
            <v>0</v>
          </cell>
          <cell r="CH212">
            <v>0</v>
          </cell>
          <cell r="CI212">
            <v>0</v>
          </cell>
          <cell r="CJ212">
            <v>0</v>
          </cell>
          <cell r="CK212">
            <v>0</v>
          </cell>
          <cell r="CL212">
            <v>0</v>
          </cell>
          <cell r="CM212">
            <v>0</v>
          </cell>
          <cell r="CN212">
            <v>0</v>
          </cell>
          <cell r="CO212">
            <v>0</v>
          </cell>
        </row>
        <row r="213">
          <cell r="B213" t="str">
            <v>A1931986-01</v>
          </cell>
          <cell r="C213" t="str">
            <v>Midland Cogeneration Venture</v>
          </cell>
          <cell r="D213" t="str">
            <v>Kampman</v>
          </cell>
          <cell r="E213">
            <v>0</v>
          </cell>
          <cell r="F213">
            <v>0</v>
          </cell>
          <cell r="G213">
            <v>0</v>
          </cell>
          <cell r="H213">
            <v>0</v>
          </cell>
          <cell r="I213">
            <v>0</v>
          </cell>
          <cell r="J213">
            <v>0</v>
          </cell>
          <cell r="K213">
            <v>0</v>
          </cell>
          <cell r="L213">
            <v>0</v>
          </cell>
          <cell r="M213">
            <v>1</v>
          </cell>
          <cell r="N213" t="str">
            <v>LMV806</v>
          </cell>
          <cell r="O213">
            <v>28576</v>
          </cell>
          <cell r="P213">
            <v>0</v>
          </cell>
          <cell r="Q213" t="str">
            <v>STD</v>
          </cell>
          <cell r="R213" t="str">
            <v>PA</v>
          </cell>
          <cell r="S213" t="str">
            <v>Y</v>
          </cell>
          <cell r="T213">
            <v>0</v>
          </cell>
          <cell r="U213">
            <v>0</v>
          </cell>
          <cell r="V213">
            <v>0</v>
          </cell>
          <cell r="W213">
            <v>40596</v>
          </cell>
          <cell r="X213">
            <v>40597</v>
          </cell>
          <cell r="Y213">
            <v>0</v>
          </cell>
          <cell r="Z213">
            <v>7</v>
          </cell>
          <cell r="AA213">
            <v>7</v>
          </cell>
          <cell r="AB213">
            <v>7</v>
          </cell>
          <cell r="AC213">
            <v>40485</v>
          </cell>
          <cell r="AD213">
            <v>40499</v>
          </cell>
          <cell r="AE213">
            <v>40548</v>
          </cell>
          <cell r="AF213">
            <v>40551</v>
          </cell>
          <cell r="AG213">
            <v>0</v>
          </cell>
          <cell r="AH213">
            <v>40567</v>
          </cell>
          <cell r="AI213" t="str">
            <v>-</v>
          </cell>
          <cell r="AJ213">
            <v>28965</v>
          </cell>
          <cell r="AK213">
            <v>5799.5714285714284</v>
          </cell>
          <cell r="AL213">
            <v>0</v>
          </cell>
          <cell r="AM213">
            <v>0</v>
          </cell>
          <cell r="AN213">
            <v>0</v>
          </cell>
          <cell r="AO213">
            <v>0</v>
          </cell>
          <cell r="AP213">
            <v>0</v>
          </cell>
          <cell r="AQ213">
            <v>0</v>
          </cell>
          <cell r="AR213">
            <v>0</v>
          </cell>
          <cell r="AS213">
            <v>0</v>
          </cell>
          <cell r="AT213">
            <v>0</v>
          </cell>
          <cell r="AU213">
            <v>0</v>
          </cell>
          <cell r="AV213">
            <v>40556</v>
          </cell>
          <cell r="AW213">
            <v>0</v>
          </cell>
          <cell r="AX213">
            <v>40557</v>
          </cell>
          <cell r="AY213">
            <v>40597</v>
          </cell>
          <cell r="AZ213">
            <v>40597</v>
          </cell>
          <cell r="BA213">
            <v>28969</v>
          </cell>
          <cell r="BB213" t="str">
            <v>Late</v>
          </cell>
          <cell r="BC213" t="str">
            <v/>
          </cell>
          <cell r="BD213">
            <v>0</v>
          </cell>
          <cell r="BE213">
            <v>0</v>
          </cell>
          <cell r="BF213">
            <v>0</v>
          </cell>
          <cell r="BG213">
            <v>0</v>
          </cell>
          <cell r="BH213">
            <v>0</v>
          </cell>
          <cell r="BI213">
            <v>0</v>
          </cell>
          <cell r="BJ213">
            <v>7</v>
          </cell>
          <cell r="BK213">
            <v>14</v>
          </cell>
          <cell r="BL213">
            <v>14</v>
          </cell>
          <cell r="BM213">
            <v>28</v>
          </cell>
          <cell r="BN213">
            <v>40611</v>
          </cell>
          <cell r="BO213">
            <v>40618</v>
          </cell>
          <cell r="BP213" t="str">
            <v>X</v>
          </cell>
          <cell r="BQ213" t="str">
            <v>X</v>
          </cell>
          <cell r="BR213" t="str">
            <v>X</v>
          </cell>
          <cell r="BS213" t="str">
            <v>X</v>
          </cell>
          <cell r="BT213" t="str">
            <v>X</v>
          </cell>
          <cell r="BU213" t="str">
            <v>X</v>
          </cell>
          <cell r="BV213" t="str">
            <v>X</v>
          </cell>
          <cell r="BW213">
            <v>0</v>
          </cell>
          <cell r="BX213">
            <v>0</v>
          </cell>
          <cell r="BY213">
            <v>0</v>
          </cell>
          <cell r="BZ213" t="str">
            <v>X</v>
          </cell>
          <cell r="CA213" t="str">
            <v>X</v>
          </cell>
          <cell r="CB213" t="str">
            <v>X</v>
          </cell>
          <cell r="CC213">
            <v>1</v>
          </cell>
          <cell r="CD213">
            <v>0</v>
          </cell>
          <cell r="CE213">
            <v>0</v>
          </cell>
          <cell r="CF213">
            <v>0</v>
          </cell>
          <cell r="CG213">
            <v>0</v>
          </cell>
          <cell r="CH213">
            <v>0</v>
          </cell>
          <cell r="CI213">
            <v>0</v>
          </cell>
          <cell r="CJ213">
            <v>0</v>
          </cell>
          <cell r="CK213">
            <v>0</v>
          </cell>
          <cell r="CL213">
            <v>0</v>
          </cell>
          <cell r="CM213">
            <v>0</v>
          </cell>
          <cell r="CN213">
            <v>0</v>
          </cell>
          <cell r="CO213">
            <v>0</v>
          </cell>
        </row>
        <row r="214">
          <cell r="B214" t="str">
            <v>A1936216-01</v>
          </cell>
          <cell r="C214" t="str">
            <v>Enbridge Pipeline East Texas</v>
          </cell>
          <cell r="D214" t="str">
            <v>Jazmines</v>
          </cell>
          <cell r="E214">
            <v>0</v>
          </cell>
          <cell r="F214">
            <v>0</v>
          </cell>
          <cell r="G214">
            <v>0</v>
          </cell>
          <cell r="H214">
            <v>0</v>
          </cell>
          <cell r="I214">
            <v>0</v>
          </cell>
          <cell r="J214">
            <v>0</v>
          </cell>
          <cell r="K214">
            <v>0</v>
          </cell>
          <cell r="L214">
            <v>0</v>
          </cell>
          <cell r="M214">
            <v>1</v>
          </cell>
          <cell r="N214" t="str">
            <v>LMV-806</v>
          </cell>
          <cell r="O214">
            <v>13296.56</v>
          </cell>
          <cell r="P214">
            <v>0</v>
          </cell>
          <cell r="Q214" t="str">
            <v>STD</v>
          </cell>
          <cell r="R214" t="str">
            <v>PA</v>
          </cell>
          <cell r="S214">
            <v>0</v>
          </cell>
          <cell r="T214">
            <v>0</v>
          </cell>
          <cell r="U214">
            <v>0</v>
          </cell>
          <cell r="V214">
            <v>0</v>
          </cell>
          <cell r="W214">
            <v>40597</v>
          </cell>
          <cell r="X214">
            <v>40598</v>
          </cell>
          <cell r="Y214">
            <v>0</v>
          </cell>
          <cell r="Z214">
            <v>7</v>
          </cell>
          <cell r="AA214">
            <v>7</v>
          </cell>
          <cell r="AB214">
            <v>7</v>
          </cell>
          <cell r="AC214">
            <v>40486</v>
          </cell>
          <cell r="AD214">
            <v>40500</v>
          </cell>
          <cell r="AE214">
            <v>40549</v>
          </cell>
          <cell r="AF214">
            <v>40552</v>
          </cell>
          <cell r="AG214">
            <v>0</v>
          </cell>
          <cell r="AH214">
            <v>40568</v>
          </cell>
          <cell r="AI214" t="str">
            <v>-</v>
          </cell>
          <cell r="AJ214">
            <v>28965</v>
          </cell>
          <cell r="AK214">
            <v>5799.7142857142853</v>
          </cell>
          <cell r="AL214">
            <v>0</v>
          </cell>
          <cell r="AM214">
            <v>0</v>
          </cell>
          <cell r="AN214">
            <v>0</v>
          </cell>
          <cell r="AO214">
            <v>0</v>
          </cell>
          <cell r="AP214">
            <v>0</v>
          </cell>
          <cell r="AQ214">
            <v>0</v>
          </cell>
          <cell r="AR214">
            <v>0</v>
          </cell>
          <cell r="AS214">
            <v>0</v>
          </cell>
          <cell r="AT214">
            <v>0</v>
          </cell>
          <cell r="AU214">
            <v>0</v>
          </cell>
          <cell r="AV214">
            <v>40533</v>
          </cell>
          <cell r="AW214">
            <v>0</v>
          </cell>
          <cell r="AX214">
            <v>40535</v>
          </cell>
          <cell r="AY214">
            <v>40598</v>
          </cell>
          <cell r="AZ214">
            <v>40598</v>
          </cell>
          <cell r="BA214">
            <v>28952</v>
          </cell>
          <cell r="BB214" t="str">
            <v>On-Time/Early</v>
          </cell>
          <cell r="BC214" t="str">
            <v/>
          </cell>
          <cell r="BD214">
            <v>0</v>
          </cell>
          <cell r="BE214">
            <v>0</v>
          </cell>
          <cell r="BF214">
            <v>0</v>
          </cell>
          <cell r="BG214">
            <v>0</v>
          </cell>
          <cell r="BH214">
            <v>0</v>
          </cell>
          <cell r="BI214">
            <v>0</v>
          </cell>
          <cell r="BJ214">
            <v>7</v>
          </cell>
          <cell r="BK214">
            <v>14</v>
          </cell>
          <cell r="BL214">
            <v>14</v>
          </cell>
          <cell r="BM214">
            <v>28</v>
          </cell>
          <cell r="BN214">
            <v>40612</v>
          </cell>
          <cell r="BO214">
            <v>40619</v>
          </cell>
          <cell r="BP214" t="str">
            <v>X</v>
          </cell>
          <cell r="BQ214" t="str">
            <v>X</v>
          </cell>
          <cell r="BR214" t="str">
            <v>X</v>
          </cell>
          <cell r="BS214" t="str">
            <v>X</v>
          </cell>
          <cell r="BT214" t="str">
            <v>X</v>
          </cell>
          <cell r="BU214" t="str">
            <v>X</v>
          </cell>
          <cell r="BV214" t="str">
            <v>X</v>
          </cell>
          <cell r="BW214">
            <v>0</v>
          </cell>
          <cell r="BX214">
            <v>0</v>
          </cell>
          <cell r="BY214">
            <v>0</v>
          </cell>
          <cell r="BZ214" t="str">
            <v>X</v>
          </cell>
          <cell r="CA214" t="str">
            <v>X</v>
          </cell>
          <cell r="CB214" t="str">
            <v>X</v>
          </cell>
          <cell r="CC214">
            <v>1</v>
          </cell>
          <cell r="CD214">
            <v>0</v>
          </cell>
          <cell r="CE214">
            <v>0</v>
          </cell>
          <cell r="CF214">
            <v>0</v>
          </cell>
          <cell r="CG214">
            <v>0</v>
          </cell>
          <cell r="CH214">
            <v>0</v>
          </cell>
          <cell r="CI214">
            <v>0</v>
          </cell>
          <cell r="CJ214">
            <v>0</v>
          </cell>
          <cell r="CK214">
            <v>0</v>
          </cell>
          <cell r="CL214">
            <v>0</v>
          </cell>
          <cell r="CM214">
            <v>0</v>
          </cell>
          <cell r="CN214">
            <v>0</v>
          </cell>
          <cell r="CO214">
            <v>0</v>
          </cell>
        </row>
        <row r="215">
          <cell r="B215" t="str">
            <v>A1931582-01</v>
          </cell>
          <cell r="C215" t="str">
            <v>Sabic Innovative</v>
          </cell>
          <cell r="D215" t="str">
            <v>Kampman</v>
          </cell>
          <cell r="E215">
            <v>0</v>
          </cell>
          <cell r="F215">
            <v>0</v>
          </cell>
          <cell r="G215">
            <v>0</v>
          </cell>
          <cell r="H215">
            <v>0</v>
          </cell>
          <cell r="I215">
            <v>0</v>
          </cell>
          <cell r="J215">
            <v>0</v>
          </cell>
          <cell r="K215">
            <v>0</v>
          </cell>
          <cell r="L215">
            <v>0</v>
          </cell>
          <cell r="M215">
            <v>1</v>
          </cell>
          <cell r="N215" t="str">
            <v>LMV311</v>
          </cell>
          <cell r="O215">
            <v>33732</v>
          </cell>
          <cell r="P215">
            <v>0</v>
          </cell>
          <cell r="Q215" t="str">
            <v>STD</v>
          </cell>
          <cell r="R215" t="str">
            <v>PA</v>
          </cell>
          <cell r="S215" t="str">
            <v>Y</v>
          </cell>
          <cell r="T215">
            <v>0</v>
          </cell>
          <cell r="U215">
            <v>0</v>
          </cell>
          <cell r="V215">
            <v>0</v>
          </cell>
          <cell r="W215">
            <v>40598</v>
          </cell>
          <cell r="X215">
            <v>40599</v>
          </cell>
          <cell r="Y215">
            <v>0</v>
          </cell>
          <cell r="Z215">
            <v>7</v>
          </cell>
          <cell r="AA215">
            <v>7</v>
          </cell>
          <cell r="AB215">
            <v>7</v>
          </cell>
          <cell r="AC215">
            <v>40487</v>
          </cell>
          <cell r="AD215">
            <v>40501</v>
          </cell>
          <cell r="AE215">
            <v>40550</v>
          </cell>
          <cell r="AF215">
            <v>40553</v>
          </cell>
          <cell r="AG215">
            <v>0</v>
          </cell>
          <cell r="AH215">
            <v>40569</v>
          </cell>
          <cell r="AI215" t="str">
            <v>-</v>
          </cell>
          <cell r="AJ215">
            <v>28966</v>
          </cell>
          <cell r="AK215">
            <v>5799.8571428571431</v>
          </cell>
          <cell r="AL215">
            <v>0</v>
          </cell>
          <cell r="AM215">
            <v>0</v>
          </cell>
          <cell r="AN215">
            <v>0</v>
          </cell>
          <cell r="AO215">
            <v>0</v>
          </cell>
          <cell r="AP215">
            <v>0</v>
          </cell>
          <cell r="AQ215">
            <v>0</v>
          </cell>
          <cell r="AR215">
            <v>0</v>
          </cell>
          <cell r="AS215">
            <v>0</v>
          </cell>
          <cell r="AT215">
            <v>0</v>
          </cell>
          <cell r="AU215">
            <v>0</v>
          </cell>
          <cell r="AV215">
            <v>0</v>
          </cell>
          <cell r="AW215">
            <v>0</v>
          </cell>
          <cell r="AX215" t="str">
            <v>NA</v>
          </cell>
          <cell r="AY215">
            <v>40598</v>
          </cell>
          <cell r="AZ215">
            <v>40598</v>
          </cell>
          <cell r="BA215" t="str">
            <v/>
          </cell>
          <cell r="BB215" t="str">
            <v/>
          </cell>
          <cell r="BC215" t="str">
            <v/>
          </cell>
          <cell r="BD215">
            <v>0</v>
          </cell>
          <cell r="BE215">
            <v>0</v>
          </cell>
          <cell r="BF215">
            <v>0</v>
          </cell>
          <cell r="BG215">
            <v>0</v>
          </cell>
          <cell r="BH215">
            <v>0</v>
          </cell>
          <cell r="BI215">
            <v>0</v>
          </cell>
          <cell r="BJ215">
            <v>7</v>
          </cell>
          <cell r="BK215">
            <v>14</v>
          </cell>
          <cell r="BL215">
            <v>14</v>
          </cell>
          <cell r="BM215">
            <v>28</v>
          </cell>
          <cell r="BN215">
            <v>40613</v>
          </cell>
          <cell r="BO215">
            <v>40620</v>
          </cell>
          <cell r="BP215" t="str">
            <v>X</v>
          </cell>
          <cell r="BQ215" t="str">
            <v>X</v>
          </cell>
          <cell r="BR215" t="str">
            <v>X</v>
          </cell>
          <cell r="BS215" t="str">
            <v>X</v>
          </cell>
          <cell r="BT215" t="str">
            <v>X</v>
          </cell>
          <cell r="BU215" t="str">
            <v>X</v>
          </cell>
          <cell r="BV215" t="str">
            <v>X</v>
          </cell>
          <cell r="BW215">
            <v>0</v>
          </cell>
          <cell r="BX215">
            <v>0</v>
          </cell>
          <cell r="BY215">
            <v>0</v>
          </cell>
          <cell r="BZ215" t="str">
            <v>X</v>
          </cell>
          <cell r="CA215" t="str">
            <v>X</v>
          </cell>
          <cell r="CB215" t="str">
            <v>X</v>
          </cell>
          <cell r="CC215">
            <v>1</v>
          </cell>
          <cell r="CD215">
            <v>0</v>
          </cell>
          <cell r="CE215">
            <v>0</v>
          </cell>
          <cell r="CF215">
            <v>0</v>
          </cell>
          <cell r="CG215">
            <v>0</v>
          </cell>
          <cell r="CH215">
            <v>0</v>
          </cell>
          <cell r="CI215">
            <v>0</v>
          </cell>
          <cell r="CJ215">
            <v>0</v>
          </cell>
          <cell r="CK215">
            <v>0</v>
          </cell>
          <cell r="CL215">
            <v>0</v>
          </cell>
          <cell r="CM215">
            <v>0</v>
          </cell>
          <cell r="CN215">
            <v>0</v>
          </cell>
          <cell r="CO215">
            <v>0</v>
          </cell>
        </row>
        <row r="216">
          <cell r="B216" t="str">
            <v>A1931668-01-02</v>
          </cell>
          <cell r="C216" t="str">
            <v>Jacobs / Braskem</v>
          </cell>
          <cell r="D216" t="str">
            <v>Knapp</v>
          </cell>
          <cell r="E216">
            <v>0</v>
          </cell>
          <cell r="F216">
            <v>0</v>
          </cell>
          <cell r="G216">
            <v>0</v>
          </cell>
          <cell r="H216">
            <v>0</v>
          </cell>
          <cell r="I216">
            <v>0</v>
          </cell>
          <cell r="J216">
            <v>0</v>
          </cell>
          <cell r="K216">
            <v>0</v>
          </cell>
          <cell r="L216">
            <v>0</v>
          </cell>
          <cell r="M216">
            <v>2</v>
          </cell>
          <cell r="N216" t="str">
            <v>LMV-311</v>
          </cell>
          <cell r="O216">
            <v>230939</v>
          </cell>
          <cell r="P216">
            <v>0</v>
          </cell>
          <cell r="Q216" t="str">
            <v>STD</v>
          </cell>
          <cell r="R216" t="str">
            <v>PB</v>
          </cell>
          <cell r="S216">
            <v>0</v>
          </cell>
          <cell r="T216">
            <v>0</v>
          </cell>
          <cell r="U216">
            <v>0</v>
          </cell>
          <cell r="V216">
            <v>0</v>
          </cell>
          <cell r="W216">
            <v>40609</v>
          </cell>
          <cell r="X216">
            <v>40633</v>
          </cell>
          <cell r="Y216">
            <v>0</v>
          </cell>
          <cell r="Z216">
            <v>7</v>
          </cell>
          <cell r="AA216">
            <v>7</v>
          </cell>
          <cell r="AB216">
            <v>7</v>
          </cell>
          <cell r="AC216">
            <v>40521</v>
          </cell>
          <cell r="AD216">
            <v>40535</v>
          </cell>
          <cell r="AE216">
            <v>40554</v>
          </cell>
          <cell r="AF216">
            <v>40557</v>
          </cell>
          <cell r="AG216">
            <v>0</v>
          </cell>
          <cell r="AH216">
            <v>40603</v>
          </cell>
          <cell r="AI216" t="str">
            <v>-</v>
          </cell>
          <cell r="AJ216">
            <v>28970</v>
          </cell>
          <cell r="AK216">
            <v>5804.7142857142853</v>
          </cell>
          <cell r="AL216">
            <v>0</v>
          </cell>
          <cell r="AM216">
            <v>0</v>
          </cell>
          <cell r="AN216">
            <v>0</v>
          </cell>
          <cell r="AO216">
            <v>0</v>
          </cell>
          <cell r="AP216">
            <v>0</v>
          </cell>
          <cell r="AQ216">
            <v>0</v>
          </cell>
          <cell r="AR216">
            <v>0</v>
          </cell>
          <cell r="AS216">
            <v>0</v>
          </cell>
          <cell r="AT216">
            <v>0</v>
          </cell>
          <cell r="AU216">
            <v>0</v>
          </cell>
          <cell r="AV216">
            <v>40588</v>
          </cell>
          <cell r="AW216">
            <v>0</v>
          </cell>
          <cell r="AX216">
            <v>40589</v>
          </cell>
          <cell r="AY216">
            <v>40632</v>
          </cell>
          <cell r="AZ216">
            <v>40632</v>
          </cell>
          <cell r="BA216">
            <v>28991</v>
          </cell>
          <cell r="BB216" t="str">
            <v>Late</v>
          </cell>
          <cell r="BC216" t="str">
            <v/>
          </cell>
          <cell r="BD216">
            <v>0</v>
          </cell>
          <cell r="BE216">
            <v>0</v>
          </cell>
          <cell r="BF216">
            <v>0</v>
          </cell>
          <cell r="BG216">
            <v>0</v>
          </cell>
          <cell r="BH216">
            <v>0</v>
          </cell>
          <cell r="BI216">
            <v>0</v>
          </cell>
          <cell r="BJ216">
            <v>7</v>
          </cell>
          <cell r="BK216">
            <v>14</v>
          </cell>
          <cell r="BL216">
            <v>16</v>
          </cell>
          <cell r="BM216">
            <v>28</v>
          </cell>
          <cell r="BN216">
            <v>40647</v>
          </cell>
          <cell r="BO216">
            <v>40654</v>
          </cell>
          <cell r="BP216" t="str">
            <v>X</v>
          </cell>
          <cell r="BQ216" t="str">
            <v>X</v>
          </cell>
          <cell r="BR216" t="str">
            <v>X</v>
          </cell>
          <cell r="BS216" t="str">
            <v>X</v>
          </cell>
          <cell r="BT216" t="str">
            <v>X</v>
          </cell>
          <cell r="BU216" t="str">
            <v>X</v>
          </cell>
          <cell r="BV216" t="str">
            <v>X</v>
          </cell>
          <cell r="BW216">
            <v>0</v>
          </cell>
          <cell r="BX216">
            <v>0</v>
          </cell>
          <cell r="BY216">
            <v>0</v>
          </cell>
          <cell r="BZ216" t="str">
            <v>X</v>
          </cell>
          <cell r="CA216" t="str">
            <v>X</v>
          </cell>
          <cell r="CB216" t="str">
            <v>X</v>
          </cell>
          <cell r="CC216">
            <v>1</v>
          </cell>
          <cell r="CD216">
            <v>0</v>
          </cell>
          <cell r="CE216">
            <v>0</v>
          </cell>
          <cell r="CF216">
            <v>0</v>
          </cell>
          <cell r="CG216">
            <v>0</v>
          </cell>
          <cell r="CH216">
            <v>0</v>
          </cell>
          <cell r="CI216">
            <v>0</v>
          </cell>
          <cell r="CJ216">
            <v>0</v>
          </cell>
          <cell r="CK216">
            <v>0</v>
          </cell>
          <cell r="CL216">
            <v>0</v>
          </cell>
          <cell r="CM216">
            <v>0</v>
          </cell>
          <cell r="CN216">
            <v>0</v>
          </cell>
          <cell r="CO216">
            <v>0</v>
          </cell>
        </row>
        <row r="217">
          <cell r="B217" t="str">
            <v>H1940279-02</v>
          </cell>
          <cell r="C217" t="str">
            <v>SISA / JSC Acron</v>
          </cell>
          <cell r="D217" t="str">
            <v>Grimes</v>
          </cell>
          <cell r="E217">
            <v>0</v>
          </cell>
          <cell r="F217">
            <v>0</v>
          </cell>
          <cell r="G217">
            <v>0</v>
          </cell>
          <cell r="H217" t="str">
            <v>Mary</v>
          </cell>
          <cell r="I217">
            <v>0</v>
          </cell>
          <cell r="J217">
            <v>0</v>
          </cell>
          <cell r="K217">
            <v>0</v>
          </cell>
          <cell r="L217" t="str">
            <v>Knapp</v>
          </cell>
          <cell r="M217">
            <v>1</v>
          </cell>
          <cell r="N217" t="str">
            <v>HMP-5000</v>
          </cell>
          <cell r="O217">
            <v>478567</v>
          </cell>
          <cell r="P217">
            <v>0</v>
          </cell>
          <cell r="Q217" t="str">
            <v>CPX</v>
          </cell>
          <cell r="R217" t="str">
            <v>HMP</v>
          </cell>
          <cell r="S217" t="str">
            <v>N</v>
          </cell>
          <cell r="T217" t="str">
            <v>no</v>
          </cell>
          <cell r="U217">
            <v>0</v>
          </cell>
          <cell r="V217">
            <v>40548</v>
          </cell>
          <cell r="W217">
            <v>40753</v>
          </cell>
          <cell r="X217">
            <v>40767</v>
          </cell>
          <cell r="Y217">
            <v>0</v>
          </cell>
          <cell r="Z217">
            <v>40555</v>
          </cell>
          <cell r="AA217">
            <v>40555</v>
          </cell>
          <cell r="AB217">
            <v>40555</v>
          </cell>
          <cell r="AC217">
            <v>40487</v>
          </cell>
          <cell r="AD217">
            <v>40515</v>
          </cell>
          <cell r="AE217">
            <v>40543</v>
          </cell>
          <cell r="AF217">
            <v>40557</v>
          </cell>
          <cell r="AG217">
            <v>0</v>
          </cell>
          <cell r="AH217">
            <v>40737</v>
          </cell>
          <cell r="AI217">
            <v>40613</v>
          </cell>
          <cell r="AJ217">
            <v>8</v>
          </cell>
          <cell r="AK217">
            <v>31.285714285714285</v>
          </cell>
          <cell r="AL217">
            <v>0</v>
          </cell>
          <cell r="AM217">
            <v>0</v>
          </cell>
          <cell r="AN217">
            <v>0</v>
          </cell>
          <cell r="AO217">
            <v>0</v>
          </cell>
          <cell r="AP217">
            <v>0</v>
          </cell>
          <cell r="AQ217">
            <v>0</v>
          </cell>
          <cell r="AR217">
            <v>0</v>
          </cell>
          <cell r="AS217">
            <v>0</v>
          </cell>
          <cell r="AT217">
            <v>0</v>
          </cell>
          <cell r="AU217">
            <v>0</v>
          </cell>
          <cell r="AV217">
            <v>40406</v>
          </cell>
          <cell r="AW217">
            <v>0</v>
          </cell>
          <cell r="AX217">
            <v>40430</v>
          </cell>
          <cell r="AY217">
            <v>40785</v>
          </cell>
          <cell r="AZ217">
            <v>237</v>
          </cell>
          <cell r="BA217">
            <v>-103</v>
          </cell>
          <cell r="BB217" t="str">
            <v>On-Time/Early</v>
          </cell>
          <cell r="BC217" t="str">
            <v/>
          </cell>
          <cell r="BD217" t="str">
            <v>EXW</v>
          </cell>
          <cell r="BE217" t="str">
            <v>Arvada</v>
          </cell>
          <cell r="BF217" t="str">
            <v>France</v>
          </cell>
          <cell r="BG217">
            <v>0</v>
          </cell>
          <cell r="BH217">
            <v>0</v>
          </cell>
          <cell r="BI217">
            <v>0</v>
          </cell>
          <cell r="BJ217">
            <v>40555</v>
          </cell>
          <cell r="BK217">
            <v>40562</v>
          </cell>
          <cell r="BL217">
            <v>40569</v>
          </cell>
          <cell r="BM217">
            <v>40576</v>
          </cell>
          <cell r="BN217">
            <v>40809</v>
          </cell>
          <cell r="BO217">
            <v>40816</v>
          </cell>
          <cell r="BP217" t="str">
            <v>X</v>
          </cell>
          <cell r="BQ217" t="str">
            <v>X</v>
          </cell>
          <cell r="BR217" t="str">
            <v>X</v>
          </cell>
          <cell r="BS217" t="str">
            <v>X</v>
          </cell>
          <cell r="BT217" t="str">
            <v>X</v>
          </cell>
          <cell r="BU217" t="str">
            <v>X</v>
          </cell>
          <cell r="BV217" t="str">
            <v>X</v>
          </cell>
          <cell r="BW217">
            <v>0</v>
          </cell>
          <cell r="BX217">
            <v>0</v>
          </cell>
          <cell r="BY217">
            <v>0</v>
          </cell>
          <cell r="BZ217" t="str">
            <v>X</v>
          </cell>
          <cell r="CA217" t="str">
            <v>X</v>
          </cell>
          <cell r="CB217" t="str">
            <v>X</v>
          </cell>
          <cell r="CC217">
            <v>1</v>
          </cell>
          <cell r="CD217">
            <v>0</v>
          </cell>
          <cell r="CE217">
            <v>0</v>
          </cell>
          <cell r="CF217">
            <v>0</v>
          </cell>
          <cell r="CG217">
            <v>0</v>
          </cell>
          <cell r="CH217">
            <v>0</v>
          </cell>
          <cell r="CI217">
            <v>0</v>
          </cell>
          <cell r="CJ217">
            <v>0</v>
          </cell>
          <cell r="CK217">
            <v>0</v>
          </cell>
          <cell r="CL217">
            <v>0</v>
          </cell>
          <cell r="CM217">
            <v>0</v>
          </cell>
          <cell r="CN217">
            <v>0</v>
          </cell>
          <cell r="CO217">
            <v>0</v>
          </cell>
        </row>
        <row r="218">
          <cell r="B218" t="str">
            <v>A1930874-01</v>
          </cell>
          <cell r="C218" t="str">
            <v>IPEG</v>
          </cell>
          <cell r="D218" t="str">
            <v>Jazmines</v>
          </cell>
          <cell r="E218">
            <v>0</v>
          </cell>
          <cell r="F218">
            <v>0</v>
          </cell>
          <cell r="G218">
            <v>0</v>
          </cell>
          <cell r="H218">
            <v>0</v>
          </cell>
          <cell r="I218">
            <v>0</v>
          </cell>
          <cell r="J218">
            <v>0</v>
          </cell>
          <cell r="K218">
            <v>0</v>
          </cell>
          <cell r="L218">
            <v>0</v>
          </cell>
          <cell r="M218">
            <v>1</v>
          </cell>
          <cell r="N218" t="str">
            <v>LMV-801</v>
          </cell>
          <cell r="O218">
            <v>11690.58</v>
          </cell>
          <cell r="P218">
            <v>0</v>
          </cell>
          <cell r="Q218" t="str">
            <v>STD</v>
          </cell>
          <cell r="R218" t="str">
            <v>PA</v>
          </cell>
          <cell r="S218">
            <v>0</v>
          </cell>
          <cell r="T218">
            <v>0</v>
          </cell>
          <cell r="U218">
            <v>0</v>
          </cell>
          <cell r="V218">
            <v>0</v>
          </cell>
          <cell r="W218">
            <v>40605</v>
          </cell>
          <cell r="X218">
            <v>40605</v>
          </cell>
          <cell r="Y218">
            <v>0</v>
          </cell>
          <cell r="Z218">
            <v>7</v>
          </cell>
          <cell r="AA218">
            <v>7</v>
          </cell>
          <cell r="AB218">
            <v>7</v>
          </cell>
          <cell r="AC218">
            <v>40493</v>
          </cell>
          <cell r="AD218">
            <v>40507</v>
          </cell>
          <cell r="AE218">
            <v>40557</v>
          </cell>
          <cell r="AF218">
            <v>40560</v>
          </cell>
          <cell r="AG218">
            <v>0</v>
          </cell>
          <cell r="AH218">
            <v>40575</v>
          </cell>
          <cell r="AI218" t="str">
            <v>-</v>
          </cell>
          <cell r="AJ218">
            <v>28971</v>
          </cell>
          <cell r="AK218">
            <v>5800.7142857142853</v>
          </cell>
          <cell r="AL218">
            <v>0</v>
          </cell>
          <cell r="AM218">
            <v>0</v>
          </cell>
          <cell r="AN218">
            <v>0</v>
          </cell>
          <cell r="AO218">
            <v>0</v>
          </cell>
          <cell r="AP218">
            <v>0</v>
          </cell>
          <cell r="AQ218">
            <v>0</v>
          </cell>
          <cell r="AR218">
            <v>0</v>
          </cell>
          <cell r="AS218">
            <v>0</v>
          </cell>
          <cell r="AT218">
            <v>0</v>
          </cell>
          <cell r="AU218">
            <v>0</v>
          </cell>
          <cell r="AV218">
            <v>40561</v>
          </cell>
          <cell r="AW218">
            <v>0</v>
          </cell>
          <cell r="AX218">
            <v>40561</v>
          </cell>
          <cell r="AY218">
            <v>40602</v>
          </cell>
          <cell r="AZ218">
            <v>40602</v>
          </cell>
          <cell r="BA218">
            <v>28972</v>
          </cell>
          <cell r="BB218" t="str">
            <v>Late</v>
          </cell>
          <cell r="BC218" t="str">
            <v/>
          </cell>
          <cell r="BD218">
            <v>0</v>
          </cell>
          <cell r="BE218">
            <v>0</v>
          </cell>
          <cell r="BF218">
            <v>0</v>
          </cell>
          <cell r="BG218">
            <v>0</v>
          </cell>
          <cell r="BH218">
            <v>0</v>
          </cell>
          <cell r="BI218">
            <v>0</v>
          </cell>
          <cell r="BJ218">
            <v>7</v>
          </cell>
          <cell r="BK218">
            <v>14</v>
          </cell>
          <cell r="BL218">
            <v>14</v>
          </cell>
          <cell r="BM218">
            <v>28</v>
          </cell>
          <cell r="BN218">
            <v>40619</v>
          </cell>
          <cell r="BO218">
            <v>40626</v>
          </cell>
          <cell r="BP218" t="str">
            <v>X</v>
          </cell>
          <cell r="BQ218" t="str">
            <v>X</v>
          </cell>
          <cell r="BR218" t="str">
            <v>X</v>
          </cell>
          <cell r="BS218" t="str">
            <v>X</v>
          </cell>
          <cell r="BT218" t="str">
            <v>X</v>
          </cell>
          <cell r="BU218" t="str">
            <v>X</v>
          </cell>
          <cell r="BV218" t="str">
            <v>X</v>
          </cell>
          <cell r="BW218">
            <v>0</v>
          </cell>
          <cell r="BX218">
            <v>0</v>
          </cell>
          <cell r="BY218">
            <v>0</v>
          </cell>
          <cell r="BZ218" t="str">
            <v>X</v>
          </cell>
          <cell r="CA218" t="str">
            <v>X</v>
          </cell>
          <cell r="CB218" t="str">
            <v>X</v>
          </cell>
          <cell r="CC218">
            <v>1</v>
          </cell>
          <cell r="CD218">
            <v>0</v>
          </cell>
          <cell r="CE218">
            <v>0</v>
          </cell>
          <cell r="CF218">
            <v>0</v>
          </cell>
          <cell r="CG218">
            <v>0</v>
          </cell>
          <cell r="CH218">
            <v>0</v>
          </cell>
          <cell r="CI218">
            <v>0</v>
          </cell>
          <cell r="CJ218">
            <v>0</v>
          </cell>
          <cell r="CK218">
            <v>0</v>
          </cell>
          <cell r="CL218">
            <v>0</v>
          </cell>
          <cell r="CM218">
            <v>0</v>
          </cell>
          <cell r="CN218">
            <v>0</v>
          </cell>
          <cell r="CO218">
            <v>0</v>
          </cell>
        </row>
        <row r="219">
          <cell r="B219" t="str">
            <v>A1930874-02</v>
          </cell>
          <cell r="C219" t="str">
            <v>IPEG</v>
          </cell>
          <cell r="D219" t="str">
            <v>Jazmines</v>
          </cell>
          <cell r="E219">
            <v>0</v>
          </cell>
          <cell r="F219">
            <v>0</v>
          </cell>
          <cell r="G219">
            <v>0</v>
          </cell>
          <cell r="H219">
            <v>0</v>
          </cell>
          <cell r="I219">
            <v>0</v>
          </cell>
          <cell r="J219">
            <v>0</v>
          </cell>
          <cell r="K219">
            <v>0</v>
          </cell>
          <cell r="L219">
            <v>0</v>
          </cell>
          <cell r="M219">
            <v>1</v>
          </cell>
          <cell r="N219" t="str">
            <v>LMV-801</v>
          </cell>
          <cell r="O219">
            <v>11989.88</v>
          </cell>
          <cell r="P219">
            <v>0</v>
          </cell>
          <cell r="Q219" t="str">
            <v>STD</v>
          </cell>
          <cell r="R219" t="str">
            <v>PA</v>
          </cell>
          <cell r="S219">
            <v>0</v>
          </cell>
          <cell r="T219">
            <v>0</v>
          </cell>
          <cell r="U219">
            <v>0</v>
          </cell>
          <cell r="V219">
            <v>0</v>
          </cell>
          <cell r="W219">
            <v>40605</v>
          </cell>
          <cell r="X219">
            <v>40630</v>
          </cell>
          <cell r="Y219">
            <v>0</v>
          </cell>
          <cell r="Z219">
            <v>7</v>
          </cell>
          <cell r="AA219">
            <v>7</v>
          </cell>
          <cell r="AB219">
            <v>7</v>
          </cell>
          <cell r="AC219">
            <v>40518</v>
          </cell>
          <cell r="AD219">
            <v>40532</v>
          </cell>
          <cell r="AE219">
            <v>40557</v>
          </cell>
          <cell r="AF219">
            <v>40560</v>
          </cell>
          <cell r="AG219">
            <v>0</v>
          </cell>
          <cell r="AH219">
            <v>40600</v>
          </cell>
          <cell r="AI219" t="str">
            <v>-</v>
          </cell>
          <cell r="AJ219">
            <v>28971</v>
          </cell>
          <cell r="AK219">
            <v>5804.2857142857147</v>
          </cell>
          <cell r="AL219">
            <v>0</v>
          </cell>
          <cell r="AM219">
            <v>0</v>
          </cell>
          <cell r="AN219">
            <v>0</v>
          </cell>
          <cell r="AO219">
            <v>0</v>
          </cell>
          <cell r="AP219">
            <v>0</v>
          </cell>
          <cell r="AQ219">
            <v>0</v>
          </cell>
          <cell r="AR219">
            <v>0</v>
          </cell>
          <cell r="AS219">
            <v>0</v>
          </cell>
          <cell r="AT219">
            <v>0</v>
          </cell>
          <cell r="AU219">
            <v>0</v>
          </cell>
          <cell r="AV219">
            <v>40501</v>
          </cell>
          <cell r="AW219">
            <v>0</v>
          </cell>
          <cell r="AX219">
            <v>40511</v>
          </cell>
          <cell r="AY219">
            <v>40630</v>
          </cell>
          <cell r="AZ219">
            <v>40630</v>
          </cell>
          <cell r="BA219">
            <v>28930</v>
          </cell>
          <cell r="BB219" t="str">
            <v>On-Time/Early</v>
          </cell>
          <cell r="BC219" t="str">
            <v/>
          </cell>
          <cell r="BD219">
            <v>0</v>
          </cell>
          <cell r="BE219">
            <v>0</v>
          </cell>
          <cell r="BF219">
            <v>0</v>
          </cell>
          <cell r="BG219">
            <v>0</v>
          </cell>
          <cell r="BH219">
            <v>0</v>
          </cell>
          <cell r="BI219">
            <v>0</v>
          </cell>
          <cell r="BJ219">
            <v>7</v>
          </cell>
          <cell r="BK219">
            <v>14</v>
          </cell>
          <cell r="BL219">
            <v>14</v>
          </cell>
          <cell r="BM219">
            <v>28</v>
          </cell>
          <cell r="BN219">
            <v>40644</v>
          </cell>
          <cell r="BO219">
            <v>40651</v>
          </cell>
          <cell r="BP219" t="str">
            <v>X</v>
          </cell>
          <cell r="BQ219" t="str">
            <v>X</v>
          </cell>
          <cell r="BR219" t="str">
            <v>X</v>
          </cell>
          <cell r="BS219" t="str">
            <v>X</v>
          </cell>
          <cell r="BT219" t="str">
            <v>X</v>
          </cell>
          <cell r="BU219" t="str">
            <v>X</v>
          </cell>
          <cell r="BV219" t="str">
            <v>X</v>
          </cell>
          <cell r="BW219">
            <v>0</v>
          </cell>
          <cell r="BX219">
            <v>0</v>
          </cell>
          <cell r="BY219">
            <v>0</v>
          </cell>
          <cell r="BZ219" t="str">
            <v>X</v>
          </cell>
          <cell r="CA219" t="str">
            <v>X</v>
          </cell>
          <cell r="CB219" t="str">
            <v>X</v>
          </cell>
          <cell r="CC219">
            <v>1</v>
          </cell>
          <cell r="CD219">
            <v>0</v>
          </cell>
          <cell r="CE219">
            <v>0</v>
          </cell>
          <cell r="CF219">
            <v>0</v>
          </cell>
          <cell r="CG219">
            <v>0</v>
          </cell>
          <cell r="CH219">
            <v>0</v>
          </cell>
          <cell r="CI219">
            <v>0</v>
          </cell>
          <cell r="CJ219">
            <v>0</v>
          </cell>
          <cell r="CK219">
            <v>0</v>
          </cell>
          <cell r="CL219">
            <v>0</v>
          </cell>
          <cell r="CM219">
            <v>0</v>
          </cell>
          <cell r="CN219">
            <v>0</v>
          </cell>
          <cell r="CO219">
            <v>0</v>
          </cell>
        </row>
        <row r="220">
          <cell r="B220" t="str">
            <v>A1863971-01-02</v>
          </cell>
          <cell r="C220" t="str">
            <v>Sundyne Asia Japan / Ningxia</v>
          </cell>
          <cell r="D220" t="str">
            <v>Knapp</v>
          </cell>
          <cell r="E220">
            <v>0</v>
          </cell>
          <cell r="F220">
            <v>0</v>
          </cell>
          <cell r="G220">
            <v>0</v>
          </cell>
          <cell r="H220">
            <v>0</v>
          </cell>
          <cell r="I220">
            <v>0</v>
          </cell>
          <cell r="J220">
            <v>0</v>
          </cell>
          <cell r="K220">
            <v>0</v>
          </cell>
          <cell r="L220">
            <v>0</v>
          </cell>
          <cell r="M220">
            <v>2</v>
          </cell>
          <cell r="N220" t="str">
            <v>LMV-311</v>
          </cell>
          <cell r="O220">
            <v>391837.06</v>
          </cell>
          <cell r="P220">
            <v>0</v>
          </cell>
          <cell r="Q220" t="str">
            <v>CPX</v>
          </cell>
          <cell r="R220" t="str">
            <v>PD</v>
          </cell>
          <cell r="S220">
            <v>0</v>
          </cell>
          <cell r="T220">
            <v>0</v>
          </cell>
          <cell r="U220">
            <v>0</v>
          </cell>
          <cell r="V220">
            <v>0</v>
          </cell>
          <cell r="W220">
            <v>40630</v>
          </cell>
          <cell r="X220">
            <v>40760</v>
          </cell>
          <cell r="Y220">
            <v>0</v>
          </cell>
          <cell r="Z220">
            <v>7</v>
          </cell>
          <cell r="AA220">
            <v>7</v>
          </cell>
          <cell r="AB220">
            <v>7</v>
          </cell>
          <cell r="AC220">
            <v>40648</v>
          </cell>
          <cell r="AD220">
            <v>40662</v>
          </cell>
          <cell r="AE220">
            <v>40559</v>
          </cell>
          <cell r="AF220">
            <v>40563</v>
          </cell>
          <cell r="AG220">
            <v>0</v>
          </cell>
          <cell r="AH220">
            <v>40730</v>
          </cell>
          <cell r="AI220" t="str">
            <v>-</v>
          </cell>
          <cell r="AJ220">
            <v>28974</v>
          </cell>
          <cell r="AK220">
            <v>5822.8571428571431</v>
          </cell>
          <cell r="AL220">
            <v>0</v>
          </cell>
          <cell r="AM220">
            <v>0</v>
          </cell>
          <cell r="AN220">
            <v>0</v>
          </cell>
          <cell r="AO220">
            <v>0</v>
          </cell>
          <cell r="AP220">
            <v>0</v>
          </cell>
          <cell r="AQ220">
            <v>0</v>
          </cell>
          <cell r="AR220">
            <v>0</v>
          </cell>
          <cell r="AS220">
            <v>0</v>
          </cell>
          <cell r="AT220">
            <v>0</v>
          </cell>
          <cell r="AU220">
            <v>0</v>
          </cell>
          <cell r="AV220">
            <v>40564</v>
          </cell>
          <cell r="AW220">
            <v>0</v>
          </cell>
          <cell r="AX220">
            <v>40764</v>
          </cell>
          <cell r="AY220">
            <v>40760</v>
          </cell>
          <cell r="AZ220">
            <v>40760</v>
          </cell>
          <cell r="BA220">
            <v>28975</v>
          </cell>
          <cell r="BB220" t="str">
            <v>Late</v>
          </cell>
          <cell r="BC220" t="str">
            <v/>
          </cell>
          <cell r="BD220">
            <v>0</v>
          </cell>
          <cell r="BE220">
            <v>0</v>
          </cell>
          <cell r="BF220">
            <v>0</v>
          </cell>
          <cell r="BG220">
            <v>0</v>
          </cell>
          <cell r="BH220">
            <v>0</v>
          </cell>
          <cell r="BI220">
            <v>0</v>
          </cell>
          <cell r="BJ220">
            <v>7</v>
          </cell>
          <cell r="BK220">
            <v>14</v>
          </cell>
          <cell r="BL220">
            <v>19</v>
          </cell>
          <cell r="BM220">
            <v>28</v>
          </cell>
          <cell r="BN220">
            <v>40774</v>
          </cell>
          <cell r="BO220">
            <v>40781</v>
          </cell>
          <cell r="BP220" t="str">
            <v>X</v>
          </cell>
          <cell r="BQ220" t="str">
            <v>X</v>
          </cell>
          <cell r="BR220" t="str">
            <v>X</v>
          </cell>
          <cell r="BS220" t="str">
            <v>X</v>
          </cell>
          <cell r="BT220" t="str">
            <v>X</v>
          </cell>
          <cell r="BU220" t="str">
            <v>X</v>
          </cell>
          <cell r="BV220" t="str">
            <v>X</v>
          </cell>
          <cell r="BW220">
            <v>0</v>
          </cell>
          <cell r="BX220">
            <v>0</v>
          </cell>
          <cell r="BY220">
            <v>0</v>
          </cell>
          <cell r="BZ220" t="str">
            <v>X</v>
          </cell>
          <cell r="CA220" t="str">
            <v>X</v>
          </cell>
          <cell r="CB220" t="str">
            <v>X</v>
          </cell>
          <cell r="CC220">
            <v>1</v>
          </cell>
          <cell r="CD220">
            <v>0</v>
          </cell>
          <cell r="CE220">
            <v>0</v>
          </cell>
          <cell r="CF220">
            <v>0</v>
          </cell>
          <cell r="CG220">
            <v>0</v>
          </cell>
          <cell r="CH220">
            <v>0</v>
          </cell>
          <cell r="CI220">
            <v>0</v>
          </cell>
          <cell r="CJ220">
            <v>0</v>
          </cell>
          <cell r="CK220">
            <v>0</v>
          </cell>
          <cell r="CL220">
            <v>0</v>
          </cell>
          <cell r="CM220">
            <v>0</v>
          </cell>
          <cell r="CN220">
            <v>0</v>
          </cell>
          <cell r="CO220">
            <v>0</v>
          </cell>
        </row>
        <row r="221">
          <cell r="B221" t="str">
            <v>C1913613-01</v>
          </cell>
          <cell r="C221" t="str">
            <v>THOMAS RUSSELL</v>
          </cell>
          <cell r="D221" t="str">
            <v>Rea</v>
          </cell>
          <cell r="E221">
            <v>0</v>
          </cell>
          <cell r="F221">
            <v>0</v>
          </cell>
          <cell r="G221">
            <v>0</v>
          </cell>
          <cell r="H221">
            <v>0</v>
          </cell>
          <cell r="I221">
            <v>0</v>
          </cell>
          <cell r="J221">
            <v>0</v>
          </cell>
          <cell r="K221">
            <v>0</v>
          </cell>
          <cell r="L221">
            <v>0</v>
          </cell>
          <cell r="M221">
            <v>1</v>
          </cell>
          <cell r="N221" t="str">
            <v>LMC311P</v>
          </cell>
          <cell r="O221">
            <v>123078.2</v>
          </cell>
          <cell r="P221">
            <v>0</v>
          </cell>
          <cell r="Q221">
            <v>0</v>
          </cell>
          <cell r="R221" t="str">
            <v>CA</v>
          </cell>
          <cell r="S221">
            <v>0</v>
          </cell>
          <cell r="T221">
            <v>0</v>
          </cell>
          <cell r="U221">
            <v>0</v>
          </cell>
          <cell r="V221">
            <v>0</v>
          </cell>
          <cell r="W221">
            <v>40624</v>
          </cell>
          <cell r="X221">
            <v>40609</v>
          </cell>
          <cell r="Y221">
            <v>0</v>
          </cell>
          <cell r="Z221">
            <v>7</v>
          </cell>
          <cell r="AA221">
            <v>7</v>
          </cell>
          <cell r="AB221">
            <v>14</v>
          </cell>
          <cell r="AC221">
            <v>40497</v>
          </cell>
          <cell r="AD221">
            <v>40511</v>
          </cell>
          <cell r="AE221">
            <v>40560</v>
          </cell>
          <cell r="AF221">
            <v>40564</v>
          </cell>
          <cell r="AG221">
            <v>0</v>
          </cell>
          <cell r="AH221">
            <v>40579</v>
          </cell>
          <cell r="AI221" t="str">
            <v>-</v>
          </cell>
          <cell r="AJ221">
            <v>28975</v>
          </cell>
          <cell r="AK221">
            <v>5801.2857142857147</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40605</v>
          </cell>
          <cell r="AZ221">
            <v>40605</v>
          </cell>
          <cell r="BA221" t="str">
            <v/>
          </cell>
          <cell r="BB221" t="str">
            <v/>
          </cell>
          <cell r="BC221" t="str">
            <v/>
          </cell>
          <cell r="BD221" t="str">
            <v>EXW</v>
          </cell>
          <cell r="BE221" t="str">
            <v>Arvada</v>
          </cell>
          <cell r="BF221" t="str">
            <v>Oklahoma</v>
          </cell>
          <cell r="BG221">
            <v>0</v>
          </cell>
          <cell r="BH221">
            <v>0</v>
          </cell>
          <cell r="BI221">
            <v>0</v>
          </cell>
          <cell r="BJ221">
            <v>7</v>
          </cell>
          <cell r="BK221">
            <v>14</v>
          </cell>
          <cell r="BL221">
            <v>21</v>
          </cell>
          <cell r="BM221">
            <v>28</v>
          </cell>
          <cell r="BN221">
            <v>40623</v>
          </cell>
          <cell r="BO221">
            <v>40630</v>
          </cell>
          <cell r="BP221" t="str">
            <v>X</v>
          </cell>
          <cell r="BQ221" t="str">
            <v>X</v>
          </cell>
          <cell r="BR221" t="str">
            <v>X</v>
          </cell>
          <cell r="BS221" t="str">
            <v>X</v>
          </cell>
          <cell r="BT221" t="str">
            <v>X</v>
          </cell>
          <cell r="BU221" t="str">
            <v>X</v>
          </cell>
          <cell r="BV221" t="str">
            <v>X</v>
          </cell>
          <cell r="BW221">
            <v>0</v>
          </cell>
          <cell r="BX221">
            <v>0</v>
          </cell>
          <cell r="BY221">
            <v>0</v>
          </cell>
          <cell r="BZ221" t="str">
            <v>X</v>
          </cell>
          <cell r="CA221" t="str">
            <v>X</v>
          </cell>
          <cell r="CB221" t="str">
            <v>X</v>
          </cell>
          <cell r="CC221">
            <v>1</v>
          </cell>
          <cell r="CD221">
            <v>0</v>
          </cell>
          <cell r="CE221">
            <v>0</v>
          </cell>
          <cell r="CF221">
            <v>0</v>
          </cell>
          <cell r="CG221">
            <v>0</v>
          </cell>
          <cell r="CH221">
            <v>0</v>
          </cell>
          <cell r="CI221">
            <v>0</v>
          </cell>
          <cell r="CJ221">
            <v>0</v>
          </cell>
          <cell r="CK221">
            <v>0</v>
          </cell>
          <cell r="CL221">
            <v>0</v>
          </cell>
          <cell r="CM221">
            <v>0</v>
          </cell>
          <cell r="CN221">
            <v>0</v>
          </cell>
          <cell r="CO221">
            <v>0</v>
          </cell>
        </row>
        <row r="222">
          <cell r="B222" t="str">
            <v>A1934861-01</v>
          </cell>
          <cell r="C222" t="str">
            <v>Sundyne Asia Japan / KOREA PETROCHEMICAL</v>
          </cell>
          <cell r="D222" t="str">
            <v>Buell</v>
          </cell>
          <cell r="E222">
            <v>0</v>
          </cell>
          <cell r="F222">
            <v>0</v>
          </cell>
          <cell r="G222">
            <v>0</v>
          </cell>
          <cell r="H222">
            <v>0</v>
          </cell>
          <cell r="I222">
            <v>0</v>
          </cell>
          <cell r="J222">
            <v>0</v>
          </cell>
          <cell r="K222">
            <v>0</v>
          </cell>
          <cell r="L222">
            <v>0</v>
          </cell>
          <cell r="M222">
            <v>1</v>
          </cell>
          <cell r="N222" t="str">
            <v>LMV-311</v>
          </cell>
          <cell r="O222">
            <v>63039</v>
          </cell>
          <cell r="P222">
            <v>0</v>
          </cell>
          <cell r="Q222" t="str">
            <v>STD</v>
          </cell>
          <cell r="R222" t="str">
            <v>PD</v>
          </cell>
          <cell r="S222" t="str">
            <v>N</v>
          </cell>
          <cell r="T222">
            <v>0</v>
          </cell>
          <cell r="U222">
            <v>0</v>
          </cell>
          <cell r="V222">
            <v>0</v>
          </cell>
          <cell r="W222">
            <v>40632</v>
          </cell>
          <cell r="X222">
            <v>40617</v>
          </cell>
          <cell r="Y222">
            <v>0</v>
          </cell>
          <cell r="Z222">
            <v>7</v>
          </cell>
          <cell r="AA222">
            <v>7</v>
          </cell>
          <cell r="AB222">
            <v>7</v>
          </cell>
          <cell r="AC222">
            <v>40505</v>
          </cell>
          <cell r="AD222">
            <v>40519</v>
          </cell>
          <cell r="AE222">
            <v>40561</v>
          </cell>
          <cell r="AF222">
            <v>40565</v>
          </cell>
          <cell r="AG222">
            <v>0</v>
          </cell>
          <cell r="AH222">
            <v>40587</v>
          </cell>
          <cell r="AI222" t="str">
            <v>-</v>
          </cell>
          <cell r="AJ222">
            <v>28975</v>
          </cell>
          <cell r="AK222">
            <v>5802.4285714285716</v>
          </cell>
          <cell r="AL222">
            <v>0</v>
          </cell>
          <cell r="AM222">
            <v>0</v>
          </cell>
          <cell r="AN222">
            <v>0</v>
          </cell>
          <cell r="AO222">
            <v>0</v>
          </cell>
          <cell r="AP222">
            <v>0</v>
          </cell>
          <cell r="AQ222">
            <v>0</v>
          </cell>
          <cell r="AR222">
            <v>0</v>
          </cell>
          <cell r="AS222">
            <v>0</v>
          </cell>
          <cell r="AT222">
            <v>0</v>
          </cell>
          <cell r="AU222">
            <v>0</v>
          </cell>
          <cell r="AV222">
            <v>40557</v>
          </cell>
          <cell r="AW222">
            <v>0</v>
          </cell>
          <cell r="AX222">
            <v>40561</v>
          </cell>
          <cell r="AY222">
            <v>40596</v>
          </cell>
          <cell r="AZ222">
            <v>40596</v>
          </cell>
          <cell r="BA222">
            <v>28970</v>
          </cell>
          <cell r="BB222" t="str">
            <v>On-Time/Early</v>
          </cell>
          <cell r="BC222" t="str">
            <v/>
          </cell>
          <cell r="BD222">
            <v>0</v>
          </cell>
          <cell r="BE222">
            <v>0</v>
          </cell>
          <cell r="BF222">
            <v>0</v>
          </cell>
          <cell r="BG222">
            <v>0</v>
          </cell>
          <cell r="BH222">
            <v>0</v>
          </cell>
          <cell r="BI222">
            <v>0</v>
          </cell>
          <cell r="BJ222">
            <v>7</v>
          </cell>
          <cell r="BK222">
            <v>14</v>
          </cell>
          <cell r="BL222">
            <v>19</v>
          </cell>
          <cell r="BM222">
            <v>28</v>
          </cell>
          <cell r="BN222">
            <v>40631</v>
          </cell>
          <cell r="BO222">
            <v>40638</v>
          </cell>
          <cell r="BP222" t="str">
            <v>X</v>
          </cell>
          <cell r="BQ222" t="str">
            <v>X</v>
          </cell>
          <cell r="BR222" t="str">
            <v>X</v>
          </cell>
          <cell r="BS222" t="str">
            <v>X</v>
          </cell>
          <cell r="BT222" t="str">
            <v>X</v>
          </cell>
          <cell r="BU222" t="str">
            <v>X</v>
          </cell>
          <cell r="BV222" t="str">
            <v>X</v>
          </cell>
          <cell r="BW222">
            <v>0</v>
          </cell>
          <cell r="BX222">
            <v>0</v>
          </cell>
          <cell r="BY222">
            <v>0</v>
          </cell>
          <cell r="BZ222" t="str">
            <v>X</v>
          </cell>
          <cell r="CA222" t="str">
            <v>X</v>
          </cell>
          <cell r="CB222" t="str">
            <v>X</v>
          </cell>
          <cell r="CC222">
            <v>1</v>
          </cell>
          <cell r="CD222">
            <v>0</v>
          </cell>
          <cell r="CE222">
            <v>0</v>
          </cell>
          <cell r="CF222">
            <v>0</v>
          </cell>
          <cell r="CG222">
            <v>0</v>
          </cell>
          <cell r="CH222">
            <v>0</v>
          </cell>
          <cell r="CI222">
            <v>0</v>
          </cell>
          <cell r="CJ222">
            <v>0</v>
          </cell>
          <cell r="CK222">
            <v>0</v>
          </cell>
          <cell r="CL222">
            <v>0</v>
          </cell>
          <cell r="CM222">
            <v>0</v>
          </cell>
          <cell r="CN222">
            <v>0</v>
          </cell>
          <cell r="CO222">
            <v>0</v>
          </cell>
        </row>
        <row r="223">
          <cell r="B223" t="str">
            <v>A1876845-03-04</v>
          </cell>
          <cell r="C223" t="str">
            <v>China Petroleum</v>
          </cell>
          <cell r="D223" t="str">
            <v>Buell</v>
          </cell>
          <cell r="E223">
            <v>0</v>
          </cell>
          <cell r="F223">
            <v>0</v>
          </cell>
          <cell r="G223">
            <v>0</v>
          </cell>
          <cell r="H223">
            <v>0</v>
          </cell>
          <cell r="I223">
            <v>0</v>
          </cell>
          <cell r="J223">
            <v>0</v>
          </cell>
          <cell r="K223">
            <v>0</v>
          </cell>
          <cell r="L223">
            <v>0</v>
          </cell>
          <cell r="M223">
            <v>2</v>
          </cell>
          <cell r="N223" t="str">
            <v>LMV-322</v>
          </cell>
          <cell r="O223">
            <v>167246</v>
          </cell>
          <cell r="P223">
            <v>0</v>
          </cell>
          <cell r="Q223" t="str">
            <v>CPX</v>
          </cell>
          <cell r="R223" t="str">
            <v>PC</v>
          </cell>
          <cell r="S223" t="str">
            <v>N</v>
          </cell>
          <cell r="T223">
            <v>0</v>
          </cell>
          <cell r="U223">
            <v>0</v>
          </cell>
          <cell r="V223">
            <v>0</v>
          </cell>
          <cell r="W223">
            <v>40625</v>
          </cell>
          <cell r="X223">
            <v>40625</v>
          </cell>
          <cell r="Y223">
            <v>0</v>
          </cell>
          <cell r="Z223">
            <v>7</v>
          </cell>
          <cell r="AA223">
            <v>7</v>
          </cell>
          <cell r="AB223">
            <v>7</v>
          </cell>
          <cell r="AC223">
            <v>40513</v>
          </cell>
          <cell r="AD223">
            <v>40527</v>
          </cell>
          <cell r="AE223">
            <v>40563</v>
          </cell>
          <cell r="AF223">
            <v>40566</v>
          </cell>
          <cell r="AG223">
            <v>0</v>
          </cell>
          <cell r="AH223">
            <v>40595</v>
          </cell>
          <cell r="AI223" t="str">
            <v>-</v>
          </cell>
          <cell r="AJ223">
            <v>28975</v>
          </cell>
          <cell r="AK223">
            <v>5803.5714285714284</v>
          </cell>
          <cell r="AL223">
            <v>0</v>
          </cell>
          <cell r="AM223">
            <v>0</v>
          </cell>
          <cell r="AN223">
            <v>0</v>
          </cell>
          <cell r="AO223">
            <v>0</v>
          </cell>
          <cell r="AP223">
            <v>0</v>
          </cell>
          <cell r="AQ223">
            <v>0</v>
          </cell>
          <cell r="AR223">
            <v>0</v>
          </cell>
          <cell r="AS223">
            <v>0</v>
          </cell>
          <cell r="AT223">
            <v>0</v>
          </cell>
          <cell r="AU223">
            <v>0</v>
          </cell>
          <cell r="AV223">
            <v>40571</v>
          </cell>
          <cell r="AW223">
            <v>0</v>
          </cell>
          <cell r="AX223">
            <v>40576</v>
          </cell>
          <cell r="AY223">
            <v>40625</v>
          </cell>
          <cell r="AZ223">
            <v>40625</v>
          </cell>
          <cell r="BA223">
            <v>28980</v>
          </cell>
          <cell r="BB223" t="str">
            <v>Late</v>
          </cell>
          <cell r="BC223" t="str">
            <v/>
          </cell>
          <cell r="BD223">
            <v>0</v>
          </cell>
          <cell r="BE223">
            <v>0</v>
          </cell>
          <cell r="BF223">
            <v>0</v>
          </cell>
          <cell r="BG223">
            <v>0</v>
          </cell>
          <cell r="BH223">
            <v>0</v>
          </cell>
          <cell r="BI223">
            <v>0</v>
          </cell>
          <cell r="BJ223">
            <v>7</v>
          </cell>
          <cell r="BK223">
            <v>14</v>
          </cell>
          <cell r="BL223">
            <v>23</v>
          </cell>
          <cell r="BM223">
            <v>28</v>
          </cell>
          <cell r="BN223">
            <v>40639</v>
          </cell>
          <cell r="BO223">
            <v>40646</v>
          </cell>
          <cell r="BP223" t="str">
            <v>X</v>
          </cell>
          <cell r="BQ223" t="str">
            <v>X</v>
          </cell>
          <cell r="BR223" t="str">
            <v>X</v>
          </cell>
          <cell r="BS223" t="str">
            <v>X</v>
          </cell>
          <cell r="BT223" t="str">
            <v>X</v>
          </cell>
          <cell r="BU223" t="str">
            <v>X</v>
          </cell>
          <cell r="BV223" t="str">
            <v>X</v>
          </cell>
          <cell r="BW223">
            <v>0</v>
          </cell>
          <cell r="BX223">
            <v>0</v>
          </cell>
          <cell r="BY223">
            <v>0</v>
          </cell>
          <cell r="BZ223" t="str">
            <v>X</v>
          </cell>
          <cell r="CA223" t="str">
            <v>X</v>
          </cell>
          <cell r="CB223" t="str">
            <v>X</v>
          </cell>
          <cell r="CC223">
            <v>1</v>
          </cell>
          <cell r="CD223">
            <v>0</v>
          </cell>
          <cell r="CE223">
            <v>0</v>
          </cell>
          <cell r="CF223">
            <v>0</v>
          </cell>
          <cell r="CG223">
            <v>0</v>
          </cell>
          <cell r="CH223">
            <v>0</v>
          </cell>
          <cell r="CI223">
            <v>0</v>
          </cell>
          <cell r="CJ223">
            <v>0</v>
          </cell>
          <cell r="CK223">
            <v>0</v>
          </cell>
          <cell r="CL223">
            <v>0</v>
          </cell>
          <cell r="CM223">
            <v>0</v>
          </cell>
          <cell r="CN223">
            <v>0</v>
          </cell>
          <cell r="CO223">
            <v>0</v>
          </cell>
        </row>
        <row r="224">
          <cell r="B224" t="str">
            <v>A1876845-01-02</v>
          </cell>
          <cell r="C224" t="str">
            <v>China Petroleum</v>
          </cell>
          <cell r="D224" t="str">
            <v>Buell</v>
          </cell>
          <cell r="E224">
            <v>0</v>
          </cell>
          <cell r="F224">
            <v>0</v>
          </cell>
          <cell r="G224">
            <v>0</v>
          </cell>
          <cell r="H224">
            <v>0</v>
          </cell>
          <cell r="I224">
            <v>0</v>
          </cell>
          <cell r="J224">
            <v>0</v>
          </cell>
          <cell r="K224">
            <v>0</v>
          </cell>
          <cell r="L224">
            <v>0</v>
          </cell>
          <cell r="M224">
            <v>2</v>
          </cell>
          <cell r="N224" t="str">
            <v>LMV-322</v>
          </cell>
          <cell r="O224">
            <v>169976</v>
          </cell>
          <cell r="P224">
            <v>0</v>
          </cell>
          <cell r="Q224" t="str">
            <v>CPX</v>
          </cell>
          <cell r="R224" t="str">
            <v>PC</v>
          </cell>
          <cell r="S224" t="str">
            <v>N</v>
          </cell>
          <cell r="T224">
            <v>0</v>
          </cell>
          <cell r="U224">
            <v>0</v>
          </cell>
          <cell r="V224">
            <v>0</v>
          </cell>
          <cell r="W224">
            <v>40625</v>
          </cell>
          <cell r="X224">
            <v>40625</v>
          </cell>
          <cell r="Y224">
            <v>0</v>
          </cell>
          <cell r="Z224">
            <v>7</v>
          </cell>
          <cell r="AA224">
            <v>7</v>
          </cell>
          <cell r="AB224">
            <v>7</v>
          </cell>
          <cell r="AC224">
            <v>40513</v>
          </cell>
          <cell r="AD224">
            <v>40527</v>
          </cell>
          <cell r="AE224">
            <v>40563</v>
          </cell>
          <cell r="AF224">
            <v>40566</v>
          </cell>
          <cell r="AG224">
            <v>0</v>
          </cell>
          <cell r="AH224">
            <v>40595</v>
          </cell>
          <cell r="AI224" t="str">
            <v>-</v>
          </cell>
          <cell r="AJ224">
            <v>28975</v>
          </cell>
          <cell r="AK224">
            <v>5803.5714285714284</v>
          </cell>
          <cell r="AL224">
            <v>0</v>
          </cell>
          <cell r="AM224">
            <v>0</v>
          </cell>
          <cell r="AN224">
            <v>0</v>
          </cell>
          <cell r="AO224">
            <v>0</v>
          </cell>
          <cell r="AP224">
            <v>0</v>
          </cell>
          <cell r="AQ224">
            <v>0</v>
          </cell>
          <cell r="AR224">
            <v>0</v>
          </cell>
          <cell r="AS224">
            <v>0</v>
          </cell>
          <cell r="AT224">
            <v>0</v>
          </cell>
          <cell r="AU224">
            <v>0</v>
          </cell>
          <cell r="AV224">
            <v>40571</v>
          </cell>
          <cell r="AW224">
            <v>0</v>
          </cell>
          <cell r="AX224">
            <v>40578</v>
          </cell>
          <cell r="AY224">
            <v>40625</v>
          </cell>
          <cell r="AZ224">
            <v>40625</v>
          </cell>
          <cell r="BA224">
            <v>28980</v>
          </cell>
          <cell r="BB224" t="str">
            <v>Late</v>
          </cell>
          <cell r="BC224" t="str">
            <v/>
          </cell>
          <cell r="BD224">
            <v>0</v>
          </cell>
          <cell r="BE224">
            <v>0</v>
          </cell>
          <cell r="BF224">
            <v>0</v>
          </cell>
          <cell r="BG224">
            <v>0</v>
          </cell>
          <cell r="BH224">
            <v>0</v>
          </cell>
          <cell r="BI224">
            <v>0</v>
          </cell>
          <cell r="BJ224">
            <v>7</v>
          </cell>
          <cell r="BK224">
            <v>14</v>
          </cell>
          <cell r="BL224">
            <v>23</v>
          </cell>
          <cell r="BM224">
            <v>28</v>
          </cell>
          <cell r="BN224">
            <v>40639</v>
          </cell>
          <cell r="BO224">
            <v>40646</v>
          </cell>
          <cell r="BP224" t="str">
            <v>X</v>
          </cell>
          <cell r="BQ224" t="str">
            <v>X</v>
          </cell>
          <cell r="BR224" t="str">
            <v>X</v>
          </cell>
          <cell r="BS224" t="str">
            <v>X</v>
          </cell>
          <cell r="BT224" t="str">
            <v>X</v>
          </cell>
          <cell r="BU224" t="str">
            <v>X</v>
          </cell>
          <cell r="BV224" t="str">
            <v>X</v>
          </cell>
          <cell r="BW224">
            <v>0</v>
          </cell>
          <cell r="BX224">
            <v>0</v>
          </cell>
          <cell r="BY224">
            <v>0</v>
          </cell>
          <cell r="BZ224" t="str">
            <v>X</v>
          </cell>
          <cell r="CA224" t="str">
            <v>X</v>
          </cell>
          <cell r="CB224" t="str">
            <v>X</v>
          </cell>
          <cell r="CC224">
            <v>1</v>
          </cell>
          <cell r="CD224">
            <v>0</v>
          </cell>
          <cell r="CE224">
            <v>0</v>
          </cell>
          <cell r="CF224">
            <v>0</v>
          </cell>
          <cell r="CG224">
            <v>0</v>
          </cell>
          <cell r="CH224">
            <v>0</v>
          </cell>
          <cell r="CI224">
            <v>0</v>
          </cell>
          <cell r="CJ224">
            <v>0</v>
          </cell>
          <cell r="CK224">
            <v>0</v>
          </cell>
          <cell r="CL224">
            <v>0</v>
          </cell>
          <cell r="CM224">
            <v>0</v>
          </cell>
          <cell r="CN224">
            <v>0</v>
          </cell>
          <cell r="CO224">
            <v>0</v>
          </cell>
        </row>
        <row r="225">
          <cell r="B225" t="str">
            <v>A1876845-07-08</v>
          </cell>
          <cell r="C225" t="str">
            <v>China Petroleum</v>
          </cell>
          <cell r="D225" t="str">
            <v>Buell</v>
          </cell>
          <cell r="E225">
            <v>0</v>
          </cell>
          <cell r="F225">
            <v>0</v>
          </cell>
          <cell r="G225">
            <v>0</v>
          </cell>
          <cell r="H225">
            <v>0</v>
          </cell>
          <cell r="I225">
            <v>0</v>
          </cell>
          <cell r="J225">
            <v>0</v>
          </cell>
          <cell r="K225">
            <v>0</v>
          </cell>
          <cell r="L225">
            <v>0</v>
          </cell>
          <cell r="M225">
            <v>2</v>
          </cell>
          <cell r="N225" t="str">
            <v>LMV-322</v>
          </cell>
          <cell r="O225">
            <v>158730</v>
          </cell>
          <cell r="P225">
            <v>0</v>
          </cell>
          <cell r="Q225" t="str">
            <v>CPX</v>
          </cell>
          <cell r="R225" t="str">
            <v>PC</v>
          </cell>
          <cell r="S225" t="str">
            <v>N</v>
          </cell>
          <cell r="T225">
            <v>0</v>
          </cell>
          <cell r="U225">
            <v>0</v>
          </cell>
          <cell r="V225">
            <v>0</v>
          </cell>
          <cell r="W225">
            <v>40625</v>
          </cell>
          <cell r="X225">
            <v>40625</v>
          </cell>
          <cell r="Y225">
            <v>0</v>
          </cell>
          <cell r="Z225">
            <v>7</v>
          </cell>
          <cell r="AA225">
            <v>7</v>
          </cell>
          <cell r="AB225">
            <v>7</v>
          </cell>
          <cell r="AC225">
            <v>40513</v>
          </cell>
          <cell r="AD225">
            <v>40527</v>
          </cell>
          <cell r="AE225">
            <v>40563</v>
          </cell>
          <cell r="AF225">
            <v>40566</v>
          </cell>
          <cell r="AG225">
            <v>0</v>
          </cell>
          <cell r="AH225">
            <v>40595</v>
          </cell>
          <cell r="AI225" t="str">
            <v>-</v>
          </cell>
          <cell r="AJ225">
            <v>28975</v>
          </cell>
          <cell r="AK225">
            <v>5803.5714285714284</v>
          </cell>
          <cell r="AL225">
            <v>0</v>
          </cell>
          <cell r="AM225">
            <v>0</v>
          </cell>
          <cell r="AN225">
            <v>0</v>
          </cell>
          <cell r="AO225">
            <v>0</v>
          </cell>
          <cell r="AP225">
            <v>0</v>
          </cell>
          <cell r="AQ225">
            <v>0</v>
          </cell>
          <cell r="AR225">
            <v>0</v>
          </cell>
          <cell r="AS225">
            <v>0</v>
          </cell>
          <cell r="AT225">
            <v>0</v>
          </cell>
          <cell r="AU225">
            <v>0</v>
          </cell>
          <cell r="AV225">
            <v>40571</v>
          </cell>
          <cell r="AW225">
            <v>0</v>
          </cell>
          <cell r="AX225">
            <v>40578</v>
          </cell>
          <cell r="AY225">
            <v>40625</v>
          </cell>
          <cell r="AZ225">
            <v>40625</v>
          </cell>
          <cell r="BA225">
            <v>28980</v>
          </cell>
          <cell r="BB225" t="str">
            <v>Late</v>
          </cell>
          <cell r="BC225" t="str">
            <v/>
          </cell>
          <cell r="BD225">
            <v>0</v>
          </cell>
          <cell r="BE225">
            <v>0</v>
          </cell>
          <cell r="BF225">
            <v>0</v>
          </cell>
          <cell r="BG225">
            <v>0</v>
          </cell>
          <cell r="BH225">
            <v>0</v>
          </cell>
          <cell r="BI225">
            <v>0</v>
          </cell>
          <cell r="BJ225">
            <v>7</v>
          </cell>
          <cell r="BK225">
            <v>14</v>
          </cell>
          <cell r="BL225">
            <v>23</v>
          </cell>
          <cell r="BM225">
            <v>28</v>
          </cell>
          <cell r="BN225">
            <v>40639</v>
          </cell>
          <cell r="BO225">
            <v>40646</v>
          </cell>
          <cell r="BP225" t="str">
            <v>X</v>
          </cell>
          <cell r="BQ225" t="str">
            <v>X</v>
          </cell>
          <cell r="BR225" t="str">
            <v>X</v>
          </cell>
          <cell r="BS225" t="str">
            <v>X</v>
          </cell>
          <cell r="BT225" t="str">
            <v>X</v>
          </cell>
          <cell r="BU225" t="str">
            <v>X</v>
          </cell>
          <cell r="BV225" t="str">
            <v>X</v>
          </cell>
          <cell r="BW225">
            <v>0</v>
          </cell>
          <cell r="BX225">
            <v>0</v>
          </cell>
          <cell r="BY225">
            <v>0</v>
          </cell>
          <cell r="BZ225" t="str">
            <v>X</v>
          </cell>
          <cell r="CA225" t="str">
            <v>X</v>
          </cell>
          <cell r="CB225" t="str">
            <v>X</v>
          </cell>
          <cell r="CC225">
            <v>1</v>
          </cell>
          <cell r="CD225">
            <v>0</v>
          </cell>
          <cell r="CE225">
            <v>0</v>
          </cell>
          <cell r="CF225">
            <v>0</v>
          </cell>
          <cell r="CG225">
            <v>0</v>
          </cell>
          <cell r="CH225">
            <v>0</v>
          </cell>
          <cell r="CI225">
            <v>0</v>
          </cell>
          <cell r="CJ225">
            <v>0</v>
          </cell>
          <cell r="CK225">
            <v>0</v>
          </cell>
          <cell r="CL225">
            <v>0</v>
          </cell>
          <cell r="CM225">
            <v>0</v>
          </cell>
          <cell r="CN225">
            <v>0</v>
          </cell>
          <cell r="CO225">
            <v>0</v>
          </cell>
        </row>
        <row r="226">
          <cell r="B226" t="str">
            <v>A1876845-05-06</v>
          </cell>
          <cell r="C226" t="str">
            <v>China Petroleum</v>
          </cell>
          <cell r="D226" t="str">
            <v>Buell</v>
          </cell>
          <cell r="E226">
            <v>0</v>
          </cell>
          <cell r="F226">
            <v>0</v>
          </cell>
          <cell r="G226">
            <v>0</v>
          </cell>
          <cell r="H226">
            <v>0</v>
          </cell>
          <cell r="I226">
            <v>0</v>
          </cell>
          <cell r="J226">
            <v>0</v>
          </cell>
          <cell r="K226">
            <v>0</v>
          </cell>
          <cell r="L226">
            <v>0</v>
          </cell>
          <cell r="M226">
            <v>2</v>
          </cell>
          <cell r="N226" t="str">
            <v>LMV-801</v>
          </cell>
          <cell r="O226">
            <v>119794</v>
          </cell>
          <cell r="P226">
            <v>0</v>
          </cell>
          <cell r="Q226" t="str">
            <v>CPX</v>
          </cell>
          <cell r="R226" t="str">
            <v>PC</v>
          </cell>
          <cell r="S226" t="str">
            <v>N</v>
          </cell>
          <cell r="T226">
            <v>0</v>
          </cell>
          <cell r="U226">
            <v>0</v>
          </cell>
          <cell r="V226">
            <v>0</v>
          </cell>
          <cell r="W226">
            <v>40625</v>
          </cell>
          <cell r="X226">
            <v>40625</v>
          </cell>
          <cell r="Y226">
            <v>0</v>
          </cell>
          <cell r="Z226">
            <v>7</v>
          </cell>
          <cell r="AA226">
            <v>7</v>
          </cell>
          <cell r="AB226">
            <v>7</v>
          </cell>
          <cell r="AC226">
            <v>40513</v>
          </cell>
          <cell r="AD226">
            <v>40527</v>
          </cell>
          <cell r="AE226">
            <v>40563</v>
          </cell>
          <cell r="AF226">
            <v>40566</v>
          </cell>
          <cell r="AG226">
            <v>0</v>
          </cell>
          <cell r="AH226">
            <v>40595</v>
          </cell>
          <cell r="AI226" t="str">
            <v>-</v>
          </cell>
          <cell r="AJ226">
            <v>28975</v>
          </cell>
          <cell r="AK226">
            <v>5803.5714285714284</v>
          </cell>
          <cell r="AL226">
            <v>0</v>
          </cell>
          <cell r="AM226">
            <v>0</v>
          </cell>
          <cell r="AN226">
            <v>0</v>
          </cell>
          <cell r="AO226">
            <v>0</v>
          </cell>
          <cell r="AP226">
            <v>0</v>
          </cell>
          <cell r="AQ226">
            <v>0</v>
          </cell>
          <cell r="AR226">
            <v>0</v>
          </cell>
          <cell r="AS226">
            <v>0</v>
          </cell>
          <cell r="AT226">
            <v>0</v>
          </cell>
          <cell r="AU226">
            <v>0</v>
          </cell>
          <cell r="AV226">
            <v>40571</v>
          </cell>
          <cell r="AW226">
            <v>0</v>
          </cell>
          <cell r="AX226">
            <v>40582</v>
          </cell>
          <cell r="AY226">
            <v>40625</v>
          </cell>
          <cell r="AZ226">
            <v>40625</v>
          </cell>
          <cell r="BA226">
            <v>28980</v>
          </cell>
          <cell r="BB226" t="str">
            <v>Late</v>
          </cell>
          <cell r="BC226" t="str">
            <v/>
          </cell>
          <cell r="BD226">
            <v>0</v>
          </cell>
          <cell r="BE226">
            <v>0</v>
          </cell>
          <cell r="BF226">
            <v>0</v>
          </cell>
          <cell r="BG226">
            <v>0</v>
          </cell>
          <cell r="BH226">
            <v>0</v>
          </cell>
          <cell r="BI226">
            <v>0</v>
          </cell>
          <cell r="BJ226">
            <v>7</v>
          </cell>
          <cell r="BK226">
            <v>14</v>
          </cell>
          <cell r="BL226">
            <v>23</v>
          </cell>
          <cell r="BM226">
            <v>28</v>
          </cell>
          <cell r="BN226">
            <v>40639</v>
          </cell>
          <cell r="BO226">
            <v>40646</v>
          </cell>
          <cell r="BP226" t="str">
            <v>X</v>
          </cell>
          <cell r="BQ226" t="str">
            <v>X</v>
          </cell>
          <cell r="BR226" t="str">
            <v>X</v>
          </cell>
          <cell r="BS226" t="str">
            <v>X</v>
          </cell>
          <cell r="BT226" t="str">
            <v>X</v>
          </cell>
          <cell r="BU226" t="str">
            <v>X</v>
          </cell>
          <cell r="BV226" t="str">
            <v>X</v>
          </cell>
          <cell r="BW226">
            <v>0</v>
          </cell>
          <cell r="BX226">
            <v>0</v>
          </cell>
          <cell r="BY226">
            <v>0</v>
          </cell>
          <cell r="BZ226" t="str">
            <v>X</v>
          </cell>
          <cell r="CA226" t="str">
            <v>X</v>
          </cell>
          <cell r="CB226" t="str">
            <v>X</v>
          </cell>
          <cell r="CC226">
            <v>1</v>
          </cell>
          <cell r="CD226">
            <v>0</v>
          </cell>
          <cell r="CE226">
            <v>0</v>
          </cell>
          <cell r="CF226">
            <v>0</v>
          </cell>
          <cell r="CG226">
            <v>0</v>
          </cell>
          <cell r="CH226">
            <v>0</v>
          </cell>
          <cell r="CI226">
            <v>0</v>
          </cell>
          <cell r="CJ226">
            <v>0</v>
          </cell>
          <cell r="CK226">
            <v>0</v>
          </cell>
          <cell r="CL226">
            <v>0</v>
          </cell>
          <cell r="CM226">
            <v>0</v>
          </cell>
          <cell r="CN226">
            <v>0</v>
          </cell>
          <cell r="CO226">
            <v>0</v>
          </cell>
        </row>
        <row r="227">
          <cell r="B227" t="str">
            <v>A1876845-09-10</v>
          </cell>
          <cell r="C227" t="str">
            <v>China Petroleum</v>
          </cell>
          <cell r="D227" t="str">
            <v>Buell</v>
          </cell>
          <cell r="E227">
            <v>0</v>
          </cell>
          <cell r="F227">
            <v>0</v>
          </cell>
          <cell r="G227">
            <v>0</v>
          </cell>
          <cell r="H227">
            <v>0</v>
          </cell>
          <cell r="I227">
            <v>0</v>
          </cell>
          <cell r="J227">
            <v>0</v>
          </cell>
          <cell r="K227">
            <v>0</v>
          </cell>
          <cell r="L227">
            <v>0</v>
          </cell>
          <cell r="M227">
            <v>2</v>
          </cell>
          <cell r="N227" t="str">
            <v>LMV-322</v>
          </cell>
          <cell r="O227">
            <v>174034</v>
          </cell>
          <cell r="P227">
            <v>0</v>
          </cell>
          <cell r="Q227" t="str">
            <v>CPX</v>
          </cell>
          <cell r="R227" t="str">
            <v>PC</v>
          </cell>
          <cell r="S227" t="str">
            <v>N</v>
          </cell>
          <cell r="T227">
            <v>0</v>
          </cell>
          <cell r="U227">
            <v>0</v>
          </cell>
          <cell r="V227">
            <v>0</v>
          </cell>
          <cell r="W227">
            <v>40625</v>
          </cell>
          <cell r="X227">
            <v>40627</v>
          </cell>
          <cell r="Y227">
            <v>0</v>
          </cell>
          <cell r="Z227">
            <v>7</v>
          </cell>
          <cell r="AA227">
            <v>7</v>
          </cell>
          <cell r="AB227">
            <v>7</v>
          </cell>
          <cell r="AC227">
            <v>40515</v>
          </cell>
          <cell r="AD227">
            <v>40529</v>
          </cell>
          <cell r="AE227">
            <v>40563</v>
          </cell>
          <cell r="AF227">
            <v>40566</v>
          </cell>
          <cell r="AG227">
            <v>0</v>
          </cell>
          <cell r="AH227">
            <v>40597</v>
          </cell>
          <cell r="AI227" t="str">
            <v>-</v>
          </cell>
          <cell r="AJ227">
            <v>28975</v>
          </cell>
          <cell r="AK227">
            <v>5803.8571428571431</v>
          </cell>
          <cell r="AL227">
            <v>0</v>
          </cell>
          <cell r="AM227">
            <v>0</v>
          </cell>
          <cell r="AN227">
            <v>0</v>
          </cell>
          <cell r="AO227">
            <v>0</v>
          </cell>
          <cell r="AP227">
            <v>0</v>
          </cell>
          <cell r="AQ227">
            <v>0</v>
          </cell>
          <cell r="AR227">
            <v>0</v>
          </cell>
          <cell r="AS227">
            <v>0</v>
          </cell>
          <cell r="AT227">
            <v>0</v>
          </cell>
          <cell r="AU227">
            <v>0</v>
          </cell>
          <cell r="AV227">
            <v>40576</v>
          </cell>
          <cell r="AW227">
            <v>0</v>
          </cell>
          <cell r="AX227">
            <v>40578</v>
          </cell>
          <cell r="AY227">
            <v>40627</v>
          </cell>
          <cell r="AZ227">
            <v>40627</v>
          </cell>
          <cell r="BA227">
            <v>28983</v>
          </cell>
          <cell r="BB227" t="str">
            <v>Late</v>
          </cell>
          <cell r="BC227" t="str">
            <v/>
          </cell>
          <cell r="BD227">
            <v>0</v>
          </cell>
          <cell r="BE227">
            <v>0</v>
          </cell>
          <cell r="BF227">
            <v>0</v>
          </cell>
          <cell r="BG227">
            <v>0</v>
          </cell>
          <cell r="BH227">
            <v>0</v>
          </cell>
          <cell r="BI227">
            <v>0</v>
          </cell>
          <cell r="BJ227">
            <v>7</v>
          </cell>
          <cell r="BK227">
            <v>14</v>
          </cell>
          <cell r="BL227">
            <v>23</v>
          </cell>
          <cell r="BM227">
            <v>28</v>
          </cell>
          <cell r="BN227">
            <v>40641</v>
          </cell>
          <cell r="BO227">
            <v>40648</v>
          </cell>
          <cell r="BP227" t="str">
            <v>X</v>
          </cell>
          <cell r="BQ227" t="str">
            <v>X</v>
          </cell>
          <cell r="BR227" t="str">
            <v>X</v>
          </cell>
          <cell r="BS227" t="str">
            <v>X</v>
          </cell>
          <cell r="BT227" t="str">
            <v>X</v>
          </cell>
          <cell r="BU227" t="str">
            <v>X</v>
          </cell>
          <cell r="BV227" t="str">
            <v>X</v>
          </cell>
          <cell r="BW227">
            <v>0</v>
          </cell>
          <cell r="BX227">
            <v>0</v>
          </cell>
          <cell r="BY227">
            <v>0</v>
          </cell>
          <cell r="BZ227" t="str">
            <v>X</v>
          </cell>
          <cell r="CA227" t="str">
            <v>X</v>
          </cell>
          <cell r="CB227" t="str">
            <v>X</v>
          </cell>
          <cell r="CC227">
            <v>1</v>
          </cell>
          <cell r="CD227">
            <v>0</v>
          </cell>
          <cell r="CE227">
            <v>0</v>
          </cell>
          <cell r="CF227">
            <v>0</v>
          </cell>
          <cell r="CG227">
            <v>0</v>
          </cell>
          <cell r="CH227">
            <v>0</v>
          </cell>
          <cell r="CI227">
            <v>0</v>
          </cell>
          <cell r="CJ227">
            <v>0</v>
          </cell>
          <cell r="CK227">
            <v>0</v>
          </cell>
          <cell r="CL227">
            <v>0</v>
          </cell>
          <cell r="CM227">
            <v>0</v>
          </cell>
          <cell r="CN227">
            <v>0</v>
          </cell>
          <cell r="CO227">
            <v>0</v>
          </cell>
        </row>
        <row r="228">
          <cell r="B228" t="str">
            <v>C1946046-01</v>
          </cell>
          <cell r="C228" t="str">
            <v>Rexnord Industries</v>
          </cell>
          <cell r="D228" t="str">
            <v>Marcikonis</v>
          </cell>
          <cell r="E228">
            <v>0</v>
          </cell>
          <cell r="F228">
            <v>0</v>
          </cell>
          <cell r="G228">
            <v>0</v>
          </cell>
          <cell r="H228" t="str">
            <v>Margaret</v>
          </cell>
          <cell r="I228">
            <v>220618</v>
          </cell>
          <cell r="J228">
            <v>0</v>
          </cell>
          <cell r="K228">
            <v>0</v>
          </cell>
          <cell r="L228">
            <v>0</v>
          </cell>
          <cell r="M228">
            <v>1</v>
          </cell>
          <cell r="N228" t="str">
            <v>CPR GRBX NEW</v>
          </cell>
          <cell r="O228">
            <v>37278</v>
          </cell>
          <cell r="P228">
            <v>0</v>
          </cell>
          <cell r="Q228" t="str">
            <v>STD</v>
          </cell>
          <cell r="R228" t="str">
            <v>CA</v>
          </cell>
          <cell r="S228" t="str">
            <v>N</v>
          </cell>
          <cell r="T228" t="str">
            <v>no</v>
          </cell>
          <cell r="U228">
            <v>0</v>
          </cell>
          <cell r="V228">
            <v>40562</v>
          </cell>
          <cell r="W228">
            <v>40627</v>
          </cell>
          <cell r="X228">
            <v>40619</v>
          </cell>
          <cell r="Y228">
            <v>0</v>
          </cell>
          <cell r="Z228">
            <v>40569</v>
          </cell>
          <cell r="AA228">
            <v>40569</v>
          </cell>
          <cell r="AB228">
            <v>40576</v>
          </cell>
          <cell r="AC228">
            <v>40507</v>
          </cell>
          <cell r="AD228">
            <v>40521</v>
          </cell>
          <cell r="AE228">
            <v>40563</v>
          </cell>
          <cell r="AF228">
            <v>40567</v>
          </cell>
          <cell r="AG228">
            <v>0</v>
          </cell>
          <cell r="AH228">
            <v>40589</v>
          </cell>
          <cell r="AI228" t="str">
            <v>-</v>
          </cell>
          <cell r="AJ228">
            <v>4</v>
          </cell>
          <cell r="AK228">
            <v>8.1428571428571423</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40613</v>
          </cell>
          <cell r="AZ228">
            <v>51</v>
          </cell>
          <cell r="BA228" t="str">
            <v/>
          </cell>
          <cell r="BB228" t="str">
            <v/>
          </cell>
          <cell r="BC228" t="str">
            <v/>
          </cell>
          <cell r="BD228">
            <v>0</v>
          </cell>
          <cell r="BE228">
            <v>0</v>
          </cell>
          <cell r="BF228">
            <v>0</v>
          </cell>
          <cell r="BG228">
            <v>0</v>
          </cell>
          <cell r="BH228">
            <v>0</v>
          </cell>
          <cell r="BI228">
            <v>0</v>
          </cell>
          <cell r="BJ228">
            <v>40569</v>
          </cell>
          <cell r="BK228">
            <v>40576</v>
          </cell>
          <cell r="BL228">
            <v>40583</v>
          </cell>
          <cell r="BM228">
            <v>40590</v>
          </cell>
          <cell r="BN228">
            <v>40633</v>
          </cell>
          <cell r="BO228">
            <v>40640</v>
          </cell>
          <cell r="BP228" t="str">
            <v>X</v>
          </cell>
          <cell r="BQ228" t="str">
            <v>X</v>
          </cell>
          <cell r="BR228" t="str">
            <v>X</v>
          </cell>
          <cell r="BS228" t="str">
            <v>X</v>
          </cell>
          <cell r="BT228" t="str">
            <v>X</v>
          </cell>
          <cell r="BU228" t="str">
            <v>X</v>
          </cell>
          <cell r="BV228" t="str">
            <v>X</v>
          </cell>
          <cell r="BW228">
            <v>0</v>
          </cell>
          <cell r="BX228">
            <v>0</v>
          </cell>
          <cell r="BY228">
            <v>0</v>
          </cell>
          <cell r="BZ228" t="str">
            <v>X</v>
          </cell>
          <cell r="CA228" t="str">
            <v>X</v>
          </cell>
          <cell r="CB228" t="str">
            <v>X</v>
          </cell>
          <cell r="CC228">
            <v>1</v>
          </cell>
          <cell r="CD228">
            <v>0</v>
          </cell>
          <cell r="CE228">
            <v>0</v>
          </cell>
          <cell r="CF228">
            <v>0</v>
          </cell>
          <cell r="CG228">
            <v>0</v>
          </cell>
          <cell r="CH228">
            <v>0</v>
          </cell>
          <cell r="CI228">
            <v>0</v>
          </cell>
          <cell r="CJ228">
            <v>0</v>
          </cell>
          <cell r="CK228">
            <v>0</v>
          </cell>
          <cell r="CL228">
            <v>0</v>
          </cell>
          <cell r="CM228">
            <v>0</v>
          </cell>
          <cell r="CN228">
            <v>0</v>
          </cell>
          <cell r="CO228">
            <v>0</v>
          </cell>
        </row>
        <row r="229">
          <cell r="B229" t="str">
            <v>A1934725-01-02</v>
          </cell>
          <cell r="C229" t="str">
            <v>BESALCO MD MONTAJES S.A.</v>
          </cell>
          <cell r="D229" t="str">
            <v>Buell</v>
          </cell>
          <cell r="E229">
            <v>0</v>
          </cell>
          <cell r="F229">
            <v>0</v>
          </cell>
          <cell r="G229">
            <v>0</v>
          </cell>
          <cell r="H229">
            <v>0</v>
          </cell>
          <cell r="I229">
            <v>0</v>
          </cell>
          <cell r="J229">
            <v>0</v>
          </cell>
          <cell r="K229">
            <v>0</v>
          </cell>
          <cell r="L229">
            <v>0</v>
          </cell>
          <cell r="M229">
            <v>2</v>
          </cell>
          <cell r="N229" t="str">
            <v>LMV-322</v>
          </cell>
          <cell r="O229">
            <v>105489</v>
          </cell>
          <cell r="P229">
            <v>0</v>
          </cell>
          <cell r="Q229" t="str">
            <v>STD</v>
          </cell>
          <cell r="R229" t="str">
            <v>PB</v>
          </cell>
          <cell r="S229" t="str">
            <v>N</v>
          </cell>
          <cell r="T229">
            <v>0</v>
          </cell>
          <cell r="U229">
            <v>0</v>
          </cell>
          <cell r="V229">
            <v>0</v>
          </cell>
          <cell r="W229">
            <v>40619</v>
          </cell>
          <cell r="X229">
            <v>40623</v>
          </cell>
          <cell r="Y229">
            <v>0</v>
          </cell>
          <cell r="Z229">
            <v>7</v>
          </cell>
          <cell r="AA229">
            <v>7</v>
          </cell>
          <cell r="AB229">
            <v>7</v>
          </cell>
          <cell r="AC229">
            <v>40511</v>
          </cell>
          <cell r="AD229">
            <v>40525</v>
          </cell>
          <cell r="AE229">
            <v>40564</v>
          </cell>
          <cell r="AF229">
            <v>40567</v>
          </cell>
          <cell r="AG229">
            <v>0</v>
          </cell>
          <cell r="AH229">
            <v>40593</v>
          </cell>
          <cell r="AI229" t="str">
            <v>-</v>
          </cell>
          <cell r="AJ229">
            <v>28976</v>
          </cell>
          <cell r="AK229">
            <v>5803.2857142857147</v>
          </cell>
          <cell r="AL229">
            <v>0</v>
          </cell>
          <cell r="AM229">
            <v>0</v>
          </cell>
          <cell r="AN229">
            <v>0</v>
          </cell>
          <cell r="AO229">
            <v>0</v>
          </cell>
          <cell r="AP229">
            <v>0</v>
          </cell>
          <cell r="AQ229">
            <v>0</v>
          </cell>
          <cell r="AR229">
            <v>0</v>
          </cell>
          <cell r="AS229">
            <v>0</v>
          </cell>
          <cell r="AT229">
            <v>0</v>
          </cell>
          <cell r="AU229">
            <v>0</v>
          </cell>
          <cell r="AV229">
            <v>40571</v>
          </cell>
          <cell r="AW229">
            <v>0</v>
          </cell>
          <cell r="AX229">
            <v>40582</v>
          </cell>
          <cell r="AY229">
            <v>40631</v>
          </cell>
          <cell r="AZ229">
            <v>40631</v>
          </cell>
          <cell r="BA229">
            <v>28980</v>
          </cell>
          <cell r="BB229" t="str">
            <v>Late</v>
          </cell>
          <cell r="BC229" t="str">
            <v/>
          </cell>
          <cell r="BD229">
            <v>0</v>
          </cell>
          <cell r="BE229">
            <v>0</v>
          </cell>
          <cell r="BF229">
            <v>0</v>
          </cell>
          <cell r="BG229">
            <v>0</v>
          </cell>
          <cell r="BH229">
            <v>0</v>
          </cell>
          <cell r="BI229">
            <v>0</v>
          </cell>
          <cell r="BJ229">
            <v>7</v>
          </cell>
          <cell r="BK229">
            <v>14</v>
          </cell>
          <cell r="BL229">
            <v>16</v>
          </cell>
          <cell r="BM229">
            <v>28</v>
          </cell>
          <cell r="BN229">
            <v>40637</v>
          </cell>
          <cell r="BO229">
            <v>40644</v>
          </cell>
          <cell r="BP229" t="str">
            <v>X</v>
          </cell>
          <cell r="BQ229" t="str">
            <v>X</v>
          </cell>
          <cell r="BR229" t="str">
            <v>X</v>
          </cell>
          <cell r="BS229" t="str">
            <v>X</v>
          </cell>
          <cell r="BT229" t="str">
            <v>X</v>
          </cell>
          <cell r="BU229" t="str">
            <v>X</v>
          </cell>
          <cell r="BV229" t="str">
            <v>X</v>
          </cell>
          <cell r="BW229">
            <v>0</v>
          </cell>
          <cell r="BX229">
            <v>0</v>
          </cell>
          <cell r="BY229">
            <v>0</v>
          </cell>
          <cell r="BZ229" t="str">
            <v>X</v>
          </cell>
          <cell r="CA229" t="str">
            <v>X</v>
          </cell>
          <cell r="CB229" t="str">
            <v>X</v>
          </cell>
          <cell r="CC229">
            <v>1</v>
          </cell>
          <cell r="CD229">
            <v>0</v>
          </cell>
          <cell r="CE229">
            <v>0</v>
          </cell>
          <cell r="CF229">
            <v>0</v>
          </cell>
          <cell r="CG229">
            <v>0</v>
          </cell>
          <cell r="CH229">
            <v>0</v>
          </cell>
          <cell r="CI229">
            <v>0</v>
          </cell>
          <cell r="CJ229">
            <v>0</v>
          </cell>
          <cell r="CK229">
            <v>0</v>
          </cell>
          <cell r="CL229">
            <v>0</v>
          </cell>
          <cell r="CM229">
            <v>0</v>
          </cell>
          <cell r="CN229">
            <v>0</v>
          </cell>
          <cell r="CO229">
            <v>0</v>
          </cell>
        </row>
        <row r="230">
          <cell r="B230" t="str">
            <v>C1934225-01</v>
          </cell>
          <cell r="C230" t="str">
            <v>BCCK Engineering</v>
          </cell>
          <cell r="D230" t="str">
            <v>Rea</v>
          </cell>
          <cell r="E230">
            <v>0</v>
          </cell>
          <cell r="F230">
            <v>0</v>
          </cell>
          <cell r="G230">
            <v>0</v>
          </cell>
          <cell r="H230">
            <v>0</v>
          </cell>
          <cell r="I230">
            <v>0</v>
          </cell>
          <cell r="J230">
            <v>0</v>
          </cell>
          <cell r="K230">
            <v>0</v>
          </cell>
          <cell r="L230">
            <v>0</v>
          </cell>
          <cell r="M230">
            <v>1</v>
          </cell>
          <cell r="N230" t="str">
            <v>LMC-311P</v>
          </cell>
          <cell r="O230">
            <v>143881</v>
          </cell>
          <cell r="P230">
            <v>0</v>
          </cell>
          <cell r="Q230">
            <v>0</v>
          </cell>
          <cell r="R230" t="str">
            <v>CA</v>
          </cell>
          <cell r="S230">
            <v>0</v>
          </cell>
          <cell r="T230">
            <v>0</v>
          </cell>
          <cell r="U230">
            <v>0</v>
          </cell>
          <cell r="V230">
            <v>0</v>
          </cell>
          <cell r="W230">
            <v>40641</v>
          </cell>
          <cell r="X230">
            <v>40597</v>
          </cell>
          <cell r="Y230">
            <v>0</v>
          </cell>
          <cell r="Z230">
            <v>7</v>
          </cell>
          <cell r="AA230">
            <v>7</v>
          </cell>
          <cell r="AB230">
            <v>14</v>
          </cell>
          <cell r="AC230">
            <v>40485</v>
          </cell>
          <cell r="AD230">
            <v>40499</v>
          </cell>
          <cell r="AE230">
            <v>40577</v>
          </cell>
          <cell r="AF230">
            <v>40581</v>
          </cell>
          <cell r="AG230">
            <v>0</v>
          </cell>
          <cell r="AH230">
            <v>40567</v>
          </cell>
          <cell r="AI230" t="str">
            <v>-</v>
          </cell>
          <cell r="AJ230">
            <v>28986</v>
          </cell>
          <cell r="AK230">
            <v>5799.5714285714284</v>
          </cell>
          <cell r="AL230">
            <v>0</v>
          </cell>
          <cell r="AM230">
            <v>0</v>
          </cell>
          <cell r="AN230">
            <v>0</v>
          </cell>
          <cell r="AO230">
            <v>0</v>
          </cell>
          <cell r="AP230">
            <v>0</v>
          </cell>
          <cell r="AQ230">
            <v>0</v>
          </cell>
          <cell r="AR230">
            <v>0</v>
          </cell>
          <cell r="AS230">
            <v>0</v>
          </cell>
          <cell r="AT230">
            <v>0</v>
          </cell>
          <cell r="AU230">
            <v>0</v>
          </cell>
          <cell r="AV230">
            <v>40582</v>
          </cell>
          <cell r="AW230">
            <v>0</v>
          </cell>
          <cell r="AX230">
            <v>40582</v>
          </cell>
          <cell r="AY230">
            <v>40597</v>
          </cell>
          <cell r="AZ230">
            <v>40597</v>
          </cell>
          <cell r="BA230">
            <v>28987</v>
          </cell>
          <cell r="BB230" t="str">
            <v>Late</v>
          </cell>
          <cell r="BC230" t="str">
            <v/>
          </cell>
          <cell r="BD230">
            <v>0</v>
          </cell>
          <cell r="BE230">
            <v>0</v>
          </cell>
          <cell r="BF230">
            <v>0</v>
          </cell>
          <cell r="BG230">
            <v>0</v>
          </cell>
          <cell r="BH230">
            <v>0</v>
          </cell>
          <cell r="BI230">
            <v>0</v>
          </cell>
          <cell r="BJ230">
            <v>7</v>
          </cell>
          <cell r="BK230">
            <v>14</v>
          </cell>
          <cell r="BL230">
            <v>21</v>
          </cell>
          <cell r="BM230">
            <v>28</v>
          </cell>
          <cell r="BN230">
            <v>40611</v>
          </cell>
          <cell r="BO230">
            <v>40618</v>
          </cell>
          <cell r="BP230" t="str">
            <v>X</v>
          </cell>
          <cell r="BQ230" t="str">
            <v>X</v>
          </cell>
          <cell r="BR230" t="str">
            <v>X</v>
          </cell>
          <cell r="BS230" t="str">
            <v>X</v>
          </cell>
          <cell r="BT230" t="str">
            <v>X</v>
          </cell>
          <cell r="BU230" t="str">
            <v>X</v>
          </cell>
          <cell r="BV230" t="str">
            <v>X</v>
          </cell>
          <cell r="BW230">
            <v>0</v>
          </cell>
          <cell r="BX230">
            <v>0</v>
          </cell>
          <cell r="BY230">
            <v>0</v>
          </cell>
          <cell r="BZ230" t="str">
            <v>X</v>
          </cell>
          <cell r="CA230" t="str">
            <v>X</v>
          </cell>
          <cell r="CB230" t="str">
            <v>X</v>
          </cell>
          <cell r="CC230">
            <v>1</v>
          </cell>
          <cell r="CD230">
            <v>0</v>
          </cell>
          <cell r="CE230">
            <v>0</v>
          </cell>
          <cell r="CF230">
            <v>0</v>
          </cell>
          <cell r="CG230">
            <v>0</v>
          </cell>
          <cell r="CH230">
            <v>0</v>
          </cell>
          <cell r="CI230">
            <v>0</v>
          </cell>
          <cell r="CJ230">
            <v>0</v>
          </cell>
          <cell r="CK230">
            <v>0</v>
          </cell>
          <cell r="CL230">
            <v>0</v>
          </cell>
          <cell r="CM230">
            <v>0</v>
          </cell>
          <cell r="CN230">
            <v>0</v>
          </cell>
          <cell r="CO230">
            <v>0</v>
          </cell>
        </row>
        <row r="231">
          <cell r="B231" t="str">
            <v>C1936690-01</v>
          </cell>
          <cell r="C231" t="str">
            <v>Thomas Russell / Wilson Midstream Services</v>
          </cell>
          <cell r="D231" t="str">
            <v>Horner</v>
          </cell>
          <cell r="E231">
            <v>0</v>
          </cell>
          <cell r="F231">
            <v>0</v>
          </cell>
          <cell r="G231">
            <v>0</v>
          </cell>
          <cell r="H231">
            <v>0</v>
          </cell>
          <cell r="I231">
            <v>0</v>
          </cell>
          <cell r="J231">
            <v>0</v>
          </cell>
          <cell r="K231">
            <v>0</v>
          </cell>
          <cell r="L231">
            <v>0</v>
          </cell>
          <cell r="M231">
            <v>1</v>
          </cell>
          <cell r="N231" t="str">
            <v>LMC-311P</v>
          </cell>
          <cell r="O231">
            <v>125095</v>
          </cell>
          <cell r="P231">
            <v>0</v>
          </cell>
          <cell r="Q231" t="str">
            <v>STD</v>
          </cell>
          <cell r="R231" t="str">
            <v>CA</v>
          </cell>
          <cell r="S231">
            <v>0</v>
          </cell>
          <cell r="T231">
            <v>0</v>
          </cell>
          <cell r="U231">
            <v>0</v>
          </cell>
          <cell r="V231">
            <v>0</v>
          </cell>
          <cell r="W231">
            <v>40645</v>
          </cell>
          <cell r="X231">
            <v>40633</v>
          </cell>
          <cell r="Y231">
            <v>0</v>
          </cell>
          <cell r="Z231">
            <v>7</v>
          </cell>
          <cell r="AA231">
            <v>7</v>
          </cell>
          <cell r="AB231">
            <v>14</v>
          </cell>
          <cell r="AC231">
            <v>40521</v>
          </cell>
          <cell r="AD231">
            <v>40535</v>
          </cell>
          <cell r="AE231">
            <v>40581</v>
          </cell>
          <cell r="AF231">
            <v>40585</v>
          </cell>
          <cell r="AG231">
            <v>0</v>
          </cell>
          <cell r="AH231">
            <v>40603</v>
          </cell>
          <cell r="AI231" t="str">
            <v>-</v>
          </cell>
          <cell r="AJ231">
            <v>28990</v>
          </cell>
          <cell r="AK231">
            <v>5804.7142857142853</v>
          </cell>
          <cell r="AL231">
            <v>0</v>
          </cell>
          <cell r="AM231">
            <v>0</v>
          </cell>
          <cell r="AN231">
            <v>0</v>
          </cell>
          <cell r="AO231">
            <v>0</v>
          </cell>
          <cell r="AP231">
            <v>0</v>
          </cell>
          <cell r="AQ231">
            <v>0</v>
          </cell>
          <cell r="AR231">
            <v>0</v>
          </cell>
          <cell r="AS231">
            <v>0</v>
          </cell>
          <cell r="AT231">
            <v>0</v>
          </cell>
          <cell r="AU231">
            <v>0</v>
          </cell>
          <cell r="AV231">
            <v>40583</v>
          </cell>
          <cell r="AW231">
            <v>0</v>
          </cell>
          <cell r="AX231">
            <v>40590</v>
          </cell>
          <cell r="AY231">
            <v>40631</v>
          </cell>
          <cell r="AZ231">
            <v>40631</v>
          </cell>
          <cell r="BA231">
            <v>28988</v>
          </cell>
          <cell r="BB231" t="str">
            <v>On-Time/Early</v>
          </cell>
          <cell r="BC231" t="str">
            <v/>
          </cell>
          <cell r="BD231">
            <v>0</v>
          </cell>
          <cell r="BE231">
            <v>0</v>
          </cell>
          <cell r="BF231">
            <v>0</v>
          </cell>
          <cell r="BG231">
            <v>0</v>
          </cell>
          <cell r="BH231">
            <v>0</v>
          </cell>
          <cell r="BI231">
            <v>0</v>
          </cell>
          <cell r="BJ231">
            <v>7</v>
          </cell>
          <cell r="BK231">
            <v>14</v>
          </cell>
          <cell r="BL231">
            <v>21</v>
          </cell>
          <cell r="BM231">
            <v>28</v>
          </cell>
          <cell r="BN231">
            <v>40647</v>
          </cell>
          <cell r="BO231">
            <v>40654</v>
          </cell>
          <cell r="BP231" t="str">
            <v>X</v>
          </cell>
          <cell r="BQ231" t="str">
            <v>X</v>
          </cell>
          <cell r="BR231" t="str">
            <v>X</v>
          </cell>
          <cell r="BS231" t="str">
            <v>X</v>
          </cell>
          <cell r="BT231" t="str">
            <v>X</v>
          </cell>
          <cell r="BU231" t="str">
            <v>X</v>
          </cell>
          <cell r="BV231" t="str">
            <v>X</v>
          </cell>
          <cell r="BW231">
            <v>0</v>
          </cell>
          <cell r="BX231">
            <v>0</v>
          </cell>
          <cell r="BY231">
            <v>0</v>
          </cell>
          <cell r="BZ231" t="str">
            <v>X</v>
          </cell>
          <cell r="CA231" t="str">
            <v>X</v>
          </cell>
          <cell r="CB231" t="str">
            <v>X</v>
          </cell>
          <cell r="CC231">
            <v>1</v>
          </cell>
          <cell r="CD231">
            <v>0</v>
          </cell>
          <cell r="CE231">
            <v>0</v>
          </cell>
          <cell r="CF231">
            <v>0</v>
          </cell>
          <cell r="CG231">
            <v>0</v>
          </cell>
          <cell r="CH231">
            <v>0</v>
          </cell>
          <cell r="CI231">
            <v>0</v>
          </cell>
          <cell r="CJ231">
            <v>0</v>
          </cell>
          <cell r="CK231">
            <v>0</v>
          </cell>
          <cell r="CL231">
            <v>0</v>
          </cell>
          <cell r="CM231">
            <v>0</v>
          </cell>
          <cell r="CN231">
            <v>0</v>
          </cell>
          <cell r="CO231">
            <v>0</v>
          </cell>
        </row>
        <row r="232">
          <cell r="B232" t="str">
            <v>C1919869-01</v>
          </cell>
          <cell r="C232" t="str">
            <v>SISA/OJSC Taneco</v>
          </cell>
          <cell r="D232" t="str">
            <v>Strunc</v>
          </cell>
          <cell r="E232">
            <v>0</v>
          </cell>
          <cell r="F232">
            <v>0</v>
          </cell>
          <cell r="G232">
            <v>0</v>
          </cell>
          <cell r="H232" t="str">
            <v>Melissa</v>
          </cell>
          <cell r="I232" t="str">
            <v>PO50830</v>
          </cell>
          <cell r="J232">
            <v>0</v>
          </cell>
          <cell r="K232">
            <v>0</v>
          </cell>
          <cell r="L232" t="str">
            <v>Van de werken</v>
          </cell>
          <cell r="M232">
            <v>1</v>
          </cell>
          <cell r="N232" t="str">
            <v>LF-2130</v>
          </cell>
          <cell r="O232">
            <v>757252</v>
          </cell>
          <cell r="P232">
            <v>0</v>
          </cell>
          <cell r="Q232" t="str">
            <v>CPX</v>
          </cell>
          <cell r="R232" t="str">
            <v>Pinn/API</v>
          </cell>
          <cell r="S232" t="str">
            <v>Y</v>
          </cell>
          <cell r="T232" t="str">
            <v>yes</v>
          </cell>
          <cell r="U232">
            <v>0</v>
          </cell>
          <cell r="V232">
            <v>40493</v>
          </cell>
          <cell r="W232">
            <v>40786</v>
          </cell>
          <cell r="X232">
            <v>40786</v>
          </cell>
          <cell r="Y232">
            <v>0</v>
          </cell>
          <cell r="Z232">
            <v>40500</v>
          </cell>
          <cell r="AA232">
            <v>40500</v>
          </cell>
          <cell r="AB232">
            <v>40507</v>
          </cell>
          <cell r="AC232">
            <v>40506</v>
          </cell>
          <cell r="AD232">
            <v>40534</v>
          </cell>
          <cell r="AE232">
            <v>40576</v>
          </cell>
          <cell r="AF232">
            <v>40590</v>
          </cell>
          <cell r="AG232">
            <v>0</v>
          </cell>
          <cell r="AH232">
            <v>40756</v>
          </cell>
          <cell r="AI232">
            <v>40632</v>
          </cell>
          <cell r="AJ232">
            <v>70</v>
          </cell>
          <cell r="AK232">
            <v>41.857142857142854</v>
          </cell>
          <cell r="AL232">
            <v>0</v>
          </cell>
          <cell r="AM232">
            <v>0</v>
          </cell>
          <cell r="AN232">
            <v>0</v>
          </cell>
          <cell r="AO232">
            <v>0</v>
          </cell>
          <cell r="AP232">
            <v>0</v>
          </cell>
          <cell r="AQ232">
            <v>0</v>
          </cell>
          <cell r="AR232">
            <v>0</v>
          </cell>
          <cell r="AS232">
            <v>0</v>
          </cell>
          <cell r="AT232">
            <v>0</v>
          </cell>
          <cell r="AU232">
            <v>0</v>
          </cell>
          <cell r="AV232">
            <v>40560</v>
          </cell>
          <cell r="AW232">
            <v>0</v>
          </cell>
          <cell r="AX232">
            <v>40600</v>
          </cell>
          <cell r="AY232">
            <v>40784</v>
          </cell>
          <cell r="AZ232">
            <v>291</v>
          </cell>
          <cell r="BA232">
            <v>48</v>
          </cell>
          <cell r="BB232" t="str">
            <v>On-Time/Early</v>
          </cell>
          <cell r="BC232" t="str">
            <v/>
          </cell>
          <cell r="BD232" t="str">
            <v>EXW</v>
          </cell>
          <cell r="BE232" t="str">
            <v>Arvada</v>
          </cell>
          <cell r="BF232" t="str">
            <v>Russian Federation</v>
          </cell>
          <cell r="BG232" t="str">
            <v>EAR99</v>
          </cell>
          <cell r="BH232" t="str">
            <v>SI</v>
          </cell>
          <cell r="BI232">
            <v>0</v>
          </cell>
          <cell r="BJ232">
            <v>40500</v>
          </cell>
          <cell r="BK232">
            <v>40507</v>
          </cell>
          <cell r="BL232">
            <v>40535</v>
          </cell>
          <cell r="BM232">
            <v>40521</v>
          </cell>
          <cell r="BN232">
            <v>40828</v>
          </cell>
          <cell r="BO232">
            <v>40835</v>
          </cell>
          <cell r="BP232" t="str">
            <v>-</v>
          </cell>
          <cell r="BQ232" t="str">
            <v>X</v>
          </cell>
          <cell r="BR232">
            <v>40604</v>
          </cell>
          <cell r="BS232">
            <v>40646</v>
          </cell>
          <cell r="BT232" t="str">
            <v>X</v>
          </cell>
          <cell r="BU232">
            <v>41086</v>
          </cell>
          <cell r="BV232">
            <v>41535</v>
          </cell>
          <cell r="BW232">
            <v>0</v>
          </cell>
          <cell r="BX232">
            <v>0</v>
          </cell>
          <cell r="BY232">
            <v>0</v>
          </cell>
          <cell r="BZ232" t="str">
            <v>X</v>
          </cell>
          <cell r="CA232">
            <v>40758</v>
          </cell>
          <cell r="CB232" t="str">
            <v>X</v>
          </cell>
          <cell r="CC232">
            <v>1</v>
          </cell>
          <cell r="CD232">
            <v>0</v>
          </cell>
          <cell r="CE232">
            <v>0</v>
          </cell>
          <cell r="CF232">
            <v>0</v>
          </cell>
          <cell r="CG232">
            <v>0</v>
          </cell>
          <cell r="CH232">
            <v>0</v>
          </cell>
          <cell r="CI232">
            <v>0</v>
          </cell>
          <cell r="CJ232">
            <v>0</v>
          </cell>
          <cell r="CK232">
            <v>0</v>
          </cell>
          <cell r="CL232">
            <v>0</v>
          </cell>
          <cell r="CM232">
            <v>0</v>
          </cell>
          <cell r="CN232">
            <v>0</v>
          </cell>
          <cell r="CO232">
            <v>0</v>
          </cell>
        </row>
        <row r="233">
          <cell r="B233" t="str">
            <v>C1909274-01</v>
          </cell>
          <cell r="C233" t="str">
            <v>UOP LLC/REPSOL</v>
          </cell>
          <cell r="D233" t="str">
            <v>Horner</v>
          </cell>
          <cell r="E233">
            <v>0</v>
          </cell>
          <cell r="F233">
            <v>0</v>
          </cell>
          <cell r="G233">
            <v>0</v>
          </cell>
          <cell r="H233">
            <v>0</v>
          </cell>
          <cell r="I233">
            <v>0</v>
          </cell>
          <cell r="J233">
            <v>0</v>
          </cell>
          <cell r="K233">
            <v>0</v>
          </cell>
          <cell r="L233">
            <v>0</v>
          </cell>
          <cell r="M233">
            <v>1</v>
          </cell>
          <cell r="N233" t="str">
            <v>LMC-311P</v>
          </cell>
          <cell r="O233">
            <v>177936.8</v>
          </cell>
          <cell r="P233">
            <v>0</v>
          </cell>
          <cell r="Q233" t="str">
            <v>STD</v>
          </cell>
          <cell r="R233" t="str">
            <v>CA</v>
          </cell>
          <cell r="S233">
            <v>0</v>
          </cell>
          <cell r="T233">
            <v>0</v>
          </cell>
          <cell r="U233">
            <v>0</v>
          </cell>
          <cell r="V233">
            <v>0</v>
          </cell>
          <cell r="W233">
            <v>40651</v>
          </cell>
          <cell r="X233">
            <v>40637</v>
          </cell>
          <cell r="Y233">
            <v>0</v>
          </cell>
          <cell r="Z233">
            <v>7</v>
          </cell>
          <cell r="AA233">
            <v>7</v>
          </cell>
          <cell r="AB233">
            <v>14</v>
          </cell>
          <cell r="AC233">
            <v>40525</v>
          </cell>
          <cell r="AD233">
            <v>40539</v>
          </cell>
          <cell r="AE233">
            <v>40587</v>
          </cell>
          <cell r="AF233">
            <v>40591</v>
          </cell>
          <cell r="AG233">
            <v>0</v>
          </cell>
          <cell r="AH233">
            <v>40607</v>
          </cell>
          <cell r="AI233" t="str">
            <v>-</v>
          </cell>
          <cell r="AJ233">
            <v>28994</v>
          </cell>
          <cell r="AK233">
            <v>5805.2857142857147</v>
          </cell>
          <cell r="AL233">
            <v>0</v>
          </cell>
          <cell r="AM233">
            <v>0</v>
          </cell>
          <cell r="AN233">
            <v>0</v>
          </cell>
          <cell r="AO233">
            <v>0</v>
          </cell>
          <cell r="AP233">
            <v>0</v>
          </cell>
          <cell r="AQ233">
            <v>0</v>
          </cell>
          <cell r="AR233">
            <v>0</v>
          </cell>
          <cell r="AS233">
            <v>0</v>
          </cell>
          <cell r="AT233">
            <v>0</v>
          </cell>
          <cell r="AU233">
            <v>0</v>
          </cell>
          <cell r="AV233">
            <v>40624</v>
          </cell>
          <cell r="AW233">
            <v>0</v>
          </cell>
          <cell r="AX233">
            <v>40625</v>
          </cell>
          <cell r="AY233">
            <v>40638</v>
          </cell>
          <cell r="AZ233">
            <v>40638</v>
          </cell>
          <cell r="BA233">
            <v>29017</v>
          </cell>
          <cell r="BB233" t="str">
            <v>Late</v>
          </cell>
          <cell r="BC233" t="str">
            <v/>
          </cell>
          <cell r="BD233">
            <v>0</v>
          </cell>
          <cell r="BE233">
            <v>0</v>
          </cell>
          <cell r="BF233">
            <v>0</v>
          </cell>
          <cell r="BG233">
            <v>0</v>
          </cell>
          <cell r="BH233">
            <v>0</v>
          </cell>
          <cell r="BI233">
            <v>0</v>
          </cell>
          <cell r="BJ233">
            <v>7</v>
          </cell>
          <cell r="BK233">
            <v>14</v>
          </cell>
          <cell r="BL233">
            <v>21</v>
          </cell>
          <cell r="BM233">
            <v>28</v>
          </cell>
          <cell r="BN233">
            <v>40651</v>
          </cell>
          <cell r="BO233">
            <v>40658</v>
          </cell>
          <cell r="BP233" t="str">
            <v>X</v>
          </cell>
          <cell r="BQ233" t="str">
            <v>X</v>
          </cell>
          <cell r="BR233" t="str">
            <v>X</v>
          </cell>
          <cell r="BS233" t="str">
            <v>X</v>
          </cell>
          <cell r="BT233" t="str">
            <v>X</v>
          </cell>
          <cell r="BU233" t="str">
            <v>X</v>
          </cell>
          <cell r="BV233" t="str">
            <v>X</v>
          </cell>
          <cell r="BW233">
            <v>0</v>
          </cell>
          <cell r="BX233">
            <v>0</v>
          </cell>
          <cell r="BY233">
            <v>0</v>
          </cell>
          <cell r="BZ233" t="str">
            <v>X</v>
          </cell>
          <cell r="CA233" t="str">
            <v>X</v>
          </cell>
          <cell r="CB233" t="str">
            <v>X</v>
          </cell>
          <cell r="CC233">
            <v>1</v>
          </cell>
          <cell r="CD233">
            <v>0</v>
          </cell>
          <cell r="CE233">
            <v>0</v>
          </cell>
          <cell r="CF233">
            <v>0</v>
          </cell>
          <cell r="CG233">
            <v>0</v>
          </cell>
          <cell r="CH233">
            <v>0</v>
          </cell>
          <cell r="CI233">
            <v>0</v>
          </cell>
          <cell r="CJ233">
            <v>0</v>
          </cell>
          <cell r="CK233">
            <v>0</v>
          </cell>
          <cell r="CL233">
            <v>0</v>
          </cell>
          <cell r="CM233">
            <v>0</v>
          </cell>
          <cell r="CN233">
            <v>0</v>
          </cell>
          <cell r="CO233">
            <v>0</v>
          </cell>
        </row>
        <row r="234">
          <cell r="B234" t="str">
            <v>H1906600-01-03</v>
          </cell>
          <cell r="C234" t="str">
            <v>SAJ/ Jiaxing ("J" Job)</v>
          </cell>
          <cell r="D234" t="str">
            <v>Rea</v>
          </cell>
          <cell r="E234">
            <v>0</v>
          </cell>
          <cell r="F234">
            <v>0</v>
          </cell>
          <cell r="G234">
            <v>0</v>
          </cell>
          <cell r="H234" t="str">
            <v>Christina</v>
          </cell>
          <cell r="I234" t="str">
            <v>SNT37H-1036</v>
          </cell>
          <cell r="J234">
            <v>0</v>
          </cell>
          <cell r="K234">
            <v>0</v>
          </cell>
          <cell r="L234" t="str">
            <v>Knapp</v>
          </cell>
          <cell r="M234">
            <v>3</v>
          </cell>
          <cell r="N234" t="str">
            <v>HMP7000</v>
          </cell>
          <cell r="O234">
            <v>3606799</v>
          </cell>
          <cell r="P234">
            <v>0</v>
          </cell>
          <cell r="Q234" t="str">
            <v>CPX</v>
          </cell>
          <cell r="R234" t="str">
            <v>HMP</v>
          </cell>
          <cell r="S234" t="str">
            <v>Y</v>
          </cell>
          <cell r="T234" t="str">
            <v>no</v>
          </cell>
          <cell r="U234">
            <v>0</v>
          </cell>
          <cell r="V234">
            <v>40458</v>
          </cell>
          <cell r="W234">
            <v>40788</v>
          </cell>
          <cell r="X234">
            <v>40741</v>
          </cell>
          <cell r="Y234">
            <v>0</v>
          </cell>
          <cell r="Z234">
            <v>40465</v>
          </cell>
          <cell r="AA234">
            <v>40465</v>
          </cell>
          <cell r="AB234">
            <v>40465</v>
          </cell>
          <cell r="AC234">
            <v>40461</v>
          </cell>
          <cell r="AD234">
            <v>40489</v>
          </cell>
          <cell r="AE234">
            <v>40578</v>
          </cell>
          <cell r="AF234">
            <v>40592</v>
          </cell>
          <cell r="AG234">
            <v>0</v>
          </cell>
          <cell r="AH234">
            <v>40711</v>
          </cell>
          <cell r="AI234">
            <v>40587</v>
          </cell>
          <cell r="AJ234">
            <v>97</v>
          </cell>
          <cell r="AK234">
            <v>40.428571428571431</v>
          </cell>
          <cell r="AL234">
            <v>0</v>
          </cell>
          <cell r="AM234">
            <v>0</v>
          </cell>
          <cell r="AN234">
            <v>0</v>
          </cell>
          <cell r="AO234">
            <v>0</v>
          </cell>
          <cell r="AP234">
            <v>0</v>
          </cell>
          <cell r="AQ234">
            <v>40659</v>
          </cell>
          <cell r="AR234">
            <v>0</v>
          </cell>
          <cell r="AS234">
            <v>0</v>
          </cell>
          <cell r="AT234">
            <v>0</v>
          </cell>
          <cell r="AU234">
            <v>0</v>
          </cell>
          <cell r="AV234">
            <v>40676</v>
          </cell>
          <cell r="AW234">
            <v>0</v>
          </cell>
          <cell r="AX234">
            <v>40696</v>
          </cell>
          <cell r="AY234">
            <v>40751</v>
          </cell>
          <cell r="AZ234">
            <v>293</v>
          </cell>
          <cell r="BA234">
            <v>157</v>
          </cell>
          <cell r="BB234" t="str">
            <v>Late</v>
          </cell>
          <cell r="BC234" t="str">
            <v>Late</v>
          </cell>
          <cell r="BD234" t="str">
            <v>EXW</v>
          </cell>
          <cell r="BE234" t="str">
            <v>Arvada</v>
          </cell>
          <cell r="BF234" t="str">
            <v>China</v>
          </cell>
          <cell r="BG234">
            <v>0</v>
          </cell>
          <cell r="BH234">
            <v>0</v>
          </cell>
          <cell r="BI234">
            <v>0</v>
          </cell>
          <cell r="BJ234">
            <v>40465</v>
          </cell>
          <cell r="BK234">
            <v>40472</v>
          </cell>
          <cell r="BL234">
            <v>40479</v>
          </cell>
          <cell r="BM234">
            <v>40486</v>
          </cell>
          <cell r="BN234">
            <v>40783</v>
          </cell>
          <cell r="BO234">
            <v>40790</v>
          </cell>
          <cell r="BP234" t="str">
            <v>X</v>
          </cell>
          <cell r="BQ234" t="str">
            <v>X</v>
          </cell>
          <cell r="BR234" t="str">
            <v>X</v>
          </cell>
          <cell r="BS234" t="str">
            <v>X</v>
          </cell>
          <cell r="BT234" t="str">
            <v>X</v>
          </cell>
          <cell r="BU234" t="str">
            <v>X</v>
          </cell>
          <cell r="BV234" t="str">
            <v>X</v>
          </cell>
          <cell r="BW234">
            <v>0</v>
          </cell>
          <cell r="BX234">
            <v>0</v>
          </cell>
          <cell r="BY234">
            <v>0</v>
          </cell>
          <cell r="BZ234" t="str">
            <v>X</v>
          </cell>
          <cell r="CA234" t="str">
            <v>X</v>
          </cell>
          <cell r="CB234" t="str">
            <v>X</v>
          </cell>
          <cell r="CC234">
            <v>1</v>
          </cell>
          <cell r="CD234">
            <v>0</v>
          </cell>
          <cell r="CE234">
            <v>0</v>
          </cell>
          <cell r="CF234">
            <v>0</v>
          </cell>
          <cell r="CG234">
            <v>0</v>
          </cell>
          <cell r="CH234">
            <v>0</v>
          </cell>
          <cell r="CI234">
            <v>0</v>
          </cell>
          <cell r="CJ234">
            <v>0</v>
          </cell>
          <cell r="CK234">
            <v>0</v>
          </cell>
          <cell r="CL234">
            <v>0</v>
          </cell>
          <cell r="CM234">
            <v>0</v>
          </cell>
          <cell r="CN234">
            <v>0</v>
          </cell>
          <cell r="CO234">
            <v>0</v>
          </cell>
        </row>
        <row r="235">
          <cell r="B235" t="str">
            <v>A1929530-01-02</v>
          </cell>
          <cell r="C235" t="str">
            <v>LECRON, INC.</v>
          </cell>
          <cell r="D235" t="str">
            <v>Jazmines</v>
          </cell>
          <cell r="E235">
            <v>0</v>
          </cell>
          <cell r="F235">
            <v>0</v>
          </cell>
          <cell r="G235">
            <v>0</v>
          </cell>
          <cell r="H235">
            <v>0</v>
          </cell>
          <cell r="I235">
            <v>0</v>
          </cell>
          <cell r="J235">
            <v>0</v>
          </cell>
          <cell r="K235">
            <v>0</v>
          </cell>
          <cell r="L235">
            <v>0</v>
          </cell>
          <cell r="M235">
            <v>2</v>
          </cell>
          <cell r="N235" t="str">
            <v>LMV-311</v>
          </cell>
          <cell r="O235">
            <v>161325.64000000001</v>
          </cell>
          <cell r="P235">
            <v>0</v>
          </cell>
          <cell r="Q235" t="str">
            <v>STD</v>
          </cell>
          <cell r="R235" t="str">
            <v>PA</v>
          </cell>
          <cell r="S235">
            <v>0</v>
          </cell>
          <cell r="T235">
            <v>0</v>
          </cell>
          <cell r="U235">
            <v>0</v>
          </cell>
          <cell r="V235">
            <v>0</v>
          </cell>
          <cell r="W235">
            <v>40638</v>
          </cell>
          <cell r="X235">
            <v>41070</v>
          </cell>
          <cell r="Y235">
            <v>0</v>
          </cell>
          <cell r="Z235">
            <v>7</v>
          </cell>
          <cell r="AA235">
            <v>7</v>
          </cell>
          <cell r="AB235">
            <v>7</v>
          </cell>
          <cell r="AC235">
            <v>40958</v>
          </cell>
          <cell r="AD235">
            <v>40972</v>
          </cell>
          <cell r="AE235">
            <v>40590</v>
          </cell>
          <cell r="AF235">
            <v>40593</v>
          </cell>
          <cell r="AG235">
            <v>0</v>
          </cell>
          <cell r="AH235">
            <v>41040</v>
          </cell>
          <cell r="AI235" t="str">
            <v>-</v>
          </cell>
          <cell r="AJ235">
            <v>28995</v>
          </cell>
          <cell r="AK235">
            <v>5867.1428571428569</v>
          </cell>
          <cell r="AL235">
            <v>0</v>
          </cell>
          <cell r="AM235">
            <v>0</v>
          </cell>
          <cell r="AN235">
            <v>0</v>
          </cell>
          <cell r="AO235">
            <v>0</v>
          </cell>
          <cell r="AP235">
            <v>0</v>
          </cell>
          <cell r="AQ235">
            <v>0</v>
          </cell>
          <cell r="AR235">
            <v>0</v>
          </cell>
          <cell r="AS235">
            <v>0</v>
          </cell>
          <cell r="AT235">
            <v>0</v>
          </cell>
          <cell r="AU235">
            <v>0</v>
          </cell>
          <cell r="AV235">
            <v>40589</v>
          </cell>
          <cell r="AW235">
            <v>0</v>
          </cell>
          <cell r="AX235">
            <v>40625</v>
          </cell>
          <cell r="AY235">
            <v>41054</v>
          </cell>
          <cell r="AZ235">
            <v>41054</v>
          </cell>
          <cell r="BA235">
            <v>28992</v>
          </cell>
          <cell r="BB235" t="str">
            <v>On-Time/Early</v>
          </cell>
          <cell r="BC235" t="str">
            <v/>
          </cell>
          <cell r="BD235">
            <v>0</v>
          </cell>
          <cell r="BE235">
            <v>0</v>
          </cell>
          <cell r="BF235">
            <v>0</v>
          </cell>
          <cell r="BG235">
            <v>0</v>
          </cell>
          <cell r="BH235">
            <v>0</v>
          </cell>
          <cell r="BI235">
            <v>0</v>
          </cell>
          <cell r="BJ235">
            <v>7</v>
          </cell>
          <cell r="BK235">
            <v>14</v>
          </cell>
          <cell r="BL235">
            <v>14</v>
          </cell>
          <cell r="BM235">
            <v>28</v>
          </cell>
          <cell r="BN235">
            <v>41084</v>
          </cell>
          <cell r="BO235">
            <v>41091</v>
          </cell>
          <cell r="BP235" t="str">
            <v>X</v>
          </cell>
          <cell r="BQ235" t="str">
            <v>X</v>
          </cell>
          <cell r="BR235" t="str">
            <v>X</v>
          </cell>
          <cell r="BS235" t="str">
            <v>X</v>
          </cell>
          <cell r="BT235" t="str">
            <v>X</v>
          </cell>
          <cell r="BU235" t="str">
            <v>X</v>
          </cell>
          <cell r="BV235" t="str">
            <v>X</v>
          </cell>
          <cell r="BW235">
            <v>0</v>
          </cell>
          <cell r="BX235">
            <v>0</v>
          </cell>
          <cell r="BY235">
            <v>0</v>
          </cell>
          <cell r="BZ235" t="str">
            <v>X</v>
          </cell>
          <cell r="CA235" t="str">
            <v>X</v>
          </cell>
          <cell r="CB235" t="str">
            <v>X</v>
          </cell>
          <cell r="CC235">
            <v>1</v>
          </cell>
          <cell r="CD235">
            <v>0</v>
          </cell>
          <cell r="CE235">
            <v>0</v>
          </cell>
          <cell r="CF235">
            <v>0</v>
          </cell>
          <cell r="CG235">
            <v>0</v>
          </cell>
          <cell r="CH235">
            <v>0</v>
          </cell>
          <cell r="CI235">
            <v>0</v>
          </cell>
          <cell r="CJ235">
            <v>0</v>
          </cell>
          <cell r="CK235">
            <v>0</v>
          </cell>
          <cell r="CL235">
            <v>0</v>
          </cell>
          <cell r="CM235">
            <v>0</v>
          </cell>
          <cell r="CN235">
            <v>0</v>
          </cell>
          <cell r="CO235">
            <v>0</v>
          </cell>
        </row>
        <row r="236">
          <cell r="B236" t="str">
            <v>C1571731-01</v>
          </cell>
          <cell r="C236" t="str">
            <v>COFFEYVILLE RESOURCES</v>
          </cell>
          <cell r="D236" t="str">
            <v>Strunc</v>
          </cell>
          <cell r="E236">
            <v>0</v>
          </cell>
          <cell r="F236">
            <v>0</v>
          </cell>
          <cell r="G236">
            <v>0</v>
          </cell>
          <cell r="H236">
            <v>0</v>
          </cell>
          <cell r="I236">
            <v>0</v>
          </cell>
          <cell r="J236">
            <v>0</v>
          </cell>
          <cell r="K236">
            <v>0</v>
          </cell>
          <cell r="L236">
            <v>0</v>
          </cell>
          <cell r="M236">
            <v>1</v>
          </cell>
          <cell r="N236" t="str">
            <v>BMC-347EF</v>
          </cell>
          <cell r="O236">
            <v>673022</v>
          </cell>
          <cell r="P236">
            <v>0</v>
          </cell>
          <cell r="Q236">
            <v>0</v>
          </cell>
          <cell r="R236" t="str">
            <v>CF</v>
          </cell>
          <cell r="S236">
            <v>0</v>
          </cell>
          <cell r="T236">
            <v>0</v>
          </cell>
          <cell r="U236">
            <v>0</v>
          </cell>
          <cell r="V236">
            <v>0</v>
          </cell>
          <cell r="W236">
            <v>40694</v>
          </cell>
          <cell r="X236">
            <v>40674</v>
          </cell>
          <cell r="Y236">
            <v>0</v>
          </cell>
          <cell r="Z236">
            <v>7</v>
          </cell>
          <cell r="AA236">
            <v>7</v>
          </cell>
          <cell r="AB236">
            <v>14</v>
          </cell>
          <cell r="AC236">
            <v>40548</v>
          </cell>
          <cell r="AD236">
            <v>40562</v>
          </cell>
          <cell r="AE236">
            <v>40589</v>
          </cell>
          <cell r="AF236">
            <v>40596</v>
          </cell>
          <cell r="AG236">
            <v>0</v>
          </cell>
          <cell r="AH236">
            <v>40644</v>
          </cell>
          <cell r="AI236" t="str">
            <v>-</v>
          </cell>
          <cell r="AJ236">
            <v>28997</v>
          </cell>
          <cell r="AK236">
            <v>5810.5714285714284</v>
          </cell>
          <cell r="AL236">
            <v>0</v>
          </cell>
          <cell r="AM236">
            <v>0</v>
          </cell>
          <cell r="AN236">
            <v>0</v>
          </cell>
          <cell r="AO236">
            <v>0</v>
          </cell>
          <cell r="AP236">
            <v>0</v>
          </cell>
          <cell r="AQ236">
            <v>0</v>
          </cell>
          <cell r="AR236">
            <v>0</v>
          </cell>
          <cell r="AS236">
            <v>0</v>
          </cell>
          <cell r="AT236">
            <v>0</v>
          </cell>
          <cell r="AU236">
            <v>0</v>
          </cell>
          <cell r="AV236">
            <v>40648</v>
          </cell>
          <cell r="AW236">
            <v>0</v>
          </cell>
          <cell r="AX236">
            <v>40651</v>
          </cell>
          <cell r="AY236">
            <v>40673</v>
          </cell>
          <cell r="AZ236">
            <v>40673</v>
          </cell>
          <cell r="BA236">
            <v>29035</v>
          </cell>
          <cell r="BB236" t="str">
            <v>Late</v>
          </cell>
          <cell r="BC236" t="str">
            <v/>
          </cell>
          <cell r="BD236">
            <v>0</v>
          </cell>
          <cell r="BE236">
            <v>0</v>
          </cell>
          <cell r="BF236">
            <v>0</v>
          </cell>
          <cell r="BG236">
            <v>0</v>
          </cell>
          <cell r="BH236">
            <v>0</v>
          </cell>
          <cell r="BI236">
            <v>0</v>
          </cell>
          <cell r="BJ236">
            <v>7</v>
          </cell>
          <cell r="BK236">
            <v>14</v>
          </cell>
          <cell r="BL236">
            <v>30</v>
          </cell>
          <cell r="BM236">
            <v>28</v>
          </cell>
          <cell r="BN236">
            <v>40702</v>
          </cell>
          <cell r="BO236">
            <v>40709</v>
          </cell>
          <cell r="BP236" t="str">
            <v>X</v>
          </cell>
          <cell r="BQ236" t="str">
            <v>X</v>
          </cell>
          <cell r="BR236" t="str">
            <v>X</v>
          </cell>
          <cell r="BS236" t="str">
            <v>X</v>
          </cell>
          <cell r="BT236" t="str">
            <v>X</v>
          </cell>
          <cell r="BU236" t="str">
            <v>X</v>
          </cell>
          <cell r="BV236" t="str">
            <v>X</v>
          </cell>
          <cell r="BW236">
            <v>0</v>
          </cell>
          <cell r="BX236">
            <v>0</v>
          </cell>
          <cell r="BY236">
            <v>0</v>
          </cell>
          <cell r="BZ236" t="str">
            <v>X</v>
          </cell>
          <cell r="CA236" t="str">
            <v>X</v>
          </cell>
          <cell r="CB236" t="str">
            <v>X</v>
          </cell>
          <cell r="CC236">
            <v>1</v>
          </cell>
          <cell r="CD236">
            <v>0</v>
          </cell>
          <cell r="CE236">
            <v>0</v>
          </cell>
          <cell r="CF236">
            <v>0</v>
          </cell>
          <cell r="CG236">
            <v>0</v>
          </cell>
          <cell r="CH236">
            <v>0</v>
          </cell>
          <cell r="CI236">
            <v>0</v>
          </cell>
          <cell r="CJ236">
            <v>0</v>
          </cell>
          <cell r="CK236">
            <v>0</v>
          </cell>
          <cell r="CL236">
            <v>0</v>
          </cell>
          <cell r="CM236">
            <v>0</v>
          </cell>
          <cell r="CN236">
            <v>0</v>
          </cell>
          <cell r="CO236">
            <v>0</v>
          </cell>
        </row>
        <row r="237">
          <cell r="B237" t="str">
            <v>C1943276-01</v>
          </cell>
          <cell r="C237" t="str">
            <v>Exterran</v>
          </cell>
          <cell r="D237" t="str">
            <v>Boening</v>
          </cell>
          <cell r="E237">
            <v>0</v>
          </cell>
          <cell r="F237">
            <v>0</v>
          </cell>
          <cell r="G237">
            <v>0</v>
          </cell>
          <cell r="H237" t="str">
            <v>Margaret</v>
          </cell>
          <cell r="I237">
            <v>5067483</v>
          </cell>
          <cell r="J237">
            <v>0</v>
          </cell>
          <cell r="K237">
            <v>0</v>
          </cell>
          <cell r="L237">
            <v>0</v>
          </cell>
          <cell r="M237">
            <v>1</v>
          </cell>
          <cell r="N237" t="str">
            <v>LMC-311P</v>
          </cell>
          <cell r="O237">
            <v>124766</v>
          </cell>
          <cell r="P237">
            <v>0</v>
          </cell>
          <cell r="Q237" t="str">
            <v>STD</v>
          </cell>
          <cell r="R237" t="str">
            <v>CA</v>
          </cell>
          <cell r="S237" t="str">
            <v>Y</v>
          </cell>
          <cell r="T237" t="str">
            <v>no</v>
          </cell>
          <cell r="U237">
            <v>0</v>
          </cell>
          <cell r="V237">
            <v>40555</v>
          </cell>
          <cell r="W237">
            <v>40661</v>
          </cell>
          <cell r="X237">
            <v>40651</v>
          </cell>
          <cell r="Y237">
            <v>0</v>
          </cell>
          <cell r="Z237">
            <v>40562</v>
          </cell>
          <cell r="AA237">
            <v>40562</v>
          </cell>
          <cell r="AB237">
            <v>40569</v>
          </cell>
          <cell r="AC237">
            <v>40539</v>
          </cell>
          <cell r="AD237">
            <v>40553</v>
          </cell>
          <cell r="AE237">
            <v>40597</v>
          </cell>
          <cell r="AF237">
            <v>40601</v>
          </cell>
          <cell r="AG237">
            <v>0</v>
          </cell>
          <cell r="AH237">
            <v>40621</v>
          </cell>
          <cell r="AI237" t="str">
            <v>-</v>
          </cell>
          <cell r="AJ237">
            <v>33</v>
          </cell>
          <cell r="AK237">
            <v>13.714285714285714</v>
          </cell>
          <cell r="AL237">
            <v>0</v>
          </cell>
          <cell r="AM237">
            <v>0</v>
          </cell>
          <cell r="AN237">
            <v>0</v>
          </cell>
          <cell r="AO237">
            <v>0</v>
          </cell>
          <cell r="AP237">
            <v>0</v>
          </cell>
          <cell r="AQ237">
            <v>0</v>
          </cell>
          <cell r="AR237">
            <v>0</v>
          </cell>
          <cell r="AS237">
            <v>0</v>
          </cell>
          <cell r="AT237">
            <v>0</v>
          </cell>
          <cell r="AU237">
            <v>0</v>
          </cell>
          <cell r="AV237">
            <v>40596</v>
          </cell>
          <cell r="AW237">
            <v>0</v>
          </cell>
          <cell r="AX237">
            <v>40598</v>
          </cell>
          <cell r="AY237">
            <v>40618</v>
          </cell>
          <cell r="AZ237">
            <v>63</v>
          </cell>
          <cell r="BA237">
            <v>30</v>
          </cell>
          <cell r="BB237" t="str">
            <v>On-Time/Early</v>
          </cell>
          <cell r="BC237" t="str">
            <v/>
          </cell>
          <cell r="BD237" t="str">
            <v>FOB</v>
          </cell>
          <cell r="BE237" t="str">
            <v>Arvada</v>
          </cell>
          <cell r="BF237" t="str">
            <v>USA</v>
          </cell>
          <cell r="BG237">
            <v>0</v>
          </cell>
          <cell r="BH237">
            <v>0</v>
          </cell>
          <cell r="BI237">
            <v>0</v>
          </cell>
          <cell r="BJ237">
            <v>40562</v>
          </cell>
          <cell r="BK237">
            <v>40569</v>
          </cell>
          <cell r="BL237">
            <v>40576</v>
          </cell>
          <cell r="BM237">
            <v>40583</v>
          </cell>
          <cell r="BN237">
            <v>40665</v>
          </cell>
          <cell r="BO237">
            <v>40672</v>
          </cell>
          <cell r="BP237" t="str">
            <v>X</v>
          </cell>
          <cell r="BQ237" t="str">
            <v>X</v>
          </cell>
          <cell r="BR237" t="str">
            <v>X</v>
          </cell>
          <cell r="BS237" t="str">
            <v>X</v>
          </cell>
          <cell r="BT237" t="str">
            <v>X</v>
          </cell>
          <cell r="BU237" t="str">
            <v>X</v>
          </cell>
          <cell r="BV237" t="str">
            <v>X</v>
          </cell>
          <cell r="BW237">
            <v>0</v>
          </cell>
          <cell r="BX237">
            <v>0</v>
          </cell>
          <cell r="BY237">
            <v>0</v>
          </cell>
          <cell r="BZ237" t="str">
            <v>X</v>
          </cell>
          <cell r="CA237" t="str">
            <v>X</v>
          </cell>
          <cell r="CB237" t="str">
            <v>X</v>
          </cell>
          <cell r="CC237">
            <v>1</v>
          </cell>
          <cell r="CD237">
            <v>0</v>
          </cell>
          <cell r="CE237">
            <v>0</v>
          </cell>
          <cell r="CF237">
            <v>0</v>
          </cell>
          <cell r="CG237">
            <v>0</v>
          </cell>
          <cell r="CH237">
            <v>0</v>
          </cell>
          <cell r="CI237">
            <v>0</v>
          </cell>
          <cell r="CJ237">
            <v>0</v>
          </cell>
          <cell r="CK237">
            <v>0</v>
          </cell>
          <cell r="CL237">
            <v>0</v>
          </cell>
          <cell r="CM237">
            <v>0</v>
          </cell>
          <cell r="CN237">
            <v>0</v>
          </cell>
          <cell r="CO237">
            <v>0</v>
          </cell>
        </row>
        <row r="238">
          <cell r="B238" t="str">
            <v>C1947445-01</v>
          </cell>
          <cell r="C238" t="str">
            <v>Thomas Russell Co.</v>
          </cell>
          <cell r="D238" t="str">
            <v>Rea</v>
          </cell>
          <cell r="E238">
            <v>0</v>
          </cell>
          <cell r="F238">
            <v>0</v>
          </cell>
          <cell r="G238">
            <v>0</v>
          </cell>
          <cell r="H238" t="str">
            <v>Margaret</v>
          </cell>
          <cell r="I238" t="str">
            <v>247-13</v>
          </cell>
          <cell r="J238">
            <v>0</v>
          </cell>
          <cell r="K238">
            <v>0</v>
          </cell>
          <cell r="L238">
            <v>0</v>
          </cell>
          <cell r="M238">
            <v>1</v>
          </cell>
          <cell r="N238" t="str">
            <v>LMC-311P</v>
          </cell>
          <cell r="O238">
            <v>125095</v>
          </cell>
          <cell r="P238">
            <v>0</v>
          </cell>
          <cell r="Q238" t="str">
            <v>STD</v>
          </cell>
          <cell r="R238" t="str">
            <v>CA</v>
          </cell>
          <cell r="S238" t="str">
            <v>Y</v>
          </cell>
          <cell r="T238" t="str">
            <v>no</v>
          </cell>
          <cell r="U238">
            <v>0</v>
          </cell>
          <cell r="V238">
            <v>40564</v>
          </cell>
          <cell r="W238">
            <v>40673</v>
          </cell>
          <cell r="X238">
            <v>40659</v>
          </cell>
          <cell r="Y238">
            <v>0</v>
          </cell>
          <cell r="Z238">
            <v>40571</v>
          </cell>
          <cell r="AA238">
            <v>40571</v>
          </cell>
          <cell r="AB238">
            <v>40578</v>
          </cell>
          <cell r="AC238">
            <v>40547</v>
          </cell>
          <cell r="AD238">
            <v>40561</v>
          </cell>
          <cell r="AE238">
            <v>40609</v>
          </cell>
          <cell r="AF238">
            <v>40613</v>
          </cell>
          <cell r="AG238">
            <v>0</v>
          </cell>
          <cell r="AH238">
            <v>40629</v>
          </cell>
          <cell r="AI238" t="str">
            <v>-</v>
          </cell>
          <cell r="AJ238">
            <v>36</v>
          </cell>
          <cell r="AK238">
            <v>13.571428571428571</v>
          </cell>
          <cell r="AL238">
            <v>0</v>
          </cell>
          <cell r="AM238">
            <v>0</v>
          </cell>
          <cell r="AN238">
            <v>0</v>
          </cell>
          <cell r="AO238">
            <v>0</v>
          </cell>
          <cell r="AP238">
            <v>0</v>
          </cell>
          <cell r="AQ238">
            <v>0</v>
          </cell>
          <cell r="AR238">
            <v>0</v>
          </cell>
          <cell r="AS238">
            <v>0</v>
          </cell>
          <cell r="AT238">
            <v>0</v>
          </cell>
          <cell r="AU238">
            <v>0</v>
          </cell>
          <cell r="AV238">
            <v>40647</v>
          </cell>
          <cell r="AW238">
            <v>0</v>
          </cell>
          <cell r="AX238">
            <v>40648</v>
          </cell>
          <cell r="AY238">
            <v>40696</v>
          </cell>
          <cell r="AZ238">
            <v>132</v>
          </cell>
          <cell r="BA238">
            <v>60</v>
          </cell>
          <cell r="BB238" t="str">
            <v>Late</v>
          </cell>
          <cell r="BC238" t="str">
            <v/>
          </cell>
          <cell r="BD238" t="str">
            <v>FCA</v>
          </cell>
          <cell r="BE238">
            <v>0</v>
          </cell>
          <cell r="BF238">
            <v>0</v>
          </cell>
          <cell r="BG238">
            <v>0</v>
          </cell>
          <cell r="BH238">
            <v>0</v>
          </cell>
          <cell r="BI238">
            <v>0</v>
          </cell>
          <cell r="BJ238">
            <v>40571</v>
          </cell>
          <cell r="BK238">
            <v>40578</v>
          </cell>
          <cell r="BL238">
            <v>40585</v>
          </cell>
          <cell r="BM238">
            <v>40592</v>
          </cell>
          <cell r="BN238">
            <v>40673</v>
          </cell>
          <cell r="BO238">
            <v>40680</v>
          </cell>
          <cell r="BP238" t="str">
            <v>X</v>
          </cell>
          <cell r="BQ238" t="str">
            <v>X</v>
          </cell>
          <cell r="BR238" t="str">
            <v>X</v>
          </cell>
          <cell r="BS238" t="str">
            <v>X</v>
          </cell>
          <cell r="BT238" t="str">
            <v>X</v>
          </cell>
          <cell r="BU238" t="str">
            <v>X</v>
          </cell>
          <cell r="BV238" t="str">
            <v>X</v>
          </cell>
          <cell r="BW238">
            <v>0</v>
          </cell>
          <cell r="BX238">
            <v>0</v>
          </cell>
          <cell r="BY238">
            <v>0</v>
          </cell>
          <cell r="BZ238" t="str">
            <v>X</v>
          </cell>
          <cell r="CA238" t="str">
            <v>X</v>
          </cell>
          <cell r="CB238" t="str">
            <v>X</v>
          </cell>
          <cell r="CC238">
            <v>1</v>
          </cell>
          <cell r="CD238">
            <v>0</v>
          </cell>
          <cell r="CE238">
            <v>0</v>
          </cell>
          <cell r="CF238">
            <v>0</v>
          </cell>
          <cell r="CG238">
            <v>0</v>
          </cell>
          <cell r="CH238">
            <v>0</v>
          </cell>
          <cell r="CI238">
            <v>0</v>
          </cell>
          <cell r="CJ238">
            <v>0</v>
          </cell>
          <cell r="CK238">
            <v>0</v>
          </cell>
          <cell r="CL238">
            <v>0</v>
          </cell>
          <cell r="CM238">
            <v>0</v>
          </cell>
          <cell r="CN238">
            <v>0</v>
          </cell>
          <cell r="CO238">
            <v>0</v>
          </cell>
        </row>
        <row r="239">
          <cell r="B239" t="str">
            <v>A1935845-01-02</v>
          </cell>
          <cell r="C239" t="str">
            <v>Valero McKee Refinery</v>
          </cell>
          <cell r="D239" t="str">
            <v>Boening</v>
          </cell>
          <cell r="E239">
            <v>0</v>
          </cell>
          <cell r="F239">
            <v>0</v>
          </cell>
          <cell r="G239">
            <v>0</v>
          </cell>
          <cell r="H239">
            <v>0</v>
          </cell>
          <cell r="I239">
            <v>0</v>
          </cell>
          <cell r="J239">
            <v>0</v>
          </cell>
          <cell r="K239">
            <v>0</v>
          </cell>
          <cell r="L239">
            <v>0</v>
          </cell>
          <cell r="M239">
            <v>2</v>
          </cell>
          <cell r="N239" t="str">
            <v>LMV-801</v>
          </cell>
          <cell r="O239">
            <v>72618</v>
          </cell>
          <cell r="P239">
            <v>0</v>
          </cell>
          <cell r="Q239" t="str">
            <v>STD</v>
          </cell>
          <cell r="R239" t="str">
            <v>PA</v>
          </cell>
          <cell r="S239" t="str">
            <v>Y</v>
          </cell>
          <cell r="T239">
            <v>0</v>
          </cell>
          <cell r="U239">
            <v>0</v>
          </cell>
          <cell r="V239">
            <v>0</v>
          </cell>
          <cell r="W239">
            <v>40659</v>
          </cell>
          <cell r="X239">
            <v>40661</v>
          </cell>
          <cell r="Y239">
            <v>0</v>
          </cell>
          <cell r="Z239">
            <v>7</v>
          </cell>
          <cell r="AA239">
            <v>7</v>
          </cell>
          <cell r="AB239">
            <v>7</v>
          </cell>
          <cell r="AC239">
            <v>40549</v>
          </cell>
          <cell r="AD239">
            <v>40563</v>
          </cell>
          <cell r="AE239">
            <v>40611</v>
          </cell>
          <cell r="AF239">
            <v>40614</v>
          </cell>
          <cell r="AG239">
            <v>0</v>
          </cell>
          <cell r="AH239">
            <v>40631</v>
          </cell>
          <cell r="AI239" t="str">
            <v>-</v>
          </cell>
          <cell r="AJ239">
            <v>29010</v>
          </cell>
          <cell r="AK239">
            <v>5808.7142857142853</v>
          </cell>
          <cell r="AL239">
            <v>0</v>
          </cell>
          <cell r="AM239">
            <v>0</v>
          </cell>
          <cell r="AN239">
            <v>0</v>
          </cell>
          <cell r="AO239">
            <v>0</v>
          </cell>
          <cell r="AP239">
            <v>0</v>
          </cell>
          <cell r="AQ239">
            <v>0</v>
          </cell>
          <cell r="AR239">
            <v>0</v>
          </cell>
          <cell r="AS239">
            <v>0</v>
          </cell>
          <cell r="AT239">
            <v>0</v>
          </cell>
          <cell r="AU239">
            <v>0</v>
          </cell>
          <cell r="AV239">
            <v>40617</v>
          </cell>
          <cell r="AW239">
            <v>0</v>
          </cell>
          <cell r="AX239">
            <v>40618</v>
          </cell>
          <cell r="AY239">
            <v>40662</v>
          </cell>
          <cell r="AZ239">
            <v>40662</v>
          </cell>
          <cell r="BA239">
            <v>29012</v>
          </cell>
          <cell r="BB239" t="str">
            <v>Late</v>
          </cell>
          <cell r="BC239" t="str">
            <v/>
          </cell>
          <cell r="BD239">
            <v>0</v>
          </cell>
          <cell r="BE239">
            <v>0</v>
          </cell>
          <cell r="BF239">
            <v>0</v>
          </cell>
          <cell r="BG239">
            <v>0</v>
          </cell>
          <cell r="BH239">
            <v>0</v>
          </cell>
          <cell r="BI239">
            <v>0</v>
          </cell>
          <cell r="BJ239">
            <v>7</v>
          </cell>
          <cell r="BK239">
            <v>14</v>
          </cell>
          <cell r="BL239">
            <v>14</v>
          </cell>
          <cell r="BM239">
            <v>28</v>
          </cell>
          <cell r="BN239">
            <v>40675</v>
          </cell>
          <cell r="BO239">
            <v>40682</v>
          </cell>
          <cell r="BP239" t="str">
            <v>X</v>
          </cell>
          <cell r="BQ239" t="str">
            <v>X</v>
          </cell>
          <cell r="BR239" t="str">
            <v>X</v>
          </cell>
          <cell r="BS239" t="str">
            <v>X</v>
          </cell>
          <cell r="BT239" t="str">
            <v>X</v>
          </cell>
          <cell r="BU239" t="str">
            <v>X</v>
          </cell>
          <cell r="BV239" t="str">
            <v>X</v>
          </cell>
          <cell r="BW239">
            <v>0</v>
          </cell>
          <cell r="BX239">
            <v>0</v>
          </cell>
          <cell r="BY239">
            <v>0</v>
          </cell>
          <cell r="BZ239" t="str">
            <v>X</v>
          </cell>
          <cell r="CA239" t="str">
            <v>X</v>
          </cell>
          <cell r="CB239" t="str">
            <v>X</v>
          </cell>
          <cell r="CC239">
            <v>1</v>
          </cell>
          <cell r="CD239">
            <v>0</v>
          </cell>
          <cell r="CE239">
            <v>0</v>
          </cell>
          <cell r="CF239">
            <v>0</v>
          </cell>
          <cell r="CG239">
            <v>0</v>
          </cell>
          <cell r="CH239">
            <v>0</v>
          </cell>
          <cell r="CI239">
            <v>0</v>
          </cell>
          <cell r="CJ239">
            <v>0</v>
          </cell>
          <cell r="CK239">
            <v>0</v>
          </cell>
          <cell r="CL239">
            <v>0</v>
          </cell>
          <cell r="CM239">
            <v>0</v>
          </cell>
          <cell r="CN239">
            <v>0</v>
          </cell>
          <cell r="CO239">
            <v>0</v>
          </cell>
        </row>
        <row r="240">
          <cell r="B240" t="str">
            <v>C1939296-01</v>
          </cell>
          <cell r="C240" t="str">
            <v>Thomas Russell Co</v>
          </cell>
          <cell r="D240" t="str">
            <v>Rea</v>
          </cell>
          <cell r="E240">
            <v>0</v>
          </cell>
          <cell r="F240">
            <v>0</v>
          </cell>
          <cell r="G240">
            <v>0</v>
          </cell>
          <cell r="H240" t="str">
            <v>Margaret</v>
          </cell>
          <cell r="I240" t="str">
            <v>248-12</v>
          </cell>
          <cell r="J240">
            <v>0</v>
          </cell>
          <cell r="K240">
            <v>0</v>
          </cell>
          <cell r="L240">
            <v>0</v>
          </cell>
          <cell r="M240">
            <v>1</v>
          </cell>
          <cell r="N240" t="str">
            <v>LMC-311P</v>
          </cell>
          <cell r="O240">
            <v>123078</v>
          </cell>
          <cell r="P240">
            <v>0</v>
          </cell>
          <cell r="Q240" t="str">
            <v>STD</v>
          </cell>
          <cell r="R240" t="str">
            <v>CA</v>
          </cell>
          <cell r="S240" t="str">
            <v>Y</v>
          </cell>
          <cell r="T240" t="str">
            <v>no</v>
          </cell>
          <cell r="U240">
            <v>0</v>
          </cell>
          <cell r="V240">
            <v>40547</v>
          </cell>
          <cell r="W240">
            <v>40679</v>
          </cell>
          <cell r="X240">
            <v>40816</v>
          </cell>
          <cell r="Y240">
            <v>0</v>
          </cell>
          <cell r="Z240">
            <v>40554</v>
          </cell>
          <cell r="AA240">
            <v>40554</v>
          </cell>
          <cell r="AB240">
            <v>40561</v>
          </cell>
          <cell r="AC240">
            <v>40704</v>
          </cell>
          <cell r="AD240">
            <v>40718</v>
          </cell>
          <cell r="AE240">
            <v>40615</v>
          </cell>
          <cell r="AF240">
            <v>40619</v>
          </cell>
          <cell r="AG240">
            <v>0</v>
          </cell>
          <cell r="AH240">
            <v>40786</v>
          </cell>
          <cell r="AI240" t="str">
            <v>-</v>
          </cell>
          <cell r="AJ240">
            <v>53</v>
          </cell>
          <cell r="AK240">
            <v>38.428571428571431</v>
          </cell>
          <cell r="AL240">
            <v>0</v>
          </cell>
          <cell r="AM240">
            <v>0</v>
          </cell>
          <cell r="AN240">
            <v>0</v>
          </cell>
          <cell r="AO240">
            <v>0</v>
          </cell>
          <cell r="AP240">
            <v>0</v>
          </cell>
          <cell r="AQ240">
            <v>40648</v>
          </cell>
          <cell r="AR240">
            <v>0</v>
          </cell>
          <cell r="AS240">
            <v>0</v>
          </cell>
          <cell r="AT240">
            <v>0</v>
          </cell>
          <cell r="AU240">
            <v>0</v>
          </cell>
          <cell r="AV240">
            <v>40659</v>
          </cell>
          <cell r="AW240">
            <v>0</v>
          </cell>
          <cell r="AX240">
            <v>40745</v>
          </cell>
          <cell r="AY240">
            <v>40816</v>
          </cell>
          <cell r="AZ240">
            <v>269</v>
          </cell>
          <cell r="BA240">
            <v>81</v>
          </cell>
          <cell r="BB240" t="str">
            <v>Late</v>
          </cell>
          <cell r="BC240" t="str">
            <v>On-Time/Early</v>
          </cell>
          <cell r="BD240">
            <v>0</v>
          </cell>
          <cell r="BE240">
            <v>0</v>
          </cell>
          <cell r="BF240">
            <v>0</v>
          </cell>
          <cell r="BG240">
            <v>0</v>
          </cell>
          <cell r="BH240">
            <v>0</v>
          </cell>
          <cell r="BI240">
            <v>0</v>
          </cell>
          <cell r="BJ240">
            <v>40554</v>
          </cell>
          <cell r="BK240">
            <v>40561</v>
          </cell>
          <cell r="BL240">
            <v>40568</v>
          </cell>
          <cell r="BM240">
            <v>40575</v>
          </cell>
          <cell r="BN240">
            <v>40830</v>
          </cell>
          <cell r="BO240">
            <v>40837</v>
          </cell>
          <cell r="BP240" t="str">
            <v>X</v>
          </cell>
          <cell r="BQ240" t="str">
            <v>X</v>
          </cell>
          <cell r="BR240" t="str">
            <v>X</v>
          </cell>
          <cell r="BS240" t="str">
            <v>X</v>
          </cell>
          <cell r="BT240" t="str">
            <v>X</v>
          </cell>
          <cell r="BU240" t="str">
            <v>X</v>
          </cell>
          <cell r="BV240" t="str">
            <v>X</v>
          </cell>
          <cell r="BW240">
            <v>0</v>
          </cell>
          <cell r="BX240">
            <v>0</v>
          </cell>
          <cell r="BY240">
            <v>0</v>
          </cell>
          <cell r="BZ240" t="str">
            <v>X</v>
          </cell>
          <cell r="CA240" t="str">
            <v>X</v>
          </cell>
          <cell r="CB240" t="str">
            <v>X</v>
          </cell>
          <cell r="CC240">
            <v>1</v>
          </cell>
          <cell r="CD240">
            <v>0</v>
          </cell>
          <cell r="CE240">
            <v>0</v>
          </cell>
          <cell r="CF240">
            <v>0</v>
          </cell>
          <cell r="CG240">
            <v>0</v>
          </cell>
          <cell r="CH240">
            <v>0</v>
          </cell>
          <cell r="CI240">
            <v>0</v>
          </cell>
          <cell r="CJ240">
            <v>0</v>
          </cell>
          <cell r="CK240">
            <v>0</v>
          </cell>
          <cell r="CL240">
            <v>0</v>
          </cell>
          <cell r="CM240">
            <v>0</v>
          </cell>
          <cell r="CN240">
            <v>0</v>
          </cell>
          <cell r="CO240">
            <v>0</v>
          </cell>
        </row>
        <row r="241">
          <cell r="B241" t="str">
            <v>C1947275-01</v>
          </cell>
          <cell r="C241" t="str">
            <v>SISA/AKER/Johnson Matthey</v>
          </cell>
          <cell r="D241" t="str">
            <v>Strunc</v>
          </cell>
          <cell r="E241">
            <v>0</v>
          </cell>
          <cell r="F241">
            <v>0</v>
          </cell>
          <cell r="G241">
            <v>0</v>
          </cell>
          <cell r="H241" t="str">
            <v>Suzy</v>
          </cell>
          <cell r="I241" t="str">
            <v>PO54312</v>
          </cell>
          <cell r="J241">
            <v>0</v>
          </cell>
          <cell r="K241">
            <v>0</v>
          </cell>
          <cell r="L241">
            <v>0</v>
          </cell>
          <cell r="M241">
            <v>1</v>
          </cell>
          <cell r="N241" t="str">
            <v>LF-2240</v>
          </cell>
          <cell r="O241">
            <v>765806</v>
          </cell>
          <cell r="P241">
            <v>0</v>
          </cell>
          <cell r="Q241" t="str">
            <v>CPX</v>
          </cell>
          <cell r="R241" t="str">
            <v>Pinn/API</v>
          </cell>
          <cell r="S241" t="str">
            <v>N</v>
          </cell>
          <cell r="T241" t="str">
            <v>no</v>
          </cell>
          <cell r="U241">
            <v>0</v>
          </cell>
          <cell r="V241">
            <v>40564</v>
          </cell>
          <cell r="W241">
            <v>40816</v>
          </cell>
          <cell r="X241">
            <v>40669</v>
          </cell>
          <cell r="Y241">
            <v>0</v>
          </cell>
          <cell r="Z241">
            <v>40571</v>
          </cell>
          <cell r="AA241">
            <v>40571</v>
          </cell>
          <cell r="AB241">
            <v>40578</v>
          </cell>
          <cell r="AC241">
            <v>40389</v>
          </cell>
          <cell r="AD241">
            <v>40417</v>
          </cell>
          <cell r="AE241">
            <v>40606</v>
          </cell>
          <cell r="AF241">
            <v>40620</v>
          </cell>
          <cell r="AG241">
            <v>0</v>
          </cell>
          <cell r="AH241">
            <v>40639</v>
          </cell>
          <cell r="AI241">
            <v>40515</v>
          </cell>
          <cell r="AJ241">
            <v>41</v>
          </cell>
          <cell r="AK241">
            <v>15</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40669</v>
          </cell>
          <cell r="AZ241">
            <v>105</v>
          </cell>
          <cell r="BA241" t="str">
            <v/>
          </cell>
          <cell r="BB241" t="str">
            <v/>
          </cell>
          <cell r="BC241" t="str">
            <v/>
          </cell>
          <cell r="BD241" t="str">
            <v>EXW</v>
          </cell>
          <cell r="BE241">
            <v>0</v>
          </cell>
          <cell r="BF241" t="str">
            <v>France</v>
          </cell>
          <cell r="BG241">
            <v>0</v>
          </cell>
          <cell r="BH241">
            <v>0</v>
          </cell>
          <cell r="BI241">
            <v>0</v>
          </cell>
          <cell r="BJ241">
            <v>40571</v>
          </cell>
          <cell r="BK241">
            <v>40578</v>
          </cell>
          <cell r="BL241">
            <v>40606</v>
          </cell>
          <cell r="BM241">
            <v>40592</v>
          </cell>
          <cell r="BN241">
            <v>40711</v>
          </cell>
          <cell r="BO241">
            <v>40718</v>
          </cell>
          <cell r="BP241" t="str">
            <v>X</v>
          </cell>
          <cell r="BQ241" t="str">
            <v>X</v>
          </cell>
          <cell r="BR241">
            <v>40781</v>
          </cell>
          <cell r="BS241" t="str">
            <v>X</v>
          </cell>
          <cell r="BT241" t="str">
            <v>X</v>
          </cell>
          <cell r="BU241">
            <v>40884</v>
          </cell>
          <cell r="BV241" t="str">
            <v>X</v>
          </cell>
          <cell r="BW241">
            <v>0</v>
          </cell>
          <cell r="BX241">
            <v>0</v>
          </cell>
          <cell r="BY241">
            <v>0</v>
          </cell>
          <cell r="BZ241" t="str">
            <v>X</v>
          </cell>
          <cell r="CA241" t="str">
            <v>X</v>
          </cell>
          <cell r="CB241" t="str">
            <v>X</v>
          </cell>
          <cell r="CC241">
            <v>1</v>
          </cell>
          <cell r="CD241">
            <v>0</v>
          </cell>
          <cell r="CE241">
            <v>0</v>
          </cell>
          <cell r="CF241">
            <v>0</v>
          </cell>
          <cell r="CG241">
            <v>0</v>
          </cell>
          <cell r="CH241">
            <v>0</v>
          </cell>
          <cell r="CI241">
            <v>0</v>
          </cell>
          <cell r="CJ241">
            <v>0</v>
          </cell>
          <cell r="CK241">
            <v>0</v>
          </cell>
          <cell r="CL241">
            <v>0</v>
          </cell>
          <cell r="CM241">
            <v>0</v>
          </cell>
          <cell r="CN241">
            <v>0</v>
          </cell>
          <cell r="CO241">
            <v>0</v>
          </cell>
        </row>
        <row r="242">
          <cell r="B242" t="str">
            <v>C1946573-01-04</v>
          </cell>
          <cell r="C242" t="str">
            <v>Opitimized Process Designs</v>
          </cell>
          <cell r="D242" t="str">
            <v>Horner</v>
          </cell>
          <cell r="E242">
            <v>0</v>
          </cell>
          <cell r="F242">
            <v>0</v>
          </cell>
          <cell r="G242">
            <v>0</v>
          </cell>
          <cell r="H242" t="str">
            <v>Margaret</v>
          </cell>
          <cell r="I242" t="str">
            <v>5-1004-4030-BJB</v>
          </cell>
          <cell r="J242">
            <v>0</v>
          </cell>
          <cell r="K242">
            <v>0</v>
          </cell>
          <cell r="L242">
            <v>0</v>
          </cell>
          <cell r="M242">
            <v>4</v>
          </cell>
          <cell r="N242" t="str">
            <v>LMC-331F</v>
          </cell>
          <cell r="O242">
            <v>1179486</v>
          </cell>
          <cell r="P242">
            <v>0</v>
          </cell>
          <cell r="Q242" t="str">
            <v>STD</v>
          </cell>
          <cell r="R242" t="str">
            <v>CC</v>
          </cell>
          <cell r="S242" t="str">
            <v>Y</v>
          </cell>
          <cell r="T242" t="str">
            <v>no</v>
          </cell>
          <cell r="U242">
            <v>0</v>
          </cell>
          <cell r="V242">
            <v>40563</v>
          </cell>
          <cell r="W242">
            <v>40718</v>
          </cell>
          <cell r="X242">
            <v>40682</v>
          </cell>
          <cell r="Y242">
            <v>0</v>
          </cell>
          <cell r="Z242">
            <v>40570</v>
          </cell>
          <cell r="AA242">
            <v>40570</v>
          </cell>
          <cell r="AB242">
            <v>40577</v>
          </cell>
          <cell r="AC242">
            <v>40570</v>
          </cell>
          <cell r="AD242">
            <v>40584</v>
          </cell>
          <cell r="AE242">
            <v>40619</v>
          </cell>
          <cell r="AF242">
            <v>40623</v>
          </cell>
          <cell r="AG242">
            <v>0</v>
          </cell>
          <cell r="AH242">
            <v>40652</v>
          </cell>
          <cell r="AI242" t="str">
            <v>-</v>
          </cell>
          <cell r="AJ242">
            <v>43</v>
          </cell>
          <cell r="AK242">
            <v>17</v>
          </cell>
          <cell r="AL242">
            <v>0</v>
          </cell>
          <cell r="AM242">
            <v>0</v>
          </cell>
          <cell r="AN242">
            <v>0</v>
          </cell>
          <cell r="AO242">
            <v>0</v>
          </cell>
          <cell r="AP242">
            <v>0</v>
          </cell>
          <cell r="AQ242">
            <v>0</v>
          </cell>
          <cell r="AR242">
            <v>0</v>
          </cell>
          <cell r="AS242">
            <v>0</v>
          </cell>
          <cell r="AT242">
            <v>0</v>
          </cell>
          <cell r="AU242">
            <v>0</v>
          </cell>
          <cell r="AV242">
            <v>40584</v>
          </cell>
          <cell r="AW242">
            <v>0</v>
          </cell>
          <cell r="AX242">
            <v>40592</v>
          </cell>
          <cell r="AY242">
            <v>40660</v>
          </cell>
          <cell r="AZ242">
            <v>97</v>
          </cell>
          <cell r="BA242">
            <v>16</v>
          </cell>
          <cell r="BB242" t="str">
            <v>On-Time/Early</v>
          </cell>
          <cell r="BC242" t="str">
            <v/>
          </cell>
          <cell r="BD242">
            <v>0</v>
          </cell>
          <cell r="BE242">
            <v>0</v>
          </cell>
          <cell r="BF242">
            <v>0</v>
          </cell>
          <cell r="BG242">
            <v>0</v>
          </cell>
          <cell r="BH242">
            <v>0</v>
          </cell>
          <cell r="BI242">
            <v>0</v>
          </cell>
          <cell r="BJ242">
            <v>40570</v>
          </cell>
          <cell r="BK242">
            <v>40577</v>
          </cell>
          <cell r="BL242">
            <v>40593</v>
          </cell>
          <cell r="BM242">
            <v>40591</v>
          </cell>
          <cell r="BN242">
            <v>40696</v>
          </cell>
          <cell r="BO242">
            <v>40703</v>
          </cell>
          <cell r="BP242" t="str">
            <v>X</v>
          </cell>
          <cell r="BQ242" t="str">
            <v>X</v>
          </cell>
          <cell r="BR242" t="str">
            <v>X</v>
          </cell>
          <cell r="BS242" t="str">
            <v>X</v>
          </cell>
          <cell r="BT242" t="str">
            <v>X</v>
          </cell>
          <cell r="BU242" t="str">
            <v>X</v>
          </cell>
          <cell r="BV242" t="str">
            <v>X</v>
          </cell>
          <cell r="BW242">
            <v>0</v>
          </cell>
          <cell r="BX242">
            <v>0</v>
          </cell>
          <cell r="BY242">
            <v>0</v>
          </cell>
          <cell r="BZ242" t="str">
            <v>X</v>
          </cell>
          <cell r="CA242" t="str">
            <v>X</v>
          </cell>
          <cell r="CB242" t="str">
            <v>X</v>
          </cell>
          <cell r="CC242">
            <v>1</v>
          </cell>
          <cell r="CD242">
            <v>0</v>
          </cell>
          <cell r="CE242">
            <v>0</v>
          </cell>
          <cell r="CF242">
            <v>0</v>
          </cell>
          <cell r="CG242">
            <v>0</v>
          </cell>
          <cell r="CH242">
            <v>0</v>
          </cell>
          <cell r="CI242">
            <v>0</v>
          </cell>
          <cell r="CJ242">
            <v>0</v>
          </cell>
          <cell r="CK242">
            <v>0</v>
          </cell>
          <cell r="CL242">
            <v>0</v>
          </cell>
          <cell r="CM242">
            <v>0</v>
          </cell>
          <cell r="CN242">
            <v>0</v>
          </cell>
          <cell r="CO242">
            <v>0</v>
          </cell>
        </row>
        <row r="243">
          <cell r="B243" t="str">
            <v>A1905995-01-02</v>
          </cell>
          <cell r="C243" t="str">
            <v>Vibropac</v>
          </cell>
          <cell r="D243" t="str">
            <v>Nelson</v>
          </cell>
          <cell r="E243">
            <v>0</v>
          </cell>
          <cell r="F243">
            <v>0</v>
          </cell>
          <cell r="G243">
            <v>0</v>
          </cell>
          <cell r="H243">
            <v>0</v>
          </cell>
          <cell r="I243">
            <v>0</v>
          </cell>
          <cell r="J243">
            <v>0</v>
          </cell>
          <cell r="K243">
            <v>0</v>
          </cell>
          <cell r="L243">
            <v>0</v>
          </cell>
          <cell r="M243">
            <v>2</v>
          </cell>
          <cell r="N243" t="str">
            <v>LMV-311</v>
          </cell>
          <cell r="O243">
            <v>266284</v>
          </cell>
          <cell r="P243">
            <v>0</v>
          </cell>
          <cell r="Q243">
            <v>0</v>
          </cell>
          <cell r="R243" t="str">
            <v>PC</v>
          </cell>
          <cell r="S243">
            <v>0</v>
          </cell>
          <cell r="T243">
            <v>0</v>
          </cell>
          <cell r="U243">
            <v>0</v>
          </cell>
          <cell r="V243">
            <v>40457</v>
          </cell>
          <cell r="W243">
            <v>40682</v>
          </cell>
          <cell r="X243">
            <v>40725</v>
          </cell>
          <cell r="Y243">
            <v>0</v>
          </cell>
          <cell r="Z243">
            <v>40464</v>
          </cell>
          <cell r="AA243">
            <v>40464</v>
          </cell>
          <cell r="AB243">
            <v>40464</v>
          </cell>
          <cell r="AC243">
            <v>40613</v>
          </cell>
          <cell r="AD243">
            <v>40627</v>
          </cell>
          <cell r="AE243">
            <v>40620</v>
          </cell>
          <cell r="AF243">
            <v>40623</v>
          </cell>
          <cell r="AG243">
            <v>0</v>
          </cell>
          <cell r="AH243">
            <v>40695</v>
          </cell>
          <cell r="AI243" t="str">
            <v>-</v>
          </cell>
          <cell r="AJ243">
            <v>119</v>
          </cell>
          <cell r="AK243">
            <v>38.285714285714285</v>
          </cell>
          <cell r="AL243">
            <v>0</v>
          </cell>
          <cell r="AM243">
            <v>0</v>
          </cell>
          <cell r="AN243">
            <v>0</v>
          </cell>
          <cell r="AO243">
            <v>0</v>
          </cell>
          <cell r="AP243">
            <v>0</v>
          </cell>
          <cell r="AQ243">
            <v>0</v>
          </cell>
          <cell r="AR243">
            <v>0</v>
          </cell>
          <cell r="AS243">
            <v>0</v>
          </cell>
          <cell r="AT243">
            <v>0</v>
          </cell>
          <cell r="AU243">
            <v>0</v>
          </cell>
          <cell r="AV243">
            <v>40626</v>
          </cell>
          <cell r="AW243">
            <v>0</v>
          </cell>
          <cell r="AX243">
            <v>40634</v>
          </cell>
          <cell r="AY243">
            <v>40753</v>
          </cell>
          <cell r="AZ243">
            <v>296</v>
          </cell>
          <cell r="BA243">
            <v>122</v>
          </cell>
          <cell r="BB243" t="str">
            <v>Late</v>
          </cell>
          <cell r="BC243" t="str">
            <v/>
          </cell>
          <cell r="BD243">
            <v>0</v>
          </cell>
          <cell r="BE243">
            <v>0</v>
          </cell>
          <cell r="BF243">
            <v>0</v>
          </cell>
          <cell r="BG243">
            <v>0</v>
          </cell>
          <cell r="BH243">
            <v>0</v>
          </cell>
          <cell r="BI243">
            <v>0</v>
          </cell>
          <cell r="BJ243">
            <v>40464</v>
          </cell>
          <cell r="BK243">
            <v>40471</v>
          </cell>
          <cell r="BL243">
            <v>40480</v>
          </cell>
          <cell r="BM243">
            <v>40485</v>
          </cell>
          <cell r="BN243">
            <v>40739</v>
          </cell>
          <cell r="BO243">
            <v>40746</v>
          </cell>
          <cell r="BP243" t="str">
            <v>X</v>
          </cell>
          <cell r="BQ243" t="str">
            <v>X</v>
          </cell>
          <cell r="BR243" t="str">
            <v>X</v>
          </cell>
          <cell r="BS243" t="str">
            <v>X</v>
          </cell>
          <cell r="BT243" t="str">
            <v>X</v>
          </cell>
          <cell r="BU243" t="str">
            <v>X</v>
          </cell>
          <cell r="BV243" t="str">
            <v>X</v>
          </cell>
          <cell r="BW243">
            <v>0</v>
          </cell>
          <cell r="BX243">
            <v>0</v>
          </cell>
          <cell r="BY243">
            <v>0</v>
          </cell>
          <cell r="BZ243" t="str">
            <v>X</v>
          </cell>
          <cell r="CA243" t="str">
            <v>X</v>
          </cell>
          <cell r="CB243" t="str">
            <v>X</v>
          </cell>
          <cell r="CC243">
            <v>1</v>
          </cell>
          <cell r="CD243">
            <v>0</v>
          </cell>
          <cell r="CE243">
            <v>0</v>
          </cell>
          <cell r="CF243">
            <v>0</v>
          </cell>
          <cell r="CG243">
            <v>0</v>
          </cell>
          <cell r="CH243">
            <v>0</v>
          </cell>
          <cell r="CI243">
            <v>0</v>
          </cell>
          <cell r="CJ243">
            <v>0</v>
          </cell>
          <cell r="CK243">
            <v>0</v>
          </cell>
          <cell r="CL243">
            <v>0</v>
          </cell>
          <cell r="CM243">
            <v>0</v>
          </cell>
          <cell r="CN243">
            <v>0</v>
          </cell>
          <cell r="CO243">
            <v>0</v>
          </cell>
        </row>
        <row r="244">
          <cell r="B244" t="str">
            <v>C1943561-01</v>
          </cell>
          <cell r="C244" t="str">
            <v>SAJ/Luoyang Petrochemcial Engineering</v>
          </cell>
          <cell r="D244" t="str">
            <v>Horner</v>
          </cell>
          <cell r="E244">
            <v>0</v>
          </cell>
          <cell r="F244">
            <v>0</v>
          </cell>
          <cell r="G244">
            <v>0</v>
          </cell>
          <cell r="H244" t="str">
            <v>Margaret</v>
          </cell>
          <cell r="I244" t="str">
            <v>SNT38F1003 R01</v>
          </cell>
          <cell r="J244">
            <v>0</v>
          </cell>
          <cell r="K244">
            <v>0</v>
          </cell>
          <cell r="L244">
            <v>0</v>
          </cell>
          <cell r="M244">
            <v>1</v>
          </cell>
          <cell r="N244" t="str">
            <v>LMC-311P</v>
          </cell>
          <cell r="O244">
            <v>196497.2</v>
          </cell>
          <cell r="P244">
            <v>0</v>
          </cell>
          <cell r="Q244" t="str">
            <v>STD</v>
          </cell>
          <cell r="R244" t="str">
            <v>CC</v>
          </cell>
          <cell r="S244" t="str">
            <v>Y</v>
          </cell>
          <cell r="T244" t="str">
            <v>no</v>
          </cell>
          <cell r="U244">
            <v>0</v>
          </cell>
          <cell r="V244">
            <v>40556</v>
          </cell>
          <cell r="W244">
            <v>40725</v>
          </cell>
          <cell r="X244">
            <v>40675</v>
          </cell>
          <cell r="Y244">
            <v>0</v>
          </cell>
          <cell r="Z244">
            <v>40563</v>
          </cell>
          <cell r="AA244">
            <v>40563</v>
          </cell>
          <cell r="AB244">
            <v>40570</v>
          </cell>
          <cell r="AC244">
            <v>40563</v>
          </cell>
          <cell r="AD244">
            <v>40577</v>
          </cell>
          <cell r="AE244">
            <v>40626</v>
          </cell>
          <cell r="AF244">
            <v>40630</v>
          </cell>
          <cell r="AG244">
            <v>0</v>
          </cell>
          <cell r="AH244">
            <v>40645</v>
          </cell>
          <cell r="AI244" t="str">
            <v>-</v>
          </cell>
          <cell r="AJ244">
            <v>53</v>
          </cell>
          <cell r="AK244">
            <v>17</v>
          </cell>
          <cell r="AL244">
            <v>0</v>
          </cell>
          <cell r="AM244">
            <v>0</v>
          </cell>
          <cell r="AN244">
            <v>0</v>
          </cell>
          <cell r="AO244">
            <v>0</v>
          </cell>
          <cell r="AP244">
            <v>0</v>
          </cell>
          <cell r="AQ244">
            <v>0</v>
          </cell>
          <cell r="AR244">
            <v>0</v>
          </cell>
          <cell r="AS244">
            <v>0</v>
          </cell>
          <cell r="AT244">
            <v>0</v>
          </cell>
          <cell r="AU244">
            <v>0</v>
          </cell>
          <cell r="AV244">
            <v>40625</v>
          </cell>
          <cell r="AW244">
            <v>0</v>
          </cell>
          <cell r="AX244">
            <v>40627</v>
          </cell>
          <cell r="AY244">
            <v>40669</v>
          </cell>
          <cell r="AZ244">
            <v>113</v>
          </cell>
          <cell r="BA244">
            <v>50</v>
          </cell>
          <cell r="BB244" t="str">
            <v>On-Time/Early</v>
          </cell>
          <cell r="BC244" t="str">
            <v/>
          </cell>
          <cell r="BD244">
            <v>0</v>
          </cell>
          <cell r="BE244">
            <v>0</v>
          </cell>
          <cell r="BF244">
            <v>0</v>
          </cell>
          <cell r="BG244">
            <v>0</v>
          </cell>
          <cell r="BH244">
            <v>0</v>
          </cell>
          <cell r="BI244">
            <v>0</v>
          </cell>
          <cell r="BJ244">
            <v>40563</v>
          </cell>
          <cell r="BK244">
            <v>40570</v>
          </cell>
          <cell r="BL244">
            <v>40586</v>
          </cell>
          <cell r="BM244">
            <v>40584</v>
          </cell>
          <cell r="BN244">
            <v>40689</v>
          </cell>
          <cell r="BO244">
            <v>40696</v>
          </cell>
          <cell r="BP244" t="str">
            <v>X</v>
          </cell>
          <cell r="BQ244" t="str">
            <v>X</v>
          </cell>
          <cell r="BR244" t="str">
            <v>X</v>
          </cell>
          <cell r="BS244" t="str">
            <v>X</v>
          </cell>
          <cell r="BT244" t="str">
            <v>X</v>
          </cell>
          <cell r="BU244" t="str">
            <v>X</v>
          </cell>
          <cell r="BV244" t="str">
            <v>X</v>
          </cell>
          <cell r="BW244">
            <v>0</v>
          </cell>
          <cell r="BX244">
            <v>0</v>
          </cell>
          <cell r="BY244">
            <v>0</v>
          </cell>
          <cell r="BZ244" t="str">
            <v>X</v>
          </cell>
          <cell r="CA244" t="str">
            <v>X</v>
          </cell>
          <cell r="CB244" t="str">
            <v>X</v>
          </cell>
          <cell r="CC244">
            <v>1</v>
          </cell>
          <cell r="CD244">
            <v>0</v>
          </cell>
          <cell r="CE244">
            <v>0</v>
          </cell>
          <cell r="CF244">
            <v>0</v>
          </cell>
          <cell r="CG244">
            <v>0</v>
          </cell>
          <cell r="CH244">
            <v>0</v>
          </cell>
          <cell r="CI244">
            <v>0</v>
          </cell>
          <cell r="CJ244">
            <v>0</v>
          </cell>
          <cell r="CK244">
            <v>0</v>
          </cell>
          <cell r="CL244">
            <v>0</v>
          </cell>
          <cell r="CM244">
            <v>0</v>
          </cell>
          <cell r="CN244">
            <v>0</v>
          </cell>
          <cell r="CO244">
            <v>0</v>
          </cell>
        </row>
        <row r="245">
          <cell r="B245" t="str">
            <v>A1898536-03-04</v>
          </cell>
          <cell r="C245" t="str">
            <v>KOBELCO</v>
          </cell>
          <cell r="D245" t="str">
            <v>Kampman</v>
          </cell>
          <cell r="E245">
            <v>0</v>
          </cell>
          <cell r="F245">
            <v>0</v>
          </cell>
          <cell r="G245">
            <v>0</v>
          </cell>
          <cell r="H245">
            <v>0</v>
          </cell>
          <cell r="I245">
            <v>0</v>
          </cell>
          <cell r="J245">
            <v>0</v>
          </cell>
          <cell r="K245">
            <v>0</v>
          </cell>
          <cell r="L245">
            <v>0</v>
          </cell>
          <cell r="M245">
            <v>2</v>
          </cell>
          <cell r="N245" t="str">
            <v>LMV-322</v>
          </cell>
          <cell r="O245">
            <v>120936</v>
          </cell>
          <cell r="P245">
            <v>0</v>
          </cell>
          <cell r="Q245" t="str">
            <v>MCPX</v>
          </cell>
          <cell r="R245" t="str">
            <v>PA</v>
          </cell>
          <cell r="S245" t="str">
            <v>Y</v>
          </cell>
          <cell r="T245">
            <v>0</v>
          </cell>
          <cell r="U245">
            <v>0</v>
          </cell>
          <cell r="V245">
            <v>0</v>
          </cell>
          <cell r="W245">
            <v>40676</v>
          </cell>
          <cell r="X245">
            <v>40676</v>
          </cell>
          <cell r="Y245">
            <v>0</v>
          </cell>
          <cell r="Z245">
            <v>7</v>
          </cell>
          <cell r="AA245">
            <v>7</v>
          </cell>
          <cell r="AB245">
            <v>7</v>
          </cell>
          <cell r="AC245">
            <v>40564</v>
          </cell>
          <cell r="AD245">
            <v>40578</v>
          </cell>
          <cell r="AE245">
            <v>40628</v>
          </cell>
          <cell r="AF245">
            <v>40631</v>
          </cell>
          <cell r="AG245">
            <v>0</v>
          </cell>
          <cell r="AH245">
            <v>40646</v>
          </cell>
          <cell r="AI245" t="str">
            <v>-</v>
          </cell>
          <cell r="AJ245">
            <v>29022</v>
          </cell>
          <cell r="AK245">
            <v>5810.8571428571431</v>
          </cell>
          <cell r="AL245">
            <v>0</v>
          </cell>
          <cell r="AM245">
            <v>0</v>
          </cell>
          <cell r="AN245">
            <v>0</v>
          </cell>
          <cell r="AO245">
            <v>0</v>
          </cell>
          <cell r="AP245">
            <v>0</v>
          </cell>
          <cell r="AQ245">
            <v>0</v>
          </cell>
          <cell r="AR245">
            <v>0</v>
          </cell>
          <cell r="AS245">
            <v>0</v>
          </cell>
          <cell r="AT245">
            <v>0</v>
          </cell>
          <cell r="AU245">
            <v>0</v>
          </cell>
          <cell r="AV245">
            <v>40598</v>
          </cell>
          <cell r="AW245">
            <v>0</v>
          </cell>
          <cell r="AX245">
            <v>40613</v>
          </cell>
          <cell r="AY245">
            <v>40673</v>
          </cell>
          <cell r="AZ245">
            <v>40673</v>
          </cell>
          <cell r="BA245">
            <v>28999</v>
          </cell>
          <cell r="BB245" t="str">
            <v>On-Time/Early</v>
          </cell>
          <cell r="BC245" t="str">
            <v/>
          </cell>
          <cell r="BD245">
            <v>0</v>
          </cell>
          <cell r="BE245">
            <v>0</v>
          </cell>
          <cell r="BF245">
            <v>0</v>
          </cell>
          <cell r="BG245">
            <v>0</v>
          </cell>
          <cell r="BH245">
            <v>0</v>
          </cell>
          <cell r="BI245">
            <v>0</v>
          </cell>
          <cell r="BJ245">
            <v>7</v>
          </cell>
          <cell r="BK245">
            <v>14</v>
          </cell>
          <cell r="BL245">
            <v>14</v>
          </cell>
          <cell r="BM245">
            <v>28</v>
          </cell>
          <cell r="BN245">
            <v>40690</v>
          </cell>
          <cell r="BO245">
            <v>40697</v>
          </cell>
          <cell r="BP245" t="str">
            <v>X</v>
          </cell>
          <cell r="BQ245" t="str">
            <v>X</v>
          </cell>
          <cell r="BR245" t="str">
            <v>X</v>
          </cell>
          <cell r="BS245" t="str">
            <v>X</v>
          </cell>
          <cell r="BT245" t="str">
            <v>X</v>
          </cell>
          <cell r="BU245" t="str">
            <v>X</v>
          </cell>
          <cell r="BV245" t="str">
            <v>X</v>
          </cell>
          <cell r="BW245">
            <v>0</v>
          </cell>
          <cell r="BX245">
            <v>0</v>
          </cell>
          <cell r="BY245">
            <v>0</v>
          </cell>
          <cell r="BZ245" t="str">
            <v>X</v>
          </cell>
          <cell r="CA245" t="str">
            <v>X</v>
          </cell>
          <cell r="CB245" t="str">
            <v>X</v>
          </cell>
          <cell r="CC245">
            <v>1</v>
          </cell>
          <cell r="CD245">
            <v>0</v>
          </cell>
          <cell r="CE245">
            <v>0</v>
          </cell>
          <cell r="CF245">
            <v>0</v>
          </cell>
          <cell r="CG245">
            <v>0</v>
          </cell>
          <cell r="CH245">
            <v>0</v>
          </cell>
          <cell r="CI245">
            <v>0</v>
          </cell>
          <cell r="CJ245">
            <v>0</v>
          </cell>
          <cell r="CK245">
            <v>0</v>
          </cell>
          <cell r="CL245">
            <v>0</v>
          </cell>
          <cell r="CM245">
            <v>0</v>
          </cell>
          <cell r="CN245">
            <v>0</v>
          </cell>
          <cell r="CO245">
            <v>0</v>
          </cell>
        </row>
        <row r="246">
          <cell r="B246" t="str">
            <v>A1898536-01-02</v>
          </cell>
          <cell r="C246" t="str">
            <v>KOBELCO</v>
          </cell>
          <cell r="D246" t="str">
            <v>Kampman</v>
          </cell>
          <cell r="E246">
            <v>0</v>
          </cell>
          <cell r="F246">
            <v>0</v>
          </cell>
          <cell r="G246">
            <v>0</v>
          </cell>
          <cell r="H246">
            <v>0</v>
          </cell>
          <cell r="I246">
            <v>0</v>
          </cell>
          <cell r="J246">
            <v>0</v>
          </cell>
          <cell r="K246">
            <v>0</v>
          </cell>
          <cell r="L246">
            <v>0</v>
          </cell>
          <cell r="M246">
            <v>2</v>
          </cell>
          <cell r="N246" t="str">
            <v>LMV-322</v>
          </cell>
          <cell r="O246">
            <v>118376</v>
          </cell>
          <cell r="P246">
            <v>0</v>
          </cell>
          <cell r="Q246" t="str">
            <v>MCPX</v>
          </cell>
          <cell r="R246" t="str">
            <v>PA</v>
          </cell>
          <cell r="S246" t="str">
            <v>Y</v>
          </cell>
          <cell r="T246">
            <v>0</v>
          </cell>
          <cell r="U246">
            <v>0</v>
          </cell>
          <cell r="V246">
            <v>0</v>
          </cell>
          <cell r="W246">
            <v>40676</v>
          </cell>
          <cell r="X246">
            <v>40679</v>
          </cell>
          <cell r="Y246">
            <v>0</v>
          </cell>
          <cell r="Z246">
            <v>7</v>
          </cell>
          <cell r="AA246">
            <v>7</v>
          </cell>
          <cell r="AB246">
            <v>7</v>
          </cell>
          <cell r="AC246">
            <v>40567</v>
          </cell>
          <cell r="AD246">
            <v>40581</v>
          </cell>
          <cell r="AE246">
            <v>40628</v>
          </cell>
          <cell r="AF246">
            <v>40631</v>
          </cell>
          <cell r="AG246">
            <v>0</v>
          </cell>
          <cell r="AH246">
            <v>40649</v>
          </cell>
          <cell r="AI246" t="str">
            <v>-</v>
          </cell>
          <cell r="AJ246">
            <v>29022</v>
          </cell>
          <cell r="AK246">
            <v>5811.2857142857147</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40674</v>
          </cell>
          <cell r="AZ246">
            <v>40674</v>
          </cell>
          <cell r="BA246" t="str">
            <v/>
          </cell>
          <cell r="BB246" t="str">
            <v/>
          </cell>
          <cell r="BC246" t="str">
            <v/>
          </cell>
          <cell r="BD246">
            <v>0</v>
          </cell>
          <cell r="BE246">
            <v>0</v>
          </cell>
          <cell r="BF246">
            <v>0</v>
          </cell>
          <cell r="BG246">
            <v>0</v>
          </cell>
          <cell r="BH246">
            <v>0</v>
          </cell>
          <cell r="BI246">
            <v>0</v>
          </cell>
          <cell r="BJ246">
            <v>7</v>
          </cell>
          <cell r="BK246">
            <v>14</v>
          </cell>
          <cell r="BL246">
            <v>14</v>
          </cell>
          <cell r="BM246">
            <v>28</v>
          </cell>
          <cell r="BN246">
            <v>40693</v>
          </cell>
          <cell r="BO246">
            <v>40700</v>
          </cell>
          <cell r="BP246" t="str">
            <v>X</v>
          </cell>
          <cell r="BQ246" t="str">
            <v>X</v>
          </cell>
          <cell r="BR246" t="str">
            <v>X</v>
          </cell>
          <cell r="BS246" t="str">
            <v>X</v>
          </cell>
          <cell r="BT246" t="str">
            <v>X</v>
          </cell>
          <cell r="BU246" t="str">
            <v>X</v>
          </cell>
          <cell r="BV246" t="str">
            <v>X</v>
          </cell>
          <cell r="BW246">
            <v>0</v>
          </cell>
          <cell r="BX246">
            <v>0</v>
          </cell>
          <cell r="BY246">
            <v>0</v>
          </cell>
          <cell r="BZ246" t="str">
            <v>X</v>
          </cell>
          <cell r="CA246" t="str">
            <v>X</v>
          </cell>
          <cell r="CB246" t="str">
            <v>X</v>
          </cell>
          <cell r="CC246">
            <v>1</v>
          </cell>
          <cell r="CD246">
            <v>0</v>
          </cell>
          <cell r="CE246">
            <v>0</v>
          </cell>
          <cell r="CF246">
            <v>0</v>
          </cell>
          <cell r="CG246">
            <v>0</v>
          </cell>
          <cell r="CH246">
            <v>0</v>
          </cell>
          <cell r="CI246">
            <v>0</v>
          </cell>
          <cell r="CJ246">
            <v>0</v>
          </cell>
          <cell r="CK246">
            <v>0</v>
          </cell>
          <cell r="CL246">
            <v>0</v>
          </cell>
          <cell r="CM246">
            <v>0</v>
          </cell>
          <cell r="CN246">
            <v>0</v>
          </cell>
          <cell r="CO246">
            <v>0</v>
          </cell>
        </row>
        <row r="247">
          <cell r="B247" t="str">
            <v>C1872745-01-02</v>
          </cell>
          <cell r="C247" t="str">
            <v>Bechtel/Queensland</v>
          </cell>
          <cell r="D247" t="str">
            <v>Van de werken</v>
          </cell>
          <cell r="E247">
            <v>0</v>
          </cell>
          <cell r="F247">
            <v>0</v>
          </cell>
          <cell r="G247">
            <v>0</v>
          </cell>
          <cell r="H247" t="str">
            <v>Melissa</v>
          </cell>
          <cell r="I247" t="str">
            <v>25566-140-POA-MCCS-00001</v>
          </cell>
          <cell r="J247">
            <v>0</v>
          </cell>
          <cell r="K247">
            <v>0</v>
          </cell>
          <cell r="L247">
            <v>0</v>
          </cell>
          <cell r="M247">
            <v>2</v>
          </cell>
          <cell r="N247" t="str">
            <v>LF-2230</v>
          </cell>
          <cell r="O247">
            <v>5822658</v>
          </cell>
          <cell r="P247">
            <v>0</v>
          </cell>
          <cell r="Q247" t="str">
            <v>CPX</v>
          </cell>
          <cell r="R247" t="str">
            <v>Pinn/API</v>
          </cell>
          <cell r="S247" t="str">
            <v>Y</v>
          </cell>
          <cell r="T247" t="str">
            <v>yes</v>
          </cell>
          <cell r="U247">
            <v>0</v>
          </cell>
          <cell r="V247">
            <v>40374</v>
          </cell>
          <cell r="W247">
            <v>40830</v>
          </cell>
          <cell r="X247">
            <v>40745</v>
          </cell>
          <cell r="Y247">
            <v>0</v>
          </cell>
          <cell r="Z247">
            <v>40381</v>
          </cell>
          <cell r="AA247">
            <v>40381</v>
          </cell>
          <cell r="AB247">
            <v>40388</v>
          </cell>
          <cell r="AC247">
            <v>40465</v>
          </cell>
          <cell r="AD247">
            <v>40493</v>
          </cell>
          <cell r="AE247">
            <v>40620</v>
          </cell>
          <cell r="AF247">
            <v>40634</v>
          </cell>
          <cell r="AG247">
            <v>0</v>
          </cell>
          <cell r="AH247">
            <v>40715</v>
          </cell>
          <cell r="AI247">
            <v>40591</v>
          </cell>
          <cell r="AJ247">
            <v>187</v>
          </cell>
          <cell r="AK247">
            <v>53</v>
          </cell>
          <cell r="AL247">
            <v>0</v>
          </cell>
          <cell r="AM247">
            <v>0</v>
          </cell>
          <cell r="AN247">
            <v>0</v>
          </cell>
          <cell r="AO247">
            <v>0</v>
          </cell>
          <cell r="AP247">
            <v>0</v>
          </cell>
          <cell r="AQ247">
            <v>0</v>
          </cell>
          <cell r="AR247">
            <v>0</v>
          </cell>
          <cell r="AS247">
            <v>0</v>
          </cell>
          <cell r="AT247">
            <v>0</v>
          </cell>
          <cell r="AU247">
            <v>0</v>
          </cell>
          <cell r="AV247">
            <v>40700</v>
          </cell>
          <cell r="AW247">
            <v>0</v>
          </cell>
          <cell r="AX247">
            <v>40701</v>
          </cell>
          <cell r="AY247">
            <v>40738</v>
          </cell>
          <cell r="AZ247">
            <v>364</v>
          </cell>
          <cell r="BA247">
            <v>233</v>
          </cell>
          <cell r="BB247" t="str">
            <v>Late</v>
          </cell>
          <cell r="BC247" t="str">
            <v/>
          </cell>
          <cell r="BD247" t="str">
            <v>FCA</v>
          </cell>
          <cell r="BE247" t="str">
            <v>Arvada</v>
          </cell>
          <cell r="BF247" t="str">
            <v>Australia</v>
          </cell>
          <cell r="BG247" t="str">
            <v>EAR99</v>
          </cell>
          <cell r="BH247" t="str">
            <v>SI</v>
          </cell>
          <cell r="BI247">
            <v>0</v>
          </cell>
          <cell r="BJ247">
            <v>40381</v>
          </cell>
          <cell r="BK247">
            <v>40388</v>
          </cell>
          <cell r="BL247">
            <v>40416</v>
          </cell>
          <cell r="BM247">
            <v>40402</v>
          </cell>
          <cell r="BN247">
            <v>40787</v>
          </cell>
          <cell r="BO247">
            <v>40794</v>
          </cell>
          <cell r="BP247" t="str">
            <v>-</v>
          </cell>
          <cell r="BQ247" t="str">
            <v>X</v>
          </cell>
          <cell r="BR247">
            <v>40428</v>
          </cell>
          <cell r="BS247">
            <v>40450</v>
          </cell>
          <cell r="BT247">
            <v>40471</v>
          </cell>
          <cell r="BU247">
            <v>41220</v>
          </cell>
          <cell r="BV247" t="str">
            <v>X</v>
          </cell>
          <cell r="BW247">
            <v>0</v>
          </cell>
          <cell r="BX247">
            <v>0</v>
          </cell>
          <cell r="BY247">
            <v>0</v>
          </cell>
          <cell r="BZ247">
            <v>40750</v>
          </cell>
          <cell r="CA247">
            <v>40920</v>
          </cell>
          <cell r="CB247" t="str">
            <v>X</v>
          </cell>
          <cell r="CC247">
            <v>1</v>
          </cell>
          <cell r="CD247">
            <v>0</v>
          </cell>
          <cell r="CE247">
            <v>0</v>
          </cell>
          <cell r="CF247">
            <v>0</v>
          </cell>
          <cell r="CG247">
            <v>0</v>
          </cell>
          <cell r="CH247">
            <v>0</v>
          </cell>
          <cell r="CI247">
            <v>0</v>
          </cell>
          <cell r="CJ247">
            <v>0</v>
          </cell>
          <cell r="CK247">
            <v>0</v>
          </cell>
          <cell r="CL247">
            <v>0</v>
          </cell>
          <cell r="CM247">
            <v>0</v>
          </cell>
          <cell r="CN247">
            <v>0</v>
          </cell>
          <cell r="CO247">
            <v>0</v>
          </cell>
        </row>
        <row r="248">
          <cell r="B248" t="str">
            <v>C1943377-01-02</v>
          </cell>
          <cell r="C248" t="str">
            <v>LINDE PROCESS PLANTS</v>
          </cell>
          <cell r="D248" t="str">
            <v>Boening</v>
          </cell>
          <cell r="E248">
            <v>0</v>
          </cell>
          <cell r="F248">
            <v>0</v>
          </cell>
          <cell r="G248">
            <v>0</v>
          </cell>
          <cell r="H248" t="str">
            <v>Margaret</v>
          </cell>
          <cell r="I248" t="str">
            <v>0052KA0130</v>
          </cell>
          <cell r="J248">
            <v>0</v>
          </cell>
          <cell r="K248">
            <v>0</v>
          </cell>
          <cell r="L248">
            <v>0</v>
          </cell>
          <cell r="M248">
            <v>2</v>
          </cell>
          <cell r="N248" t="str">
            <v>LMC-311P</v>
          </cell>
          <cell r="O248">
            <v>340936</v>
          </cell>
          <cell r="P248">
            <v>0</v>
          </cell>
          <cell r="Q248" t="str">
            <v>STD</v>
          </cell>
          <cell r="R248" t="str">
            <v>CB</v>
          </cell>
          <cell r="S248" t="str">
            <v>Y</v>
          </cell>
          <cell r="T248" t="str">
            <v>no</v>
          </cell>
          <cell r="U248">
            <v>0</v>
          </cell>
          <cell r="V248">
            <v>40556</v>
          </cell>
          <cell r="W248">
            <v>40704</v>
          </cell>
          <cell r="X248">
            <v>40683</v>
          </cell>
          <cell r="Y248">
            <v>0</v>
          </cell>
          <cell r="Z248">
            <v>40563</v>
          </cell>
          <cell r="AA248">
            <v>40563</v>
          </cell>
          <cell r="AB248">
            <v>40570</v>
          </cell>
          <cell r="AC248">
            <v>40571</v>
          </cell>
          <cell r="AD248">
            <v>40585</v>
          </cell>
          <cell r="AE248">
            <v>40633</v>
          </cell>
          <cell r="AF248">
            <v>40637</v>
          </cell>
          <cell r="AG248">
            <v>0</v>
          </cell>
          <cell r="AH248">
            <v>40653</v>
          </cell>
          <cell r="AI248" t="str">
            <v>-</v>
          </cell>
          <cell r="AJ248">
            <v>58</v>
          </cell>
          <cell r="AK248">
            <v>18.142857142857142</v>
          </cell>
          <cell r="AL248">
            <v>0</v>
          </cell>
          <cell r="AM248">
            <v>0</v>
          </cell>
          <cell r="AN248">
            <v>0</v>
          </cell>
          <cell r="AO248">
            <v>0</v>
          </cell>
          <cell r="AP248">
            <v>0</v>
          </cell>
          <cell r="AQ248">
            <v>0</v>
          </cell>
          <cell r="AR248">
            <v>0</v>
          </cell>
          <cell r="AS248">
            <v>0</v>
          </cell>
          <cell r="AT248">
            <v>0</v>
          </cell>
          <cell r="AU248">
            <v>0</v>
          </cell>
          <cell r="AV248">
            <v>40616</v>
          </cell>
          <cell r="AW248">
            <v>0</v>
          </cell>
          <cell r="AX248">
            <v>40623</v>
          </cell>
          <cell r="AY248">
            <v>40679</v>
          </cell>
          <cell r="AZ248">
            <v>123</v>
          </cell>
          <cell r="BA248">
            <v>43</v>
          </cell>
          <cell r="BB248" t="str">
            <v>On-Time/Early</v>
          </cell>
          <cell r="BC248" t="str">
            <v/>
          </cell>
          <cell r="BD248">
            <v>0</v>
          </cell>
          <cell r="BE248">
            <v>0</v>
          </cell>
          <cell r="BF248">
            <v>0</v>
          </cell>
          <cell r="BG248">
            <v>0</v>
          </cell>
          <cell r="BH248">
            <v>0</v>
          </cell>
          <cell r="BI248">
            <v>0</v>
          </cell>
          <cell r="BJ248">
            <v>40563</v>
          </cell>
          <cell r="BK248">
            <v>40570</v>
          </cell>
          <cell r="BL248">
            <v>40586</v>
          </cell>
          <cell r="BM248">
            <v>40584</v>
          </cell>
          <cell r="BN248">
            <v>40697</v>
          </cell>
          <cell r="BO248">
            <v>40704</v>
          </cell>
          <cell r="BP248" t="str">
            <v>X</v>
          </cell>
          <cell r="BQ248" t="str">
            <v>X</v>
          </cell>
          <cell r="BR248" t="str">
            <v>X</v>
          </cell>
          <cell r="BS248" t="str">
            <v>X</v>
          </cell>
          <cell r="BT248" t="str">
            <v>X</v>
          </cell>
          <cell r="BU248" t="str">
            <v>X</v>
          </cell>
          <cell r="BV248" t="str">
            <v>X</v>
          </cell>
          <cell r="BW248">
            <v>0</v>
          </cell>
          <cell r="BX248">
            <v>0</v>
          </cell>
          <cell r="BY248">
            <v>0</v>
          </cell>
          <cell r="BZ248" t="str">
            <v>X</v>
          </cell>
          <cell r="CA248" t="str">
            <v>X</v>
          </cell>
          <cell r="CB248" t="str">
            <v>X</v>
          </cell>
          <cell r="CC248">
            <v>1</v>
          </cell>
          <cell r="CD248">
            <v>0</v>
          </cell>
          <cell r="CE248">
            <v>0</v>
          </cell>
          <cell r="CF248">
            <v>0</v>
          </cell>
          <cell r="CG248">
            <v>0</v>
          </cell>
          <cell r="CH248">
            <v>0</v>
          </cell>
          <cell r="CI248">
            <v>0</v>
          </cell>
          <cell r="CJ248">
            <v>0</v>
          </cell>
          <cell r="CK248">
            <v>0</v>
          </cell>
          <cell r="CL248">
            <v>0</v>
          </cell>
          <cell r="CM248">
            <v>0</v>
          </cell>
          <cell r="CN248">
            <v>0</v>
          </cell>
          <cell r="CO248">
            <v>0</v>
          </cell>
        </row>
        <row r="249">
          <cell r="B249" t="str">
            <v>C1958568-01</v>
          </cell>
          <cell r="C249" t="str">
            <v>EXTERRAN ENERGY SOLUTIONS L.P.</v>
          </cell>
          <cell r="D249" t="str">
            <v>Chapman</v>
          </cell>
          <cell r="E249">
            <v>0</v>
          </cell>
          <cell r="F249">
            <v>0</v>
          </cell>
          <cell r="G249">
            <v>0</v>
          </cell>
          <cell r="H249" t="str">
            <v>Margaret</v>
          </cell>
          <cell r="I249">
            <v>5086927</v>
          </cell>
          <cell r="J249">
            <v>0</v>
          </cell>
          <cell r="K249">
            <v>0</v>
          </cell>
          <cell r="L249">
            <v>0</v>
          </cell>
          <cell r="M249">
            <v>1</v>
          </cell>
          <cell r="N249" t="str">
            <v>LMC-311P</v>
          </cell>
          <cell r="O249">
            <v>113403</v>
          </cell>
          <cell r="P249">
            <v>0</v>
          </cell>
          <cell r="Q249" t="str">
            <v>STD</v>
          </cell>
          <cell r="R249" t="str">
            <v>CA</v>
          </cell>
          <cell r="S249" t="str">
            <v>Y</v>
          </cell>
          <cell r="T249" t="str">
            <v>no</v>
          </cell>
          <cell r="U249">
            <v>0</v>
          </cell>
          <cell r="V249">
            <v>40591</v>
          </cell>
          <cell r="W249">
            <v>40704</v>
          </cell>
          <cell r="X249">
            <v>40719</v>
          </cell>
          <cell r="Y249">
            <v>0</v>
          </cell>
          <cell r="Z249">
            <v>40598</v>
          </cell>
          <cell r="AA249">
            <v>40598</v>
          </cell>
          <cell r="AB249">
            <v>40605</v>
          </cell>
          <cell r="AC249">
            <v>40607</v>
          </cell>
          <cell r="AD249">
            <v>40621</v>
          </cell>
          <cell r="AE249">
            <v>40640</v>
          </cell>
          <cell r="AF249">
            <v>40644</v>
          </cell>
          <cell r="AG249">
            <v>0</v>
          </cell>
          <cell r="AH249">
            <v>40689</v>
          </cell>
          <cell r="AI249" t="str">
            <v>-</v>
          </cell>
          <cell r="AJ249">
            <v>38</v>
          </cell>
          <cell r="AK249">
            <v>18.285714285714285</v>
          </cell>
          <cell r="AL249">
            <v>0</v>
          </cell>
          <cell r="AM249">
            <v>0</v>
          </cell>
          <cell r="AN249">
            <v>0</v>
          </cell>
          <cell r="AO249">
            <v>0</v>
          </cell>
          <cell r="AP249">
            <v>0</v>
          </cell>
          <cell r="AQ249">
            <v>0</v>
          </cell>
          <cell r="AR249">
            <v>0</v>
          </cell>
          <cell r="AS249">
            <v>0</v>
          </cell>
          <cell r="AT249">
            <v>0</v>
          </cell>
          <cell r="AU249">
            <v>0</v>
          </cell>
          <cell r="AV249">
            <v>40636</v>
          </cell>
          <cell r="AW249">
            <v>0</v>
          </cell>
          <cell r="AX249">
            <v>40645</v>
          </cell>
          <cell r="AY249">
            <v>40753</v>
          </cell>
          <cell r="AZ249">
            <v>162</v>
          </cell>
          <cell r="BA249">
            <v>32</v>
          </cell>
          <cell r="BB249" t="str">
            <v>On-Time/Early</v>
          </cell>
          <cell r="BC249" t="str">
            <v/>
          </cell>
          <cell r="BD249" t="str">
            <v>FOB</v>
          </cell>
          <cell r="BE249" t="str">
            <v>Arvada</v>
          </cell>
          <cell r="BF249" t="str">
            <v>USA</v>
          </cell>
          <cell r="BG249">
            <v>0</v>
          </cell>
          <cell r="BH249">
            <v>0</v>
          </cell>
          <cell r="BI249">
            <v>0</v>
          </cell>
          <cell r="BJ249">
            <v>40598</v>
          </cell>
          <cell r="BK249">
            <v>40605</v>
          </cell>
          <cell r="BL249">
            <v>40612</v>
          </cell>
          <cell r="BM249">
            <v>40619</v>
          </cell>
          <cell r="BN249">
            <v>40733</v>
          </cell>
          <cell r="BO249">
            <v>40740</v>
          </cell>
          <cell r="BP249" t="str">
            <v>X</v>
          </cell>
          <cell r="BQ249" t="str">
            <v>X</v>
          </cell>
          <cell r="BR249" t="str">
            <v>X</v>
          </cell>
          <cell r="BS249" t="str">
            <v>X</v>
          </cell>
          <cell r="BT249" t="str">
            <v>X</v>
          </cell>
          <cell r="BU249" t="str">
            <v>X</v>
          </cell>
          <cell r="BV249" t="str">
            <v>X</v>
          </cell>
          <cell r="BW249">
            <v>0</v>
          </cell>
          <cell r="BX249">
            <v>0</v>
          </cell>
          <cell r="BY249">
            <v>0</v>
          </cell>
          <cell r="BZ249" t="str">
            <v>X</v>
          </cell>
          <cell r="CA249" t="str">
            <v>X</v>
          </cell>
          <cell r="CB249" t="str">
            <v>X</v>
          </cell>
          <cell r="CC249">
            <v>1</v>
          </cell>
          <cell r="CD249">
            <v>0</v>
          </cell>
          <cell r="CE249">
            <v>0</v>
          </cell>
          <cell r="CF249">
            <v>0</v>
          </cell>
          <cell r="CG249">
            <v>0</v>
          </cell>
          <cell r="CH249">
            <v>0</v>
          </cell>
          <cell r="CI249">
            <v>0</v>
          </cell>
          <cell r="CJ249">
            <v>0</v>
          </cell>
          <cell r="CK249">
            <v>0</v>
          </cell>
          <cell r="CL249">
            <v>0</v>
          </cell>
          <cell r="CM249">
            <v>0</v>
          </cell>
          <cell r="CN249">
            <v>0</v>
          </cell>
          <cell r="CO249">
            <v>0</v>
          </cell>
        </row>
        <row r="250">
          <cell r="B250" t="str">
            <v>C1939514-01</v>
          </cell>
          <cell r="C250" t="str">
            <v>Thomas Russell Co</v>
          </cell>
          <cell r="D250" t="str">
            <v>Rea</v>
          </cell>
          <cell r="E250">
            <v>0</v>
          </cell>
          <cell r="F250">
            <v>0</v>
          </cell>
          <cell r="G250">
            <v>0</v>
          </cell>
          <cell r="H250" t="str">
            <v>Margaret</v>
          </cell>
          <cell r="I250" t="str">
            <v>249-12</v>
          </cell>
          <cell r="J250">
            <v>0</v>
          </cell>
          <cell r="K250">
            <v>0</v>
          </cell>
          <cell r="L250">
            <v>0</v>
          </cell>
          <cell r="M250">
            <v>1</v>
          </cell>
          <cell r="N250" t="str">
            <v>LMC-311P</v>
          </cell>
          <cell r="O250">
            <v>123078.2</v>
          </cell>
          <cell r="P250">
            <v>0</v>
          </cell>
          <cell r="Q250" t="str">
            <v>STD</v>
          </cell>
          <cell r="R250" t="str">
            <v>CA</v>
          </cell>
          <cell r="S250" t="str">
            <v>Y</v>
          </cell>
          <cell r="T250" t="str">
            <v>no</v>
          </cell>
          <cell r="U250">
            <v>0</v>
          </cell>
          <cell r="V250">
            <v>40547</v>
          </cell>
          <cell r="W250">
            <v>40707</v>
          </cell>
          <cell r="X250">
            <v>40687</v>
          </cell>
          <cell r="Y250">
            <v>0</v>
          </cell>
          <cell r="Z250">
            <v>40554</v>
          </cell>
          <cell r="AA250">
            <v>40554</v>
          </cell>
          <cell r="AB250">
            <v>40561</v>
          </cell>
          <cell r="AC250">
            <v>40575</v>
          </cell>
          <cell r="AD250">
            <v>40589</v>
          </cell>
          <cell r="AE250">
            <v>40643</v>
          </cell>
          <cell r="AF250">
            <v>40647</v>
          </cell>
          <cell r="AG250">
            <v>0</v>
          </cell>
          <cell r="AH250">
            <v>40657</v>
          </cell>
          <cell r="AI250" t="str">
            <v>-</v>
          </cell>
          <cell r="AJ250">
            <v>73</v>
          </cell>
          <cell r="AK250">
            <v>20</v>
          </cell>
          <cell r="AL250">
            <v>0</v>
          </cell>
          <cell r="AM250">
            <v>0</v>
          </cell>
          <cell r="AN250">
            <v>0</v>
          </cell>
          <cell r="AO250">
            <v>0</v>
          </cell>
          <cell r="AP250">
            <v>0</v>
          </cell>
          <cell r="AQ250">
            <v>0</v>
          </cell>
          <cell r="AR250">
            <v>0</v>
          </cell>
          <cell r="AS250">
            <v>0</v>
          </cell>
          <cell r="AT250">
            <v>0</v>
          </cell>
          <cell r="AU250">
            <v>0</v>
          </cell>
          <cell r="AV250">
            <v>40638</v>
          </cell>
          <cell r="AW250">
            <v>0</v>
          </cell>
          <cell r="AX250">
            <v>40641</v>
          </cell>
          <cell r="AY250">
            <v>40688</v>
          </cell>
          <cell r="AZ250">
            <v>141</v>
          </cell>
          <cell r="BA250">
            <v>66</v>
          </cell>
          <cell r="BB250" t="str">
            <v>On-Time/Early</v>
          </cell>
          <cell r="BC250" t="str">
            <v/>
          </cell>
          <cell r="BD250">
            <v>0</v>
          </cell>
          <cell r="BE250">
            <v>0</v>
          </cell>
          <cell r="BF250">
            <v>0</v>
          </cell>
          <cell r="BG250">
            <v>0</v>
          </cell>
          <cell r="BH250">
            <v>0</v>
          </cell>
          <cell r="BI250">
            <v>0</v>
          </cell>
          <cell r="BJ250">
            <v>40554</v>
          </cell>
          <cell r="BK250">
            <v>40561</v>
          </cell>
          <cell r="BL250">
            <v>40568</v>
          </cell>
          <cell r="BM250">
            <v>40575</v>
          </cell>
          <cell r="BN250">
            <v>40701</v>
          </cell>
          <cell r="BO250">
            <v>40708</v>
          </cell>
          <cell r="BP250" t="str">
            <v>X</v>
          </cell>
          <cell r="BQ250" t="str">
            <v>X</v>
          </cell>
          <cell r="BR250" t="str">
            <v>X</v>
          </cell>
          <cell r="BS250" t="str">
            <v>X</v>
          </cell>
          <cell r="BT250" t="str">
            <v>X</v>
          </cell>
          <cell r="BU250" t="str">
            <v>X</v>
          </cell>
          <cell r="BV250" t="str">
            <v>X</v>
          </cell>
          <cell r="BW250">
            <v>0</v>
          </cell>
          <cell r="BX250">
            <v>0</v>
          </cell>
          <cell r="BY250">
            <v>0</v>
          </cell>
          <cell r="BZ250" t="str">
            <v>X</v>
          </cell>
          <cell r="CA250" t="str">
            <v>X</v>
          </cell>
          <cell r="CB250" t="str">
            <v>X</v>
          </cell>
          <cell r="CC250">
            <v>1</v>
          </cell>
          <cell r="CD250">
            <v>0</v>
          </cell>
          <cell r="CE250">
            <v>0</v>
          </cell>
          <cell r="CF250">
            <v>0</v>
          </cell>
          <cell r="CG250">
            <v>0</v>
          </cell>
          <cell r="CH250">
            <v>0</v>
          </cell>
          <cell r="CI250">
            <v>0</v>
          </cell>
          <cell r="CJ250">
            <v>0</v>
          </cell>
          <cell r="CK250">
            <v>0</v>
          </cell>
          <cell r="CL250">
            <v>0</v>
          </cell>
          <cell r="CM250">
            <v>0</v>
          </cell>
          <cell r="CN250">
            <v>0</v>
          </cell>
          <cell r="CO250">
            <v>0</v>
          </cell>
        </row>
        <row r="251">
          <cell r="B251" t="str">
            <v>C1922379-01</v>
          </cell>
          <cell r="C251" t="str">
            <v xml:space="preserve">AUDUBON ENGINEERING  </v>
          </cell>
          <cell r="D251" t="str">
            <v>Horner</v>
          </cell>
          <cell r="E251">
            <v>0</v>
          </cell>
          <cell r="F251">
            <v>0</v>
          </cell>
          <cell r="G251">
            <v>0</v>
          </cell>
          <cell r="H251">
            <v>0</v>
          </cell>
          <cell r="I251">
            <v>0</v>
          </cell>
          <cell r="J251">
            <v>0</v>
          </cell>
          <cell r="K251">
            <v>0</v>
          </cell>
          <cell r="L251">
            <v>0</v>
          </cell>
          <cell r="M251">
            <v>1</v>
          </cell>
          <cell r="N251" t="str">
            <v>BMC-311F</v>
          </cell>
          <cell r="O251">
            <v>279352</v>
          </cell>
          <cell r="P251">
            <v>0</v>
          </cell>
          <cell r="Q251" t="str">
            <v>STD</v>
          </cell>
          <cell r="R251" t="str">
            <v>CA</v>
          </cell>
          <cell r="S251">
            <v>0</v>
          </cell>
          <cell r="T251">
            <v>0</v>
          </cell>
          <cell r="U251">
            <v>0</v>
          </cell>
          <cell r="V251">
            <v>0</v>
          </cell>
          <cell r="W251">
            <v>40710</v>
          </cell>
          <cell r="X251">
            <v>40697</v>
          </cell>
          <cell r="Y251">
            <v>0</v>
          </cell>
          <cell r="Z251">
            <v>7</v>
          </cell>
          <cell r="AA251">
            <v>7</v>
          </cell>
          <cell r="AB251">
            <v>14</v>
          </cell>
          <cell r="AC251">
            <v>40585</v>
          </cell>
          <cell r="AD251">
            <v>40599</v>
          </cell>
          <cell r="AE251">
            <v>40646</v>
          </cell>
          <cell r="AF251">
            <v>40650</v>
          </cell>
          <cell r="AG251">
            <v>0</v>
          </cell>
          <cell r="AH251">
            <v>40667</v>
          </cell>
          <cell r="AI251" t="str">
            <v>-</v>
          </cell>
          <cell r="AJ251">
            <v>29035</v>
          </cell>
          <cell r="AK251">
            <v>5813.8571428571431</v>
          </cell>
          <cell r="AL251">
            <v>0</v>
          </cell>
          <cell r="AM251">
            <v>0</v>
          </cell>
          <cell r="AN251">
            <v>0</v>
          </cell>
          <cell r="AO251">
            <v>0</v>
          </cell>
          <cell r="AP251">
            <v>0</v>
          </cell>
          <cell r="AQ251">
            <v>0</v>
          </cell>
          <cell r="AR251">
            <v>0</v>
          </cell>
          <cell r="AS251">
            <v>0</v>
          </cell>
          <cell r="AT251">
            <v>0</v>
          </cell>
          <cell r="AU251">
            <v>0</v>
          </cell>
          <cell r="AV251">
            <v>40653</v>
          </cell>
          <cell r="AW251">
            <v>0</v>
          </cell>
          <cell r="AX251">
            <v>40663</v>
          </cell>
          <cell r="AY251">
            <v>40697</v>
          </cell>
          <cell r="AZ251">
            <v>40697</v>
          </cell>
          <cell r="BA251">
            <v>29038</v>
          </cell>
          <cell r="BB251" t="str">
            <v>Late</v>
          </cell>
          <cell r="BC251" t="str">
            <v/>
          </cell>
          <cell r="BD251">
            <v>0</v>
          </cell>
          <cell r="BE251">
            <v>0</v>
          </cell>
          <cell r="BF251">
            <v>0</v>
          </cell>
          <cell r="BG251">
            <v>0</v>
          </cell>
          <cell r="BH251">
            <v>0</v>
          </cell>
          <cell r="BI251">
            <v>0</v>
          </cell>
          <cell r="BJ251">
            <v>7</v>
          </cell>
          <cell r="BK251">
            <v>14</v>
          </cell>
          <cell r="BL251">
            <v>21</v>
          </cell>
          <cell r="BM251">
            <v>28</v>
          </cell>
          <cell r="BN251">
            <v>40711</v>
          </cell>
          <cell r="BO251">
            <v>40718</v>
          </cell>
          <cell r="BP251">
            <v>0</v>
          </cell>
          <cell r="BQ251">
            <v>0</v>
          </cell>
          <cell r="BR251" t="str">
            <v>X</v>
          </cell>
          <cell r="BS251" t="str">
            <v>X</v>
          </cell>
          <cell r="BT251" t="str">
            <v>X</v>
          </cell>
          <cell r="BU251" t="str">
            <v>X</v>
          </cell>
          <cell r="BV251" t="str">
            <v>X</v>
          </cell>
          <cell r="BW251">
            <v>0</v>
          </cell>
          <cell r="BX251">
            <v>0</v>
          </cell>
          <cell r="BY251">
            <v>0</v>
          </cell>
          <cell r="BZ251" t="str">
            <v>X</v>
          </cell>
          <cell r="CA251" t="str">
            <v>X</v>
          </cell>
          <cell r="CB251" t="str">
            <v>X</v>
          </cell>
          <cell r="CC251">
            <v>1</v>
          </cell>
          <cell r="CD251">
            <v>0</v>
          </cell>
          <cell r="CE251">
            <v>0</v>
          </cell>
          <cell r="CF251">
            <v>0</v>
          </cell>
          <cell r="CG251">
            <v>0</v>
          </cell>
          <cell r="CH251">
            <v>0</v>
          </cell>
          <cell r="CI251">
            <v>0</v>
          </cell>
          <cell r="CJ251">
            <v>0</v>
          </cell>
          <cell r="CK251">
            <v>0</v>
          </cell>
          <cell r="CL251">
            <v>0</v>
          </cell>
          <cell r="CM251">
            <v>0</v>
          </cell>
          <cell r="CN251">
            <v>0</v>
          </cell>
          <cell r="CO251">
            <v>0</v>
          </cell>
        </row>
        <row r="252">
          <cell r="B252" t="str">
            <v>C1950407-01</v>
          </cell>
          <cell r="C252" t="str">
            <v>SAJ/Sinopec Anging Co.</v>
          </cell>
          <cell r="D252" t="str">
            <v>Strunc</v>
          </cell>
          <cell r="E252">
            <v>0</v>
          </cell>
          <cell r="F252">
            <v>0</v>
          </cell>
          <cell r="G252">
            <v>0</v>
          </cell>
          <cell r="H252" t="str">
            <v>Margaret</v>
          </cell>
          <cell r="I252" t="str">
            <v>SNT38F-1013</v>
          </cell>
          <cell r="J252">
            <v>0</v>
          </cell>
          <cell r="K252">
            <v>0</v>
          </cell>
          <cell r="L252">
            <v>0</v>
          </cell>
          <cell r="M252">
            <v>1</v>
          </cell>
          <cell r="N252" t="str">
            <v>LMC-311P</v>
          </cell>
          <cell r="O252">
            <v>209069.71</v>
          </cell>
          <cell r="P252">
            <v>0</v>
          </cell>
          <cell r="Q252" t="str">
            <v>STD</v>
          </cell>
          <cell r="R252" t="str">
            <v>CA</v>
          </cell>
          <cell r="S252" t="str">
            <v>N</v>
          </cell>
          <cell r="T252" t="str">
            <v>no</v>
          </cell>
          <cell r="U252">
            <v>0</v>
          </cell>
          <cell r="V252">
            <v>40571</v>
          </cell>
          <cell r="W252">
            <v>40725</v>
          </cell>
          <cell r="X252">
            <v>40939</v>
          </cell>
          <cell r="Y252">
            <v>0</v>
          </cell>
          <cell r="Z252">
            <v>40578</v>
          </cell>
          <cell r="AA252">
            <v>40578</v>
          </cell>
          <cell r="AB252">
            <v>40585</v>
          </cell>
          <cell r="AC252">
            <v>40827</v>
          </cell>
          <cell r="AD252">
            <v>40841</v>
          </cell>
          <cell r="AE252">
            <v>40661</v>
          </cell>
          <cell r="AF252">
            <v>40665</v>
          </cell>
          <cell r="AG252">
            <v>0</v>
          </cell>
          <cell r="AH252">
            <v>40909</v>
          </cell>
          <cell r="AI252" t="str">
            <v>-</v>
          </cell>
          <cell r="AJ252">
            <v>67</v>
          </cell>
          <cell r="AK252">
            <v>52.571428571428569</v>
          </cell>
          <cell r="AL252">
            <v>0</v>
          </cell>
          <cell r="AM252">
            <v>0</v>
          </cell>
          <cell r="AN252">
            <v>0</v>
          </cell>
          <cell r="AO252">
            <v>0</v>
          </cell>
          <cell r="AP252">
            <v>0</v>
          </cell>
          <cell r="AQ252">
            <v>40667</v>
          </cell>
          <cell r="AR252">
            <v>0</v>
          </cell>
          <cell r="AS252">
            <v>0</v>
          </cell>
          <cell r="AT252">
            <v>0</v>
          </cell>
          <cell r="AU252">
            <v>0</v>
          </cell>
          <cell r="AV252">
            <v>40710</v>
          </cell>
          <cell r="AW252">
            <v>0</v>
          </cell>
          <cell r="AX252">
            <v>40766</v>
          </cell>
          <cell r="AY252">
            <v>40939</v>
          </cell>
          <cell r="AZ252">
            <v>368</v>
          </cell>
          <cell r="BA252">
            <v>100</v>
          </cell>
          <cell r="BB252" t="str">
            <v>Late</v>
          </cell>
          <cell r="BC252" t="str">
            <v>On-Time/Early</v>
          </cell>
          <cell r="BD252">
            <v>0</v>
          </cell>
          <cell r="BE252">
            <v>0</v>
          </cell>
          <cell r="BF252">
            <v>0</v>
          </cell>
          <cell r="BG252">
            <v>0</v>
          </cell>
          <cell r="BH252">
            <v>0</v>
          </cell>
          <cell r="BI252">
            <v>0</v>
          </cell>
          <cell r="BJ252">
            <v>40578</v>
          </cell>
          <cell r="BK252">
            <v>40585</v>
          </cell>
          <cell r="BL252">
            <v>40592</v>
          </cell>
          <cell r="BM252">
            <v>40599</v>
          </cell>
          <cell r="BN252">
            <v>40953</v>
          </cell>
          <cell r="BO252">
            <v>40960</v>
          </cell>
          <cell r="BP252" t="str">
            <v>X</v>
          </cell>
          <cell r="BQ252" t="str">
            <v>X</v>
          </cell>
          <cell r="BR252" t="str">
            <v>X</v>
          </cell>
          <cell r="BS252" t="str">
            <v>X</v>
          </cell>
          <cell r="BT252" t="str">
            <v>X</v>
          </cell>
          <cell r="BU252" t="str">
            <v>X</v>
          </cell>
          <cell r="BV252" t="str">
            <v>X</v>
          </cell>
          <cell r="BW252">
            <v>0</v>
          </cell>
          <cell r="BX252">
            <v>0</v>
          </cell>
          <cell r="BY252">
            <v>0</v>
          </cell>
          <cell r="BZ252" t="str">
            <v>X</v>
          </cell>
          <cell r="CA252" t="str">
            <v>X</v>
          </cell>
          <cell r="CB252" t="str">
            <v>X</v>
          </cell>
          <cell r="CC252">
            <v>1</v>
          </cell>
          <cell r="CD252">
            <v>0</v>
          </cell>
          <cell r="CE252">
            <v>0</v>
          </cell>
          <cell r="CF252">
            <v>0</v>
          </cell>
          <cell r="CG252">
            <v>0</v>
          </cell>
          <cell r="CH252">
            <v>0</v>
          </cell>
          <cell r="CI252">
            <v>0</v>
          </cell>
          <cell r="CJ252">
            <v>0</v>
          </cell>
          <cell r="CK252">
            <v>0</v>
          </cell>
          <cell r="CL252">
            <v>0</v>
          </cell>
          <cell r="CM252">
            <v>0</v>
          </cell>
          <cell r="CN252">
            <v>0</v>
          </cell>
          <cell r="CO252">
            <v>0</v>
          </cell>
        </row>
        <row r="253">
          <cell r="B253" t="str">
            <v>A1934909-01-02</v>
          </cell>
          <cell r="C253" t="str">
            <v>SAJ/Sinopec / Wuhan Refinery</v>
          </cell>
          <cell r="D253" t="str">
            <v>Rea</v>
          </cell>
          <cell r="E253">
            <v>0</v>
          </cell>
          <cell r="F253">
            <v>0</v>
          </cell>
          <cell r="G253">
            <v>0</v>
          </cell>
          <cell r="H253" t="str">
            <v>Christina</v>
          </cell>
          <cell r="I253" t="str">
            <v>SNT37E-1047</v>
          </cell>
          <cell r="J253">
            <v>0</v>
          </cell>
          <cell r="K253">
            <v>0</v>
          </cell>
          <cell r="L253">
            <v>0</v>
          </cell>
          <cell r="M253">
            <v>2</v>
          </cell>
          <cell r="N253" t="str">
            <v>LMV-346</v>
          </cell>
          <cell r="O253">
            <v>599516</v>
          </cell>
          <cell r="P253">
            <v>0</v>
          </cell>
          <cell r="Q253" t="str">
            <v>CPX</v>
          </cell>
          <cell r="R253" t="str">
            <v>PE</v>
          </cell>
          <cell r="S253" t="str">
            <v>Y</v>
          </cell>
          <cell r="T253" t="str">
            <v>no</v>
          </cell>
          <cell r="U253">
            <v>0</v>
          </cell>
          <cell r="V253">
            <v>40528</v>
          </cell>
          <cell r="W253">
            <v>40744</v>
          </cell>
          <cell r="X253">
            <v>40819</v>
          </cell>
          <cell r="Y253">
            <v>0</v>
          </cell>
          <cell r="Z253">
            <v>40535</v>
          </cell>
          <cell r="AA253">
            <v>40535</v>
          </cell>
          <cell r="AB253">
            <v>40535</v>
          </cell>
          <cell r="AC253">
            <v>40693</v>
          </cell>
          <cell r="AD253">
            <v>40707</v>
          </cell>
          <cell r="AE253">
            <v>40664</v>
          </cell>
          <cell r="AF253">
            <v>40669</v>
          </cell>
          <cell r="AG253">
            <v>0</v>
          </cell>
          <cell r="AH253">
            <v>40789</v>
          </cell>
          <cell r="AI253" t="str">
            <v>-</v>
          </cell>
          <cell r="AJ253">
            <v>102</v>
          </cell>
          <cell r="AK253">
            <v>41.571428571428569</v>
          </cell>
          <cell r="AL253">
            <v>0</v>
          </cell>
          <cell r="AM253">
            <v>0</v>
          </cell>
          <cell r="AN253">
            <v>0</v>
          </cell>
          <cell r="AO253">
            <v>0</v>
          </cell>
          <cell r="AP253">
            <v>0</v>
          </cell>
          <cell r="AQ253">
            <v>0</v>
          </cell>
          <cell r="AR253">
            <v>0</v>
          </cell>
          <cell r="AS253">
            <v>0</v>
          </cell>
          <cell r="AT253">
            <v>0</v>
          </cell>
          <cell r="AU253">
            <v>0</v>
          </cell>
          <cell r="AV253">
            <v>40777</v>
          </cell>
          <cell r="AW253">
            <v>0</v>
          </cell>
          <cell r="AX253">
            <v>40778</v>
          </cell>
          <cell r="AY253">
            <v>40816</v>
          </cell>
          <cell r="AZ253">
            <v>288</v>
          </cell>
          <cell r="BA253">
            <v>178</v>
          </cell>
          <cell r="BB253" t="str">
            <v>Late</v>
          </cell>
          <cell r="BC253" t="str">
            <v/>
          </cell>
          <cell r="BD253" t="str">
            <v>EXW</v>
          </cell>
          <cell r="BE253" t="str">
            <v>Arvada</v>
          </cell>
          <cell r="BF253" t="str">
            <v>China</v>
          </cell>
          <cell r="BG253">
            <v>0</v>
          </cell>
          <cell r="BH253">
            <v>0</v>
          </cell>
          <cell r="BI253">
            <v>0</v>
          </cell>
          <cell r="BJ253">
            <v>40535</v>
          </cell>
          <cell r="BK253">
            <v>40542</v>
          </cell>
          <cell r="BL253">
            <v>40551</v>
          </cell>
          <cell r="BM253">
            <v>40556</v>
          </cell>
          <cell r="BN253">
            <v>40833</v>
          </cell>
          <cell r="BO253">
            <v>40840</v>
          </cell>
          <cell r="BP253" t="str">
            <v>X</v>
          </cell>
          <cell r="BQ253" t="str">
            <v>X</v>
          </cell>
          <cell r="BR253" t="str">
            <v>X</v>
          </cell>
          <cell r="BS253" t="str">
            <v>X</v>
          </cell>
          <cell r="BT253" t="str">
            <v>X</v>
          </cell>
          <cell r="BU253" t="str">
            <v>X</v>
          </cell>
          <cell r="BV253" t="str">
            <v>X</v>
          </cell>
          <cell r="BW253">
            <v>0</v>
          </cell>
          <cell r="BX253">
            <v>0</v>
          </cell>
          <cell r="BY253">
            <v>0</v>
          </cell>
          <cell r="BZ253" t="str">
            <v>X</v>
          </cell>
          <cell r="CA253" t="str">
            <v>X</v>
          </cell>
          <cell r="CB253" t="str">
            <v>X</v>
          </cell>
          <cell r="CC253">
            <v>1</v>
          </cell>
          <cell r="CD253">
            <v>0</v>
          </cell>
          <cell r="CE253">
            <v>0</v>
          </cell>
          <cell r="CF253">
            <v>0</v>
          </cell>
          <cell r="CG253">
            <v>0</v>
          </cell>
          <cell r="CH253">
            <v>0</v>
          </cell>
          <cell r="CI253">
            <v>0</v>
          </cell>
          <cell r="CJ253">
            <v>0</v>
          </cell>
          <cell r="CK253">
            <v>0</v>
          </cell>
          <cell r="CL253">
            <v>0</v>
          </cell>
          <cell r="CM253">
            <v>0</v>
          </cell>
          <cell r="CN253">
            <v>0</v>
          </cell>
          <cell r="CO253">
            <v>0</v>
          </cell>
        </row>
        <row r="254">
          <cell r="B254" t="str">
            <v>H1952579-01</v>
          </cell>
          <cell r="C254" t="str">
            <v xml:space="preserve">Sisa/Safco </v>
          </cell>
          <cell r="D254" t="str">
            <v>Hepler</v>
          </cell>
          <cell r="E254">
            <v>0</v>
          </cell>
          <cell r="F254">
            <v>0</v>
          </cell>
          <cell r="G254">
            <v>0</v>
          </cell>
          <cell r="H254" t="str">
            <v>Nancy</v>
          </cell>
          <cell r="I254">
            <v>51383</v>
          </cell>
          <cell r="J254">
            <v>0</v>
          </cell>
          <cell r="K254">
            <v>0</v>
          </cell>
          <cell r="L254">
            <v>0</v>
          </cell>
          <cell r="M254">
            <v>1</v>
          </cell>
          <cell r="N254" t="str">
            <v>HMP5000</v>
          </cell>
          <cell r="O254">
            <v>478280</v>
          </cell>
          <cell r="P254">
            <v>0</v>
          </cell>
          <cell r="Q254" t="str">
            <v>CPX</v>
          </cell>
          <cell r="R254" t="str">
            <v>HMP</v>
          </cell>
          <cell r="S254" t="str">
            <v>Y</v>
          </cell>
          <cell r="T254" t="str">
            <v>no</v>
          </cell>
          <cell r="U254">
            <v>0</v>
          </cell>
          <cell r="V254">
            <v>40533</v>
          </cell>
          <cell r="W254">
            <v>40872</v>
          </cell>
          <cell r="X254">
            <v>40802</v>
          </cell>
          <cell r="Y254">
            <v>0</v>
          </cell>
          <cell r="Z254">
            <v>40540</v>
          </cell>
          <cell r="AA254">
            <v>40540</v>
          </cell>
          <cell r="AB254">
            <v>40540</v>
          </cell>
          <cell r="AC254">
            <v>40522</v>
          </cell>
          <cell r="AD254">
            <v>40550</v>
          </cell>
          <cell r="AE254">
            <v>40662</v>
          </cell>
          <cell r="AF254">
            <v>40676</v>
          </cell>
          <cell r="AG254">
            <v>0</v>
          </cell>
          <cell r="AH254">
            <v>40772</v>
          </cell>
          <cell r="AI254">
            <v>40648</v>
          </cell>
          <cell r="AJ254">
            <v>104</v>
          </cell>
          <cell r="AK254">
            <v>38.428571428571431</v>
          </cell>
          <cell r="AL254">
            <v>0</v>
          </cell>
          <cell r="AM254">
            <v>0</v>
          </cell>
          <cell r="AN254">
            <v>0</v>
          </cell>
          <cell r="AO254">
            <v>0</v>
          </cell>
          <cell r="AP254">
            <v>0</v>
          </cell>
          <cell r="AQ254">
            <v>40654</v>
          </cell>
          <cell r="AR254">
            <v>0</v>
          </cell>
          <cell r="AS254">
            <v>0</v>
          </cell>
          <cell r="AT254">
            <v>0</v>
          </cell>
          <cell r="AU254">
            <v>0</v>
          </cell>
          <cell r="AV254">
            <v>40709</v>
          </cell>
          <cell r="AW254">
            <v>0</v>
          </cell>
          <cell r="AX254">
            <v>40718</v>
          </cell>
          <cell r="AY254">
            <v>40798</v>
          </cell>
          <cell r="AZ254">
            <v>265</v>
          </cell>
          <cell r="BA254">
            <v>127</v>
          </cell>
          <cell r="BB254" t="str">
            <v>Late</v>
          </cell>
          <cell r="BC254" t="str">
            <v>Late</v>
          </cell>
          <cell r="BD254" t="str">
            <v>EXW</v>
          </cell>
          <cell r="BE254" t="str">
            <v>Arvada</v>
          </cell>
          <cell r="BF254" t="str">
            <v>Saudi Arabia</v>
          </cell>
          <cell r="BG254">
            <v>0</v>
          </cell>
          <cell r="BH254" t="str">
            <v>SI</v>
          </cell>
          <cell r="BI254">
            <v>0</v>
          </cell>
          <cell r="BJ254">
            <v>40540</v>
          </cell>
          <cell r="BK254">
            <v>40547</v>
          </cell>
          <cell r="BL254">
            <v>40554</v>
          </cell>
          <cell r="BM254">
            <v>40561</v>
          </cell>
          <cell r="BN254">
            <v>40844</v>
          </cell>
          <cell r="BO254">
            <v>40851</v>
          </cell>
          <cell r="BP254" t="str">
            <v>X</v>
          </cell>
          <cell r="BQ254" t="str">
            <v>X</v>
          </cell>
          <cell r="BR254" t="str">
            <v>X</v>
          </cell>
          <cell r="BS254" t="str">
            <v>X</v>
          </cell>
          <cell r="BT254" t="str">
            <v>X</v>
          </cell>
          <cell r="BU254" t="str">
            <v>X</v>
          </cell>
          <cell r="BV254" t="str">
            <v>X</v>
          </cell>
          <cell r="BW254">
            <v>0</v>
          </cell>
          <cell r="BX254">
            <v>0</v>
          </cell>
          <cell r="BY254">
            <v>0</v>
          </cell>
          <cell r="BZ254" t="str">
            <v>X</v>
          </cell>
          <cell r="CA254" t="str">
            <v>X</v>
          </cell>
          <cell r="CB254" t="str">
            <v>X</v>
          </cell>
          <cell r="CC254">
            <v>1</v>
          </cell>
          <cell r="CD254">
            <v>0</v>
          </cell>
          <cell r="CE254">
            <v>0</v>
          </cell>
          <cell r="CF254">
            <v>0</v>
          </cell>
          <cell r="CG254">
            <v>0</v>
          </cell>
          <cell r="CH254">
            <v>0</v>
          </cell>
          <cell r="CI254">
            <v>0</v>
          </cell>
          <cell r="CJ254">
            <v>0</v>
          </cell>
          <cell r="CK254">
            <v>0</v>
          </cell>
          <cell r="CL254">
            <v>0</v>
          </cell>
          <cell r="CM254">
            <v>0</v>
          </cell>
          <cell r="CN254">
            <v>0</v>
          </cell>
          <cell r="CO254">
            <v>0</v>
          </cell>
        </row>
        <row r="255">
          <cell r="B255" t="str">
            <v>C1952744-01</v>
          </cell>
          <cell r="C255" t="str">
            <v>Thomas Russell Co.</v>
          </cell>
          <cell r="D255" t="str">
            <v>Horner</v>
          </cell>
          <cell r="E255">
            <v>0</v>
          </cell>
          <cell r="F255">
            <v>0</v>
          </cell>
          <cell r="G255">
            <v>0</v>
          </cell>
          <cell r="H255" t="str">
            <v>Margaret</v>
          </cell>
          <cell r="I255" t="str">
            <v>253-3</v>
          </cell>
          <cell r="J255">
            <v>0</v>
          </cell>
          <cell r="K255">
            <v>0</v>
          </cell>
          <cell r="L255">
            <v>0</v>
          </cell>
          <cell r="M255">
            <v>1</v>
          </cell>
          <cell r="N255" t="str">
            <v>LMC-311P</v>
          </cell>
          <cell r="O255">
            <v>119712</v>
          </cell>
          <cell r="P255">
            <v>0</v>
          </cell>
          <cell r="Q255" t="str">
            <v>STD</v>
          </cell>
          <cell r="R255" t="str">
            <v>CA</v>
          </cell>
          <cell r="S255" t="str">
            <v>N</v>
          </cell>
          <cell r="T255" t="str">
            <v>no</v>
          </cell>
          <cell r="U255">
            <v>0</v>
          </cell>
          <cell r="V255">
            <v>40578</v>
          </cell>
          <cell r="W255">
            <v>40737</v>
          </cell>
          <cell r="X255">
            <v>40722</v>
          </cell>
          <cell r="Y255">
            <v>0</v>
          </cell>
          <cell r="Z255">
            <v>40585</v>
          </cell>
          <cell r="AA255">
            <v>40585</v>
          </cell>
          <cell r="AB255">
            <v>40592</v>
          </cell>
          <cell r="AC255">
            <v>40610</v>
          </cell>
          <cell r="AD255">
            <v>40624</v>
          </cell>
          <cell r="AE255">
            <v>40673</v>
          </cell>
          <cell r="AF255">
            <v>40677</v>
          </cell>
          <cell r="AG255">
            <v>0</v>
          </cell>
          <cell r="AH255">
            <v>40692</v>
          </cell>
          <cell r="AI255" t="str">
            <v>-</v>
          </cell>
          <cell r="AJ255">
            <v>71</v>
          </cell>
          <cell r="AK255">
            <v>20.571428571428573</v>
          </cell>
          <cell r="AL255">
            <v>0</v>
          </cell>
          <cell r="AM255">
            <v>0</v>
          </cell>
          <cell r="AN255">
            <v>0</v>
          </cell>
          <cell r="AO255">
            <v>0</v>
          </cell>
          <cell r="AP255">
            <v>0</v>
          </cell>
          <cell r="AQ255">
            <v>0</v>
          </cell>
          <cell r="AR255">
            <v>0</v>
          </cell>
          <cell r="AS255">
            <v>0</v>
          </cell>
          <cell r="AT255">
            <v>0</v>
          </cell>
          <cell r="AU255">
            <v>0</v>
          </cell>
          <cell r="AV255">
            <v>40585</v>
          </cell>
          <cell r="AW255">
            <v>0</v>
          </cell>
          <cell r="AX255">
            <v>40588</v>
          </cell>
          <cell r="AY255">
            <v>40722</v>
          </cell>
          <cell r="AZ255">
            <v>144</v>
          </cell>
          <cell r="BA255">
            <v>6</v>
          </cell>
          <cell r="BB255" t="str">
            <v>On-Time/Early</v>
          </cell>
          <cell r="BC255" t="str">
            <v/>
          </cell>
          <cell r="BD255">
            <v>0</v>
          </cell>
          <cell r="BE255">
            <v>0</v>
          </cell>
          <cell r="BF255">
            <v>0</v>
          </cell>
          <cell r="BG255">
            <v>0</v>
          </cell>
          <cell r="BH255">
            <v>0</v>
          </cell>
          <cell r="BI255">
            <v>0</v>
          </cell>
          <cell r="BJ255">
            <v>40585</v>
          </cell>
          <cell r="BK255">
            <v>40592</v>
          </cell>
          <cell r="BL255">
            <v>40599</v>
          </cell>
          <cell r="BM255">
            <v>40606</v>
          </cell>
          <cell r="BN255">
            <v>40736</v>
          </cell>
          <cell r="BO255">
            <v>40743</v>
          </cell>
          <cell r="BP255" t="str">
            <v>X</v>
          </cell>
          <cell r="BQ255" t="str">
            <v>X</v>
          </cell>
          <cell r="BR255" t="str">
            <v>X</v>
          </cell>
          <cell r="BS255" t="str">
            <v>X</v>
          </cell>
          <cell r="BT255" t="str">
            <v>X</v>
          </cell>
          <cell r="BU255" t="str">
            <v>X</v>
          </cell>
          <cell r="BV255" t="str">
            <v>X</v>
          </cell>
          <cell r="BW255">
            <v>0</v>
          </cell>
          <cell r="BX255">
            <v>0</v>
          </cell>
          <cell r="BY255">
            <v>0</v>
          </cell>
          <cell r="BZ255" t="str">
            <v>X</v>
          </cell>
          <cell r="CA255" t="str">
            <v>X</v>
          </cell>
          <cell r="CB255" t="str">
            <v>X</v>
          </cell>
          <cell r="CC255">
            <v>1</v>
          </cell>
          <cell r="CD255">
            <v>0</v>
          </cell>
          <cell r="CE255">
            <v>0</v>
          </cell>
          <cell r="CF255">
            <v>0</v>
          </cell>
          <cell r="CG255">
            <v>0</v>
          </cell>
          <cell r="CH255">
            <v>0</v>
          </cell>
          <cell r="CI255">
            <v>0</v>
          </cell>
          <cell r="CJ255">
            <v>0</v>
          </cell>
          <cell r="CK255">
            <v>0</v>
          </cell>
          <cell r="CL255">
            <v>0</v>
          </cell>
          <cell r="CM255">
            <v>0</v>
          </cell>
          <cell r="CN255">
            <v>0</v>
          </cell>
          <cell r="CO255">
            <v>0</v>
          </cell>
        </row>
        <row r="256">
          <cell r="B256" t="str">
            <v>C1954853-01</v>
          </cell>
          <cell r="C256" t="str">
            <v>Thomas Russell Co</v>
          </cell>
          <cell r="D256" t="str">
            <v>Rea</v>
          </cell>
          <cell r="E256">
            <v>0</v>
          </cell>
          <cell r="F256">
            <v>0</v>
          </cell>
          <cell r="G256">
            <v>0</v>
          </cell>
          <cell r="H256" t="str">
            <v>Margaret</v>
          </cell>
          <cell r="I256" t="str">
            <v>250-12</v>
          </cell>
          <cell r="J256">
            <v>0</v>
          </cell>
          <cell r="K256">
            <v>0</v>
          </cell>
          <cell r="L256">
            <v>0</v>
          </cell>
          <cell r="M256">
            <v>1</v>
          </cell>
          <cell r="N256" t="str">
            <v>LMC-311P</v>
          </cell>
          <cell r="O256">
            <v>125590</v>
          </cell>
          <cell r="P256">
            <v>0</v>
          </cell>
          <cell r="Q256" t="str">
            <v>STD</v>
          </cell>
          <cell r="R256" t="str">
            <v>CA</v>
          </cell>
          <cell r="S256" t="str">
            <v>N</v>
          </cell>
          <cell r="T256" t="str">
            <v>no</v>
          </cell>
          <cell r="U256">
            <v>0</v>
          </cell>
          <cell r="V256">
            <v>40583</v>
          </cell>
          <cell r="W256">
            <v>40741</v>
          </cell>
          <cell r="X256">
            <v>40771</v>
          </cell>
          <cell r="Y256">
            <v>0</v>
          </cell>
          <cell r="Z256">
            <v>40590</v>
          </cell>
          <cell r="AA256">
            <v>40590</v>
          </cell>
          <cell r="AB256">
            <v>40597</v>
          </cell>
          <cell r="AC256">
            <v>40659</v>
          </cell>
          <cell r="AD256">
            <v>40673</v>
          </cell>
          <cell r="AE256">
            <v>40677</v>
          </cell>
          <cell r="AF256">
            <v>40681</v>
          </cell>
          <cell r="AG256">
            <v>0</v>
          </cell>
          <cell r="AH256">
            <v>40741</v>
          </cell>
          <cell r="AI256" t="str">
            <v>-</v>
          </cell>
          <cell r="AJ256">
            <v>71</v>
          </cell>
          <cell r="AK256">
            <v>26.857142857142858</v>
          </cell>
          <cell r="AL256">
            <v>0</v>
          </cell>
          <cell r="AM256">
            <v>0</v>
          </cell>
          <cell r="AN256">
            <v>0</v>
          </cell>
          <cell r="AO256">
            <v>0</v>
          </cell>
          <cell r="AP256">
            <v>0</v>
          </cell>
          <cell r="AQ256">
            <v>40714</v>
          </cell>
          <cell r="AR256">
            <v>0</v>
          </cell>
          <cell r="AS256">
            <v>0</v>
          </cell>
          <cell r="AT256">
            <v>0</v>
          </cell>
          <cell r="AU256">
            <v>0</v>
          </cell>
          <cell r="AV256">
            <v>40729</v>
          </cell>
          <cell r="AW256">
            <v>0</v>
          </cell>
          <cell r="AX256">
            <v>40736</v>
          </cell>
          <cell r="AY256">
            <v>40784</v>
          </cell>
          <cell r="AZ256">
            <v>201</v>
          </cell>
          <cell r="BA256">
            <v>105</v>
          </cell>
          <cell r="BB256" t="str">
            <v>Late</v>
          </cell>
          <cell r="BC256" t="str">
            <v>Late</v>
          </cell>
          <cell r="BD256">
            <v>0</v>
          </cell>
          <cell r="BE256">
            <v>0</v>
          </cell>
          <cell r="BF256">
            <v>0</v>
          </cell>
          <cell r="BG256">
            <v>0</v>
          </cell>
          <cell r="BH256">
            <v>0</v>
          </cell>
          <cell r="BI256">
            <v>0</v>
          </cell>
          <cell r="BJ256">
            <v>40590</v>
          </cell>
          <cell r="BK256">
            <v>40597</v>
          </cell>
          <cell r="BL256">
            <v>40604</v>
          </cell>
          <cell r="BM256">
            <v>40611</v>
          </cell>
          <cell r="BN256">
            <v>40785</v>
          </cell>
          <cell r="BO256">
            <v>40792</v>
          </cell>
          <cell r="BP256" t="str">
            <v>X</v>
          </cell>
          <cell r="BQ256" t="str">
            <v>X</v>
          </cell>
          <cell r="BR256" t="str">
            <v>X</v>
          </cell>
          <cell r="BS256" t="str">
            <v>X</v>
          </cell>
          <cell r="BT256" t="str">
            <v>X</v>
          </cell>
          <cell r="BU256" t="str">
            <v>X</v>
          </cell>
          <cell r="BV256" t="str">
            <v>X</v>
          </cell>
          <cell r="BW256">
            <v>0</v>
          </cell>
          <cell r="BX256">
            <v>0</v>
          </cell>
          <cell r="BY256">
            <v>0</v>
          </cell>
          <cell r="BZ256" t="str">
            <v>X</v>
          </cell>
          <cell r="CA256" t="str">
            <v>X</v>
          </cell>
          <cell r="CB256" t="str">
            <v>X</v>
          </cell>
          <cell r="CC256">
            <v>1</v>
          </cell>
          <cell r="CD256">
            <v>0</v>
          </cell>
          <cell r="CE256">
            <v>0</v>
          </cell>
          <cell r="CF256">
            <v>0</v>
          </cell>
          <cell r="CG256">
            <v>0</v>
          </cell>
          <cell r="CH256">
            <v>0</v>
          </cell>
          <cell r="CI256">
            <v>0</v>
          </cell>
          <cell r="CJ256">
            <v>0</v>
          </cell>
          <cell r="CK256">
            <v>0</v>
          </cell>
          <cell r="CL256">
            <v>0</v>
          </cell>
          <cell r="CM256">
            <v>0</v>
          </cell>
          <cell r="CN256">
            <v>0</v>
          </cell>
          <cell r="CO256">
            <v>0</v>
          </cell>
        </row>
        <row r="257">
          <cell r="B257" t="str">
            <v>C1975887-01</v>
          </cell>
          <cell r="C257" t="str">
            <v>Audubon Engineering</v>
          </cell>
          <cell r="D257" t="str">
            <v>Boening</v>
          </cell>
          <cell r="E257">
            <v>0</v>
          </cell>
          <cell r="F257">
            <v>0</v>
          </cell>
          <cell r="G257">
            <v>0</v>
          </cell>
          <cell r="H257" t="str">
            <v>Margaret</v>
          </cell>
          <cell r="I257" t="str">
            <v>006567-PO-G011-0</v>
          </cell>
          <cell r="J257">
            <v>0</v>
          </cell>
          <cell r="K257">
            <v>0</v>
          </cell>
          <cell r="L257">
            <v>0</v>
          </cell>
          <cell r="M257">
            <v>1</v>
          </cell>
          <cell r="N257" t="str">
            <v>LMC-311P</v>
          </cell>
          <cell r="O257">
            <v>236411.64</v>
          </cell>
          <cell r="P257">
            <v>0</v>
          </cell>
          <cell r="Q257" t="str">
            <v>STD</v>
          </cell>
          <cell r="R257" t="str">
            <v>CC</v>
          </cell>
          <cell r="S257" t="str">
            <v>N</v>
          </cell>
          <cell r="T257" t="str">
            <v>no</v>
          </cell>
          <cell r="U257">
            <v>0</v>
          </cell>
          <cell r="V257">
            <v>40633</v>
          </cell>
          <cell r="W257">
            <v>40779</v>
          </cell>
          <cell r="X257">
            <v>40763</v>
          </cell>
          <cell r="Y257">
            <v>0</v>
          </cell>
          <cell r="Z257">
            <v>40640</v>
          </cell>
          <cell r="AA257">
            <v>40640</v>
          </cell>
          <cell r="AB257">
            <v>40647</v>
          </cell>
          <cell r="AC257">
            <v>40651</v>
          </cell>
          <cell r="AD257">
            <v>40665</v>
          </cell>
          <cell r="AE257">
            <v>40680</v>
          </cell>
          <cell r="AF257">
            <v>40684</v>
          </cell>
          <cell r="AG257">
            <v>0</v>
          </cell>
          <cell r="AH257">
            <v>40733</v>
          </cell>
          <cell r="AI257" t="str">
            <v>-</v>
          </cell>
          <cell r="AJ257">
            <v>37</v>
          </cell>
          <cell r="AK257">
            <v>18.571428571428573</v>
          </cell>
          <cell r="AL257">
            <v>0</v>
          </cell>
          <cell r="AM257">
            <v>0</v>
          </cell>
          <cell r="AN257">
            <v>0</v>
          </cell>
          <cell r="AO257">
            <v>0</v>
          </cell>
          <cell r="AP257">
            <v>0</v>
          </cell>
          <cell r="AQ257">
            <v>40715</v>
          </cell>
          <cell r="AR257">
            <v>0</v>
          </cell>
          <cell r="AS257">
            <v>0</v>
          </cell>
          <cell r="AT257">
            <v>0</v>
          </cell>
          <cell r="AU257">
            <v>0</v>
          </cell>
          <cell r="AV257">
            <v>40718</v>
          </cell>
          <cell r="AW257">
            <v>0</v>
          </cell>
          <cell r="AX257">
            <v>40724</v>
          </cell>
          <cell r="AY257">
            <v>40786</v>
          </cell>
          <cell r="AZ257">
            <v>153</v>
          </cell>
          <cell r="BA257">
            <v>62</v>
          </cell>
          <cell r="BB257" t="str">
            <v>Late</v>
          </cell>
          <cell r="BC257" t="str">
            <v>Late</v>
          </cell>
          <cell r="BD257">
            <v>0</v>
          </cell>
          <cell r="BE257">
            <v>0</v>
          </cell>
          <cell r="BF257">
            <v>0</v>
          </cell>
          <cell r="BG257">
            <v>0</v>
          </cell>
          <cell r="BH257">
            <v>0</v>
          </cell>
          <cell r="BI257">
            <v>0</v>
          </cell>
          <cell r="BJ257">
            <v>40640</v>
          </cell>
          <cell r="BK257">
            <v>40647</v>
          </cell>
          <cell r="BL257">
            <v>40663</v>
          </cell>
          <cell r="BM257">
            <v>40661</v>
          </cell>
          <cell r="BN257">
            <v>40777</v>
          </cell>
          <cell r="BO257">
            <v>40784</v>
          </cell>
          <cell r="BP257" t="str">
            <v>X</v>
          </cell>
          <cell r="BQ257" t="str">
            <v>X</v>
          </cell>
          <cell r="BR257" t="str">
            <v>X</v>
          </cell>
          <cell r="BS257" t="str">
            <v>X</v>
          </cell>
          <cell r="BT257" t="str">
            <v>X</v>
          </cell>
          <cell r="BU257" t="str">
            <v>X</v>
          </cell>
          <cell r="BV257" t="str">
            <v>X</v>
          </cell>
          <cell r="BW257">
            <v>0</v>
          </cell>
          <cell r="BX257">
            <v>0</v>
          </cell>
          <cell r="BY257">
            <v>0</v>
          </cell>
          <cell r="BZ257" t="str">
            <v>X</v>
          </cell>
          <cell r="CA257" t="str">
            <v>X</v>
          </cell>
          <cell r="CB257" t="str">
            <v>X</v>
          </cell>
          <cell r="CC257">
            <v>1</v>
          </cell>
          <cell r="CD257">
            <v>0</v>
          </cell>
          <cell r="CE257">
            <v>0</v>
          </cell>
          <cell r="CF257">
            <v>0</v>
          </cell>
          <cell r="CG257">
            <v>0</v>
          </cell>
          <cell r="CH257">
            <v>0</v>
          </cell>
          <cell r="CI257">
            <v>0</v>
          </cell>
          <cell r="CJ257">
            <v>0</v>
          </cell>
          <cell r="CK257">
            <v>0</v>
          </cell>
          <cell r="CL257">
            <v>0</v>
          </cell>
          <cell r="CM257">
            <v>0</v>
          </cell>
          <cell r="CN257">
            <v>0</v>
          </cell>
          <cell r="CO257">
            <v>0</v>
          </cell>
        </row>
        <row r="258">
          <cell r="B258" t="str">
            <v>A1962753-01-02</v>
          </cell>
          <cell r="C258" t="str">
            <v>SAJ/Sinopec Wuhan Branch</v>
          </cell>
          <cell r="D258" t="str">
            <v>Nelson</v>
          </cell>
          <cell r="E258">
            <v>0</v>
          </cell>
          <cell r="F258">
            <v>0</v>
          </cell>
          <cell r="G258">
            <v>0</v>
          </cell>
          <cell r="H258" t="str">
            <v>Nancy</v>
          </cell>
          <cell r="I258" t="str">
            <v>SNT38E-1005</v>
          </cell>
          <cell r="J258">
            <v>0</v>
          </cell>
          <cell r="K258">
            <v>0</v>
          </cell>
          <cell r="L258">
            <v>0</v>
          </cell>
          <cell r="M258">
            <v>2</v>
          </cell>
          <cell r="N258" t="str">
            <v>LMV-343</v>
          </cell>
          <cell r="O258">
            <v>608021</v>
          </cell>
          <cell r="P258">
            <v>0</v>
          </cell>
          <cell r="Q258" t="str">
            <v>CPX</v>
          </cell>
          <cell r="R258" t="str">
            <v>PF</v>
          </cell>
          <cell r="S258" t="str">
            <v>N</v>
          </cell>
          <cell r="T258" t="str">
            <v>no</v>
          </cell>
          <cell r="U258">
            <v>0</v>
          </cell>
          <cell r="V258">
            <v>40603</v>
          </cell>
          <cell r="W258">
            <v>40770</v>
          </cell>
          <cell r="X258">
            <v>40907</v>
          </cell>
          <cell r="Y258">
            <v>0</v>
          </cell>
          <cell r="Z258">
            <v>40610</v>
          </cell>
          <cell r="AA258">
            <v>40610</v>
          </cell>
          <cell r="AB258">
            <v>40610</v>
          </cell>
          <cell r="AC258">
            <v>40781</v>
          </cell>
          <cell r="AD258">
            <v>40795</v>
          </cell>
          <cell r="AE258">
            <v>40679</v>
          </cell>
          <cell r="AF258">
            <v>40686</v>
          </cell>
          <cell r="AG258">
            <v>0</v>
          </cell>
          <cell r="AH258">
            <v>40877</v>
          </cell>
          <cell r="AI258" t="str">
            <v>-</v>
          </cell>
          <cell r="AJ258">
            <v>60</v>
          </cell>
          <cell r="AK258">
            <v>43.428571428571431</v>
          </cell>
          <cell r="AL258">
            <v>0</v>
          </cell>
          <cell r="AM258">
            <v>0</v>
          </cell>
          <cell r="AN258">
            <v>0</v>
          </cell>
          <cell r="AO258">
            <v>0</v>
          </cell>
          <cell r="AP258">
            <v>0</v>
          </cell>
          <cell r="AQ258">
            <v>40814</v>
          </cell>
          <cell r="AR258">
            <v>0</v>
          </cell>
          <cell r="AS258">
            <v>0</v>
          </cell>
          <cell r="AT258">
            <v>0</v>
          </cell>
          <cell r="AU258">
            <v>0</v>
          </cell>
          <cell r="AV258">
            <v>40815</v>
          </cell>
          <cell r="AW258">
            <v>0</v>
          </cell>
          <cell r="AX258">
            <v>40829</v>
          </cell>
          <cell r="AY258">
            <v>40925</v>
          </cell>
          <cell r="AZ258">
            <v>322</v>
          </cell>
          <cell r="BA258">
            <v>153</v>
          </cell>
          <cell r="BB258" t="str">
            <v>Late</v>
          </cell>
          <cell r="BC258" t="str">
            <v>Late</v>
          </cell>
          <cell r="BD258" t="str">
            <v>EXW</v>
          </cell>
          <cell r="BE258">
            <v>0</v>
          </cell>
          <cell r="BF258" t="str">
            <v>China</v>
          </cell>
          <cell r="BG258">
            <v>0</v>
          </cell>
          <cell r="BH258">
            <v>0</v>
          </cell>
          <cell r="BI258">
            <v>0</v>
          </cell>
          <cell r="BJ258">
            <v>40610</v>
          </cell>
          <cell r="BK258">
            <v>40617</v>
          </cell>
          <cell r="BL258">
            <v>40633</v>
          </cell>
          <cell r="BM258">
            <v>40631</v>
          </cell>
          <cell r="BN258">
            <v>40935</v>
          </cell>
          <cell r="BO258">
            <v>40942</v>
          </cell>
          <cell r="BP258" t="str">
            <v>X</v>
          </cell>
          <cell r="BQ258" t="str">
            <v>X</v>
          </cell>
          <cell r="BR258" t="str">
            <v>X</v>
          </cell>
          <cell r="BS258" t="str">
            <v>X</v>
          </cell>
          <cell r="BT258" t="str">
            <v>X</v>
          </cell>
          <cell r="BU258" t="str">
            <v>X</v>
          </cell>
          <cell r="BV258" t="str">
            <v>X</v>
          </cell>
          <cell r="BW258">
            <v>0</v>
          </cell>
          <cell r="BX258">
            <v>0</v>
          </cell>
          <cell r="BY258">
            <v>0</v>
          </cell>
          <cell r="BZ258" t="str">
            <v>X</v>
          </cell>
          <cell r="CA258" t="str">
            <v>X</v>
          </cell>
          <cell r="CB258" t="str">
            <v>X</v>
          </cell>
          <cell r="CC258">
            <v>1</v>
          </cell>
          <cell r="CD258">
            <v>0</v>
          </cell>
          <cell r="CE258">
            <v>0</v>
          </cell>
          <cell r="CF258">
            <v>0</v>
          </cell>
          <cell r="CG258">
            <v>0</v>
          </cell>
          <cell r="CH258">
            <v>0</v>
          </cell>
          <cell r="CI258">
            <v>0</v>
          </cell>
          <cell r="CJ258">
            <v>0</v>
          </cell>
          <cell r="CK258">
            <v>0</v>
          </cell>
          <cell r="CL258">
            <v>0</v>
          </cell>
          <cell r="CM258">
            <v>0</v>
          </cell>
          <cell r="CN258">
            <v>0</v>
          </cell>
          <cell r="CO258">
            <v>0</v>
          </cell>
        </row>
        <row r="259">
          <cell r="B259" t="str">
            <v>C1978037-01-02</v>
          </cell>
          <cell r="C259" t="str">
            <v>Valerus Compression Services</v>
          </cell>
          <cell r="D259" t="str">
            <v>Horner</v>
          </cell>
          <cell r="E259">
            <v>0</v>
          </cell>
          <cell r="F259">
            <v>0</v>
          </cell>
          <cell r="G259">
            <v>0</v>
          </cell>
          <cell r="H259" t="str">
            <v>Margaret</v>
          </cell>
          <cell r="I259" t="str">
            <v>HOU0005874</v>
          </cell>
          <cell r="J259">
            <v>0</v>
          </cell>
          <cell r="K259">
            <v>0</v>
          </cell>
          <cell r="L259">
            <v>0</v>
          </cell>
          <cell r="M259">
            <v>2</v>
          </cell>
          <cell r="N259" t="str">
            <v>LMC-311F</v>
          </cell>
          <cell r="O259">
            <v>866334</v>
          </cell>
          <cell r="P259">
            <v>0</v>
          </cell>
          <cell r="Q259" t="str">
            <v>STD</v>
          </cell>
          <cell r="R259" t="str">
            <v>CC</v>
          </cell>
          <cell r="S259" t="str">
            <v>N</v>
          </cell>
          <cell r="T259" t="str">
            <v>no</v>
          </cell>
          <cell r="U259">
            <v>0</v>
          </cell>
          <cell r="V259">
            <v>40639</v>
          </cell>
          <cell r="W259">
            <v>40788</v>
          </cell>
          <cell r="X259">
            <v>40998</v>
          </cell>
          <cell r="Y259">
            <v>0</v>
          </cell>
          <cell r="Z259">
            <v>40646</v>
          </cell>
          <cell r="AA259">
            <v>40646</v>
          </cell>
          <cell r="AB259">
            <v>40653</v>
          </cell>
          <cell r="AC259">
            <v>40886</v>
          </cell>
          <cell r="AD259">
            <v>40900</v>
          </cell>
          <cell r="AE259">
            <v>40689</v>
          </cell>
          <cell r="AF259">
            <v>40693</v>
          </cell>
          <cell r="AG259">
            <v>0</v>
          </cell>
          <cell r="AH259">
            <v>40968</v>
          </cell>
          <cell r="AI259" t="str">
            <v>-</v>
          </cell>
          <cell r="AJ259">
            <v>39</v>
          </cell>
          <cell r="AK259">
            <v>51.285714285714285</v>
          </cell>
          <cell r="AL259">
            <v>0</v>
          </cell>
          <cell r="AM259">
            <v>0</v>
          </cell>
          <cell r="AN259">
            <v>0</v>
          </cell>
          <cell r="AO259">
            <v>0</v>
          </cell>
          <cell r="AP259">
            <v>40847</v>
          </cell>
          <cell r="AQ259">
            <v>0</v>
          </cell>
          <cell r="AR259">
            <v>0</v>
          </cell>
          <cell r="AS259">
            <v>0</v>
          </cell>
          <cell r="AT259">
            <v>0</v>
          </cell>
          <cell r="AU259">
            <v>0</v>
          </cell>
          <cell r="AV259">
            <v>40906</v>
          </cell>
          <cell r="AW259">
            <v>0</v>
          </cell>
          <cell r="AX259">
            <v>40924</v>
          </cell>
          <cell r="AY259">
            <v>40996</v>
          </cell>
          <cell r="AZ259">
            <v>357</v>
          </cell>
          <cell r="BA259">
            <v>192</v>
          </cell>
          <cell r="BB259" t="str">
            <v>Late</v>
          </cell>
          <cell r="BC259" t="str">
            <v/>
          </cell>
          <cell r="BD259">
            <v>0</v>
          </cell>
          <cell r="BE259">
            <v>0</v>
          </cell>
          <cell r="BF259">
            <v>0</v>
          </cell>
          <cell r="BG259">
            <v>0</v>
          </cell>
          <cell r="BH259">
            <v>0</v>
          </cell>
          <cell r="BI259">
            <v>0</v>
          </cell>
          <cell r="BJ259">
            <v>40646</v>
          </cell>
          <cell r="BK259">
            <v>40653</v>
          </cell>
          <cell r="BL259">
            <v>40669</v>
          </cell>
          <cell r="BM259">
            <v>40667</v>
          </cell>
          <cell r="BN259">
            <v>41012</v>
          </cell>
          <cell r="BO259">
            <v>41019</v>
          </cell>
          <cell r="BP259" t="str">
            <v>X</v>
          </cell>
          <cell r="BQ259" t="str">
            <v>X</v>
          </cell>
          <cell r="BR259" t="str">
            <v>X</v>
          </cell>
          <cell r="BS259" t="str">
            <v>X</v>
          </cell>
          <cell r="BT259" t="str">
            <v>X</v>
          </cell>
          <cell r="BU259" t="str">
            <v>X</v>
          </cell>
          <cell r="BV259" t="str">
            <v>X</v>
          </cell>
          <cell r="BW259">
            <v>0</v>
          </cell>
          <cell r="BX259">
            <v>0</v>
          </cell>
          <cell r="BY259">
            <v>0</v>
          </cell>
          <cell r="BZ259" t="str">
            <v>X</v>
          </cell>
          <cell r="CA259" t="str">
            <v>X</v>
          </cell>
          <cell r="CB259" t="str">
            <v>X</v>
          </cell>
          <cell r="CC259">
            <v>1</v>
          </cell>
          <cell r="CD259">
            <v>0</v>
          </cell>
          <cell r="CE259">
            <v>0</v>
          </cell>
          <cell r="CF259">
            <v>0</v>
          </cell>
          <cell r="CG259">
            <v>0</v>
          </cell>
          <cell r="CH259">
            <v>0</v>
          </cell>
          <cell r="CI259">
            <v>0</v>
          </cell>
          <cell r="CJ259">
            <v>0</v>
          </cell>
          <cell r="CK259">
            <v>0</v>
          </cell>
          <cell r="CL259">
            <v>0</v>
          </cell>
          <cell r="CM259">
            <v>0</v>
          </cell>
          <cell r="CN259">
            <v>0</v>
          </cell>
          <cell r="CO259">
            <v>0</v>
          </cell>
        </row>
        <row r="260">
          <cell r="B260" t="str">
            <v>A1981434-01-02</v>
          </cell>
          <cell r="C260" t="str">
            <v>ConocoPhillips/Ponca City Refinery</v>
          </cell>
          <cell r="D260" t="str">
            <v>Kennedy</v>
          </cell>
          <cell r="E260">
            <v>0</v>
          </cell>
          <cell r="F260">
            <v>0</v>
          </cell>
          <cell r="G260">
            <v>0</v>
          </cell>
          <cell r="H260">
            <v>0</v>
          </cell>
          <cell r="I260">
            <v>0</v>
          </cell>
          <cell r="J260">
            <v>0</v>
          </cell>
          <cell r="K260">
            <v>0</v>
          </cell>
          <cell r="L260">
            <v>0</v>
          </cell>
          <cell r="M260">
            <v>2</v>
          </cell>
          <cell r="N260" t="str">
            <v>LMV-806</v>
          </cell>
          <cell r="O260">
            <v>78612</v>
          </cell>
          <cell r="P260">
            <v>0</v>
          </cell>
          <cell r="Q260" t="str">
            <v>STD</v>
          </cell>
          <cell r="R260" t="str">
            <v>PA</v>
          </cell>
          <cell r="S260" t="str">
            <v>N</v>
          </cell>
          <cell r="T260" t="str">
            <v>N</v>
          </cell>
          <cell r="U260">
            <v>0</v>
          </cell>
          <cell r="V260">
            <v>40647</v>
          </cell>
          <cell r="W260">
            <v>40744</v>
          </cell>
          <cell r="X260">
            <v>40877</v>
          </cell>
          <cell r="Y260">
            <v>0</v>
          </cell>
          <cell r="Z260">
            <v>40654</v>
          </cell>
          <cell r="AA260">
            <v>40654</v>
          </cell>
          <cell r="AB260">
            <v>40654</v>
          </cell>
          <cell r="AC260">
            <v>40765</v>
          </cell>
          <cell r="AD260">
            <v>40779</v>
          </cell>
          <cell r="AE260">
            <v>40696</v>
          </cell>
          <cell r="AF260">
            <v>40699</v>
          </cell>
          <cell r="AG260">
            <v>0</v>
          </cell>
          <cell r="AH260">
            <v>40847</v>
          </cell>
          <cell r="AI260" t="str">
            <v>-</v>
          </cell>
          <cell r="AJ260">
            <v>37</v>
          </cell>
          <cell r="AK260">
            <v>32.857142857142854</v>
          </cell>
          <cell r="AL260">
            <v>0</v>
          </cell>
          <cell r="AM260">
            <v>0</v>
          </cell>
          <cell r="AN260">
            <v>0</v>
          </cell>
          <cell r="AO260">
            <v>0</v>
          </cell>
          <cell r="AP260">
            <v>0</v>
          </cell>
          <cell r="AQ260">
            <v>0</v>
          </cell>
          <cell r="AR260">
            <v>0</v>
          </cell>
          <cell r="AS260">
            <v>0</v>
          </cell>
          <cell r="AT260">
            <v>0</v>
          </cell>
          <cell r="AU260">
            <v>0</v>
          </cell>
          <cell r="AV260">
            <v>40683</v>
          </cell>
          <cell r="AW260">
            <v>0</v>
          </cell>
          <cell r="AX260">
            <v>40709</v>
          </cell>
          <cell r="AY260">
            <v>40877</v>
          </cell>
          <cell r="AZ260">
            <v>230</v>
          </cell>
          <cell r="BA260">
            <v>27</v>
          </cell>
          <cell r="BB260" t="str">
            <v>On-Time/Early</v>
          </cell>
          <cell r="BC260" t="str">
            <v/>
          </cell>
          <cell r="BD260">
            <v>0</v>
          </cell>
          <cell r="BE260">
            <v>0</v>
          </cell>
          <cell r="BF260">
            <v>0</v>
          </cell>
          <cell r="BG260">
            <v>0</v>
          </cell>
          <cell r="BH260">
            <v>0</v>
          </cell>
          <cell r="BI260">
            <v>0</v>
          </cell>
          <cell r="BJ260">
            <v>40654</v>
          </cell>
          <cell r="BK260">
            <v>40661</v>
          </cell>
          <cell r="BL260">
            <v>40661</v>
          </cell>
          <cell r="BM260">
            <v>40675</v>
          </cell>
          <cell r="BN260">
            <v>40891</v>
          </cell>
          <cell r="BO260">
            <v>40898</v>
          </cell>
          <cell r="BP260" t="str">
            <v>X</v>
          </cell>
          <cell r="BQ260" t="str">
            <v>X</v>
          </cell>
          <cell r="BR260" t="str">
            <v>X</v>
          </cell>
          <cell r="BS260" t="str">
            <v>X</v>
          </cell>
          <cell r="BT260" t="str">
            <v>X</v>
          </cell>
          <cell r="BU260" t="str">
            <v>X</v>
          </cell>
          <cell r="BV260" t="str">
            <v>X</v>
          </cell>
          <cell r="BW260">
            <v>0</v>
          </cell>
          <cell r="BX260">
            <v>0</v>
          </cell>
          <cell r="BY260">
            <v>0</v>
          </cell>
          <cell r="BZ260" t="str">
            <v>X</v>
          </cell>
          <cell r="CA260" t="str">
            <v>X</v>
          </cell>
          <cell r="CB260" t="str">
            <v>X</v>
          </cell>
          <cell r="CC260">
            <v>1</v>
          </cell>
          <cell r="CD260">
            <v>0</v>
          </cell>
          <cell r="CE260">
            <v>0</v>
          </cell>
          <cell r="CF260">
            <v>0</v>
          </cell>
          <cell r="CG260">
            <v>0</v>
          </cell>
          <cell r="CH260">
            <v>0</v>
          </cell>
          <cell r="CI260">
            <v>0</v>
          </cell>
          <cell r="CJ260">
            <v>0</v>
          </cell>
          <cell r="CK260">
            <v>0</v>
          </cell>
          <cell r="CL260">
            <v>0</v>
          </cell>
          <cell r="CM260">
            <v>0</v>
          </cell>
          <cell r="CN260">
            <v>0</v>
          </cell>
          <cell r="CO260">
            <v>0</v>
          </cell>
        </row>
        <row r="261">
          <cell r="B261" t="str">
            <v>C1961150-01-02</v>
          </cell>
          <cell r="C261" t="str">
            <v>LINDE PROCESS PLANTS</v>
          </cell>
          <cell r="D261" t="str">
            <v>Boening</v>
          </cell>
          <cell r="E261">
            <v>0</v>
          </cell>
          <cell r="F261">
            <v>0</v>
          </cell>
          <cell r="G261">
            <v>0</v>
          </cell>
          <cell r="H261" t="str">
            <v>Margaret</v>
          </cell>
          <cell r="I261" t="str">
            <v>0052KA0190</v>
          </cell>
          <cell r="J261">
            <v>0</v>
          </cell>
          <cell r="K261">
            <v>0</v>
          </cell>
          <cell r="L261">
            <v>0</v>
          </cell>
          <cell r="M261">
            <v>2</v>
          </cell>
          <cell r="N261" t="str">
            <v>LMC-311P</v>
          </cell>
          <cell r="O261">
            <v>340936</v>
          </cell>
          <cell r="P261">
            <v>0</v>
          </cell>
          <cell r="Q261" t="str">
            <v>STD</v>
          </cell>
          <cell r="R261" t="str">
            <v>CB</v>
          </cell>
          <cell r="S261" t="str">
            <v>N</v>
          </cell>
          <cell r="T261" t="str">
            <v>no</v>
          </cell>
          <cell r="U261">
            <v>0</v>
          </cell>
          <cell r="V261">
            <v>40598</v>
          </cell>
          <cell r="W261">
            <v>40767</v>
          </cell>
          <cell r="X261">
            <v>40749</v>
          </cell>
          <cell r="Y261">
            <v>0</v>
          </cell>
          <cell r="Z261">
            <v>40605</v>
          </cell>
          <cell r="AA261">
            <v>40605</v>
          </cell>
          <cell r="AB261">
            <v>40612</v>
          </cell>
          <cell r="AC261">
            <v>40637</v>
          </cell>
          <cell r="AD261">
            <v>40651</v>
          </cell>
          <cell r="AE261">
            <v>40696</v>
          </cell>
          <cell r="AF261">
            <v>40700</v>
          </cell>
          <cell r="AG261">
            <v>0</v>
          </cell>
          <cell r="AH261">
            <v>40719</v>
          </cell>
          <cell r="AI261" t="str">
            <v>-</v>
          </cell>
          <cell r="AJ261">
            <v>73</v>
          </cell>
          <cell r="AK261">
            <v>21.571428571428573</v>
          </cell>
          <cell r="AL261">
            <v>0</v>
          </cell>
          <cell r="AM261">
            <v>0</v>
          </cell>
          <cell r="AN261">
            <v>0</v>
          </cell>
          <cell r="AO261">
            <v>0</v>
          </cell>
          <cell r="AP261">
            <v>0</v>
          </cell>
          <cell r="AQ261">
            <v>0</v>
          </cell>
          <cell r="AR261">
            <v>0</v>
          </cell>
          <cell r="AS261">
            <v>0</v>
          </cell>
          <cell r="AT261">
            <v>0</v>
          </cell>
          <cell r="AU261">
            <v>0</v>
          </cell>
          <cell r="AV261">
            <v>40701</v>
          </cell>
          <cell r="AW261">
            <v>0</v>
          </cell>
          <cell r="AX261">
            <v>40714</v>
          </cell>
          <cell r="AY261">
            <v>40749</v>
          </cell>
          <cell r="AZ261">
            <v>151</v>
          </cell>
          <cell r="BA261">
            <v>74</v>
          </cell>
          <cell r="BB261" t="str">
            <v>Late</v>
          </cell>
          <cell r="BC261" t="str">
            <v/>
          </cell>
          <cell r="BD261">
            <v>0</v>
          </cell>
          <cell r="BE261">
            <v>0</v>
          </cell>
          <cell r="BF261">
            <v>0</v>
          </cell>
          <cell r="BG261">
            <v>0</v>
          </cell>
          <cell r="BH261">
            <v>0</v>
          </cell>
          <cell r="BI261">
            <v>0</v>
          </cell>
          <cell r="BJ261">
            <v>40605</v>
          </cell>
          <cell r="BK261">
            <v>40612</v>
          </cell>
          <cell r="BL261">
            <v>40628</v>
          </cell>
          <cell r="BM261">
            <v>40626</v>
          </cell>
          <cell r="BN261">
            <v>40763</v>
          </cell>
          <cell r="BO261">
            <v>40770</v>
          </cell>
          <cell r="BP261" t="str">
            <v>X</v>
          </cell>
          <cell r="BQ261" t="str">
            <v>X</v>
          </cell>
          <cell r="BR261" t="str">
            <v>X</v>
          </cell>
          <cell r="BS261" t="str">
            <v>X</v>
          </cell>
          <cell r="BT261" t="str">
            <v>X</v>
          </cell>
          <cell r="BU261" t="str">
            <v>X</v>
          </cell>
          <cell r="BV261" t="str">
            <v>X</v>
          </cell>
          <cell r="BW261">
            <v>0</v>
          </cell>
          <cell r="BX261">
            <v>0</v>
          </cell>
          <cell r="BY261">
            <v>0</v>
          </cell>
          <cell r="BZ261" t="str">
            <v>X</v>
          </cell>
          <cell r="CA261" t="str">
            <v>X</v>
          </cell>
          <cell r="CB261" t="str">
            <v>X</v>
          </cell>
          <cell r="CC261">
            <v>1</v>
          </cell>
          <cell r="CD261">
            <v>0</v>
          </cell>
          <cell r="CE261">
            <v>0</v>
          </cell>
          <cell r="CF261">
            <v>0</v>
          </cell>
          <cell r="CG261">
            <v>0</v>
          </cell>
          <cell r="CH261">
            <v>0</v>
          </cell>
          <cell r="CI261">
            <v>0</v>
          </cell>
          <cell r="CJ261">
            <v>0</v>
          </cell>
          <cell r="CK261">
            <v>0</v>
          </cell>
          <cell r="CL261">
            <v>0</v>
          </cell>
          <cell r="CM261">
            <v>0</v>
          </cell>
          <cell r="CN261">
            <v>0</v>
          </cell>
          <cell r="CO261">
            <v>0</v>
          </cell>
        </row>
        <row r="262">
          <cell r="B262" t="str">
            <v>C1977749-01</v>
          </cell>
          <cell r="C262" t="str">
            <v>Exterran Energy Solutions</v>
          </cell>
          <cell r="D262" t="str">
            <v>Boening</v>
          </cell>
          <cell r="E262">
            <v>0</v>
          </cell>
          <cell r="F262">
            <v>0</v>
          </cell>
          <cell r="G262">
            <v>0</v>
          </cell>
          <cell r="H262" t="str">
            <v>Margaret</v>
          </cell>
          <cell r="I262">
            <v>5109128</v>
          </cell>
          <cell r="J262">
            <v>0</v>
          </cell>
          <cell r="K262">
            <v>0</v>
          </cell>
          <cell r="L262">
            <v>0</v>
          </cell>
          <cell r="M262">
            <v>1</v>
          </cell>
          <cell r="N262" t="str">
            <v>BMC-347EF</v>
          </cell>
          <cell r="O262">
            <v>289637</v>
          </cell>
          <cell r="P262">
            <v>0</v>
          </cell>
          <cell r="Q262" t="str">
            <v>STD</v>
          </cell>
          <cell r="R262" t="str">
            <v>CC</v>
          </cell>
          <cell r="S262" t="str">
            <v>N</v>
          </cell>
          <cell r="T262" t="str">
            <v>no</v>
          </cell>
          <cell r="U262">
            <v>0</v>
          </cell>
          <cell r="V262">
            <v>40639</v>
          </cell>
          <cell r="W262">
            <v>40800</v>
          </cell>
          <cell r="X262">
            <v>40828</v>
          </cell>
          <cell r="Y262">
            <v>0</v>
          </cell>
          <cell r="Z262">
            <v>40646</v>
          </cell>
          <cell r="AA262">
            <v>40646</v>
          </cell>
          <cell r="AB262">
            <v>40653</v>
          </cell>
          <cell r="AC262">
            <v>40716</v>
          </cell>
          <cell r="AD262">
            <v>40730</v>
          </cell>
          <cell r="AE262">
            <v>40701</v>
          </cell>
          <cell r="AF262">
            <v>40705</v>
          </cell>
          <cell r="AG262">
            <v>0</v>
          </cell>
          <cell r="AH262">
            <v>40798</v>
          </cell>
          <cell r="AI262" t="str">
            <v>-</v>
          </cell>
          <cell r="AJ262">
            <v>48</v>
          </cell>
          <cell r="AK262">
            <v>27</v>
          </cell>
          <cell r="AL262">
            <v>0</v>
          </cell>
          <cell r="AM262">
            <v>0</v>
          </cell>
          <cell r="AN262">
            <v>0</v>
          </cell>
          <cell r="AO262">
            <v>0</v>
          </cell>
          <cell r="AP262">
            <v>0</v>
          </cell>
          <cell r="AQ262">
            <v>40721</v>
          </cell>
          <cell r="AR262">
            <v>0</v>
          </cell>
          <cell r="AS262">
            <v>0</v>
          </cell>
          <cell r="AT262">
            <v>0</v>
          </cell>
          <cell r="AU262">
            <v>0</v>
          </cell>
          <cell r="AV262">
            <v>40770</v>
          </cell>
          <cell r="AW262">
            <v>0</v>
          </cell>
          <cell r="AX262">
            <v>40772</v>
          </cell>
          <cell r="AY262">
            <v>40815</v>
          </cell>
          <cell r="AZ262">
            <v>176</v>
          </cell>
          <cell r="BA262">
            <v>94</v>
          </cell>
          <cell r="BB262" t="str">
            <v>Late</v>
          </cell>
          <cell r="BC262" t="str">
            <v>On-Time/Early</v>
          </cell>
          <cell r="BD262" t="str">
            <v>FOB</v>
          </cell>
          <cell r="BE262" t="str">
            <v>Arvada</v>
          </cell>
          <cell r="BF262" t="str">
            <v>USA</v>
          </cell>
          <cell r="BG262">
            <v>0</v>
          </cell>
          <cell r="BH262">
            <v>0</v>
          </cell>
          <cell r="BI262">
            <v>0</v>
          </cell>
          <cell r="BJ262">
            <v>40646</v>
          </cell>
          <cell r="BK262">
            <v>40653</v>
          </cell>
          <cell r="BL262">
            <v>40669</v>
          </cell>
          <cell r="BM262">
            <v>40667</v>
          </cell>
          <cell r="BN262">
            <v>40842</v>
          </cell>
          <cell r="BO262">
            <v>40849</v>
          </cell>
          <cell r="BP262" t="str">
            <v>X</v>
          </cell>
          <cell r="BQ262" t="str">
            <v>X</v>
          </cell>
          <cell r="BR262" t="str">
            <v>X</v>
          </cell>
          <cell r="BS262" t="str">
            <v>X</v>
          </cell>
          <cell r="BT262" t="str">
            <v>X</v>
          </cell>
          <cell r="BU262" t="str">
            <v>X</v>
          </cell>
          <cell r="BV262" t="str">
            <v>X</v>
          </cell>
          <cell r="BW262">
            <v>0</v>
          </cell>
          <cell r="BX262">
            <v>0</v>
          </cell>
          <cell r="BY262">
            <v>0</v>
          </cell>
          <cell r="BZ262" t="str">
            <v>X</v>
          </cell>
          <cell r="CA262" t="str">
            <v>X</v>
          </cell>
          <cell r="CB262" t="str">
            <v>X</v>
          </cell>
          <cell r="CC262">
            <v>1</v>
          </cell>
          <cell r="CD262">
            <v>0</v>
          </cell>
          <cell r="CE262">
            <v>0</v>
          </cell>
          <cell r="CF262">
            <v>0</v>
          </cell>
          <cell r="CG262">
            <v>0</v>
          </cell>
          <cell r="CH262">
            <v>0</v>
          </cell>
          <cell r="CI262">
            <v>0</v>
          </cell>
          <cell r="CJ262">
            <v>0</v>
          </cell>
          <cell r="CK262">
            <v>0</v>
          </cell>
          <cell r="CL262">
            <v>0</v>
          </cell>
          <cell r="CM262">
            <v>0</v>
          </cell>
          <cell r="CN262">
            <v>0</v>
          </cell>
          <cell r="CO262">
            <v>0</v>
          </cell>
        </row>
        <row r="263">
          <cell r="B263" t="str">
            <v>C2023944-01</v>
          </cell>
          <cell r="C263" t="str">
            <v>Kinder Morgan</v>
          </cell>
          <cell r="D263" t="str">
            <v>Horner</v>
          </cell>
          <cell r="E263">
            <v>0</v>
          </cell>
          <cell r="F263">
            <v>0</v>
          </cell>
          <cell r="G263">
            <v>0</v>
          </cell>
          <cell r="H263" t="str">
            <v>Kursten</v>
          </cell>
          <cell r="I263" t="str">
            <v>644947-0-STAT</v>
          </cell>
          <cell r="J263">
            <v>0</v>
          </cell>
          <cell r="K263">
            <v>0</v>
          </cell>
          <cell r="L263">
            <v>0</v>
          </cell>
          <cell r="M263">
            <v>1</v>
          </cell>
          <cell r="N263" t="str">
            <v>LMC-311P</v>
          </cell>
          <cell r="O263">
            <v>33786.33</v>
          </cell>
          <cell r="P263">
            <v>0</v>
          </cell>
          <cell r="Q263" t="str">
            <v>STD</v>
          </cell>
          <cell r="R263" t="str">
            <v>CA</v>
          </cell>
          <cell r="S263">
            <v>0</v>
          </cell>
          <cell r="T263" t="str">
            <v>no</v>
          </cell>
          <cell r="U263">
            <v>0</v>
          </cell>
          <cell r="V263">
            <v>40752</v>
          </cell>
          <cell r="W263">
            <v>40767</v>
          </cell>
          <cell r="X263">
            <v>40795</v>
          </cell>
          <cell r="Y263">
            <v>0</v>
          </cell>
          <cell r="Z263">
            <v>40759</v>
          </cell>
          <cell r="AA263">
            <v>40759</v>
          </cell>
          <cell r="AB263">
            <v>40766</v>
          </cell>
          <cell r="AC263">
            <v>40683</v>
          </cell>
          <cell r="AD263">
            <v>40697</v>
          </cell>
          <cell r="AE263">
            <v>40703</v>
          </cell>
          <cell r="AF263">
            <v>40707</v>
          </cell>
          <cell r="AG263">
            <v>0</v>
          </cell>
          <cell r="AH263">
            <v>40765</v>
          </cell>
          <cell r="AI263" t="str">
            <v>-</v>
          </cell>
          <cell r="AJ263">
            <v>-34</v>
          </cell>
          <cell r="AK263">
            <v>6.1428571428571432</v>
          </cell>
          <cell r="AL263">
            <v>0</v>
          </cell>
          <cell r="AM263">
            <v>0</v>
          </cell>
          <cell r="AN263">
            <v>0</v>
          </cell>
          <cell r="AO263">
            <v>0</v>
          </cell>
          <cell r="AP263">
            <v>0</v>
          </cell>
          <cell r="AQ263">
            <v>0</v>
          </cell>
          <cell r="AR263">
            <v>0</v>
          </cell>
          <cell r="AS263">
            <v>0</v>
          </cell>
          <cell r="AT263">
            <v>0</v>
          </cell>
          <cell r="AU263">
            <v>0</v>
          </cell>
          <cell r="AV263">
            <v>40620</v>
          </cell>
          <cell r="AW263">
            <v>0</v>
          </cell>
          <cell r="AX263">
            <v>40668</v>
          </cell>
          <cell r="AY263">
            <v>40806</v>
          </cell>
          <cell r="AZ263">
            <v>54</v>
          </cell>
          <cell r="BA263">
            <v>-95</v>
          </cell>
          <cell r="BB263" t="str">
            <v>On-Time/Early</v>
          </cell>
          <cell r="BC263" t="str">
            <v/>
          </cell>
          <cell r="BD263">
            <v>0</v>
          </cell>
          <cell r="BE263">
            <v>0</v>
          </cell>
          <cell r="BF263">
            <v>0</v>
          </cell>
          <cell r="BG263">
            <v>0</v>
          </cell>
          <cell r="BH263">
            <v>0</v>
          </cell>
          <cell r="BI263">
            <v>0</v>
          </cell>
          <cell r="BJ263">
            <v>40759</v>
          </cell>
          <cell r="BK263">
            <v>40766</v>
          </cell>
          <cell r="BL263">
            <v>40773</v>
          </cell>
          <cell r="BM263">
            <v>40780</v>
          </cell>
          <cell r="BN263">
            <v>40809</v>
          </cell>
          <cell r="BO263">
            <v>40816</v>
          </cell>
          <cell r="BP263" t="str">
            <v>-</v>
          </cell>
          <cell r="BQ263" t="str">
            <v>-</v>
          </cell>
          <cell r="BR263" t="str">
            <v>X</v>
          </cell>
          <cell r="BS263" t="str">
            <v>-</v>
          </cell>
          <cell r="BT263" t="str">
            <v>-</v>
          </cell>
          <cell r="BU263">
            <v>41117</v>
          </cell>
          <cell r="BV263">
            <v>41117</v>
          </cell>
          <cell r="BW263">
            <v>0</v>
          </cell>
          <cell r="BX263">
            <v>0</v>
          </cell>
          <cell r="BY263">
            <v>0</v>
          </cell>
          <cell r="BZ263" t="str">
            <v>-</v>
          </cell>
          <cell r="CA263" t="str">
            <v>-</v>
          </cell>
          <cell r="CB263" t="str">
            <v>X</v>
          </cell>
          <cell r="CC263">
            <v>1</v>
          </cell>
          <cell r="CD263">
            <v>0</v>
          </cell>
          <cell r="CE263">
            <v>0</v>
          </cell>
          <cell r="CF263">
            <v>0</v>
          </cell>
          <cell r="CG263">
            <v>0</v>
          </cell>
          <cell r="CH263">
            <v>0</v>
          </cell>
          <cell r="CI263">
            <v>0</v>
          </cell>
          <cell r="CJ263">
            <v>0</v>
          </cell>
          <cell r="CK263">
            <v>0</v>
          </cell>
          <cell r="CL263">
            <v>0</v>
          </cell>
          <cell r="CM263">
            <v>0</v>
          </cell>
          <cell r="CN263">
            <v>0</v>
          </cell>
          <cell r="CO263">
            <v>0</v>
          </cell>
        </row>
        <row r="264">
          <cell r="B264" t="str">
            <v>A1941542-03-04</v>
          </cell>
          <cell r="C264" t="str">
            <v>SAJ/Jindal Steel</v>
          </cell>
          <cell r="D264" t="str">
            <v>Parks</v>
          </cell>
          <cell r="E264">
            <v>0</v>
          </cell>
          <cell r="F264">
            <v>0</v>
          </cell>
          <cell r="G264">
            <v>0</v>
          </cell>
          <cell r="H264" t="str">
            <v>Mary</v>
          </cell>
          <cell r="I264" t="str">
            <v>SNT38E-1004R1</v>
          </cell>
          <cell r="J264">
            <v>0</v>
          </cell>
          <cell r="K264">
            <v>0</v>
          </cell>
          <cell r="L264" t="str">
            <v>Knapp</v>
          </cell>
          <cell r="M264">
            <v>2</v>
          </cell>
          <cell r="N264" t="str">
            <v>LMV-322</v>
          </cell>
          <cell r="O264">
            <v>318736.36</v>
          </cell>
          <cell r="P264">
            <v>0</v>
          </cell>
          <cell r="Q264" t="str">
            <v>CPX</v>
          </cell>
          <cell r="R264" t="str">
            <v>PC</v>
          </cell>
          <cell r="S264" t="str">
            <v>Y</v>
          </cell>
          <cell r="T264" t="str">
            <v>no</v>
          </cell>
          <cell r="U264">
            <v>0</v>
          </cell>
          <cell r="V264">
            <v>40550</v>
          </cell>
          <cell r="W264">
            <v>40767</v>
          </cell>
          <cell r="X264">
            <v>40862</v>
          </cell>
          <cell r="Y264">
            <v>0</v>
          </cell>
          <cell r="Z264">
            <v>40557</v>
          </cell>
          <cell r="AA264">
            <v>40557</v>
          </cell>
          <cell r="AB264">
            <v>40557</v>
          </cell>
          <cell r="AC264">
            <v>40750</v>
          </cell>
          <cell r="AD264">
            <v>40764</v>
          </cell>
          <cell r="AE264">
            <v>40705</v>
          </cell>
          <cell r="AF264">
            <v>40708</v>
          </cell>
          <cell r="AG264">
            <v>0</v>
          </cell>
          <cell r="AH264">
            <v>40832</v>
          </cell>
          <cell r="AI264" t="str">
            <v>-</v>
          </cell>
          <cell r="AJ264">
            <v>113</v>
          </cell>
          <cell r="AK264">
            <v>44.571428571428569</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40862</v>
          </cell>
          <cell r="AZ264">
            <v>312</v>
          </cell>
          <cell r="BA264" t="str">
            <v/>
          </cell>
          <cell r="BB264" t="str">
            <v/>
          </cell>
          <cell r="BC264" t="str">
            <v/>
          </cell>
          <cell r="BD264" t="str">
            <v>EXW</v>
          </cell>
          <cell r="BE264" t="str">
            <v>Arvada</v>
          </cell>
          <cell r="BF264" t="str">
            <v>INDIA</v>
          </cell>
          <cell r="BG264">
            <v>0</v>
          </cell>
          <cell r="BH264">
            <v>0</v>
          </cell>
          <cell r="BI264" t="str">
            <v>Seaworthy Exbox</v>
          </cell>
          <cell r="BJ264">
            <v>40557</v>
          </cell>
          <cell r="BK264">
            <v>40564</v>
          </cell>
          <cell r="BL264">
            <v>40573</v>
          </cell>
          <cell r="BM264">
            <v>40578</v>
          </cell>
          <cell r="BN264">
            <v>40876</v>
          </cell>
          <cell r="BO264">
            <v>40883</v>
          </cell>
          <cell r="BP264" t="str">
            <v>X</v>
          </cell>
          <cell r="BQ264" t="str">
            <v>X</v>
          </cell>
          <cell r="BR264" t="str">
            <v>X</v>
          </cell>
          <cell r="BS264" t="str">
            <v>X</v>
          </cell>
          <cell r="BT264" t="str">
            <v>X</v>
          </cell>
          <cell r="BU264" t="str">
            <v>X</v>
          </cell>
          <cell r="BV264" t="str">
            <v>X</v>
          </cell>
          <cell r="BW264">
            <v>0</v>
          </cell>
          <cell r="BX264">
            <v>0</v>
          </cell>
          <cell r="BY264">
            <v>0</v>
          </cell>
          <cell r="BZ264" t="str">
            <v>X</v>
          </cell>
          <cell r="CA264" t="str">
            <v>X</v>
          </cell>
          <cell r="CB264" t="str">
            <v>X</v>
          </cell>
          <cell r="CC264">
            <v>1</v>
          </cell>
          <cell r="CD264">
            <v>0</v>
          </cell>
        </row>
        <row r="265">
          <cell r="B265" t="str">
            <v>A1941542-01-02</v>
          </cell>
          <cell r="C265" t="str">
            <v>SAJ/Jindal Steel</v>
          </cell>
          <cell r="D265" t="str">
            <v>Parks</v>
          </cell>
          <cell r="E265">
            <v>0</v>
          </cell>
          <cell r="F265">
            <v>0</v>
          </cell>
          <cell r="G265">
            <v>0</v>
          </cell>
          <cell r="H265" t="str">
            <v>Mary</v>
          </cell>
          <cell r="I265" t="str">
            <v>SNT38E-1004R1</v>
          </cell>
          <cell r="J265">
            <v>0</v>
          </cell>
          <cell r="K265">
            <v>0</v>
          </cell>
          <cell r="L265" t="str">
            <v>Knapp</v>
          </cell>
          <cell r="M265">
            <v>2</v>
          </cell>
          <cell r="N265" t="str">
            <v>LMV-322</v>
          </cell>
          <cell r="O265">
            <v>295660.27</v>
          </cell>
          <cell r="P265">
            <v>0</v>
          </cell>
          <cell r="Q265" t="str">
            <v>CPX</v>
          </cell>
          <cell r="R265" t="str">
            <v>PC</v>
          </cell>
          <cell r="S265" t="str">
            <v>Y</v>
          </cell>
          <cell r="T265" t="str">
            <v>no</v>
          </cell>
          <cell r="U265">
            <v>0</v>
          </cell>
          <cell r="V265">
            <v>40550</v>
          </cell>
          <cell r="W265">
            <v>40767</v>
          </cell>
          <cell r="X265">
            <v>40886</v>
          </cell>
          <cell r="Y265">
            <v>0</v>
          </cell>
          <cell r="Z265">
            <v>40557</v>
          </cell>
          <cell r="AA265">
            <v>40557</v>
          </cell>
          <cell r="AB265">
            <v>40557</v>
          </cell>
          <cell r="AC265">
            <v>40774</v>
          </cell>
          <cell r="AD265">
            <v>40788</v>
          </cell>
          <cell r="AE265">
            <v>40705</v>
          </cell>
          <cell r="AF265">
            <v>40708</v>
          </cell>
          <cell r="AG265">
            <v>0</v>
          </cell>
          <cell r="AH265">
            <v>40856</v>
          </cell>
          <cell r="AI265" t="str">
            <v>-</v>
          </cell>
          <cell r="AJ265">
            <v>113</v>
          </cell>
          <cell r="AK265">
            <v>48</v>
          </cell>
          <cell r="AL265">
            <v>0</v>
          </cell>
          <cell r="AM265">
            <v>0</v>
          </cell>
          <cell r="AN265">
            <v>0</v>
          </cell>
          <cell r="AO265">
            <v>0</v>
          </cell>
          <cell r="AP265">
            <v>0</v>
          </cell>
          <cell r="AQ265">
            <v>40736</v>
          </cell>
          <cell r="AR265">
            <v>0</v>
          </cell>
          <cell r="AS265">
            <v>0</v>
          </cell>
          <cell r="AT265">
            <v>0</v>
          </cell>
          <cell r="AU265">
            <v>0</v>
          </cell>
          <cell r="AV265">
            <v>40787</v>
          </cell>
          <cell r="AW265">
            <v>0</v>
          </cell>
          <cell r="AX265">
            <v>40800</v>
          </cell>
          <cell r="AY265">
            <v>40928</v>
          </cell>
          <cell r="AZ265">
            <v>378</v>
          </cell>
          <cell r="BA265">
            <v>170</v>
          </cell>
          <cell r="BB265" t="str">
            <v>Late</v>
          </cell>
          <cell r="BC265" t="str">
            <v>On-Time/Early</v>
          </cell>
          <cell r="BD265" t="str">
            <v>EXW</v>
          </cell>
          <cell r="BE265" t="str">
            <v>Arvada</v>
          </cell>
          <cell r="BF265" t="str">
            <v>INDIA</v>
          </cell>
          <cell r="BG265">
            <v>0</v>
          </cell>
          <cell r="BH265">
            <v>0</v>
          </cell>
          <cell r="BI265" t="str">
            <v>Seaworthy Exbox</v>
          </cell>
          <cell r="BJ265">
            <v>40557</v>
          </cell>
          <cell r="BK265">
            <v>40564</v>
          </cell>
          <cell r="BL265">
            <v>40573</v>
          </cell>
          <cell r="BM265">
            <v>40578</v>
          </cell>
          <cell r="BN265">
            <v>40900</v>
          </cell>
          <cell r="BO265">
            <v>40907</v>
          </cell>
          <cell r="BP265" t="str">
            <v>X</v>
          </cell>
          <cell r="BQ265" t="str">
            <v>X</v>
          </cell>
          <cell r="BR265" t="str">
            <v>X</v>
          </cell>
          <cell r="BS265" t="str">
            <v>X</v>
          </cell>
          <cell r="BT265" t="str">
            <v>X</v>
          </cell>
          <cell r="BU265" t="str">
            <v>X</v>
          </cell>
          <cell r="BV265" t="str">
            <v>X</v>
          </cell>
          <cell r="BW265">
            <v>0</v>
          </cell>
          <cell r="BX265">
            <v>0</v>
          </cell>
          <cell r="BY265">
            <v>0</v>
          </cell>
          <cell r="BZ265" t="str">
            <v>X</v>
          </cell>
          <cell r="CA265" t="str">
            <v>X</v>
          </cell>
          <cell r="CB265" t="str">
            <v>X</v>
          </cell>
          <cell r="CC265">
            <v>1</v>
          </cell>
          <cell r="CD265">
            <v>0</v>
          </cell>
          <cell r="CE265">
            <v>0</v>
          </cell>
          <cell r="CF265">
            <v>0</v>
          </cell>
          <cell r="CG265">
            <v>0</v>
          </cell>
          <cell r="CH265">
            <v>0</v>
          </cell>
          <cell r="CI265">
            <v>0</v>
          </cell>
          <cell r="CJ265">
            <v>0</v>
          </cell>
          <cell r="CK265">
            <v>0</v>
          </cell>
          <cell r="CL265">
            <v>0</v>
          </cell>
          <cell r="CM265">
            <v>0</v>
          </cell>
          <cell r="CN265">
            <v>0</v>
          </cell>
          <cell r="CO265">
            <v>0</v>
          </cell>
        </row>
        <row r="266">
          <cell r="B266" t="str">
            <v>C1947526-01</v>
          </cell>
          <cell r="C266" t="str">
            <v>Enterprise Field Service LLC</v>
          </cell>
          <cell r="D266" t="str">
            <v>Rea</v>
          </cell>
          <cell r="E266">
            <v>0</v>
          </cell>
          <cell r="F266">
            <v>0</v>
          </cell>
          <cell r="G266">
            <v>0</v>
          </cell>
          <cell r="H266" t="str">
            <v>Margaret</v>
          </cell>
          <cell r="I266">
            <v>209142</v>
          </cell>
          <cell r="J266">
            <v>0</v>
          </cell>
          <cell r="K266">
            <v>0</v>
          </cell>
          <cell r="L266">
            <v>0</v>
          </cell>
          <cell r="M266">
            <v>1</v>
          </cell>
          <cell r="N266" t="str">
            <v>LMC-333</v>
          </cell>
          <cell r="O266">
            <v>171091</v>
          </cell>
          <cell r="P266">
            <v>0</v>
          </cell>
          <cell r="Q266" t="str">
            <v>STD</v>
          </cell>
          <cell r="R266" t="str">
            <v>CA</v>
          </cell>
          <cell r="S266" t="str">
            <v>N</v>
          </cell>
          <cell r="T266" t="str">
            <v>no</v>
          </cell>
          <cell r="U266">
            <v>0</v>
          </cell>
          <cell r="V266">
            <v>40564</v>
          </cell>
          <cell r="W266">
            <v>40781</v>
          </cell>
          <cell r="X266">
            <v>40816</v>
          </cell>
          <cell r="Y266">
            <v>0</v>
          </cell>
          <cell r="Z266">
            <v>40571</v>
          </cell>
          <cell r="AA266">
            <v>40571</v>
          </cell>
          <cell r="AB266">
            <v>40578</v>
          </cell>
          <cell r="AC266">
            <v>40704</v>
          </cell>
          <cell r="AD266">
            <v>40718</v>
          </cell>
          <cell r="AE266">
            <v>40717</v>
          </cell>
          <cell r="AF266">
            <v>40721</v>
          </cell>
          <cell r="AG266">
            <v>0</v>
          </cell>
          <cell r="AH266">
            <v>40786</v>
          </cell>
          <cell r="AI266" t="str">
            <v>-</v>
          </cell>
          <cell r="AJ266">
            <v>112</v>
          </cell>
          <cell r="AK266">
            <v>36</v>
          </cell>
          <cell r="AL266">
            <v>0</v>
          </cell>
          <cell r="AM266">
            <v>0</v>
          </cell>
          <cell r="AN266">
            <v>0</v>
          </cell>
          <cell r="AO266">
            <v>0</v>
          </cell>
          <cell r="AP266">
            <v>0</v>
          </cell>
          <cell r="AQ266">
            <v>40687</v>
          </cell>
          <cell r="AR266">
            <v>0</v>
          </cell>
          <cell r="AS266">
            <v>0</v>
          </cell>
          <cell r="AT266">
            <v>0</v>
          </cell>
          <cell r="AU266">
            <v>0</v>
          </cell>
          <cell r="AV266">
            <v>40737</v>
          </cell>
          <cell r="AW266">
            <v>0</v>
          </cell>
          <cell r="AX266">
            <v>40746</v>
          </cell>
          <cell r="AY266">
            <v>40816</v>
          </cell>
          <cell r="AZ266">
            <v>252</v>
          </cell>
          <cell r="BA266">
            <v>124</v>
          </cell>
          <cell r="BB266" t="str">
            <v>Late</v>
          </cell>
          <cell r="BC266" t="str">
            <v>On-Time/Early</v>
          </cell>
          <cell r="BD266">
            <v>0</v>
          </cell>
          <cell r="BE266">
            <v>0</v>
          </cell>
          <cell r="BF266">
            <v>0</v>
          </cell>
          <cell r="BG266">
            <v>0</v>
          </cell>
          <cell r="BH266">
            <v>0</v>
          </cell>
          <cell r="BI266">
            <v>0</v>
          </cell>
          <cell r="BJ266">
            <v>40571</v>
          </cell>
          <cell r="BK266">
            <v>40578</v>
          </cell>
          <cell r="BL266">
            <v>40585</v>
          </cell>
          <cell r="BM266">
            <v>40592</v>
          </cell>
          <cell r="BN266">
            <v>40830</v>
          </cell>
          <cell r="BO266">
            <v>40837</v>
          </cell>
          <cell r="BP266" t="str">
            <v>X</v>
          </cell>
          <cell r="BQ266" t="str">
            <v>X</v>
          </cell>
          <cell r="BR266" t="str">
            <v>X</v>
          </cell>
          <cell r="BS266" t="str">
            <v>X</v>
          </cell>
          <cell r="BT266" t="str">
            <v>X</v>
          </cell>
          <cell r="BU266" t="str">
            <v>X</v>
          </cell>
          <cell r="BV266" t="str">
            <v>X</v>
          </cell>
          <cell r="BW266">
            <v>0</v>
          </cell>
          <cell r="BX266">
            <v>0</v>
          </cell>
          <cell r="BY266">
            <v>0</v>
          </cell>
          <cell r="BZ266" t="str">
            <v>X</v>
          </cell>
          <cell r="CA266" t="str">
            <v>X</v>
          </cell>
          <cell r="CB266" t="str">
            <v>X</v>
          </cell>
          <cell r="CC266">
            <v>1</v>
          </cell>
          <cell r="CD266">
            <v>0</v>
          </cell>
          <cell r="CE266">
            <v>0</v>
          </cell>
          <cell r="CF266">
            <v>0</v>
          </cell>
          <cell r="CG266">
            <v>0</v>
          </cell>
          <cell r="CH266">
            <v>0</v>
          </cell>
          <cell r="CI266">
            <v>0</v>
          </cell>
          <cell r="CJ266">
            <v>0</v>
          </cell>
          <cell r="CK266">
            <v>0</v>
          </cell>
          <cell r="CL266">
            <v>0</v>
          </cell>
          <cell r="CM266">
            <v>0</v>
          </cell>
          <cell r="CN266">
            <v>0</v>
          </cell>
          <cell r="CO266">
            <v>0</v>
          </cell>
        </row>
        <row r="267">
          <cell r="B267" t="str">
            <v>C1998632-01</v>
          </cell>
          <cell r="C267" t="str">
            <v>EPC / MARKWEST</v>
          </cell>
          <cell r="D267" t="str">
            <v>Horner</v>
          </cell>
          <cell r="E267">
            <v>0</v>
          </cell>
          <cell r="F267">
            <v>0</v>
          </cell>
          <cell r="G267">
            <v>0</v>
          </cell>
          <cell r="H267" t="str">
            <v>Margaret</v>
          </cell>
          <cell r="I267">
            <v>3581105335</v>
          </cell>
          <cell r="J267">
            <v>0</v>
          </cell>
          <cell r="K267">
            <v>0</v>
          </cell>
          <cell r="L267">
            <v>0</v>
          </cell>
          <cell r="M267">
            <v>1</v>
          </cell>
          <cell r="N267" t="str">
            <v>LMC311P</v>
          </cell>
          <cell r="O267">
            <v>113508</v>
          </cell>
          <cell r="P267">
            <v>0</v>
          </cell>
          <cell r="Q267" t="str">
            <v>STD</v>
          </cell>
          <cell r="R267" t="str">
            <v>CA</v>
          </cell>
          <cell r="S267" t="str">
            <v>N</v>
          </cell>
          <cell r="T267" t="str">
            <v>no</v>
          </cell>
          <cell r="U267">
            <v>0</v>
          </cell>
          <cell r="V267">
            <v>40689</v>
          </cell>
          <cell r="W267">
            <v>40784</v>
          </cell>
          <cell r="X267">
            <v>40785</v>
          </cell>
          <cell r="Y267">
            <v>0</v>
          </cell>
          <cell r="Z267">
            <v>40696</v>
          </cell>
          <cell r="AA267">
            <v>40696</v>
          </cell>
          <cell r="AB267">
            <v>40703</v>
          </cell>
          <cell r="AC267">
            <v>40673</v>
          </cell>
          <cell r="AD267">
            <v>40687</v>
          </cell>
          <cell r="AE267">
            <v>40720</v>
          </cell>
          <cell r="AF267">
            <v>40724</v>
          </cell>
          <cell r="AG267">
            <v>0</v>
          </cell>
          <cell r="AH267">
            <v>40755</v>
          </cell>
          <cell r="AI267" t="str">
            <v>-</v>
          </cell>
          <cell r="AJ267">
            <v>26</v>
          </cell>
          <cell r="AK267">
            <v>13.714285714285714</v>
          </cell>
          <cell r="AL267">
            <v>0</v>
          </cell>
          <cell r="AM267">
            <v>0</v>
          </cell>
          <cell r="AN267">
            <v>0</v>
          </cell>
          <cell r="AO267">
            <v>0</v>
          </cell>
          <cell r="AP267">
            <v>0</v>
          </cell>
          <cell r="AQ267">
            <v>0</v>
          </cell>
          <cell r="AR267">
            <v>0</v>
          </cell>
          <cell r="AS267">
            <v>0</v>
          </cell>
          <cell r="AT267">
            <v>0</v>
          </cell>
          <cell r="AU267">
            <v>0</v>
          </cell>
          <cell r="AV267">
            <v>40625</v>
          </cell>
          <cell r="AW267">
            <v>0</v>
          </cell>
          <cell r="AX267">
            <v>40627</v>
          </cell>
          <cell r="AY267">
            <v>40737</v>
          </cell>
          <cell r="AZ267">
            <v>48</v>
          </cell>
          <cell r="BA267">
            <v>-47</v>
          </cell>
          <cell r="BB267" t="str">
            <v>On-Time/Early</v>
          </cell>
          <cell r="BC267" t="str">
            <v/>
          </cell>
          <cell r="BD267">
            <v>0</v>
          </cell>
          <cell r="BE267">
            <v>0</v>
          </cell>
          <cell r="BF267">
            <v>0</v>
          </cell>
          <cell r="BG267">
            <v>0</v>
          </cell>
          <cell r="BH267">
            <v>0</v>
          </cell>
          <cell r="BI267">
            <v>0</v>
          </cell>
          <cell r="BJ267">
            <v>40696</v>
          </cell>
          <cell r="BK267">
            <v>40703</v>
          </cell>
          <cell r="BL267">
            <v>40710</v>
          </cell>
          <cell r="BM267">
            <v>40717</v>
          </cell>
          <cell r="BN267">
            <v>40799</v>
          </cell>
          <cell r="BO267">
            <v>40806</v>
          </cell>
          <cell r="BP267" t="str">
            <v>X</v>
          </cell>
          <cell r="BQ267" t="str">
            <v>X</v>
          </cell>
          <cell r="BR267" t="str">
            <v>X</v>
          </cell>
          <cell r="BS267" t="str">
            <v>X</v>
          </cell>
          <cell r="BT267" t="str">
            <v>X</v>
          </cell>
          <cell r="BU267" t="str">
            <v>X</v>
          </cell>
          <cell r="BV267" t="str">
            <v>X</v>
          </cell>
          <cell r="BW267">
            <v>0</v>
          </cell>
          <cell r="BX267">
            <v>0</v>
          </cell>
          <cell r="BY267">
            <v>0</v>
          </cell>
          <cell r="BZ267" t="str">
            <v>X</v>
          </cell>
          <cell r="CA267" t="str">
            <v>X</v>
          </cell>
          <cell r="CB267" t="str">
            <v>X</v>
          </cell>
          <cell r="CC267">
            <v>1</v>
          </cell>
          <cell r="CD267">
            <v>0</v>
          </cell>
          <cell r="CE267">
            <v>0</v>
          </cell>
          <cell r="CF267">
            <v>0</v>
          </cell>
          <cell r="CG267">
            <v>0</v>
          </cell>
          <cell r="CH267">
            <v>0</v>
          </cell>
          <cell r="CI267">
            <v>0</v>
          </cell>
          <cell r="CJ267">
            <v>0</v>
          </cell>
          <cell r="CK267">
            <v>0</v>
          </cell>
          <cell r="CL267">
            <v>0</v>
          </cell>
          <cell r="CM267">
            <v>0</v>
          </cell>
          <cell r="CN267">
            <v>0</v>
          </cell>
          <cell r="CO267">
            <v>0</v>
          </cell>
        </row>
        <row r="268">
          <cell r="B268" t="str">
            <v>A1922805-01</v>
          </cell>
          <cell r="C268" t="str">
            <v>SAJ/ SK Eng. / Abu Dhabi Refining Co.</v>
          </cell>
          <cell r="D268" t="str">
            <v>Hepler</v>
          </cell>
          <cell r="E268">
            <v>0</v>
          </cell>
          <cell r="F268">
            <v>0</v>
          </cell>
          <cell r="G268">
            <v>0</v>
          </cell>
          <cell r="H268" t="str">
            <v>Nancy</v>
          </cell>
          <cell r="I268" t="str">
            <v>SNT37E-1031</v>
          </cell>
          <cell r="J268">
            <v>0</v>
          </cell>
          <cell r="K268">
            <v>0</v>
          </cell>
          <cell r="L268">
            <v>0</v>
          </cell>
          <cell r="M268">
            <v>1</v>
          </cell>
          <cell r="N268" t="str">
            <v>LMV-322</v>
          </cell>
          <cell r="O268">
            <v>169943.31</v>
          </cell>
          <cell r="P268">
            <v>0</v>
          </cell>
          <cell r="Q268" t="str">
            <v>CPX</v>
          </cell>
          <cell r="R268" t="str">
            <v>PC</v>
          </cell>
          <cell r="S268" t="str">
            <v>Y</v>
          </cell>
          <cell r="T268" t="str">
            <v>no</v>
          </cell>
          <cell r="U268">
            <v>0</v>
          </cell>
          <cell r="V268">
            <v>40500</v>
          </cell>
          <cell r="W268">
            <v>40786</v>
          </cell>
          <cell r="X268">
            <v>40869</v>
          </cell>
          <cell r="Y268">
            <v>0</v>
          </cell>
          <cell r="Z268">
            <v>40507</v>
          </cell>
          <cell r="AA268">
            <v>40507</v>
          </cell>
          <cell r="AB268">
            <v>40507</v>
          </cell>
          <cell r="AC268">
            <v>40757</v>
          </cell>
          <cell r="AD268">
            <v>40771</v>
          </cell>
          <cell r="AE268">
            <v>40724</v>
          </cell>
          <cell r="AF268">
            <v>40727</v>
          </cell>
          <cell r="AG268">
            <v>0</v>
          </cell>
          <cell r="AH268">
            <v>40839</v>
          </cell>
          <cell r="AI268" t="str">
            <v>-</v>
          </cell>
          <cell r="AJ268">
            <v>162</v>
          </cell>
          <cell r="AK268">
            <v>52.714285714285715</v>
          </cell>
          <cell r="AL268">
            <v>0</v>
          </cell>
          <cell r="AM268">
            <v>0</v>
          </cell>
          <cell r="AN268">
            <v>0</v>
          </cell>
          <cell r="AO268">
            <v>0</v>
          </cell>
          <cell r="AP268">
            <v>0</v>
          </cell>
          <cell r="AQ268">
            <v>0</v>
          </cell>
          <cell r="AR268">
            <v>0</v>
          </cell>
          <cell r="AS268">
            <v>0</v>
          </cell>
          <cell r="AT268">
            <v>0</v>
          </cell>
          <cell r="AU268">
            <v>0</v>
          </cell>
          <cell r="AV268">
            <v>40583</v>
          </cell>
          <cell r="AW268">
            <v>0</v>
          </cell>
          <cell r="AX268">
            <v>40592</v>
          </cell>
          <cell r="AY268">
            <v>40886</v>
          </cell>
          <cell r="AZ268">
            <v>386</v>
          </cell>
          <cell r="BA268">
            <v>60</v>
          </cell>
          <cell r="BB268" t="str">
            <v>On-Time/Early</v>
          </cell>
          <cell r="BC268" t="str">
            <v/>
          </cell>
          <cell r="BD268" t="str">
            <v>EXW</v>
          </cell>
          <cell r="BE268">
            <v>0</v>
          </cell>
          <cell r="BF268" t="str">
            <v>AE</v>
          </cell>
          <cell r="BG268">
            <v>0</v>
          </cell>
          <cell r="BH268" t="str">
            <v>SI</v>
          </cell>
          <cell r="BI268">
            <v>0</v>
          </cell>
          <cell r="BJ268">
            <v>40507</v>
          </cell>
          <cell r="BK268">
            <v>40514</v>
          </cell>
          <cell r="BL268">
            <v>40523</v>
          </cell>
          <cell r="BM268">
            <v>40528</v>
          </cell>
          <cell r="BN268">
            <v>40883</v>
          </cell>
          <cell r="BO268">
            <v>40890</v>
          </cell>
          <cell r="BP268" t="str">
            <v>X</v>
          </cell>
          <cell r="BQ268" t="str">
            <v>X</v>
          </cell>
          <cell r="BR268" t="str">
            <v>X</v>
          </cell>
          <cell r="BS268" t="str">
            <v>X</v>
          </cell>
          <cell r="BT268" t="str">
            <v>X</v>
          </cell>
          <cell r="BU268" t="str">
            <v>X</v>
          </cell>
          <cell r="BV268" t="str">
            <v>X</v>
          </cell>
          <cell r="BW268">
            <v>0</v>
          </cell>
          <cell r="BX268">
            <v>0</v>
          </cell>
          <cell r="BY268">
            <v>0</v>
          </cell>
          <cell r="BZ268" t="str">
            <v>X</v>
          </cell>
          <cell r="CA268" t="str">
            <v>X</v>
          </cell>
          <cell r="CB268" t="str">
            <v>X</v>
          </cell>
          <cell r="CC268">
            <v>1</v>
          </cell>
          <cell r="CD268">
            <v>0</v>
          </cell>
          <cell r="CE268">
            <v>0</v>
          </cell>
          <cell r="CF268">
            <v>0</v>
          </cell>
          <cell r="CG268">
            <v>0</v>
          </cell>
          <cell r="CH268">
            <v>0</v>
          </cell>
          <cell r="CI268">
            <v>0</v>
          </cell>
          <cell r="CJ268">
            <v>0</v>
          </cell>
          <cell r="CK268">
            <v>0</v>
          </cell>
          <cell r="CL268">
            <v>0</v>
          </cell>
          <cell r="CM268">
            <v>0</v>
          </cell>
          <cell r="CN268">
            <v>0</v>
          </cell>
          <cell r="CO268">
            <v>0</v>
          </cell>
        </row>
        <row r="269">
          <cell r="B269" t="str">
            <v>A1922805-02</v>
          </cell>
          <cell r="C269" t="str">
            <v>SAJ/ SK Eng. / Abu Dhabi Refining Co.</v>
          </cell>
          <cell r="D269" t="str">
            <v>Hepler</v>
          </cell>
          <cell r="E269">
            <v>0</v>
          </cell>
          <cell r="F269">
            <v>0</v>
          </cell>
          <cell r="G269">
            <v>0</v>
          </cell>
          <cell r="H269" t="str">
            <v>Nancy</v>
          </cell>
          <cell r="I269" t="str">
            <v>SNT37E-1031</v>
          </cell>
          <cell r="J269">
            <v>0</v>
          </cell>
          <cell r="K269">
            <v>0</v>
          </cell>
          <cell r="L269">
            <v>0</v>
          </cell>
          <cell r="M269">
            <v>1</v>
          </cell>
          <cell r="N269" t="str">
            <v>LMV-322</v>
          </cell>
          <cell r="O269">
            <v>169943.31</v>
          </cell>
          <cell r="P269">
            <v>0</v>
          </cell>
          <cell r="Q269" t="str">
            <v>CPX</v>
          </cell>
          <cell r="R269" t="str">
            <v>PC</v>
          </cell>
          <cell r="S269" t="str">
            <v>Y</v>
          </cell>
          <cell r="T269" t="str">
            <v>no</v>
          </cell>
          <cell r="U269">
            <v>0</v>
          </cell>
          <cell r="V269">
            <v>40500</v>
          </cell>
          <cell r="W269">
            <v>40786</v>
          </cell>
          <cell r="X269">
            <v>40869</v>
          </cell>
          <cell r="Y269">
            <v>0</v>
          </cell>
          <cell r="Z269">
            <v>40507</v>
          </cell>
          <cell r="AA269">
            <v>40507</v>
          </cell>
          <cell r="AB269">
            <v>40507</v>
          </cell>
          <cell r="AC269">
            <v>40757</v>
          </cell>
          <cell r="AD269">
            <v>40771</v>
          </cell>
          <cell r="AE269">
            <v>40724</v>
          </cell>
          <cell r="AF269">
            <v>40727</v>
          </cell>
          <cell r="AG269">
            <v>0</v>
          </cell>
          <cell r="AH269">
            <v>40839</v>
          </cell>
          <cell r="AI269" t="str">
            <v>-</v>
          </cell>
          <cell r="AJ269">
            <v>162</v>
          </cell>
          <cell r="AK269">
            <v>52.714285714285715</v>
          </cell>
          <cell r="AL269">
            <v>0</v>
          </cell>
          <cell r="AM269">
            <v>0</v>
          </cell>
          <cell r="AN269">
            <v>0</v>
          </cell>
          <cell r="AO269">
            <v>0</v>
          </cell>
          <cell r="AP269">
            <v>0</v>
          </cell>
          <cell r="AQ269">
            <v>0</v>
          </cell>
          <cell r="AR269">
            <v>0</v>
          </cell>
          <cell r="AS269">
            <v>0</v>
          </cell>
          <cell r="AT269">
            <v>0</v>
          </cell>
          <cell r="AU269">
            <v>0</v>
          </cell>
          <cell r="AV269">
            <v>40583</v>
          </cell>
          <cell r="AW269">
            <v>0</v>
          </cell>
          <cell r="AX269">
            <v>40592</v>
          </cell>
          <cell r="AY269">
            <v>40886</v>
          </cell>
          <cell r="AZ269">
            <v>386</v>
          </cell>
          <cell r="BA269">
            <v>60</v>
          </cell>
          <cell r="BB269" t="str">
            <v>On-Time/Early</v>
          </cell>
          <cell r="BC269" t="str">
            <v/>
          </cell>
          <cell r="BD269" t="str">
            <v>EXW</v>
          </cell>
          <cell r="BE269">
            <v>0</v>
          </cell>
          <cell r="BF269" t="str">
            <v>AE</v>
          </cell>
          <cell r="BG269">
            <v>0</v>
          </cell>
          <cell r="BH269" t="str">
            <v>SI</v>
          </cell>
          <cell r="BI269">
            <v>0</v>
          </cell>
          <cell r="BJ269">
            <v>40507</v>
          </cell>
          <cell r="BK269">
            <v>40514</v>
          </cell>
          <cell r="BL269">
            <v>40523</v>
          </cell>
          <cell r="BM269">
            <v>40528</v>
          </cell>
          <cell r="BN269">
            <v>40883</v>
          </cell>
          <cell r="BO269">
            <v>40890</v>
          </cell>
          <cell r="BP269" t="str">
            <v>X</v>
          </cell>
          <cell r="BQ269" t="str">
            <v>X</v>
          </cell>
          <cell r="BR269" t="str">
            <v>X</v>
          </cell>
          <cell r="BS269" t="str">
            <v>X</v>
          </cell>
          <cell r="BT269" t="str">
            <v>X</v>
          </cell>
          <cell r="BU269" t="str">
            <v>X</v>
          </cell>
          <cell r="BV269" t="str">
            <v>X</v>
          </cell>
          <cell r="BW269">
            <v>0</v>
          </cell>
          <cell r="BX269">
            <v>0</v>
          </cell>
          <cell r="BY269">
            <v>0</v>
          </cell>
          <cell r="BZ269" t="str">
            <v>X</v>
          </cell>
          <cell r="CA269" t="str">
            <v>X</v>
          </cell>
          <cell r="CB269" t="str">
            <v>X</v>
          </cell>
          <cell r="CC269">
            <v>1</v>
          </cell>
          <cell r="CD269">
            <v>0</v>
          </cell>
          <cell r="CE269">
            <v>0</v>
          </cell>
          <cell r="CF269">
            <v>0</v>
          </cell>
          <cell r="CG269">
            <v>0</v>
          </cell>
          <cell r="CH269">
            <v>0</v>
          </cell>
          <cell r="CI269">
            <v>0</v>
          </cell>
          <cell r="CJ269">
            <v>0</v>
          </cell>
          <cell r="CK269">
            <v>0</v>
          </cell>
          <cell r="CL269">
            <v>0</v>
          </cell>
          <cell r="CM269">
            <v>0</v>
          </cell>
          <cell r="CN269">
            <v>0</v>
          </cell>
          <cell r="CO269">
            <v>0</v>
          </cell>
        </row>
        <row r="270">
          <cell r="B270" t="str">
            <v>A1922805-03</v>
          </cell>
          <cell r="C270" t="str">
            <v>SAJ/ SK Eng. / Abu Dhabi Refining Co.</v>
          </cell>
          <cell r="D270" t="str">
            <v>Hepler</v>
          </cell>
          <cell r="E270">
            <v>0</v>
          </cell>
          <cell r="F270">
            <v>0</v>
          </cell>
          <cell r="G270">
            <v>0</v>
          </cell>
          <cell r="H270" t="str">
            <v>Nancy</v>
          </cell>
          <cell r="I270" t="str">
            <v>SNT37E-1031</v>
          </cell>
          <cell r="J270">
            <v>0</v>
          </cell>
          <cell r="K270">
            <v>0</v>
          </cell>
          <cell r="L270">
            <v>0</v>
          </cell>
          <cell r="M270">
            <v>1</v>
          </cell>
          <cell r="N270" t="str">
            <v>LMV-322</v>
          </cell>
          <cell r="O270">
            <v>169943.31</v>
          </cell>
          <cell r="P270">
            <v>0</v>
          </cell>
          <cell r="Q270" t="str">
            <v>CPX</v>
          </cell>
          <cell r="R270" t="str">
            <v>PC</v>
          </cell>
          <cell r="S270" t="str">
            <v>Y</v>
          </cell>
          <cell r="T270" t="str">
            <v>no</v>
          </cell>
          <cell r="U270">
            <v>0</v>
          </cell>
          <cell r="V270">
            <v>40500</v>
          </cell>
          <cell r="W270">
            <v>40786</v>
          </cell>
          <cell r="X270">
            <v>40869</v>
          </cell>
          <cell r="Y270">
            <v>0</v>
          </cell>
          <cell r="Z270">
            <v>40507</v>
          </cell>
          <cell r="AA270">
            <v>40507</v>
          </cell>
          <cell r="AB270">
            <v>40507</v>
          </cell>
          <cell r="AC270">
            <v>40757</v>
          </cell>
          <cell r="AD270">
            <v>40771</v>
          </cell>
          <cell r="AE270">
            <v>40724</v>
          </cell>
          <cell r="AF270">
            <v>40727</v>
          </cell>
          <cell r="AG270">
            <v>0</v>
          </cell>
          <cell r="AH270">
            <v>40839</v>
          </cell>
          <cell r="AI270" t="str">
            <v>-</v>
          </cell>
          <cell r="AJ270">
            <v>162</v>
          </cell>
          <cell r="AK270">
            <v>52.714285714285715</v>
          </cell>
          <cell r="AL270">
            <v>0</v>
          </cell>
          <cell r="AM270">
            <v>0</v>
          </cell>
          <cell r="AN270">
            <v>0</v>
          </cell>
          <cell r="AO270">
            <v>0</v>
          </cell>
          <cell r="AP270">
            <v>0</v>
          </cell>
          <cell r="AQ270">
            <v>0</v>
          </cell>
          <cell r="AR270">
            <v>0</v>
          </cell>
          <cell r="AS270">
            <v>0</v>
          </cell>
          <cell r="AT270">
            <v>0</v>
          </cell>
          <cell r="AU270">
            <v>0</v>
          </cell>
          <cell r="AV270">
            <v>40583</v>
          </cell>
          <cell r="AW270">
            <v>0</v>
          </cell>
          <cell r="AX270">
            <v>40592</v>
          </cell>
          <cell r="AY270">
            <v>40886</v>
          </cell>
          <cell r="AZ270">
            <v>386</v>
          </cell>
          <cell r="BA270">
            <v>60</v>
          </cell>
          <cell r="BB270" t="str">
            <v>On-Time/Early</v>
          </cell>
          <cell r="BC270" t="str">
            <v/>
          </cell>
          <cell r="BD270" t="str">
            <v>EXW</v>
          </cell>
          <cell r="BE270">
            <v>0</v>
          </cell>
          <cell r="BF270" t="str">
            <v>AE</v>
          </cell>
          <cell r="BG270">
            <v>0</v>
          </cell>
          <cell r="BH270" t="str">
            <v>SI</v>
          </cell>
          <cell r="BI270">
            <v>0</v>
          </cell>
          <cell r="BJ270">
            <v>40507</v>
          </cell>
          <cell r="BK270">
            <v>40514</v>
          </cell>
          <cell r="BL270">
            <v>40523</v>
          </cell>
          <cell r="BM270">
            <v>40528</v>
          </cell>
          <cell r="BN270">
            <v>40883</v>
          </cell>
          <cell r="BO270">
            <v>40890</v>
          </cell>
          <cell r="BP270" t="str">
            <v>X</v>
          </cell>
          <cell r="BQ270" t="str">
            <v>X</v>
          </cell>
          <cell r="BR270" t="str">
            <v>X</v>
          </cell>
          <cell r="BS270" t="str">
            <v>X</v>
          </cell>
          <cell r="BT270" t="str">
            <v>X</v>
          </cell>
          <cell r="BU270" t="str">
            <v>X</v>
          </cell>
          <cell r="BV270" t="str">
            <v>X</v>
          </cell>
          <cell r="BW270">
            <v>0</v>
          </cell>
          <cell r="BX270">
            <v>0</v>
          </cell>
          <cell r="BY270">
            <v>0</v>
          </cell>
          <cell r="BZ270" t="str">
            <v>X</v>
          </cell>
          <cell r="CA270" t="str">
            <v>X</v>
          </cell>
          <cell r="CB270" t="str">
            <v>X</v>
          </cell>
          <cell r="CC270">
            <v>1</v>
          </cell>
          <cell r="CD270">
            <v>0</v>
          </cell>
          <cell r="CE270">
            <v>0</v>
          </cell>
          <cell r="CF270">
            <v>0</v>
          </cell>
          <cell r="CG270">
            <v>0</v>
          </cell>
          <cell r="CH270">
            <v>0</v>
          </cell>
          <cell r="CI270">
            <v>0</v>
          </cell>
          <cell r="CJ270">
            <v>0</v>
          </cell>
          <cell r="CK270">
            <v>0</v>
          </cell>
          <cell r="CL270">
            <v>0</v>
          </cell>
          <cell r="CM270">
            <v>0</v>
          </cell>
          <cell r="CN270">
            <v>0</v>
          </cell>
          <cell r="CO270">
            <v>0</v>
          </cell>
        </row>
        <row r="271">
          <cell r="B271" t="str">
            <v>A1922805-04</v>
          </cell>
          <cell r="C271" t="str">
            <v>SAJ/ SK Eng. / Abu Dhabi Refining Co.</v>
          </cell>
          <cell r="D271" t="str">
            <v>Hepler</v>
          </cell>
          <cell r="E271">
            <v>0</v>
          </cell>
          <cell r="F271">
            <v>0</v>
          </cell>
          <cell r="G271">
            <v>0</v>
          </cell>
          <cell r="H271" t="str">
            <v>Nancy</v>
          </cell>
          <cell r="I271" t="str">
            <v>SNT37E-1031</v>
          </cell>
          <cell r="J271">
            <v>0</v>
          </cell>
          <cell r="K271">
            <v>0</v>
          </cell>
          <cell r="L271">
            <v>0</v>
          </cell>
          <cell r="M271">
            <v>1</v>
          </cell>
          <cell r="N271" t="str">
            <v>LMV-322</v>
          </cell>
          <cell r="O271">
            <v>169943.31</v>
          </cell>
          <cell r="P271">
            <v>0</v>
          </cell>
          <cell r="Q271" t="str">
            <v>CPX</v>
          </cell>
          <cell r="R271" t="str">
            <v>PC</v>
          </cell>
          <cell r="S271" t="str">
            <v>Y</v>
          </cell>
          <cell r="T271" t="str">
            <v>no</v>
          </cell>
          <cell r="U271">
            <v>0</v>
          </cell>
          <cell r="V271">
            <v>40500</v>
          </cell>
          <cell r="W271">
            <v>40786</v>
          </cell>
          <cell r="X271">
            <v>40908</v>
          </cell>
          <cell r="Y271">
            <v>0</v>
          </cell>
          <cell r="Z271">
            <v>40507</v>
          </cell>
          <cell r="AA271">
            <v>40507</v>
          </cell>
          <cell r="AB271">
            <v>40507</v>
          </cell>
          <cell r="AC271">
            <v>40796</v>
          </cell>
          <cell r="AD271">
            <v>40810</v>
          </cell>
          <cell r="AE271">
            <v>40724</v>
          </cell>
          <cell r="AF271">
            <v>40727</v>
          </cell>
          <cell r="AG271">
            <v>0</v>
          </cell>
          <cell r="AH271">
            <v>40878</v>
          </cell>
          <cell r="AI271" t="str">
            <v>-</v>
          </cell>
          <cell r="AJ271">
            <v>162</v>
          </cell>
          <cell r="AK271">
            <v>58.285714285714285</v>
          </cell>
          <cell r="AL271">
            <v>0</v>
          </cell>
          <cell r="AM271">
            <v>0</v>
          </cell>
          <cell r="AN271">
            <v>0</v>
          </cell>
          <cell r="AO271">
            <v>0</v>
          </cell>
          <cell r="AP271">
            <v>0</v>
          </cell>
          <cell r="AQ271">
            <v>40786</v>
          </cell>
          <cell r="AR271">
            <v>0</v>
          </cell>
          <cell r="AS271">
            <v>0</v>
          </cell>
          <cell r="AT271">
            <v>0</v>
          </cell>
          <cell r="AU271">
            <v>0</v>
          </cell>
          <cell r="AV271">
            <v>40835</v>
          </cell>
          <cell r="AW271">
            <v>0</v>
          </cell>
          <cell r="AX271">
            <v>40856</v>
          </cell>
          <cell r="AY271">
            <v>40908</v>
          </cell>
          <cell r="AZ271">
            <v>408</v>
          </cell>
          <cell r="BA271">
            <v>240</v>
          </cell>
          <cell r="BB271" t="str">
            <v>Late</v>
          </cell>
          <cell r="BC271" t="str">
            <v>On-Time/Early</v>
          </cell>
          <cell r="BD271" t="str">
            <v>EXW</v>
          </cell>
          <cell r="BE271">
            <v>0</v>
          </cell>
          <cell r="BF271" t="str">
            <v>AE</v>
          </cell>
          <cell r="BG271">
            <v>0</v>
          </cell>
          <cell r="BH271" t="str">
            <v>SI</v>
          </cell>
          <cell r="BI271">
            <v>0</v>
          </cell>
          <cell r="BJ271">
            <v>40507</v>
          </cell>
          <cell r="BK271">
            <v>40514</v>
          </cell>
          <cell r="BL271">
            <v>40523</v>
          </cell>
          <cell r="BM271">
            <v>40528</v>
          </cell>
          <cell r="BN271">
            <v>40922</v>
          </cell>
          <cell r="BO271">
            <v>40929</v>
          </cell>
          <cell r="BP271" t="str">
            <v>X</v>
          </cell>
          <cell r="BQ271" t="str">
            <v>X</v>
          </cell>
          <cell r="BR271" t="str">
            <v>X</v>
          </cell>
          <cell r="BS271" t="str">
            <v>X</v>
          </cell>
          <cell r="BT271" t="str">
            <v>X</v>
          </cell>
          <cell r="BU271" t="str">
            <v>X</v>
          </cell>
          <cell r="BV271" t="str">
            <v>X</v>
          </cell>
          <cell r="BW271">
            <v>0</v>
          </cell>
          <cell r="BX271">
            <v>0</v>
          </cell>
          <cell r="BY271">
            <v>0</v>
          </cell>
          <cell r="BZ271" t="str">
            <v>X</v>
          </cell>
          <cell r="CA271" t="str">
            <v>X</v>
          </cell>
          <cell r="CB271" t="str">
            <v>X</v>
          </cell>
          <cell r="CC271">
            <v>1</v>
          </cell>
          <cell r="CD271">
            <v>0</v>
          </cell>
          <cell r="CE271">
            <v>0</v>
          </cell>
          <cell r="CF271">
            <v>0</v>
          </cell>
          <cell r="CG271">
            <v>0</v>
          </cell>
          <cell r="CH271">
            <v>0</v>
          </cell>
          <cell r="CI271">
            <v>0</v>
          </cell>
          <cell r="CJ271">
            <v>0</v>
          </cell>
          <cell r="CK271">
            <v>0</v>
          </cell>
          <cell r="CL271">
            <v>0</v>
          </cell>
          <cell r="CM271">
            <v>0</v>
          </cell>
          <cell r="CN271">
            <v>0</v>
          </cell>
          <cell r="CO271">
            <v>0</v>
          </cell>
        </row>
        <row r="272">
          <cell r="B272" t="str">
            <v>A1990208-01-03</v>
          </cell>
          <cell r="C272" t="str">
            <v>PL OLEFINS</v>
          </cell>
          <cell r="D272" t="str">
            <v>Nelson</v>
          </cell>
          <cell r="E272">
            <v>0</v>
          </cell>
          <cell r="F272">
            <v>0</v>
          </cell>
          <cell r="G272">
            <v>0</v>
          </cell>
          <cell r="H272" t="str">
            <v>Nancy</v>
          </cell>
          <cell r="I272">
            <v>203027</v>
          </cell>
          <cell r="J272">
            <v>0</v>
          </cell>
          <cell r="K272">
            <v>0</v>
          </cell>
          <cell r="L272">
            <v>0</v>
          </cell>
          <cell r="M272">
            <v>4</v>
          </cell>
          <cell r="N272" t="str">
            <v>LMV336</v>
          </cell>
          <cell r="O272">
            <v>501048</v>
          </cell>
          <cell r="P272">
            <v>0</v>
          </cell>
          <cell r="Q272" t="str">
            <v>CPX</v>
          </cell>
          <cell r="R272" t="str">
            <v>PC</v>
          </cell>
          <cell r="S272" t="str">
            <v>N</v>
          </cell>
          <cell r="T272" t="str">
            <v>no</v>
          </cell>
          <cell r="U272">
            <v>0</v>
          </cell>
          <cell r="V272">
            <v>40669</v>
          </cell>
          <cell r="W272">
            <v>40787</v>
          </cell>
          <cell r="X272">
            <v>40896</v>
          </cell>
          <cell r="Y272">
            <v>0</v>
          </cell>
          <cell r="Z272">
            <v>40676</v>
          </cell>
          <cell r="AA272">
            <v>40676</v>
          </cell>
          <cell r="AB272">
            <v>40676</v>
          </cell>
          <cell r="AC272">
            <v>40784</v>
          </cell>
          <cell r="AD272">
            <v>40798</v>
          </cell>
          <cell r="AE272">
            <v>40725</v>
          </cell>
          <cell r="AF272">
            <v>40728</v>
          </cell>
          <cell r="AG272">
            <v>0</v>
          </cell>
          <cell r="AH272">
            <v>40866</v>
          </cell>
          <cell r="AI272" t="str">
            <v>-</v>
          </cell>
          <cell r="AJ272">
            <v>42</v>
          </cell>
          <cell r="AK272">
            <v>32.428571428571431</v>
          </cell>
          <cell r="AL272">
            <v>0</v>
          </cell>
          <cell r="AM272">
            <v>0</v>
          </cell>
          <cell r="AN272">
            <v>0</v>
          </cell>
          <cell r="AO272">
            <v>40770</v>
          </cell>
          <cell r="AP272">
            <v>0</v>
          </cell>
          <cell r="AQ272">
            <v>40795</v>
          </cell>
          <cell r="AR272">
            <v>0</v>
          </cell>
          <cell r="AS272">
            <v>0</v>
          </cell>
          <cell r="AT272">
            <v>0</v>
          </cell>
          <cell r="AU272">
            <v>0</v>
          </cell>
          <cell r="AV272">
            <v>40842</v>
          </cell>
          <cell r="AW272">
            <v>0</v>
          </cell>
          <cell r="AX272">
            <v>40856</v>
          </cell>
          <cell r="AY272">
            <v>40908</v>
          </cell>
          <cell r="AZ272">
            <v>239</v>
          </cell>
          <cell r="BA272">
            <v>124</v>
          </cell>
          <cell r="BB272" t="str">
            <v>Late</v>
          </cell>
          <cell r="BC272" t="str">
            <v>On-Time/Early</v>
          </cell>
          <cell r="BD272" t="str">
            <v>FCA</v>
          </cell>
          <cell r="BE272">
            <v>0</v>
          </cell>
          <cell r="BF272" t="str">
            <v>USA</v>
          </cell>
          <cell r="BG272">
            <v>0</v>
          </cell>
          <cell r="BH272" t="str">
            <v>SA</v>
          </cell>
          <cell r="BI272">
            <v>0</v>
          </cell>
          <cell r="BJ272">
            <v>40676</v>
          </cell>
          <cell r="BK272">
            <v>40683</v>
          </cell>
          <cell r="BL272">
            <v>40692</v>
          </cell>
          <cell r="BM272">
            <v>40697</v>
          </cell>
          <cell r="BN272">
            <v>40910</v>
          </cell>
          <cell r="BO272">
            <v>40917</v>
          </cell>
          <cell r="BP272" t="str">
            <v>X</v>
          </cell>
          <cell r="BQ272" t="str">
            <v>X</v>
          </cell>
          <cell r="BR272" t="str">
            <v>X</v>
          </cell>
          <cell r="BS272" t="str">
            <v>X</v>
          </cell>
          <cell r="BT272" t="str">
            <v>X</v>
          </cell>
          <cell r="BU272" t="str">
            <v>X</v>
          </cell>
          <cell r="BV272" t="str">
            <v>X</v>
          </cell>
          <cell r="BW272">
            <v>0</v>
          </cell>
          <cell r="BX272">
            <v>0</v>
          </cell>
          <cell r="BY272">
            <v>0</v>
          </cell>
          <cell r="BZ272" t="str">
            <v>X</v>
          </cell>
          <cell r="CA272" t="str">
            <v>X</v>
          </cell>
          <cell r="CB272" t="str">
            <v>X</v>
          </cell>
          <cell r="CC272">
            <v>1</v>
          </cell>
          <cell r="CD272">
            <v>0</v>
          </cell>
        </row>
        <row r="273">
          <cell r="B273" t="str">
            <v>A1945878-01-02</v>
          </cell>
          <cell r="C273" t="str">
            <v>SAJ/Sinopec / Qingdao Refinery</v>
          </cell>
          <cell r="D273" t="str">
            <v>Nelson</v>
          </cell>
          <cell r="E273">
            <v>0</v>
          </cell>
          <cell r="F273">
            <v>0</v>
          </cell>
          <cell r="G273">
            <v>0</v>
          </cell>
          <cell r="H273" t="str">
            <v>Nancy</v>
          </cell>
          <cell r="I273" t="str">
            <v>SNT38E-1006</v>
          </cell>
          <cell r="J273">
            <v>0</v>
          </cell>
          <cell r="K273">
            <v>0</v>
          </cell>
          <cell r="L273">
            <v>0</v>
          </cell>
          <cell r="M273">
            <v>2</v>
          </cell>
          <cell r="N273" t="str">
            <v>LMV-346</v>
          </cell>
          <cell r="O273">
            <v>561962.29</v>
          </cell>
          <cell r="P273">
            <v>0</v>
          </cell>
          <cell r="Q273" t="str">
            <v>CPX</v>
          </cell>
          <cell r="R273" t="str">
            <v>PE</v>
          </cell>
          <cell r="S273" t="str">
            <v>N</v>
          </cell>
          <cell r="T273" t="str">
            <v>no</v>
          </cell>
          <cell r="U273">
            <v>0</v>
          </cell>
          <cell r="V273">
            <v>40562</v>
          </cell>
          <cell r="W273">
            <v>40808</v>
          </cell>
          <cell r="X273">
            <v>40840</v>
          </cell>
          <cell r="Y273">
            <v>0</v>
          </cell>
          <cell r="Z273">
            <v>40569</v>
          </cell>
          <cell r="AA273">
            <v>40569</v>
          </cell>
          <cell r="AB273">
            <v>40569</v>
          </cell>
          <cell r="AC273">
            <v>40714</v>
          </cell>
          <cell r="AD273">
            <v>40728</v>
          </cell>
          <cell r="AE273">
            <v>40728</v>
          </cell>
          <cell r="AF273">
            <v>40733</v>
          </cell>
          <cell r="AG273">
            <v>0</v>
          </cell>
          <cell r="AH273">
            <v>40810</v>
          </cell>
          <cell r="AI273" t="str">
            <v>-</v>
          </cell>
          <cell r="AJ273">
            <v>123</v>
          </cell>
          <cell r="AK273">
            <v>39.714285714285715</v>
          </cell>
          <cell r="AL273">
            <v>0</v>
          </cell>
          <cell r="AM273">
            <v>0</v>
          </cell>
          <cell r="AN273">
            <v>0</v>
          </cell>
          <cell r="AO273">
            <v>40778</v>
          </cell>
          <cell r="AP273">
            <v>0</v>
          </cell>
          <cell r="AQ273">
            <v>0</v>
          </cell>
          <cell r="AR273">
            <v>0</v>
          </cell>
          <cell r="AS273">
            <v>0</v>
          </cell>
          <cell r="AT273">
            <v>0</v>
          </cell>
          <cell r="AU273">
            <v>0</v>
          </cell>
          <cell r="AV273">
            <v>40802</v>
          </cell>
          <cell r="AW273">
            <v>0</v>
          </cell>
          <cell r="AX273">
            <v>40809</v>
          </cell>
          <cell r="AY273">
            <v>40844</v>
          </cell>
          <cell r="AZ273">
            <v>282</v>
          </cell>
          <cell r="BA273">
            <v>173</v>
          </cell>
          <cell r="BB273" t="str">
            <v>Late</v>
          </cell>
          <cell r="BC273" t="str">
            <v/>
          </cell>
          <cell r="BD273" t="str">
            <v>EXW</v>
          </cell>
          <cell r="BE273">
            <v>0</v>
          </cell>
          <cell r="BF273" t="str">
            <v>China</v>
          </cell>
          <cell r="BG273">
            <v>0</v>
          </cell>
          <cell r="BH273">
            <v>0</v>
          </cell>
          <cell r="BI273">
            <v>0</v>
          </cell>
          <cell r="BJ273">
            <v>40569</v>
          </cell>
          <cell r="BK273">
            <v>40576</v>
          </cell>
          <cell r="BL273">
            <v>40585</v>
          </cell>
          <cell r="BM273">
            <v>40590</v>
          </cell>
          <cell r="BN273">
            <v>40854</v>
          </cell>
          <cell r="BO273">
            <v>40861</v>
          </cell>
          <cell r="BP273" t="str">
            <v>X</v>
          </cell>
          <cell r="BQ273" t="str">
            <v>X</v>
          </cell>
          <cell r="BR273" t="str">
            <v>X</v>
          </cell>
          <cell r="BS273" t="str">
            <v>X</v>
          </cell>
          <cell r="BT273" t="str">
            <v>X</v>
          </cell>
          <cell r="BU273" t="str">
            <v>X</v>
          </cell>
          <cell r="BV273" t="str">
            <v>X</v>
          </cell>
          <cell r="BW273">
            <v>0</v>
          </cell>
          <cell r="BX273">
            <v>0</v>
          </cell>
          <cell r="BY273">
            <v>0</v>
          </cell>
          <cell r="BZ273" t="str">
            <v>X</v>
          </cell>
          <cell r="CA273" t="str">
            <v>X</v>
          </cell>
          <cell r="CB273" t="str">
            <v>X</v>
          </cell>
          <cell r="CC273">
            <v>1</v>
          </cell>
          <cell r="CD273">
            <v>0</v>
          </cell>
          <cell r="CE273">
            <v>0</v>
          </cell>
          <cell r="CF273">
            <v>0</v>
          </cell>
          <cell r="CG273">
            <v>0</v>
          </cell>
          <cell r="CH273">
            <v>0</v>
          </cell>
          <cell r="CI273">
            <v>0</v>
          </cell>
          <cell r="CJ273">
            <v>0</v>
          </cell>
          <cell r="CK273">
            <v>0</v>
          </cell>
          <cell r="CL273">
            <v>0</v>
          </cell>
          <cell r="CM273">
            <v>0</v>
          </cell>
          <cell r="CN273">
            <v>0</v>
          </cell>
          <cell r="CO273">
            <v>0</v>
          </cell>
        </row>
        <row r="274">
          <cell r="B274" t="str">
            <v>A1950694-01-02</v>
          </cell>
          <cell r="C274" t="str">
            <v>SAJ/AL KHALIFA</v>
          </cell>
          <cell r="D274" t="str">
            <v>Hepler</v>
          </cell>
          <cell r="E274">
            <v>0</v>
          </cell>
          <cell r="F274">
            <v>0</v>
          </cell>
          <cell r="G274">
            <v>0</v>
          </cell>
          <cell r="H274" t="str">
            <v>Nancy</v>
          </cell>
          <cell r="I274" t="str">
            <v>SNT38E-1011</v>
          </cell>
          <cell r="J274">
            <v>0</v>
          </cell>
          <cell r="K274">
            <v>0</v>
          </cell>
          <cell r="L274">
            <v>0</v>
          </cell>
          <cell r="M274">
            <v>2</v>
          </cell>
          <cell r="N274" t="str">
            <v>LMV-311</v>
          </cell>
          <cell r="O274">
            <v>363913</v>
          </cell>
          <cell r="P274">
            <v>0</v>
          </cell>
          <cell r="Q274" t="str">
            <v>CPX</v>
          </cell>
          <cell r="R274" t="str">
            <v>PE</v>
          </cell>
          <cell r="S274" t="str">
            <v>N</v>
          </cell>
          <cell r="T274" t="str">
            <v>no</v>
          </cell>
          <cell r="U274">
            <v>0</v>
          </cell>
          <cell r="V274">
            <v>40574</v>
          </cell>
          <cell r="W274">
            <v>40816</v>
          </cell>
          <cell r="X274">
            <v>40801</v>
          </cell>
          <cell r="Y274">
            <v>0</v>
          </cell>
          <cell r="Z274">
            <v>40581</v>
          </cell>
          <cell r="AA274">
            <v>40581</v>
          </cell>
          <cell r="AB274">
            <v>40581</v>
          </cell>
          <cell r="AC274">
            <v>40675</v>
          </cell>
          <cell r="AD274">
            <v>40689</v>
          </cell>
          <cell r="AE274">
            <v>40736</v>
          </cell>
          <cell r="AF274">
            <v>40741</v>
          </cell>
          <cell r="AG274">
            <v>0</v>
          </cell>
          <cell r="AH274">
            <v>40771</v>
          </cell>
          <cell r="AI274" t="str">
            <v>-</v>
          </cell>
          <cell r="AJ274">
            <v>120</v>
          </cell>
          <cell r="AK274">
            <v>32.428571428571431</v>
          </cell>
          <cell r="AL274">
            <v>0</v>
          </cell>
          <cell r="AM274">
            <v>0</v>
          </cell>
          <cell r="AN274">
            <v>0</v>
          </cell>
          <cell r="AO274">
            <v>0</v>
          </cell>
          <cell r="AP274">
            <v>0</v>
          </cell>
          <cell r="AQ274">
            <v>40709</v>
          </cell>
          <cell r="AR274">
            <v>0</v>
          </cell>
          <cell r="AS274">
            <v>0</v>
          </cell>
          <cell r="AT274">
            <v>0</v>
          </cell>
          <cell r="AU274">
            <v>0</v>
          </cell>
          <cell r="AV274">
            <v>40780</v>
          </cell>
          <cell r="AW274">
            <v>0</v>
          </cell>
          <cell r="AX274">
            <v>40784</v>
          </cell>
          <cell r="AY274">
            <v>40815</v>
          </cell>
          <cell r="AZ274">
            <v>241</v>
          </cell>
          <cell r="BA274">
            <v>149</v>
          </cell>
          <cell r="BB274" t="str">
            <v>Late</v>
          </cell>
          <cell r="BC274" t="str">
            <v>Late</v>
          </cell>
          <cell r="BD274" t="str">
            <v>EXW</v>
          </cell>
          <cell r="BE274" t="str">
            <v>Arvada</v>
          </cell>
          <cell r="BF274" t="str">
            <v>UAE</v>
          </cell>
          <cell r="BG274">
            <v>0</v>
          </cell>
          <cell r="BH274" t="str">
            <v>SI</v>
          </cell>
          <cell r="BI274">
            <v>0</v>
          </cell>
          <cell r="BJ274">
            <v>40581</v>
          </cell>
          <cell r="BK274">
            <v>40588</v>
          </cell>
          <cell r="BL274">
            <v>40597</v>
          </cell>
          <cell r="BM274">
            <v>40602</v>
          </cell>
          <cell r="BN274">
            <v>40815</v>
          </cell>
          <cell r="BO274">
            <v>40822</v>
          </cell>
          <cell r="BP274" t="str">
            <v>X</v>
          </cell>
          <cell r="BQ274" t="str">
            <v>X</v>
          </cell>
          <cell r="BR274">
            <v>40661</v>
          </cell>
          <cell r="BS274">
            <v>40786</v>
          </cell>
          <cell r="BT274" t="str">
            <v>X</v>
          </cell>
          <cell r="BU274">
            <v>981</v>
          </cell>
          <cell r="BV274">
            <v>974</v>
          </cell>
          <cell r="BW274">
            <v>0</v>
          </cell>
          <cell r="BX274">
            <v>0</v>
          </cell>
          <cell r="BY274">
            <v>0</v>
          </cell>
          <cell r="BZ274">
            <v>41425</v>
          </cell>
          <cell r="CA274">
            <v>41075</v>
          </cell>
          <cell r="CB274">
            <v>0</v>
          </cell>
          <cell r="CC274">
            <v>0.95</v>
          </cell>
          <cell r="CD274" t="str">
            <v>Brad Williams working thru customer comments</v>
          </cell>
          <cell r="CE274">
            <v>0</v>
          </cell>
          <cell r="CF274">
            <v>0</v>
          </cell>
          <cell r="CG274">
            <v>0</v>
          </cell>
          <cell r="CH274">
            <v>0</v>
          </cell>
          <cell r="CI274">
            <v>0</v>
          </cell>
          <cell r="CJ274">
            <v>0</v>
          </cell>
          <cell r="CK274">
            <v>0</v>
          </cell>
          <cell r="CL274">
            <v>0</v>
          </cell>
          <cell r="CM274">
            <v>0</v>
          </cell>
          <cell r="CN274">
            <v>0</v>
          </cell>
          <cell r="CO274">
            <v>0</v>
          </cell>
        </row>
        <row r="275">
          <cell r="B275" t="str">
            <v>C1997222-01</v>
          </cell>
          <cell r="C275" t="str">
            <v>Valerus Compression Services</v>
          </cell>
          <cell r="D275" t="str">
            <v>Rea</v>
          </cell>
          <cell r="E275">
            <v>0</v>
          </cell>
          <cell r="F275">
            <v>0</v>
          </cell>
          <cell r="G275">
            <v>0</v>
          </cell>
          <cell r="H275" t="str">
            <v>Margaret</v>
          </cell>
          <cell r="I275" t="str">
            <v>HOU0007464</v>
          </cell>
          <cell r="J275">
            <v>0</v>
          </cell>
          <cell r="K275">
            <v>0</v>
          </cell>
          <cell r="L275">
            <v>0</v>
          </cell>
          <cell r="M275">
            <v>1</v>
          </cell>
          <cell r="N275" t="str">
            <v>LMC311P</v>
          </cell>
          <cell r="O275">
            <v>122205</v>
          </cell>
          <cell r="P275">
            <v>0</v>
          </cell>
          <cell r="Q275" t="str">
            <v>STD</v>
          </cell>
          <cell r="R275" t="str">
            <v>CA</v>
          </cell>
          <cell r="S275">
            <v>0</v>
          </cell>
          <cell r="T275" t="str">
            <v>no</v>
          </cell>
          <cell r="U275">
            <v>0</v>
          </cell>
          <cell r="V275">
            <v>40687</v>
          </cell>
          <cell r="W275">
            <v>40801</v>
          </cell>
          <cell r="X275">
            <v>40938</v>
          </cell>
          <cell r="Y275">
            <v>0</v>
          </cell>
          <cell r="Z275">
            <v>40694</v>
          </cell>
          <cell r="AA275">
            <v>40694</v>
          </cell>
          <cell r="AB275">
            <v>40701</v>
          </cell>
          <cell r="AC275">
            <v>40826</v>
          </cell>
          <cell r="AD275">
            <v>40840</v>
          </cell>
          <cell r="AE275">
            <v>40737</v>
          </cell>
          <cell r="AF275">
            <v>40741</v>
          </cell>
          <cell r="AG275">
            <v>0</v>
          </cell>
          <cell r="AH275">
            <v>40908</v>
          </cell>
          <cell r="AI275" t="str">
            <v>-</v>
          </cell>
          <cell r="AJ275">
            <v>39</v>
          </cell>
          <cell r="AK275">
            <v>35.857142857142854</v>
          </cell>
          <cell r="AL275">
            <v>0</v>
          </cell>
          <cell r="AM275">
            <v>0</v>
          </cell>
          <cell r="AN275">
            <v>0</v>
          </cell>
          <cell r="AO275">
            <v>0</v>
          </cell>
          <cell r="AP275">
            <v>0</v>
          </cell>
          <cell r="AQ275">
            <v>0</v>
          </cell>
          <cell r="AR275">
            <v>0</v>
          </cell>
          <cell r="AS275">
            <v>0</v>
          </cell>
          <cell r="AT275">
            <v>0</v>
          </cell>
          <cell r="AU275">
            <v>0</v>
          </cell>
          <cell r="AV275">
            <v>40774</v>
          </cell>
          <cell r="AW275">
            <v>0</v>
          </cell>
          <cell r="AX275">
            <v>40808</v>
          </cell>
          <cell r="AY275">
            <v>40934</v>
          </cell>
          <cell r="AZ275">
            <v>247</v>
          </cell>
          <cell r="BA275">
            <v>64</v>
          </cell>
          <cell r="BB275" t="str">
            <v>Late</v>
          </cell>
          <cell r="BC275" t="str">
            <v/>
          </cell>
          <cell r="BD275">
            <v>0</v>
          </cell>
          <cell r="BE275">
            <v>0</v>
          </cell>
          <cell r="BF275">
            <v>0</v>
          </cell>
          <cell r="BG275">
            <v>0</v>
          </cell>
          <cell r="BH275">
            <v>0</v>
          </cell>
          <cell r="BI275">
            <v>0</v>
          </cell>
          <cell r="BJ275">
            <v>40694</v>
          </cell>
          <cell r="BK275">
            <v>40701</v>
          </cell>
          <cell r="BL275">
            <v>40708</v>
          </cell>
          <cell r="BM275">
            <v>40715</v>
          </cell>
          <cell r="BN275">
            <v>40952</v>
          </cell>
          <cell r="BO275">
            <v>40959</v>
          </cell>
          <cell r="BP275" t="str">
            <v>X</v>
          </cell>
          <cell r="BQ275" t="str">
            <v>X</v>
          </cell>
          <cell r="BR275" t="str">
            <v>X</v>
          </cell>
          <cell r="BS275" t="str">
            <v>X</v>
          </cell>
          <cell r="BT275" t="str">
            <v>X</v>
          </cell>
          <cell r="BU275" t="str">
            <v>X</v>
          </cell>
          <cell r="BV275" t="str">
            <v>X</v>
          </cell>
          <cell r="BW275">
            <v>0</v>
          </cell>
          <cell r="BX275">
            <v>0</v>
          </cell>
          <cell r="BY275">
            <v>0</v>
          </cell>
          <cell r="BZ275" t="str">
            <v>X</v>
          </cell>
          <cell r="CA275" t="str">
            <v>X</v>
          </cell>
          <cell r="CB275" t="str">
            <v>X</v>
          </cell>
          <cell r="CC275">
            <v>1</v>
          </cell>
          <cell r="CD275">
            <v>0</v>
          </cell>
          <cell r="CE275">
            <v>0</v>
          </cell>
          <cell r="CF275">
            <v>0</v>
          </cell>
          <cell r="CG275">
            <v>0</v>
          </cell>
          <cell r="CH275">
            <v>0</v>
          </cell>
          <cell r="CI275">
            <v>0</v>
          </cell>
          <cell r="CJ275">
            <v>0</v>
          </cell>
          <cell r="CK275">
            <v>0</v>
          </cell>
          <cell r="CL275">
            <v>0</v>
          </cell>
          <cell r="CM275">
            <v>0</v>
          </cell>
          <cell r="CN275">
            <v>0</v>
          </cell>
          <cell r="CO275">
            <v>0</v>
          </cell>
        </row>
        <row r="276">
          <cell r="B276" t="str">
            <v>C1894447-01</v>
          </cell>
          <cell r="C276" t="str">
            <v>SAIMEXICANA/Pemex-Tula</v>
          </cell>
          <cell r="D276" t="str">
            <v>Strunc</v>
          </cell>
          <cell r="E276">
            <v>0</v>
          </cell>
          <cell r="F276">
            <v>0</v>
          </cell>
          <cell r="G276">
            <v>0</v>
          </cell>
          <cell r="H276" t="str">
            <v>Suzy</v>
          </cell>
          <cell r="I276" t="str">
            <v xml:space="preserve"> 274213-007</v>
          </cell>
          <cell r="J276">
            <v>0</v>
          </cell>
          <cell r="K276">
            <v>0</v>
          </cell>
          <cell r="L276">
            <v>0</v>
          </cell>
          <cell r="M276">
            <v>1</v>
          </cell>
          <cell r="N276" t="str">
            <v>BMC-341P</v>
          </cell>
          <cell r="O276">
            <v>1377815.6</v>
          </cell>
          <cell r="P276">
            <v>0</v>
          </cell>
          <cell r="Q276" t="str">
            <v>CPX</v>
          </cell>
          <cell r="R276" t="str">
            <v>Pinn/API</v>
          </cell>
          <cell r="S276" t="str">
            <v>Y</v>
          </cell>
          <cell r="T276" t="str">
            <v>yes</v>
          </cell>
          <cell r="U276">
            <v>0</v>
          </cell>
          <cell r="V276">
            <v>40430</v>
          </cell>
          <cell r="W276">
            <v>40939</v>
          </cell>
          <cell r="X276">
            <v>40793</v>
          </cell>
          <cell r="Y276">
            <v>0</v>
          </cell>
          <cell r="Z276">
            <v>40437</v>
          </cell>
          <cell r="AA276">
            <v>40437</v>
          </cell>
          <cell r="AB276">
            <v>40444</v>
          </cell>
          <cell r="AC276">
            <v>40513</v>
          </cell>
          <cell r="AD276">
            <v>40541</v>
          </cell>
          <cell r="AE276">
            <v>40729</v>
          </cell>
          <cell r="AF276">
            <v>40743</v>
          </cell>
          <cell r="AG276">
            <v>0</v>
          </cell>
          <cell r="AH276">
            <v>40763</v>
          </cell>
          <cell r="AI276">
            <v>40639</v>
          </cell>
          <cell r="AJ276">
            <v>224</v>
          </cell>
          <cell r="AK276">
            <v>51.857142857142854</v>
          </cell>
          <cell r="AL276">
            <v>0</v>
          </cell>
          <cell r="AM276">
            <v>0</v>
          </cell>
          <cell r="AN276">
            <v>0</v>
          </cell>
          <cell r="AO276">
            <v>0</v>
          </cell>
          <cell r="AP276">
            <v>0</v>
          </cell>
          <cell r="AQ276">
            <v>40717</v>
          </cell>
          <cell r="AR276">
            <v>0</v>
          </cell>
          <cell r="AS276">
            <v>0</v>
          </cell>
          <cell r="AT276">
            <v>0</v>
          </cell>
          <cell r="AU276">
            <v>0</v>
          </cell>
          <cell r="AV276">
            <v>40716</v>
          </cell>
          <cell r="AW276">
            <v>0</v>
          </cell>
          <cell r="AX276">
            <v>40718</v>
          </cell>
          <cell r="AY276">
            <v>40749</v>
          </cell>
          <cell r="AZ276">
            <v>319</v>
          </cell>
          <cell r="BA276">
            <v>205</v>
          </cell>
          <cell r="BB276" t="str">
            <v>On-Time/Early</v>
          </cell>
          <cell r="BC276" t="str">
            <v>Late</v>
          </cell>
          <cell r="BD276" t="str">
            <v>FCA</v>
          </cell>
          <cell r="BE276" t="str">
            <v>Arvada</v>
          </cell>
          <cell r="BF276" t="str">
            <v>Mexico</v>
          </cell>
          <cell r="BG276">
            <v>0</v>
          </cell>
          <cell r="BH276">
            <v>0</v>
          </cell>
          <cell r="BI276">
            <v>0</v>
          </cell>
          <cell r="BJ276">
            <v>40437</v>
          </cell>
          <cell r="BK276">
            <v>40444</v>
          </cell>
          <cell r="BL276">
            <v>40472</v>
          </cell>
          <cell r="BM276">
            <v>40458</v>
          </cell>
          <cell r="BN276">
            <v>40835</v>
          </cell>
          <cell r="BO276">
            <v>40842</v>
          </cell>
          <cell r="BP276">
            <v>40513</v>
          </cell>
          <cell r="BQ276" t="str">
            <v>X</v>
          </cell>
          <cell r="BR276">
            <v>40499</v>
          </cell>
          <cell r="BS276">
            <v>40476</v>
          </cell>
          <cell r="BT276" t="str">
            <v>X</v>
          </cell>
          <cell r="BU276" t="str">
            <v>X</v>
          </cell>
          <cell r="BV276" t="str">
            <v>X</v>
          </cell>
          <cell r="BW276">
            <v>0</v>
          </cell>
          <cell r="BX276">
            <v>0</v>
          </cell>
          <cell r="BY276">
            <v>0</v>
          </cell>
          <cell r="BZ276" t="str">
            <v>X</v>
          </cell>
          <cell r="CA276" t="str">
            <v>X</v>
          </cell>
          <cell r="CB276" t="str">
            <v>X</v>
          </cell>
          <cell r="CC276">
            <v>0.95</v>
          </cell>
          <cell r="CD276">
            <v>0</v>
          </cell>
          <cell r="CE276">
            <v>0</v>
          </cell>
          <cell r="CF276">
            <v>0</v>
          </cell>
          <cell r="CG276">
            <v>0</v>
          </cell>
          <cell r="CH276">
            <v>0</v>
          </cell>
          <cell r="CI276">
            <v>0</v>
          </cell>
          <cell r="CJ276">
            <v>0</v>
          </cell>
          <cell r="CK276">
            <v>0</v>
          </cell>
          <cell r="CL276">
            <v>0</v>
          </cell>
          <cell r="CM276">
            <v>0</v>
          </cell>
          <cell r="CN276">
            <v>0</v>
          </cell>
          <cell r="CO276">
            <v>0</v>
          </cell>
        </row>
        <row r="277">
          <cell r="B277" t="str">
            <v>C1894562-01</v>
          </cell>
          <cell r="C277" t="str">
            <v>SAIMEXICANA/Pemex-Salamanca</v>
          </cell>
          <cell r="D277" t="str">
            <v>Strunc</v>
          </cell>
          <cell r="E277">
            <v>0</v>
          </cell>
          <cell r="F277">
            <v>0</v>
          </cell>
          <cell r="G277">
            <v>0</v>
          </cell>
          <cell r="H277" t="str">
            <v>Suzy</v>
          </cell>
          <cell r="I277" t="str">
            <v>274214-007</v>
          </cell>
          <cell r="J277">
            <v>0</v>
          </cell>
          <cell r="K277">
            <v>0</v>
          </cell>
          <cell r="L277">
            <v>0</v>
          </cell>
          <cell r="M277">
            <v>1</v>
          </cell>
          <cell r="N277" t="str">
            <v>BMC-341P</v>
          </cell>
          <cell r="O277">
            <v>1346895.01</v>
          </cell>
          <cell r="P277">
            <v>0</v>
          </cell>
          <cell r="Q277" t="str">
            <v>CPX</v>
          </cell>
          <cell r="R277" t="str">
            <v>Pinn/API</v>
          </cell>
          <cell r="S277" t="str">
            <v>Y</v>
          </cell>
          <cell r="T277" t="str">
            <v>yes</v>
          </cell>
          <cell r="U277">
            <v>0</v>
          </cell>
          <cell r="V277">
            <v>40430</v>
          </cell>
          <cell r="W277">
            <v>40939</v>
          </cell>
          <cell r="X277">
            <v>40939</v>
          </cell>
          <cell r="Y277">
            <v>0</v>
          </cell>
          <cell r="Z277">
            <v>40437</v>
          </cell>
          <cell r="AA277">
            <v>40437</v>
          </cell>
          <cell r="AB277">
            <v>40444</v>
          </cell>
          <cell r="AC277">
            <v>40659</v>
          </cell>
          <cell r="AD277">
            <v>40687</v>
          </cell>
          <cell r="AE277">
            <v>40729</v>
          </cell>
          <cell r="AF277">
            <v>40743</v>
          </cell>
          <cell r="AG277">
            <v>0</v>
          </cell>
          <cell r="AH277">
            <v>40909</v>
          </cell>
          <cell r="AI277">
            <v>40785</v>
          </cell>
          <cell r="AJ277">
            <v>224</v>
          </cell>
          <cell r="AK277">
            <v>72.714285714285708</v>
          </cell>
          <cell r="AL277">
            <v>0</v>
          </cell>
          <cell r="AM277">
            <v>0</v>
          </cell>
          <cell r="AN277">
            <v>0</v>
          </cell>
          <cell r="AO277">
            <v>0</v>
          </cell>
          <cell r="AP277">
            <v>0</v>
          </cell>
          <cell r="AQ277">
            <v>40667</v>
          </cell>
          <cell r="AR277">
            <v>0</v>
          </cell>
          <cell r="AS277">
            <v>0</v>
          </cell>
          <cell r="AT277">
            <v>0</v>
          </cell>
          <cell r="AU277">
            <v>0</v>
          </cell>
          <cell r="AV277">
            <v>40710</v>
          </cell>
          <cell r="AW277">
            <v>0</v>
          </cell>
          <cell r="AX277">
            <v>40767</v>
          </cell>
          <cell r="AY277">
            <v>40939</v>
          </cell>
          <cell r="AZ277">
            <v>509</v>
          </cell>
          <cell r="BA277">
            <v>201</v>
          </cell>
          <cell r="BB277" t="str">
            <v>On-Time/Early</v>
          </cell>
          <cell r="BC277" t="str">
            <v>On-Time/Early</v>
          </cell>
          <cell r="BD277" t="str">
            <v>FCA</v>
          </cell>
          <cell r="BE277" t="str">
            <v>Arvada</v>
          </cell>
          <cell r="BF277" t="str">
            <v>Mexico</v>
          </cell>
          <cell r="BG277">
            <v>0</v>
          </cell>
          <cell r="BH277">
            <v>0</v>
          </cell>
          <cell r="BI277">
            <v>0</v>
          </cell>
          <cell r="BJ277">
            <v>40437</v>
          </cell>
          <cell r="BK277">
            <v>40444</v>
          </cell>
          <cell r="BL277">
            <v>40472</v>
          </cell>
          <cell r="BM277">
            <v>40458</v>
          </cell>
          <cell r="BN277">
            <v>40981</v>
          </cell>
          <cell r="BO277">
            <v>40988</v>
          </cell>
          <cell r="BP277">
            <v>40513</v>
          </cell>
          <cell r="BQ277" t="str">
            <v>X</v>
          </cell>
          <cell r="BR277">
            <v>40499</v>
          </cell>
          <cell r="BS277">
            <v>40476</v>
          </cell>
          <cell r="BT277" t="str">
            <v>X</v>
          </cell>
          <cell r="BU277">
            <v>41674</v>
          </cell>
          <cell r="BV277">
            <v>808</v>
          </cell>
          <cell r="BW277">
            <v>0</v>
          </cell>
          <cell r="BX277">
            <v>0</v>
          </cell>
          <cell r="BY277">
            <v>0</v>
          </cell>
          <cell r="BZ277">
            <v>0</v>
          </cell>
          <cell r="CA277" t="str">
            <v>X</v>
          </cell>
          <cell r="CB277">
            <v>0</v>
          </cell>
          <cell r="CC277">
            <v>0.75</v>
          </cell>
          <cell r="CD277">
            <v>0</v>
          </cell>
          <cell r="CE277">
            <v>0</v>
          </cell>
          <cell r="CF277">
            <v>0</v>
          </cell>
          <cell r="CG277">
            <v>0</v>
          </cell>
          <cell r="CH277">
            <v>0</v>
          </cell>
          <cell r="CI277">
            <v>0</v>
          </cell>
          <cell r="CJ277">
            <v>0</v>
          </cell>
          <cell r="CK277">
            <v>0</v>
          </cell>
          <cell r="CL277">
            <v>0</v>
          </cell>
          <cell r="CM277">
            <v>0</v>
          </cell>
          <cell r="CN277">
            <v>0</v>
          </cell>
          <cell r="CO277">
            <v>0</v>
          </cell>
        </row>
        <row r="278">
          <cell r="B278" t="str">
            <v>A1922572-01-02</v>
          </cell>
          <cell r="C278" t="str">
            <v>SAJ/SINOPEC / Luoyang Branch</v>
          </cell>
          <cell r="D278" t="str">
            <v>Boening</v>
          </cell>
          <cell r="E278">
            <v>0</v>
          </cell>
          <cell r="F278">
            <v>0</v>
          </cell>
          <cell r="G278">
            <v>0</v>
          </cell>
          <cell r="H278" t="str">
            <v xml:space="preserve">Madeleine </v>
          </cell>
          <cell r="I278" t="str">
            <v>SNT37E-1039</v>
          </cell>
          <cell r="J278">
            <v>0</v>
          </cell>
          <cell r="K278">
            <v>0</v>
          </cell>
          <cell r="L278" t="str">
            <v>Kampman</v>
          </cell>
          <cell r="M278">
            <v>1</v>
          </cell>
          <cell r="N278" t="str">
            <v>LMV-333</v>
          </cell>
          <cell r="O278">
            <v>552108.86</v>
          </cell>
          <cell r="P278">
            <v>0</v>
          </cell>
          <cell r="Q278" t="str">
            <v>CPX</v>
          </cell>
          <cell r="R278" t="str">
            <v>PE</v>
          </cell>
          <cell r="S278" t="str">
            <v>N</v>
          </cell>
          <cell r="T278" t="str">
            <v>no</v>
          </cell>
          <cell r="U278">
            <v>0</v>
          </cell>
          <cell r="V278">
            <v>40500</v>
          </cell>
          <cell r="W278">
            <v>40823</v>
          </cell>
          <cell r="X278">
            <v>40816</v>
          </cell>
          <cell r="Y278">
            <v>0</v>
          </cell>
          <cell r="Z278">
            <v>40507</v>
          </cell>
          <cell r="AA278">
            <v>40507</v>
          </cell>
          <cell r="AB278">
            <v>40507</v>
          </cell>
          <cell r="AC278">
            <v>40690</v>
          </cell>
          <cell r="AD278">
            <v>40704</v>
          </cell>
          <cell r="AE278">
            <v>40743</v>
          </cell>
          <cell r="AF278">
            <v>40748</v>
          </cell>
          <cell r="AG278">
            <v>0</v>
          </cell>
          <cell r="AH278">
            <v>40786</v>
          </cell>
          <cell r="AI278" t="str">
            <v>-</v>
          </cell>
          <cell r="AJ278">
            <v>177</v>
          </cell>
          <cell r="AK278">
            <v>45.142857142857146</v>
          </cell>
          <cell r="AL278">
            <v>0</v>
          </cell>
          <cell r="AM278">
            <v>0</v>
          </cell>
          <cell r="AN278">
            <v>0</v>
          </cell>
          <cell r="AO278">
            <v>0</v>
          </cell>
          <cell r="AP278">
            <v>0</v>
          </cell>
          <cell r="AQ278">
            <v>0</v>
          </cell>
          <cell r="AR278">
            <v>0</v>
          </cell>
          <cell r="AS278">
            <v>0</v>
          </cell>
          <cell r="AT278">
            <v>0</v>
          </cell>
          <cell r="AU278">
            <v>0</v>
          </cell>
          <cell r="AV278">
            <v>40689</v>
          </cell>
          <cell r="AW278">
            <v>0</v>
          </cell>
          <cell r="AX278">
            <v>40711</v>
          </cell>
          <cell r="AY278">
            <v>40777</v>
          </cell>
          <cell r="AZ278">
            <v>277</v>
          </cell>
          <cell r="BA278">
            <v>136</v>
          </cell>
          <cell r="BB278" t="str">
            <v>On-Time/Early</v>
          </cell>
          <cell r="BC278" t="str">
            <v/>
          </cell>
          <cell r="BD278" t="str">
            <v>EXW</v>
          </cell>
          <cell r="BE278" t="str">
            <v>Arvada</v>
          </cell>
          <cell r="BF278" t="str">
            <v>China</v>
          </cell>
          <cell r="BG278">
            <v>0</v>
          </cell>
          <cell r="BH278">
            <v>0</v>
          </cell>
          <cell r="BI278">
            <v>0</v>
          </cell>
          <cell r="BJ278">
            <v>40507</v>
          </cell>
          <cell r="BK278">
            <v>40514</v>
          </cell>
          <cell r="BL278">
            <v>40523</v>
          </cell>
          <cell r="BM278">
            <v>40528</v>
          </cell>
          <cell r="BN278">
            <v>40830</v>
          </cell>
          <cell r="BO278">
            <v>40837</v>
          </cell>
          <cell r="BP278" t="str">
            <v>X</v>
          </cell>
          <cell r="BQ278" t="str">
            <v>X</v>
          </cell>
          <cell r="BR278" t="str">
            <v>X</v>
          </cell>
          <cell r="BS278" t="str">
            <v>X</v>
          </cell>
          <cell r="BT278" t="str">
            <v>X</v>
          </cell>
          <cell r="BU278" t="str">
            <v>X</v>
          </cell>
          <cell r="BV278" t="str">
            <v>X</v>
          </cell>
          <cell r="BW278">
            <v>0</v>
          </cell>
          <cell r="BX278">
            <v>0</v>
          </cell>
          <cell r="BY278">
            <v>0</v>
          </cell>
          <cell r="BZ278" t="str">
            <v>X</v>
          </cell>
          <cell r="CA278" t="str">
            <v>X</v>
          </cell>
          <cell r="CB278" t="str">
            <v>X</v>
          </cell>
          <cell r="CC278">
            <v>1</v>
          </cell>
          <cell r="CD278">
            <v>0</v>
          </cell>
          <cell r="CE278">
            <v>0</v>
          </cell>
          <cell r="CF278">
            <v>0</v>
          </cell>
          <cell r="CG278">
            <v>0</v>
          </cell>
          <cell r="CH278">
            <v>0</v>
          </cell>
          <cell r="CI278">
            <v>0</v>
          </cell>
          <cell r="CJ278">
            <v>0</v>
          </cell>
          <cell r="CK278">
            <v>0</v>
          </cell>
          <cell r="CL278">
            <v>0</v>
          </cell>
          <cell r="CM278">
            <v>0</v>
          </cell>
          <cell r="CN278">
            <v>0</v>
          </cell>
          <cell r="CO278">
            <v>0</v>
          </cell>
        </row>
        <row r="279">
          <cell r="B279" t="str">
            <v>C1975211-01</v>
          </cell>
          <cell r="C279" t="str">
            <v>SAJ/Pump Products</v>
          </cell>
          <cell r="D279" t="str">
            <v>Nelson</v>
          </cell>
          <cell r="E279">
            <v>0</v>
          </cell>
          <cell r="F279">
            <v>0</v>
          </cell>
          <cell r="G279">
            <v>0</v>
          </cell>
          <cell r="H279" t="str">
            <v>Christina</v>
          </cell>
          <cell r="I279" t="str">
            <v>SNT38F-1023</v>
          </cell>
          <cell r="J279">
            <v>0</v>
          </cell>
          <cell r="K279">
            <v>0</v>
          </cell>
          <cell r="L279">
            <v>0</v>
          </cell>
          <cell r="M279">
            <v>1</v>
          </cell>
          <cell r="N279" t="str">
            <v>LMC-311F</v>
          </cell>
          <cell r="O279">
            <v>401875</v>
          </cell>
          <cell r="P279">
            <v>0</v>
          </cell>
          <cell r="Q279" t="str">
            <v>CPX</v>
          </cell>
          <cell r="R279" t="str">
            <v>CF</v>
          </cell>
          <cell r="S279" t="str">
            <v>N</v>
          </cell>
          <cell r="T279" t="str">
            <v>no</v>
          </cell>
          <cell r="U279">
            <v>0</v>
          </cell>
          <cell r="V279">
            <v>40632</v>
          </cell>
          <cell r="W279">
            <v>40847</v>
          </cell>
          <cell r="X279">
            <v>40869</v>
          </cell>
          <cell r="Y279">
            <v>0</v>
          </cell>
          <cell r="Z279">
            <v>40639</v>
          </cell>
          <cell r="AA279">
            <v>40639</v>
          </cell>
          <cell r="AB279">
            <v>40646</v>
          </cell>
          <cell r="AC279">
            <v>40743</v>
          </cell>
          <cell r="AD279">
            <v>40757</v>
          </cell>
          <cell r="AE279">
            <v>40742</v>
          </cell>
          <cell r="AF279">
            <v>40749</v>
          </cell>
          <cell r="AG279">
            <v>0</v>
          </cell>
          <cell r="AH279">
            <v>40839</v>
          </cell>
          <cell r="AI279" t="str">
            <v>-</v>
          </cell>
          <cell r="AJ279">
            <v>84</v>
          </cell>
          <cell r="AK279">
            <v>33.857142857142854</v>
          </cell>
          <cell r="AL279">
            <v>0</v>
          </cell>
          <cell r="AM279">
            <v>0</v>
          </cell>
          <cell r="AN279">
            <v>0</v>
          </cell>
          <cell r="AO279">
            <v>0</v>
          </cell>
          <cell r="AP279">
            <v>0</v>
          </cell>
          <cell r="AQ279">
            <v>0</v>
          </cell>
          <cell r="AR279">
            <v>0</v>
          </cell>
          <cell r="AS279">
            <v>0</v>
          </cell>
          <cell r="AT279">
            <v>0</v>
          </cell>
          <cell r="AU279">
            <v>0</v>
          </cell>
          <cell r="AV279">
            <v>40583</v>
          </cell>
          <cell r="AW279">
            <v>0</v>
          </cell>
          <cell r="AX279">
            <v>40592</v>
          </cell>
          <cell r="AY279">
            <v>40886</v>
          </cell>
          <cell r="AZ279">
            <v>254</v>
          </cell>
          <cell r="BA279">
            <v>-36</v>
          </cell>
          <cell r="BB279" t="str">
            <v>On-Time/Early</v>
          </cell>
          <cell r="BC279" t="str">
            <v/>
          </cell>
          <cell r="BD279" t="str">
            <v>EXW</v>
          </cell>
          <cell r="BE279" t="str">
            <v>Arvada</v>
          </cell>
          <cell r="BF279" t="str">
            <v>Singapore</v>
          </cell>
          <cell r="BG279">
            <v>0</v>
          </cell>
          <cell r="BH279">
            <v>0</v>
          </cell>
          <cell r="BI279">
            <v>0</v>
          </cell>
          <cell r="BJ279">
            <v>40639</v>
          </cell>
          <cell r="BK279">
            <v>40646</v>
          </cell>
          <cell r="BL279">
            <v>40662</v>
          </cell>
          <cell r="BM279">
            <v>40660</v>
          </cell>
          <cell r="BN279">
            <v>40897</v>
          </cell>
          <cell r="BO279">
            <v>40904</v>
          </cell>
          <cell r="BP279" t="str">
            <v>X</v>
          </cell>
          <cell r="BQ279" t="str">
            <v>X</v>
          </cell>
          <cell r="BR279" t="str">
            <v>X</v>
          </cell>
          <cell r="BS279" t="str">
            <v>X</v>
          </cell>
          <cell r="BT279" t="str">
            <v>X</v>
          </cell>
          <cell r="BU279" t="str">
            <v>X</v>
          </cell>
          <cell r="BV279" t="str">
            <v>X</v>
          </cell>
          <cell r="BW279">
            <v>0</v>
          </cell>
          <cell r="BX279">
            <v>0</v>
          </cell>
          <cell r="BY279">
            <v>0</v>
          </cell>
          <cell r="BZ279" t="str">
            <v>X</v>
          </cell>
          <cell r="CA279" t="str">
            <v>X</v>
          </cell>
          <cell r="CB279" t="str">
            <v>X</v>
          </cell>
          <cell r="CC279">
            <v>1</v>
          </cell>
          <cell r="CD279">
            <v>0</v>
          </cell>
          <cell r="CE279">
            <v>0</v>
          </cell>
          <cell r="CF279">
            <v>0</v>
          </cell>
          <cell r="CG279">
            <v>0</v>
          </cell>
          <cell r="CH279">
            <v>0</v>
          </cell>
          <cell r="CI279">
            <v>0</v>
          </cell>
          <cell r="CJ279">
            <v>0</v>
          </cell>
          <cell r="CK279">
            <v>0</v>
          </cell>
          <cell r="CL279">
            <v>0</v>
          </cell>
          <cell r="CM279">
            <v>0</v>
          </cell>
          <cell r="CN279">
            <v>0</v>
          </cell>
          <cell r="CO279">
            <v>0</v>
          </cell>
        </row>
        <row r="280">
          <cell r="B280" t="str">
            <v>C1997277-01</v>
          </cell>
          <cell r="C280" t="str">
            <v>Thomas Russell Co.</v>
          </cell>
          <cell r="D280" t="str">
            <v>Rea</v>
          </cell>
          <cell r="E280">
            <v>0</v>
          </cell>
          <cell r="F280">
            <v>0</v>
          </cell>
          <cell r="G280">
            <v>0</v>
          </cell>
          <cell r="H280" t="str">
            <v>Kursten</v>
          </cell>
          <cell r="I280" t="str">
            <v>259-12</v>
          </cell>
          <cell r="J280">
            <v>0</v>
          </cell>
          <cell r="K280">
            <v>0</v>
          </cell>
          <cell r="L280">
            <v>0</v>
          </cell>
          <cell r="M280">
            <v>1</v>
          </cell>
          <cell r="N280" t="str">
            <v>LMC311P</v>
          </cell>
          <cell r="O280">
            <v>127497</v>
          </cell>
          <cell r="P280">
            <v>0</v>
          </cell>
          <cell r="Q280" t="str">
            <v>STD</v>
          </cell>
          <cell r="R280" t="str">
            <v>CA</v>
          </cell>
          <cell r="S280" t="str">
            <v>N</v>
          </cell>
          <cell r="T280" t="str">
            <v>no</v>
          </cell>
          <cell r="U280">
            <v>0</v>
          </cell>
          <cell r="V280">
            <v>40687</v>
          </cell>
          <cell r="W280">
            <v>40816</v>
          </cell>
          <cell r="X280">
            <v>40816</v>
          </cell>
          <cell r="Y280">
            <v>0</v>
          </cell>
          <cell r="Z280">
            <v>40694</v>
          </cell>
          <cell r="AA280">
            <v>40694</v>
          </cell>
          <cell r="AB280">
            <v>40701</v>
          </cell>
          <cell r="AC280">
            <v>40704</v>
          </cell>
          <cell r="AD280">
            <v>40718</v>
          </cell>
          <cell r="AE280">
            <v>40752</v>
          </cell>
          <cell r="AF280">
            <v>40756</v>
          </cell>
          <cell r="AG280">
            <v>0</v>
          </cell>
          <cell r="AH280">
            <v>40786</v>
          </cell>
          <cell r="AI280" t="str">
            <v>-</v>
          </cell>
          <cell r="AJ280">
            <v>50</v>
          </cell>
          <cell r="AK280">
            <v>18.428571428571427</v>
          </cell>
          <cell r="AL280">
            <v>0</v>
          </cell>
          <cell r="AM280">
            <v>0</v>
          </cell>
          <cell r="AN280">
            <v>0</v>
          </cell>
          <cell r="AO280">
            <v>0</v>
          </cell>
          <cell r="AP280">
            <v>0</v>
          </cell>
          <cell r="AQ280">
            <v>40721</v>
          </cell>
          <cell r="AR280">
            <v>0</v>
          </cell>
          <cell r="AS280">
            <v>0</v>
          </cell>
          <cell r="AT280">
            <v>0</v>
          </cell>
          <cell r="AU280">
            <v>0</v>
          </cell>
          <cell r="AV280">
            <v>40771</v>
          </cell>
          <cell r="AW280">
            <v>0</v>
          </cell>
          <cell r="AX280">
            <v>40771</v>
          </cell>
          <cell r="AY280">
            <v>40816</v>
          </cell>
          <cell r="AZ280">
            <v>129</v>
          </cell>
          <cell r="BA280">
            <v>61</v>
          </cell>
          <cell r="BB280" t="str">
            <v>Late</v>
          </cell>
          <cell r="BC280" t="str">
            <v>Late</v>
          </cell>
          <cell r="BD280">
            <v>0</v>
          </cell>
          <cell r="BE280">
            <v>0</v>
          </cell>
          <cell r="BF280">
            <v>0</v>
          </cell>
          <cell r="BG280">
            <v>0</v>
          </cell>
          <cell r="BH280">
            <v>0</v>
          </cell>
          <cell r="BI280">
            <v>0</v>
          </cell>
          <cell r="BJ280">
            <v>40694</v>
          </cell>
          <cell r="BK280">
            <v>40701</v>
          </cell>
          <cell r="BL280">
            <v>40708</v>
          </cell>
          <cell r="BM280">
            <v>40715</v>
          </cell>
          <cell r="BN280">
            <v>40830</v>
          </cell>
          <cell r="BO280">
            <v>40837</v>
          </cell>
          <cell r="BP280" t="str">
            <v>-</v>
          </cell>
          <cell r="BQ280" t="str">
            <v>-</v>
          </cell>
          <cell r="BR280" t="str">
            <v>X</v>
          </cell>
          <cell r="BS280" t="str">
            <v>-</v>
          </cell>
          <cell r="BT280" t="str">
            <v>-</v>
          </cell>
          <cell r="BU280">
            <v>41102</v>
          </cell>
          <cell r="BV280">
            <v>41102</v>
          </cell>
          <cell r="BW280">
            <v>0</v>
          </cell>
          <cell r="BX280">
            <v>0</v>
          </cell>
          <cell r="BY280">
            <v>0</v>
          </cell>
          <cell r="BZ280" t="str">
            <v>-</v>
          </cell>
          <cell r="CA280" t="str">
            <v>-</v>
          </cell>
          <cell r="CB280" t="str">
            <v>X</v>
          </cell>
          <cell r="CC280">
            <v>1</v>
          </cell>
          <cell r="CD280">
            <v>0</v>
          </cell>
          <cell r="CE280">
            <v>0</v>
          </cell>
          <cell r="CF280">
            <v>0</v>
          </cell>
          <cell r="CG280">
            <v>0</v>
          </cell>
          <cell r="CH280">
            <v>0</v>
          </cell>
          <cell r="CI280">
            <v>0</v>
          </cell>
          <cell r="CJ280">
            <v>0</v>
          </cell>
          <cell r="CK280">
            <v>0</v>
          </cell>
          <cell r="CL280">
            <v>0</v>
          </cell>
          <cell r="CM280">
            <v>0</v>
          </cell>
          <cell r="CN280">
            <v>0</v>
          </cell>
          <cell r="CO280">
            <v>0</v>
          </cell>
        </row>
        <row r="281">
          <cell r="B281" t="str">
            <v>A1981388-01</v>
          </cell>
          <cell r="C281" t="str">
            <v>SAJ/ExxonMobil/ TurboMech</v>
          </cell>
          <cell r="D281" t="str">
            <v>Rea</v>
          </cell>
          <cell r="E281">
            <v>0</v>
          </cell>
          <cell r="F281">
            <v>0</v>
          </cell>
          <cell r="G281">
            <v>0</v>
          </cell>
          <cell r="H281" t="str">
            <v>Christina</v>
          </cell>
          <cell r="I281" t="str">
            <v>SNT38E-1010</v>
          </cell>
          <cell r="J281">
            <v>0</v>
          </cell>
          <cell r="K281">
            <v>0</v>
          </cell>
          <cell r="L281">
            <v>0</v>
          </cell>
          <cell r="M281">
            <v>1</v>
          </cell>
          <cell r="N281" t="str">
            <v>LMV-311z</v>
          </cell>
          <cell r="O281">
            <v>55327</v>
          </cell>
          <cell r="P281">
            <v>0</v>
          </cell>
          <cell r="Q281" t="str">
            <v>STD</v>
          </cell>
          <cell r="R281" t="str">
            <v>PA</v>
          </cell>
          <cell r="S281" t="str">
            <v>N</v>
          </cell>
          <cell r="T281" t="str">
            <v>no</v>
          </cell>
          <cell r="U281">
            <v>0</v>
          </cell>
          <cell r="V281">
            <v>40647</v>
          </cell>
          <cell r="W281">
            <v>40802</v>
          </cell>
          <cell r="X281">
            <v>40830</v>
          </cell>
          <cell r="Y281">
            <v>0</v>
          </cell>
          <cell r="Z281">
            <v>40654</v>
          </cell>
          <cell r="AA281">
            <v>40654</v>
          </cell>
          <cell r="AB281">
            <v>40654</v>
          </cell>
          <cell r="AC281">
            <v>40718</v>
          </cell>
          <cell r="AD281">
            <v>40732</v>
          </cell>
          <cell r="AE281">
            <v>40754</v>
          </cell>
          <cell r="AF281">
            <v>40757</v>
          </cell>
          <cell r="AG281">
            <v>0</v>
          </cell>
          <cell r="AH281">
            <v>40800</v>
          </cell>
          <cell r="AI281" t="str">
            <v>-</v>
          </cell>
          <cell r="AJ281">
            <v>79</v>
          </cell>
          <cell r="AK281">
            <v>26.142857142857142</v>
          </cell>
          <cell r="AL281">
            <v>0</v>
          </cell>
          <cell r="AM281">
            <v>0</v>
          </cell>
          <cell r="AN281">
            <v>0</v>
          </cell>
          <cell r="AO281">
            <v>0</v>
          </cell>
          <cell r="AP281">
            <v>0</v>
          </cell>
          <cell r="AQ281">
            <v>0</v>
          </cell>
          <cell r="AR281">
            <v>0</v>
          </cell>
          <cell r="AS281">
            <v>0</v>
          </cell>
          <cell r="AT281">
            <v>0</v>
          </cell>
          <cell r="AU281">
            <v>0</v>
          </cell>
          <cell r="AV281">
            <v>40751</v>
          </cell>
          <cell r="AW281">
            <v>0</v>
          </cell>
          <cell r="AX281">
            <v>40756</v>
          </cell>
          <cell r="AY281">
            <v>40837</v>
          </cell>
          <cell r="AZ281">
            <v>190</v>
          </cell>
          <cell r="BA281">
            <v>75</v>
          </cell>
          <cell r="BB281" t="str">
            <v>On-Time/Early</v>
          </cell>
          <cell r="BC281" t="str">
            <v/>
          </cell>
          <cell r="BD281">
            <v>0</v>
          </cell>
          <cell r="BE281">
            <v>0</v>
          </cell>
          <cell r="BF281">
            <v>0</v>
          </cell>
          <cell r="BG281">
            <v>0</v>
          </cell>
          <cell r="BH281">
            <v>0</v>
          </cell>
          <cell r="BI281">
            <v>0</v>
          </cell>
          <cell r="BJ281">
            <v>40654</v>
          </cell>
          <cell r="BK281">
            <v>40661</v>
          </cell>
          <cell r="BL281">
            <v>40661</v>
          </cell>
          <cell r="BM281">
            <v>40675</v>
          </cell>
          <cell r="BN281">
            <v>40844</v>
          </cell>
          <cell r="BO281">
            <v>40851</v>
          </cell>
          <cell r="BP281" t="str">
            <v>X</v>
          </cell>
          <cell r="BQ281" t="str">
            <v>X</v>
          </cell>
          <cell r="BR281" t="str">
            <v>X</v>
          </cell>
          <cell r="BS281" t="str">
            <v>X</v>
          </cell>
          <cell r="BT281" t="str">
            <v>X</v>
          </cell>
          <cell r="BU281" t="str">
            <v>X</v>
          </cell>
          <cell r="BV281" t="str">
            <v>X</v>
          </cell>
          <cell r="BW281">
            <v>0</v>
          </cell>
          <cell r="BX281">
            <v>0</v>
          </cell>
          <cell r="BY281">
            <v>0</v>
          </cell>
          <cell r="BZ281" t="str">
            <v>X</v>
          </cell>
          <cell r="CA281" t="str">
            <v>X</v>
          </cell>
          <cell r="CB281" t="str">
            <v>X</v>
          </cell>
          <cell r="CC281">
            <v>1</v>
          </cell>
          <cell r="CD281">
            <v>0</v>
          </cell>
          <cell r="CE281">
            <v>0</v>
          </cell>
          <cell r="CF281">
            <v>0</v>
          </cell>
          <cell r="CG281">
            <v>0</v>
          </cell>
          <cell r="CH281">
            <v>0</v>
          </cell>
          <cell r="CI281">
            <v>0</v>
          </cell>
          <cell r="CJ281">
            <v>0</v>
          </cell>
          <cell r="CK281">
            <v>0</v>
          </cell>
          <cell r="CL281">
            <v>0</v>
          </cell>
          <cell r="CM281">
            <v>0</v>
          </cell>
          <cell r="CN281">
            <v>0</v>
          </cell>
          <cell r="CO281">
            <v>0</v>
          </cell>
        </row>
        <row r="282">
          <cell r="B282" t="str">
            <v>A1971205-01-02</v>
          </cell>
          <cell r="C282" t="str">
            <v>SAJ/Ruwais</v>
          </cell>
          <cell r="D282" t="str">
            <v>Rea</v>
          </cell>
          <cell r="E282">
            <v>0</v>
          </cell>
          <cell r="F282">
            <v>0</v>
          </cell>
          <cell r="G282">
            <v>0</v>
          </cell>
          <cell r="H282" t="str">
            <v>Christina</v>
          </cell>
          <cell r="I282" t="str">
            <v>SNT38E-1021</v>
          </cell>
          <cell r="J282">
            <v>0</v>
          </cell>
          <cell r="K282">
            <v>0</v>
          </cell>
          <cell r="L282">
            <v>0</v>
          </cell>
          <cell r="M282">
            <v>2</v>
          </cell>
          <cell r="N282" t="str">
            <v>LMV-311</v>
          </cell>
          <cell r="O282">
            <v>272142</v>
          </cell>
          <cell r="P282">
            <v>0</v>
          </cell>
          <cell r="Q282" t="str">
            <v>MCPX</v>
          </cell>
          <cell r="R282" t="str">
            <v>PC</v>
          </cell>
          <cell r="S282" t="str">
            <v>Y</v>
          </cell>
          <cell r="T282" t="str">
            <v>no</v>
          </cell>
          <cell r="U282">
            <v>0</v>
          </cell>
          <cell r="V282">
            <v>40623</v>
          </cell>
          <cell r="W282">
            <v>40816</v>
          </cell>
          <cell r="X282">
            <v>40886</v>
          </cell>
          <cell r="Y282">
            <v>0</v>
          </cell>
          <cell r="Z282">
            <v>40630</v>
          </cell>
          <cell r="AA282">
            <v>40630</v>
          </cell>
          <cell r="AB282">
            <v>40630</v>
          </cell>
          <cell r="AC282">
            <v>40774</v>
          </cell>
          <cell r="AD282">
            <v>40788</v>
          </cell>
          <cell r="AE282">
            <v>40754</v>
          </cell>
          <cell r="AF282">
            <v>40757</v>
          </cell>
          <cell r="AG282">
            <v>0</v>
          </cell>
          <cell r="AH282">
            <v>40856</v>
          </cell>
          <cell r="AI282" t="str">
            <v>-</v>
          </cell>
          <cell r="AJ282">
            <v>97</v>
          </cell>
          <cell r="AK282">
            <v>37.571428571428569</v>
          </cell>
          <cell r="AL282">
            <v>0</v>
          </cell>
          <cell r="AM282">
            <v>0</v>
          </cell>
          <cell r="AN282">
            <v>0</v>
          </cell>
          <cell r="AO282">
            <v>0</v>
          </cell>
          <cell r="AP282">
            <v>0</v>
          </cell>
          <cell r="AQ282">
            <v>40736</v>
          </cell>
          <cell r="AR282">
            <v>0</v>
          </cell>
          <cell r="AS282">
            <v>0</v>
          </cell>
          <cell r="AT282">
            <v>0</v>
          </cell>
          <cell r="AU282">
            <v>0</v>
          </cell>
          <cell r="AV282">
            <v>40787</v>
          </cell>
          <cell r="AW282">
            <v>0</v>
          </cell>
          <cell r="AX282">
            <v>40799</v>
          </cell>
          <cell r="AY282">
            <v>40928</v>
          </cell>
          <cell r="AZ282">
            <v>305</v>
          </cell>
          <cell r="BA282">
            <v>119</v>
          </cell>
          <cell r="BB282" t="str">
            <v>Late</v>
          </cell>
          <cell r="BC282" t="str">
            <v>On-Time/Early</v>
          </cell>
          <cell r="BD282" t="str">
            <v>EXW</v>
          </cell>
          <cell r="BE282" t="str">
            <v>Arvada</v>
          </cell>
          <cell r="BF282" t="str">
            <v>AE</v>
          </cell>
          <cell r="BG282">
            <v>0</v>
          </cell>
          <cell r="BH282">
            <v>0</v>
          </cell>
          <cell r="BI282">
            <v>0</v>
          </cell>
          <cell r="BJ282">
            <v>40630</v>
          </cell>
          <cell r="BK282">
            <v>40637</v>
          </cell>
          <cell r="BL282">
            <v>40646</v>
          </cell>
          <cell r="BM282">
            <v>40651</v>
          </cell>
          <cell r="BN282">
            <v>40900</v>
          </cell>
          <cell r="BO282">
            <v>40907</v>
          </cell>
          <cell r="BP282" t="str">
            <v>X</v>
          </cell>
          <cell r="BQ282" t="str">
            <v>X</v>
          </cell>
          <cell r="BR282" t="str">
            <v>X</v>
          </cell>
          <cell r="BS282" t="str">
            <v>X</v>
          </cell>
          <cell r="BT282" t="str">
            <v>X</v>
          </cell>
          <cell r="BU282" t="str">
            <v>X</v>
          </cell>
          <cell r="BV282" t="str">
            <v>X</v>
          </cell>
          <cell r="BW282">
            <v>0</v>
          </cell>
          <cell r="BX282">
            <v>0</v>
          </cell>
          <cell r="BY282">
            <v>0</v>
          </cell>
          <cell r="BZ282" t="str">
            <v>X</v>
          </cell>
          <cell r="CA282" t="str">
            <v>X</v>
          </cell>
          <cell r="CB282" t="str">
            <v>X</v>
          </cell>
          <cell r="CC282">
            <v>1</v>
          </cell>
          <cell r="CD282">
            <v>0</v>
          </cell>
          <cell r="CE282">
            <v>0</v>
          </cell>
          <cell r="CF282">
            <v>0</v>
          </cell>
          <cell r="CG282">
            <v>0</v>
          </cell>
          <cell r="CH282">
            <v>0</v>
          </cell>
          <cell r="CI282">
            <v>0</v>
          </cell>
          <cell r="CJ282">
            <v>0</v>
          </cell>
          <cell r="CK282">
            <v>0</v>
          </cell>
          <cell r="CL282">
            <v>0</v>
          </cell>
          <cell r="CM282">
            <v>0</v>
          </cell>
          <cell r="CN282">
            <v>0</v>
          </cell>
          <cell r="CO282">
            <v>0</v>
          </cell>
        </row>
        <row r="283">
          <cell r="B283" t="str">
            <v>C1965520-01</v>
          </cell>
          <cell r="C283" t="str">
            <v>Thomas Russell Co</v>
          </cell>
          <cell r="D283" t="str">
            <v>Rea</v>
          </cell>
          <cell r="E283">
            <v>0</v>
          </cell>
          <cell r="F283">
            <v>0</v>
          </cell>
          <cell r="G283">
            <v>0</v>
          </cell>
          <cell r="H283" t="str">
            <v>Margaret</v>
          </cell>
          <cell r="I283" t="str">
            <v>251-12</v>
          </cell>
          <cell r="J283">
            <v>0</v>
          </cell>
          <cell r="K283">
            <v>0</v>
          </cell>
          <cell r="L283">
            <v>0</v>
          </cell>
          <cell r="M283">
            <v>1</v>
          </cell>
          <cell r="N283" t="str">
            <v>LMC-311P</v>
          </cell>
          <cell r="O283">
            <v>127497</v>
          </cell>
          <cell r="P283">
            <v>0</v>
          </cell>
          <cell r="Q283" t="str">
            <v>STD</v>
          </cell>
          <cell r="R283" t="str">
            <v>CA</v>
          </cell>
          <cell r="S283" t="str">
            <v>N</v>
          </cell>
          <cell r="T283" t="str">
            <v>no</v>
          </cell>
          <cell r="U283">
            <v>0</v>
          </cell>
          <cell r="V283">
            <v>40609</v>
          </cell>
          <cell r="W283">
            <v>40822</v>
          </cell>
          <cell r="X283">
            <v>40808</v>
          </cell>
          <cell r="Y283">
            <v>0</v>
          </cell>
          <cell r="Z283">
            <v>40616</v>
          </cell>
          <cell r="AA283">
            <v>40616</v>
          </cell>
          <cell r="AB283">
            <v>40623</v>
          </cell>
          <cell r="AC283">
            <v>40696</v>
          </cell>
          <cell r="AD283">
            <v>40710</v>
          </cell>
          <cell r="AE283">
            <v>40758</v>
          </cell>
          <cell r="AF283">
            <v>40762</v>
          </cell>
          <cell r="AG283">
            <v>0</v>
          </cell>
          <cell r="AH283">
            <v>40778</v>
          </cell>
          <cell r="AI283" t="str">
            <v>-</v>
          </cell>
          <cell r="AJ283">
            <v>110</v>
          </cell>
          <cell r="AK283">
            <v>28.428571428571427</v>
          </cell>
          <cell r="AL283">
            <v>0</v>
          </cell>
          <cell r="AM283">
            <v>0</v>
          </cell>
          <cell r="AN283">
            <v>0</v>
          </cell>
          <cell r="AO283">
            <v>0</v>
          </cell>
          <cell r="AP283">
            <v>0</v>
          </cell>
          <cell r="AQ283">
            <v>40704</v>
          </cell>
          <cell r="AR283">
            <v>0</v>
          </cell>
          <cell r="AS283">
            <v>0</v>
          </cell>
          <cell r="AT283">
            <v>0</v>
          </cell>
          <cell r="AU283">
            <v>0</v>
          </cell>
          <cell r="AV283">
            <v>40758</v>
          </cell>
          <cell r="AW283">
            <v>0</v>
          </cell>
          <cell r="AX283">
            <v>40760</v>
          </cell>
          <cell r="AY283">
            <v>40816</v>
          </cell>
          <cell r="AZ283">
            <v>207</v>
          </cell>
          <cell r="BA283">
            <v>108</v>
          </cell>
          <cell r="BB283" t="str">
            <v>On-Time/Early</v>
          </cell>
          <cell r="BC283" t="str">
            <v>On-Time/Early</v>
          </cell>
          <cell r="BD283">
            <v>0</v>
          </cell>
          <cell r="BE283">
            <v>0</v>
          </cell>
          <cell r="BF283">
            <v>0</v>
          </cell>
          <cell r="BG283">
            <v>0</v>
          </cell>
          <cell r="BH283">
            <v>0</v>
          </cell>
          <cell r="BI283">
            <v>0</v>
          </cell>
          <cell r="BJ283">
            <v>40616</v>
          </cell>
          <cell r="BK283">
            <v>40623</v>
          </cell>
          <cell r="BL283">
            <v>40630</v>
          </cell>
          <cell r="BM283">
            <v>40637</v>
          </cell>
          <cell r="BN283">
            <v>40822</v>
          </cell>
          <cell r="BO283">
            <v>40829</v>
          </cell>
          <cell r="BP283" t="str">
            <v>X</v>
          </cell>
          <cell r="BQ283" t="str">
            <v>X</v>
          </cell>
          <cell r="BR283" t="str">
            <v>X</v>
          </cell>
          <cell r="BS283" t="str">
            <v>X</v>
          </cell>
          <cell r="BT283" t="str">
            <v>X</v>
          </cell>
          <cell r="BU283" t="str">
            <v>X</v>
          </cell>
          <cell r="BV283" t="str">
            <v>X</v>
          </cell>
          <cell r="BW283">
            <v>0</v>
          </cell>
          <cell r="BX283">
            <v>0</v>
          </cell>
          <cell r="BY283">
            <v>0</v>
          </cell>
          <cell r="BZ283" t="str">
            <v>X</v>
          </cell>
          <cell r="CA283" t="str">
            <v>X</v>
          </cell>
          <cell r="CB283" t="str">
            <v>X</v>
          </cell>
          <cell r="CC283">
            <v>1</v>
          </cell>
          <cell r="CD283">
            <v>0</v>
          </cell>
          <cell r="CE283">
            <v>0</v>
          </cell>
          <cell r="CF283">
            <v>0</v>
          </cell>
          <cell r="CG283">
            <v>0</v>
          </cell>
          <cell r="CH283">
            <v>0</v>
          </cell>
          <cell r="CI283">
            <v>0</v>
          </cell>
          <cell r="CJ283">
            <v>0</v>
          </cell>
          <cell r="CK283">
            <v>0</v>
          </cell>
          <cell r="CL283">
            <v>0</v>
          </cell>
          <cell r="CM283">
            <v>0</v>
          </cell>
          <cell r="CN283">
            <v>0</v>
          </cell>
          <cell r="CO283">
            <v>0</v>
          </cell>
        </row>
        <row r="284">
          <cell r="B284" t="str">
            <v>A2007873-01</v>
          </cell>
          <cell r="C284" t="str">
            <v>National Cooperative Refinery Association</v>
          </cell>
          <cell r="D284" t="str">
            <v>DeRoo</v>
          </cell>
          <cell r="E284">
            <v>0</v>
          </cell>
          <cell r="F284">
            <v>0</v>
          </cell>
          <cell r="G284">
            <v>0</v>
          </cell>
          <cell r="H284" t="str">
            <v>Mary</v>
          </cell>
          <cell r="I284" t="str">
            <v>96079-0</v>
          </cell>
          <cell r="J284">
            <v>0</v>
          </cell>
          <cell r="K284">
            <v>0</v>
          </cell>
          <cell r="L284">
            <v>0</v>
          </cell>
          <cell r="M284">
            <v>1</v>
          </cell>
          <cell r="N284" t="str">
            <v>LMV-322</v>
          </cell>
          <cell r="O284">
            <v>30278</v>
          </cell>
          <cell r="P284">
            <v>0</v>
          </cell>
          <cell r="Q284" t="str">
            <v>STD</v>
          </cell>
          <cell r="R284" t="str">
            <v>PA</v>
          </cell>
          <cell r="S284" t="str">
            <v>N</v>
          </cell>
          <cell r="T284" t="str">
            <v>no</v>
          </cell>
          <cell r="U284">
            <v>0</v>
          </cell>
          <cell r="V284">
            <v>40711</v>
          </cell>
          <cell r="W284">
            <v>40807</v>
          </cell>
          <cell r="X284">
            <v>40842</v>
          </cell>
          <cell r="Y284">
            <v>0</v>
          </cell>
          <cell r="Z284">
            <v>40718</v>
          </cell>
          <cell r="AA284">
            <v>40718</v>
          </cell>
          <cell r="AB284">
            <v>40718</v>
          </cell>
          <cell r="AC284">
            <v>40730</v>
          </cell>
          <cell r="AD284">
            <v>40744</v>
          </cell>
          <cell r="AE284">
            <v>40759</v>
          </cell>
          <cell r="AF284">
            <v>40762</v>
          </cell>
          <cell r="AG284">
            <v>0</v>
          </cell>
          <cell r="AH284">
            <v>40812</v>
          </cell>
          <cell r="AI284" t="str">
            <v>-</v>
          </cell>
          <cell r="AJ284">
            <v>36</v>
          </cell>
          <cell r="AK284">
            <v>18.714285714285715</v>
          </cell>
          <cell r="AL284">
            <v>0</v>
          </cell>
          <cell r="AM284">
            <v>0</v>
          </cell>
          <cell r="AN284">
            <v>0</v>
          </cell>
          <cell r="AO284">
            <v>0</v>
          </cell>
          <cell r="AP284">
            <v>0</v>
          </cell>
          <cell r="AQ284">
            <v>40770</v>
          </cell>
          <cell r="AR284">
            <v>0</v>
          </cell>
          <cell r="AS284">
            <v>0</v>
          </cell>
          <cell r="AT284">
            <v>0</v>
          </cell>
          <cell r="AU284">
            <v>0</v>
          </cell>
          <cell r="AV284">
            <v>40795</v>
          </cell>
          <cell r="AW284">
            <v>0</v>
          </cell>
          <cell r="AX284">
            <v>40800</v>
          </cell>
          <cell r="AY284">
            <v>40847</v>
          </cell>
          <cell r="AZ284">
            <v>136</v>
          </cell>
          <cell r="BA284">
            <v>61</v>
          </cell>
          <cell r="BB284" t="str">
            <v>Late</v>
          </cell>
          <cell r="BC284" t="str">
            <v>Late</v>
          </cell>
          <cell r="BD284" t="str">
            <v>FOB</v>
          </cell>
          <cell r="BE284" t="str">
            <v>Kansas</v>
          </cell>
          <cell r="BF284" t="str">
            <v>USA</v>
          </cell>
          <cell r="BG284">
            <v>0</v>
          </cell>
          <cell r="BH284">
            <v>0</v>
          </cell>
          <cell r="BI284">
            <v>0</v>
          </cell>
          <cell r="BJ284">
            <v>40718</v>
          </cell>
          <cell r="BK284">
            <v>40725</v>
          </cell>
          <cell r="BL284">
            <v>40725</v>
          </cell>
          <cell r="BM284">
            <v>40739</v>
          </cell>
          <cell r="BN284">
            <v>40856</v>
          </cell>
          <cell r="BO284">
            <v>40863</v>
          </cell>
          <cell r="BP284" t="str">
            <v>X</v>
          </cell>
          <cell r="BQ284" t="str">
            <v>X</v>
          </cell>
          <cell r="BR284" t="str">
            <v>X</v>
          </cell>
          <cell r="BS284" t="str">
            <v>X</v>
          </cell>
          <cell r="BT284" t="str">
            <v>X</v>
          </cell>
          <cell r="BU284" t="str">
            <v>X</v>
          </cell>
          <cell r="BV284" t="str">
            <v>X</v>
          </cell>
          <cell r="BW284">
            <v>0</v>
          </cell>
          <cell r="BX284">
            <v>0</v>
          </cell>
          <cell r="BY284">
            <v>0</v>
          </cell>
          <cell r="BZ284" t="str">
            <v>X</v>
          </cell>
          <cell r="CA284" t="str">
            <v>X</v>
          </cell>
          <cell r="CB284" t="str">
            <v>X</v>
          </cell>
          <cell r="CC284">
            <v>1</v>
          </cell>
          <cell r="CD284">
            <v>0</v>
          </cell>
          <cell r="CE284">
            <v>0</v>
          </cell>
          <cell r="CF284">
            <v>0</v>
          </cell>
          <cell r="CG284">
            <v>0</v>
          </cell>
          <cell r="CH284">
            <v>0</v>
          </cell>
          <cell r="CI284">
            <v>0</v>
          </cell>
          <cell r="CJ284">
            <v>0</v>
          </cell>
          <cell r="CK284">
            <v>0</v>
          </cell>
          <cell r="CL284">
            <v>0</v>
          </cell>
          <cell r="CM284">
            <v>0</v>
          </cell>
          <cell r="CN284">
            <v>0</v>
          </cell>
          <cell r="CO284">
            <v>0</v>
          </cell>
        </row>
        <row r="285">
          <cell r="B285" t="str">
            <v>A2024484-01</v>
          </cell>
          <cell r="C285" t="str">
            <v>ENAP Refineries Bio Bio</v>
          </cell>
          <cell r="D285" t="str">
            <v>Chapman</v>
          </cell>
          <cell r="E285">
            <v>0</v>
          </cell>
          <cell r="F285">
            <v>0</v>
          </cell>
          <cell r="G285">
            <v>0</v>
          </cell>
          <cell r="H285" t="str">
            <v xml:space="preserve">Madeleine </v>
          </cell>
          <cell r="I285">
            <v>4500120611</v>
          </cell>
          <cell r="J285">
            <v>0</v>
          </cell>
          <cell r="K285">
            <v>0</v>
          </cell>
          <cell r="L285">
            <v>0</v>
          </cell>
          <cell r="M285">
            <v>1</v>
          </cell>
          <cell r="N285" t="str">
            <v>LMV-322z</v>
          </cell>
          <cell r="O285">
            <v>40703.24</v>
          </cell>
          <cell r="P285">
            <v>0</v>
          </cell>
          <cell r="Q285" t="str">
            <v>STD</v>
          </cell>
          <cell r="R285" t="str">
            <v>PA</v>
          </cell>
          <cell r="S285" t="str">
            <v>N</v>
          </cell>
          <cell r="T285" t="str">
            <v>no</v>
          </cell>
          <cell r="U285">
            <v>0</v>
          </cell>
          <cell r="V285">
            <v>40753</v>
          </cell>
          <cell r="W285">
            <v>40808</v>
          </cell>
          <cell r="X285">
            <v>40830</v>
          </cell>
          <cell r="Y285">
            <v>0</v>
          </cell>
          <cell r="Z285">
            <v>40760</v>
          </cell>
          <cell r="AA285">
            <v>40760</v>
          </cell>
          <cell r="AB285">
            <v>40760</v>
          </cell>
          <cell r="AC285">
            <v>40718</v>
          </cell>
          <cell r="AD285">
            <v>40732</v>
          </cell>
          <cell r="AE285">
            <v>40760</v>
          </cell>
          <cell r="AF285">
            <v>40763</v>
          </cell>
          <cell r="AG285">
            <v>0</v>
          </cell>
          <cell r="AH285">
            <v>40800</v>
          </cell>
          <cell r="AI285" t="str">
            <v>-</v>
          </cell>
          <cell r="AJ285">
            <v>7</v>
          </cell>
          <cell r="AK285">
            <v>11</v>
          </cell>
          <cell r="AL285">
            <v>0</v>
          </cell>
          <cell r="AM285">
            <v>0</v>
          </cell>
          <cell r="AN285">
            <v>0</v>
          </cell>
          <cell r="AO285">
            <v>0</v>
          </cell>
          <cell r="AP285">
            <v>0</v>
          </cell>
          <cell r="AQ285">
            <v>40708</v>
          </cell>
          <cell r="AR285">
            <v>0</v>
          </cell>
          <cell r="AS285">
            <v>0</v>
          </cell>
          <cell r="AT285">
            <v>0</v>
          </cell>
          <cell r="AU285">
            <v>0</v>
          </cell>
          <cell r="AV285">
            <v>40759</v>
          </cell>
          <cell r="AW285">
            <v>0</v>
          </cell>
          <cell r="AX285">
            <v>40763</v>
          </cell>
          <cell r="AY285">
            <v>40837</v>
          </cell>
          <cell r="AZ285">
            <v>84</v>
          </cell>
          <cell r="BA285">
            <v>5</v>
          </cell>
          <cell r="BB285" t="str">
            <v>On-Time/Early</v>
          </cell>
          <cell r="BC285" t="str">
            <v>On-Time/Early</v>
          </cell>
          <cell r="BD285" t="str">
            <v>FCA</v>
          </cell>
          <cell r="BE285" t="str">
            <v>Arvada</v>
          </cell>
          <cell r="BF285" t="str">
            <v>Chile</v>
          </cell>
          <cell r="BG285">
            <v>0</v>
          </cell>
          <cell r="BH285">
            <v>0</v>
          </cell>
          <cell r="BI285">
            <v>0</v>
          </cell>
          <cell r="BJ285">
            <v>40760</v>
          </cell>
          <cell r="BK285">
            <v>40767</v>
          </cell>
          <cell r="BL285">
            <v>40767</v>
          </cell>
          <cell r="BM285">
            <v>40781</v>
          </cell>
          <cell r="BN285">
            <v>40844</v>
          </cell>
          <cell r="BO285">
            <v>40851</v>
          </cell>
          <cell r="BP285" t="str">
            <v>X</v>
          </cell>
          <cell r="BQ285" t="str">
            <v>X</v>
          </cell>
          <cell r="BR285" t="str">
            <v>X</v>
          </cell>
          <cell r="BS285" t="str">
            <v>X</v>
          </cell>
          <cell r="BT285" t="str">
            <v>X</v>
          </cell>
          <cell r="BU285" t="str">
            <v>X</v>
          </cell>
          <cell r="BV285" t="str">
            <v>X</v>
          </cell>
          <cell r="BW285">
            <v>0</v>
          </cell>
          <cell r="BX285">
            <v>0</v>
          </cell>
          <cell r="BY285">
            <v>0</v>
          </cell>
          <cell r="BZ285" t="str">
            <v>X</v>
          </cell>
          <cell r="CA285" t="str">
            <v>X</v>
          </cell>
          <cell r="CB285" t="str">
            <v>X</v>
          </cell>
          <cell r="CC285">
            <v>1</v>
          </cell>
          <cell r="CD285">
            <v>0</v>
          </cell>
          <cell r="CE285">
            <v>0</v>
          </cell>
          <cell r="CF285">
            <v>0</v>
          </cell>
          <cell r="CG285">
            <v>0</v>
          </cell>
          <cell r="CH285">
            <v>0</v>
          </cell>
          <cell r="CI285">
            <v>0</v>
          </cell>
          <cell r="CJ285">
            <v>0</v>
          </cell>
          <cell r="CK285">
            <v>0</v>
          </cell>
          <cell r="CL285">
            <v>0</v>
          </cell>
          <cell r="CM285">
            <v>0</v>
          </cell>
          <cell r="CN285">
            <v>0</v>
          </cell>
          <cell r="CO285">
            <v>0</v>
          </cell>
        </row>
        <row r="286">
          <cell r="B286" t="str">
            <v>C2007862-01</v>
          </cell>
          <cell r="C286" t="str">
            <v>BCCK/Agave Energy</v>
          </cell>
          <cell r="D286" t="str">
            <v>Boening</v>
          </cell>
          <cell r="E286">
            <v>0</v>
          </cell>
          <cell r="F286">
            <v>0</v>
          </cell>
          <cell r="G286">
            <v>0</v>
          </cell>
          <cell r="H286" t="str">
            <v>Margaret</v>
          </cell>
          <cell r="I286" t="str">
            <v>6110-004-1</v>
          </cell>
          <cell r="J286">
            <v>0</v>
          </cell>
          <cell r="K286">
            <v>0</v>
          </cell>
          <cell r="L286">
            <v>0</v>
          </cell>
          <cell r="M286">
            <v>1</v>
          </cell>
          <cell r="N286" t="str">
            <v>LMC311P</v>
          </cell>
          <cell r="O286">
            <v>157956</v>
          </cell>
          <cell r="P286">
            <v>0</v>
          </cell>
          <cell r="Q286" t="str">
            <v>STD</v>
          </cell>
          <cell r="R286" t="str">
            <v>CA</v>
          </cell>
          <cell r="S286" t="str">
            <v>N</v>
          </cell>
          <cell r="T286" t="str">
            <v>no</v>
          </cell>
          <cell r="U286">
            <v>0</v>
          </cell>
          <cell r="V286">
            <v>40711</v>
          </cell>
          <cell r="W286">
            <v>40823</v>
          </cell>
          <cell r="X286">
            <v>41054</v>
          </cell>
          <cell r="Y286">
            <v>0</v>
          </cell>
          <cell r="Z286">
            <v>40718</v>
          </cell>
          <cell r="AA286">
            <v>40718</v>
          </cell>
          <cell r="AB286">
            <v>40725</v>
          </cell>
          <cell r="AC286">
            <v>40942</v>
          </cell>
          <cell r="AD286">
            <v>40956</v>
          </cell>
          <cell r="AE286">
            <v>40759</v>
          </cell>
          <cell r="AF286">
            <v>40763</v>
          </cell>
          <cell r="AG286">
            <v>0</v>
          </cell>
          <cell r="AH286">
            <v>41024</v>
          </cell>
          <cell r="AI286" t="str">
            <v>-</v>
          </cell>
          <cell r="AJ286">
            <v>37</v>
          </cell>
          <cell r="AK286">
            <v>49</v>
          </cell>
          <cell r="AL286">
            <v>0</v>
          </cell>
          <cell r="AM286">
            <v>0</v>
          </cell>
          <cell r="AN286">
            <v>0</v>
          </cell>
          <cell r="AO286">
            <v>40786</v>
          </cell>
          <cell r="AP286">
            <v>40808</v>
          </cell>
          <cell r="AQ286">
            <v>0</v>
          </cell>
          <cell r="AR286">
            <v>0</v>
          </cell>
          <cell r="AS286">
            <v>0</v>
          </cell>
          <cell r="AT286">
            <v>0</v>
          </cell>
          <cell r="AU286">
            <v>0</v>
          </cell>
          <cell r="AV286">
            <v>40906</v>
          </cell>
          <cell r="AW286">
            <v>0</v>
          </cell>
          <cell r="AX286">
            <v>40949</v>
          </cell>
          <cell r="AY286">
            <v>41050</v>
          </cell>
          <cell r="AZ286">
            <v>339</v>
          </cell>
          <cell r="BA286">
            <v>140</v>
          </cell>
          <cell r="BB286" t="str">
            <v>Late</v>
          </cell>
          <cell r="BC286" t="str">
            <v/>
          </cell>
          <cell r="BD286">
            <v>0</v>
          </cell>
          <cell r="BE286">
            <v>0</v>
          </cell>
          <cell r="BF286">
            <v>0</v>
          </cell>
          <cell r="BG286">
            <v>0</v>
          </cell>
          <cell r="BH286">
            <v>0</v>
          </cell>
          <cell r="BI286">
            <v>0</v>
          </cell>
          <cell r="BJ286">
            <v>40718</v>
          </cell>
          <cell r="BK286">
            <v>40725</v>
          </cell>
          <cell r="BL286">
            <v>40732</v>
          </cell>
          <cell r="BM286">
            <v>40739</v>
          </cell>
          <cell r="BN286">
            <v>41068</v>
          </cell>
          <cell r="BO286">
            <v>41075</v>
          </cell>
          <cell r="BP286" t="str">
            <v>X</v>
          </cell>
          <cell r="BQ286" t="str">
            <v>X</v>
          </cell>
          <cell r="BR286" t="str">
            <v>X</v>
          </cell>
          <cell r="BS286" t="str">
            <v>X</v>
          </cell>
          <cell r="BT286" t="str">
            <v>X</v>
          </cell>
          <cell r="BU286" t="str">
            <v>X</v>
          </cell>
          <cell r="BV286" t="str">
            <v>X</v>
          </cell>
          <cell r="BW286">
            <v>0</v>
          </cell>
          <cell r="BX286">
            <v>0</v>
          </cell>
          <cell r="BY286">
            <v>0</v>
          </cell>
          <cell r="BZ286" t="str">
            <v>X</v>
          </cell>
          <cell r="CA286" t="str">
            <v>X</v>
          </cell>
          <cell r="CB286" t="str">
            <v>X</v>
          </cell>
          <cell r="CC286">
            <v>1</v>
          </cell>
          <cell r="CD286">
            <v>0</v>
          </cell>
          <cell r="CE286">
            <v>0</v>
          </cell>
          <cell r="CF286">
            <v>0</v>
          </cell>
          <cell r="CG286">
            <v>0</v>
          </cell>
          <cell r="CH286">
            <v>0</v>
          </cell>
          <cell r="CI286">
            <v>0</v>
          </cell>
          <cell r="CJ286">
            <v>0</v>
          </cell>
          <cell r="CK286">
            <v>0</v>
          </cell>
          <cell r="CL286">
            <v>0</v>
          </cell>
          <cell r="CM286">
            <v>0</v>
          </cell>
          <cell r="CN286">
            <v>0</v>
          </cell>
          <cell r="CO286">
            <v>0</v>
          </cell>
        </row>
        <row r="287">
          <cell r="B287" t="str">
            <v>C1976688-01</v>
          </cell>
          <cell r="C287" t="str">
            <v>Thomas Russell Co</v>
          </cell>
          <cell r="D287" t="str">
            <v>Chapman</v>
          </cell>
          <cell r="E287">
            <v>0</v>
          </cell>
          <cell r="F287">
            <v>0</v>
          </cell>
          <cell r="G287">
            <v>0</v>
          </cell>
          <cell r="H287" t="str">
            <v>Margaret</v>
          </cell>
          <cell r="I287" t="str">
            <v>252-12</v>
          </cell>
          <cell r="J287">
            <v>0</v>
          </cell>
          <cell r="K287">
            <v>0</v>
          </cell>
          <cell r="L287">
            <v>0</v>
          </cell>
          <cell r="M287">
            <v>1</v>
          </cell>
          <cell r="N287" t="str">
            <v>LMC-311P</v>
          </cell>
          <cell r="O287">
            <v>127497</v>
          </cell>
          <cell r="P287">
            <v>0</v>
          </cell>
          <cell r="Q287" t="str">
            <v>STD</v>
          </cell>
          <cell r="R287" t="str">
            <v>CA</v>
          </cell>
          <cell r="S287" t="str">
            <v>N</v>
          </cell>
          <cell r="T287" t="str">
            <v>no</v>
          </cell>
          <cell r="U287">
            <v>0</v>
          </cell>
          <cell r="V287">
            <v>40637</v>
          </cell>
          <cell r="W287">
            <v>40827</v>
          </cell>
          <cell r="X287">
            <v>40811</v>
          </cell>
          <cell r="Y287">
            <v>0</v>
          </cell>
          <cell r="Z287">
            <v>40644</v>
          </cell>
          <cell r="AA287">
            <v>40644</v>
          </cell>
          <cell r="AB287">
            <v>40651</v>
          </cell>
          <cell r="AC287">
            <v>40699</v>
          </cell>
          <cell r="AD287">
            <v>40713</v>
          </cell>
          <cell r="AE287">
            <v>40763</v>
          </cell>
          <cell r="AF287">
            <v>40767</v>
          </cell>
          <cell r="AG287">
            <v>0</v>
          </cell>
          <cell r="AH287">
            <v>40781</v>
          </cell>
          <cell r="AI287" t="str">
            <v>-</v>
          </cell>
          <cell r="AJ287">
            <v>95</v>
          </cell>
          <cell r="AK287">
            <v>24.857142857142858</v>
          </cell>
          <cell r="AL287">
            <v>0</v>
          </cell>
          <cell r="AM287">
            <v>0</v>
          </cell>
          <cell r="AN287">
            <v>0</v>
          </cell>
          <cell r="AO287">
            <v>0</v>
          </cell>
          <cell r="AP287">
            <v>0</v>
          </cell>
          <cell r="AQ287">
            <v>0</v>
          </cell>
          <cell r="AR287">
            <v>0</v>
          </cell>
          <cell r="AS287">
            <v>0</v>
          </cell>
          <cell r="AT287">
            <v>0</v>
          </cell>
          <cell r="AU287">
            <v>0</v>
          </cell>
          <cell r="AV287">
            <v>40771</v>
          </cell>
          <cell r="AW287">
            <v>0</v>
          </cell>
          <cell r="AX287">
            <v>40774</v>
          </cell>
          <cell r="AY287">
            <v>40828</v>
          </cell>
          <cell r="AZ287">
            <v>191</v>
          </cell>
          <cell r="BA287">
            <v>97</v>
          </cell>
          <cell r="BB287" t="str">
            <v>Late</v>
          </cell>
          <cell r="BC287" t="str">
            <v/>
          </cell>
          <cell r="BD287">
            <v>0</v>
          </cell>
          <cell r="BE287">
            <v>0</v>
          </cell>
          <cell r="BF287">
            <v>0</v>
          </cell>
          <cell r="BG287">
            <v>0</v>
          </cell>
          <cell r="BH287">
            <v>0</v>
          </cell>
          <cell r="BI287">
            <v>0</v>
          </cell>
          <cell r="BJ287">
            <v>40644</v>
          </cell>
          <cell r="BK287">
            <v>40651</v>
          </cell>
          <cell r="BL287">
            <v>40658</v>
          </cell>
          <cell r="BM287">
            <v>40665</v>
          </cell>
          <cell r="BN287">
            <v>40825</v>
          </cell>
          <cell r="BO287">
            <v>40832</v>
          </cell>
          <cell r="BP287" t="str">
            <v>X</v>
          </cell>
          <cell r="BQ287" t="str">
            <v>X</v>
          </cell>
          <cell r="BR287" t="str">
            <v>X</v>
          </cell>
          <cell r="BS287" t="str">
            <v>X</v>
          </cell>
          <cell r="BT287" t="str">
            <v>X</v>
          </cell>
          <cell r="BU287" t="str">
            <v>X</v>
          </cell>
          <cell r="BV287" t="str">
            <v>X</v>
          </cell>
          <cell r="BW287">
            <v>0</v>
          </cell>
          <cell r="BX287">
            <v>0</v>
          </cell>
          <cell r="BY287">
            <v>0</v>
          </cell>
          <cell r="BZ287" t="str">
            <v>X</v>
          </cell>
          <cell r="CA287" t="str">
            <v>X</v>
          </cell>
          <cell r="CB287" t="str">
            <v>X</v>
          </cell>
          <cell r="CC287">
            <v>1</v>
          </cell>
          <cell r="CD287">
            <v>0</v>
          </cell>
          <cell r="CE287">
            <v>0</v>
          </cell>
          <cell r="CF287">
            <v>0</v>
          </cell>
          <cell r="CG287">
            <v>0</v>
          </cell>
          <cell r="CH287">
            <v>0</v>
          </cell>
          <cell r="CI287">
            <v>0</v>
          </cell>
          <cell r="CJ287">
            <v>0</v>
          </cell>
          <cell r="CK287">
            <v>0</v>
          </cell>
          <cell r="CL287">
            <v>0</v>
          </cell>
          <cell r="CM287">
            <v>0</v>
          </cell>
          <cell r="CN287">
            <v>0</v>
          </cell>
          <cell r="CO287">
            <v>0</v>
          </cell>
        </row>
        <row r="288">
          <cell r="B288" t="str">
            <v>C1997304-01</v>
          </cell>
          <cell r="C288" t="str">
            <v>Thomas Russell Co.</v>
          </cell>
          <cell r="D288" t="str">
            <v>Rea</v>
          </cell>
          <cell r="E288">
            <v>0</v>
          </cell>
          <cell r="F288">
            <v>0</v>
          </cell>
          <cell r="G288">
            <v>0</v>
          </cell>
          <cell r="H288" t="str">
            <v>Margaret</v>
          </cell>
          <cell r="I288" t="str">
            <v>262-12</v>
          </cell>
          <cell r="J288">
            <v>0</v>
          </cell>
          <cell r="K288">
            <v>0</v>
          </cell>
          <cell r="L288">
            <v>0</v>
          </cell>
          <cell r="M288">
            <v>1</v>
          </cell>
          <cell r="N288" t="str">
            <v>LMC-311P</v>
          </cell>
          <cell r="O288">
            <v>127497</v>
          </cell>
          <cell r="P288">
            <v>0</v>
          </cell>
          <cell r="Q288" t="str">
            <v>STD</v>
          </cell>
          <cell r="R288" t="str">
            <v>CA</v>
          </cell>
          <cell r="S288" t="str">
            <v>N</v>
          </cell>
          <cell r="T288" t="str">
            <v>no</v>
          </cell>
          <cell r="U288">
            <v>0</v>
          </cell>
          <cell r="V288">
            <v>40687</v>
          </cell>
          <cell r="W288">
            <v>40828</v>
          </cell>
          <cell r="X288">
            <v>40828</v>
          </cell>
          <cell r="Y288">
            <v>0</v>
          </cell>
          <cell r="Z288">
            <v>40694</v>
          </cell>
          <cell r="AA288">
            <v>40694</v>
          </cell>
          <cell r="AB288">
            <v>40701</v>
          </cell>
          <cell r="AC288">
            <v>40716</v>
          </cell>
          <cell r="AD288">
            <v>40730</v>
          </cell>
          <cell r="AE288">
            <v>40764</v>
          </cell>
          <cell r="AF288">
            <v>40768</v>
          </cell>
          <cell r="AG288">
            <v>0</v>
          </cell>
          <cell r="AH288">
            <v>40798</v>
          </cell>
          <cell r="AI288" t="str">
            <v>-</v>
          </cell>
          <cell r="AJ288">
            <v>59</v>
          </cell>
          <cell r="AK288">
            <v>20.142857142857142</v>
          </cell>
          <cell r="AL288">
            <v>0</v>
          </cell>
          <cell r="AM288">
            <v>0</v>
          </cell>
          <cell r="AN288">
            <v>0</v>
          </cell>
          <cell r="AO288">
            <v>0</v>
          </cell>
          <cell r="AP288">
            <v>0</v>
          </cell>
          <cell r="AQ288">
            <v>0</v>
          </cell>
          <cell r="AR288">
            <v>0</v>
          </cell>
          <cell r="AS288">
            <v>0</v>
          </cell>
          <cell r="AT288">
            <v>0</v>
          </cell>
          <cell r="AU288">
            <v>0</v>
          </cell>
          <cell r="AV288">
            <v>40764</v>
          </cell>
          <cell r="AW288">
            <v>0</v>
          </cell>
          <cell r="AX288">
            <v>40771</v>
          </cell>
          <cell r="AY288">
            <v>40815</v>
          </cell>
          <cell r="AZ288">
            <v>128</v>
          </cell>
          <cell r="BA288">
            <v>56</v>
          </cell>
          <cell r="BB288" t="str">
            <v>On-Time/Early</v>
          </cell>
          <cell r="BC288" t="str">
            <v/>
          </cell>
          <cell r="BD288">
            <v>0</v>
          </cell>
          <cell r="BE288">
            <v>0</v>
          </cell>
          <cell r="BF288">
            <v>0</v>
          </cell>
          <cell r="BG288">
            <v>0</v>
          </cell>
          <cell r="BH288">
            <v>0</v>
          </cell>
          <cell r="BI288">
            <v>0</v>
          </cell>
          <cell r="BJ288">
            <v>40694</v>
          </cell>
          <cell r="BK288">
            <v>40701</v>
          </cell>
          <cell r="BL288">
            <v>40708</v>
          </cell>
          <cell r="BM288">
            <v>40715</v>
          </cell>
          <cell r="BN288">
            <v>40842</v>
          </cell>
          <cell r="BO288">
            <v>40849</v>
          </cell>
          <cell r="BP288" t="str">
            <v>X</v>
          </cell>
          <cell r="BQ288" t="str">
            <v>X</v>
          </cell>
          <cell r="BR288" t="str">
            <v>X</v>
          </cell>
          <cell r="BS288" t="str">
            <v>X</v>
          </cell>
          <cell r="BT288" t="str">
            <v>X</v>
          </cell>
          <cell r="BU288" t="str">
            <v>X</v>
          </cell>
          <cell r="BV288" t="str">
            <v>X</v>
          </cell>
          <cell r="BW288">
            <v>0</v>
          </cell>
          <cell r="BX288">
            <v>0</v>
          </cell>
          <cell r="BY288">
            <v>0</v>
          </cell>
          <cell r="BZ288" t="str">
            <v>X</v>
          </cell>
          <cell r="CA288" t="str">
            <v>X</v>
          </cell>
          <cell r="CB288" t="str">
            <v>X</v>
          </cell>
          <cell r="CC288">
            <v>1</v>
          </cell>
          <cell r="CD288">
            <v>0</v>
          </cell>
          <cell r="CE288">
            <v>0</v>
          </cell>
          <cell r="CF288">
            <v>0</v>
          </cell>
          <cell r="CG288">
            <v>0</v>
          </cell>
          <cell r="CH288">
            <v>0</v>
          </cell>
          <cell r="CI288">
            <v>0</v>
          </cell>
          <cell r="CJ288">
            <v>0</v>
          </cell>
          <cell r="CK288">
            <v>0</v>
          </cell>
          <cell r="CL288">
            <v>0</v>
          </cell>
          <cell r="CM288">
            <v>0</v>
          </cell>
          <cell r="CN288">
            <v>0</v>
          </cell>
          <cell r="CO288">
            <v>0</v>
          </cell>
        </row>
        <row r="289">
          <cell r="B289" t="str">
            <v>C1990015-01</v>
          </cell>
          <cell r="C289" t="str">
            <v>Thomas Russell Co.</v>
          </cell>
          <cell r="D289" t="str">
            <v>Horner</v>
          </cell>
          <cell r="E289">
            <v>0</v>
          </cell>
          <cell r="F289">
            <v>0</v>
          </cell>
          <cell r="G289">
            <v>0</v>
          </cell>
          <cell r="H289" t="str">
            <v>Margaret</v>
          </cell>
          <cell r="I289" t="str">
            <v>257-12</v>
          </cell>
          <cell r="J289">
            <v>0</v>
          </cell>
          <cell r="K289">
            <v>0</v>
          </cell>
          <cell r="L289">
            <v>0</v>
          </cell>
          <cell r="M289">
            <v>1</v>
          </cell>
          <cell r="N289" t="str">
            <v>LMC-311P</v>
          </cell>
          <cell r="O289">
            <v>127497</v>
          </cell>
          <cell r="P289">
            <v>0</v>
          </cell>
          <cell r="Q289" t="str">
            <v>STD</v>
          </cell>
          <cell r="R289" t="str">
            <v>CA</v>
          </cell>
          <cell r="S289" t="str">
            <v>N</v>
          </cell>
          <cell r="T289" t="str">
            <v>no</v>
          </cell>
          <cell r="U289">
            <v>0</v>
          </cell>
          <cell r="V289">
            <v>40668</v>
          </cell>
          <cell r="W289">
            <v>40828</v>
          </cell>
          <cell r="X289">
            <v>40828</v>
          </cell>
          <cell r="Y289">
            <v>0</v>
          </cell>
          <cell r="Z289">
            <v>40675</v>
          </cell>
          <cell r="AA289">
            <v>40675</v>
          </cell>
          <cell r="AB289">
            <v>40682</v>
          </cell>
          <cell r="AC289">
            <v>40716</v>
          </cell>
          <cell r="AD289">
            <v>40730</v>
          </cell>
          <cell r="AE289">
            <v>40764</v>
          </cell>
          <cell r="AF289">
            <v>40768</v>
          </cell>
          <cell r="AG289">
            <v>0</v>
          </cell>
          <cell r="AH289">
            <v>40798</v>
          </cell>
          <cell r="AI289" t="str">
            <v>-</v>
          </cell>
          <cell r="AJ289">
            <v>72</v>
          </cell>
          <cell r="AK289">
            <v>22.857142857142858</v>
          </cell>
          <cell r="AL289">
            <v>0</v>
          </cell>
          <cell r="AM289">
            <v>0</v>
          </cell>
          <cell r="AN289">
            <v>0</v>
          </cell>
          <cell r="AO289">
            <v>0</v>
          </cell>
          <cell r="AP289">
            <v>0</v>
          </cell>
          <cell r="AQ289">
            <v>0</v>
          </cell>
          <cell r="AR289">
            <v>0</v>
          </cell>
          <cell r="AS289">
            <v>0</v>
          </cell>
          <cell r="AT289">
            <v>0</v>
          </cell>
          <cell r="AU289">
            <v>0</v>
          </cell>
          <cell r="AV289">
            <v>40765</v>
          </cell>
          <cell r="AW289">
            <v>0</v>
          </cell>
          <cell r="AX289">
            <v>40771</v>
          </cell>
          <cell r="AY289">
            <v>40816</v>
          </cell>
          <cell r="AZ289">
            <v>148</v>
          </cell>
          <cell r="BA289">
            <v>70</v>
          </cell>
          <cell r="BB289" t="str">
            <v>On-Time/Early</v>
          </cell>
          <cell r="BC289" t="str">
            <v/>
          </cell>
          <cell r="BD289">
            <v>0</v>
          </cell>
          <cell r="BE289">
            <v>0</v>
          </cell>
          <cell r="BF289">
            <v>0</v>
          </cell>
          <cell r="BG289">
            <v>0</v>
          </cell>
          <cell r="BH289">
            <v>0</v>
          </cell>
          <cell r="BI289">
            <v>0</v>
          </cell>
          <cell r="BJ289">
            <v>40675</v>
          </cell>
          <cell r="BK289">
            <v>40682</v>
          </cell>
          <cell r="BL289">
            <v>40689</v>
          </cell>
          <cell r="BM289">
            <v>40696</v>
          </cell>
          <cell r="BN289">
            <v>40842</v>
          </cell>
          <cell r="BO289">
            <v>40849</v>
          </cell>
          <cell r="BP289" t="str">
            <v>X</v>
          </cell>
          <cell r="BQ289" t="str">
            <v>X</v>
          </cell>
          <cell r="BR289" t="str">
            <v>X</v>
          </cell>
          <cell r="BS289" t="str">
            <v>X</v>
          </cell>
          <cell r="BT289" t="str">
            <v>X</v>
          </cell>
          <cell r="BU289" t="str">
            <v>X</v>
          </cell>
          <cell r="BV289" t="str">
            <v>X</v>
          </cell>
          <cell r="BW289">
            <v>0</v>
          </cell>
          <cell r="BX289">
            <v>0</v>
          </cell>
          <cell r="BY289">
            <v>0</v>
          </cell>
          <cell r="BZ289" t="str">
            <v>X</v>
          </cell>
          <cell r="CA289" t="str">
            <v>X</v>
          </cell>
          <cell r="CB289" t="str">
            <v>X</v>
          </cell>
          <cell r="CC289">
            <v>1</v>
          </cell>
          <cell r="CD289">
            <v>0</v>
          </cell>
          <cell r="CE289">
            <v>0</v>
          </cell>
          <cell r="CF289">
            <v>0</v>
          </cell>
          <cell r="CG289">
            <v>0</v>
          </cell>
          <cell r="CH289">
            <v>0</v>
          </cell>
          <cell r="CI289">
            <v>0</v>
          </cell>
          <cell r="CJ289">
            <v>0</v>
          </cell>
          <cell r="CK289">
            <v>0</v>
          </cell>
          <cell r="CL289">
            <v>0</v>
          </cell>
          <cell r="CM289">
            <v>0</v>
          </cell>
          <cell r="CN289">
            <v>0</v>
          </cell>
          <cell r="CO289">
            <v>0</v>
          </cell>
        </row>
        <row r="290">
          <cell r="B290" t="str">
            <v>A1951892-01-02</v>
          </cell>
          <cell r="C290" t="str">
            <v>Promon Engenharia</v>
          </cell>
          <cell r="D290" t="str">
            <v>Boening</v>
          </cell>
          <cell r="E290">
            <v>0</v>
          </cell>
          <cell r="F290">
            <v>0</v>
          </cell>
          <cell r="G290">
            <v>0</v>
          </cell>
          <cell r="H290" t="str">
            <v>Madeleine</v>
          </cell>
          <cell r="I290">
            <v>4600004108</v>
          </cell>
          <cell r="J290">
            <v>0</v>
          </cell>
          <cell r="K290">
            <v>0</v>
          </cell>
          <cell r="L290" t="str">
            <v>Buell</v>
          </cell>
          <cell r="M290">
            <v>2</v>
          </cell>
          <cell r="N290" t="str">
            <v>LMV-311</v>
          </cell>
          <cell r="O290">
            <v>329970.23</v>
          </cell>
          <cell r="P290">
            <v>0</v>
          </cell>
          <cell r="Q290" t="str">
            <v>CPX</v>
          </cell>
          <cell r="R290" t="str">
            <v>PD</v>
          </cell>
          <cell r="S290" t="str">
            <v>N</v>
          </cell>
          <cell r="T290" t="str">
            <v>no</v>
          </cell>
          <cell r="U290">
            <v>0</v>
          </cell>
          <cell r="V290">
            <v>40576</v>
          </cell>
          <cell r="W290">
            <v>40837</v>
          </cell>
          <cell r="X290">
            <v>40862</v>
          </cell>
          <cell r="Y290">
            <v>0</v>
          </cell>
          <cell r="Z290">
            <v>40583</v>
          </cell>
          <cell r="AA290">
            <v>40583</v>
          </cell>
          <cell r="AB290">
            <v>40583</v>
          </cell>
          <cell r="AC290">
            <v>40750</v>
          </cell>
          <cell r="AD290">
            <v>40764</v>
          </cell>
          <cell r="AE290">
            <v>40766</v>
          </cell>
          <cell r="AF290">
            <v>40770</v>
          </cell>
          <cell r="AG290">
            <v>0</v>
          </cell>
          <cell r="AH290">
            <v>40832</v>
          </cell>
          <cell r="AI290" t="str">
            <v>-</v>
          </cell>
          <cell r="AJ290">
            <v>139</v>
          </cell>
          <cell r="AK290">
            <v>40.857142857142854</v>
          </cell>
          <cell r="AL290">
            <v>0</v>
          </cell>
          <cell r="AM290">
            <v>0</v>
          </cell>
          <cell r="AN290">
            <v>0</v>
          </cell>
          <cell r="AO290">
            <v>0</v>
          </cell>
          <cell r="AP290">
            <v>0</v>
          </cell>
          <cell r="AQ290">
            <v>0</v>
          </cell>
          <cell r="AR290">
            <v>0</v>
          </cell>
          <cell r="AS290">
            <v>0</v>
          </cell>
          <cell r="AT290">
            <v>0</v>
          </cell>
          <cell r="AU290">
            <v>0</v>
          </cell>
          <cell r="AV290">
            <v>40823</v>
          </cell>
          <cell r="AW290">
            <v>0</v>
          </cell>
          <cell r="AX290">
            <v>40830</v>
          </cell>
          <cell r="AY290">
            <v>40907</v>
          </cell>
          <cell r="AZ290">
            <v>331</v>
          </cell>
          <cell r="BA290">
            <v>178</v>
          </cell>
          <cell r="BB290" t="str">
            <v>Late</v>
          </cell>
          <cell r="BC290" t="str">
            <v/>
          </cell>
          <cell r="BD290" t="str">
            <v>FOB</v>
          </cell>
          <cell r="BE290" t="str">
            <v>Port of Houston</v>
          </cell>
          <cell r="BF290" t="str">
            <v>BRAZIL</v>
          </cell>
          <cell r="BG290">
            <v>0</v>
          </cell>
          <cell r="BH290">
            <v>0</v>
          </cell>
          <cell r="BI290" t="str">
            <v>INCOTERMS 2000</v>
          </cell>
          <cell r="BJ290">
            <v>40583</v>
          </cell>
          <cell r="BK290">
            <v>40590</v>
          </cell>
          <cell r="BL290">
            <v>40595</v>
          </cell>
          <cell r="BM290">
            <v>40604</v>
          </cell>
          <cell r="BN290">
            <v>40876</v>
          </cell>
          <cell r="BO290">
            <v>40883</v>
          </cell>
          <cell r="BP290" t="str">
            <v>-</v>
          </cell>
          <cell r="BQ290" t="str">
            <v>-</v>
          </cell>
          <cell r="BR290" t="str">
            <v>X</v>
          </cell>
          <cell r="BS290" t="str">
            <v>-</v>
          </cell>
          <cell r="BT290" t="str">
            <v>-</v>
          </cell>
          <cell r="BU290" t="str">
            <v>X</v>
          </cell>
          <cell r="BV290">
            <v>40900</v>
          </cell>
          <cell r="BW290">
            <v>0</v>
          </cell>
          <cell r="BX290">
            <v>0</v>
          </cell>
          <cell r="BY290">
            <v>0</v>
          </cell>
          <cell r="BZ290" t="str">
            <v>N/A</v>
          </cell>
          <cell r="CA290" t="str">
            <v>N/A</v>
          </cell>
          <cell r="CB290" t="str">
            <v>X</v>
          </cell>
          <cell r="CC290">
            <v>1</v>
          </cell>
          <cell r="CD290">
            <v>0</v>
          </cell>
          <cell r="CE290">
            <v>0</v>
          </cell>
          <cell r="CF290">
            <v>0</v>
          </cell>
          <cell r="CG290">
            <v>0</v>
          </cell>
          <cell r="CH290">
            <v>0</v>
          </cell>
          <cell r="CI290">
            <v>0</v>
          </cell>
          <cell r="CJ290">
            <v>0</v>
          </cell>
          <cell r="CK290">
            <v>0</v>
          </cell>
          <cell r="CL290">
            <v>0</v>
          </cell>
          <cell r="CM290">
            <v>0</v>
          </cell>
          <cell r="CN290">
            <v>0</v>
          </cell>
          <cell r="CO290">
            <v>0</v>
          </cell>
        </row>
        <row r="291">
          <cell r="B291" t="str">
            <v>A1974492-01-02</v>
          </cell>
          <cell r="C291" t="str">
            <v>SAJ/Takkiso</v>
          </cell>
          <cell r="D291" t="str">
            <v>Nelson</v>
          </cell>
          <cell r="E291">
            <v>0</v>
          </cell>
          <cell r="F291">
            <v>0</v>
          </cell>
          <cell r="G291">
            <v>0</v>
          </cell>
          <cell r="H291" t="str">
            <v>Nancy</v>
          </cell>
          <cell r="I291" t="str">
            <v>SNT38E-1020</v>
          </cell>
          <cell r="J291">
            <v>0</v>
          </cell>
          <cell r="K291">
            <v>0</v>
          </cell>
          <cell r="L291">
            <v>0</v>
          </cell>
          <cell r="M291">
            <v>2</v>
          </cell>
          <cell r="N291" t="str">
            <v>LMV-311</v>
          </cell>
          <cell r="O291">
            <v>177136</v>
          </cell>
          <cell r="P291">
            <v>0</v>
          </cell>
          <cell r="Q291" t="str">
            <v>MCPX</v>
          </cell>
          <cell r="R291" t="str">
            <v>PC</v>
          </cell>
          <cell r="S291" t="str">
            <v>N</v>
          </cell>
          <cell r="T291" t="str">
            <v>no</v>
          </cell>
          <cell r="U291">
            <v>0</v>
          </cell>
          <cell r="V291">
            <v>40631</v>
          </cell>
          <cell r="W291">
            <v>40831</v>
          </cell>
          <cell r="X291">
            <v>40857</v>
          </cell>
          <cell r="Y291">
            <v>0</v>
          </cell>
          <cell r="Z291">
            <v>40638</v>
          </cell>
          <cell r="AA291">
            <v>40638</v>
          </cell>
          <cell r="AB291">
            <v>40638</v>
          </cell>
          <cell r="AC291">
            <v>40745</v>
          </cell>
          <cell r="AD291">
            <v>40759</v>
          </cell>
          <cell r="AE291">
            <v>40769</v>
          </cell>
          <cell r="AF291">
            <v>40772</v>
          </cell>
          <cell r="AG291">
            <v>0</v>
          </cell>
          <cell r="AH291">
            <v>40827</v>
          </cell>
          <cell r="AI291" t="str">
            <v>-</v>
          </cell>
          <cell r="AJ291">
            <v>102</v>
          </cell>
          <cell r="AK291">
            <v>32.285714285714285</v>
          </cell>
          <cell r="AL291">
            <v>0</v>
          </cell>
          <cell r="AM291">
            <v>0</v>
          </cell>
          <cell r="AN291">
            <v>0</v>
          </cell>
          <cell r="AO291">
            <v>0</v>
          </cell>
          <cell r="AP291">
            <v>0</v>
          </cell>
          <cell r="AQ291">
            <v>40770</v>
          </cell>
          <cell r="AR291">
            <v>0</v>
          </cell>
          <cell r="AS291">
            <v>0</v>
          </cell>
          <cell r="AT291">
            <v>0</v>
          </cell>
          <cell r="AU291">
            <v>0</v>
          </cell>
          <cell r="AV291">
            <v>40779</v>
          </cell>
          <cell r="AW291">
            <v>0</v>
          </cell>
          <cell r="AX291">
            <v>40805</v>
          </cell>
          <cell r="AY291">
            <v>40877</v>
          </cell>
          <cell r="AZ291">
            <v>246</v>
          </cell>
          <cell r="BA291">
            <v>107</v>
          </cell>
          <cell r="BB291" t="str">
            <v>Late</v>
          </cell>
          <cell r="BC291" t="str">
            <v>Late</v>
          </cell>
          <cell r="BD291" t="str">
            <v>EXW</v>
          </cell>
          <cell r="BE291">
            <v>0</v>
          </cell>
          <cell r="BF291" t="str">
            <v>Taiwan</v>
          </cell>
          <cell r="BG291">
            <v>0</v>
          </cell>
          <cell r="BH291" t="str">
            <v>AH</v>
          </cell>
          <cell r="BI291">
            <v>0</v>
          </cell>
          <cell r="BJ291">
            <v>40638</v>
          </cell>
          <cell r="BK291">
            <v>40645</v>
          </cell>
          <cell r="BL291">
            <v>40654</v>
          </cell>
          <cell r="BM291">
            <v>40659</v>
          </cell>
          <cell r="BN291">
            <v>40871</v>
          </cell>
          <cell r="BO291">
            <v>40878</v>
          </cell>
          <cell r="BP291" t="str">
            <v>X</v>
          </cell>
          <cell r="BQ291" t="str">
            <v>X</v>
          </cell>
          <cell r="BR291" t="str">
            <v>X</v>
          </cell>
          <cell r="BS291" t="str">
            <v>X</v>
          </cell>
          <cell r="BT291" t="str">
            <v>X</v>
          </cell>
          <cell r="BU291" t="str">
            <v>X</v>
          </cell>
          <cell r="BV291" t="str">
            <v>X</v>
          </cell>
          <cell r="BW291">
            <v>0</v>
          </cell>
          <cell r="BX291">
            <v>0</v>
          </cell>
          <cell r="BY291">
            <v>0</v>
          </cell>
          <cell r="BZ291" t="str">
            <v>X</v>
          </cell>
          <cell r="CA291" t="str">
            <v>X</v>
          </cell>
          <cell r="CB291" t="str">
            <v>X</v>
          </cell>
          <cell r="CC291">
            <v>1</v>
          </cell>
          <cell r="CD291">
            <v>0</v>
          </cell>
          <cell r="CE291">
            <v>0</v>
          </cell>
          <cell r="CF291">
            <v>0</v>
          </cell>
          <cell r="CG291">
            <v>0</v>
          </cell>
          <cell r="CH291">
            <v>0</v>
          </cell>
          <cell r="CI291">
            <v>0</v>
          </cell>
          <cell r="CJ291">
            <v>0</v>
          </cell>
          <cell r="CK291">
            <v>0</v>
          </cell>
          <cell r="CL291">
            <v>0</v>
          </cell>
          <cell r="CM291">
            <v>0</v>
          </cell>
          <cell r="CN291">
            <v>0</v>
          </cell>
          <cell r="CO291">
            <v>0</v>
          </cell>
        </row>
        <row r="292">
          <cell r="B292" t="str">
            <v>A1974492-03-04</v>
          </cell>
          <cell r="C292" t="str">
            <v>SAJ/Takkiso</v>
          </cell>
          <cell r="D292" t="str">
            <v>Nelson</v>
          </cell>
          <cell r="E292">
            <v>0</v>
          </cell>
          <cell r="F292">
            <v>0</v>
          </cell>
          <cell r="G292">
            <v>0</v>
          </cell>
          <cell r="H292" t="str">
            <v>Nancy</v>
          </cell>
          <cell r="I292" t="str">
            <v>SNT38E-1020</v>
          </cell>
          <cell r="J292">
            <v>0</v>
          </cell>
          <cell r="K292">
            <v>0</v>
          </cell>
          <cell r="L292">
            <v>0</v>
          </cell>
          <cell r="M292">
            <v>2</v>
          </cell>
          <cell r="N292" t="str">
            <v>LMV-311</v>
          </cell>
          <cell r="O292">
            <v>171047</v>
          </cell>
          <cell r="P292">
            <v>0</v>
          </cell>
          <cell r="Q292" t="str">
            <v>MCPX</v>
          </cell>
          <cell r="R292" t="str">
            <v>PC</v>
          </cell>
          <cell r="S292" t="str">
            <v>N</v>
          </cell>
          <cell r="T292" t="str">
            <v>no</v>
          </cell>
          <cell r="U292">
            <v>0</v>
          </cell>
          <cell r="V292">
            <v>40631</v>
          </cell>
          <cell r="W292">
            <v>40831</v>
          </cell>
          <cell r="X292">
            <v>40858</v>
          </cell>
          <cell r="Y292">
            <v>0</v>
          </cell>
          <cell r="Z292">
            <v>40638</v>
          </cell>
          <cell r="AA292">
            <v>40638</v>
          </cell>
          <cell r="AB292">
            <v>40638</v>
          </cell>
          <cell r="AC292">
            <v>40746</v>
          </cell>
          <cell r="AD292">
            <v>40760</v>
          </cell>
          <cell r="AE292">
            <v>40769</v>
          </cell>
          <cell r="AF292">
            <v>40772</v>
          </cell>
          <cell r="AG292">
            <v>0</v>
          </cell>
          <cell r="AH292">
            <v>40828</v>
          </cell>
          <cell r="AI292" t="str">
            <v>-</v>
          </cell>
          <cell r="AJ292">
            <v>102</v>
          </cell>
          <cell r="AK292">
            <v>32.428571428571431</v>
          </cell>
          <cell r="AL292">
            <v>0</v>
          </cell>
          <cell r="AM292">
            <v>0</v>
          </cell>
          <cell r="AN292">
            <v>0</v>
          </cell>
          <cell r="AO292">
            <v>0</v>
          </cell>
          <cell r="AP292">
            <v>0</v>
          </cell>
          <cell r="AQ292">
            <v>40717</v>
          </cell>
          <cell r="AR292">
            <v>0</v>
          </cell>
          <cell r="AS292">
            <v>0</v>
          </cell>
          <cell r="AT292">
            <v>0</v>
          </cell>
          <cell r="AU292">
            <v>0</v>
          </cell>
          <cell r="AV292">
            <v>40779</v>
          </cell>
          <cell r="AW292">
            <v>0</v>
          </cell>
          <cell r="AX292">
            <v>40788</v>
          </cell>
          <cell r="AY292">
            <v>40854</v>
          </cell>
          <cell r="AZ292">
            <v>223</v>
          </cell>
          <cell r="BA292">
            <v>107</v>
          </cell>
          <cell r="BB292" t="str">
            <v>Late</v>
          </cell>
          <cell r="BC292" t="str">
            <v>On-Time/Early</v>
          </cell>
          <cell r="BD292" t="str">
            <v>EXW</v>
          </cell>
          <cell r="BE292">
            <v>0</v>
          </cell>
          <cell r="BF292" t="str">
            <v>Taiwan</v>
          </cell>
          <cell r="BG292">
            <v>0</v>
          </cell>
          <cell r="BH292" t="str">
            <v>AH</v>
          </cell>
          <cell r="BI292">
            <v>0</v>
          </cell>
          <cell r="BJ292">
            <v>40638</v>
          </cell>
          <cell r="BK292">
            <v>40645</v>
          </cell>
          <cell r="BL292">
            <v>40654</v>
          </cell>
          <cell r="BM292">
            <v>40659</v>
          </cell>
          <cell r="BN292">
            <v>40872</v>
          </cell>
          <cell r="BO292">
            <v>40879</v>
          </cell>
          <cell r="BP292" t="str">
            <v>X</v>
          </cell>
          <cell r="BQ292" t="str">
            <v>X</v>
          </cell>
          <cell r="BR292" t="str">
            <v>X</v>
          </cell>
          <cell r="BS292" t="str">
            <v>X</v>
          </cell>
          <cell r="BT292" t="str">
            <v>X</v>
          </cell>
          <cell r="BU292" t="str">
            <v>X</v>
          </cell>
          <cell r="BV292" t="str">
            <v>X</v>
          </cell>
          <cell r="BW292">
            <v>0</v>
          </cell>
          <cell r="BX292">
            <v>0</v>
          </cell>
          <cell r="BY292">
            <v>0</v>
          </cell>
          <cell r="BZ292" t="str">
            <v>X</v>
          </cell>
          <cell r="CA292" t="str">
            <v>X</v>
          </cell>
          <cell r="CB292" t="str">
            <v>X</v>
          </cell>
          <cell r="CC292">
            <v>1</v>
          </cell>
          <cell r="CD292">
            <v>0</v>
          </cell>
          <cell r="CE292">
            <v>0</v>
          </cell>
          <cell r="CF292">
            <v>0</v>
          </cell>
          <cell r="CG292">
            <v>0</v>
          </cell>
          <cell r="CH292">
            <v>0</v>
          </cell>
          <cell r="CI292">
            <v>0</v>
          </cell>
          <cell r="CJ292">
            <v>0</v>
          </cell>
          <cell r="CK292">
            <v>0</v>
          </cell>
          <cell r="CL292">
            <v>0</v>
          </cell>
          <cell r="CM292">
            <v>0</v>
          </cell>
          <cell r="CN292">
            <v>0</v>
          </cell>
          <cell r="CO292">
            <v>0</v>
          </cell>
        </row>
        <row r="293">
          <cell r="B293" t="str">
            <v>A1999635-01-02</v>
          </cell>
          <cell r="C293" t="str">
            <v>Hong Kong Rising-Sun Int'l Ltd</v>
          </cell>
          <cell r="D293" t="str">
            <v>Jazmines</v>
          </cell>
          <cell r="E293">
            <v>0</v>
          </cell>
          <cell r="F293">
            <v>0</v>
          </cell>
          <cell r="G293">
            <v>0</v>
          </cell>
          <cell r="H293" t="str">
            <v>Audrey</v>
          </cell>
          <cell r="I293" t="str">
            <v>SN-RS-110411</v>
          </cell>
          <cell r="J293">
            <v>0</v>
          </cell>
          <cell r="K293">
            <v>0</v>
          </cell>
          <cell r="L293">
            <v>0</v>
          </cell>
          <cell r="M293">
            <v>2</v>
          </cell>
          <cell r="N293" t="str">
            <v>BMP-348</v>
          </cell>
          <cell r="O293">
            <v>343462</v>
          </cell>
          <cell r="P293">
            <v>0</v>
          </cell>
          <cell r="Q293" t="str">
            <v>MCPX</v>
          </cell>
          <cell r="R293" t="str">
            <v>PF</v>
          </cell>
          <cell r="S293" t="str">
            <v>N</v>
          </cell>
          <cell r="T293" t="str">
            <v>no</v>
          </cell>
          <cell r="U293">
            <v>0</v>
          </cell>
          <cell r="V293">
            <v>40694</v>
          </cell>
          <cell r="W293">
            <v>40858</v>
          </cell>
          <cell r="X293">
            <v>40899</v>
          </cell>
          <cell r="Y293">
            <v>0</v>
          </cell>
          <cell r="Z293">
            <v>40701</v>
          </cell>
          <cell r="AA293">
            <v>40701</v>
          </cell>
          <cell r="AB293">
            <v>40701</v>
          </cell>
          <cell r="AC293">
            <v>40773</v>
          </cell>
          <cell r="AD293">
            <v>40787</v>
          </cell>
          <cell r="AE293">
            <v>40767</v>
          </cell>
          <cell r="AF293">
            <v>40774</v>
          </cell>
          <cell r="AG293">
            <v>0</v>
          </cell>
          <cell r="AH293">
            <v>40869</v>
          </cell>
          <cell r="AI293" t="str">
            <v>-</v>
          </cell>
          <cell r="AJ293">
            <v>59</v>
          </cell>
          <cell r="AK293">
            <v>29.285714285714285</v>
          </cell>
          <cell r="AL293">
            <v>0</v>
          </cell>
          <cell r="AM293">
            <v>0</v>
          </cell>
          <cell r="AN293">
            <v>0</v>
          </cell>
          <cell r="AO293">
            <v>0</v>
          </cell>
          <cell r="AP293">
            <v>0</v>
          </cell>
          <cell r="AQ293">
            <v>0</v>
          </cell>
          <cell r="AR293">
            <v>0</v>
          </cell>
          <cell r="AS293">
            <v>0</v>
          </cell>
          <cell r="AT293">
            <v>0</v>
          </cell>
          <cell r="AU293">
            <v>0</v>
          </cell>
          <cell r="AV293">
            <v>0</v>
          </cell>
          <cell r="AW293">
            <v>0</v>
          </cell>
          <cell r="AX293">
            <v>40787</v>
          </cell>
          <cell r="AY293">
            <v>40908</v>
          </cell>
          <cell r="AZ293">
            <v>214</v>
          </cell>
          <cell r="BA293" t="str">
            <v/>
          </cell>
          <cell r="BB293" t="str">
            <v/>
          </cell>
          <cell r="BC293" t="str">
            <v/>
          </cell>
          <cell r="BD293">
            <v>0</v>
          </cell>
          <cell r="BE293">
            <v>0</v>
          </cell>
          <cell r="BF293">
            <v>0</v>
          </cell>
          <cell r="BG293">
            <v>0</v>
          </cell>
          <cell r="BH293">
            <v>0</v>
          </cell>
          <cell r="BI293">
            <v>0</v>
          </cell>
          <cell r="BJ293">
            <v>40701</v>
          </cell>
          <cell r="BK293">
            <v>40708</v>
          </cell>
          <cell r="BL293">
            <v>40724</v>
          </cell>
          <cell r="BM293">
            <v>40722</v>
          </cell>
          <cell r="BN293">
            <v>40927</v>
          </cell>
          <cell r="BO293">
            <v>40934</v>
          </cell>
          <cell r="BP293" t="str">
            <v>x</v>
          </cell>
          <cell r="BQ293" t="str">
            <v>x</v>
          </cell>
          <cell r="BR293" t="str">
            <v>x</v>
          </cell>
          <cell r="BS293" t="str">
            <v>x</v>
          </cell>
          <cell r="BT293" t="str">
            <v>x</v>
          </cell>
          <cell r="BU293" t="str">
            <v>X</v>
          </cell>
          <cell r="BV293">
            <v>41137</v>
          </cell>
          <cell r="BW293">
            <v>0</v>
          </cell>
          <cell r="BX293">
            <v>0</v>
          </cell>
          <cell r="BY293">
            <v>0</v>
          </cell>
          <cell r="BZ293" t="str">
            <v>x</v>
          </cell>
          <cell r="CA293" t="str">
            <v>x</v>
          </cell>
          <cell r="CB293" t="str">
            <v>x</v>
          </cell>
          <cell r="CC293">
            <v>1</v>
          </cell>
          <cell r="CD293">
            <v>0</v>
          </cell>
          <cell r="CE293">
            <v>0</v>
          </cell>
          <cell r="CF293">
            <v>0</v>
          </cell>
          <cell r="CG293">
            <v>0</v>
          </cell>
          <cell r="CH293">
            <v>0</v>
          </cell>
          <cell r="CI293">
            <v>0</v>
          </cell>
          <cell r="CJ293">
            <v>0</v>
          </cell>
          <cell r="CK293">
            <v>0</v>
          </cell>
          <cell r="CL293">
            <v>0</v>
          </cell>
          <cell r="CM293">
            <v>0</v>
          </cell>
          <cell r="CN293">
            <v>0</v>
          </cell>
          <cell r="CO293">
            <v>0</v>
          </cell>
        </row>
        <row r="294">
          <cell r="B294" t="str">
            <v>C2000979-01</v>
          </cell>
          <cell r="C294" t="str">
            <v>TARGA RESOURCES INC.</v>
          </cell>
          <cell r="D294" t="str">
            <v>Fox</v>
          </cell>
          <cell r="E294">
            <v>0</v>
          </cell>
          <cell r="F294">
            <v>0</v>
          </cell>
          <cell r="G294">
            <v>0</v>
          </cell>
          <cell r="H294" t="str">
            <v>Margaret</v>
          </cell>
          <cell r="I294" t="str">
            <v>30241-0000022139</v>
          </cell>
          <cell r="J294">
            <v>0</v>
          </cell>
          <cell r="K294">
            <v>0</v>
          </cell>
          <cell r="L294" t="str">
            <v>Chapman</v>
          </cell>
          <cell r="M294">
            <v>1</v>
          </cell>
          <cell r="N294" t="str">
            <v>LMC311P</v>
          </cell>
          <cell r="O294">
            <v>188245</v>
          </cell>
          <cell r="P294">
            <v>0</v>
          </cell>
          <cell r="Q294" t="str">
            <v>STD</v>
          </cell>
          <cell r="R294" t="str">
            <v>CA</v>
          </cell>
          <cell r="S294">
            <v>0</v>
          </cell>
          <cell r="T294" t="str">
            <v>no</v>
          </cell>
          <cell r="U294">
            <v>0</v>
          </cell>
          <cell r="V294">
            <v>40696</v>
          </cell>
          <cell r="W294">
            <v>40835</v>
          </cell>
          <cell r="X294">
            <v>40808</v>
          </cell>
          <cell r="Y294">
            <v>0</v>
          </cell>
          <cell r="Z294">
            <v>40703</v>
          </cell>
          <cell r="AA294">
            <v>40703</v>
          </cell>
          <cell r="AB294">
            <v>40710</v>
          </cell>
          <cell r="AC294">
            <v>40696</v>
          </cell>
          <cell r="AD294">
            <v>40710</v>
          </cell>
          <cell r="AE294">
            <v>40771</v>
          </cell>
          <cell r="AF294">
            <v>40775</v>
          </cell>
          <cell r="AG294">
            <v>0</v>
          </cell>
          <cell r="AH294">
            <v>40778</v>
          </cell>
          <cell r="AI294" t="str">
            <v>-</v>
          </cell>
          <cell r="AJ294">
            <v>57</v>
          </cell>
          <cell r="AK294">
            <v>16</v>
          </cell>
          <cell r="AL294">
            <v>0</v>
          </cell>
          <cell r="AM294">
            <v>0</v>
          </cell>
          <cell r="AN294">
            <v>0</v>
          </cell>
          <cell r="AO294">
            <v>40780</v>
          </cell>
          <cell r="AP294">
            <v>0</v>
          </cell>
          <cell r="AQ294">
            <v>40780</v>
          </cell>
          <cell r="AR294">
            <v>0</v>
          </cell>
          <cell r="AS294">
            <v>0</v>
          </cell>
          <cell r="AT294">
            <v>0</v>
          </cell>
          <cell r="AU294">
            <v>0</v>
          </cell>
          <cell r="AV294">
            <v>40784</v>
          </cell>
          <cell r="AW294">
            <v>0</v>
          </cell>
          <cell r="AX294">
            <v>0</v>
          </cell>
          <cell r="AY294">
            <v>40816</v>
          </cell>
          <cell r="AZ294">
            <v>120</v>
          </cell>
          <cell r="BA294">
            <v>63</v>
          </cell>
          <cell r="BB294" t="str">
            <v>Late</v>
          </cell>
          <cell r="BC294" t="str">
            <v>Late</v>
          </cell>
          <cell r="BD294" t="str">
            <v>FOB</v>
          </cell>
          <cell r="BE294" t="str">
            <v>Arvada</v>
          </cell>
          <cell r="BF294">
            <v>0</v>
          </cell>
          <cell r="BG294">
            <v>0</v>
          </cell>
          <cell r="BH294">
            <v>0</v>
          </cell>
          <cell r="BI294">
            <v>0</v>
          </cell>
          <cell r="BJ294">
            <v>40703</v>
          </cell>
          <cell r="BK294">
            <v>40710</v>
          </cell>
          <cell r="BL294">
            <v>40717</v>
          </cell>
          <cell r="BM294">
            <v>40724</v>
          </cell>
          <cell r="BN294">
            <v>40822</v>
          </cell>
          <cell r="BO294">
            <v>40829</v>
          </cell>
          <cell r="BP294" t="str">
            <v>X</v>
          </cell>
          <cell r="BQ294" t="str">
            <v>X</v>
          </cell>
          <cell r="BR294" t="str">
            <v>X</v>
          </cell>
          <cell r="BS294" t="str">
            <v>X</v>
          </cell>
          <cell r="BT294" t="str">
            <v>X</v>
          </cell>
          <cell r="BU294" t="str">
            <v>X</v>
          </cell>
          <cell r="BV294" t="str">
            <v>X</v>
          </cell>
          <cell r="BW294">
            <v>0</v>
          </cell>
          <cell r="BX294">
            <v>0</v>
          </cell>
          <cell r="BY294">
            <v>0</v>
          </cell>
          <cell r="BZ294" t="str">
            <v>X</v>
          </cell>
          <cell r="CA294" t="str">
            <v>X</v>
          </cell>
          <cell r="CB294" t="str">
            <v>X</v>
          </cell>
          <cell r="CC294">
            <v>1</v>
          </cell>
          <cell r="CD294">
            <v>0</v>
          </cell>
          <cell r="CE294">
            <v>0</v>
          </cell>
          <cell r="CF294">
            <v>0</v>
          </cell>
          <cell r="CG294">
            <v>0</v>
          </cell>
          <cell r="CH294">
            <v>0</v>
          </cell>
          <cell r="CI294">
            <v>0</v>
          </cell>
          <cell r="CJ294">
            <v>0</v>
          </cell>
          <cell r="CK294">
            <v>0</v>
          </cell>
          <cell r="CL294">
            <v>0</v>
          </cell>
          <cell r="CM294">
            <v>0</v>
          </cell>
          <cell r="CN294">
            <v>0</v>
          </cell>
          <cell r="CO294">
            <v>0</v>
          </cell>
        </row>
        <row r="295">
          <cell r="B295" t="str">
            <v>C2017875-01</v>
          </cell>
          <cell r="C295" t="str">
            <v>Exterran</v>
          </cell>
          <cell r="D295" t="str">
            <v>Lothe</v>
          </cell>
          <cell r="E295">
            <v>0</v>
          </cell>
          <cell r="F295">
            <v>0</v>
          </cell>
          <cell r="G295">
            <v>0</v>
          </cell>
          <cell r="H295" t="str">
            <v>Margaret</v>
          </cell>
          <cell r="I295">
            <v>5154596</v>
          </cell>
          <cell r="J295">
            <v>0</v>
          </cell>
          <cell r="K295">
            <v>0</v>
          </cell>
          <cell r="L295">
            <v>0</v>
          </cell>
          <cell r="M295">
            <v>1</v>
          </cell>
          <cell r="N295" t="str">
            <v>LMC-311F</v>
          </cell>
          <cell r="O295">
            <v>167883</v>
          </cell>
          <cell r="P295">
            <v>0</v>
          </cell>
          <cell r="Q295" t="str">
            <v>STD</v>
          </cell>
          <cell r="R295" t="str">
            <v>CA</v>
          </cell>
          <cell r="S295" t="str">
            <v>N</v>
          </cell>
          <cell r="T295" t="str">
            <v>no</v>
          </cell>
          <cell r="U295">
            <v>0</v>
          </cell>
          <cell r="V295">
            <v>40738</v>
          </cell>
          <cell r="W295">
            <v>40837</v>
          </cell>
          <cell r="X295">
            <v>40847</v>
          </cell>
          <cell r="Y295">
            <v>0</v>
          </cell>
          <cell r="Z295">
            <v>40745</v>
          </cell>
          <cell r="AA295">
            <v>40745</v>
          </cell>
          <cell r="AB295">
            <v>40752</v>
          </cell>
          <cell r="AC295">
            <v>40735</v>
          </cell>
          <cell r="AD295">
            <v>40749</v>
          </cell>
          <cell r="AE295">
            <v>40773</v>
          </cell>
          <cell r="AF295">
            <v>40777</v>
          </cell>
          <cell r="AG295">
            <v>0</v>
          </cell>
          <cell r="AH295">
            <v>40817</v>
          </cell>
          <cell r="AI295" t="str">
            <v>-</v>
          </cell>
          <cell r="AJ295">
            <v>28</v>
          </cell>
          <cell r="AK295">
            <v>15.571428571428571</v>
          </cell>
          <cell r="AL295">
            <v>0</v>
          </cell>
          <cell r="AM295">
            <v>0</v>
          </cell>
          <cell r="AN295">
            <v>0</v>
          </cell>
          <cell r="AO295">
            <v>40765</v>
          </cell>
          <cell r="AP295">
            <v>0</v>
          </cell>
          <cell r="AQ295">
            <v>0</v>
          </cell>
          <cell r="AR295">
            <v>0</v>
          </cell>
          <cell r="AS295">
            <v>0</v>
          </cell>
          <cell r="AT295">
            <v>0</v>
          </cell>
          <cell r="AU295">
            <v>0</v>
          </cell>
          <cell r="AV295">
            <v>40778</v>
          </cell>
          <cell r="AW295">
            <v>0</v>
          </cell>
          <cell r="AX295">
            <v>40798</v>
          </cell>
          <cell r="AY295">
            <v>40842</v>
          </cell>
          <cell r="AZ295">
            <v>104</v>
          </cell>
          <cell r="BA295">
            <v>29</v>
          </cell>
          <cell r="BB295" t="str">
            <v>Late</v>
          </cell>
          <cell r="BC295" t="str">
            <v/>
          </cell>
          <cell r="BD295" t="str">
            <v>FOB</v>
          </cell>
          <cell r="BE295" t="str">
            <v>Arvada</v>
          </cell>
          <cell r="BF295" t="str">
            <v>USA</v>
          </cell>
          <cell r="BG295">
            <v>0</v>
          </cell>
          <cell r="BH295">
            <v>0</v>
          </cell>
          <cell r="BI295">
            <v>0</v>
          </cell>
          <cell r="BJ295">
            <v>40745</v>
          </cell>
          <cell r="BK295">
            <v>40752</v>
          </cell>
          <cell r="BL295">
            <v>40759</v>
          </cell>
          <cell r="BM295">
            <v>40766</v>
          </cell>
          <cell r="BN295">
            <v>40861</v>
          </cell>
          <cell r="BO295">
            <v>40868</v>
          </cell>
          <cell r="BP295" t="str">
            <v>X</v>
          </cell>
          <cell r="BQ295" t="str">
            <v>X</v>
          </cell>
          <cell r="BR295" t="str">
            <v>X</v>
          </cell>
          <cell r="BS295" t="str">
            <v>X</v>
          </cell>
          <cell r="BT295" t="str">
            <v>X</v>
          </cell>
          <cell r="BU295" t="str">
            <v>X</v>
          </cell>
          <cell r="BV295" t="str">
            <v>X</v>
          </cell>
          <cell r="BW295">
            <v>0</v>
          </cell>
          <cell r="BX295">
            <v>0</v>
          </cell>
          <cell r="BY295">
            <v>0</v>
          </cell>
          <cell r="BZ295" t="str">
            <v>X</v>
          </cell>
          <cell r="CA295" t="str">
            <v>X</v>
          </cell>
          <cell r="CB295" t="str">
            <v>X</v>
          </cell>
          <cell r="CC295">
            <v>1</v>
          </cell>
          <cell r="CD295">
            <v>0</v>
          </cell>
          <cell r="CE295">
            <v>0</v>
          </cell>
          <cell r="CF295">
            <v>0</v>
          </cell>
          <cell r="CG295">
            <v>0</v>
          </cell>
          <cell r="CH295">
            <v>0</v>
          </cell>
          <cell r="CI295">
            <v>0</v>
          </cell>
          <cell r="CJ295">
            <v>0</v>
          </cell>
          <cell r="CK295">
            <v>0</v>
          </cell>
          <cell r="CL295">
            <v>0</v>
          </cell>
          <cell r="CM295">
            <v>0</v>
          </cell>
          <cell r="CN295">
            <v>0</v>
          </cell>
          <cell r="CO295">
            <v>0</v>
          </cell>
        </row>
        <row r="296">
          <cell r="B296" t="str">
            <v>A2023945-01-03</v>
          </cell>
          <cell r="C296" t="str">
            <v>WINN Consulting Services</v>
          </cell>
          <cell r="D296" t="str">
            <v>DeRoo</v>
          </cell>
          <cell r="E296">
            <v>0</v>
          </cell>
          <cell r="F296">
            <v>0</v>
          </cell>
          <cell r="G296">
            <v>0</v>
          </cell>
          <cell r="H296" t="str">
            <v>Mary</v>
          </cell>
          <cell r="I296" t="str">
            <v>CO W-11012-20-004-01</v>
          </cell>
          <cell r="J296">
            <v>0</v>
          </cell>
          <cell r="K296">
            <v>0</v>
          </cell>
          <cell r="L296">
            <v>0</v>
          </cell>
          <cell r="M296">
            <v>3</v>
          </cell>
          <cell r="N296" t="str">
            <v>LMV-806</v>
          </cell>
          <cell r="O296">
            <v>81738</v>
          </cell>
          <cell r="P296">
            <v>0</v>
          </cell>
          <cell r="Q296" t="str">
            <v>STD</v>
          </cell>
          <cell r="R296" t="str">
            <v>PA</v>
          </cell>
          <cell r="S296" t="str">
            <v>N</v>
          </cell>
          <cell r="T296" t="str">
            <v>no</v>
          </cell>
          <cell r="U296">
            <v>0</v>
          </cell>
          <cell r="V296">
            <v>40752</v>
          </cell>
          <cell r="W296">
            <v>40827</v>
          </cell>
          <cell r="X296">
            <v>40847</v>
          </cell>
          <cell r="Y296">
            <v>0</v>
          </cell>
          <cell r="Z296">
            <v>40759</v>
          </cell>
          <cell r="AA296">
            <v>40759</v>
          </cell>
          <cell r="AB296">
            <v>40759</v>
          </cell>
          <cell r="AC296">
            <v>40735</v>
          </cell>
          <cell r="AD296">
            <v>40749</v>
          </cell>
          <cell r="AE296">
            <v>40779</v>
          </cell>
          <cell r="AF296">
            <v>40782</v>
          </cell>
          <cell r="AG296">
            <v>0</v>
          </cell>
          <cell r="AH296">
            <v>40817</v>
          </cell>
          <cell r="AI296" t="str">
            <v>-</v>
          </cell>
          <cell r="AJ296">
            <v>22</v>
          </cell>
          <cell r="AK296">
            <v>13.571428571428571</v>
          </cell>
          <cell r="AL296">
            <v>0</v>
          </cell>
          <cell r="AM296">
            <v>0</v>
          </cell>
          <cell r="AN296">
            <v>0</v>
          </cell>
          <cell r="AO296">
            <v>0</v>
          </cell>
          <cell r="AP296">
            <v>0</v>
          </cell>
          <cell r="AQ296">
            <v>40700</v>
          </cell>
          <cell r="AR296">
            <v>0</v>
          </cell>
          <cell r="AS296">
            <v>0</v>
          </cell>
          <cell r="AT296">
            <v>0</v>
          </cell>
          <cell r="AU296">
            <v>0</v>
          </cell>
          <cell r="AV296">
            <v>40753</v>
          </cell>
          <cell r="AW296">
            <v>0</v>
          </cell>
          <cell r="AX296">
            <v>40767</v>
          </cell>
          <cell r="AY296">
            <v>40837</v>
          </cell>
          <cell r="AZ296">
            <v>85</v>
          </cell>
          <cell r="BA296">
            <v>2</v>
          </cell>
          <cell r="BB296" t="str">
            <v>On-Time/Early</v>
          </cell>
          <cell r="BC296" t="str">
            <v>On-Time/Early</v>
          </cell>
          <cell r="BD296" t="str">
            <v>FOB</v>
          </cell>
          <cell r="BE296" t="str">
            <v>Arvada</v>
          </cell>
          <cell r="BF296">
            <v>0</v>
          </cell>
          <cell r="BG296">
            <v>0</v>
          </cell>
          <cell r="BH296">
            <v>0</v>
          </cell>
          <cell r="BI296">
            <v>0</v>
          </cell>
          <cell r="BJ296">
            <v>40759</v>
          </cell>
          <cell r="BK296">
            <v>40766</v>
          </cell>
          <cell r="BL296">
            <v>40766</v>
          </cell>
          <cell r="BM296">
            <v>40780</v>
          </cell>
          <cell r="BN296">
            <v>40861</v>
          </cell>
          <cell r="BO296">
            <v>40868</v>
          </cell>
          <cell r="BP296" t="str">
            <v>X</v>
          </cell>
          <cell r="BQ296" t="str">
            <v>X</v>
          </cell>
          <cell r="BR296" t="str">
            <v>X</v>
          </cell>
          <cell r="BS296" t="str">
            <v>X</v>
          </cell>
          <cell r="BT296" t="str">
            <v>X</v>
          </cell>
          <cell r="BU296" t="str">
            <v>X</v>
          </cell>
          <cell r="BV296" t="str">
            <v>X</v>
          </cell>
          <cell r="BW296">
            <v>0</v>
          </cell>
          <cell r="BX296">
            <v>0</v>
          </cell>
          <cell r="BY296">
            <v>0</v>
          </cell>
          <cell r="BZ296" t="str">
            <v>X</v>
          </cell>
          <cell r="CA296" t="str">
            <v>X</v>
          </cell>
          <cell r="CB296" t="str">
            <v>X</v>
          </cell>
          <cell r="CC296">
            <v>1</v>
          </cell>
          <cell r="CD296">
            <v>0</v>
          </cell>
          <cell r="CE296">
            <v>0</v>
          </cell>
          <cell r="CF296">
            <v>0</v>
          </cell>
          <cell r="CG296">
            <v>0</v>
          </cell>
          <cell r="CH296">
            <v>0</v>
          </cell>
          <cell r="CI296">
            <v>0</v>
          </cell>
          <cell r="CJ296">
            <v>0</v>
          </cell>
          <cell r="CK296">
            <v>0</v>
          </cell>
          <cell r="CL296">
            <v>0</v>
          </cell>
          <cell r="CM296">
            <v>0</v>
          </cell>
          <cell r="CN296">
            <v>0</v>
          </cell>
          <cell r="CO296">
            <v>0</v>
          </cell>
        </row>
        <row r="297">
          <cell r="B297" t="str">
            <v>A2016263-01</v>
          </cell>
          <cell r="C297" t="str">
            <v>Piping Specialties</v>
          </cell>
          <cell r="D297" t="str">
            <v>Lothe</v>
          </cell>
          <cell r="E297">
            <v>0</v>
          </cell>
          <cell r="F297">
            <v>0</v>
          </cell>
          <cell r="G297">
            <v>0</v>
          </cell>
          <cell r="H297" t="str">
            <v>Nancy</v>
          </cell>
          <cell r="I297" t="str">
            <v>11-14699</v>
          </cell>
          <cell r="J297">
            <v>0</v>
          </cell>
          <cell r="K297">
            <v>0</v>
          </cell>
          <cell r="L297">
            <v>0</v>
          </cell>
          <cell r="M297">
            <v>1</v>
          </cell>
          <cell r="N297" t="str">
            <v>LMV-311</v>
          </cell>
          <cell r="O297">
            <v>50532</v>
          </cell>
          <cell r="P297">
            <v>0</v>
          </cell>
          <cell r="Q297" t="str">
            <v>STD</v>
          </cell>
          <cell r="R297" t="str">
            <v>PA</v>
          </cell>
          <cell r="S297" t="str">
            <v>N</v>
          </cell>
          <cell r="T297" t="str">
            <v>no</v>
          </cell>
          <cell r="U297">
            <v>0</v>
          </cell>
          <cell r="V297">
            <v>40736</v>
          </cell>
          <cell r="W297">
            <v>40828</v>
          </cell>
          <cell r="X297">
            <v>40857</v>
          </cell>
          <cell r="Y297">
            <v>0</v>
          </cell>
          <cell r="Z297">
            <v>40743</v>
          </cell>
          <cell r="AA297">
            <v>40743</v>
          </cell>
          <cell r="AB297">
            <v>40743</v>
          </cell>
          <cell r="AC297">
            <v>40745</v>
          </cell>
          <cell r="AD297">
            <v>40759</v>
          </cell>
          <cell r="AE297">
            <v>40780</v>
          </cell>
          <cell r="AF297">
            <v>40783</v>
          </cell>
          <cell r="AG297">
            <v>0</v>
          </cell>
          <cell r="AH297">
            <v>40827</v>
          </cell>
          <cell r="AI297" t="str">
            <v>-</v>
          </cell>
          <cell r="AJ297">
            <v>34</v>
          </cell>
          <cell r="AK297">
            <v>17.285714285714285</v>
          </cell>
          <cell r="AL297">
            <v>0</v>
          </cell>
          <cell r="AM297">
            <v>0</v>
          </cell>
          <cell r="AN297">
            <v>0</v>
          </cell>
          <cell r="AO297">
            <v>0</v>
          </cell>
          <cell r="AP297">
            <v>0</v>
          </cell>
          <cell r="AQ297">
            <v>40770</v>
          </cell>
          <cell r="AR297">
            <v>0</v>
          </cell>
          <cell r="AS297">
            <v>0</v>
          </cell>
          <cell r="AT297">
            <v>0</v>
          </cell>
          <cell r="AU297">
            <v>0</v>
          </cell>
          <cell r="AV297">
            <v>40779</v>
          </cell>
          <cell r="AW297">
            <v>0</v>
          </cell>
          <cell r="AX297">
            <v>40805</v>
          </cell>
          <cell r="AY297">
            <v>40877</v>
          </cell>
          <cell r="AZ297">
            <v>141</v>
          </cell>
          <cell r="BA297">
            <v>32</v>
          </cell>
          <cell r="BB297" t="str">
            <v>On-Time/Early</v>
          </cell>
          <cell r="BC297" t="str">
            <v>Late</v>
          </cell>
          <cell r="BD297" t="str">
            <v>FOB</v>
          </cell>
          <cell r="BE297" t="str">
            <v>Arvada</v>
          </cell>
          <cell r="BF297" t="str">
            <v>USA</v>
          </cell>
          <cell r="BG297">
            <v>0</v>
          </cell>
          <cell r="BH297">
            <v>0</v>
          </cell>
          <cell r="BI297">
            <v>0</v>
          </cell>
          <cell r="BJ297">
            <v>40743</v>
          </cell>
          <cell r="BK297">
            <v>40750</v>
          </cell>
          <cell r="BL297">
            <v>40750</v>
          </cell>
          <cell r="BM297">
            <v>40764</v>
          </cell>
          <cell r="BN297">
            <v>40871</v>
          </cell>
          <cell r="BO297">
            <v>40878</v>
          </cell>
          <cell r="BP297" t="str">
            <v>X</v>
          </cell>
          <cell r="BQ297" t="str">
            <v>X</v>
          </cell>
          <cell r="BR297" t="str">
            <v>X</v>
          </cell>
          <cell r="BS297" t="str">
            <v>X</v>
          </cell>
          <cell r="BT297" t="str">
            <v>X</v>
          </cell>
          <cell r="BU297" t="str">
            <v>X</v>
          </cell>
          <cell r="BV297" t="str">
            <v>X</v>
          </cell>
          <cell r="BW297">
            <v>0</v>
          </cell>
          <cell r="BX297">
            <v>0</v>
          </cell>
          <cell r="BY297">
            <v>0</v>
          </cell>
          <cell r="BZ297" t="str">
            <v>X</v>
          </cell>
          <cell r="CA297" t="str">
            <v>X</v>
          </cell>
          <cell r="CB297" t="str">
            <v>X</v>
          </cell>
          <cell r="CC297">
            <v>1</v>
          </cell>
          <cell r="CD297">
            <v>0</v>
          </cell>
          <cell r="CE297">
            <v>0</v>
          </cell>
          <cell r="CF297">
            <v>0</v>
          </cell>
          <cell r="CG297">
            <v>0</v>
          </cell>
          <cell r="CH297">
            <v>0</v>
          </cell>
          <cell r="CI297">
            <v>0</v>
          </cell>
          <cell r="CJ297">
            <v>0</v>
          </cell>
          <cell r="CK297">
            <v>0</v>
          </cell>
          <cell r="CL297">
            <v>0</v>
          </cell>
          <cell r="CM297">
            <v>0</v>
          </cell>
          <cell r="CN297">
            <v>0</v>
          </cell>
          <cell r="CO297">
            <v>0</v>
          </cell>
        </row>
        <row r="298">
          <cell r="B298" t="str">
            <v>A1892262-01-02</v>
          </cell>
          <cell r="C298" t="str">
            <v>SAJ/Petrofac - GS Joint Venture</v>
          </cell>
          <cell r="D298" t="str">
            <v>Colleary</v>
          </cell>
          <cell r="E298">
            <v>0</v>
          </cell>
          <cell r="F298">
            <v>0</v>
          </cell>
          <cell r="G298">
            <v>0</v>
          </cell>
          <cell r="H298" t="str">
            <v>Christina</v>
          </cell>
          <cell r="I298" t="str">
            <v>SNT37E-1030</v>
          </cell>
          <cell r="J298">
            <v>0</v>
          </cell>
          <cell r="K298">
            <v>0</v>
          </cell>
          <cell r="L298" t="str">
            <v>Knapp</v>
          </cell>
          <cell r="M298">
            <v>1</v>
          </cell>
          <cell r="N298" t="str">
            <v>LMV-322</v>
          </cell>
          <cell r="O298">
            <v>356640.82</v>
          </cell>
          <cell r="P298">
            <v>0</v>
          </cell>
          <cell r="Q298" t="str">
            <v>CPX</v>
          </cell>
          <cell r="R298" t="str">
            <v>PC</v>
          </cell>
          <cell r="S298" t="str">
            <v>Y</v>
          </cell>
          <cell r="T298" t="str">
            <v>no</v>
          </cell>
          <cell r="U298">
            <v>0</v>
          </cell>
          <cell r="V298">
            <v>40423</v>
          </cell>
          <cell r="W298">
            <v>40844</v>
          </cell>
          <cell r="X298">
            <v>40819</v>
          </cell>
          <cell r="Y298">
            <v>0</v>
          </cell>
          <cell r="Z298">
            <v>40430</v>
          </cell>
          <cell r="AA298">
            <v>40430</v>
          </cell>
          <cell r="AB298">
            <v>40430</v>
          </cell>
          <cell r="AC298">
            <v>40707</v>
          </cell>
          <cell r="AD298">
            <v>40721</v>
          </cell>
          <cell r="AE298">
            <v>40782</v>
          </cell>
          <cell r="AF298">
            <v>40785</v>
          </cell>
          <cell r="AG298">
            <v>0</v>
          </cell>
          <cell r="AH298">
            <v>40789</v>
          </cell>
          <cell r="AI298" t="str">
            <v>-</v>
          </cell>
          <cell r="AJ298">
            <v>259</v>
          </cell>
          <cell r="AK298">
            <v>56.571428571428569</v>
          </cell>
          <cell r="AL298">
            <v>0</v>
          </cell>
          <cell r="AM298">
            <v>0</v>
          </cell>
          <cell r="AN298">
            <v>0</v>
          </cell>
          <cell r="AO298">
            <v>40779</v>
          </cell>
          <cell r="AP298">
            <v>0</v>
          </cell>
          <cell r="AQ298">
            <v>0</v>
          </cell>
          <cell r="AR298">
            <v>0</v>
          </cell>
          <cell r="AS298">
            <v>0</v>
          </cell>
          <cell r="AT298">
            <v>0</v>
          </cell>
          <cell r="AU298">
            <v>0</v>
          </cell>
          <cell r="AV298">
            <v>40792</v>
          </cell>
          <cell r="AW298">
            <v>0</v>
          </cell>
          <cell r="AX298">
            <v>40799</v>
          </cell>
          <cell r="AY298">
            <v>40816</v>
          </cell>
          <cell r="AZ298">
            <v>393</v>
          </cell>
          <cell r="BA298">
            <v>264</v>
          </cell>
          <cell r="BB298" t="str">
            <v>Late</v>
          </cell>
          <cell r="BC298" t="str">
            <v/>
          </cell>
          <cell r="BD298" t="str">
            <v>EXW</v>
          </cell>
          <cell r="BE298" t="str">
            <v>Arvada</v>
          </cell>
          <cell r="BF298" t="str">
            <v>UAE</v>
          </cell>
          <cell r="BG298">
            <v>0</v>
          </cell>
          <cell r="BH298">
            <v>0</v>
          </cell>
          <cell r="BI298" t="str">
            <v>Seaworthy Exbox</v>
          </cell>
          <cell r="BJ298">
            <v>40430</v>
          </cell>
          <cell r="BK298">
            <v>40437</v>
          </cell>
          <cell r="BL298">
            <v>40446</v>
          </cell>
          <cell r="BM298">
            <v>40451</v>
          </cell>
          <cell r="BN298">
            <v>40833</v>
          </cell>
          <cell r="BO298">
            <v>40840</v>
          </cell>
          <cell r="BP298" t="str">
            <v>X</v>
          </cell>
          <cell r="BQ298" t="str">
            <v>X</v>
          </cell>
          <cell r="BR298" t="str">
            <v>X</v>
          </cell>
          <cell r="BS298" t="str">
            <v>X</v>
          </cell>
          <cell r="BT298" t="str">
            <v>X</v>
          </cell>
          <cell r="BU298" t="str">
            <v>X</v>
          </cell>
          <cell r="BV298" t="str">
            <v>X</v>
          </cell>
          <cell r="BW298">
            <v>0</v>
          </cell>
          <cell r="BX298">
            <v>0</v>
          </cell>
          <cell r="BY298">
            <v>0</v>
          </cell>
          <cell r="BZ298" t="str">
            <v>X</v>
          </cell>
          <cell r="CA298" t="str">
            <v>X</v>
          </cell>
          <cell r="CB298" t="str">
            <v>X</v>
          </cell>
          <cell r="CC298">
            <v>1</v>
          </cell>
          <cell r="CD298">
            <v>0</v>
          </cell>
          <cell r="CE298">
            <v>0</v>
          </cell>
          <cell r="CF298">
            <v>0</v>
          </cell>
          <cell r="CG298">
            <v>0</v>
          </cell>
          <cell r="CH298">
            <v>0</v>
          </cell>
          <cell r="CI298">
            <v>0</v>
          </cell>
          <cell r="CJ298">
            <v>0</v>
          </cell>
          <cell r="CK298">
            <v>0</v>
          </cell>
          <cell r="CL298">
            <v>0</v>
          </cell>
          <cell r="CM298">
            <v>0</v>
          </cell>
          <cell r="CN298">
            <v>0</v>
          </cell>
          <cell r="CO298">
            <v>0</v>
          </cell>
        </row>
        <row r="299">
          <cell r="B299" t="str">
            <v>A1892262-03-04</v>
          </cell>
          <cell r="C299" t="str">
            <v>SAJ/Petrofac - GS Joint Venture</v>
          </cell>
          <cell r="D299" t="str">
            <v>Colleary</v>
          </cell>
          <cell r="E299">
            <v>0</v>
          </cell>
          <cell r="F299">
            <v>0</v>
          </cell>
          <cell r="G299">
            <v>0</v>
          </cell>
          <cell r="H299" t="str">
            <v>Christina</v>
          </cell>
          <cell r="I299" t="str">
            <v>SNT37E-1030</v>
          </cell>
          <cell r="J299">
            <v>0</v>
          </cell>
          <cell r="K299">
            <v>0</v>
          </cell>
          <cell r="L299" t="str">
            <v>Knapp</v>
          </cell>
          <cell r="M299">
            <v>1</v>
          </cell>
          <cell r="N299" t="str">
            <v>LMV-311</v>
          </cell>
          <cell r="O299">
            <v>567172.64</v>
          </cell>
          <cell r="P299">
            <v>0</v>
          </cell>
          <cell r="Q299" t="str">
            <v>CPX</v>
          </cell>
          <cell r="R299" t="str">
            <v>PC</v>
          </cell>
          <cell r="S299" t="str">
            <v>Y</v>
          </cell>
          <cell r="T299" t="str">
            <v>no</v>
          </cell>
          <cell r="U299">
            <v>0</v>
          </cell>
          <cell r="V299">
            <v>40423</v>
          </cell>
          <cell r="W299">
            <v>40844</v>
          </cell>
          <cell r="X299">
            <v>40988</v>
          </cell>
          <cell r="Y299">
            <v>0</v>
          </cell>
          <cell r="Z299">
            <v>40430</v>
          </cell>
          <cell r="AA299">
            <v>40430</v>
          </cell>
          <cell r="AB299">
            <v>40430</v>
          </cell>
          <cell r="AC299">
            <v>40876</v>
          </cell>
          <cell r="AD299">
            <v>40890</v>
          </cell>
          <cell r="AE299">
            <v>40782</v>
          </cell>
          <cell r="AF299">
            <v>40785</v>
          </cell>
          <cell r="AG299">
            <v>0</v>
          </cell>
          <cell r="AH299">
            <v>40958</v>
          </cell>
          <cell r="AI299" t="str">
            <v>-</v>
          </cell>
          <cell r="AJ299">
            <v>259</v>
          </cell>
          <cell r="AK299">
            <v>80.714285714285708</v>
          </cell>
          <cell r="AL299">
            <v>0</v>
          </cell>
          <cell r="AM299">
            <v>0</v>
          </cell>
          <cell r="AN299">
            <v>0</v>
          </cell>
          <cell r="AO299">
            <v>0</v>
          </cell>
          <cell r="AP299">
            <v>0</v>
          </cell>
          <cell r="AQ299">
            <v>40678</v>
          </cell>
          <cell r="AR299">
            <v>0</v>
          </cell>
          <cell r="AS299">
            <v>0</v>
          </cell>
          <cell r="AT299">
            <v>0</v>
          </cell>
          <cell r="AU299">
            <v>0</v>
          </cell>
          <cell r="AV299">
            <v>40662</v>
          </cell>
          <cell r="AW299">
            <v>0</v>
          </cell>
          <cell r="AX299">
            <v>40688</v>
          </cell>
          <cell r="AY299">
            <v>41011</v>
          </cell>
          <cell r="AZ299">
            <v>588</v>
          </cell>
          <cell r="BA299">
            <v>172</v>
          </cell>
          <cell r="BB299" t="str">
            <v>On-Time/Early</v>
          </cell>
          <cell r="BC299" t="str">
            <v>On-Time/Early</v>
          </cell>
          <cell r="BD299" t="str">
            <v>EXW</v>
          </cell>
          <cell r="BE299" t="str">
            <v>Arvada</v>
          </cell>
          <cell r="BF299" t="str">
            <v>UAE</v>
          </cell>
          <cell r="BG299">
            <v>0</v>
          </cell>
          <cell r="BH299">
            <v>0</v>
          </cell>
          <cell r="BI299" t="str">
            <v>Seaworthy Exbox</v>
          </cell>
          <cell r="BJ299">
            <v>40430</v>
          </cell>
          <cell r="BK299">
            <v>40437</v>
          </cell>
          <cell r="BL299">
            <v>40446</v>
          </cell>
          <cell r="BM299">
            <v>40451</v>
          </cell>
          <cell r="BN299">
            <v>41002</v>
          </cell>
          <cell r="BO299">
            <v>41009</v>
          </cell>
          <cell r="BP299" t="str">
            <v>X</v>
          </cell>
          <cell r="BQ299" t="str">
            <v>X</v>
          </cell>
          <cell r="BR299" t="str">
            <v>X</v>
          </cell>
          <cell r="BS299" t="str">
            <v>X</v>
          </cell>
          <cell r="BT299" t="str">
            <v>X</v>
          </cell>
          <cell r="BU299" t="str">
            <v>X</v>
          </cell>
          <cell r="BV299" t="str">
            <v>X</v>
          </cell>
          <cell r="BW299">
            <v>0</v>
          </cell>
          <cell r="BX299">
            <v>0</v>
          </cell>
          <cell r="BY299">
            <v>0</v>
          </cell>
          <cell r="BZ299" t="str">
            <v>X</v>
          </cell>
          <cell r="CA299" t="str">
            <v>X</v>
          </cell>
          <cell r="CB299" t="str">
            <v>X</v>
          </cell>
          <cell r="CC299">
            <v>1</v>
          </cell>
          <cell r="CD299">
            <v>0</v>
          </cell>
          <cell r="CE299">
            <v>0</v>
          </cell>
          <cell r="CF299">
            <v>0</v>
          </cell>
          <cell r="CG299">
            <v>0</v>
          </cell>
          <cell r="CH299">
            <v>0</v>
          </cell>
          <cell r="CI299">
            <v>0</v>
          </cell>
          <cell r="CJ299">
            <v>0</v>
          </cell>
          <cell r="CK299">
            <v>0</v>
          </cell>
          <cell r="CL299">
            <v>0</v>
          </cell>
          <cell r="CM299">
            <v>0</v>
          </cell>
          <cell r="CN299">
            <v>0</v>
          </cell>
          <cell r="CO299">
            <v>0</v>
          </cell>
        </row>
        <row r="300">
          <cell r="B300" t="str">
            <v>J1963713-01</v>
          </cell>
          <cell r="C300" t="str">
            <v>Aux Sable</v>
          </cell>
          <cell r="D300" t="str">
            <v>Jazmines</v>
          </cell>
          <cell r="E300">
            <v>0</v>
          </cell>
          <cell r="F300">
            <v>0</v>
          </cell>
          <cell r="G300">
            <v>0</v>
          </cell>
          <cell r="H300" t="str">
            <v>Mary</v>
          </cell>
          <cell r="I300" t="str">
            <v>PO-00006104-1</v>
          </cell>
          <cell r="J300">
            <v>0</v>
          </cell>
          <cell r="K300">
            <v>0</v>
          </cell>
          <cell r="L300">
            <v>0</v>
          </cell>
          <cell r="M300">
            <v>1</v>
          </cell>
          <cell r="N300" t="str">
            <v>SMK</v>
          </cell>
          <cell r="O300">
            <v>69763</v>
          </cell>
          <cell r="P300">
            <v>0</v>
          </cell>
          <cell r="Q300" t="str">
            <v>STD</v>
          </cell>
          <cell r="R300" t="str">
            <v>PA</v>
          </cell>
          <cell r="S300" t="str">
            <v>N</v>
          </cell>
          <cell r="T300" t="str">
            <v>no</v>
          </cell>
          <cell r="U300">
            <v>0</v>
          </cell>
          <cell r="V300">
            <v>40604</v>
          </cell>
          <cell r="W300">
            <v>40830</v>
          </cell>
          <cell r="X300">
            <v>41019</v>
          </cell>
          <cell r="Y300">
            <v>0</v>
          </cell>
          <cell r="Z300">
            <v>40611</v>
          </cell>
          <cell r="AA300">
            <v>40611</v>
          </cell>
          <cell r="AB300">
            <v>40611</v>
          </cell>
          <cell r="AC300">
            <v>40907</v>
          </cell>
          <cell r="AD300">
            <v>40921</v>
          </cell>
          <cell r="AE300">
            <v>40782</v>
          </cell>
          <cell r="AF300">
            <v>40785</v>
          </cell>
          <cell r="AG300">
            <v>0</v>
          </cell>
          <cell r="AH300">
            <v>40989</v>
          </cell>
          <cell r="AI300" t="str">
            <v>-</v>
          </cell>
          <cell r="AJ300">
            <v>130</v>
          </cell>
          <cell r="AK300">
            <v>59.285714285714285</v>
          </cell>
          <cell r="AL300">
            <v>0</v>
          </cell>
          <cell r="AM300">
            <v>0</v>
          </cell>
          <cell r="AN300">
            <v>0</v>
          </cell>
          <cell r="AO300">
            <v>0</v>
          </cell>
          <cell r="AP300">
            <v>0</v>
          </cell>
          <cell r="AQ300">
            <v>40678</v>
          </cell>
          <cell r="AR300">
            <v>0</v>
          </cell>
          <cell r="AS300">
            <v>0</v>
          </cell>
          <cell r="AT300">
            <v>0</v>
          </cell>
          <cell r="AU300">
            <v>0</v>
          </cell>
          <cell r="AV300">
            <v>40662</v>
          </cell>
          <cell r="AW300">
            <v>0</v>
          </cell>
          <cell r="AX300">
            <v>40714</v>
          </cell>
          <cell r="AY300">
            <v>41026</v>
          </cell>
          <cell r="AZ300">
            <v>422</v>
          </cell>
          <cell r="BA300">
            <v>43</v>
          </cell>
          <cell r="BB300" t="str">
            <v>On-Time/Early</v>
          </cell>
          <cell r="BC300" t="str">
            <v>On-Time/Early</v>
          </cell>
          <cell r="BD300">
            <v>0</v>
          </cell>
          <cell r="BE300">
            <v>0</v>
          </cell>
          <cell r="BF300">
            <v>0</v>
          </cell>
          <cell r="BG300">
            <v>0</v>
          </cell>
          <cell r="BH300">
            <v>0</v>
          </cell>
          <cell r="BI300">
            <v>0</v>
          </cell>
          <cell r="BJ300">
            <v>40611</v>
          </cell>
          <cell r="BK300">
            <v>40618</v>
          </cell>
          <cell r="BL300">
            <v>40618</v>
          </cell>
          <cell r="BM300">
            <v>40632</v>
          </cell>
          <cell r="BN300">
            <v>41033</v>
          </cell>
          <cell r="BO300">
            <v>41040</v>
          </cell>
          <cell r="BP300" t="str">
            <v>X</v>
          </cell>
          <cell r="BQ300" t="str">
            <v>X</v>
          </cell>
          <cell r="BR300" t="str">
            <v>X</v>
          </cell>
          <cell r="BS300" t="str">
            <v>X</v>
          </cell>
          <cell r="BT300" t="str">
            <v>X</v>
          </cell>
          <cell r="BU300" t="str">
            <v>X</v>
          </cell>
          <cell r="BV300" t="str">
            <v>X</v>
          </cell>
          <cell r="BW300">
            <v>0</v>
          </cell>
          <cell r="BX300">
            <v>0</v>
          </cell>
          <cell r="BY300">
            <v>0</v>
          </cell>
          <cell r="BZ300" t="str">
            <v>X</v>
          </cell>
          <cell r="CA300" t="str">
            <v>X</v>
          </cell>
          <cell r="CB300" t="str">
            <v>X</v>
          </cell>
          <cell r="CC300">
            <v>1</v>
          </cell>
          <cell r="CD300">
            <v>0</v>
          </cell>
          <cell r="CE300">
            <v>0</v>
          </cell>
          <cell r="CF300">
            <v>0</v>
          </cell>
          <cell r="CG300">
            <v>0</v>
          </cell>
          <cell r="CH300">
            <v>0</v>
          </cell>
          <cell r="CI300">
            <v>0</v>
          </cell>
          <cell r="CJ300">
            <v>0</v>
          </cell>
          <cell r="CK300">
            <v>0</v>
          </cell>
          <cell r="CL300">
            <v>0</v>
          </cell>
          <cell r="CM300">
            <v>0</v>
          </cell>
          <cell r="CN300">
            <v>0</v>
          </cell>
          <cell r="CO300">
            <v>0</v>
          </cell>
        </row>
        <row r="301">
          <cell r="B301" t="str">
            <v>A2024943-01</v>
          </cell>
          <cell r="C301" t="str">
            <v>Anadarko Petroleum Corp.</v>
          </cell>
          <cell r="D301" t="str">
            <v>Lothe</v>
          </cell>
          <cell r="E301">
            <v>0</v>
          </cell>
          <cell r="F301">
            <v>0</v>
          </cell>
          <cell r="G301">
            <v>0</v>
          </cell>
          <cell r="H301" t="str">
            <v>Nancy</v>
          </cell>
          <cell r="I301">
            <v>4500009786</v>
          </cell>
          <cell r="J301">
            <v>0</v>
          </cell>
          <cell r="K301">
            <v>0</v>
          </cell>
          <cell r="L301">
            <v>0</v>
          </cell>
          <cell r="M301">
            <v>1</v>
          </cell>
          <cell r="N301" t="str">
            <v>LMV-311</v>
          </cell>
          <cell r="O301">
            <v>51975</v>
          </cell>
          <cell r="P301">
            <v>0</v>
          </cell>
          <cell r="Q301" t="str">
            <v>STD</v>
          </cell>
          <cell r="R301" t="str">
            <v>PB</v>
          </cell>
          <cell r="S301" t="str">
            <v>N</v>
          </cell>
          <cell r="T301" t="str">
            <v>no</v>
          </cell>
          <cell r="U301">
            <v>0</v>
          </cell>
          <cell r="V301">
            <v>40756</v>
          </cell>
          <cell r="W301">
            <v>40840</v>
          </cell>
          <cell r="X301">
            <v>40833</v>
          </cell>
          <cell r="Y301">
            <v>0</v>
          </cell>
          <cell r="Z301">
            <v>40763</v>
          </cell>
          <cell r="AA301">
            <v>40763</v>
          </cell>
          <cell r="AB301">
            <v>40763</v>
          </cell>
          <cell r="AC301">
            <v>40721</v>
          </cell>
          <cell r="AD301">
            <v>40735</v>
          </cell>
          <cell r="AE301">
            <v>40785</v>
          </cell>
          <cell r="AF301">
            <v>40788</v>
          </cell>
          <cell r="AG301">
            <v>0</v>
          </cell>
          <cell r="AH301">
            <v>40803</v>
          </cell>
          <cell r="AI301" t="str">
            <v>-</v>
          </cell>
          <cell r="AJ301">
            <v>25</v>
          </cell>
          <cell r="AK301">
            <v>11</v>
          </cell>
          <cell r="AL301">
            <v>0</v>
          </cell>
          <cell r="AM301">
            <v>0</v>
          </cell>
          <cell r="AN301">
            <v>0</v>
          </cell>
          <cell r="AO301">
            <v>40792</v>
          </cell>
          <cell r="AP301">
            <v>0</v>
          </cell>
          <cell r="AQ301">
            <v>40797</v>
          </cell>
          <cell r="AR301">
            <v>0</v>
          </cell>
          <cell r="AS301">
            <v>0</v>
          </cell>
          <cell r="AT301">
            <v>0</v>
          </cell>
          <cell r="AU301">
            <v>0</v>
          </cell>
          <cell r="AV301">
            <v>40802</v>
          </cell>
          <cell r="AW301">
            <v>0</v>
          </cell>
          <cell r="AX301">
            <v>40812</v>
          </cell>
          <cell r="AY301">
            <v>40844</v>
          </cell>
          <cell r="AZ301">
            <v>88</v>
          </cell>
          <cell r="BA301">
            <v>35</v>
          </cell>
          <cell r="BB301" t="str">
            <v>Late</v>
          </cell>
          <cell r="BC301" t="str">
            <v>Late</v>
          </cell>
          <cell r="BD301" t="str">
            <v>FOB</v>
          </cell>
          <cell r="BE301" t="str">
            <v>Arvada</v>
          </cell>
          <cell r="BF301">
            <v>0</v>
          </cell>
          <cell r="BG301">
            <v>0</v>
          </cell>
          <cell r="BH301">
            <v>0</v>
          </cell>
          <cell r="BI301">
            <v>0</v>
          </cell>
          <cell r="BJ301">
            <v>40763</v>
          </cell>
          <cell r="BK301">
            <v>40770</v>
          </cell>
          <cell r="BL301">
            <v>40772</v>
          </cell>
          <cell r="BM301">
            <v>40784</v>
          </cell>
          <cell r="BN301">
            <v>40847</v>
          </cell>
          <cell r="BO301">
            <v>40854</v>
          </cell>
          <cell r="BP301" t="str">
            <v>X</v>
          </cell>
          <cell r="BQ301" t="str">
            <v>X</v>
          </cell>
          <cell r="BR301" t="str">
            <v>X</v>
          </cell>
          <cell r="BS301" t="str">
            <v>X</v>
          </cell>
          <cell r="BT301" t="str">
            <v>X</v>
          </cell>
          <cell r="BU301" t="str">
            <v>X</v>
          </cell>
          <cell r="BV301" t="str">
            <v>X</v>
          </cell>
          <cell r="BW301">
            <v>0</v>
          </cell>
          <cell r="BX301">
            <v>0</v>
          </cell>
          <cell r="BY301">
            <v>0</v>
          </cell>
          <cell r="BZ301" t="str">
            <v>X</v>
          </cell>
          <cell r="CA301" t="str">
            <v>X</v>
          </cell>
          <cell r="CB301" t="str">
            <v>X</v>
          </cell>
          <cell r="CC301">
            <v>1</v>
          </cell>
          <cell r="CD301">
            <v>0</v>
          </cell>
          <cell r="CE301">
            <v>0</v>
          </cell>
          <cell r="CF301">
            <v>0</v>
          </cell>
          <cell r="CG301">
            <v>0</v>
          </cell>
          <cell r="CH301">
            <v>0</v>
          </cell>
          <cell r="CI301">
            <v>0</v>
          </cell>
          <cell r="CJ301">
            <v>0</v>
          </cell>
          <cell r="CK301">
            <v>0</v>
          </cell>
          <cell r="CL301">
            <v>0</v>
          </cell>
          <cell r="CM301">
            <v>0</v>
          </cell>
          <cell r="CN301">
            <v>0</v>
          </cell>
          <cell r="CO301">
            <v>0</v>
          </cell>
        </row>
        <row r="302">
          <cell r="B302" t="str">
            <v>A2022227-01</v>
          </cell>
          <cell r="C302" t="str">
            <v>Linde / Chevron-Phillips</v>
          </cell>
          <cell r="D302" t="str">
            <v>Boening</v>
          </cell>
          <cell r="E302">
            <v>0</v>
          </cell>
          <cell r="F302">
            <v>0</v>
          </cell>
          <cell r="G302">
            <v>0</v>
          </cell>
          <cell r="H302" t="str">
            <v xml:space="preserve">Madeleine </v>
          </cell>
          <cell r="I302" t="str">
            <v>0052PA0360</v>
          </cell>
          <cell r="J302">
            <v>0</v>
          </cell>
          <cell r="K302">
            <v>0</v>
          </cell>
          <cell r="L302">
            <v>0</v>
          </cell>
          <cell r="M302">
            <v>1</v>
          </cell>
          <cell r="N302" t="str">
            <v>LMV-801</v>
          </cell>
          <cell r="O302">
            <v>29486</v>
          </cell>
          <cell r="P302">
            <v>0</v>
          </cell>
          <cell r="Q302" t="str">
            <v>STD</v>
          </cell>
          <cell r="R302" t="str">
            <v>PA</v>
          </cell>
          <cell r="S302" t="str">
            <v>Y</v>
          </cell>
          <cell r="T302" t="str">
            <v>no</v>
          </cell>
          <cell r="U302">
            <v>0</v>
          </cell>
          <cell r="V302">
            <v>40750</v>
          </cell>
          <cell r="W302">
            <v>40833</v>
          </cell>
          <cell r="X302">
            <v>40833</v>
          </cell>
          <cell r="Y302">
            <v>0</v>
          </cell>
          <cell r="Z302">
            <v>40757</v>
          </cell>
          <cell r="AA302">
            <v>40757</v>
          </cell>
          <cell r="AB302">
            <v>40757</v>
          </cell>
          <cell r="AC302">
            <v>40721</v>
          </cell>
          <cell r="AD302">
            <v>40735</v>
          </cell>
          <cell r="AE302">
            <v>40785</v>
          </cell>
          <cell r="AF302">
            <v>40788</v>
          </cell>
          <cell r="AG302">
            <v>0</v>
          </cell>
          <cell r="AH302">
            <v>40803</v>
          </cell>
          <cell r="AI302" t="str">
            <v>-</v>
          </cell>
          <cell r="AJ302">
            <v>29</v>
          </cell>
          <cell r="AK302">
            <v>11.857142857142858</v>
          </cell>
          <cell r="AL302">
            <v>0</v>
          </cell>
          <cell r="AM302">
            <v>0</v>
          </cell>
          <cell r="AN302">
            <v>0</v>
          </cell>
          <cell r="AO302">
            <v>40792</v>
          </cell>
          <cell r="AP302">
            <v>0</v>
          </cell>
          <cell r="AQ302">
            <v>40797</v>
          </cell>
          <cell r="AR302">
            <v>0</v>
          </cell>
          <cell r="AS302">
            <v>0</v>
          </cell>
          <cell r="AT302">
            <v>0</v>
          </cell>
          <cell r="AU302">
            <v>0</v>
          </cell>
          <cell r="AV302">
            <v>40802</v>
          </cell>
          <cell r="AW302">
            <v>0</v>
          </cell>
          <cell r="AX302">
            <v>40812</v>
          </cell>
          <cell r="AY302">
            <v>40844</v>
          </cell>
          <cell r="AZ302">
            <v>94</v>
          </cell>
          <cell r="BA302">
            <v>39</v>
          </cell>
          <cell r="BB302" t="str">
            <v>Late</v>
          </cell>
          <cell r="BC302" t="str">
            <v>Late</v>
          </cell>
          <cell r="BD302" t="str">
            <v>FCA</v>
          </cell>
          <cell r="BE302" t="str">
            <v>Arvada</v>
          </cell>
          <cell r="BF302">
            <v>0</v>
          </cell>
          <cell r="BG302">
            <v>0</v>
          </cell>
          <cell r="BH302">
            <v>0</v>
          </cell>
          <cell r="BI302">
            <v>0</v>
          </cell>
          <cell r="BJ302">
            <v>40757</v>
          </cell>
          <cell r="BK302">
            <v>40764</v>
          </cell>
          <cell r="BL302">
            <v>40764</v>
          </cell>
          <cell r="BM302">
            <v>40778</v>
          </cell>
          <cell r="BN302">
            <v>40847</v>
          </cell>
          <cell r="BO302">
            <v>40854</v>
          </cell>
          <cell r="BP302" t="str">
            <v>-</v>
          </cell>
          <cell r="BQ302" t="str">
            <v>-</v>
          </cell>
          <cell r="BR302" t="str">
            <v>X</v>
          </cell>
          <cell r="BS302" t="str">
            <v>-</v>
          </cell>
          <cell r="BT302" t="str">
            <v>-</v>
          </cell>
          <cell r="BU302" t="str">
            <v>X</v>
          </cell>
          <cell r="BV302">
            <v>40896</v>
          </cell>
          <cell r="BW302">
            <v>0</v>
          </cell>
          <cell r="BX302">
            <v>0</v>
          </cell>
          <cell r="BY302">
            <v>0</v>
          </cell>
          <cell r="BZ302" t="str">
            <v>-</v>
          </cell>
          <cell r="CA302" t="str">
            <v>-</v>
          </cell>
          <cell r="CB302" t="str">
            <v>X</v>
          </cell>
          <cell r="CC302">
            <v>1</v>
          </cell>
          <cell r="CD302">
            <v>0</v>
          </cell>
          <cell r="CE302">
            <v>0</v>
          </cell>
          <cell r="CF302">
            <v>0</v>
          </cell>
          <cell r="CG302">
            <v>0</v>
          </cell>
          <cell r="CH302">
            <v>0</v>
          </cell>
          <cell r="CI302">
            <v>0</v>
          </cell>
          <cell r="CJ302">
            <v>0</v>
          </cell>
          <cell r="CK302">
            <v>0</v>
          </cell>
          <cell r="CL302">
            <v>0</v>
          </cell>
          <cell r="CM302">
            <v>0</v>
          </cell>
          <cell r="CN302">
            <v>0</v>
          </cell>
          <cell r="CO302">
            <v>0</v>
          </cell>
        </row>
        <row r="303">
          <cell r="B303" t="str">
            <v>A2022227-02</v>
          </cell>
          <cell r="C303" t="str">
            <v>Linde / Chevron-Phillips</v>
          </cell>
          <cell r="D303" t="str">
            <v>Boening</v>
          </cell>
          <cell r="E303">
            <v>0</v>
          </cell>
          <cell r="F303">
            <v>0</v>
          </cell>
          <cell r="G303">
            <v>0</v>
          </cell>
          <cell r="H303" t="str">
            <v xml:space="preserve">Madeleine </v>
          </cell>
          <cell r="I303" t="str">
            <v>0052PA0360</v>
          </cell>
          <cell r="J303">
            <v>0</v>
          </cell>
          <cell r="K303">
            <v>0</v>
          </cell>
          <cell r="L303">
            <v>0</v>
          </cell>
          <cell r="M303">
            <v>1</v>
          </cell>
          <cell r="N303" t="str">
            <v>LMV-801</v>
          </cell>
          <cell r="O303">
            <v>30592</v>
          </cell>
          <cell r="P303">
            <v>0</v>
          </cell>
          <cell r="Q303" t="str">
            <v>STD</v>
          </cell>
          <cell r="R303" t="str">
            <v>PA</v>
          </cell>
          <cell r="S303" t="str">
            <v>Y</v>
          </cell>
          <cell r="T303" t="str">
            <v>no</v>
          </cell>
          <cell r="U303">
            <v>0</v>
          </cell>
          <cell r="V303">
            <v>40750</v>
          </cell>
          <cell r="W303">
            <v>40833</v>
          </cell>
          <cell r="X303">
            <v>40869</v>
          </cell>
          <cell r="Y303">
            <v>0</v>
          </cell>
          <cell r="Z303">
            <v>40757</v>
          </cell>
          <cell r="AA303">
            <v>40757</v>
          </cell>
          <cell r="AB303">
            <v>40757</v>
          </cell>
          <cell r="AC303">
            <v>40757</v>
          </cell>
          <cell r="AD303">
            <v>40771</v>
          </cell>
          <cell r="AE303">
            <v>40785</v>
          </cell>
          <cell r="AF303">
            <v>40788</v>
          </cell>
          <cell r="AG303">
            <v>0</v>
          </cell>
          <cell r="AH303">
            <v>40839</v>
          </cell>
          <cell r="AI303" t="str">
            <v>-</v>
          </cell>
          <cell r="AJ303">
            <v>29</v>
          </cell>
          <cell r="AK303">
            <v>17</v>
          </cell>
          <cell r="AL303">
            <v>0</v>
          </cell>
          <cell r="AM303">
            <v>0</v>
          </cell>
          <cell r="AN303">
            <v>0</v>
          </cell>
          <cell r="AO303">
            <v>0</v>
          </cell>
          <cell r="AP303">
            <v>0</v>
          </cell>
          <cell r="AQ303">
            <v>40715</v>
          </cell>
          <cell r="AR303">
            <v>0</v>
          </cell>
          <cell r="AS303">
            <v>0</v>
          </cell>
          <cell r="AT303">
            <v>0</v>
          </cell>
          <cell r="AU303">
            <v>0</v>
          </cell>
          <cell r="AV303">
            <v>40766</v>
          </cell>
          <cell r="AW303">
            <v>0</v>
          </cell>
          <cell r="AX303">
            <v>40779</v>
          </cell>
          <cell r="AY303">
            <v>40890</v>
          </cell>
          <cell r="AZ303">
            <v>140</v>
          </cell>
          <cell r="BA303">
            <v>13</v>
          </cell>
          <cell r="BB303" t="str">
            <v>On-Time/Early</v>
          </cell>
          <cell r="BC303" t="str">
            <v>On-Time/Early</v>
          </cell>
          <cell r="BD303" t="str">
            <v>FCA</v>
          </cell>
          <cell r="BE303" t="str">
            <v>Arvada</v>
          </cell>
          <cell r="BF303">
            <v>0</v>
          </cell>
          <cell r="BG303">
            <v>0</v>
          </cell>
          <cell r="BH303">
            <v>0</v>
          </cell>
          <cell r="BI303">
            <v>0</v>
          </cell>
          <cell r="BJ303">
            <v>40757</v>
          </cell>
          <cell r="BK303">
            <v>40764</v>
          </cell>
          <cell r="BL303">
            <v>40764</v>
          </cell>
          <cell r="BM303">
            <v>40778</v>
          </cell>
          <cell r="BN303">
            <v>40883</v>
          </cell>
          <cell r="BO303">
            <v>40890</v>
          </cell>
          <cell r="BP303" t="str">
            <v>X</v>
          </cell>
          <cell r="BQ303" t="str">
            <v>X</v>
          </cell>
          <cell r="BR303" t="str">
            <v>X</v>
          </cell>
          <cell r="BS303" t="str">
            <v>X</v>
          </cell>
          <cell r="BT303" t="str">
            <v>X</v>
          </cell>
          <cell r="BU303" t="str">
            <v>X</v>
          </cell>
          <cell r="BV303" t="str">
            <v>X</v>
          </cell>
          <cell r="BW303">
            <v>0</v>
          </cell>
          <cell r="BX303">
            <v>0</v>
          </cell>
          <cell r="BY303">
            <v>0</v>
          </cell>
          <cell r="BZ303" t="str">
            <v>X</v>
          </cell>
          <cell r="CA303" t="str">
            <v>X</v>
          </cell>
          <cell r="CB303" t="str">
            <v>X</v>
          </cell>
          <cell r="CC303">
            <v>1</v>
          </cell>
          <cell r="CD303">
            <v>0</v>
          </cell>
          <cell r="CE303">
            <v>0</v>
          </cell>
          <cell r="CF303">
            <v>0</v>
          </cell>
          <cell r="CG303">
            <v>0</v>
          </cell>
          <cell r="CH303">
            <v>0</v>
          </cell>
          <cell r="CI303">
            <v>0</v>
          </cell>
          <cell r="CJ303">
            <v>0</v>
          </cell>
          <cell r="CK303">
            <v>0</v>
          </cell>
          <cell r="CL303">
            <v>0</v>
          </cell>
          <cell r="CM303">
            <v>0</v>
          </cell>
          <cell r="CN303">
            <v>0</v>
          </cell>
          <cell r="CO303">
            <v>0</v>
          </cell>
        </row>
        <row r="304">
          <cell r="B304" t="str">
            <v>C2037166-01-02</v>
          </cell>
          <cell r="C304" t="str">
            <v>NPE/PROVIDENT</v>
          </cell>
          <cell r="D304" t="str">
            <v>Rea</v>
          </cell>
          <cell r="E304">
            <v>0</v>
          </cell>
          <cell r="F304">
            <v>0</v>
          </cell>
          <cell r="G304">
            <v>0</v>
          </cell>
          <cell r="H304" t="str">
            <v>Margaret</v>
          </cell>
          <cell r="I304" t="str">
            <v>PUR477957</v>
          </cell>
          <cell r="J304">
            <v>0</v>
          </cell>
          <cell r="K304">
            <v>0</v>
          </cell>
          <cell r="L304">
            <v>0</v>
          </cell>
          <cell r="M304">
            <v>2</v>
          </cell>
          <cell r="N304" t="str">
            <v>LMC-311P</v>
          </cell>
          <cell r="O304">
            <v>234536</v>
          </cell>
          <cell r="P304">
            <v>0</v>
          </cell>
          <cell r="Q304" t="str">
            <v>STD</v>
          </cell>
          <cell r="R304" t="str">
            <v>P7</v>
          </cell>
          <cell r="S304" t="str">
            <v>N</v>
          </cell>
          <cell r="T304" t="str">
            <v>yes</v>
          </cell>
          <cell r="U304">
            <v>0</v>
          </cell>
          <cell r="V304">
            <v>40785</v>
          </cell>
          <cell r="W304">
            <v>40830</v>
          </cell>
          <cell r="X304">
            <v>40877</v>
          </cell>
          <cell r="Y304">
            <v>0</v>
          </cell>
          <cell r="Z304">
            <v>40792</v>
          </cell>
          <cell r="AA304">
            <v>40792</v>
          </cell>
          <cell r="AB304">
            <v>40788.5</v>
          </cell>
          <cell r="AC304">
            <v>40877</v>
          </cell>
          <cell r="AD304">
            <v>40877</v>
          </cell>
          <cell r="AE304">
            <v>40789.75</v>
          </cell>
          <cell r="AF304">
            <v>40791.5</v>
          </cell>
          <cell r="AG304">
            <v>0</v>
          </cell>
          <cell r="AH304">
            <v>40847</v>
          </cell>
          <cell r="AI304" t="str">
            <v>-</v>
          </cell>
          <cell r="AJ304">
            <v>5</v>
          </cell>
          <cell r="AK304">
            <v>13.142857142857142</v>
          </cell>
          <cell r="AL304">
            <v>0</v>
          </cell>
          <cell r="AM304">
            <v>0</v>
          </cell>
          <cell r="AN304">
            <v>0</v>
          </cell>
          <cell r="AO304">
            <v>0</v>
          </cell>
          <cell r="AP304">
            <v>0</v>
          </cell>
          <cell r="AQ304">
            <v>0</v>
          </cell>
          <cell r="AR304">
            <v>0</v>
          </cell>
          <cell r="AS304">
            <v>0</v>
          </cell>
          <cell r="AT304">
            <v>0</v>
          </cell>
          <cell r="AU304">
            <v>0</v>
          </cell>
          <cell r="AV304">
            <v>40695</v>
          </cell>
          <cell r="AW304">
            <v>0</v>
          </cell>
          <cell r="AX304">
            <v>40772</v>
          </cell>
          <cell r="AY304">
            <v>40905</v>
          </cell>
          <cell r="AZ304">
            <v>120</v>
          </cell>
          <cell r="BA304">
            <v>-65</v>
          </cell>
          <cell r="BB304" t="str">
            <v>On-Time/Early</v>
          </cell>
          <cell r="BC304" t="str">
            <v/>
          </cell>
          <cell r="BD304">
            <v>0</v>
          </cell>
          <cell r="BE304">
            <v>0</v>
          </cell>
          <cell r="BF304">
            <v>0</v>
          </cell>
          <cell r="BG304">
            <v>0</v>
          </cell>
          <cell r="BH304">
            <v>0</v>
          </cell>
          <cell r="BI304">
            <v>0</v>
          </cell>
          <cell r="BJ304">
            <v>40792</v>
          </cell>
          <cell r="BK304">
            <v>40799</v>
          </cell>
          <cell r="BL304">
            <v>40790.5</v>
          </cell>
          <cell r="BM304">
            <v>40813</v>
          </cell>
          <cell r="BN304">
            <v>40891</v>
          </cell>
          <cell r="BO304">
            <v>40898</v>
          </cell>
          <cell r="BP304" t="str">
            <v>X</v>
          </cell>
          <cell r="BQ304" t="str">
            <v>X</v>
          </cell>
          <cell r="BR304" t="str">
            <v>X</v>
          </cell>
          <cell r="BS304" t="str">
            <v>X</v>
          </cell>
          <cell r="BT304" t="str">
            <v>X</v>
          </cell>
          <cell r="BU304" t="str">
            <v>X</v>
          </cell>
          <cell r="BV304" t="str">
            <v>X</v>
          </cell>
          <cell r="BW304">
            <v>0</v>
          </cell>
          <cell r="BX304">
            <v>0</v>
          </cell>
          <cell r="BY304">
            <v>0</v>
          </cell>
          <cell r="BZ304" t="str">
            <v>X</v>
          </cell>
          <cell r="CA304" t="str">
            <v>X</v>
          </cell>
          <cell r="CB304" t="str">
            <v>X</v>
          </cell>
          <cell r="CC304">
            <v>1</v>
          </cell>
          <cell r="CD304">
            <v>0</v>
          </cell>
          <cell r="CE304">
            <v>0</v>
          </cell>
          <cell r="CF304">
            <v>0</v>
          </cell>
          <cell r="CG304">
            <v>0</v>
          </cell>
          <cell r="CH304">
            <v>0</v>
          </cell>
          <cell r="CI304">
            <v>0</v>
          </cell>
          <cell r="CJ304">
            <v>0</v>
          </cell>
          <cell r="CK304">
            <v>0</v>
          </cell>
          <cell r="CL304">
            <v>0</v>
          </cell>
          <cell r="CM304">
            <v>0</v>
          </cell>
          <cell r="CN304">
            <v>0</v>
          </cell>
          <cell r="CO304">
            <v>0</v>
          </cell>
        </row>
        <row r="305">
          <cell r="B305" t="str">
            <v>A2013752-01</v>
          </cell>
          <cell r="C305" t="str">
            <v>Global Seal</v>
          </cell>
          <cell r="D305" t="str">
            <v>DeRoo</v>
          </cell>
          <cell r="E305">
            <v>0</v>
          </cell>
          <cell r="F305">
            <v>0</v>
          </cell>
          <cell r="G305">
            <v>0</v>
          </cell>
          <cell r="H305" t="str">
            <v>Mary</v>
          </cell>
          <cell r="I305" t="str">
            <v>GB-PO-01-003-11 R0</v>
          </cell>
          <cell r="J305">
            <v>0</v>
          </cell>
          <cell r="K305">
            <v>0</v>
          </cell>
          <cell r="L305">
            <v>0</v>
          </cell>
          <cell r="M305">
            <v>1</v>
          </cell>
          <cell r="N305" t="str">
            <v>LMV-322</v>
          </cell>
          <cell r="O305">
            <v>53850</v>
          </cell>
          <cell r="P305">
            <v>0</v>
          </cell>
          <cell r="Q305" t="str">
            <v>STD</v>
          </cell>
          <cell r="R305" t="str">
            <v>PA</v>
          </cell>
          <cell r="S305" t="str">
            <v>N</v>
          </cell>
          <cell r="T305" t="str">
            <v>no</v>
          </cell>
          <cell r="U305">
            <v>0</v>
          </cell>
          <cell r="V305">
            <v>40729</v>
          </cell>
          <cell r="W305">
            <v>40837</v>
          </cell>
          <cell r="X305">
            <v>40877</v>
          </cell>
          <cell r="Y305">
            <v>0</v>
          </cell>
          <cell r="Z305">
            <v>40736</v>
          </cell>
          <cell r="AA305">
            <v>40736</v>
          </cell>
          <cell r="AB305">
            <v>40736</v>
          </cell>
          <cell r="AC305">
            <v>40765</v>
          </cell>
          <cell r="AD305">
            <v>40779</v>
          </cell>
          <cell r="AE305">
            <v>40789</v>
          </cell>
          <cell r="AF305">
            <v>40792</v>
          </cell>
          <cell r="AG305">
            <v>0</v>
          </cell>
          <cell r="AH305">
            <v>40847</v>
          </cell>
          <cell r="AI305" t="str">
            <v>-</v>
          </cell>
          <cell r="AJ305">
            <v>46</v>
          </cell>
          <cell r="AK305">
            <v>21.142857142857142</v>
          </cell>
          <cell r="AL305">
            <v>0</v>
          </cell>
          <cell r="AM305">
            <v>0</v>
          </cell>
          <cell r="AN305">
            <v>0</v>
          </cell>
          <cell r="AO305">
            <v>0</v>
          </cell>
          <cell r="AP305">
            <v>0</v>
          </cell>
          <cell r="AQ305">
            <v>40801</v>
          </cell>
          <cell r="AR305">
            <v>0</v>
          </cell>
          <cell r="AS305">
            <v>0</v>
          </cell>
          <cell r="AT305">
            <v>0</v>
          </cell>
          <cell r="AU305">
            <v>0</v>
          </cell>
          <cell r="AV305">
            <v>40805</v>
          </cell>
          <cell r="AW305">
            <v>0</v>
          </cell>
          <cell r="AX305">
            <v>40820</v>
          </cell>
          <cell r="AY305">
            <v>40899</v>
          </cell>
          <cell r="AZ305">
            <v>170</v>
          </cell>
          <cell r="BA305">
            <v>55</v>
          </cell>
          <cell r="BB305" t="str">
            <v>Late</v>
          </cell>
          <cell r="BC305" t="str">
            <v>Late</v>
          </cell>
          <cell r="BD305">
            <v>0</v>
          </cell>
          <cell r="BE305">
            <v>0</v>
          </cell>
          <cell r="BF305">
            <v>0</v>
          </cell>
          <cell r="BG305">
            <v>0</v>
          </cell>
          <cell r="BH305">
            <v>0</v>
          </cell>
          <cell r="BI305">
            <v>0</v>
          </cell>
          <cell r="BJ305">
            <v>40736</v>
          </cell>
          <cell r="BK305">
            <v>40743</v>
          </cell>
          <cell r="BL305">
            <v>40743</v>
          </cell>
          <cell r="BM305">
            <v>40757</v>
          </cell>
          <cell r="BN305">
            <v>40891</v>
          </cell>
          <cell r="BO305">
            <v>40898</v>
          </cell>
          <cell r="BP305" t="str">
            <v>X</v>
          </cell>
          <cell r="BQ305" t="str">
            <v>X</v>
          </cell>
          <cell r="BR305" t="str">
            <v>X</v>
          </cell>
          <cell r="BS305" t="str">
            <v>X</v>
          </cell>
          <cell r="BT305" t="str">
            <v>X</v>
          </cell>
          <cell r="BU305" t="str">
            <v>X</v>
          </cell>
          <cell r="BV305" t="str">
            <v>X</v>
          </cell>
          <cell r="BW305">
            <v>0</v>
          </cell>
          <cell r="BX305">
            <v>0</v>
          </cell>
          <cell r="BY305">
            <v>0</v>
          </cell>
          <cell r="BZ305" t="str">
            <v>X</v>
          </cell>
          <cell r="CA305" t="str">
            <v>X</v>
          </cell>
          <cell r="CB305" t="str">
            <v>X</v>
          </cell>
          <cell r="CC305">
            <v>1</v>
          </cell>
          <cell r="CD305">
            <v>0</v>
          </cell>
          <cell r="CE305">
            <v>0</v>
          </cell>
          <cell r="CF305">
            <v>0</v>
          </cell>
          <cell r="CG305">
            <v>0</v>
          </cell>
          <cell r="CH305">
            <v>0</v>
          </cell>
          <cell r="CI305">
            <v>0</v>
          </cell>
          <cell r="CJ305">
            <v>0</v>
          </cell>
          <cell r="CK305">
            <v>0</v>
          </cell>
          <cell r="CL305">
            <v>0</v>
          </cell>
          <cell r="CM305">
            <v>0</v>
          </cell>
          <cell r="CN305">
            <v>0</v>
          </cell>
          <cell r="CO305">
            <v>0</v>
          </cell>
        </row>
        <row r="306">
          <cell r="B306" t="str">
            <v>A2028701-01</v>
          </cell>
          <cell r="C306" t="str">
            <v>Anadarko Petroleum Corp.</v>
          </cell>
          <cell r="D306" t="str">
            <v>Lothe</v>
          </cell>
          <cell r="E306">
            <v>0</v>
          </cell>
          <cell r="F306">
            <v>0</v>
          </cell>
          <cell r="G306">
            <v>0</v>
          </cell>
          <cell r="H306" t="str">
            <v>Nancy</v>
          </cell>
          <cell r="I306">
            <v>4500009788</v>
          </cell>
          <cell r="J306">
            <v>0</v>
          </cell>
          <cell r="K306">
            <v>0</v>
          </cell>
          <cell r="L306">
            <v>0</v>
          </cell>
          <cell r="M306">
            <v>1</v>
          </cell>
          <cell r="N306" t="str">
            <v>LMV-311</v>
          </cell>
          <cell r="O306">
            <v>51975</v>
          </cell>
          <cell r="P306">
            <v>0</v>
          </cell>
          <cell r="Q306" t="str">
            <v>STD</v>
          </cell>
          <cell r="R306" t="str">
            <v>PA</v>
          </cell>
          <cell r="S306" t="str">
            <v>N</v>
          </cell>
          <cell r="T306" t="str">
            <v>no</v>
          </cell>
          <cell r="U306">
            <v>0</v>
          </cell>
          <cell r="V306">
            <v>40764</v>
          </cell>
          <cell r="W306">
            <v>40840</v>
          </cell>
          <cell r="X306">
            <v>40841</v>
          </cell>
          <cell r="Y306">
            <v>0</v>
          </cell>
          <cell r="Z306">
            <v>40771</v>
          </cell>
          <cell r="AA306">
            <v>40771</v>
          </cell>
          <cell r="AB306">
            <v>40771</v>
          </cell>
          <cell r="AC306">
            <v>40729</v>
          </cell>
          <cell r="AD306">
            <v>40743</v>
          </cell>
          <cell r="AE306">
            <v>40792</v>
          </cell>
          <cell r="AF306">
            <v>40795</v>
          </cell>
          <cell r="AG306">
            <v>0</v>
          </cell>
          <cell r="AH306">
            <v>40811</v>
          </cell>
          <cell r="AI306" t="str">
            <v>-</v>
          </cell>
          <cell r="AJ306">
            <v>24</v>
          </cell>
          <cell r="AK306">
            <v>11</v>
          </cell>
          <cell r="AL306">
            <v>0</v>
          </cell>
          <cell r="AM306">
            <v>0</v>
          </cell>
          <cell r="AN306">
            <v>0</v>
          </cell>
          <cell r="AO306">
            <v>0</v>
          </cell>
          <cell r="AP306">
            <v>0</v>
          </cell>
          <cell r="AQ306">
            <v>40814</v>
          </cell>
          <cell r="AR306">
            <v>0</v>
          </cell>
          <cell r="AS306">
            <v>0</v>
          </cell>
          <cell r="AT306">
            <v>0</v>
          </cell>
          <cell r="AU306">
            <v>0</v>
          </cell>
          <cell r="AV306">
            <v>40743</v>
          </cell>
          <cell r="AW306">
            <v>0</v>
          </cell>
          <cell r="AX306">
            <v>40815</v>
          </cell>
          <cell r="AY306">
            <v>40842</v>
          </cell>
          <cell r="AZ306">
            <v>78</v>
          </cell>
          <cell r="BA306">
            <v>-16</v>
          </cell>
          <cell r="BB306" t="str">
            <v>On-Time/Early</v>
          </cell>
          <cell r="BC306" t="str">
            <v>Late</v>
          </cell>
          <cell r="BD306" t="str">
            <v xml:space="preserve">FOB </v>
          </cell>
          <cell r="BE306" t="str">
            <v>Arvada</v>
          </cell>
          <cell r="BF306">
            <v>0</v>
          </cell>
          <cell r="BG306">
            <v>0</v>
          </cell>
          <cell r="BH306">
            <v>0</v>
          </cell>
          <cell r="BI306">
            <v>0</v>
          </cell>
          <cell r="BJ306">
            <v>40771</v>
          </cell>
          <cell r="BK306">
            <v>40778</v>
          </cell>
          <cell r="BL306">
            <v>40778</v>
          </cell>
          <cell r="BM306">
            <v>40792</v>
          </cell>
          <cell r="BN306">
            <v>40855</v>
          </cell>
          <cell r="BO306">
            <v>40862</v>
          </cell>
          <cell r="BP306" t="str">
            <v>X</v>
          </cell>
          <cell r="BQ306" t="str">
            <v>X</v>
          </cell>
          <cell r="BR306" t="str">
            <v>X</v>
          </cell>
          <cell r="BS306" t="str">
            <v>X</v>
          </cell>
          <cell r="BT306" t="str">
            <v>X</v>
          </cell>
          <cell r="BU306" t="str">
            <v>X</v>
          </cell>
          <cell r="BV306" t="str">
            <v>X</v>
          </cell>
          <cell r="BW306">
            <v>0</v>
          </cell>
          <cell r="BX306">
            <v>0</v>
          </cell>
          <cell r="BY306">
            <v>0</v>
          </cell>
          <cell r="BZ306" t="str">
            <v>X</v>
          </cell>
          <cell r="CA306" t="str">
            <v>X</v>
          </cell>
          <cell r="CB306" t="str">
            <v>X</v>
          </cell>
          <cell r="CC306">
            <v>1</v>
          </cell>
          <cell r="CD306">
            <v>0</v>
          </cell>
          <cell r="CE306">
            <v>0</v>
          </cell>
          <cell r="CF306">
            <v>0</v>
          </cell>
          <cell r="CG306">
            <v>0</v>
          </cell>
          <cell r="CH306">
            <v>0</v>
          </cell>
          <cell r="CI306">
            <v>0</v>
          </cell>
          <cell r="CJ306">
            <v>0</v>
          </cell>
          <cell r="CK306">
            <v>0</v>
          </cell>
          <cell r="CL306">
            <v>0</v>
          </cell>
          <cell r="CM306">
            <v>0</v>
          </cell>
          <cell r="CN306">
            <v>0</v>
          </cell>
          <cell r="CO306">
            <v>0</v>
          </cell>
        </row>
        <row r="307">
          <cell r="B307" t="str">
            <v>A2014039-01-02</v>
          </cell>
          <cell r="C307" t="str">
            <v>Australian Fluid Handling</v>
          </cell>
          <cell r="D307" t="str">
            <v>Kennedy</v>
          </cell>
          <cell r="E307">
            <v>0</v>
          </cell>
          <cell r="F307">
            <v>0</v>
          </cell>
          <cell r="G307">
            <v>0</v>
          </cell>
          <cell r="H307" t="str">
            <v>Christina</v>
          </cell>
          <cell r="I307" t="str">
            <v>P7907</v>
          </cell>
          <cell r="J307">
            <v>0</v>
          </cell>
          <cell r="K307">
            <v>0</v>
          </cell>
          <cell r="L307">
            <v>0</v>
          </cell>
          <cell r="M307">
            <v>2</v>
          </cell>
          <cell r="N307" t="str">
            <v>LMV-311Z</v>
          </cell>
          <cell r="O307">
            <v>116067.85</v>
          </cell>
          <cell r="P307">
            <v>0</v>
          </cell>
          <cell r="Q307" t="str">
            <v>MCPX</v>
          </cell>
          <cell r="R307" t="str">
            <v>PC</v>
          </cell>
          <cell r="S307" t="str">
            <v>N</v>
          </cell>
          <cell r="T307" t="str">
            <v>no</v>
          </cell>
          <cell r="U307">
            <v>0</v>
          </cell>
          <cell r="V307">
            <v>40729</v>
          </cell>
          <cell r="W307">
            <v>40857</v>
          </cell>
          <cell r="X307">
            <v>40877</v>
          </cell>
          <cell r="Y307">
            <v>0</v>
          </cell>
          <cell r="Z307">
            <v>40736</v>
          </cell>
          <cell r="AA307">
            <v>40736</v>
          </cell>
          <cell r="AB307">
            <v>40736</v>
          </cell>
          <cell r="AC307">
            <v>40765</v>
          </cell>
          <cell r="AD307">
            <v>40779</v>
          </cell>
          <cell r="AE307">
            <v>40795</v>
          </cell>
          <cell r="AF307">
            <v>40798</v>
          </cell>
          <cell r="AG307">
            <v>0</v>
          </cell>
          <cell r="AH307">
            <v>40847</v>
          </cell>
          <cell r="AI307" t="str">
            <v>-</v>
          </cell>
          <cell r="AJ307">
            <v>50</v>
          </cell>
          <cell r="AK307">
            <v>21.142857142857142</v>
          </cell>
          <cell r="AL307">
            <v>0</v>
          </cell>
          <cell r="AM307">
            <v>0</v>
          </cell>
          <cell r="AN307">
            <v>0</v>
          </cell>
          <cell r="AO307">
            <v>0</v>
          </cell>
          <cell r="AP307">
            <v>0</v>
          </cell>
          <cell r="AQ307">
            <v>40688</v>
          </cell>
          <cell r="AR307">
            <v>0</v>
          </cell>
          <cell r="AS307">
            <v>0</v>
          </cell>
          <cell r="AT307">
            <v>0</v>
          </cell>
          <cell r="AU307">
            <v>0</v>
          </cell>
          <cell r="AV307">
            <v>40784</v>
          </cell>
          <cell r="AW307">
            <v>0</v>
          </cell>
          <cell r="AX307">
            <v>40805</v>
          </cell>
          <cell r="AY307">
            <v>40891</v>
          </cell>
          <cell r="AZ307">
            <v>162</v>
          </cell>
          <cell r="BA307">
            <v>40</v>
          </cell>
          <cell r="BB307" t="str">
            <v>On-Time/Early</v>
          </cell>
          <cell r="BC307" t="str">
            <v>On-Time/Early</v>
          </cell>
          <cell r="BD307">
            <v>0</v>
          </cell>
          <cell r="BE307">
            <v>0</v>
          </cell>
          <cell r="BF307">
            <v>0</v>
          </cell>
          <cell r="BG307">
            <v>0</v>
          </cell>
          <cell r="BH307">
            <v>0</v>
          </cell>
          <cell r="BI307">
            <v>0</v>
          </cell>
          <cell r="BJ307">
            <v>40736</v>
          </cell>
          <cell r="BK307">
            <v>40743</v>
          </cell>
          <cell r="BL307">
            <v>40752</v>
          </cell>
          <cell r="BM307">
            <v>40757</v>
          </cell>
          <cell r="BN307">
            <v>40891</v>
          </cell>
          <cell r="BO307">
            <v>40898</v>
          </cell>
          <cell r="BP307" t="str">
            <v>X</v>
          </cell>
          <cell r="BQ307" t="str">
            <v>X</v>
          </cell>
          <cell r="BR307" t="str">
            <v>X</v>
          </cell>
          <cell r="BS307" t="str">
            <v>X</v>
          </cell>
          <cell r="BT307" t="str">
            <v>X</v>
          </cell>
          <cell r="BU307" t="str">
            <v>X</v>
          </cell>
          <cell r="BV307" t="str">
            <v>X</v>
          </cell>
          <cell r="BW307">
            <v>0</v>
          </cell>
          <cell r="BX307">
            <v>0</v>
          </cell>
          <cell r="BY307">
            <v>0</v>
          </cell>
          <cell r="BZ307" t="str">
            <v>X</v>
          </cell>
          <cell r="CA307" t="str">
            <v>X</v>
          </cell>
          <cell r="CB307" t="str">
            <v>X</v>
          </cell>
          <cell r="CC307">
            <v>1</v>
          </cell>
          <cell r="CD307">
            <v>0</v>
          </cell>
          <cell r="CE307">
            <v>0</v>
          </cell>
          <cell r="CF307">
            <v>0</v>
          </cell>
          <cell r="CG307">
            <v>0</v>
          </cell>
          <cell r="CH307">
            <v>0</v>
          </cell>
          <cell r="CI307">
            <v>0</v>
          </cell>
          <cell r="CJ307">
            <v>0</v>
          </cell>
          <cell r="CK307">
            <v>0</v>
          </cell>
          <cell r="CL307">
            <v>0</v>
          </cell>
          <cell r="CM307">
            <v>0</v>
          </cell>
          <cell r="CN307">
            <v>0</v>
          </cell>
          <cell r="CO307">
            <v>0</v>
          </cell>
        </row>
        <row r="308">
          <cell r="B308" t="str">
            <v>A1954160-01-02</v>
          </cell>
          <cell r="C308" t="str">
            <v>BP West Coast</v>
          </cell>
          <cell r="D308" t="str">
            <v>Jazmines</v>
          </cell>
          <cell r="E308">
            <v>0</v>
          </cell>
          <cell r="F308">
            <v>0</v>
          </cell>
          <cell r="G308">
            <v>0</v>
          </cell>
          <cell r="H308" t="str">
            <v>Mary</v>
          </cell>
          <cell r="I308" t="str">
            <v>58MD936C-HH056233 REV 1</v>
          </cell>
          <cell r="J308">
            <v>0</v>
          </cell>
          <cell r="K308">
            <v>0</v>
          </cell>
          <cell r="L308" t="str">
            <v>Kampman</v>
          </cell>
          <cell r="M308">
            <v>2</v>
          </cell>
          <cell r="N308" t="str">
            <v>LMV-801</v>
          </cell>
          <cell r="O308">
            <v>112994.17</v>
          </cell>
          <cell r="P308">
            <v>0</v>
          </cell>
          <cell r="Q308" t="str">
            <v>MCPX</v>
          </cell>
          <cell r="R308" t="str">
            <v>PC</v>
          </cell>
          <cell r="S308" t="str">
            <v>N</v>
          </cell>
          <cell r="T308" t="str">
            <v>no</v>
          </cell>
          <cell r="U308">
            <v>0</v>
          </cell>
          <cell r="V308">
            <v>40582</v>
          </cell>
          <cell r="W308">
            <v>40858</v>
          </cell>
          <cell r="X308">
            <v>40858</v>
          </cell>
          <cell r="Y308">
            <v>0</v>
          </cell>
          <cell r="Z308">
            <v>40589</v>
          </cell>
          <cell r="AA308">
            <v>40589</v>
          </cell>
          <cell r="AB308">
            <v>40589</v>
          </cell>
          <cell r="AC308">
            <v>40746</v>
          </cell>
          <cell r="AD308">
            <v>40760</v>
          </cell>
          <cell r="AE308">
            <v>40796</v>
          </cell>
          <cell r="AF308">
            <v>40799</v>
          </cell>
          <cell r="AG308">
            <v>0</v>
          </cell>
          <cell r="AH308">
            <v>40828</v>
          </cell>
          <cell r="AI308" t="str">
            <v>-</v>
          </cell>
          <cell r="AJ308">
            <v>156</v>
          </cell>
          <cell r="AK308">
            <v>39.428571428571431</v>
          </cell>
          <cell r="AL308">
            <v>0</v>
          </cell>
          <cell r="AM308">
            <v>0</v>
          </cell>
          <cell r="AN308">
            <v>0</v>
          </cell>
          <cell r="AO308">
            <v>0</v>
          </cell>
          <cell r="AP308">
            <v>0</v>
          </cell>
          <cell r="AQ308">
            <v>40717</v>
          </cell>
          <cell r="AR308">
            <v>0</v>
          </cell>
          <cell r="AS308">
            <v>0</v>
          </cell>
          <cell r="AT308">
            <v>0</v>
          </cell>
          <cell r="AU308">
            <v>0</v>
          </cell>
          <cell r="AV308">
            <v>40774</v>
          </cell>
          <cell r="AW308">
            <v>0</v>
          </cell>
          <cell r="AX308">
            <v>40786</v>
          </cell>
          <cell r="AY308">
            <v>40854</v>
          </cell>
          <cell r="AZ308">
            <v>272</v>
          </cell>
          <cell r="BA308">
            <v>139</v>
          </cell>
          <cell r="BB308" t="str">
            <v>On-Time/Early</v>
          </cell>
          <cell r="BC308" t="str">
            <v>On-Time/Early</v>
          </cell>
          <cell r="BD308" t="str">
            <v>FCA</v>
          </cell>
          <cell r="BE308" t="str">
            <v>Arvada</v>
          </cell>
          <cell r="BF308">
            <v>0</v>
          </cell>
          <cell r="BG308">
            <v>0</v>
          </cell>
          <cell r="BH308">
            <v>0</v>
          </cell>
          <cell r="BI308">
            <v>0</v>
          </cell>
          <cell r="BJ308">
            <v>40589</v>
          </cell>
          <cell r="BK308">
            <v>40596</v>
          </cell>
          <cell r="BL308">
            <v>40605</v>
          </cell>
          <cell r="BM308">
            <v>40610</v>
          </cell>
          <cell r="BN308">
            <v>40872</v>
          </cell>
          <cell r="BO308">
            <v>40879</v>
          </cell>
          <cell r="BP308" t="str">
            <v>X</v>
          </cell>
          <cell r="BQ308" t="str">
            <v>X</v>
          </cell>
          <cell r="BR308" t="str">
            <v>X</v>
          </cell>
          <cell r="BS308" t="str">
            <v>X</v>
          </cell>
          <cell r="BT308" t="str">
            <v>X</v>
          </cell>
          <cell r="BU308" t="str">
            <v>X</v>
          </cell>
          <cell r="BV308" t="str">
            <v>X</v>
          </cell>
          <cell r="BW308">
            <v>0</v>
          </cell>
          <cell r="BX308">
            <v>0</v>
          </cell>
          <cell r="BY308">
            <v>0</v>
          </cell>
          <cell r="BZ308" t="str">
            <v>X</v>
          </cell>
          <cell r="CA308" t="str">
            <v>X</v>
          </cell>
          <cell r="CB308" t="str">
            <v>X</v>
          </cell>
          <cell r="CC308">
            <v>1</v>
          </cell>
          <cell r="CD308">
            <v>0</v>
          </cell>
          <cell r="CE308">
            <v>0</v>
          </cell>
          <cell r="CF308">
            <v>0</v>
          </cell>
          <cell r="CG308">
            <v>0</v>
          </cell>
          <cell r="CH308">
            <v>0</v>
          </cell>
          <cell r="CI308">
            <v>0</v>
          </cell>
          <cell r="CJ308">
            <v>0</v>
          </cell>
          <cell r="CK308">
            <v>0</v>
          </cell>
          <cell r="CL308">
            <v>0</v>
          </cell>
          <cell r="CM308">
            <v>0</v>
          </cell>
          <cell r="CN308">
            <v>0</v>
          </cell>
          <cell r="CO308">
            <v>0</v>
          </cell>
        </row>
        <row r="309">
          <cell r="B309" t="str">
            <v>A1954160-03-04</v>
          </cell>
          <cell r="C309" t="str">
            <v>BP West Coast</v>
          </cell>
          <cell r="D309" t="str">
            <v>Jazmines</v>
          </cell>
          <cell r="E309">
            <v>0</v>
          </cell>
          <cell r="F309">
            <v>0</v>
          </cell>
          <cell r="G309">
            <v>0</v>
          </cell>
          <cell r="H309" t="str">
            <v>Mary</v>
          </cell>
          <cell r="I309" t="str">
            <v>58MD936C-HH056233 REV 1</v>
          </cell>
          <cell r="J309">
            <v>0</v>
          </cell>
          <cell r="K309">
            <v>0</v>
          </cell>
          <cell r="L309" t="str">
            <v>Kampman</v>
          </cell>
          <cell r="M309">
            <v>2</v>
          </cell>
          <cell r="N309" t="str">
            <v>LMV-311</v>
          </cell>
          <cell r="O309">
            <v>223866.81</v>
          </cell>
          <cell r="P309">
            <v>0</v>
          </cell>
          <cell r="Q309" t="str">
            <v>MCPX</v>
          </cell>
          <cell r="R309" t="str">
            <v>PC</v>
          </cell>
          <cell r="S309" t="str">
            <v>N</v>
          </cell>
          <cell r="T309" t="str">
            <v>no</v>
          </cell>
          <cell r="U309">
            <v>0</v>
          </cell>
          <cell r="V309">
            <v>40582</v>
          </cell>
          <cell r="W309">
            <v>40858</v>
          </cell>
          <cell r="X309">
            <v>40868</v>
          </cell>
          <cell r="Y309">
            <v>0</v>
          </cell>
          <cell r="Z309">
            <v>40589</v>
          </cell>
          <cell r="AA309">
            <v>40589</v>
          </cell>
          <cell r="AB309">
            <v>40589</v>
          </cell>
          <cell r="AC309">
            <v>40756</v>
          </cell>
          <cell r="AD309">
            <v>40770</v>
          </cell>
          <cell r="AE309">
            <v>40796</v>
          </cell>
          <cell r="AF309">
            <v>40799</v>
          </cell>
          <cell r="AG309">
            <v>0</v>
          </cell>
          <cell r="AH309">
            <v>40838</v>
          </cell>
          <cell r="AI309" t="str">
            <v>-</v>
          </cell>
          <cell r="AJ309">
            <v>156</v>
          </cell>
          <cell r="AK309">
            <v>40.857142857142854</v>
          </cell>
          <cell r="AL309">
            <v>0</v>
          </cell>
          <cell r="AM309">
            <v>0</v>
          </cell>
          <cell r="AN309">
            <v>0</v>
          </cell>
          <cell r="AO309">
            <v>0</v>
          </cell>
          <cell r="AP309">
            <v>0</v>
          </cell>
          <cell r="AQ309">
            <v>40694</v>
          </cell>
          <cell r="AR309">
            <v>0</v>
          </cell>
          <cell r="AS309">
            <v>0</v>
          </cell>
          <cell r="AT309">
            <v>0</v>
          </cell>
          <cell r="AU309">
            <v>0</v>
          </cell>
          <cell r="AV309">
            <v>40759</v>
          </cell>
          <cell r="AW309">
            <v>0</v>
          </cell>
          <cell r="AX309">
            <v>40773</v>
          </cell>
          <cell r="AY309">
            <v>40863</v>
          </cell>
          <cell r="AZ309">
            <v>281</v>
          </cell>
          <cell r="BA309">
            <v>128</v>
          </cell>
          <cell r="BB309" t="str">
            <v>On-Time/Early</v>
          </cell>
          <cell r="BC309" t="str">
            <v>On-Time/Early</v>
          </cell>
          <cell r="BD309" t="str">
            <v>FCA</v>
          </cell>
          <cell r="BE309" t="str">
            <v>Arvada</v>
          </cell>
          <cell r="BF309">
            <v>0</v>
          </cell>
          <cell r="BG309">
            <v>0</v>
          </cell>
          <cell r="BH309">
            <v>0</v>
          </cell>
          <cell r="BI309">
            <v>0</v>
          </cell>
          <cell r="BJ309">
            <v>40589</v>
          </cell>
          <cell r="BK309">
            <v>40596</v>
          </cell>
          <cell r="BL309">
            <v>40605</v>
          </cell>
          <cell r="BM309">
            <v>40610</v>
          </cell>
          <cell r="BN309">
            <v>40882</v>
          </cell>
          <cell r="BO309">
            <v>40889</v>
          </cell>
          <cell r="BP309" t="str">
            <v>X</v>
          </cell>
          <cell r="BQ309" t="str">
            <v>X</v>
          </cell>
          <cell r="BR309" t="str">
            <v>X</v>
          </cell>
          <cell r="BS309" t="str">
            <v>X</v>
          </cell>
          <cell r="BT309" t="str">
            <v>X</v>
          </cell>
          <cell r="BU309" t="str">
            <v>X</v>
          </cell>
          <cell r="BV309" t="str">
            <v>X</v>
          </cell>
          <cell r="BW309">
            <v>0</v>
          </cell>
          <cell r="BX309">
            <v>0</v>
          </cell>
          <cell r="BY309">
            <v>0</v>
          </cell>
          <cell r="BZ309" t="str">
            <v>X</v>
          </cell>
          <cell r="CA309" t="str">
            <v>X</v>
          </cell>
          <cell r="CB309" t="str">
            <v>X</v>
          </cell>
          <cell r="CC309">
            <v>1</v>
          </cell>
          <cell r="CD309">
            <v>0</v>
          </cell>
          <cell r="CE309">
            <v>0</v>
          </cell>
          <cell r="CF309">
            <v>0</v>
          </cell>
          <cell r="CG309">
            <v>0</v>
          </cell>
          <cell r="CH309">
            <v>0</v>
          </cell>
          <cell r="CI309">
            <v>0</v>
          </cell>
          <cell r="CJ309">
            <v>0</v>
          </cell>
          <cell r="CK309">
            <v>0</v>
          </cell>
          <cell r="CL309">
            <v>0</v>
          </cell>
          <cell r="CM309">
            <v>0</v>
          </cell>
          <cell r="CN309">
            <v>0</v>
          </cell>
          <cell r="CO309">
            <v>0</v>
          </cell>
        </row>
        <row r="310">
          <cell r="B310" t="str">
            <v>A2033142-01</v>
          </cell>
          <cell r="C310" t="str">
            <v>OEC/BASF</v>
          </cell>
          <cell r="D310" t="str">
            <v>DeRoo</v>
          </cell>
          <cell r="E310">
            <v>0</v>
          </cell>
          <cell r="F310">
            <v>0</v>
          </cell>
          <cell r="G310">
            <v>0</v>
          </cell>
          <cell r="H310" t="str">
            <v>Mary</v>
          </cell>
          <cell r="I310">
            <v>6012886</v>
          </cell>
          <cell r="J310">
            <v>0</v>
          </cell>
          <cell r="K310">
            <v>0</v>
          </cell>
          <cell r="L310">
            <v>0</v>
          </cell>
          <cell r="M310">
            <v>1</v>
          </cell>
          <cell r="N310" t="str">
            <v>LMV322</v>
          </cell>
          <cell r="O310">
            <v>40707</v>
          </cell>
          <cell r="P310">
            <v>0</v>
          </cell>
          <cell r="Q310" t="str">
            <v>STD</v>
          </cell>
          <cell r="R310" t="str">
            <v>PA</v>
          </cell>
          <cell r="S310" t="str">
            <v>N</v>
          </cell>
          <cell r="T310" t="str">
            <v>no</v>
          </cell>
          <cell r="U310">
            <v>0</v>
          </cell>
          <cell r="V310">
            <v>40774</v>
          </cell>
          <cell r="W310">
            <v>40844</v>
          </cell>
          <cell r="X310">
            <v>40892</v>
          </cell>
          <cell r="Y310">
            <v>0</v>
          </cell>
          <cell r="Z310">
            <v>40781</v>
          </cell>
          <cell r="AA310">
            <v>40781</v>
          </cell>
          <cell r="AB310">
            <v>40781</v>
          </cell>
          <cell r="AC310">
            <v>40780</v>
          </cell>
          <cell r="AD310">
            <v>40794</v>
          </cell>
          <cell r="AE310">
            <v>40796</v>
          </cell>
          <cell r="AF310">
            <v>40799</v>
          </cell>
          <cell r="AG310">
            <v>0</v>
          </cell>
          <cell r="AH310">
            <v>40862</v>
          </cell>
          <cell r="AI310" t="str">
            <v>-</v>
          </cell>
          <cell r="AJ310">
            <v>18</v>
          </cell>
          <cell r="AK310">
            <v>16.857142857142858</v>
          </cell>
          <cell r="AL310">
            <v>0</v>
          </cell>
          <cell r="AM310">
            <v>0</v>
          </cell>
          <cell r="AN310">
            <v>0</v>
          </cell>
          <cell r="AO310">
            <v>0</v>
          </cell>
          <cell r="AP310">
            <v>0</v>
          </cell>
          <cell r="AQ310">
            <v>0</v>
          </cell>
          <cell r="AR310">
            <v>0</v>
          </cell>
          <cell r="AS310">
            <v>0</v>
          </cell>
          <cell r="AT310">
            <v>0</v>
          </cell>
          <cell r="AU310">
            <v>0</v>
          </cell>
          <cell r="AV310">
            <v>40766</v>
          </cell>
          <cell r="AW310">
            <v>0</v>
          </cell>
          <cell r="AX310">
            <v>40772</v>
          </cell>
          <cell r="AY310">
            <v>40900</v>
          </cell>
          <cell r="AZ310">
            <v>126</v>
          </cell>
          <cell r="BA310">
            <v>-7</v>
          </cell>
          <cell r="BB310" t="str">
            <v>On-Time/Early</v>
          </cell>
          <cell r="BC310" t="str">
            <v/>
          </cell>
          <cell r="BD310">
            <v>0</v>
          </cell>
          <cell r="BE310">
            <v>0</v>
          </cell>
          <cell r="BF310">
            <v>0</v>
          </cell>
          <cell r="BG310">
            <v>0</v>
          </cell>
          <cell r="BH310">
            <v>0</v>
          </cell>
          <cell r="BI310">
            <v>0</v>
          </cell>
          <cell r="BJ310">
            <v>40781</v>
          </cell>
          <cell r="BK310">
            <v>40788</v>
          </cell>
          <cell r="BL310">
            <v>40788</v>
          </cell>
          <cell r="BM310">
            <v>40802</v>
          </cell>
          <cell r="BN310">
            <v>40906</v>
          </cell>
          <cell r="BO310">
            <v>40913</v>
          </cell>
          <cell r="BP310" t="str">
            <v>X</v>
          </cell>
          <cell r="BQ310" t="str">
            <v>X</v>
          </cell>
          <cell r="BR310" t="str">
            <v>X</v>
          </cell>
          <cell r="BS310" t="str">
            <v>X</v>
          </cell>
          <cell r="BT310" t="str">
            <v>X</v>
          </cell>
          <cell r="BU310" t="str">
            <v>X</v>
          </cell>
          <cell r="BV310" t="str">
            <v>X</v>
          </cell>
          <cell r="BW310">
            <v>0</v>
          </cell>
          <cell r="BX310">
            <v>0</v>
          </cell>
          <cell r="BY310">
            <v>0</v>
          </cell>
          <cell r="BZ310" t="str">
            <v>X</v>
          </cell>
          <cell r="CA310" t="str">
            <v>X</v>
          </cell>
          <cell r="CB310" t="str">
            <v>X</v>
          </cell>
          <cell r="CC310">
            <v>1</v>
          </cell>
          <cell r="CD310">
            <v>0</v>
          </cell>
          <cell r="CE310">
            <v>0</v>
          </cell>
          <cell r="CF310">
            <v>0</v>
          </cell>
          <cell r="CG310">
            <v>0</v>
          </cell>
          <cell r="CH310">
            <v>0</v>
          </cell>
          <cell r="CI310">
            <v>0</v>
          </cell>
          <cell r="CJ310">
            <v>0</v>
          </cell>
          <cell r="CK310">
            <v>0</v>
          </cell>
          <cell r="CL310">
            <v>0</v>
          </cell>
          <cell r="CM310">
            <v>0</v>
          </cell>
          <cell r="CN310">
            <v>0</v>
          </cell>
          <cell r="CO310">
            <v>0</v>
          </cell>
        </row>
        <row r="311">
          <cell r="B311" t="str">
            <v>A1999635-03-04</v>
          </cell>
          <cell r="C311" t="str">
            <v>Hong Kong Rising-Sun Int'l Ltd</v>
          </cell>
          <cell r="D311" t="str">
            <v>Jazmines</v>
          </cell>
          <cell r="E311">
            <v>0</v>
          </cell>
          <cell r="F311">
            <v>0</v>
          </cell>
          <cell r="G311">
            <v>0</v>
          </cell>
          <cell r="H311" t="str">
            <v>Audrey</v>
          </cell>
          <cell r="I311" t="str">
            <v>SN-RS-110411</v>
          </cell>
          <cell r="J311">
            <v>0</v>
          </cell>
          <cell r="K311">
            <v>0</v>
          </cell>
          <cell r="L311">
            <v>0</v>
          </cell>
          <cell r="M311">
            <v>2</v>
          </cell>
          <cell r="N311" t="str">
            <v>LMV-322</v>
          </cell>
          <cell r="O311">
            <v>120108</v>
          </cell>
          <cell r="P311">
            <v>0</v>
          </cell>
          <cell r="Q311" t="str">
            <v>STD</v>
          </cell>
          <cell r="R311" t="str">
            <v>PC</v>
          </cell>
          <cell r="S311" t="str">
            <v>N</v>
          </cell>
          <cell r="T311" t="str">
            <v>no</v>
          </cell>
          <cell r="U311">
            <v>0</v>
          </cell>
          <cell r="V311">
            <v>40694</v>
          </cell>
          <cell r="W311">
            <v>40858</v>
          </cell>
          <cell r="X311">
            <v>40938</v>
          </cell>
          <cell r="Y311">
            <v>0</v>
          </cell>
          <cell r="Z311">
            <v>40701</v>
          </cell>
          <cell r="AA311">
            <v>40701</v>
          </cell>
          <cell r="AB311">
            <v>40701</v>
          </cell>
          <cell r="AC311">
            <v>40826</v>
          </cell>
          <cell r="AD311">
            <v>40840</v>
          </cell>
          <cell r="AE311">
            <v>40796</v>
          </cell>
          <cell r="AF311">
            <v>40799</v>
          </cell>
          <cell r="AG311">
            <v>0</v>
          </cell>
          <cell r="AH311">
            <v>40908</v>
          </cell>
          <cell r="AI311" t="str">
            <v>-</v>
          </cell>
          <cell r="AJ311">
            <v>76</v>
          </cell>
          <cell r="AK311">
            <v>34.857142857142854</v>
          </cell>
          <cell r="AL311">
            <v>0</v>
          </cell>
          <cell r="AM311">
            <v>0</v>
          </cell>
          <cell r="AN311">
            <v>0</v>
          </cell>
          <cell r="AO311">
            <v>0</v>
          </cell>
          <cell r="AP311">
            <v>0</v>
          </cell>
          <cell r="AQ311">
            <v>0</v>
          </cell>
          <cell r="AR311">
            <v>0</v>
          </cell>
          <cell r="AS311">
            <v>0</v>
          </cell>
          <cell r="AT311">
            <v>0</v>
          </cell>
          <cell r="AU311">
            <v>0</v>
          </cell>
          <cell r="AV311">
            <v>40877</v>
          </cell>
          <cell r="AW311">
            <v>0</v>
          </cell>
          <cell r="AX311">
            <v>40905</v>
          </cell>
          <cell r="AY311">
            <v>40946</v>
          </cell>
          <cell r="AZ311">
            <v>252</v>
          </cell>
          <cell r="BA311">
            <v>132</v>
          </cell>
          <cell r="BB311" t="str">
            <v>Late</v>
          </cell>
          <cell r="BC311" t="str">
            <v/>
          </cell>
          <cell r="BD311">
            <v>0</v>
          </cell>
          <cell r="BE311">
            <v>0</v>
          </cell>
          <cell r="BF311">
            <v>0</v>
          </cell>
          <cell r="BG311">
            <v>0</v>
          </cell>
          <cell r="BH311">
            <v>0</v>
          </cell>
          <cell r="BI311">
            <v>0</v>
          </cell>
          <cell r="BJ311">
            <v>40701</v>
          </cell>
          <cell r="BK311">
            <v>40708</v>
          </cell>
          <cell r="BL311">
            <v>40717</v>
          </cell>
          <cell r="BM311">
            <v>40722</v>
          </cell>
          <cell r="BN311">
            <v>40952</v>
          </cell>
          <cell r="BO311">
            <v>40959</v>
          </cell>
          <cell r="BP311" t="str">
            <v>x</v>
          </cell>
          <cell r="BQ311" t="str">
            <v>x</v>
          </cell>
          <cell r="BR311" t="str">
            <v>x</v>
          </cell>
          <cell r="BS311" t="str">
            <v>x</v>
          </cell>
          <cell r="BT311" t="str">
            <v>x</v>
          </cell>
          <cell r="BU311" t="str">
            <v>X</v>
          </cell>
          <cell r="BV311">
            <v>41137</v>
          </cell>
          <cell r="BW311">
            <v>0</v>
          </cell>
          <cell r="BX311">
            <v>0</v>
          </cell>
          <cell r="BY311">
            <v>0</v>
          </cell>
          <cell r="BZ311" t="str">
            <v>x</v>
          </cell>
          <cell r="CA311" t="str">
            <v>x</v>
          </cell>
          <cell r="CB311" t="str">
            <v>x</v>
          </cell>
          <cell r="CC311">
            <v>1</v>
          </cell>
          <cell r="CD311">
            <v>0</v>
          </cell>
          <cell r="CE311">
            <v>0</v>
          </cell>
          <cell r="CF311">
            <v>0</v>
          </cell>
          <cell r="CG311">
            <v>0</v>
          </cell>
          <cell r="CH311">
            <v>0</v>
          </cell>
          <cell r="CI311">
            <v>0</v>
          </cell>
          <cell r="CJ311">
            <v>0</v>
          </cell>
          <cell r="CK311">
            <v>0</v>
          </cell>
          <cell r="CL311">
            <v>0</v>
          </cell>
          <cell r="CM311">
            <v>0</v>
          </cell>
          <cell r="CN311">
            <v>0</v>
          </cell>
          <cell r="CO311">
            <v>0</v>
          </cell>
        </row>
        <row r="312">
          <cell r="B312" t="str">
            <v>A1981035-01-02</v>
          </cell>
          <cell r="C312" t="str">
            <v>Chevron/Bechtel</v>
          </cell>
          <cell r="D312" t="str">
            <v>Setelin</v>
          </cell>
          <cell r="E312">
            <v>0</v>
          </cell>
          <cell r="F312">
            <v>0</v>
          </cell>
          <cell r="G312">
            <v>0</v>
          </cell>
          <cell r="H312" t="str">
            <v>Nancy</v>
          </cell>
          <cell r="I312" t="str">
            <v>25288000POAMPCH10002</v>
          </cell>
          <cell r="J312">
            <v>0</v>
          </cell>
          <cell r="K312">
            <v>0</v>
          </cell>
          <cell r="L312">
            <v>0</v>
          </cell>
          <cell r="M312">
            <v>2</v>
          </cell>
          <cell r="N312" t="str">
            <v>LMV-322</v>
          </cell>
          <cell r="O312">
            <v>114072</v>
          </cell>
          <cell r="P312">
            <v>0</v>
          </cell>
          <cell r="Q312" t="str">
            <v>MCPX</v>
          </cell>
          <cell r="R312" t="str">
            <v>PA</v>
          </cell>
          <cell r="S312" t="str">
            <v>N</v>
          </cell>
          <cell r="T312" t="str">
            <v>no</v>
          </cell>
          <cell r="U312">
            <v>0</v>
          </cell>
          <cell r="V312">
            <v>40646</v>
          </cell>
          <cell r="W312">
            <v>40847</v>
          </cell>
          <cell r="X312">
            <v>40856</v>
          </cell>
          <cell r="Y312">
            <v>0</v>
          </cell>
          <cell r="Z312">
            <v>40653</v>
          </cell>
          <cell r="AA312">
            <v>40653</v>
          </cell>
          <cell r="AB312">
            <v>40653</v>
          </cell>
          <cell r="AC312">
            <v>40744</v>
          </cell>
          <cell r="AD312">
            <v>40758</v>
          </cell>
          <cell r="AE312">
            <v>40799</v>
          </cell>
          <cell r="AF312">
            <v>40802</v>
          </cell>
          <cell r="AG312">
            <v>0</v>
          </cell>
          <cell r="AH312">
            <v>40826</v>
          </cell>
          <cell r="AI312" t="str">
            <v>-</v>
          </cell>
          <cell r="AJ312">
            <v>113</v>
          </cell>
          <cell r="AK312">
            <v>30</v>
          </cell>
          <cell r="AL312">
            <v>0</v>
          </cell>
          <cell r="AM312">
            <v>0</v>
          </cell>
          <cell r="AN312">
            <v>0</v>
          </cell>
          <cell r="AO312">
            <v>0</v>
          </cell>
          <cell r="AP312">
            <v>0</v>
          </cell>
          <cell r="AQ312">
            <v>0</v>
          </cell>
          <cell r="AR312">
            <v>0</v>
          </cell>
          <cell r="AS312">
            <v>0</v>
          </cell>
          <cell r="AT312">
            <v>0</v>
          </cell>
          <cell r="AU312">
            <v>0</v>
          </cell>
          <cell r="AV312">
            <v>40808</v>
          </cell>
          <cell r="AW312">
            <v>0</v>
          </cell>
          <cell r="AX312">
            <v>40815</v>
          </cell>
          <cell r="AY312">
            <v>40855</v>
          </cell>
          <cell r="AZ312">
            <v>209</v>
          </cell>
          <cell r="BA312">
            <v>117</v>
          </cell>
          <cell r="BB312" t="str">
            <v>Late</v>
          </cell>
          <cell r="BC312" t="str">
            <v/>
          </cell>
          <cell r="BD312" t="str">
            <v>FCA</v>
          </cell>
          <cell r="BE312" t="str">
            <v>Arvada</v>
          </cell>
          <cell r="BF312" t="str">
            <v>USA</v>
          </cell>
          <cell r="BG312">
            <v>0</v>
          </cell>
          <cell r="BH312">
            <v>0</v>
          </cell>
          <cell r="BI312">
            <v>0</v>
          </cell>
          <cell r="BJ312">
            <v>40653</v>
          </cell>
          <cell r="BK312">
            <v>40660</v>
          </cell>
          <cell r="BL312">
            <v>40660</v>
          </cell>
          <cell r="BM312">
            <v>40674</v>
          </cell>
          <cell r="BN312">
            <v>40870</v>
          </cell>
          <cell r="BO312">
            <v>40877</v>
          </cell>
          <cell r="BP312" t="str">
            <v>X</v>
          </cell>
          <cell r="BQ312" t="str">
            <v>X</v>
          </cell>
          <cell r="BR312" t="str">
            <v>X</v>
          </cell>
          <cell r="BS312" t="str">
            <v>X</v>
          </cell>
          <cell r="BT312" t="str">
            <v>X</v>
          </cell>
          <cell r="BU312" t="str">
            <v>X</v>
          </cell>
          <cell r="BV312" t="str">
            <v>X</v>
          </cell>
          <cell r="BW312">
            <v>0</v>
          </cell>
          <cell r="BX312">
            <v>0</v>
          </cell>
          <cell r="BY312">
            <v>0</v>
          </cell>
          <cell r="BZ312" t="str">
            <v>X</v>
          </cell>
          <cell r="CA312" t="str">
            <v>X</v>
          </cell>
          <cell r="CB312" t="str">
            <v>X</v>
          </cell>
          <cell r="CC312">
            <v>1</v>
          </cell>
          <cell r="CD312">
            <v>0</v>
          </cell>
          <cell r="CE312">
            <v>0</v>
          </cell>
          <cell r="CF312">
            <v>0</v>
          </cell>
          <cell r="CG312">
            <v>0</v>
          </cell>
          <cell r="CH312">
            <v>0</v>
          </cell>
          <cell r="CI312">
            <v>0</v>
          </cell>
          <cell r="CJ312">
            <v>0</v>
          </cell>
          <cell r="CK312">
            <v>0</v>
          </cell>
          <cell r="CL312">
            <v>0</v>
          </cell>
          <cell r="CM312">
            <v>0</v>
          </cell>
          <cell r="CN312">
            <v>0</v>
          </cell>
          <cell r="CO312">
            <v>0</v>
          </cell>
        </row>
        <row r="313">
          <cell r="B313" t="str">
            <v>C2017958-01</v>
          </cell>
          <cell r="C313" t="str">
            <v>Exterran Energy Solutions</v>
          </cell>
          <cell r="D313" t="str">
            <v>Lothe</v>
          </cell>
          <cell r="E313">
            <v>0</v>
          </cell>
          <cell r="F313">
            <v>0</v>
          </cell>
          <cell r="G313">
            <v>0</v>
          </cell>
          <cell r="H313" t="str">
            <v>Margaret</v>
          </cell>
          <cell r="I313">
            <v>5154197</v>
          </cell>
          <cell r="J313">
            <v>0</v>
          </cell>
          <cell r="K313">
            <v>0</v>
          </cell>
          <cell r="L313">
            <v>0</v>
          </cell>
          <cell r="M313">
            <v>1</v>
          </cell>
          <cell r="N313" t="str">
            <v>LMC-311P</v>
          </cell>
          <cell r="O313">
            <v>140172</v>
          </cell>
          <cell r="P313">
            <v>0</v>
          </cell>
          <cell r="Q313" t="str">
            <v>STD</v>
          </cell>
          <cell r="R313" t="str">
            <v>CA</v>
          </cell>
          <cell r="S313" t="str">
            <v>N</v>
          </cell>
          <cell r="T313" t="str">
            <v>no</v>
          </cell>
          <cell r="U313">
            <v>0</v>
          </cell>
          <cell r="V313">
            <v>40738</v>
          </cell>
          <cell r="W313">
            <v>40862</v>
          </cell>
          <cell r="X313">
            <v>40861</v>
          </cell>
          <cell r="Y313">
            <v>0</v>
          </cell>
          <cell r="Z313">
            <v>40745</v>
          </cell>
          <cell r="AA313">
            <v>40745</v>
          </cell>
          <cell r="AB313">
            <v>40752</v>
          </cell>
          <cell r="AC313">
            <v>40749</v>
          </cell>
          <cell r="AD313">
            <v>40763</v>
          </cell>
          <cell r="AE313">
            <v>40798</v>
          </cell>
          <cell r="AF313">
            <v>40802</v>
          </cell>
          <cell r="AG313">
            <v>0</v>
          </cell>
          <cell r="AH313">
            <v>40831</v>
          </cell>
          <cell r="AI313" t="str">
            <v>-</v>
          </cell>
          <cell r="AJ313">
            <v>47</v>
          </cell>
          <cell r="AK313">
            <v>17.571428571428573</v>
          </cell>
          <cell r="AL313">
            <v>0</v>
          </cell>
          <cell r="AM313">
            <v>0</v>
          </cell>
          <cell r="AN313">
            <v>0</v>
          </cell>
          <cell r="AO313">
            <v>40785</v>
          </cell>
          <cell r="AP313">
            <v>0</v>
          </cell>
          <cell r="AQ313">
            <v>40767</v>
          </cell>
          <cell r="AR313">
            <v>0</v>
          </cell>
          <cell r="AS313">
            <v>0</v>
          </cell>
          <cell r="AT313">
            <v>0</v>
          </cell>
          <cell r="AU313">
            <v>0</v>
          </cell>
          <cell r="AV313">
            <v>40809</v>
          </cell>
          <cell r="AW313">
            <v>0</v>
          </cell>
          <cell r="AX313">
            <v>40815</v>
          </cell>
          <cell r="AY313">
            <v>40858</v>
          </cell>
          <cell r="AZ313">
            <v>120</v>
          </cell>
          <cell r="BA313">
            <v>52</v>
          </cell>
          <cell r="BB313" t="str">
            <v>Late</v>
          </cell>
          <cell r="BC313" t="str">
            <v>Late</v>
          </cell>
          <cell r="BD313" t="str">
            <v>FOB</v>
          </cell>
          <cell r="BE313" t="str">
            <v>Arvada</v>
          </cell>
          <cell r="BF313" t="str">
            <v>USA</v>
          </cell>
          <cell r="BG313">
            <v>0</v>
          </cell>
          <cell r="BH313">
            <v>0</v>
          </cell>
          <cell r="BI313">
            <v>0</v>
          </cell>
          <cell r="BJ313">
            <v>40745</v>
          </cell>
          <cell r="BK313">
            <v>40752</v>
          </cell>
          <cell r="BL313">
            <v>40759</v>
          </cell>
          <cell r="BM313">
            <v>40766</v>
          </cell>
          <cell r="BN313">
            <v>40875</v>
          </cell>
          <cell r="BO313">
            <v>40882</v>
          </cell>
          <cell r="BP313" t="str">
            <v>X</v>
          </cell>
          <cell r="BQ313" t="str">
            <v>X</v>
          </cell>
          <cell r="BR313" t="str">
            <v>X</v>
          </cell>
          <cell r="BS313" t="str">
            <v>X</v>
          </cell>
          <cell r="BT313" t="str">
            <v>X</v>
          </cell>
          <cell r="BU313" t="str">
            <v>X</v>
          </cell>
          <cell r="BV313" t="str">
            <v>X</v>
          </cell>
          <cell r="BW313">
            <v>0</v>
          </cell>
          <cell r="BX313">
            <v>0</v>
          </cell>
          <cell r="BY313">
            <v>0</v>
          </cell>
          <cell r="BZ313" t="str">
            <v>X</v>
          </cell>
          <cell r="CA313" t="str">
            <v>X</v>
          </cell>
          <cell r="CB313" t="str">
            <v>X</v>
          </cell>
          <cell r="CC313">
            <v>1</v>
          </cell>
          <cell r="CD313">
            <v>0</v>
          </cell>
          <cell r="CE313">
            <v>0</v>
          </cell>
          <cell r="CF313">
            <v>0</v>
          </cell>
          <cell r="CG313">
            <v>0</v>
          </cell>
          <cell r="CH313">
            <v>0</v>
          </cell>
          <cell r="CI313">
            <v>0</v>
          </cell>
          <cell r="CJ313">
            <v>0</v>
          </cell>
          <cell r="CK313">
            <v>0</v>
          </cell>
          <cell r="CL313">
            <v>0</v>
          </cell>
          <cell r="CM313">
            <v>0</v>
          </cell>
          <cell r="CN313">
            <v>0</v>
          </cell>
          <cell r="CO313">
            <v>0</v>
          </cell>
        </row>
        <row r="314">
          <cell r="B314" t="str">
            <v>C1990142-01</v>
          </cell>
          <cell r="C314" t="str">
            <v>Thomas Russell Co.</v>
          </cell>
          <cell r="D314" t="str">
            <v>Perez</v>
          </cell>
          <cell r="E314">
            <v>0</v>
          </cell>
          <cell r="F314">
            <v>0</v>
          </cell>
          <cell r="G314">
            <v>0</v>
          </cell>
          <cell r="H314">
            <v>0</v>
          </cell>
          <cell r="I314" t="str">
            <v>256-7</v>
          </cell>
          <cell r="J314">
            <v>0</v>
          </cell>
          <cell r="K314">
            <v>0</v>
          </cell>
          <cell r="L314" t="str">
            <v>Rea</v>
          </cell>
          <cell r="M314">
            <v>1</v>
          </cell>
          <cell r="N314" t="str">
            <v>LMC-311P</v>
          </cell>
          <cell r="O314">
            <v>125469</v>
          </cell>
          <cell r="P314">
            <v>0</v>
          </cell>
          <cell r="Q314" t="str">
            <v>STD</v>
          </cell>
          <cell r="R314" t="str">
            <v>CA</v>
          </cell>
          <cell r="S314" t="str">
            <v>N</v>
          </cell>
          <cell r="T314" t="str">
            <v>N</v>
          </cell>
          <cell r="U314">
            <v>0</v>
          </cell>
          <cell r="V314">
            <v>40668</v>
          </cell>
          <cell r="W314">
            <v>40862</v>
          </cell>
          <cell r="X314">
            <v>40862</v>
          </cell>
          <cell r="Y314">
            <v>0</v>
          </cell>
          <cell r="Z314">
            <v>40675</v>
          </cell>
          <cell r="AA314">
            <v>40675</v>
          </cell>
          <cell r="AB314">
            <v>40682</v>
          </cell>
          <cell r="AC314">
            <v>40750</v>
          </cell>
          <cell r="AD314">
            <v>40764</v>
          </cell>
          <cell r="AE314">
            <v>40798</v>
          </cell>
          <cell r="AF314">
            <v>40802</v>
          </cell>
          <cell r="AG314">
            <v>0</v>
          </cell>
          <cell r="AH314">
            <v>40832</v>
          </cell>
          <cell r="AI314" t="str">
            <v>-</v>
          </cell>
          <cell r="AJ314">
            <v>97</v>
          </cell>
          <cell r="AK314">
            <v>27.714285714285715</v>
          </cell>
          <cell r="AL314">
            <v>0</v>
          </cell>
          <cell r="AM314">
            <v>0</v>
          </cell>
          <cell r="AN314">
            <v>0</v>
          </cell>
          <cell r="AO314">
            <v>0</v>
          </cell>
          <cell r="AP314">
            <v>0</v>
          </cell>
          <cell r="AQ314">
            <v>40770</v>
          </cell>
          <cell r="AR314">
            <v>0</v>
          </cell>
          <cell r="AS314">
            <v>0</v>
          </cell>
          <cell r="AT314">
            <v>0</v>
          </cell>
          <cell r="AU314">
            <v>0</v>
          </cell>
          <cell r="AV314">
            <v>40784</v>
          </cell>
          <cell r="AW314">
            <v>0</v>
          </cell>
          <cell r="AX314">
            <v>40807</v>
          </cell>
          <cell r="AY314">
            <v>40863</v>
          </cell>
          <cell r="AZ314">
            <v>195</v>
          </cell>
          <cell r="BA314">
            <v>83</v>
          </cell>
          <cell r="BB314" t="str">
            <v>On-Time/Early</v>
          </cell>
          <cell r="BC314" t="str">
            <v>Late</v>
          </cell>
          <cell r="BD314">
            <v>0</v>
          </cell>
          <cell r="BE314">
            <v>0</v>
          </cell>
          <cell r="BF314">
            <v>0</v>
          </cell>
          <cell r="BG314">
            <v>0</v>
          </cell>
          <cell r="BH314">
            <v>0</v>
          </cell>
          <cell r="BI314">
            <v>0</v>
          </cell>
          <cell r="BJ314">
            <v>40675</v>
          </cell>
          <cell r="BK314">
            <v>40682</v>
          </cell>
          <cell r="BL314">
            <v>40689</v>
          </cell>
          <cell r="BM314">
            <v>40696</v>
          </cell>
          <cell r="BN314">
            <v>40876</v>
          </cell>
          <cell r="BO314">
            <v>40883</v>
          </cell>
          <cell r="BP314" t="str">
            <v>X</v>
          </cell>
          <cell r="BQ314" t="str">
            <v>X</v>
          </cell>
          <cell r="BR314" t="str">
            <v>X</v>
          </cell>
          <cell r="BS314" t="str">
            <v>X</v>
          </cell>
          <cell r="BT314" t="str">
            <v>X</v>
          </cell>
          <cell r="BU314" t="str">
            <v>X</v>
          </cell>
          <cell r="BV314" t="str">
            <v>X</v>
          </cell>
          <cell r="BW314">
            <v>0</v>
          </cell>
          <cell r="BX314">
            <v>0</v>
          </cell>
          <cell r="BY314">
            <v>0</v>
          </cell>
          <cell r="BZ314" t="str">
            <v>X</v>
          </cell>
          <cell r="CA314" t="str">
            <v>X</v>
          </cell>
          <cell r="CB314" t="str">
            <v>X</v>
          </cell>
          <cell r="CC314">
            <v>1</v>
          </cell>
          <cell r="CD314">
            <v>0</v>
          </cell>
          <cell r="CE314">
            <v>0</v>
          </cell>
          <cell r="CF314">
            <v>0</v>
          </cell>
          <cell r="CG314">
            <v>0</v>
          </cell>
          <cell r="CH314">
            <v>0</v>
          </cell>
          <cell r="CI314">
            <v>0</v>
          </cell>
          <cell r="CJ314">
            <v>0</v>
          </cell>
          <cell r="CK314">
            <v>0</v>
          </cell>
          <cell r="CL314">
            <v>0</v>
          </cell>
          <cell r="CM314">
            <v>0</v>
          </cell>
          <cell r="CN314">
            <v>0</v>
          </cell>
          <cell r="CO314">
            <v>0</v>
          </cell>
        </row>
        <row r="315">
          <cell r="B315" t="str">
            <v>C2018102-01</v>
          </cell>
          <cell r="C315" t="str">
            <v>MarkWest Energy</v>
          </cell>
          <cell r="D315" t="str">
            <v>Perez</v>
          </cell>
          <cell r="E315">
            <v>0</v>
          </cell>
          <cell r="F315">
            <v>0</v>
          </cell>
          <cell r="G315">
            <v>0</v>
          </cell>
          <cell r="H315">
            <v>0</v>
          </cell>
          <cell r="I315" t="str">
            <v>COBB110001-001</v>
          </cell>
          <cell r="J315">
            <v>0</v>
          </cell>
          <cell r="K315">
            <v>0</v>
          </cell>
          <cell r="L315" t="str">
            <v>Chapman</v>
          </cell>
          <cell r="M315">
            <v>1</v>
          </cell>
          <cell r="N315" t="str">
            <v>LMC-311P</v>
          </cell>
          <cell r="O315">
            <v>128840</v>
          </cell>
          <cell r="P315">
            <v>0</v>
          </cell>
          <cell r="Q315" t="str">
            <v>STD</v>
          </cell>
          <cell r="R315" t="str">
            <v>CA</v>
          </cell>
          <cell r="S315">
            <v>0</v>
          </cell>
          <cell r="T315" t="str">
            <v>N</v>
          </cell>
          <cell r="U315">
            <v>0</v>
          </cell>
          <cell r="V315">
            <v>40739</v>
          </cell>
          <cell r="W315">
            <v>40862</v>
          </cell>
          <cell r="X315">
            <v>40877</v>
          </cell>
          <cell r="Y315">
            <v>0</v>
          </cell>
          <cell r="Z315">
            <v>40746</v>
          </cell>
          <cell r="AA315">
            <v>40746</v>
          </cell>
          <cell r="AB315">
            <v>40753</v>
          </cell>
          <cell r="AC315">
            <v>40765</v>
          </cell>
          <cell r="AD315">
            <v>40779</v>
          </cell>
          <cell r="AE315">
            <v>40798</v>
          </cell>
          <cell r="AF315">
            <v>40802</v>
          </cell>
          <cell r="AG315">
            <v>0</v>
          </cell>
          <cell r="AH315">
            <v>40847</v>
          </cell>
          <cell r="AI315" t="str">
            <v>-</v>
          </cell>
          <cell r="AJ315">
            <v>46</v>
          </cell>
          <cell r="AK315">
            <v>19.714285714285715</v>
          </cell>
          <cell r="AL315">
            <v>0</v>
          </cell>
          <cell r="AM315">
            <v>0</v>
          </cell>
          <cell r="AN315">
            <v>0</v>
          </cell>
          <cell r="AO315">
            <v>0</v>
          </cell>
          <cell r="AP315">
            <v>0</v>
          </cell>
          <cell r="AQ315">
            <v>0</v>
          </cell>
          <cell r="AR315">
            <v>0</v>
          </cell>
          <cell r="AS315">
            <v>0</v>
          </cell>
          <cell r="AT315">
            <v>0</v>
          </cell>
          <cell r="AU315">
            <v>0</v>
          </cell>
          <cell r="AV315">
            <v>40802</v>
          </cell>
          <cell r="AW315">
            <v>0</v>
          </cell>
          <cell r="AX315">
            <v>40807</v>
          </cell>
          <cell r="AY315">
            <v>40877</v>
          </cell>
          <cell r="AZ315">
            <v>138</v>
          </cell>
          <cell r="BA315">
            <v>46</v>
          </cell>
          <cell r="BB315" t="str">
            <v>On-Time/Early</v>
          </cell>
          <cell r="BC315" t="str">
            <v/>
          </cell>
          <cell r="BD315">
            <v>0</v>
          </cell>
          <cell r="BE315">
            <v>0</v>
          </cell>
          <cell r="BF315">
            <v>0</v>
          </cell>
          <cell r="BG315">
            <v>0</v>
          </cell>
          <cell r="BH315">
            <v>0</v>
          </cell>
          <cell r="BI315">
            <v>0</v>
          </cell>
          <cell r="BJ315">
            <v>40746</v>
          </cell>
          <cell r="BK315">
            <v>40753</v>
          </cell>
          <cell r="BL315">
            <v>40760</v>
          </cell>
          <cell r="BM315">
            <v>40767</v>
          </cell>
          <cell r="BN315">
            <v>40891</v>
          </cell>
          <cell r="BO315">
            <v>40898</v>
          </cell>
          <cell r="BP315" t="str">
            <v>X</v>
          </cell>
          <cell r="BQ315" t="str">
            <v>X</v>
          </cell>
          <cell r="BR315" t="str">
            <v>X</v>
          </cell>
          <cell r="BS315" t="str">
            <v>X</v>
          </cell>
          <cell r="BT315" t="str">
            <v>X</v>
          </cell>
          <cell r="BU315" t="str">
            <v>X</v>
          </cell>
          <cell r="BV315" t="str">
            <v>X</v>
          </cell>
          <cell r="BW315">
            <v>0</v>
          </cell>
          <cell r="BX315">
            <v>0</v>
          </cell>
          <cell r="BY315">
            <v>0</v>
          </cell>
          <cell r="BZ315" t="str">
            <v>X</v>
          </cell>
          <cell r="CA315" t="str">
            <v>X</v>
          </cell>
          <cell r="CB315" t="str">
            <v>X</v>
          </cell>
          <cell r="CC315">
            <v>1</v>
          </cell>
          <cell r="CD315">
            <v>0</v>
          </cell>
          <cell r="CE315">
            <v>0</v>
          </cell>
          <cell r="CF315">
            <v>0</v>
          </cell>
          <cell r="CG315">
            <v>0</v>
          </cell>
          <cell r="CH315">
            <v>0</v>
          </cell>
          <cell r="CI315">
            <v>0</v>
          </cell>
          <cell r="CJ315">
            <v>0</v>
          </cell>
          <cell r="CK315">
            <v>0</v>
          </cell>
          <cell r="CL315">
            <v>0</v>
          </cell>
          <cell r="CM315">
            <v>0</v>
          </cell>
          <cell r="CN315">
            <v>0</v>
          </cell>
          <cell r="CO315">
            <v>0</v>
          </cell>
        </row>
        <row r="316">
          <cell r="B316" t="str">
            <v>A1994698-03-04</v>
          </cell>
          <cell r="C316" t="str">
            <v>VIBROPAC</v>
          </cell>
          <cell r="D316" t="str">
            <v>Chapman</v>
          </cell>
          <cell r="E316">
            <v>0</v>
          </cell>
          <cell r="F316">
            <v>0</v>
          </cell>
          <cell r="G316">
            <v>0</v>
          </cell>
          <cell r="H316" t="str">
            <v>Madeleine</v>
          </cell>
          <cell r="I316" t="str">
            <v>8851 REV 1</v>
          </cell>
          <cell r="J316">
            <v>0</v>
          </cell>
          <cell r="K316">
            <v>0</v>
          </cell>
          <cell r="L316">
            <v>0</v>
          </cell>
          <cell r="M316">
            <v>2</v>
          </cell>
          <cell r="N316" t="str">
            <v>LMV-341Z</v>
          </cell>
          <cell r="O316">
            <v>416518.36</v>
          </cell>
          <cell r="P316">
            <v>0</v>
          </cell>
          <cell r="Q316" t="str">
            <v>MCPX</v>
          </cell>
          <cell r="R316" t="str">
            <v>PE</v>
          </cell>
          <cell r="S316" t="str">
            <v>N</v>
          </cell>
          <cell r="T316" t="str">
            <v>no</v>
          </cell>
          <cell r="U316">
            <v>0</v>
          </cell>
          <cell r="V316">
            <v>40680</v>
          </cell>
          <cell r="W316">
            <v>40877</v>
          </cell>
          <cell r="X316">
            <v>40896</v>
          </cell>
          <cell r="Y316">
            <v>0</v>
          </cell>
          <cell r="Z316">
            <v>40687</v>
          </cell>
          <cell r="AA316">
            <v>40687</v>
          </cell>
          <cell r="AB316">
            <v>40687</v>
          </cell>
          <cell r="AC316">
            <v>40770</v>
          </cell>
          <cell r="AD316">
            <v>40784</v>
          </cell>
          <cell r="AE316">
            <v>40797</v>
          </cell>
          <cell r="AF316">
            <v>40802</v>
          </cell>
          <cell r="AG316">
            <v>0</v>
          </cell>
          <cell r="AH316">
            <v>40866</v>
          </cell>
          <cell r="AI316" t="str">
            <v>-</v>
          </cell>
          <cell r="AJ316">
            <v>89</v>
          </cell>
          <cell r="AK316">
            <v>30.857142857142858</v>
          </cell>
          <cell r="AL316">
            <v>0</v>
          </cell>
          <cell r="AM316">
            <v>0</v>
          </cell>
          <cell r="AN316">
            <v>0</v>
          </cell>
          <cell r="AO316">
            <v>40770</v>
          </cell>
          <cell r="AP316">
            <v>0</v>
          </cell>
          <cell r="AQ316">
            <v>40795</v>
          </cell>
          <cell r="AR316">
            <v>0</v>
          </cell>
          <cell r="AS316">
            <v>0</v>
          </cell>
          <cell r="AT316">
            <v>0</v>
          </cell>
          <cell r="AU316">
            <v>0</v>
          </cell>
          <cell r="AV316">
            <v>40840</v>
          </cell>
          <cell r="AW316">
            <v>0</v>
          </cell>
          <cell r="AX316">
            <v>40862</v>
          </cell>
          <cell r="AY316">
            <v>40908</v>
          </cell>
          <cell r="AZ316">
            <v>228</v>
          </cell>
          <cell r="BA316">
            <v>115</v>
          </cell>
          <cell r="BB316" t="str">
            <v>Late</v>
          </cell>
          <cell r="BC316" t="str">
            <v>Late</v>
          </cell>
          <cell r="BD316">
            <v>0</v>
          </cell>
          <cell r="BE316">
            <v>0</v>
          </cell>
          <cell r="BF316">
            <v>0</v>
          </cell>
          <cell r="BG316">
            <v>0</v>
          </cell>
          <cell r="BH316">
            <v>0</v>
          </cell>
          <cell r="BI316">
            <v>0</v>
          </cell>
          <cell r="BJ316">
            <v>40687</v>
          </cell>
          <cell r="BK316">
            <v>40694</v>
          </cell>
          <cell r="BL316">
            <v>40703</v>
          </cell>
          <cell r="BM316">
            <v>40708</v>
          </cell>
          <cell r="BN316">
            <v>40910</v>
          </cell>
          <cell r="BO316">
            <v>40917</v>
          </cell>
          <cell r="BP316" t="str">
            <v>-</v>
          </cell>
          <cell r="BQ316" t="str">
            <v>-</v>
          </cell>
          <cell r="BR316" t="str">
            <v>X</v>
          </cell>
          <cell r="BS316" t="str">
            <v>-</v>
          </cell>
          <cell r="BT316" t="str">
            <v>-</v>
          </cell>
          <cell r="BU316" t="str">
            <v>X</v>
          </cell>
          <cell r="BV316">
            <v>40960</v>
          </cell>
          <cell r="BW316">
            <v>0</v>
          </cell>
          <cell r="BX316">
            <v>0</v>
          </cell>
          <cell r="BY316">
            <v>0</v>
          </cell>
          <cell r="BZ316" t="str">
            <v>-</v>
          </cell>
          <cell r="CA316" t="str">
            <v>-</v>
          </cell>
          <cell r="CB316" t="str">
            <v>X</v>
          </cell>
          <cell r="CC316">
            <v>1</v>
          </cell>
          <cell r="CD316">
            <v>0</v>
          </cell>
        </row>
        <row r="317">
          <cell r="B317" t="str">
            <v>A2013771-01-02</v>
          </cell>
          <cell r="C317" t="str">
            <v>WRB REFINING</v>
          </cell>
          <cell r="D317" t="str">
            <v>Kennedy</v>
          </cell>
          <cell r="E317">
            <v>0</v>
          </cell>
          <cell r="F317">
            <v>0</v>
          </cell>
          <cell r="G317">
            <v>0</v>
          </cell>
          <cell r="H317" t="str">
            <v>Christina</v>
          </cell>
          <cell r="I317">
            <v>4515486702</v>
          </cell>
          <cell r="J317">
            <v>0</v>
          </cell>
          <cell r="K317">
            <v>0</v>
          </cell>
          <cell r="L317">
            <v>0</v>
          </cell>
          <cell r="M317">
            <v>2</v>
          </cell>
          <cell r="N317" t="str">
            <v>LMV-801</v>
          </cell>
          <cell r="O317">
            <v>72272</v>
          </cell>
          <cell r="P317">
            <v>0</v>
          </cell>
          <cell r="Q317" t="str">
            <v>STD</v>
          </cell>
          <cell r="R317" t="str">
            <v>PA</v>
          </cell>
          <cell r="S317" t="str">
            <v>N</v>
          </cell>
          <cell r="T317" t="str">
            <v>no</v>
          </cell>
          <cell r="U317">
            <v>0</v>
          </cell>
          <cell r="V317">
            <v>40729</v>
          </cell>
          <cell r="W317">
            <v>40848</v>
          </cell>
          <cell r="X317">
            <v>40963</v>
          </cell>
          <cell r="Y317">
            <v>0</v>
          </cell>
          <cell r="Z317">
            <v>40736</v>
          </cell>
          <cell r="AA317">
            <v>40736</v>
          </cell>
          <cell r="AB317">
            <v>40736</v>
          </cell>
          <cell r="AC317">
            <v>40851</v>
          </cell>
          <cell r="AD317">
            <v>40865</v>
          </cell>
          <cell r="AE317">
            <v>40800</v>
          </cell>
          <cell r="AF317">
            <v>40803</v>
          </cell>
          <cell r="AG317">
            <v>0</v>
          </cell>
          <cell r="AH317">
            <v>40933</v>
          </cell>
          <cell r="AI317" t="str">
            <v>-</v>
          </cell>
          <cell r="AJ317">
            <v>54</v>
          </cell>
          <cell r="AK317">
            <v>33.428571428571431</v>
          </cell>
          <cell r="AL317">
            <v>0</v>
          </cell>
          <cell r="AM317">
            <v>0</v>
          </cell>
          <cell r="AN317">
            <v>0</v>
          </cell>
          <cell r="AO317">
            <v>0</v>
          </cell>
          <cell r="AP317">
            <v>0</v>
          </cell>
          <cell r="AQ317">
            <v>40843</v>
          </cell>
          <cell r="AR317">
            <v>0</v>
          </cell>
          <cell r="AS317">
            <v>0</v>
          </cell>
          <cell r="AT317">
            <v>0</v>
          </cell>
          <cell r="AU317">
            <v>0</v>
          </cell>
          <cell r="AV317">
            <v>40850</v>
          </cell>
          <cell r="AW317">
            <v>0</v>
          </cell>
          <cell r="AX317">
            <v>40862</v>
          </cell>
          <cell r="AY317">
            <v>40987</v>
          </cell>
          <cell r="AZ317">
            <v>258</v>
          </cell>
          <cell r="BA317">
            <v>88</v>
          </cell>
          <cell r="BB317" t="str">
            <v>Late</v>
          </cell>
          <cell r="BC317" t="str">
            <v>On-Time/Early</v>
          </cell>
          <cell r="BD317">
            <v>0</v>
          </cell>
          <cell r="BE317">
            <v>0</v>
          </cell>
          <cell r="BF317">
            <v>0</v>
          </cell>
          <cell r="BG317">
            <v>0</v>
          </cell>
          <cell r="BH317">
            <v>0</v>
          </cell>
          <cell r="BI317">
            <v>0</v>
          </cell>
          <cell r="BJ317">
            <v>40736</v>
          </cell>
          <cell r="BK317">
            <v>40743</v>
          </cell>
          <cell r="BL317">
            <v>40743</v>
          </cell>
          <cell r="BM317">
            <v>40757</v>
          </cell>
          <cell r="BN317">
            <v>40977</v>
          </cell>
          <cell r="BO317">
            <v>40984</v>
          </cell>
          <cell r="BP317" t="str">
            <v>X</v>
          </cell>
          <cell r="BQ317" t="str">
            <v>X</v>
          </cell>
          <cell r="BR317" t="str">
            <v>X</v>
          </cell>
          <cell r="BS317" t="str">
            <v>X</v>
          </cell>
          <cell r="BT317" t="str">
            <v>X</v>
          </cell>
          <cell r="BU317" t="str">
            <v>X</v>
          </cell>
          <cell r="BV317" t="str">
            <v>X</v>
          </cell>
          <cell r="BW317">
            <v>0</v>
          </cell>
          <cell r="BX317">
            <v>0</v>
          </cell>
          <cell r="BY317">
            <v>0</v>
          </cell>
          <cell r="BZ317" t="str">
            <v>X</v>
          </cell>
          <cell r="CA317" t="str">
            <v>X</v>
          </cell>
          <cell r="CB317" t="str">
            <v>X</v>
          </cell>
          <cell r="CC317">
            <v>1</v>
          </cell>
          <cell r="CD317">
            <v>0</v>
          </cell>
          <cell r="CE317">
            <v>0</v>
          </cell>
        </row>
        <row r="318">
          <cell r="B318" t="str">
            <v>A2030217-01</v>
          </cell>
          <cell r="C318" t="str">
            <v>Riese &amp; CIA</v>
          </cell>
          <cell r="D318" t="str">
            <v>Elkins</v>
          </cell>
          <cell r="E318">
            <v>0</v>
          </cell>
          <cell r="F318">
            <v>0</v>
          </cell>
          <cell r="G318">
            <v>0</v>
          </cell>
          <cell r="H318" t="str">
            <v>Madeleine</v>
          </cell>
          <cell r="I318">
            <v>1004338</v>
          </cell>
          <cell r="J318">
            <v>0</v>
          </cell>
          <cell r="K318">
            <v>0</v>
          </cell>
          <cell r="L318">
            <v>0</v>
          </cell>
          <cell r="M318">
            <v>1</v>
          </cell>
          <cell r="N318" t="str">
            <v>LMV322Z</v>
          </cell>
          <cell r="O318">
            <v>30026</v>
          </cell>
          <cell r="P318">
            <v>0</v>
          </cell>
          <cell r="Q318" t="str">
            <v>STD</v>
          </cell>
          <cell r="R318" t="str">
            <v>PB</v>
          </cell>
          <cell r="S318" t="str">
            <v>N</v>
          </cell>
          <cell r="T318" t="str">
            <v>no</v>
          </cell>
          <cell r="U318">
            <v>0</v>
          </cell>
          <cell r="V318">
            <v>40767</v>
          </cell>
          <cell r="W318">
            <v>40856</v>
          </cell>
          <cell r="X318">
            <v>40837</v>
          </cell>
          <cell r="Y318">
            <v>0</v>
          </cell>
          <cell r="Z318">
            <v>40774</v>
          </cell>
          <cell r="AA318">
            <v>40774</v>
          </cell>
          <cell r="AB318">
            <v>40774</v>
          </cell>
          <cell r="AC318">
            <v>40725</v>
          </cell>
          <cell r="AD318">
            <v>40739</v>
          </cell>
          <cell r="AE318">
            <v>40801</v>
          </cell>
          <cell r="AF318">
            <v>40804</v>
          </cell>
          <cell r="AG318">
            <v>0</v>
          </cell>
          <cell r="AH318">
            <v>40807</v>
          </cell>
          <cell r="AI318" t="str">
            <v>-</v>
          </cell>
          <cell r="AJ318">
            <v>26</v>
          </cell>
          <cell r="AK318">
            <v>10</v>
          </cell>
          <cell r="AL318">
            <v>0</v>
          </cell>
          <cell r="AM318">
            <v>0</v>
          </cell>
          <cell r="AN318">
            <v>0</v>
          </cell>
          <cell r="AO318">
            <v>0</v>
          </cell>
          <cell r="AP318">
            <v>0</v>
          </cell>
          <cell r="AQ318">
            <v>40805</v>
          </cell>
          <cell r="AR318">
            <v>0</v>
          </cell>
          <cell r="AS318">
            <v>0</v>
          </cell>
          <cell r="AT318">
            <v>0</v>
          </cell>
          <cell r="AU318">
            <v>0</v>
          </cell>
          <cell r="AV318">
            <v>40808</v>
          </cell>
          <cell r="AW318">
            <v>0</v>
          </cell>
          <cell r="AX318">
            <v>40809</v>
          </cell>
          <cell r="AY318">
            <v>40837</v>
          </cell>
          <cell r="AZ318">
            <v>70</v>
          </cell>
          <cell r="BA318">
            <v>30</v>
          </cell>
          <cell r="BB318" t="str">
            <v>Late</v>
          </cell>
          <cell r="BC318" t="str">
            <v>Late</v>
          </cell>
          <cell r="BD318">
            <v>0</v>
          </cell>
          <cell r="BE318">
            <v>0</v>
          </cell>
          <cell r="BF318">
            <v>0</v>
          </cell>
          <cell r="BG318">
            <v>0</v>
          </cell>
          <cell r="BH318">
            <v>0</v>
          </cell>
          <cell r="BI318">
            <v>0</v>
          </cell>
          <cell r="BJ318">
            <v>40774</v>
          </cell>
          <cell r="BK318">
            <v>40781</v>
          </cell>
          <cell r="BL318">
            <v>40783</v>
          </cell>
          <cell r="BM318">
            <v>40795</v>
          </cell>
          <cell r="BN318">
            <v>40851</v>
          </cell>
          <cell r="BO318">
            <v>40858</v>
          </cell>
          <cell r="BP318" t="str">
            <v>X</v>
          </cell>
          <cell r="BQ318" t="str">
            <v>X</v>
          </cell>
          <cell r="BR318" t="str">
            <v>X</v>
          </cell>
          <cell r="BS318" t="str">
            <v>X</v>
          </cell>
          <cell r="BT318" t="str">
            <v>X</v>
          </cell>
          <cell r="BU318" t="str">
            <v>X</v>
          </cell>
          <cell r="BV318" t="str">
            <v>X</v>
          </cell>
          <cell r="BW318">
            <v>0</v>
          </cell>
          <cell r="BX318">
            <v>0</v>
          </cell>
          <cell r="BY318">
            <v>0</v>
          </cell>
          <cell r="BZ318" t="str">
            <v>X</v>
          </cell>
          <cell r="CA318" t="str">
            <v>X</v>
          </cell>
          <cell r="CB318" t="str">
            <v>X</v>
          </cell>
          <cell r="CC318">
            <v>1</v>
          </cell>
          <cell r="CD318">
            <v>0</v>
          </cell>
          <cell r="CE318">
            <v>0</v>
          </cell>
          <cell r="CF318">
            <v>0</v>
          </cell>
          <cell r="CG318">
            <v>0</v>
          </cell>
          <cell r="CH318">
            <v>0</v>
          </cell>
          <cell r="CI318">
            <v>0</v>
          </cell>
          <cell r="CJ318">
            <v>0</v>
          </cell>
          <cell r="CK318">
            <v>0</v>
          </cell>
          <cell r="CL318">
            <v>0</v>
          </cell>
          <cell r="CM318">
            <v>0</v>
          </cell>
          <cell r="CN318">
            <v>0</v>
          </cell>
          <cell r="CO318">
            <v>0</v>
          </cell>
        </row>
        <row r="319">
          <cell r="B319" t="str">
            <v>A2041660-01</v>
          </cell>
          <cell r="C319" t="str">
            <v>UOP LLC / Honeywell Intl</v>
          </cell>
          <cell r="D319" t="str">
            <v>Boening</v>
          </cell>
          <cell r="E319">
            <v>0</v>
          </cell>
          <cell r="F319">
            <v>0</v>
          </cell>
          <cell r="G319">
            <v>0</v>
          </cell>
          <cell r="H319" t="str">
            <v>Madeleine</v>
          </cell>
          <cell r="I319">
            <v>4500413273</v>
          </cell>
          <cell r="J319">
            <v>0</v>
          </cell>
          <cell r="K319">
            <v>0</v>
          </cell>
          <cell r="L319">
            <v>0</v>
          </cell>
          <cell r="M319">
            <v>1</v>
          </cell>
          <cell r="N319" t="str">
            <v>LMV-801</v>
          </cell>
          <cell r="O319">
            <v>22094</v>
          </cell>
          <cell r="P319">
            <v>0</v>
          </cell>
          <cell r="Q319" t="str">
            <v>STD</v>
          </cell>
          <cell r="R319" t="str">
            <v>P6</v>
          </cell>
          <cell r="S319" t="str">
            <v>N</v>
          </cell>
          <cell r="T319" t="str">
            <v>no</v>
          </cell>
          <cell r="U319">
            <v>0</v>
          </cell>
          <cell r="V319">
            <v>40799</v>
          </cell>
          <cell r="W319">
            <v>40837</v>
          </cell>
          <cell r="X319">
            <v>40844</v>
          </cell>
          <cell r="Y319">
            <v>0</v>
          </cell>
          <cell r="Z319">
            <v>40806</v>
          </cell>
          <cell r="AA319">
            <v>40806</v>
          </cell>
          <cell r="AB319">
            <v>40802</v>
          </cell>
          <cell r="AC319">
            <v>40844</v>
          </cell>
          <cell r="AD319">
            <v>40844</v>
          </cell>
          <cell r="AE319">
            <v>40802.5</v>
          </cell>
          <cell r="AF319">
            <v>40804</v>
          </cell>
          <cell r="AG319">
            <v>0</v>
          </cell>
          <cell r="AH319">
            <v>40814</v>
          </cell>
          <cell r="AI319" t="str">
            <v>-</v>
          </cell>
          <cell r="AJ319">
            <v>4</v>
          </cell>
          <cell r="AK319">
            <v>6.4285714285714288</v>
          </cell>
          <cell r="AL319">
            <v>0</v>
          </cell>
          <cell r="AM319">
            <v>0</v>
          </cell>
          <cell r="AN319">
            <v>0</v>
          </cell>
          <cell r="AO319">
            <v>0</v>
          </cell>
          <cell r="AP319">
            <v>0</v>
          </cell>
          <cell r="AQ319">
            <v>40775</v>
          </cell>
          <cell r="AR319">
            <v>0</v>
          </cell>
          <cell r="AS319">
            <v>0</v>
          </cell>
          <cell r="AT319">
            <v>0</v>
          </cell>
          <cell r="AU319">
            <v>0</v>
          </cell>
          <cell r="AV319">
            <v>40786</v>
          </cell>
          <cell r="AW319">
            <v>40781</v>
          </cell>
          <cell r="AX319">
            <v>40798</v>
          </cell>
          <cell r="AY319">
            <v>40847</v>
          </cell>
          <cell r="AZ319">
            <v>48</v>
          </cell>
          <cell r="BA319">
            <v>-10</v>
          </cell>
          <cell r="BB319" t="str">
            <v>On-Time/Early</v>
          </cell>
          <cell r="BC319" t="str">
            <v>On-Time/Early</v>
          </cell>
          <cell r="BD319">
            <v>0</v>
          </cell>
          <cell r="BE319">
            <v>0</v>
          </cell>
          <cell r="BF319">
            <v>0</v>
          </cell>
          <cell r="BG319">
            <v>0</v>
          </cell>
          <cell r="BH319">
            <v>0</v>
          </cell>
          <cell r="BI319">
            <v>0</v>
          </cell>
          <cell r="BJ319">
            <v>40806</v>
          </cell>
          <cell r="BK319">
            <v>40813</v>
          </cell>
          <cell r="BL319">
            <v>40804</v>
          </cell>
          <cell r="BM319">
            <v>40827</v>
          </cell>
          <cell r="BN319">
            <v>40858</v>
          </cell>
          <cell r="BO319">
            <v>40865</v>
          </cell>
          <cell r="BP319" t="str">
            <v>-</v>
          </cell>
          <cell r="BQ319" t="str">
            <v>-</v>
          </cell>
          <cell r="BR319" t="str">
            <v>X</v>
          </cell>
          <cell r="BS319" t="str">
            <v>-</v>
          </cell>
          <cell r="BT319" t="str">
            <v>-</v>
          </cell>
          <cell r="BU319" t="str">
            <v>X</v>
          </cell>
          <cell r="BV319">
            <v>40865</v>
          </cell>
          <cell r="BW319">
            <v>0</v>
          </cell>
          <cell r="BX319">
            <v>0</v>
          </cell>
          <cell r="BY319">
            <v>0</v>
          </cell>
          <cell r="BZ319" t="str">
            <v>-</v>
          </cell>
          <cell r="CA319" t="str">
            <v>-</v>
          </cell>
          <cell r="CB319" t="str">
            <v>X</v>
          </cell>
          <cell r="CC319">
            <v>1</v>
          </cell>
          <cell r="CD319">
            <v>0</v>
          </cell>
          <cell r="CE319">
            <v>0</v>
          </cell>
          <cell r="CF319">
            <v>0</v>
          </cell>
          <cell r="CG319">
            <v>0</v>
          </cell>
          <cell r="CH319">
            <v>0</v>
          </cell>
          <cell r="CI319">
            <v>0</v>
          </cell>
          <cell r="CJ319">
            <v>0</v>
          </cell>
          <cell r="CK319">
            <v>0</v>
          </cell>
          <cell r="CL319">
            <v>0</v>
          </cell>
          <cell r="CM319">
            <v>0</v>
          </cell>
          <cell r="CN319">
            <v>0</v>
          </cell>
          <cell r="CO319">
            <v>0</v>
          </cell>
        </row>
        <row r="320">
          <cell r="B320" t="str">
            <v>C2030744-01</v>
          </cell>
          <cell r="C320" t="str">
            <v>Gulsby Process Systems / BOLIVA</v>
          </cell>
          <cell r="D320" t="str">
            <v>Horner</v>
          </cell>
          <cell r="E320">
            <v>0</v>
          </cell>
          <cell r="F320">
            <v>0</v>
          </cell>
          <cell r="G320">
            <v>0</v>
          </cell>
          <cell r="H320" t="str">
            <v>Margaret</v>
          </cell>
          <cell r="I320" t="str">
            <v>5835-OE-CM11.-04-RW-01</v>
          </cell>
          <cell r="J320">
            <v>0</v>
          </cell>
          <cell r="K320">
            <v>0</v>
          </cell>
          <cell r="L320">
            <v>0</v>
          </cell>
          <cell r="M320">
            <v>1</v>
          </cell>
          <cell r="N320" t="str">
            <v>LMC-331F</v>
          </cell>
          <cell r="O320">
            <v>66549</v>
          </cell>
          <cell r="P320">
            <v>0</v>
          </cell>
          <cell r="Q320" t="str">
            <v>MCPX</v>
          </cell>
          <cell r="R320" t="str">
            <v>P7</v>
          </cell>
          <cell r="S320">
            <v>0</v>
          </cell>
          <cell r="T320" t="str">
            <v>yes</v>
          </cell>
          <cell r="U320">
            <v>0</v>
          </cell>
          <cell r="V320">
            <v>40770</v>
          </cell>
          <cell r="W320">
            <v>40844</v>
          </cell>
          <cell r="X320">
            <v>40851</v>
          </cell>
          <cell r="Y320">
            <v>0</v>
          </cell>
          <cell r="Z320">
            <v>40777</v>
          </cell>
          <cell r="AA320">
            <v>40777</v>
          </cell>
          <cell r="AB320">
            <v>40773.5</v>
          </cell>
          <cell r="AC320">
            <v>40851</v>
          </cell>
          <cell r="AD320">
            <v>40851</v>
          </cell>
          <cell r="AE320">
            <v>40803.75</v>
          </cell>
          <cell r="AF320">
            <v>40805.5</v>
          </cell>
          <cell r="AG320">
            <v>0</v>
          </cell>
          <cell r="AH320">
            <v>40821</v>
          </cell>
          <cell r="AI320" t="str">
            <v>-</v>
          </cell>
          <cell r="AJ320">
            <v>26</v>
          </cell>
          <cell r="AK320">
            <v>11.571428571428571</v>
          </cell>
          <cell r="AL320">
            <v>0</v>
          </cell>
          <cell r="AM320">
            <v>0</v>
          </cell>
          <cell r="AN320">
            <v>0</v>
          </cell>
          <cell r="AO320">
            <v>0</v>
          </cell>
          <cell r="AP320">
            <v>0</v>
          </cell>
          <cell r="AQ320">
            <v>40801</v>
          </cell>
          <cell r="AR320">
            <v>0</v>
          </cell>
          <cell r="AS320">
            <v>0</v>
          </cell>
          <cell r="AT320">
            <v>0</v>
          </cell>
          <cell r="AU320">
            <v>0</v>
          </cell>
          <cell r="AV320">
            <v>40815</v>
          </cell>
          <cell r="AW320">
            <v>0</v>
          </cell>
          <cell r="AX320">
            <v>40820</v>
          </cell>
          <cell r="AY320">
            <v>40854</v>
          </cell>
          <cell r="AZ320">
            <v>84</v>
          </cell>
          <cell r="BA320">
            <v>34</v>
          </cell>
          <cell r="BB320" t="str">
            <v>Late</v>
          </cell>
          <cell r="BC320" t="str">
            <v>On-Time/Early</v>
          </cell>
          <cell r="BD320" t="str">
            <v>FCA</v>
          </cell>
          <cell r="BE320" t="str">
            <v>Arvada</v>
          </cell>
          <cell r="BF320" t="str">
            <v>Nigeria</v>
          </cell>
          <cell r="BG320">
            <v>0</v>
          </cell>
          <cell r="BH320">
            <v>0</v>
          </cell>
          <cell r="BI320">
            <v>0</v>
          </cell>
          <cell r="BJ320">
            <v>40777</v>
          </cell>
          <cell r="BK320">
            <v>40784</v>
          </cell>
          <cell r="BL320">
            <v>40775.5</v>
          </cell>
          <cell r="BM320">
            <v>40798</v>
          </cell>
          <cell r="BN320">
            <v>40865</v>
          </cell>
          <cell r="BO320">
            <v>40872</v>
          </cell>
          <cell r="BP320" t="str">
            <v>X</v>
          </cell>
          <cell r="BQ320" t="str">
            <v>X</v>
          </cell>
          <cell r="BR320" t="str">
            <v>X</v>
          </cell>
          <cell r="BS320" t="str">
            <v>X</v>
          </cell>
          <cell r="BT320" t="str">
            <v>X</v>
          </cell>
          <cell r="BU320" t="str">
            <v>X</v>
          </cell>
          <cell r="BV320" t="str">
            <v>X</v>
          </cell>
          <cell r="BW320">
            <v>0</v>
          </cell>
          <cell r="BX320">
            <v>0</v>
          </cell>
          <cell r="BY320">
            <v>0</v>
          </cell>
          <cell r="BZ320" t="str">
            <v>X</v>
          </cell>
          <cell r="CA320" t="str">
            <v>X</v>
          </cell>
          <cell r="CB320" t="str">
            <v>X</v>
          </cell>
          <cell r="CC320">
            <v>1</v>
          </cell>
          <cell r="CD320">
            <v>0</v>
          </cell>
          <cell r="CE320">
            <v>0</v>
          </cell>
          <cell r="CF320">
            <v>0</v>
          </cell>
          <cell r="CG320">
            <v>0</v>
          </cell>
          <cell r="CH320">
            <v>0</v>
          </cell>
          <cell r="CI320">
            <v>0</v>
          </cell>
          <cell r="CJ320">
            <v>0</v>
          </cell>
          <cell r="CK320">
            <v>0</v>
          </cell>
          <cell r="CL320">
            <v>0</v>
          </cell>
          <cell r="CM320">
            <v>0</v>
          </cell>
          <cell r="CN320">
            <v>0</v>
          </cell>
          <cell r="CO320">
            <v>0</v>
          </cell>
        </row>
        <row r="321">
          <cell r="B321" t="str">
            <v>A2033176-01</v>
          </cell>
          <cell r="C321" t="str">
            <v xml:space="preserve">TAIKKISO </v>
          </cell>
          <cell r="D321" t="str">
            <v>Elkins</v>
          </cell>
          <cell r="E321">
            <v>0</v>
          </cell>
          <cell r="F321">
            <v>0</v>
          </cell>
          <cell r="G321">
            <v>0</v>
          </cell>
          <cell r="H321" t="str">
            <v>Madeleine</v>
          </cell>
          <cell r="I321" t="str">
            <v>TKK2011S-01</v>
          </cell>
          <cell r="J321">
            <v>0</v>
          </cell>
          <cell r="K321">
            <v>0</v>
          </cell>
          <cell r="L321">
            <v>0</v>
          </cell>
          <cell r="M321">
            <v>1</v>
          </cell>
          <cell r="N321" t="str">
            <v>LMV322</v>
          </cell>
          <cell r="O321">
            <v>34300</v>
          </cell>
          <cell r="P321">
            <v>0</v>
          </cell>
          <cell r="Q321" t="str">
            <v>STD</v>
          </cell>
          <cell r="R321" t="str">
            <v>PA</v>
          </cell>
          <cell r="S321" t="str">
            <v>N</v>
          </cell>
          <cell r="T321" t="str">
            <v>no</v>
          </cell>
          <cell r="U321">
            <v>0</v>
          </cell>
          <cell r="V321">
            <v>40774</v>
          </cell>
          <cell r="W321">
            <v>40851</v>
          </cell>
          <cell r="X321">
            <v>40892</v>
          </cell>
          <cell r="Y321">
            <v>0</v>
          </cell>
          <cell r="Z321">
            <v>40781</v>
          </cell>
          <cell r="AA321">
            <v>40781</v>
          </cell>
          <cell r="AB321">
            <v>40781</v>
          </cell>
          <cell r="AC321">
            <v>40780</v>
          </cell>
          <cell r="AD321">
            <v>40794</v>
          </cell>
          <cell r="AE321">
            <v>40803</v>
          </cell>
          <cell r="AF321">
            <v>40806</v>
          </cell>
          <cell r="AG321">
            <v>0</v>
          </cell>
          <cell r="AH321">
            <v>40862</v>
          </cell>
          <cell r="AI321" t="str">
            <v>-</v>
          </cell>
          <cell r="AJ321">
            <v>23</v>
          </cell>
          <cell r="AK321">
            <v>16.857142857142858</v>
          </cell>
          <cell r="AL321">
            <v>0</v>
          </cell>
          <cell r="AM321">
            <v>0</v>
          </cell>
          <cell r="AN321">
            <v>0</v>
          </cell>
          <cell r="AO321">
            <v>0</v>
          </cell>
          <cell r="AP321">
            <v>0</v>
          </cell>
          <cell r="AQ321">
            <v>40793</v>
          </cell>
          <cell r="AR321">
            <v>0</v>
          </cell>
          <cell r="AS321">
            <v>0</v>
          </cell>
          <cell r="AT321">
            <v>0</v>
          </cell>
          <cell r="AU321">
            <v>0</v>
          </cell>
          <cell r="AV321">
            <v>40827</v>
          </cell>
          <cell r="AW321">
            <v>0</v>
          </cell>
          <cell r="AX321">
            <v>40852</v>
          </cell>
          <cell r="AY321">
            <v>40900</v>
          </cell>
          <cell r="AZ321">
            <v>126</v>
          </cell>
          <cell r="BA321">
            <v>38</v>
          </cell>
          <cell r="BB321" t="str">
            <v>Late</v>
          </cell>
          <cell r="BC321" t="str">
            <v>On-Time/Early</v>
          </cell>
          <cell r="BD321" t="str">
            <v>EXW</v>
          </cell>
          <cell r="BE321" t="str">
            <v>Arvada</v>
          </cell>
          <cell r="BF321" t="str">
            <v>Taiwan</v>
          </cell>
          <cell r="BG321">
            <v>0</v>
          </cell>
          <cell r="BH321">
            <v>0</v>
          </cell>
          <cell r="BI321">
            <v>0</v>
          </cell>
          <cell r="BJ321">
            <v>40781</v>
          </cell>
          <cell r="BK321">
            <v>40788</v>
          </cell>
          <cell r="BL321">
            <v>40788</v>
          </cell>
          <cell r="BM321">
            <v>40802</v>
          </cell>
          <cell r="BN321">
            <v>40906</v>
          </cell>
          <cell r="BO321">
            <v>40913</v>
          </cell>
          <cell r="BP321" t="str">
            <v>-</v>
          </cell>
          <cell r="BQ321" t="str">
            <v>-</v>
          </cell>
          <cell r="BR321" t="str">
            <v>X</v>
          </cell>
          <cell r="BS321" t="str">
            <v>-</v>
          </cell>
          <cell r="BT321" t="str">
            <v>-</v>
          </cell>
          <cell r="BU321">
            <v>40925</v>
          </cell>
          <cell r="BV321" t="str">
            <v>X</v>
          </cell>
          <cell r="BW321">
            <v>0</v>
          </cell>
          <cell r="BX321">
            <v>0</v>
          </cell>
          <cell r="BY321">
            <v>0</v>
          </cell>
          <cell r="BZ321" t="str">
            <v>X</v>
          </cell>
          <cell r="CA321" t="str">
            <v>X</v>
          </cell>
          <cell r="CB321" t="str">
            <v>X</v>
          </cell>
          <cell r="CC321">
            <v>1</v>
          </cell>
          <cell r="CD321">
            <v>0</v>
          </cell>
          <cell r="CE321">
            <v>0</v>
          </cell>
          <cell r="CF321">
            <v>0</v>
          </cell>
          <cell r="CG321">
            <v>0</v>
          </cell>
          <cell r="CH321">
            <v>0</v>
          </cell>
          <cell r="CI321">
            <v>0</v>
          </cell>
          <cell r="CJ321">
            <v>0</v>
          </cell>
          <cell r="CK321">
            <v>0</v>
          </cell>
          <cell r="CL321">
            <v>0</v>
          </cell>
          <cell r="CM321">
            <v>0</v>
          </cell>
          <cell r="CN321">
            <v>0</v>
          </cell>
          <cell r="CO321">
            <v>0</v>
          </cell>
        </row>
        <row r="322">
          <cell r="B322" t="str">
            <v>C2027293-01</v>
          </cell>
          <cell r="C322" t="str">
            <v>DEVON GAS</v>
          </cell>
          <cell r="D322" t="str">
            <v>DeRoo</v>
          </cell>
          <cell r="E322">
            <v>0</v>
          </cell>
          <cell r="F322">
            <v>0</v>
          </cell>
          <cell r="G322">
            <v>0</v>
          </cell>
          <cell r="H322" t="str">
            <v>Kursten</v>
          </cell>
          <cell r="I322" t="str">
            <v>JBC110610B-REV2-AFE151256</v>
          </cell>
          <cell r="J322">
            <v>0</v>
          </cell>
          <cell r="K322">
            <v>0</v>
          </cell>
          <cell r="L322">
            <v>0</v>
          </cell>
          <cell r="M322">
            <v>1</v>
          </cell>
          <cell r="N322" t="str">
            <v>LMC-311F</v>
          </cell>
          <cell r="O322">
            <v>154199</v>
          </cell>
          <cell r="P322">
            <v>0</v>
          </cell>
          <cell r="Q322" t="str">
            <v>STD</v>
          </cell>
          <cell r="R322" t="str">
            <v>CA</v>
          </cell>
          <cell r="S322">
            <v>0</v>
          </cell>
          <cell r="T322" t="str">
            <v>no</v>
          </cell>
          <cell r="U322">
            <v>0</v>
          </cell>
          <cell r="V322">
            <v>40760</v>
          </cell>
          <cell r="W322">
            <v>40872</v>
          </cell>
          <cell r="X322">
            <v>40900</v>
          </cell>
          <cell r="Y322">
            <v>0</v>
          </cell>
          <cell r="Z322">
            <v>40767</v>
          </cell>
          <cell r="AA322">
            <v>40767</v>
          </cell>
          <cell r="AB322">
            <v>40774</v>
          </cell>
          <cell r="AC322">
            <v>40788</v>
          </cell>
          <cell r="AD322">
            <v>40802</v>
          </cell>
          <cell r="AE322">
            <v>40808</v>
          </cell>
          <cell r="AF322">
            <v>40812</v>
          </cell>
          <cell r="AG322">
            <v>0</v>
          </cell>
          <cell r="AH322">
            <v>40870</v>
          </cell>
          <cell r="AI322" t="str">
            <v>-</v>
          </cell>
          <cell r="AJ322">
            <v>37</v>
          </cell>
          <cell r="AK322">
            <v>20</v>
          </cell>
          <cell r="AL322">
            <v>0</v>
          </cell>
          <cell r="AM322">
            <v>0</v>
          </cell>
          <cell r="AN322">
            <v>0</v>
          </cell>
          <cell r="AO322">
            <v>0</v>
          </cell>
          <cell r="AP322">
            <v>0</v>
          </cell>
          <cell r="AQ322">
            <v>40800</v>
          </cell>
          <cell r="AR322">
            <v>0</v>
          </cell>
          <cell r="AS322">
            <v>0</v>
          </cell>
          <cell r="AT322">
            <v>0</v>
          </cell>
          <cell r="AU322">
            <v>0</v>
          </cell>
          <cell r="AV322">
            <v>40808</v>
          </cell>
          <cell r="AW322">
            <v>0</v>
          </cell>
          <cell r="AX322">
            <v>40840</v>
          </cell>
          <cell r="AY322">
            <v>40908</v>
          </cell>
          <cell r="AZ322">
            <v>148</v>
          </cell>
          <cell r="BA322">
            <v>35</v>
          </cell>
          <cell r="BB322" t="str">
            <v>On-Time/Early</v>
          </cell>
          <cell r="BC322" t="str">
            <v>On-Time/Early</v>
          </cell>
          <cell r="BD322">
            <v>0</v>
          </cell>
          <cell r="BE322">
            <v>0</v>
          </cell>
          <cell r="BF322">
            <v>0</v>
          </cell>
          <cell r="BG322">
            <v>0</v>
          </cell>
          <cell r="BH322">
            <v>0</v>
          </cell>
          <cell r="BI322">
            <v>0</v>
          </cell>
          <cell r="BJ322">
            <v>40767</v>
          </cell>
          <cell r="BK322">
            <v>40774</v>
          </cell>
          <cell r="BL322">
            <v>40781</v>
          </cell>
          <cell r="BM322">
            <v>40788</v>
          </cell>
          <cell r="BN322">
            <v>40914</v>
          </cell>
          <cell r="BO322">
            <v>40921</v>
          </cell>
          <cell r="BP322" t="str">
            <v>-</v>
          </cell>
          <cell r="BQ322" t="str">
            <v>-</v>
          </cell>
          <cell r="BR322" t="str">
            <v>X</v>
          </cell>
          <cell r="BS322" t="str">
            <v>-</v>
          </cell>
          <cell r="BT322" t="str">
            <v>-</v>
          </cell>
          <cell r="BU322">
            <v>41101</v>
          </cell>
          <cell r="BV322">
            <v>41101</v>
          </cell>
          <cell r="BW322">
            <v>0</v>
          </cell>
          <cell r="BX322">
            <v>0</v>
          </cell>
          <cell r="BY322">
            <v>0</v>
          </cell>
          <cell r="BZ322" t="str">
            <v>-</v>
          </cell>
          <cell r="CA322" t="str">
            <v>-</v>
          </cell>
          <cell r="CB322" t="str">
            <v>X</v>
          </cell>
          <cell r="CC322">
            <v>1</v>
          </cell>
          <cell r="CD322">
            <v>0</v>
          </cell>
          <cell r="CE322">
            <v>0</v>
          </cell>
          <cell r="CF322">
            <v>0</v>
          </cell>
          <cell r="CG322">
            <v>0</v>
          </cell>
          <cell r="CH322">
            <v>0</v>
          </cell>
          <cell r="CI322">
            <v>0</v>
          </cell>
          <cell r="CJ322">
            <v>0</v>
          </cell>
          <cell r="CK322">
            <v>0</v>
          </cell>
          <cell r="CL322">
            <v>0</v>
          </cell>
          <cell r="CM322">
            <v>0</v>
          </cell>
          <cell r="CN322">
            <v>0</v>
          </cell>
          <cell r="CO322">
            <v>0</v>
          </cell>
        </row>
        <row r="323">
          <cell r="B323" t="str">
            <v>B1999635-05-06</v>
          </cell>
          <cell r="C323" t="str">
            <v>Hong Kong Rising-Sun Int'l Ltd</v>
          </cell>
          <cell r="D323" t="str">
            <v>Jazmines</v>
          </cell>
          <cell r="E323">
            <v>0</v>
          </cell>
          <cell r="F323">
            <v>0</v>
          </cell>
          <cell r="G323">
            <v>0</v>
          </cell>
          <cell r="H323" t="str">
            <v>Mary</v>
          </cell>
          <cell r="I323" t="str">
            <v>SN-RS-110411</v>
          </cell>
          <cell r="J323">
            <v>0</v>
          </cell>
          <cell r="K323">
            <v>0</v>
          </cell>
          <cell r="L323" t="str">
            <v>Rea</v>
          </cell>
          <cell r="M323">
            <v>2</v>
          </cell>
          <cell r="N323" t="str">
            <v>P-3LKD-50</v>
          </cell>
          <cell r="O323">
            <v>71600</v>
          </cell>
          <cell r="P323">
            <v>0</v>
          </cell>
          <cell r="Q323" t="str">
            <v>STD</v>
          </cell>
          <cell r="R323" t="str">
            <v>P8</v>
          </cell>
          <cell r="S323" t="str">
            <v>N</v>
          </cell>
          <cell r="T323" t="str">
            <v>no</v>
          </cell>
          <cell r="U323">
            <v>0</v>
          </cell>
          <cell r="V323">
            <v>40694</v>
          </cell>
          <cell r="W323">
            <v>40858</v>
          </cell>
          <cell r="X323">
            <v>41029</v>
          </cell>
          <cell r="Y323">
            <v>0</v>
          </cell>
          <cell r="Z323">
            <v>40701</v>
          </cell>
          <cell r="AA323">
            <v>40701</v>
          </cell>
          <cell r="AB323">
            <v>40698</v>
          </cell>
          <cell r="AC323">
            <v>41029</v>
          </cell>
          <cell r="AD323">
            <v>41029</v>
          </cell>
          <cell r="AE323">
            <v>40812</v>
          </cell>
          <cell r="AF323">
            <v>40814</v>
          </cell>
          <cell r="AG323">
            <v>0</v>
          </cell>
          <cell r="AH323">
            <v>40999</v>
          </cell>
          <cell r="AI323" t="str">
            <v>-</v>
          </cell>
          <cell r="AJ323">
            <v>87</v>
          </cell>
          <cell r="AK323">
            <v>47.857142857142854</v>
          </cell>
          <cell r="AL323">
            <v>0</v>
          </cell>
          <cell r="AM323">
            <v>0</v>
          </cell>
          <cell r="AN323">
            <v>0</v>
          </cell>
          <cell r="AO323">
            <v>0</v>
          </cell>
          <cell r="AP323">
            <v>40841</v>
          </cell>
          <cell r="AQ323">
            <v>0</v>
          </cell>
          <cell r="AR323">
            <v>0</v>
          </cell>
          <cell r="AS323">
            <v>0</v>
          </cell>
          <cell r="AT323">
            <v>0</v>
          </cell>
          <cell r="AU323">
            <v>0</v>
          </cell>
          <cell r="AV323">
            <v>40970</v>
          </cell>
          <cell r="AW323">
            <v>0</v>
          </cell>
          <cell r="AX323">
            <v>40977</v>
          </cell>
          <cell r="AY323">
            <v>41029</v>
          </cell>
          <cell r="AZ323">
            <v>335</v>
          </cell>
          <cell r="BA323">
            <v>199</v>
          </cell>
          <cell r="BB323" t="str">
            <v>Late</v>
          </cell>
          <cell r="BC323" t="str">
            <v/>
          </cell>
          <cell r="BD323" t="str">
            <v>EXW</v>
          </cell>
          <cell r="BE323" t="str">
            <v>Arvada</v>
          </cell>
          <cell r="BF323" t="str">
            <v>China</v>
          </cell>
          <cell r="BG323">
            <v>0</v>
          </cell>
          <cell r="BH323">
            <v>0</v>
          </cell>
          <cell r="BI323">
            <v>0</v>
          </cell>
          <cell r="BJ323">
            <v>40701</v>
          </cell>
          <cell r="BK323">
            <v>40708</v>
          </cell>
          <cell r="BL323">
            <v>40700</v>
          </cell>
          <cell r="BM323">
            <v>40722</v>
          </cell>
          <cell r="BN323">
            <v>41043</v>
          </cell>
          <cell r="BO323">
            <v>41050</v>
          </cell>
          <cell r="BP323" t="str">
            <v>X</v>
          </cell>
          <cell r="BQ323" t="str">
            <v>X</v>
          </cell>
          <cell r="BR323" t="str">
            <v>X</v>
          </cell>
          <cell r="BS323" t="str">
            <v>X</v>
          </cell>
          <cell r="BT323" t="str">
            <v>X</v>
          </cell>
          <cell r="BU323" t="str">
            <v>X</v>
          </cell>
          <cell r="BV323" t="str">
            <v>X</v>
          </cell>
          <cell r="BW323">
            <v>0</v>
          </cell>
          <cell r="BX323">
            <v>0</v>
          </cell>
          <cell r="BY323">
            <v>0</v>
          </cell>
          <cell r="BZ323" t="str">
            <v>X</v>
          </cell>
          <cell r="CA323" t="str">
            <v>X</v>
          </cell>
          <cell r="CB323" t="str">
            <v>X</v>
          </cell>
          <cell r="CC323">
            <v>1</v>
          </cell>
          <cell r="CD323">
            <v>0</v>
          </cell>
          <cell r="CE323">
            <v>0</v>
          </cell>
          <cell r="CF323">
            <v>0</v>
          </cell>
          <cell r="CG323">
            <v>0</v>
          </cell>
          <cell r="CH323">
            <v>0</v>
          </cell>
          <cell r="CI323">
            <v>0</v>
          </cell>
          <cell r="CJ323">
            <v>0</v>
          </cell>
          <cell r="CK323">
            <v>0</v>
          </cell>
          <cell r="CL323">
            <v>0</v>
          </cell>
          <cell r="CM323">
            <v>0</v>
          </cell>
          <cell r="CN323">
            <v>0</v>
          </cell>
          <cell r="CO323">
            <v>0</v>
          </cell>
        </row>
        <row r="324">
          <cell r="B324" t="str">
            <v>A2024600-01</v>
          </cell>
          <cell r="C324" t="str">
            <v>ADM Glycol</v>
          </cell>
          <cell r="D324" t="str">
            <v>DeRoo</v>
          </cell>
          <cell r="E324">
            <v>0</v>
          </cell>
          <cell r="F324">
            <v>0</v>
          </cell>
          <cell r="G324">
            <v>0</v>
          </cell>
          <cell r="H324" t="str">
            <v>Mary</v>
          </cell>
          <cell r="I324" t="str">
            <v>PL4-1759301</v>
          </cell>
          <cell r="J324">
            <v>0</v>
          </cell>
          <cell r="K324">
            <v>0</v>
          </cell>
          <cell r="L324">
            <v>0</v>
          </cell>
          <cell r="M324">
            <v>1</v>
          </cell>
          <cell r="N324" t="str">
            <v>LMV-346</v>
          </cell>
          <cell r="O324">
            <v>143673</v>
          </cell>
          <cell r="P324">
            <v>0</v>
          </cell>
          <cell r="Q324" t="str">
            <v>STD</v>
          </cell>
          <cell r="R324" t="str">
            <v>PA</v>
          </cell>
          <cell r="S324" t="str">
            <v>N</v>
          </cell>
          <cell r="T324" t="str">
            <v>no</v>
          </cell>
          <cell r="U324">
            <v>0</v>
          </cell>
          <cell r="V324">
            <v>40753</v>
          </cell>
          <cell r="W324">
            <v>40861</v>
          </cell>
          <cell r="X324">
            <v>40868</v>
          </cell>
          <cell r="Y324">
            <v>0</v>
          </cell>
          <cell r="Z324">
            <v>40760</v>
          </cell>
          <cell r="AA324">
            <v>40760</v>
          </cell>
          <cell r="AB324">
            <v>40760</v>
          </cell>
          <cell r="AC324">
            <v>40756</v>
          </cell>
          <cell r="AD324">
            <v>40770</v>
          </cell>
          <cell r="AE324">
            <v>40813</v>
          </cell>
          <cell r="AF324">
            <v>40816</v>
          </cell>
          <cell r="AG324">
            <v>0</v>
          </cell>
          <cell r="AH324">
            <v>40838</v>
          </cell>
          <cell r="AI324" t="str">
            <v>-</v>
          </cell>
          <cell r="AJ324">
            <v>46</v>
          </cell>
          <cell r="AK324">
            <v>16.428571428571427</v>
          </cell>
          <cell r="AL324">
            <v>0</v>
          </cell>
          <cell r="AM324">
            <v>0</v>
          </cell>
          <cell r="AN324">
            <v>0</v>
          </cell>
          <cell r="AO324">
            <v>0</v>
          </cell>
          <cell r="AP324">
            <v>0</v>
          </cell>
          <cell r="AQ324">
            <v>0</v>
          </cell>
          <cell r="AR324">
            <v>0</v>
          </cell>
          <cell r="AS324">
            <v>0</v>
          </cell>
          <cell r="AT324">
            <v>0</v>
          </cell>
          <cell r="AU324">
            <v>0</v>
          </cell>
          <cell r="AV324">
            <v>40781</v>
          </cell>
          <cell r="AW324">
            <v>0</v>
          </cell>
          <cell r="AX324">
            <v>40813</v>
          </cell>
          <cell r="AY324">
            <v>40864</v>
          </cell>
          <cell r="AZ324">
            <v>111</v>
          </cell>
          <cell r="BA324">
            <v>21</v>
          </cell>
          <cell r="BB324" t="str">
            <v>On-Time/Early</v>
          </cell>
          <cell r="BC324" t="str">
            <v/>
          </cell>
          <cell r="BD324">
            <v>0</v>
          </cell>
          <cell r="BE324">
            <v>0</v>
          </cell>
          <cell r="BF324">
            <v>0</v>
          </cell>
          <cell r="BG324">
            <v>0</v>
          </cell>
          <cell r="BH324">
            <v>0</v>
          </cell>
          <cell r="BI324">
            <v>0</v>
          </cell>
          <cell r="BJ324">
            <v>40760</v>
          </cell>
          <cell r="BK324">
            <v>40767</v>
          </cell>
          <cell r="BL324">
            <v>40767</v>
          </cell>
          <cell r="BM324">
            <v>40781</v>
          </cell>
          <cell r="BN324">
            <v>40882</v>
          </cell>
          <cell r="BO324">
            <v>40889</v>
          </cell>
          <cell r="BP324" t="str">
            <v>X</v>
          </cell>
          <cell r="BQ324" t="str">
            <v>X</v>
          </cell>
          <cell r="BR324" t="str">
            <v>X</v>
          </cell>
          <cell r="BS324" t="str">
            <v>X</v>
          </cell>
          <cell r="BT324" t="str">
            <v>X</v>
          </cell>
          <cell r="BU324" t="str">
            <v>X</v>
          </cell>
          <cell r="BV324" t="str">
            <v>X</v>
          </cell>
          <cell r="BW324">
            <v>0</v>
          </cell>
          <cell r="BX324">
            <v>0</v>
          </cell>
          <cell r="BY324">
            <v>0</v>
          </cell>
          <cell r="BZ324" t="str">
            <v>X</v>
          </cell>
          <cell r="CA324" t="str">
            <v>X</v>
          </cell>
          <cell r="CB324" t="str">
            <v>X</v>
          </cell>
          <cell r="CC324">
            <v>1</v>
          </cell>
          <cell r="CD324">
            <v>0</v>
          </cell>
          <cell r="CE324">
            <v>0</v>
          </cell>
          <cell r="CF324">
            <v>0</v>
          </cell>
          <cell r="CG324">
            <v>0</v>
          </cell>
          <cell r="CH324">
            <v>0</v>
          </cell>
          <cell r="CI324">
            <v>0</v>
          </cell>
          <cell r="CJ324">
            <v>0</v>
          </cell>
          <cell r="CK324">
            <v>0</v>
          </cell>
          <cell r="CL324">
            <v>0</v>
          </cell>
          <cell r="CM324">
            <v>0</v>
          </cell>
          <cell r="CN324">
            <v>0</v>
          </cell>
          <cell r="CO324">
            <v>0</v>
          </cell>
        </row>
        <row r="325">
          <cell r="B325" t="str">
            <v>C2028938-01</v>
          </cell>
          <cell r="C325" t="str">
            <v>Valerus / Insulation Specialists</v>
          </cell>
          <cell r="D325" t="str">
            <v>Boening</v>
          </cell>
          <cell r="E325">
            <v>0</v>
          </cell>
          <cell r="F325">
            <v>0</v>
          </cell>
          <cell r="G325">
            <v>0</v>
          </cell>
          <cell r="H325" t="str">
            <v>Margaret</v>
          </cell>
          <cell r="I325" t="str">
            <v>HOU0051449</v>
          </cell>
          <cell r="J325">
            <v>0</v>
          </cell>
          <cell r="K325">
            <v>0</v>
          </cell>
          <cell r="L325">
            <v>0</v>
          </cell>
          <cell r="M325">
            <v>1</v>
          </cell>
          <cell r="N325" t="str">
            <v>LMC-311P</v>
          </cell>
          <cell r="O325">
            <v>124712</v>
          </cell>
          <cell r="P325">
            <v>0</v>
          </cell>
          <cell r="Q325" t="str">
            <v>STD</v>
          </cell>
          <cell r="R325" t="str">
            <v>CA</v>
          </cell>
          <cell r="S325" t="str">
            <v>N</v>
          </cell>
          <cell r="T325" t="str">
            <v>no</v>
          </cell>
          <cell r="U325">
            <v>0</v>
          </cell>
          <cell r="V325">
            <v>40765</v>
          </cell>
          <cell r="W325">
            <v>40878</v>
          </cell>
          <cell r="X325">
            <v>40868</v>
          </cell>
          <cell r="Y325">
            <v>0</v>
          </cell>
          <cell r="Z325">
            <v>40772</v>
          </cell>
          <cell r="AA325">
            <v>40772</v>
          </cell>
          <cell r="AB325">
            <v>40779</v>
          </cell>
          <cell r="AC325">
            <v>40756</v>
          </cell>
          <cell r="AD325">
            <v>40770</v>
          </cell>
          <cell r="AE325">
            <v>40814</v>
          </cell>
          <cell r="AF325">
            <v>40818</v>
          </cell>
          <cell r="AG325">
            <v>0</v>
          </cell>
          <cell r="AH325">
            <v>40838</v>
          </cell>
          <cell r="AI325" t="str">
            <v>-</v>
          </cell>
          <cell r="AJ325">
            <v>38</v>
          </cell>
          <cell r="AK325">
            <v>14.714285714285714</v>
          </cell>
          <cell r="AL325">
            <v>0</v>
          </cell>
          <cell r="AM325">
            <v>0</v>
          </cell>
          <cell r="AN325">
            <v>0</v>
          </cell>
          <cell r="AO325">
            <v>0</v>
          </cell>
          <cell r="AP325">
            <v>0</v>
          </cell>
          <cell r="AQ325">
            <v>40773</v>
          </cell>
          <cell r="AR325">
            <v>0</v>
          </cell>
          <cell r="AS325">
            <v>0</v>
          </cell>
          <cell r="AT325">
            <v>0</v>
          </cell>
          <cell r="AU325">
            <v>0</v>
          </cell>
          <cell r="AV325">
            <v>40808</v>
          </cell>
          <cell r="AW325">
            <v>0</v>
          </cell>
          <cell r="AX325">
            <v>40813</v>
          </cell>
          <cell r="AY325">
            <v>40877</v>
          </cell>
          <cell r="AZ325">
            <v>112</v>
          </cell>
          <cell r="BA325">
            <v>32</v>
          </cell>
          <cell r="BB325" t="str">
            <v>On-Time/Early</v>
          </cell>
          <cell r="BC325" t="str">
            <v>Late</v>
          </cell>
          <cell r="BD325">
            <v>0</v>
          </cell>
          <cell r="BE325">
            <v>0</v>
          </cell>
          <cell r="BF325">
            <v>0</v>
          </cell>
          <cell r="BG325">
            <v>0</v>
          </cell>
          <cell r="BH325">
            <v>0</v>
          </cell>
          <cell r="BI325">
            <v>0</v>
          </cell>
          <cell r="BJ325">
            <v>40772</v>
          </cell>
          <cell r="BK325">
            <v>40779</v>
          </cell>
          <cell r="BL325">
            <v>40786</v>
          </cell>
          <cell r="BM325">
            <v>40793</v>
          </cell>
          <cell r="BN325">
            <v>40882</v>
          </cell>
          <cell r="BO325">
            <v>40889</v>
          </cell>
          <cell r="BP325" t="str">
            <v>X</v>
          </cell>
          <cell r="BQ325" t="str">
            <v>X</v>
          </cell>
          <cell r="BR325" t="str">
            <v>X</v>
          </cell>
          <cell r="BS325" t="str">
            <v>X</v>
          </cell>
          <cell r="BT325" t="str">
            <v>X</v>
          </cell>
          <cell r="BU325" t="str">
            <v>X</v>
          </cell>
          <cell r="BV325" t="str">
            <v>X</v>
          </cell>
          <cell r="BW325">
            <v>0</v>
          </cell>
          <cell r="BX325">
            <v>0</v>
          </cell>
          <cell r="BY325">
            <v>0</v>
          </cell>
          <cell r="BZ325" t="str">
            <v>X</v>
          </cell>
          <cell r="CA325" t="str">
            <v>X</v>
          </cell>
          <cell r="CB325" t="str">
            <v>X</v>
          </cell>
          <cell r="CC325">
            <v>1</v>
          </cell>
          <cell r="CD325">
            <v>0</v>
          </cell>
          <cell r="CE325">
            <v>0</v>
          </cell>
          <cell r="CF325">
            <v>0</v>
          </cell>
          <cell r="CG325">
            <v>0</v>
          </cell>
          <cell r="CH325">
            <v>0</v>
          </cell>
          <cell r="CI325">
            <v>0</v>
          </cell>
          <cell r="CJ325">
            <v>0</v>
          </cell>
          <cell r="CK325">
            <v>0</v>
          </cell>
          <cell r="CL325">
            <v>0</v>
          </cell>
          <cell r="CM325">
            <v>0</v>
          </cell>
          <cell r="CN325">
            <v>0</v>
          </cell>
          <cell r="CO325">
            <v>0</v>
          </cell>
        </row>
        <row r="326">
          <cell r="B326" t="str">
            <v>C2037650-01</v>
          </cell>
          <cell r="C326" t="str">
            <v xml:space="preserve">Exterran Energy Solutions, L.P. </v>
          </cell>
          <cell r="D326" t="str">
            <v>Horner</v>
          </cell>
          <cell r="E326">
            <v>0</v>
          </cell>
          <cell r="F326">
            <v>0</v>
          </cell>
          <cell r="G326">
            <v>0</v>
          </cell>
          <cell r="H326" t="str">
            <v>Margaret</v>
          </cell>
          <cell r="I326">
            <v>5182636</v>
          </cell>
          <cell r="J326">
            <v>0</v>
          </cell>
          <cell r="K326">
            <v>0</v>
          </cell>
          <cell r="L326">
            <v>0</v>
          </cell>
          <cell r="M326">
            <v>1</v>
          </cell>
          <cell r="N326" t="str">
            <v>LMC311F</v>
          </cell>
          <cell r="O326">
            <v>163230.6</v>
          </cell>
          <cell r="P326">
            <v>0</v>
          </cell>
          <cell r="Q326">
            <v>0</v>
          </cell>
          <cell r="R326" t="str">
            <v>CA</v>
          </cell>
          <cell r="S326" t="str">
            <v>N</v>
          </cell>
          <cell r="T326" t="str">
            <v>no</v>
          </cell>
          <cell r="U326">
            <v>0</v>
          </cell>
          <cell r="V326">
            <v>40786</v>
          </cell>
          <cell r="W326">
            <v>40878</v>
          </cell>
          <cell r="X326">
            <v>40877</v>
          </cell>
          <cell r="Y326">
            <v>0</v>
          </cell>
          <cell r="Z326">
            <v>40793</v>
          </cell>
          <cell r="AA326">
            <v>40793</v>
          </cell>
          <cell r="AB326">
            <v>40800</v>
          </cell>
          <cell r="AC326">
            <v>40765</v>
          </cell>
          <cell r="AD326">
            <v>40779</v>
          </cell>
          <cell r="AE326">
            <v>40814</v>
          </cell>
          <cell r="AF326">
            <v>40818</v>
          </cell>
          <cell r="AG326">
            <v>0</v>
          </cell>
          <cell r="AH326">
            <v>40847</v>
          </cell>
          <cell r="AI326" t="str">
            <v>-</v>
          </cell>
          <cell r="AJ326">
            <v>23</v>
          </cell>
          <cell r="AK326">
            <v>13</v>
          </cell>
          <cell r="AL326">
            <v>0</v>
          </cell>
          <cell r="AM326">
            <v>0</v>
          </cell>
          <cell r="AN326">
            <v>0</v>
          </cell>
          <cell r="AO326">
            <v>0</v>
          </cell>
          <cell r="AP326">
            <v>0</v>
          </cell>
          <cell r="AQ326">
            <v>0</v>
          </cell>
          <cell r="AR326">
            <v>0</v>
          </cell>
          <cell r="AS326">
            <v>0</v>
          </cell>
          <cell r="AT326">
            <v>0</v>
          </cell>
          <cell r="AU326">
            <v>0</v>
          </cell>
          <cell r="AV326">
            <v>40787</v>
          </cell>
          <cell r="AW326">
            <v>0</v>
          </cell>
          <cell r="AX326">
            <v>40809</v>
          </cell>
          <cell r="AY326">
            <v>40868</v>
          </cell>
          <cell r="AZ326">
            <v>82</v>
          </cell>
          <cell r="BA326">
            <v>2</v>
          </cell>
          <cell r="BB326" t="str">
            <v>On-Time/Early</v>
          </cell>
          <cell r="BC326" t="str">
            <v/>
          </cell>
          <cell r="BD326" t="str">
            <v>FOB</v>
          </cell>
          <cell r="BE326" t="str">
            <v>Arvada</v>
          </cell>
          <cell r="BF326" t="str">
            <v>USA</v>
          </cell>
          <cell r="BG326">
            <v>0</v>
          </cell>
          <cell r="BH326">
            <v>0</v>
          </cell>
          <cell r="BI326">
            <v>0</v>
          </cell>
          <cell r="BJ326">
            <v>40793</v>
          </cell>
          <cell r="BK326">
            <v>40800</v>
          </cell>
          <cell r="BL326">
            <v>40807</v>
          </cell>
          <cell r="BM326">
            <v>40814</v>
          </cell>
          <cell r="BN326">
            <v>40891</v>
          </cell>
          <cell r="BO326">
            <v>40898</v>
          </cell>
          <cell r="BP326" t="str">
            <v>X</v>
          </cell>
          <cell r="BQ326" t="str">
            <v>X</v>
          </cell>
          <cell r="BR326" t="str">
            <v>X</v>
          </cell>
          <cell r="BS326" t="str">
            <v>X</v>
          </cell>
          <cell r="BT326" t="str">
            <v>X</v>
          </cell>
          <cell r="BU326" t="str">
            <v>X</v>
          </cell>
          <cell r="BV326" t="str">
            <v>X</v>
          </cell>
          <cell r="BW326">
            <v>0</v>
          </cell>
          <cell r="BX326">
            <v>0</v>
          </cell>
          <cell r="BY326">
            <v>0</v>
          </cell>
          <cell r="BZ326" t="str">
            <v>X</v>
          </cell>
          <cell r="CA326" t="str">
            <v>X</v>
          </cell>
          <cell r="CB326" t="str">
            <v>X</v>
          </cell>
          <cell r="CC326">
            <v>1</v>
          </cell>
          <cell r="CD326">
            <v>0</v>
          </cell>
          <cell r="CE326">
            <v>0</v>
          </cell>
          <cell r="CF326">
            <v>0</v>
          </cell>
          <cell r="CG326">
            <v>0</v>
          </cell>
          <cell r="CH326">
            <v>0</v>
          </cell>
          <cell r="CI326">
            <v>0</v>
          </cell>
          <cell r="CJ326">
            <v>0</v>
          </cell>
          <cell r="CK326">
            <v>0</v>
          </cell>
          <cell r="CL326">
            <v>0</v>
          </cell>
          <cell r="CM326">
            <v>0</v>
          </cell>
          <cell r="CN326">
            <v>0</v>
          </cell>
          <cell r="CO326">
            <v>0</v>
          </cell>
        </row>
        <row r="327">
          <cell r="B327" t="str">
            <v>H2026438-01-02</v>
          </cell>
          <cell r="C327" t="str">
            <v>Sinopec USA / Yanshan</v>
          </cell>
          <cell r="D327" t="str">
            <v>Hepler</v>
          </cell>
          <cell r="E327">
            <v>0</v>
          </cell>
          <cell r="F327">
            <v>0</v>
          </cell>
          <cell r="G327">
            <v>0</v>
          </cell>
          <cell r="H327" t="str">
            <v>Nancy</v>
          </cell>
          <cell r="I327" t="str">
            <v>11-PEC-EQPJ126W</v>
          </cell>
          <cell r="J327">
            <v>0</v>
          </cell>
          <cell r="K327">
            <v>0</v>
          </cell>
          <cell r="L327">
            <v>0</v>
          </cell>
          <cell r="M327">
            <v>2</v>
          </cell>
          <cell r="N327" t="str">
            <v>HMP-3000</v>
          </cell>
          <cell r="O327">
            <v>1674000</v>
          </cell>
          <cell r="P327">
            <v>0</v>
          </cell>
          <cell r="Q327" t="str">
            <v>CPX</v>
          </cell>
          <cell r="R327" t="str">
            <v>HMP</v>
          </cell>
          <cell r="S327">
            <v>0</v>
          </cell>
          <cell r="T327" t="str">
            <v>no</v>
          </cell>
          <cell r="U327">
            <v>0</v>
          </cell>
          <cell r="V327">
            <v>40758</v>
          </cell>
          <cell r="W327">
            <v>41014</v>
          </cell>
          <cell r="X327">
            <v>40878</v>
          </cell>
          <cell r="Y327">
            <v>0</v>
          </cell>
          <cell r="Z327">
            <v>40765</v>
          </cell>
          <cell r="AA327">
            <v>40765</v>
          </cell>
          <cell r="AB327">
            <v>40765</v>
          </cell>
          <cell r="AC327">
            <v>40598</v>
          </cell>
          <cell r="AD327">
            <v>40626</v>
          </cell>
          <cell r="AE327">
            <v>40804</v>
          </cell>
          <cell r="AF327">
            <v>40818</v>
          </cell>
          <cell r="AG327">
            <v>0</v>
          </cell>
          <cell r="AH327">
            <v>40848</v>
          </cell>
          <cell r="AI327">
            <v>40724</v>
          </cell>
          <cell r="AJ327">
            <v>43</v>
          </cell>
          <cell r="AK327">
            <v>17.142857142857142</v>
          </cell>
          <cell r="AL327">
            <v>0</v>
          </cell>
          <cell r="AM327">
            <v>0</v>
          </cell>
          <cell r="AN327">
            <v>0</v>
          </cell>
          <cell r="AO327">
            <v>0</v>
          </cell>
          <cell r="AP327">
            <v>0</v>
          </cell>
          <cell r="AQ327">
            <v>40794</v>
          </cell>
          <cell r="AR327">
            <v>0</v>
          </cell>
          <cell r="AS327">
            <v>0</v>
          </cell>
          <cell r="AT327">
            <v>0</v>
          </cell>
          <cell r="AU327">
            <v>0</v>
          </cell>
          <cell r="AV327">
            <v>40821</v>
          </cell>
          <cell r="AW327">
            <v>0</v>
          </cell>
          <cell r="AX327">
            <v>40830</v>
          </cell>
          <cell r="AY327">
            <v>40892</v>
          </cell>
          <cell r="AZ327">
            <v>134</v>
          </cell>
          <cell r="BA327">
            <v>46</v>
          </cell>
          <cell r="BB327" t="str">
            <v>Late</v>
          </cell>
          <cell r="BC327" t="str">
            <v>Late</v>
          </cell>
          <cell r="BD327" t="str">
            <v>CIF</v>
          </cell>
          <cell r="BE327" t="str">
            <v>Tianjin Seaport USA</v>
          </cell>
          <cell r="BF327" t="str">
            <v>China</v>
          </cell>
          <cell r="BG327">
            <v>0</v>
          </cell>
          <cell r="BH327">
            <v>0</v>
          </cell>
          <cell r="BI327">
            <v>0</v>
          </cell>
          <cell r="BJ327">
            <v>40765</v>
          </cell>
          <cell r="BK327">
            <v>40772</v>
          </cell>
          <cell r="BL327">
            <v>40779</v>
          </cell>
          <cell r="BM327">
            <v>40786</v>
          </cell>
          <cell r="BN327">
            <v>40920</v>
          </cell>
          <cell r="BO327">
            <v>40927</v>
          </cell>
          <cell r="BP327" t="str">
            <v>X</v>
          </cell>
          <cell r="BQ327" t="str">
            <v>X</v>
          </cell>
          <cell r="BR327" t="str">
            <v>X</v>
          </cell>
          <cell r="BS327" t="str">
            <v>X</v>
          </cell>
          <cell r="BT327" t="str">
            <v>X</v>
          </cell>
          <cell r="BU327" t="str">
            <v>X</v>
          </cell>
          <cell r="BV327" t="str">
            <v>X</v>
          </cell>
          <cell r="BW327">
            <v>0</v>
          </cell>
          <cell r="BX327">
            <v>0</v>
          </cell>
          <cell r="BY327">
            <v>0</v>
          </cell>
          <cell r="BZ327" t="str">
            <v>X</v>
          </cell>
          <cell r="CA327" t="str">
            <v>X</v>
          </cell>
          <cell r="CB327" t="str">
            <v>X</v>
          </cell>
          <cell r="CC327">
            <v>1</v>
          </cell>
          <cell r="CD327">
            <v>0</v>
          </cell>
          <cell r="CE327">
            <v>0</v>
          </cell>
          <cell r="CF327">
            <v>0</v>
          </cell>
          <cell r="CG327">
            <v>0</v>
          </cell>
          <cell r="CH327">
            <v>0</v>
          </cell>
          <cell r="CI327">
            <v>0</v>
          </cell>
          <cell r="CJ327">
            <v>0</v>
          </cell>
          <cell r="CK327">
            <v>0</v>
          </cell>
          <cell r="CL327">
            <v>0</v>
          </cell>
          <cell r="CM327">
            <v>0</v>
          </cell>
          <cell r="CN327">
            <v>0</v>
          </cell>
          <cell r="CO327">
            <v>0</v>
          </cell>
        </row>
        <row r="328">
          <cell r="B328" t="str">
            <v>C2072137-01</v>
          </cell>
          <cell r="C328" t="str">
            <v>ConocoPhillips</v>
          </cell>
          <cell r="D328" t="str">
            <v>Horner</v>
          </cell>
          <cell r="E328">
            <v>0</v>
          </cell>
          <cell r="F328">
            <v>0</v>
          </cell>
          <cell r="G328">
            <v>0</v>
          </cell>
          <cell r="H328" t="str">
            <v>Margaret</v>
          </cell>
          <cell r="I328">
            <v>4516071827</v>
          </cell>
          <cell r="J328">
            <v>0</v>
          </cell>
          <cell r="K328">
            <v>0</v>
          </cell>
          <cell r="L328">
            <v>0</v>
          </cell>
          <cell r="M328">
            <v>1</v>
          </cell>
          <cell r="N328" t="str">
            <v>LMC-311F</v>
          </cell>
          <cell r="O328">
            <v>129110</v>
          </cell>
          <cell r="P328">
            <v>0</v>
          </cell>
          <cell r="Q328" t="str">
            <v>STD</v>
          </cell>
          <cell r="R328" t="str">
            <v>CC</v>
          </cell>
          <cell r="S328" t="str">
            <v>N</v>
          </cell>
          <cell r="T328" t="str">
            <v>no</v>
          </cell>
          <cell r="U328">
            <v>0</v>
          </cell>
          <cell r="V328">
            <v>40875</v>
          </cell>
          <cell r="W328">
            <v>40913</v>
          </cell>
          <cell r="X328">
            <v>41068</v>
          </cell>
          <cell r="Y328">
            <v>0</v>
          </cell>
          <cell r="Z328">
            <v>40882</v>
          </cell>
          <cell r="AA328">
            <v>40882</v>
          </cell>
          <cell r="AB328">
            <v>40889</v>
          </cell>
          <cell r="AC328">
            <v>40956</v>
          </cell>
          <cell r="AD328">
            <v>40970</v>
          </cell>
          <cell r="AE328">
            <v>40814</v>
          </cell>
          <cell r="AF328">
            <v>40818</v>
          </cell>
          <cell r="AG328">
            <v>0</v>
          </cell>
          <cell r="AH328">
            <v>41038</v>
          </cell>
          <cell r="AI328" t="str">
            <v>-</v>
          </cell>
          <cell r="AJ328">
            <v>-41</v>
          </cell>
          <cell r="AK328">
            <v>27.571428571428573</v>
          </cell>
          <cell r="AL328">
            <v>0</v>
          </cell>
          <cell r="AM328">
            <v>0</v>
          </cell>
          <cell r="AN328">
            <v>0</v>
          </cell>
          <cell r="AO328">
            <v>0</v>
          </cell>
          <cell r="AP328">
            <v>0</v>
          </cell>
          <cell r="AQ328">
            <v>0</v>
          </cell>
          <cell r="AR328">
            <v>0</v>
          </cell>
          <cell r="AS328">
            <v>0</v>
          </cell>
          <cell r="AT328">
            <v>0</v>
          </cell>
          <cell r="AU328">
            <v>0</v>
          </cell>
          <cell r="AV328">
            <v>40822</v>
          </cell>
          <cell r="AW328">
            <v>0</v>
          </cell>
          <cell r="AX328">
            <v>40884</v>
          </cell>
          <cell r="AY328">
            <v>41086</v>
          </cell>
          <cell r="AZ328">
            <v>211</v>
          </cell>
          <cell r="BA328">
            <v>-38</v>
          </cell>
          <cell r="BB328" t="str">
            <v>Late</v>
          </cell>
          <cell r="BC328" t="str">
            <v/>
          </cell>
          <cell r="BD328" t="str">
            <v>FCA</v>
          </cell>
          <cell r="BE328" t="str">
            <v>Arvada</v>
          </cell>
          <cell r="BF328" t="str">
            <v>USA</v>
          </cell>
          <cell r="BG328">
            <v>0</v>
          </cell>
          <cell r="BH328">
            <v>0</v>
          </cell>
          <cell r="BI328">
            <v>0</v>
          </cell>
          <cell r="BJ328">
            <v>40882</v>
          </cell>
          <cell r="BK328">
            <v>40889</v>
          </cell>
          <cell r="BL328">
            <v>40905</v>
          </cell>
          <cell r="BM328">
            <v>40903</v>
          </cell>
          <cell r="BN328">
            <v>41082</v>
          </cell>
          <cell r="BO328">
            <v>41089</v>
          </cell>
          <cell r="BP328" t="str">
            <v>X</v>
          </cell>
          <cell r="BQ328" t="str">
            <v>X</v>
          </cell>
          <cell r="BR328" t="str">
            <v>X</v>
          </cell>
          <cell r="BS328" t="str">
            <v>X</v>
          </cell>
          <cell r="BT328" t="str">
            <v>X</v>
          </cell>
          <cell r="BU328" t="str">
            <v>X</v>
          </cell>
          <cell r="BV328" t="str">
            <v>X</v>
          </cell>
          <cell r="BW328">
            <v>0</v>
          </cell>
          <cell r="BX328">
            <v>0</v>
          </cell>
          <cell r="BY328">
            <v>0</v>
          </cell>
          <cell r="BZ328" t="str">
            <v>X</v>
          </cell>
          <cell r="CA328" t="str">
            <v>X</v>
          </cell>
          <cell r="CB328" t="str">
            <v>X</v>
          </cell>
          <cell r="CC328">
            <v>1</v>
          </cell>
          <cell r="CD328">
            <v>0</v>
          </cell>
          <cell r="CE328">
            <v>0</v>
          </cell>
          <cell r="CF328">
            <v>0</v>
          </cell>
          <cell r="CG328">
            <v>0</v>
          </cell>
          <cell r="CH328">
            <v>0</v>
          </cell>
          <cell r="CI328">
            <v>0</v>
          </cell>
          <cell r="CJ328">
            <v>0</v>
          </cell>
          <cell r="CK328">
            <v>0</v>
          </cell>
          <cell r="CL328">
            <v>0</v>
          </cell>
          <cell r="CM328">
            <v>0</v>
          </cell>
          <cell r="CN328">
            <v>0</v>
          </cell>
          <cell r="CO328">
            <v>0</v>
          </cell>
        </row>
        <row r="329">
          <cell r="B329" t="str">
            <v>A1995651-01-02</v>
          </cell>
          <cell r="C329" t="str">
            <v>TURBO MECH / SHELL EASTERN</v>
          </cell>
          <cell r="D329" t="str">
            <v>Pastore</v>
          </cell>
          <cell r="E329">
            <v>0</v>
          </cell>
          <cell r="F329">
            <v>0</v>
          </cell>
          <cell r="G329">
            <v>0</v>
          </cell>
          <cell r="H329" t="str">
            <v>Christina</v>
          </cell>
          <cell r="I329" t="str">
            <v>04/8667-REV.1</v>
          </cell>
          <cell r="J329">
            <v>0</v>
          </cell>
          <cell r="K329">
            <v>0</v>
          </cell>
          <cell r="L329" t="str">
            <v>Rea</v>
          </cell>
          <cell r="M329">
            <v>2</v>
          </cell>
          <cell r="N329" t="str">
            <v>LMV316</v>
          </cell>
          <cell r="O329">
            <v>817095.5</v>
          </cell>
          <cell r="P329">
            <v>0</v>
          </cell>
          <cell r="Q329" t="str">
            <v>CPX</v>
          </cell>
          <cell r="R329" t="str">
            <v>PE</v>
          </cell>
          <cell r="S329" t="str">
            <v>N</v>
          </cell>
          <cell r="T329" t="str">
            <v>no</v>
          </cell>
          <cell r="U329">
            <v>0</v>
          </cell>
          <cell r="V329">
            <v>40682</v>
          </cell>
          <cell r="W329">
            <v>40897</v>
          </cell>
          <cell r="X329">
            <v>40883</v>
          </cell>
          <cell r="Y329">
            <v>0</v>
          </cell>
          <cell r="Z329">
            <v>40689</v>
          </cell>
          <cell r="AA329">
            <v>40689</v>
          </cell>
          <cell r="AB329">
            <v>40689</v>
          </cell>
          <cell r="AC329">
            <v>40757</v>
          </cell>
          <cell r="AD329">
            <v>40771</v>
          </cell>
          <cell r="AE329">
            <v>40817</v>
          </cell>
          <cell r="AF329">
            <v>40822</v>
          </cell>
          <cell r="AG329">
            <v>0</v>
          </cell>
          <cell r="AH329">
            <v>40853</v>
          </cell>
          <cell r="AI329" t="str">
            <v>-</v>
          </cell>
          <cell r="AJ329">
            <v>101</v>
          </cell>
          <cell r="AK329">
            <v>28.714285714285715</v>
          </cell>
          <cell r="AL329">
            <v>0</v>
          </cell>
          <cell r="AM329">
            <v>0</v>
          </cell>
          <cell r="AN329">
            <v>0</v>
          </cell>
          <cell r="AO329">
            <v>0</v>
          </cell>
          <cell r="AP329">
            <v>0</v>
          </cell>
          <cell r="AQ329">
            <v>40797</v>
          </cell>
          <cell r="AR329">
            <v>0</v>
          </cell>
          <cell r="AS329">
            <v>0</v>
          </cell>
          <cell r="AT329">
            <v>0</v>
          </cell>
          <cell r="AU329">
            <v>0</v>
          </cell>
          <cell r="AV329">
            <v>40820</v>
          </cell>
          <cell r="AW329">
            <v>0</v>
          </cell>
          <cell r="AX329">
            <v>40821</v>
          </cell>
          <cell r="AY329">
            <v>40877</v>
          </cell>
          <cell r="AZ329">
            <v>195</v>
          </cell>
          <cell r="BA329">
            <v>99</v>
          </cell>
          <cell r="BB329" t="str">
            <v>On-Time/Early</v>
          </cell>
          <cell r="BC329" t="str">
            <v>Late</v>
          </cell>
          <cell r="BD329" t="str">
            <v>EXW</v>
          </cell>
          <cell r="BE329" t="str">
            <v>Arvada</v>
          </cell>
          <cell r="BF329" t="str">
            <v>Singapore</v>
          </cell>
          <cell r="BG329">
            <v>0</v>
          </cell>
          <cell r="BH329">
            <v>0</v>
          </cell>
          <cell r="BI329">
            <v>0</v>
          </cell>
          <cell r="BJ329">
            <v>40689</v>
          </cell>
          <cell r="BK329">
            <v>40696</v>
          </cell>
          <cell r="BL329">
            <v>40705</v>
          </cell>
          <cell r="BM329">
            <v>40710</v>
          </cell>
          <cell r="BN329">
            <v>40897</v>
          </cell>
          <cell r="BO329">
            <v>40904</v>
          </cell>
          <cell r="BP329" t="str">
            <v>X</v>
          </cell>
          <cell r="BQ329" t="str">
            <v>X</v>
          </cell>
          <cell r="BR329" t="str">
            <v>X</v>
          </cell>
          <cell r="BS329" t="str">
            <v>X</v>
          </cell>
          <cell r="BT329" t="str">
            <v>X</v>
          </cell>
          <cell r="BU329" t="str">
            <v>X</v>
          </cell>
          <cell r="BV329" t="str">
            <v>X</v>
          </cell>
          <cell r="BW329">
            <v>0</v>
          </cell>
          <cell r="BX329">
            <v>0</v>
          </cell>
          <cell r="BY329">
            <v>0</v>
          </cell>
          <cell r="BZ329" t="str">
            <v>X</v>
          </cell>
          <cell r="CA329" t="str">
            <v>X</v>
          </cell>
          <cell r="CB329" t="str">
            <v>X</v>
          </cell>
          <cell r="CC329">
            <v>1</v>
          </cell>
          <cell r="CD329">
            <v>0</v>
          </cell>
          <cell r="CE329">
            <v>0</v>
          </cell>
          <cell r="CF329">
            <v>0</v>
          </cell>
          <cell r="CG329">
            <v>0</v>
          </cell>
          <cell r="CH329">
            <v>0</v>
          </cell>
          <cell r="CI329">
            <v>0</v>
          </cell>
          <cell r="CJ329">
            <v>0</v>
          </cell>
          <cell r="CK329">
            <v>0</v>
          </cell>
          <cell r="CL329">
            <v>0</v>
          </cell>
          <cell r="CM329">
            <v>0</v>
          </cell>
          <cell r="CN329">
            <v>0</v>
          </cell>
          <cell r="CO329">
            <v>0</v>
          </cell>
        </row>
        <row r="330">
          <cell r="B330" t="str">
            <v>A1881559-03-04</v>
          </cell>
          <cell r="C330" t="str">
            <v>Consorcio CNCC</v>
          </cell>
          <cell r="D330" t="str">
            <v>Nelson</v>
          </cell>
          <cell r="E330">
            <v>0</v>
          </cell>
          <cell r="F330">
            <v>0</v>
          </cell>
          <cell r="G330">
            <v>0</v>
          </cell>
          <cell r="H330" t="str">
            <v>Nancy</v>
          </cell>
          <cell r="I330" t="str">
            <v>PO5290.00-2212-311-DKF005</v>
          </cell>
          <cell r="J330">
            <v>0</v>
          </cell>
          <cell r="K330">
            <v>0</v>
          </cell>
          <cell r="L330" t="str">
            <v>Knapp</v>
          </cell>
          <cell r="M330">
            <v>1</v>
          </cell>
          <cell r="N330" t="str">
            <v>LMV-311</v>
          </cell>
          <cell r="O330">
            <v>417394.82</v>
          </cell>
          <cell r="P330">
            <v>0</v>
          </cell>
          <cell r="Q330" t="str">
            <v>CPX</v>
          </cell>
          <cell r="R330" t="str">
            <v>PD</v>
          </cell>
          <cell r="S330" t="str">
            <v>N</v>
          </cell>
          <cell r="T330" t="str">
            <v>no</v>
          </cell>
          <cell r="U330">
            <v>0</v>
          </cell>
          <cell r="V330">
            <v>40395</v>
          </cell>
          <cell r="W330">
            <v>40892</v>
          </cell>
          <cell r="X330">
            <v>40886</v>
          </cell>
          <cell r="Y330">
            <v>0</v>
          </cell>
          <cell r="Z330">
            <v>40402</v>
          </cell>
          <cell r="AA330">
            <v>40402</v>
          </cell>
          <cell r="AB330">
            <v>40402</v>
          </cell>
          <cell r="AC330">
            <v>40774</v>
          </cell>
          <cell r="AD330">
            <v>40788</v>
          </cell>
          <cell r="AE330">
            <v>40821</v>
          </cell>
          <cell r="AF330">
            <v>40825</v>
          </cell>
          <cell r="AG330">
            <v>0</v>
          </cell>
          <cell r="AH330">
            <v>40856</v>
          </cell>
          <cell r="AI330" t="str">
            <v>-</v>
          </cell>
          <cell r="AJ330">
            <v>307</v>
          </cell>
          <cell r="AK330">
            <v>70.142857142857139</v>
          </cell>
          <cell r="AL330">
            <v>0</v>
          </cell>
          <cell r="AM330">
            <v>0</v>
          </cell>
          <cell r="AN330">
            <v>0</v>
          </cell>
          <cell r="AO330">
            <v>0</v>
          </cell>
          <cell r="AP330">
            <v>0</v>
          </cell>
          <cell r="AQ330">
            <v>40718</v>
          </cell>
          <cell r="AR330">
            <v>0</v>
          </cell>
          <cell r="AS330">
            <v>0</v>
          </cell>
          <cell r="AT330">
            <v>0</v>
          </cell>
          <cell r="AU330">
            <v>0</v>
          </cell>
          <cell r="AV330">
            <v>40792</v>
          </cell>
          <cell r="AW330">
            <v>0</v>
          </cell>
          <cell r="AX330">
            <v>40823</v>
          </cell>
          <cell r="AY330">
            <v>40900</v>
          </cell>
          <cell r="AZ330">
            <v>505</v>
          </cell>
          <cell r="BA330">
            <v>284</v>
          </cell>
          <cell r="BB330" t="str">
            <v>On-Time/Early</v>
          </cell>
          <cell r="BC330" t="str">
            <v>On-Time/Early</v>
          </cell>
          <cell r="BD330" t="str">
            <v>EXW</v>
          </cell>
          <cell r="BE330" t="str">
            <v>Arvada</v>
          </cell>
          <cell r="BF330" t="str">
            <v>BRAZIL</v>
          </cell>
          <cell r="BG330">
            <v>0</v>
          </cell>
          <cell r="BH330" t="str">
            <v>SD</v>
          </cell>
          <cell r="BI330" t="str">
            <v>INCOTERMS 2000</v>
          </cell>
          <cell r="BJ330">
            <v>40402</v>
          </cell>
          <cell r="BK330">
            <v>40409</v>
          </cell>
          <cell r="BL330">
            <v>40414</v>
          </cell>
          <cell r="BM330">
            <v>40423</v>
          </cell>
          <cell r="BN330">
            <v>40900</v>
          </cell>
          <cell r="BO330">
            <v>40907</v>
          </cell>
          <cell r="BP330" t="str">
            <v>X</v>
          </cell>
          <cell r="BQ330" t="str">
            <v>X</v>
          </cell>
          <cell r="BR330">
            <v>40514</v>
          </cell>
          <cell r="BS330">
            <v>40438</v>
          </cell>
          <cell r="BT330" t="str">
            <v>X</v>
          </cell>
          <cell r="BU330">
            <v>896</v>
          </cell>
          <cell r="BV330" t="str">
            <v>X</v>
          </cell>
          <cell r="BW330">
            <v>0</v>
          </cell>
          <cell r="BX330">
            <v>0</v>
          </cell>
          <cell r="BY330">
            <v>0</v>
          </cell>
          <cell r="BZ330">
            <v>40602</v>
          </cell>
          <cell r="CA330">
            <v>40458</v>
          </cell>
          <cell r="CB330">
            <v>0</v>
          </cell>
          <cell r="CC330">
            <v>1</v>
          </cell>
          <cell r="CD330" t="str">
            <v>Vibropac working - train to A1881514-01-04</v>
          </cell>
          <cell r="CE330">
            <v>0</v>
          </cell>
          <cell r="CF330">
            <v>0</v>
          </cell>
          <cell r="CG330">
            <v>0</v>
          </cell>
          <cell r="CH330">
            <v>0</v>
          </cell>
          <cell r="CI330">
            <v>0</v>
          </cell>
          <cell r="CJ330">
            <v>0</v>
          </cell>
          <cell r="CK330">
            <v>0</v>
          </cell>
          <cell r="CL330">
            <v>0</v>
          </cell>
          <cell r="CM330">
            <v>0</v>
          </cell>
          <cell r="CN330">
            <v>0</v>
          </cell>
          <cell r="CO330">
            <v>0</v>
          </cell>
        </row>
        <row r="331">
          <cell r="B331" t="str">
            <v>A1881514-01-02</v>
          </cell>
          <cell r="C331" t="str">
            <v>Consorcio CNCC</v>
          </cell>
          <cell r="D331" t="str">
            <v>Nelson</v>
          </cell>
          <cell r="E331">
            <v>0</v>
          </cell>
          <cell r="F331">
            <v>0</v>
          </cell>
          <cell r="G331">
            <v>0</v>
          </cell>
          <cell r="H331" t="str">
            <v>Nancy</v>
          </cell>
          <cell r="I331" t="str">
            <v>PO5290.00-2212-311-DKF002</v>
          </cell>
          <cell r="J331">
            <v>0</v>
          </cell>
          <cell r="K331">
            <v>0</v>
          </cell>
          <cell r="L331" t="str">
            <v>Rea</v>
          </cell>
          <cell r="M331">
            <v>1</v>
          </cell>
          <cell r="N331" t="str">
            <v>LMV-311</v>
          </cell>
          <cell r="O331">
            <v>487605.18</v>
          </cell>
          <cell r="P331">
            <v>0</v>
          </cell>
          <cell r="Q331" t="str">
            <v>CPX</v>
          </cell>
          <cell r="R331" t="str">
            <v>PD</v>
          </cell>
          <cell r="S331" t="str">
            <v>N</v>
          </cell>
          <cell r="T331" t="str">
            <v>no</v>
          </cell>
          <cell r="U331">
            <v>0</v>
          </cell>
          <cell r="V331">
            <v>40395</v>
          </cell>
          <cell r="W331">
            <v>40892</v>
          </cell>
          <cell r="X331">
            <v>40963</v>
          </cell>
          <cell r="Y331">
            <v>0</v>
          </cell>
          <cell r="Z331">
            <v>40402</v>
          </cell>
          <cell r="AA331">
            <v>40402</v>
          </cell>
          <cell r="AB331">
            <v>40402</v>
          </cell>
          <cell r="AC331">
            <v>40851</v>
          </cell>
          <cell r="AD331">
            <v>40865</v>
          </cell>
          <cell r="AE331">
            <v>40821</v>
          </cell>
          <cell r="AF331">
            <v>40825</v>
          </cell>
          <cell r="AG331">
            <v>0</v>
          </cell>
          <cell r="AH331">
            <v>40933</v>
          </cell>
          <cell r="AI331" t="str">
            <v>-</v>
          </cell>
          <cell r="AJ331">
            <v>307</v>
          </cell>
          <cell r="AK331">
            <v>81.142857142857139</v>
          </cell>
          <cell r="AL331">
            <v>0</v>
          </cell>
          <cell r="AM331">
            <v>0</v>
          </cell>
          <cell r="AN331">
            <v>0</v>
          </cell>
          <cell r="AO331">
            <v>0</v>
          </cell>
          <cell r="AP331">
            <v>0</v>
          </cell>
          <cell r="AQ331">
            <v>40770</v>
          </cell>
          <cell r="AR331">
            <v>0</v>
          </cell>
          <cell r="AS331">
            <v>0</v>
          </cell>
          <cell r="AT331">
            <v>0</v>
          </cell>
          <cell r="AU331">
            <v>0</v>
          </cell>
          <cell r="AV331">
            <v>40850</v>
          </cell>
          <cell r="AW331">
            <v>0</v>
          </cell>
          <cell r="AX331">
            <v>40856</v>
          </cell>
          <cell r="AY331">
            <v>40968</v>
          </cell>
          <cell r="AZ331">
            <v>573</v>
          </cell>
          <cell r="BA331">
            <v>326</v>
          </cell>
          <cell r="BB331" t="str">
            <v>Late</v>
          </cell>
          <cell r="BC331" t="str">
            <v>On-Time/Early</v>
          </cell>
          <cell r="BD331" t="str">
            <v>EXW</v>
          </cell>
          <cell r="BE331" t="str">
            <v>Arvada</v>
          </cell>
          <cell r="BF331" t="str">
            <v>BRAZIL</v>
          </cell>
          <cell r="BG331">
            <v>0</v>
          </cell>
          <cell r="BH331" t="str">
            <v>SD</v>
          </cell>
          <cell r="BI331" t="str">
            <v>INCOTERMS 2000</v>
          </cell>
          <cell r="BJ331">
            <v>40402</v>
          </cell>
          <cell r="BK331">
            <v>40409</v>
          </cell>
          <cell r="BL331">
            <v>40414</v>
          </cell>
          <cell r="BM331">
            <v>40423</v>
          </cell>
          <cell r="BN331">
            <v>40977</v>
          </cell>
          <cell r="BO331">
            <v>40984</v>
          </cell>
          <cell r="BP331" t="str">
            <v>X</v>
          </cell>
          <cell r="BQ331" t="str">
            <v>X</v>
          </cell>
          <cell r="BR331">
            <v>40504</v>
          </cell>
          <cell r="BS331">
            <v>40438</v>
          </cell>
          <cell r="BT331" t="str">
            <v>X</v>
          </cell>
          <cell r="BU331">
            <v>819</v>
          </cell>
          <cell r="BV331" t="str">
            <v>X</v>
          </cell>
          <cell r="BW331">
            <v>0</v>
          </cell>
          <cell r="BX331">
            <v>0</v>
          </cell>
          <cell r="BY331">
            <v>0</v>
          </cell>
          <cell r="BZ331">
            <v>40596</v>
          </cell>
          <cell r="CA331">
            <v>40458</v>
          </cell>
          <cell r="CB331">
            <v>0</v>
          </cell>
          <cell r="CC331">
            <v>1</v>
          </cell>
          <cell r="CD331" t="str">
            <v>Vibropac working - has all docs</v>
          </cell>
          <cell r="CE331">
            <v>0</v>
          </cell>
          <cell r="CF331">
            <v>0</v>
          </cell>
          <cell r="CG331">
            <v>0</v>
          </cell>
          <cell r="CH331">
            <v>0</v>
          </cell>
          <cell r="CI331">
            <v>0</v>
          </cell>
          <cell r="CJ331">
            <v>0</v>
          </cell>
          <cell r="CK331">
            <v>0</v>
          </cell>
          <cell r="CL331">
            <v>0</v>
          </cell>
          <cell r="CM331">
            <v>0</v>
          </cell>
          <cell r="CN331">
            <v>0</v>
          </cell>
          <cell r="CO331">
            <v>0</v>
          </cell>
        </row>
        <row r="332">
          <cell r="B332" t="str">
            <v>A1881559-01-02</v>
          </cell>
          <cell r="C332" t="str">
            <v>Consorcio CNCC</v>
          </cell>
          <cell r="D332" t="str">
            <v>Nelson</v>
          </cell>
          <cell r="E332">
            <v>0</v>
          </cell>
          <cell r="F332">
            <v>0</v>
          </cell>
          <cell r="G332">
            <v>0</v>
          </cell>
          <cell r="H332" t="str">
            <v>Nancy</v>
          </cell>
          <cell r="I332" t="str">
            <v>PO5290.00-2212-311-DKF004</v>
          </cell>
          <cell r="J332">
            <v>0</v>
          </cell>
          <cell r="K332">
            <v>0</v>
          </cell>
          <cell r="L332" t="str">
            <v>Knapp</v>
          </cell>
          <cell r="M332">
            <v>1</v>
          </cell>
          <cell r="N332" t="str">
            <v>LMV-311</v>
          </cell>
          <cell r="O332">
            <v>487605.18</v>
          </cell>
          <cell r="P332">
            <v>0</v>
          </cell>
          <cell r="Q332" t="str">
            <v>CPX</v>
          </cell>
          <cell r="R332" t="str">
            <v>PD</v>
          </cell>
          <cell r="S332" t="str">
            <v>N</v>
          </cell>
          <cell r="T332" t="str">
            <v>no</v>
          </cell>
          <cell r="U332">
            <v>0</v>
          </cell>
          <cell r="V332">
            <v>40395</v>
          </cell>
          <cell r="W332">
            <v>40892</v>
          </cell>
          <cell r="X332">
            <v>40963</v>
          </cell>
          <cell r="Y332">
            <v>0</v>
          </cell>
          <cell r="Z332">
            <v>40402</v>
          </cell>
          <cell r="AA332">
            <v>40402</v>
          </cell>
          <cell r="AB332">
            <v>40402</v>
          </cell>
          <cell r="AC332">
            <v>40851</v>
          </cell>
          <cell r="AD332">
            <v>40865</v>
          </cell>
          <cell r="AE332">
            <v>40821</v>
          </cell>
          <cell r="AF332">
            <v>40825</v>
          </cell>
          <cell r="AG332">
            <v>0</v>
          </cell>
          <cell r="AH332">
            <v>40933</v>
          </cell>
          <cell r="AI332" t="str">
            <v>-</v>
          </cell>
          <cell r="AJ332">
            <v>307</v>
          </cell>
          <cell r="AK332">
            <v>81.142857142857139</v>
          </cell>
          <cell r="AL332">
            <v>0</v>
          </cell>
          <cell r="AM332">
            <v>0</v>
          </cell>
          <cell r="AN332">
            <v>0</v>
          </cell>
          <cell r="AO332">
            <v>0</v>
          </cell>
          <cell r="AP332">
            <v>0</v>
          </cell>
          <cell r="AQ332">
            <v>40843</v>
          </cell>
          <cell r="AR332">
            <v>0</v>
          </cell>
          <cell r="AS332">
            <v>0</v>
          </cell>
          <cell r="AT332">
            <v>0</v>
          </cell>
          <cell r="AU332">
            <v>0</v>
          </cell>
          <cell r="AV332">
            <v>40849</v>
          </cell>
          <cell r="AW332">
            <v>0</v>
          </cell>
          <cell r="AX332">
            <v>40864</v>
          </cell>
          <cell r="AY332">
            <v>40968</v>
          </cell>
          <cell r="AZ332">
            <v>573</v>
          </cell>
          <cell r="BA332">
            <v>325</v>
          </cell>
          <cell r="BB332" t="str">
            <v>Late</v>
          </cell>
          <cell r="BC332" t="str">
            <v>On-Time/Early</v>
          </cell>
          <cell r="BD332" t="str">
            <v>EXW</v>
          </cell>
          <cell r="BE332" t="str">
            <v>Arvada</v>
          </cell>
          <cell r="BF332" t="str">
            <v>BRAZIL</v>
          </cell>
          <cell r="BG332">
            <v>0</v>
          </cell>
          <cell r="BH332" t="str">
            <v>SD</v>
          </cell>
          <cell r="BI332" t="str">
            <v>INCOTERMS 2000</v>
          </cell>
          <cell r="BJ332">
            <v>40402</v>
          </cell>
          <cell r="BK332">
            <v>40409</v>
          </cell>
          <cell r="BL332">
            <v>40414</v>
          </cell>
          <cell r="BM332">
            <v>40423</v>
          </cell>
          <cell r="BN332">
            <v>40977</v>
          </cell>
          <cell r="BO332">
            <v>40984</v>
          </cell>
          <cell r="BP332" t="str">
            <v>X</v>
          </cell>
          <cell r="BQ332" t="str">
            <v>X</v>
          </cell>
          <cell r="BR332">
            <v>40514</v>
          </cell>
          <cell r="BS332">
            <v>40438</v>
          </cell>
          <cell r="BT332" t="str">
            <v>X</v>
          </cell>
          <cell r="BU332">
            <v>819</v>
          </cell>
          <cell r="BV332" t="str">
            <v>X</v>
          </cell>
          <cell r="BW332">
            <v>0</v>
          </cell>
          <cell r="BX332">
            <v>0</v>
          </cell>
          <cell r="BY332">
            <v>0</v>
          </cell>
          <cell r="BZ332">
            <v>40596</v>
          </cell>
          <cell r="CA332">
            <v>40458</v>
          </cell>
          <cell r="CB332">
            <v>0</v>
          </cell>
          <cell r="CC332">
            <v>1</v>
          </cell>
          <cell r="CD332" t="str">
            <v>Vibropac working - train to A1881514-01-04</v>
          </cell>
          <cell r="CE332">
            <v>0</v>
          </cell>
          <cell r="CF332">
            <v>0</v>
          </cell>
          <cell r="CG332">
            <v>0</v>
          </cell>
          <cell r="CH332">
            <v>0</v>
          </cell>
          <cell r="CI332">
            <v>0</v>
          </cell>
          <cell r="CJ332">
            <v>0</v>
          </cell>
          <cell r="CK332">
            <v>0</v>
          </cell>
          <cell r="CL332">
            <v>0</v>
          </cell>
          <cell r="CM332">
            <v>0</v>
          </cell>
          <cell r="CN332">
            <v>0</v>
          </cell>
          <cell r="CO332">
            <v>0</v>
          </cell>
        </row>
        <row r="333">
          <cell r="B333" t="str">
            <v>A1881514-03-04</v>
          </cell>
          <cell r="C333" t="str">
            <v>Consorcio CNCC</v>
          </cell>
          <cell r="D333" t="str">
            <v>Nelson</v>
          </cell>
          <cell r="E333">
            <v>0</v>
          </cell>
          <cell r="F333">
            <v>0</v>
          </cell>
          <cell r="G333">
            <v>0</v>
          </cell>
          <cell r="H333" t="str">
            <v>Nancy</v>
          </cell>
          <cell r="I333" t="str">
            <v>PO5290.00-2212-311-DKF003</v>
          </cell>
          <cell r="J333">
            <v>0</v>
          </cell>
          <cell r="K333">
            <v>0</v>
          </cell>
          <cell r="L333" t="str">
            <v>Knapp</v>
          </cell>
          <cell r="M333">
            <v>1</v>
          </cell>
          <cell r="N333" t="str">
            <v>LMV-311</v>
          </cell>
          <cell r="O333">
            <v>417394.82</v>
          </cell>
          <cell r="P333">
            <v>0</v>
          </cell>
          <cell r="Q333" t="str">
            <v>CPX</v>
          </cell>
          <cell r="R333" t="str">
            <v>PD</v>
          </cell>
          <cell r="S333" t="str">
            <v>N</v>
          </cell>
          <cell r="T333" t="str">
            <v>no</v>
          </cell>
          <cell r="U333">
            <v>0</v>
          </cell>
          <cell r="V333">
            <v>40395</v>
          </cell>
          <cell r="W333">
            <v>40892</v>
          </cell>
          <cell r="X333">
            <v>41014</v>
          </cell>
          <cell r="Y333">
            <v>0</v>
          </cell>
          <cell r="Z333">
            <v>40402</v>
          </cell>
          <cell r="AA333">
            <v>40402</v>
          </cell>
          <cell r="AB333">
            <v>40402</v>
          </cell>
          <cell r="AC333">
            <v>40902</v>
          </cell>
          <cell r="AD333">
            <v>40916</v>
          </cell>
          <cell r="AE333">
            <v>40821</v>
          </cell>
          <cell r="AF333">
            <v>40825</v>
          </cell>
          <cell r="AG333">
            <v>0</v>
          </cell>
          <cell r="AH333">
            <v>40984</v>
          </cell>
          <cell r="AI333" t="str">
            <v>-</v>
          </cell>
          <cell r="AJ333">
            <v>307</v>
          </cell>
          <cell r="AK333">
            <v>88.428571428571431</v>
          </cell>
          <cell r="AL333">
            <v>0</v>
          </cell>
          <cell r="AM333">
            <v>0</v>
          </cell>
          <cell r="AN333">
            <v>0</v>
          </cell>
          <cell r="AO333">
            <v>0</v>
          </cell>
          <cell r="AP333">
            <v>0</v>
          </cell>
          <cell r="AQ333">
            <v>0</v>
          </cell>
          <cell r="AR333">
            <v>0</v>
          </cell>
          <cell r="AS333">
            <v>0</v>
          </cell>
          <cell r="AT333">
            <v>0</v>
          </cell>
          <cell r="AU333">
            <v>0</v>
          </cell>
          <cell r="AV333">
            <v>40900</v>
          </cell>
          <cell r="AW333">
            <v>0</v>
          </cell>
          <cell r="AX333">
            <v>40940</v>
          </cell>
          <cell r="AY333">
            <v>41015</v>
          </cell>
          <cell r="AZ333">
            <v>620</v>
          </cell>
          <cell r="BA333">
            <v>362</v>
          </cell>
          <cell r="BB333" t="str">
            <v>Late</v>
          </cell>
          <cell r="BC333" t="str">
            <v/>
          </cell>
          <cell r="BD333" t="str">
            <v>EXW</v>
          </cell>
          <cell r="BE333" t="str">
            <v>Arvada</v>
          </cell>
          <cell r="BF333" t="str">
            <v>BRAZIL</v>
          </cell>
          <cell r="BG333">
            <v>0</v>
          </cell>
          <cell r="BH333" t="str">
            <v>SD</v>
          </cell>
          <cell r="BI333" t="str">
            <v>INCOTERMS 2000</v>
          </cell>
          <cell r="BJ333">
            <v>40402</v>
          </cell>
          <cell r="BK333">
            <v>40409</v>
          </cell>
          <cell r="BL333">
            <v>40414</v>
          </cell>
          <cell r="BM333">
            <v>40423</v>
          </cell>
          <cell r="BN333">
            <v>41028</v>
          </cell>
          <cell r="BO333">
            <v>41035</v>
          </cell>
          <cell r="BP333" t="str">
            <v>X</v>
          </cell>
          <cell r="BQ333" t="str">
            <v>X</v>
          </cell>
          <cell r="BR333">
            <v>40473</v>
          </cell>
          <cell r="BS333">
            <v>40438</v>
          </cell>
          <cell r="BT333" t="str">
            <v>X</v>
          </cell>
          <cell r="BU333">
            <v>768</v>
          </cell>
          <cell r="BV333" t="str">
            <v>X</v>
          </cell>
          <cell r="BW333">
            <v>0</v>
          </cell>
          <cell r="BX333">
            <v>0</v>
          </cell>
          <cell r="BY333">
            <v>0</v>
          </cell>
          <cell r="BZ333">
            <v>40602</v>
          </cell>
          <cell r="CA333">
            <v>40458</v>
          </cell>
          <cell r="CB333">
            <v>0</v>
          </cell>
          <cell r="CC333">
            <v>1</v>
          </cell>
          <cell r="CD333" t="str">
            <v>Vibropac working - has all docs</v>
          </cell>
          <cell r="CE333">
            <v>0</v>
          </cell>
          <cell r="CF333">
            <v>0</v>
          </cell>
          <cell r="CG333">
            <v>0</v>
          </cell>
          <cell r="CH333">
            <v>0</v>
          </cell>
          <cell r="CI333">
            <v>0</v>
          </cell>
          <cell r="CJ333">
            <v>0</v>
          </cell>
          <cell r="CK333">
            <v>0</v>
          </cell>
          <cell r="CL333">
            <v>0</v>
          </cell>
          <cell r="CM333">
            <v>0</v>
          </cell>
          <cell r="CN333">
            <v>0</v>
          </cell>
          <cell r="CO333">
            <v>0</v>
          </cell>
        </row>
        <row r="334">
          <cell r="B334" t="str">
            <v>A2052869-01</v>
          </cell>
          <cell r="C334" t="str">
            <v>WRB Refining LP</v>
          </cell>
          <cell r="D334" t="str">
            <v>Boening</v>
          </cell>
          <cell r="E334">
            <v>0</v>
          </cell>
          <cell r="F334">
            <v>0</v>
          </cell>
          <cell r="G334">
            <v>0</v>
          </cell>
          <cell r="H334" t="str">
            <v>Madeleine</v>
          </cell>
          <cell r="I334">
            <v>4515987298</v>
          </cell>
          <cell r="J334">
            <v>0</v>
          </cell>
          <cell r="K334">
            <v>0</v>
          </cell>
          <cell r="L334">
            <v>0</v>
          </cell>
          <cell r="M334">
            <v>1</v>
          </cell>
          <cell r="N334" t="str">
            <v>LMV-801</v>
          </cell>
          <cell r="O334">
            <v>12715</v>
          </cell>
          <cell r="P334">
            <v>0</v>
          </cell>
          <cell r="Q334" t="str">
            <v>STD</v>
          </cell>
          <cell r="R334" t="str">
            <v>P6</v>
          </cell>
          <cell r="S334" t="str">
            <v>Y</v>
          </cell>
          <cell r="T334" t="str">
            <v>no</v>
          </cell>
          <cell r="U334">
            <v>0</v>
          </cell>
          <cell r="V334">
            <v>40823</v>
          </cell>
          <cell r="W334">
            <v>40862</v>
          </cell>
          <cell r="X334">
            <v>40862</v>
          </cell>
          <cell r="Y334">
            <v>0</v>
          </cell>
          <cell r="Z334">
            <v>40830</v>
          </cell>
          <cell r="AA334">
            <v>40830</v>
          </cell>
          <cell r="AB334">
            <v>40826</v>
          </cell>
          <cell r="AC334">
            <v>40862</v>
          </cell>
          <cell r="AD334">
            <v>40862</v>
          </cell>
          <cell r="AE334">
            <v>40827.5</v>
          </cell>
          <cell r="AF334">
            <v>40829</v>
          </cell>
          <cell r="AG334">
            <v>0</v>
          </cell>
          <cell r="AH334">
            <v>40832</v>
          </cell>
          <cell r="AI334" t="str">
            <v>-</v>
          </cell>
          <cell r="AJ334">
            <v>5</v>
          </cell>
          <cell r="AK334">
            <v>5.5714285714285712</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40862</v>
          </cell>
          <cell r="AZ334">
            <v>39</v>
          </cell>
          <cell r="BA334" t="str">
            <v/>
          </cell>
          <cell r="BB334" t="str">
            <v/>
          </cell>
          <cell r="BC334" t="str">
            <v/>
          </cell>
          <cell r="BD334">
            <v>0</v>
          </cell>
          <cell r="BE334">
            <v>0</v>
          </cell>
          <cell r="BF334">
            <v>0</v>
          </cell>
          <cell r="BG334">
            <v>0</v>
          </cell>
          <cell r="BH334">
            <v>0</v>
          </cell>
          <cell r="BI334">
            <v>0</v>
          </cell>
          <cell r="BJ334">
            <v>40830</v>
          </cell>
          <cell r="BK334">
            <v>40837</v>
          </cell>
          <cell r="BL334">
            <v>40828</v>
          </cell>
          <cell r="BM334">
            <v>40851</v>
          </cell>
          <cell r="BN334">
            <v>40876</v>
          </cell>
          <cell r="BO334">
            <v>40883</v>
          </cell>
          <cell r="BP334" t="str">
            <v>X</v>
          </cell>
          <cell r="BQ334" t="str">
            <v>X</v>
          </cell>
          <cell r="BR334" t="str">
            <v>X</v>
          </cell>
          <cell r="BS334" t="str">
            <v>X</v>
          </cell>
          <cell r="BT334" t="str">
            <v>X</v>
          </cell>
          <cell r="BU334" t="str">
            <v>X</v>
          </cell>
          <cell r="BV334" t="str">
            <v>X</v>
          </cell>
          <cell r="BW334">
            <v>0</v>
          </cell>
          <cell r="BX334">
            <v>0</v>
          </cell>
          <cell r="BY334">
            <v>0</v>
          </cell>
          <cell r="BZ334" t="str">
            <v>X</v>
          </cell>
          <cell r="CA334" t="str">
            <v>X</v>
          </cell>
          <cell r="CB334" t="str">
            <v>X</v>
          </cell>
          <cell r="CC334">
            <v>1</v>
          </cell>
          <cell r="CD334">
            <v>0</v>
          </cell>
        </row>
        <row r="335">
          <cell r="B335" t="str">
            <v>A2052869-02</v>
          </cell>
          <cell r="C335" t="str">
            <v>WRB Refining LP</v>
          </cell>
          <cell r="D335" t="str">
            <v>Boening</v>
          </cell>
          <cell r="E335">
            <v>0</v>
          </cell>
          <cell r="F335">
            <v>0</v>
          </cell>
          <cell r="G335">
            <v>0</v>
          </cell>
          <cell r="H335" t="str">
            <v>Madeleine</v>
          </cell>
          <cell r="I335">
            <v>4515987298</v>
          </cell>
          <cell r="J335">
            <v>0</v>
          </cell>
          <cell r="K335">
            <v>0</v>
          </cell>
          <cell r="L335">
            <v>0</v>
          </cell>
          <cell r="M335">
            <v>1</v>
          </cell>
          <cell r="N335" t="str">
            <v>LMV-801</v>
          </cell>
          <cell r="O335">
            <v>12715</v>
          </cell>
          <cell r="P335">
            <v>0</v>
          </cell>
          <cell r="Q335" t="str">
            <v>STD</v>
          </cell>
          <cell r="R335" t="str">
            <v>P6</v>
          </cell>
          <cell r="S335" t="str">
            <v>Y</v>
          </cell>
          <cell r="T335" t="str">
            <v>no</v>
          </cell>
          <cell r="U335">
            <v>0</v>
          </cell>
          <cell r="V335">
            <v>40823</v>
          </cell>
          <cell r="W335">
            <v>40862</v>
          </cell>
          <cell r="X335">
            <v>40862</v>
          </cell>
          <cell r="Y335">
            <v>0</v>
          </cell>
          <cell r="Z335">
            <v>40830</v>
          </cell>
          <cell r="AA335">
            <v>40830</v>
          </cell>
          <cell r="AB335">
            <v>40826</v>
          </cell>
          <cell r="AC335">
            <v>40862</v>
          </cell>
          <cell r="AD335">
            <v>40862</v>
          </cell>
          <cell r="AE335">
            <v>40827.5</v>
          </cell>
          <cell r="AF335">
            <v>40829</v>
          </cell>
          <cell r="AG335">
            <v>0</v>
          </cell>
          <cell r="AH335">
            <v>40832</v>
          </cell>
          <cell r="AI335" t="str">
            <v>-</v>
          </cell>
          <cell r="AJ335">
            <v>5</v>
          </cell>
          <cell r="AK335">
            <v>5.5714285714285712</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40854</v>
          </cell>
          <cell r="AZ335">
            <v>31</v>
          </cell>
          <cell r="BA335" t="str">
            <v/>
          </cell>
          <cell r="BB335" t="str">
            <v/>
          </cell>
          <cell r="BC335" t="str">
            <v/>
          </cell>
          <cell r="BD335">
            <v>0</v>
          </cell>
          <cell r="BE335">
            <v>0</v>
          </cell>
          <cell r="BF335">
            <v>0</v>
          </cell>
          <cell r="BG335">
            <v>0</v>
          </cell>
          <cell r="BH335">
            <v>0</v>
          </cell>
          <cell r="BI335">
            <v>0</v>
          </cell>
          <cell r="BJ335">
            <v>40830</v>
          </cell>
          <cell r="BK335">
            <v>40837</v>
          </cell>
          <cell r="BL335">
            <v>40828</v>
          </cell>
          <cell r="BM335">
            <v>40851</v>
          </cell>
          <cell r="BN335">
            <v>40876</v>
          </cell>
          <cell r="BO335">
            <v>40883</v>
          </cell>
          <cell r="BP335" t="str">
            <v>X</v>
          </cell>
          <cell r="BQ335" t="str">
            <v>X</v>
          </cell>
          <cell r="BR335" t="str">
            <v>X</v>
          </cell>
          <cell r="BS335" t="str">
            <v>X</v>
          </cell>
          <cell r="BT335" t="str">
            <v>X</v>
          </cell>
          <cell r="BU335" t="str">
            <v>X</v>
          </cell>
          <cell r="BV335" t="str">
            <v>X</v>
          </cell>
          <cell r="BW335">
            <v>0</v>
          </cell>
          <cell r="BX335">
            <v>0</v>
          </cell>
          <cell r="BY335">
            <v>0</v>
          </cell>
          <cell r="BZ335" t="str">
            <v>X</v>
          </cell>
          <cell r="CA335" t="str">
            <v>X</v>
          </cell>
          <cell r="CB335" t="str">
            <v>X</v>
          </cell>
          <cell r="CC335">
            <v>1</v>
          </cell>
          <cell r="CD335">
            <v>0</v>
          </cell>
        </row>
        <row r="336">
          <cell r="B336" t="str">
            <v>A2052568-01</v>
          </cell>
          <cell r="C336" t="str">
            <v>Fischer Process Industries</v>
          </cell>
          <cell r="D336" t="str">
            <v>Boening</v>
          </cell>
          <cell r="E336">
            <v>0</v>
          </cell>
          <cell r="F336">
            <v>0</v>
          </cell>
          <cell r="G336">
            <v>0</v>
          </cell>
          <cell r="H336" t="str">
            <v>Madeleine</v>
          </cell>
          <cell r="I336">
            <v>106073</v>
          </cell>
          <cell r="J336">
            <v>0</v>
          </cell>
          <cell r="K336">
            <v>0</v>
          </cell>
          <cell r="L336">
            <v>0</v>
          </cell>
          <cell r="M336">
            <v>1</v>
          </cell>
          <cell r="N336" t="str">
            <v>CONV</v>
          </cell>
          <cell r="O336">
            <v>2264.4</v>
          </cell>
          <cell r="P336">
            <v>0</v>
          </cell>
          <cell r="Q336" t="str">
            <v>STD</v>
          </cell>
          <cell r="R336" t="str">
            <v>P6</v>
          </cell>
          <cell r="S336" t="str">
            <v>Y</v>
          </cell>
          <cell r="T336" t="str">
            <v>no</v>
          </cell>
          <cell r="U336">
            <v>0</v>
          </cell>
          <cell r="V336">
            <v>40822</v>
          </cell>
          <cell r="W336">
            <v>40862</v>
          </cell>
          <cell r="X336">
            <v>40889</v>
          </cell>
          <cell r="Y336">
            <v>0</v>
          </cell>
          <cell r="Z336">
            <v>40829</v>
          </cell>
          <cell r="AA336">
            <v>40829</v>
          </cell>
          <cell r="AB336">
            <v>40825</v>
          </cell>
          <cell r="AC336">
            <v>40889</v>
          </cell>
          <cell r="AD336">
            <v>40889</v>
          </cell>
          <cell r="AE336">
            <v>40827.5</v>
          </cell>
          <cell r="AF336">
            <v>40829</v>
          </cell>
          <cell r="AG336">
            <v>0</v>
          </cell>
          <cell r="AH336">
            <v>40859</v>
          </cell>
          <cell r="AI336" t="str">
            <v>-</v>
          </cell>
          <cell r="AJ336">
            <v>6</v>
          </cell>
          <cell r="AK336">
            <v>9.5714285714285712</v>
          </cell>
          <cell r="AL336">
            <v>0</v>
          </cell>
          <cell r="AM336">
            <v>0</v>
          </cell>
          <cell r="AN336">
            <v>0</v>
          </cell>
          <cell r="AO336">
            <v>0</v>
          </cell>
          <cell r="AP336">
            <v>0</v>
          </cell>
          <cell r="AQ336">
            <v>40800</v>
          </cell>
          <cell r="AR336">
            <v>0</v>
          </cell>
          <cell r="AS336">
            <v>0</v>
          </cell>
          <cell r="AT336">
            <v>0</v>
          </cell>
          <cell r="AU336">
            <v>0</v>
          </cell>
          <cell r="AV336">
            <v>40807</v>
          </cell>
          <cell r="AW336">
            <v>0</v>
          </cell>
          <cell r="AX336">
            <v>40820</v>
          </cell>
          <cell r="AY336">
            <v>40898</v>
          </cell>
          <cell r="AZ336">
            <v>76</v>
          </cell>
          <cell r="BA336">
            <v>-12</v>
          </cell>
          <cell r="BB336" t="str">
            <v>On-Time/Early</v>
          </cell>
          <cell r="BC336" t="str">
            <v>On-Time/Early</v>
          </cell>
          <cell r="BD336">
            <v>0</v>
          </cell>
          <cell r="BE336">
            <v>0</v>
          </cell>
          <cell r="BF336">
            <v>0</v>
          </cell>
          <cell r="BG336">
            <v>0</v>
          </cell>
          <cell r="BH336">
            <v>0</v>
          </cell>
          <cell r="BI336">
            <v>0</v>
          </cell>
          <cell r="BJ336">
            <v>40829</v>
          </cell>
          <cell r="BK336">
            <v>40836</v>
          </cell>
          <cell r="BL336">
            <v>40827</v>
          </cell>
          <cell r="BM336">
            <v>40850</v>
          </cell>
          <cell r="BN336">
            <v>40903</v>
          </cell>
          <cell r="BO336">
            <v>40910</v>
          </cell>
          <cell r="BP336" t="str">
            <v>X</v>
          </cell>
          <cell r="BQ336" t="str">
            <v>X</v>
          </cell>
          <cell r="BR336" t="str">
            <v>X</v>
          </cell>
          <cell r="BS336" t="str">
            <v>X</v>
          </cell>
          <cell r="BT336" t="str">
            <v>X</v>
          </cell>
          <cell r="BU336" t="str">
            <v>X</v>
          </cell>
          <cell r="BV336" t="str">
            <v>X</v>
          </cell>
          <cell r="BW336">
            <v>0</v>
          </cell>
          <cell r="BX336">
            <v>0</v>
          </cell>
          <cell r="BY336">
            <v>0</v>
          </cell>
          <cell r="BZ336" t="str">
            <v>X</v>
          </cell>
          <cell r="CA336" t="str">
            <v>X</v>
          </cell>
          <cell r="CB336" t="str">
            <v>X</v>
          </cell>
          <cell r="CC336">
            <v>1</v>
          </cell>
          <cell r="CD336">
            <v>0</v>
          </cell>
          <cell r="CE336">
            <v>0</v>
          </cell>
          <cell r="CF336">
            <v>0</v>
          </cell>
          <cell r="CG336">
            <v>0</v>
          </cell>
          <cell r="CH336">
            <v>0</v>
          </cell>
          <cell r="CI336">
            <v>0</v>
          </cell>
          <cell r="CJ336">
            <v>0</v>
          </cell>
          <cell r="CK336">
            <v>0</v>
          </cell>
          <cell r="CL336">
            <v>0</v>
          </cell>
          <cell r="CM336">
            <v>0</v>
          </cell>
          <cell r="CN336">
            <v>0</v>
          </cell>
          <cell r="CO336">
            <v>0</v>
          </cell>
        </row>
        <row r="337">
          <cell r="B337" t="str">
            <v>J1974677-01-02</v>
          </cell>
          <cell r="C337" t="str">
            <v>Mayekawa</v>
          </cell>
          <cell r="D337" t="str">
            <v>Jazmines</v>
          </cell>
          <cell r="E337">
            <v>0</v>
          </cell>
          <cell r="F337">
            <v>0</v>
          </cell>
          <cell r="G337">
            <v>0</v>
          </cell>
          <cell r="H337" t="str">
            <v>Mary</v>
          </cell>
          <cell r="I337">
            <v>61068</v>
          </cell>
          <cell r="J337">
            <v>0</v>
          </cell>
          <cell r="K337">
            <v>0</v>
          </cell>
          <cell r="L337">
            <v>0</v>
          </cell>
          <cell r="M337">
            <v>2</v>
          </cell>
          <cell r="N337" t="str">
            <v>SMK</v>
          </cell>
          <cell r="O337">
            <v>147720</v>
          </cell>
          <cell r="P337">
            <v>0</v>
          </cell>
          <cell r="Q337" t="str">
            <v>STD</v>
          </cell>
          <cell r="R337" t="str">
            <v>PA</v>
          </cell>
          <cell r="S337" t="str">
            <v>N</v>
          </cell>
          <cell r="T337" t="str">
            <v>no</v>
          </cell>
          <cell r="U337">
            <v>0</v>
          </cell>
          <cell r="V337">
            <v>40632</v>
          </cell>
          <cell r="W337">
            <v>40877</v>
          </cell>
          <cell r="X337">
            <v>40893</v>
          </cell>
          <cell r="Y337">
            <v>0</v>
          </cell>
          <cell r="Z337">
            <v>40639</v>
          </cell>
          <cell r="AA337">
            <v>40639</v>
          </cell>
          <cell r="AB337">
            <v>40639</v>
          </cell>
          <cell r="AC337">
            <v>40781</v>
          </cell>
          <cell r="AD337">
            <v>40795</v>
          </cell>
          <cell r="AE337">
            <v>40829</v>
          </cell>
          <cell r="AF337">
            <v>40832</v>
          </cell>
          <cell r="AG337">
            <v>0</v>
          </cell>
          <cell r="AH337">
            <v>40863</v>
          </cell>
          <cell r="AI337" t="str">
            <v>-</v>
          </cell>
          <cell r="AJ337">
            <v>143</v>
          </cell>
          <cell r="AK337">
            <v>37.285714285714285</v>
          </cell>
          <cell r="AL337">
            <v>0</v>
          </cell>
          <cell r="AM337">
            <v>0</v>
          </cell>
          <cell r="AN337">
            <v>0</v>
          </cell>
          <cell r="AO337">
            <v>0</v>
          </cell>
          <cell r="AP337">
            <v>0</v>
          </cell>
          <cell r="AQ337">
            <v>0</v>
          </cell>
          <cell r="AR337">
            <v>0</v>
          </cell>
          <cell r="AS337">
            <v>0</v>
          </cell>
          <cell r="AT337">
            <v>0</v>
          </cell>
          <cell r="AU337">
            <v>0</v>
          </cell>
          <cell r="AV337">
            <v>40835</v>
          </cell>
          <cell r="AW337">
            <v>0</v>
          </cell>
          <cell r="AX337">
            <v>40837</v>
          </cell>
          <cell r="AY337">
            <v>40893</v>
          </cell>
          <cell r="AZ337">
            <v>261</v>
          </cell>
          <cell r="BA337">
            <v>146</v>
          </cell>
          <cell r="BB337" t="str">
            <v>Late</v>
          </cell>
          <cell r="BC337" t="str">
            <v/>
          </cell>
          <cell r="BD337">
            <v>0</v>
          </cell>
          <cell r="BE337">
            <v>0</v>
          </cell>
          <cell r="BF337">
            <v>0</v>
          </cell>
          <cell r="BG337">
            <v>0</v>
          </cell>
          <cell r="BH337">
            <v>0</v>
          </cell>
          <cell r="BI337">
            <v>0</v>
          </cell>
          <cell r="BJ337">
            <v>40639</v>
          </cell>
          <cell r="BK337">
            <v>40646</v>
          </cell>
          <cell r="BL337">
            <v>40646</v>
          </cell>
          <cell r="BM337">
            <v>40660</v>
          </cell>
          <cell r="BN337">
            <v>40907</v>
          </cell>
          <cell r="BO337">
            <v>40914</v>
          </cell>
          <cell r="BP337" t="str">
            <v>X</v>
          </cell>
          <cell r="BQ337" t="str">
            <v>X</v>
          </cell>
          <cell r="BR337" t="str">
            <v>X</v>
          </cell>
          <cell r="BS337" t="str">
            <v>X</v>
          </cell>
          <cell r="BT337" t="str">
            <v>X</v>
          </cell>
          <cell r="BU337" t="str">
            <v>X</v>
          </cell>
          <cell r="BV337" t="str">
            <v>X</v>
          </cell>
          <cell r="BW337">
            <v>0</v>
          </cell>
          <cell r="BX337">
            <v>0</v>
          </cell>
          <cell r="BY337">
            <v>0</v>
          </cell>
          <cell r="BZ337" t="str">
            <v>X</v>
          </cell>
          <cell r="CA337" t="str">
            <v>X</v>
          </cell>
          <cell r="CB337" t="str">
            <v>X</v>
          </cell>
          <cell r="CC337">
            <v>1</v>
          </cell>
          <cell r="CD337">
            <v>0</v>
          </cell>
          <cell r="CE337">
            <v>0</v>
          </cell>
          <cell r="CF337">
            <v>0</v>
          </cell>
          <cell r="CG337">
            <v>0</v>
          </cell>
          <cell r="CH337">
            <v>0</v>
          </cell>
          <cell r="CI337">
            <v>0</v>
          </cell>
          <cell r="CJ337">
            <v>0</v>
          </cell>
          <cell r="CK337">
            <v>0</v>
          </cell>
          <cell r="CL337">
            <v>0</v>
          </cell>
          <cell r="CM337">
            <v>0</v>
          </cell>
          <cell r="CN337">
            <v>0</v>
          </cell>
          <cell r="CO337">
            <v>0</v>
          </cell>
        </row>
        <row r="338">
          <cell r="B338" t="str">
            <v>A1937822-05-06</v>
          </cell>
          <cell r="C338" t="str">
            <v>SAJ/Mangalore Aromatic</v>
          </cell>
          <cell r="D338" t="str">
            <v>Hepler</v>
          </cell>
          <cell r="E338">
            <v>0</v>
          </cell>
          <cell r="F338">
            <v>0</v>
          </cell>
          <cell r="G338">
            <v>0</v>
          </cell>
          <cell r="H338" t="str">
            <v>Christina</v>
          </cell>
          <cell r="I338" t="str">
            <v>SNT37E-1002</v>
          </cell>
          <cell r="J338">
            <v>0</v>
          </cell>
          <cell r="K338">
            <v>0</v>
          </cell>
          <cell r="L338">
            <v>0</v>
          </cell>
          <cell r="M338">
            <v>1</v>
          </cell>
          <cell r="N338" t="str">
            <v>LMV-322</v>
          </cell>
          <cell r="O338">
            <v>213738</v>
          </cell>
          <cell r="P338">
            <v>0</v>
          </cell>
          <cell r="Q338" t="str">
            <v>CPX</v>
          </cell>
          <cell r="R338" t="str">
            <v>PC</v>
          </cell>
          <cell r="S338" t="str">
            <v>N</v>
          </cell>
          <cell r="T338" t="str">
            <v>no</v>
          </cell>
          <cell r="U338">
            <v>0</v>
          </cell>
          <cell r="V338">
            <v>40535</v>
          </cell>
          <cell r="W338">
            <v>40892</v>
          </cell>
          <cell r="X338">
            <v>40882</v>
          </cell>
          <cell r="Y338">
            <v>0</v>
          </cell>
          <cell r="Z338">
            <v>40542</v>
          </cell>
          <cell r="AA338">
            <v>40542</v>
          </cell>
          <cell r="AB338">
            <v>40542</v>
          </cell>
          <cell r="AC338">
            <v>40770</v>
          </cell>
          <cell r="AD338">
            <v>40784</v>
          </cell>
          <cell r="AE338">
            <v>40830</v>
          </cell>
          <cell r="AF338">
            <v>40833</v>
          </cell>
          <cell r="AG338">
            <v>0</v>
          </cell>
          <cell r="AH338">
            <v>40852</v>
          </cell>
          <cell r="AI338" t="str">
            <v>-</v>
          </cell>
          <cell r="AJ338">
            <v>213</v>
          </cell>
          <cell r="AK338">
            <v>49.571428571428569</v>
          </cell>
          <cell r="AL338">
            <v>0</v>
          </cell>
          <cell r="AM338">
            <v>0</v>
          </cell>
          <cell r="AN338">
            <v>0</v>
          </cell>
          <cell r="AO338">
            <v>40821</v>
          </cell>
          <cell r="AP338">
            <v>0</v>
          </cell>
          <cell r="AQ338">
            <v>0</v>
          </cell>
          <cell r="AR338">
            <v>0</v>
          </cell>
          <cell r="AS338">
            <v>0</v>
          </cell>
          <cell r="AT338">
            <v>0</v>
          </cell>
          <cell r="AU338">
            <v>0</v>
          </cell>
          <cell r="AV338">
            <v>40841</v>
          </cell>
          <cell r="AW338">
            <v>0</v>
          </cell>
          <cell r="AX338">
            <v>40848</v>
          </cell>
          <cell r="AY338">
            <v>40892</v>
          </cell>
          <cell r="AZ338">
            <v>357</v>
          </cell>
          <cell r="BA338">
            <v>219</v>
          </cell>
          <cell r="BB338" t="str">
            <v>Late</v>
          </cell>
          <cell r="BC338" t="str">
            <v/>
          </cell>
          <cell r="BD338" t="str">
            <v>EXW</v>
          </cell>
          <cell r="BE338" t="str">
            <v>Arvada</v>
          </cell>
          <cell r="BF338" t="str">
            <v>INDIA</v>
          </cell>
          <cell r="BG338">
            <v>0</v>
          </cell>
          <cell r="BH338" t="str">
            <v>SI</v>
          </cell>
          <cell r="BI338">
            <v>0</v>
          </cell>
          <cell r="BJ338">
            <v>40542</v>
          </cell>
          <cell r="BK338">
            <v>40549</v>
          </cell>
          <cell r="BL338">
            <v>40558</v>
          </cell>
          <cell r="BM338">
            <v>40563</v>
          </cell>
          <cell r="BN338">
            <v>40896</v>
          </cell>
          <cell r="BO338">
            <v>40903</v>
          </cell>
          <cell r="BP338" t="str">
            <v>X</v>
          </cell>
          <cell r="BQ338" t="str">
            <v>X</v>
          </cell>
          <cell r="BR338" t="str">
            <v>X</v>
          </cell>
          <cell r="BS338" t="str">
            <v>X</v>
          </cell>
          <cell r="BT338" t="str">
            <v>X</v>
          </cell>
          <cell r="BU338">
            <v>41543</v>
          </cell>
          <cell r="BV338" t="str">
            <v>X</v>
          </cell>
          <cell r="BW338">
            <v>0</v>
          </cell>
          <cell r="BX338">
            <v>0</v>
          </cell>
          <cell r="BY338">
            <v>0</v>
          </cell>
          <cell r="BZ338" t="str">
            <v>X</v>
          </cell>
          <cell r="CA338" t="str">
            <v>X</v>
          </cell>
          <cell r="CB338">
            <v>0</v>
          </cell>
          <cell r="CC338">
            <v>0.95</v>
          </cell>
          <cell r="CD338" t="str">
            <v>Project paid. Uploaded FD 3/12/14 (again)</v>
          </cell>
          <cell r="CE338">
            <v>0</v>
          </cell>
          <cell r="CF338">
            <v>0</v>
          </cell>
          <cell r="CG338">
            <v>0</v>
          </cell>
          <cell r="CH338">
            <v>0</v>
          </cell>
          <cell r="CI338">
            <v>0</v>
          </cell>
          <cell r="CJ338">
            <v>0</v>
          </cell>
          <cell r="CK338">
            <v>0</v>
          </cell>
          <cell r="CL338">
            <v>0</v>
          </cell>
          <cell r="CM338">
            <v>0</v>
          </cell>
          <cell r="CN338">
            <v>0</v>
          </cell>
          <cell r="CO338">
            <v>0</v>
          </cell>
        </row>
        <row r="339">
          <cell r="B339" t="str">
            <v>A1863942-09-10</v>
          </cell>
          <cell r="C339" t="str">
            <v>Conest</v>
          </cell>
          <cell r="D339" t="str">
            <v>Hepler</v>
          </cell>
          <cell r="E339">
            <v>0</v>
          </cell>
          <cell r="F339">
            <v>0</v>
          </cell>
          <cell r="G339">
            <v>0</v>
          </cell>
          <cell r="H339" t="str">
            <v>Nancy</v>
          </cell>
          <cell r="I339" t="str">
            <v>HDT-ER-004</v>
          </cell>
          <cell r="J339">
            <v>0</v>
          </cell>
          <cell r="K339">
            <v>0</v>
          </cell>
          <cell r="L339">
            <v>0</v>
          </cell>
          <cell r="M339">
            <v>1</v>
          </cell>
          <cell r="N339" t="str">
            <v>LMV-311</v>
          </cell>
          <cell r="O339">
            <v>351650</v>
          </cell>
          <cell r="P339">
            <v>0</v>
          </cell>
          <cell r="Q339" t="str">
            <v>CPX</v>
          </cell>
          <cell r="R339" t="str">
            <v>PD</v>
          </cell>
          <cell r="S339" t="str">
            <v>N</v>
          </cell>
          <cell r="T339" t="str">
            <v>no</v>
          </cell>
          <cell r="U339">
            <v>0</v>
          </cell>
          <cell r="V339">
            <v>40352</v>
          </cell>
          <cell r="W339">
            <v>40900</v>
          </cell>
          <cell r="X339">
            <v>40900</v>
          </cell>
          <cell r="Y339">
            <v>0</v>
          </cell>
          <cell r="Z339">
            <v>40359</v>
          </cell>
          <cell r="AA339">
            <v>40359</v>
          </cell>
          <cell r="AB339">
            <v>40359</v>
          </cell>
          <cell r="AC339">
            <v>40788</v>
          </cell>
          <cell r="AD339">
            <v>40802</v>
          </cell>
          <cell r="AE339">
            <v>40829</v>
          </cell>
          <cell r="AF339">
            <v>40833</v>
          </cell>
          <cell r="AG339">
            <v>0</v>
          </cell>
          <cell r="AH339">
            <v>40870</v>
          </cell>
          <cell r="AI339" t="str">
            <v>-</v>
          </cell>
          <cell r="AJ339">
            <v>344</v>
          </cell>
          <cell r="AK339">
            <v>78.285714285714292</v>
          </cell>
          <cell r="AL339">
            <v>0</v>
          </cell>
          <cell r="AM339">
            <v>0</v>
          </cell>
          <cell r="AN339">
            <v>0</v>
          </cell>
          <cell r="AO339">
            <v>0</v>
          </cell>
          <cell r="AP339">
            <v>0</v>
          </cell>
          <cell r="AQ339">
            <v>40800</v>
          </cell>
          <cell r="AR339">
            <v>0</v>
          </cell>
          <cell r="AS339">
            <v>0</v>
          </cell>
          <cell r="AT339">
            <v>0</v>
          </cell>
          <cell r="AU339">
            <v>0</v>
          </cell>
          <cell r="AV339">
            <v>40807</v>
          </cell>
          <cell r="AW339">
            <v>0</v>
          </cell>
          <cell r="AX339">
            <v>40837</v>
          </cell>
          <cell r="AY339">
            <v>40908</v>
          </cell>
          <cell r="AZ339">
            <v>556</v>
          </cell>
          <cell r="BA339">
            <v>326</v>
          </cell>
          <cell r="BB339" t="str">
            <v>On-Time/Early</v>
          </cell>
          <cell r="BC339" t="str">
            <v>On-Time/Early</v>
          </cell>
          <cell r="BD339" t="str">
            <v>EXW</v>
          </cell>
          <cell r="BE339">
            <v>0</v>
          </cell>
          <cell r="BF339" t="str">
            <v>BRAZIL</v>
          </cell>
          <cell r="BG339">
            <v>0</v>
          </cell>
          <cell r="BH339" t="str">
            <v>SI</v>
          </cell>
          <cell r="BI339" t="str">
            <v>INCOTERMS 2000</v>
          </cell>
          <cell r="BJ339">
            <v>40359</v>
          </cell>
          <cell r="BK339">
            <v>40366</v>
          </cell>
          <cell r="BL339">
            <v>40371</v>
          </cell>
          <cell r="BM339">
            <v>40380</v>
          </cell>
          <cell r="BN339">
            <v>40914</v>
          </cell>
          <cell r="BO339">
            <v>40921</v>
          </cell>
          <cell r="BP339" t="str">
            <v>X</v>
          </cell>
          <cell r="BQ339" t="str">
            <v>X</v>
          </cell>
          <cell r="BR339">
            <v>40450</v>
          </cell>
          <cell r="BS339">
            <v>40437</v>
          </cell>
          <cell r="BT339" t="str">
            <v>X</v>
          </cell>
          <cell r="BU339">
            <v>882</v>
          </cell>
          <cell r="BV339" t="str">
            <v>X</v>
          </cell>
          <cell r="BW339">
            <v>0</v>
          </cell>
          <cell r="BX339">
            <v>0</v>
          </cell>
          <cell r="BY339">
            <v>0</v>
          </cell>
          <cell r="BZ339">
            <v>40576</v>
          </cell>
          <cell r="CA339">
            <v>40518</v>
          </cell>
          <cell r="CB339">
            <v>0</v>
          </cell>
          <cell r="CC339">
            <v>0.98</v>
          </cell>
          <cell r="CD339" t="str">
            <v>Brad Williams working</v>
          </cell>
          <cell r="CE339">
            <v>0</v>
          </cell>
          <cell r="CF339">
            <v>0</v>
          </cell>
          <cell r="CG339">
            <v>0</v>
          </cell>
          <cell r="CH339">
            <v>0</v>
          </cell>
          <cell r="CI339">
            <v>0</v>
          </cell>
          <cell r="CJ339">
            <v>0</v>
          </cell>
          <cell r="CK339">
            <v>0</v>
          </cell>
          <cell r="CL339">
            <v>0</v>
          </cell>
          <cell r="CM339">
            <v>0</v>
          </cell>
          <cell r="CN339">
            <v>0</v>
          </cell>
          <cell r="CO339">
            <v>0</v>
          </cell>
        </row>
        <row r="340">
          <cell r="B340" t="str">
            <v>A1863942-11-12</v>
          </cell>
          <cell r="C340" t="str">
            <v>Conest</v>
          </cell>
          <cell r="D340" t="str">
            <v>Hepler</v>
          </cell>
          <cell r="E340">
            <v>0</v>
          </cell>
          <cell r="F340">
            <v>0</v>
          </cell>
          <cell r="G340">
            <v>0</v>
          </cell>
          <cell r="H340" t="str">
            <v>Nancy</v>
          </cell>
          <cell r="I340" t="str">
            <v>HDT-ER-004</v>
          </cell>
          <cell r="J340">
            <v>0</v>
          </cell>
          <cell r="K340">
            <v>0</v>
          </cell>
          <cell r="L340">
            <v>0</v>
          </cell>
          <cell r="M340">
            <v>1</v>
          </cell>
          <cell r="N340" t="str">
            <v>LMV-311</v>
          </cell>
          <cell r="O340">
            <v>351650</v>
          </cell>
          <cell r="P340">
            <v>0</v>
          </cell>
          <cell r="Q340" t="str">
            <v>CPX</v>
          </cell>
          <cell r="R340" t="str">
            <v>PD</v>
          </cell>
          <cell r="S340" t="str">
            <v>N</v>
          </cell>
          <cell r="T340" t="str">
            <v>no</v>
          </cell>
          <cell r="U340">
            <v>0</v>
          </cell>
          <cell r="V340">
            <v>40352</v>
          </cell>
          <cell r="W340">
            <v>40900</v>
          </cell>
          <cell r="X340">
            <v>40900</v>
          </cell>
          <cell r="Y340">
            <v>0</v>
          </cell>
          <cell r="Z340">
            <v>40359</v>
          </cell>
          <cell r="AA340">
            <v>40359</v>
          </cell>
          <cell r="AB340">
            <v>40359</v>
          </cell>
          <cell r="AC340">
            <v>40788</v>
          </cell>
          <cell r="AD340">
            <v>40802</v>
          </cell>
          <cell r="AE340">
            <v>40829</v>
          </cell>
          <cell r="AF340">
            <v>40833</v>
          </cell>
          <cell r="AG340">
            <v>0</v>
          </cell>
          <cell r="AH340">
            <v>40870</v>
          </cell>
          <cell r="AI340" t="str">
            <v>-</v>
          </cell>
          <cell r="AJ340">
            <v>344</v>
          </cell>
          <cell r="AK340">
            <v>78.285714285714292</v>
          </cell>
          <cell r="AL340">
            <v>0</v>
          </cell>
          <cell r="AM340">
            <v>0</v>
          </cell>
          <cell r="AN340">
            <v>0</v>
          </cell>
          <cell r="AO340">
            <v>0</v>
          </cell>
          <cell r="AP340">
            <v>0</v>
          </cell>
          <cell r="AQ340">
            <v>40800</v>
          </cell>
          <cell r="AR340">
            <v>0</v>
          </cell>
          <cell r="AS340">
            <v>0</v>
          </cell>
          <cell r="AT340">
            <v>0</v>
          </cell>
          <cell r="AU340">
            <v>0</v>
          </cell>
          <cell r="AV340">
            <v>40807</v>
          </cell>
          <cell r="AW340">
            <v>0</v>
          </cell>
          <cell r="AX340">
            <v>40848</v>
          </cell>
          <cell r="AY340">
            <v>40908</v>
          </cell>
          <cell r="AZ340">
            <v>556</v>
          </cell>
          <cell r="BA340">
            <v>326</v>
          </cell>
          <cell r="BB340" t="str">
            <v>On-Time/Early</v>
          </cell>
          <cell r="BC340" t="str">
            <v>On-Time/Early</v>
          </cell>
          <cell r="BD340" t="str">
            <v>EXW</v>
          </cell>
          <cell r="BE340">
            <v>0</v>
          </cell>
          <cell r="BF340" t="str">
            <v>BRAZIL</v>
          </cell>
          <cell r="BG340">
            <v>0</v>
          </cell>
          <cell r="BH340" t="str">
            <v>SI</v>
          </cell>
          <cell r="BI340" t="str">
            <v>INCOTERMS 2000</v>
          </cell>
          <cell r="BJ340">
            <v>40359</v>
          </cell>
          <cell r="BK340">
            <v>40366</v>
          </cell>
          <cell r="BL340">
            <v>40371</v>
          </cell>
          <cell r="BM340">
            <v>40380</v>
          </cell>
          <cell r="BN340">
            <v>40914</v>
          </cell>
          <cell r="BO340">
            <v>40921</v>
          </cell>
          <cell r="BP340" t="str">
            <v>X</v>
          </cell>
          <cell r="BQ340" t="str">
            <v>X</v>
          </cell>
          <cell r="BR340">
            <v>40485</v>
          </cell>
          <cell r="BS340">
            <v>40454</v>
          </cell>
          <cell r="BT340" t="str">
            <v>X</v>
          </cell>
          <cell r="BU340">
            <v>882</v>
          </cell>
          <cell r="BV340" t="str">
            <v>X</v>
          </cell>
          <cell r="BW340">
            <v>0</v>
          </cell>
          <cell r="BX340">
            <v>0</v>
          </cell>
          <cell r="BY340">
            <v>0</v>
          </cell>
          <cell r="BZ340">
            <v>40569</v>
          </cell>
          <cell r="CA340">
            <v>40947</v>
          </cell>
          <cell r="CB340">
            <v>0</v>
          </cell>
          <cell r="CC340">
            <v>0.98</v>
          </cell>
          <cell r="CD340" t="str">
            <v>Brad Williams working</v>
          </cell>
          <cell r="CE340">
            <v>0</v>
          </cell>
          <cell r="CF340">
            <v>0</v>
          </cell>
          <cell r="CG340">
            <v>0</v>
          </cell>
          <cell r="CH340">
            <v>0</v>
          </cell>
          <cell r="CI340">
            <v>0</v>
          </cell>
          <cell r="CJ340">
            <v>0</v>
          </cell>
          <cell r="CK340">
            <v>0</v>
          </cell>
          <cell r="CL340">
            <v>0</v>
          </cell>
          <cell r="CM340">
            <v>0</v>
          </cell>
          <cell r="CN340">
            <v>0</v>
          </cell>
          <cell r="CO340">
            <v>0</v>
          </cell>
        </row>
        <row r="341">
          <cell r="B341" t="str">
            <v>A1863942-13-14</v>
          </cell>
          <cell r="C341" t="str">
            <v>Conest</v>
          </cell>
          <cell r="D341" t="str">
            <v>Hepler</v>
          </cell>
          <cell r="E341">
            <v>0</v>
          </cell>
          <cell r="F341">
            <v>0</v>
          </cell>
          <cell r="G341">
            <v>0</v>
          </cell>
          <cell r="H341" t="str">
            <v>Nancy</v>
          </cell>
          <cell r="I341" t="str">
            <v>HDT-ER-004</v>
          </cell>
          <cell r="J341">
            <v>0</v>
          </cell>
          <cell r="K341">
            <v>0</v>
          </cell>
          <cell r="L341">
            <v>0</v>
          </cell>
          <cell r="M341">
            <v>1</v>
          </cell>
          <cell r="N341" t="str">
            <v>LMV-311</v>
          </cell>
          <cell r="O341">
            <v>464806</v>
          </cell>
          <cell r="P341">
            <v>0</v>
          </cell>
          <cell r="Q341" t="str">
            <v>CPX</v>
          </cell>
          <cell r="R341" t="str">
            <v>PD</v>
          </cell>
          <cell r="S341" t="str">
            <v>N</v>
          </cell>
          <cell r="T341" t="str">
            <v>no</v>
          </cell>
          <cell r="U341">
            <v>0</v>
          </cell>
          <cell r="V341">
            <v>40352</v>
          </cell>
          <cell r="W341">
            <v>40900</v>
          </cell>
          <cell r="X341">
            <v>40900</v>
          </cell>
          <cell r="Y341">
            <v>0</v>
          </cell>
          <cell r="Z341">
            <v>40359</v>
          </cell>
          <cell r="AA341">
            <v>40359</v>
          </cell>
          <cell r="AB341">
            <v>40359</v>
          </cell>
          <cell r="AC341">
            <v>40788</v>
          </cell>
          <cell r="AD341">
            <v>40802</v>
          </cell>
          <cell r="AE341">
            <v>40829</v>
          </cell>
          <cell r="AF341">
            <v>40833</v>
          </cell>
          <cell r="AG341">
            <v>0</v>
          </cell>
          <cell r="AH341">
            <v>40870</v>
          </cell>
          <cell r="AI341" t="str">
            <v>-</v>
          </cell>
          <cell r="AJ341">
            <v>344</v>
          </cell>
          <cell r="AK341">
            <v>78.285714285714292</v>
          </cell>
          <cell r="AL341">
            <v>0</v>
          </cell>
          <cell r="AM341">
            <v>0</v>
          </cell>
          <cell r="AN341">
            <v>0</v>
          </cell>
          <cell r="AO341">
            <v>0</v>
          </cell>
          <cell r="AP341">
            <v>0</v>
          </cell>
          <cell r="AQ341">
            <v>40800</v>
          </cell>
          <cell r="AR341">
            <v>0</v>
          </cell>
          <cell r="AS341">
            <v>0</v>
          </cell>
          <cell r="AT341">
            <v>0</v>
          </cell>
          <cell r="AU341">
            <v>0</v>
          </cell>
          <cell r="AV341">
            <v>40807</v>
          </cell>
          <cell r="AW341">
            <v>0</v>
          </cell>
          <cell r="AX341">
            <v>40849</v>
          </cell>
          <cell r="AY341">
            <v>40908</v>
          </cell>
          <cell r="AZ341">
            <v>556</v>
          </cell>
          <cell r="BA341">
            <v>326</v>
          </cell>
          <cell r="BB341" t="str">
            <v>On-Time/Early</v>
          </cell>
          <cell r="BC341" t="str">
            <v>On-Time/Early</v>
          </cell>
          <cell r="BD341" t="str">
            <v>EXW</v>
          </cell>
          <cell r="BE341">
            <v>0</v>
          </cell>
          <cell r="BF341" t="str">
            <v>BRAZIL</v>
          </cell>
          <cell r="BG341">
            <v>0</v>
          </cell>
          <cell r="BH341" t="str">
            <v>SI</v>
          </cell>
          <cell r="BI341" t="str">
            <v>INCOTERMS 2000</v>
          </cell>
          <cell r="BJ341">
            <v>40359</v>
          </cell>
          <cell r="BK341">
            <v>40366</v>
          </cell>
          <cell r="BL341">
            <v>40371</v>
          </cell>
          <cell r="BM341">
            <v>40380</v>
          </cell>
          <cell r="BN341">
            <v>40914</v>
          </cell>
          <cell r="BO341">
            <v>40921</v>
          </cell>
          <cell r="BP341" t="str">
            <v>X</v>
          </cell>
          <cell r="BQ341" t="str">
            <v>X</v>
          </cell>
          <cell r="BR341">
            <v>40450</v>
          </cell>
          <cell r="BS341">
            <v>40437</v>
          </cell>
          <cell r="BT341" t="str">
            <v>X</v>
          </cell>
          <cell r="BU341">
            <v>882</v>
          </cell>
          <cell r="BV341" t="str">
            <v>X</v>
          </cell>
          <cell r="BW341">
            <v>0</v>
          </cell>
          <cell r="BX341">
            <v>0</v>
          </cell>
          <cell r="BY341">
            <v>0</v>
          </cell>
          <cell r="BZ341">
            <v>40576</v>
          </cell>
          <cell r="CA341">
            <v>40947</v>
          </cell>
          <cell r="CB341">
            <v>0</v>
          </cell>
          <cell r="CC341">
            <v>0.98</v>
          </cell>
          <cell r="CD341" t="str">
            <v>Brad Williams working</v>
          </cell>
          <cell r="CE341">
            <v>0</v>
          </cell>
          <cell r="CF341">
            <v>0</v>
          </cell>
          <cell r="CG341">
            <v>0</v>
          </cell>
          <cell r="CH341">
            <v>0</v>
          </cell>
          <cell r="CI341">
            <v>0</v>
          </cell>
          <cell r="CJ341">
            <v>0</v>
          </cell>
          <cell r="CK341">
            <v>0</v>
          </cell>
          <cell r="CL341">
            <v>0</v>
          </cell>
          <cell r="CM341">
            <v>0</v>
          </cell>
          <cell r="CN341">
            <v>0</v>
          </cell>
          <cell r="CO341">
            <v>0</v>
          </cell>
        </row>
        <row r="342">
          <cell r="B342" t="str">
            <v>A1863942-17-18</v>
          </cell>
          <cell r="C342" t="str">
            <v>Conest</v>
          </cell>
          <cell r="D342" t="str">
            <v>Hepler</v>
          </cell>
          <cell r="E342">
            <v>0</v>
          </cell>
          <cell r="F342">
            <v>0</v>
          </cell>
          <cell r="G342">
            <v>0</v>
          </cell>
          <cell r="H342" t="str">
            <v>Nancy</v>
          </cell>
          <cell r="I342" t="str">
            <v>HDT-ER-004</v>
          </cell>
          <cell r="J342">
            <v>0</v>
          </cell>
          <cell r="K342">
            <v>0</v>
          </cell>
          <cell r="L342">
            <v>0</v>
          </cell>
          <cell r="M342">
            <v>1</v>
          </cell>
          <cell r="N342" t="str">
            <v>LMV-341</v>
          </cell>
          <cell r="O342">
            <v>653964</v>
          </cell>
          <cell r="P342">
            <v>0</v>
          </cell>
          <cell r="Q342" t="str">
            <v>CPX</v>
          </cell>
          <cell r="R342" t="str">
            <v>PD</v>
          </cell>
          <cell r="S342" t="str">
            <v>N</v>
          </cell>
          <cell r="T342" t="str">
            <v>no</v>
          </cell>
          <cell r="U342">
            <v>0</v>
          </cell>
          <cell r="V342">
            <v>40352</v>
          </cell>
          <cell r="W342">
            <v>40900</v>
          </cell>
          <cell r="X342">
            <v>40900</v>
          </cell>
          <cell r="Y342">
            <v>0</v>
          </cell>
          <cell r="Z342">
            <v>40359</v>
          </cell>
          <cell r="AA342">
            <v>40359</v>
          </cell>
          <cell r="AB342">
            <v>40359</v>
          </cell>
          <cell r="AC342">
            <v>40788</v>
          </cell>
          <cell r="AD342">
            <v>40802</v>
          </cell>
          <cell r="AE342">
            <v>40829</v>
          </cell>
          <cell r="AF342">
            <v>40833</v>
          </cell>
          <cell r="AG342">
            <v>0</v>
          </cell>
          <cell r="AH342">
            <v>40870</v>
          </cell>
          <cell r="AI342" t="str">
            <v>-</v>
          </cell>
          <cell r="AJ342">
            <v>344</v>
          </cell>
          <cell r="AK342">
            <v>78.285714285714292</v>
          </cell>
          <cell r="AL342">
            <v>0</v>
          </cell>
          <cell r="AM342">
            <v>0</v>
          </cell>
          <cell r="AN342">
            <v>0</v>
          </cell>
          <cell r="AO342">
            <v>0</v>
          </cell>
          <cell r="AP342">
            <v>0</v>
          </cell>
          <cell r="AQ342">
            <v>40800</v>
          </cell>
          <cell r="AR342">
            <v>0</v>
          </cell>
          <cell r="AS342">
            <v>0</v>
          </cell>
          <cell r="AT342">
            <v>0</v>
          </cell>
          <cell r="AU342">
            <v>0</v>
          </cell>
          <cell r="AV342">
            <v>40808</v>
          </cell>
          <cell r="AW342">
            <v>0</v>
          </cell>
          <cell r="AX342">
            <v>40840</v>
          </cell>
          <cell r="AY342">
            <v>40908</v>
          </cell>
          <cell r="AZ342">
            <v>556</v>
          </cell>
          <cell r="BA342">
            <v>327</v>
          </cell>
          <cell r="BB342" t="str">
            <v>On-Time/Early</v>
          </cell>
          <cell r="BC342" t="str">
            <v>On-Time/Early</v>
          </cell>
          <cell r="BD342" t="str">
            <v>EXW</v>
          </cell>
          <cell r="BE342">
            <v>0</v>
          </cell>
          <cell r="BF342" t="str">
            <v>BRAZIL</v>
          </cell>
          <cell r="BG342">
            <v>0</v>
          </cell>
          <cell r="BH342" t="str">
            <v>SI</v>
          </cell>
          <cell r="BI342" t="str">
            <v>INCOTERMS 2000</v>
          </cell>
          <cell r="BJ342">
            <v>40359</v>
          </cell>
          <cell r="BK342">
            <v>40366</v>
          </cell>
          <cell r="BL342">
            <v>40371</v>
          </cell>
          <cell r="BM342">
            <v>40380</v>
          </cell>
          <cell r="BN342">
            <v>40914</v>
          </cell>
          <cell r="BO342">
            <v>40921</v>
          </cell>
          <cell r="BP342" t="str">
            <v>X</v>
          </cell>
          <cell r="BQ342" t="str">
            <v>X</v>
          </cell>
          <cell r="BR342">
            <v>40450</v>
          </cell>
          <cell r="BS342">
            <v>40437</v>
          </cell>
          <cell r="BT342" t="str">
            <v>X</v>
          </cell>
          <cell r="BU342">
            <v>882</v>
          </cell>
          <cell r="BV342" t="str">
            <v>X</v>
          </cell>
          <cell r="BW342">
            <v>0</v>
          </cell>
          <cell r="BX342">
            <v>0</v>
          </cell>
          <cell r="BY342">
            <v>0</v>
          </cell>
          <cell r="BZ342">
            <v>40581</v>
          </cell>
          <cell r="CA342">
            <v>40947</v>
          </cell>
          <cell r="CB342">
            <v>0</v>
          </cell>
          <cell r="CC342">
            <v>0.98</v>
          </cell>
          <cell r="CD342" t="str">
            <v>Brad Williams working</v>
          </cell>
          <cell r="CE342">
            <v>0</v>
          </cell>
          <cell r="CF342">
            <v>0</v>
          </cell>
          <cell r="CG342">
            <v>0</v>
          </cell>
          <cell r="CH342">
            <v>0</v>
          </cell>
          <cell r="CI342">
            <v>0</v>
          </cell>
          <cell r="CJ342">
            <v>0</v>
          </cell>
          <cell r="CK342">
            <v>0</v>
          </cell>
          <cell r="CL342">
            <v>0</v>
          </cell>
          <cell r="CM342">
            <v>0</v>
          </cell>
          <cell r="CN342">
            <v>0</v>
          </cell>
          <cell r="CO342">
            <v>0</v>
          </cell>
        </row>
        <row r="343">
          <cell r="B343" t="str">
            <v>A1863942-19-20</v>
          </cell>
          <cell r="C343" t="str">
            <v>Conest</v>
          </cell>
          <cell r="D343" t="str">
            <v>Hepler</v>
          </cell>
          <cell r="E343">
            <v>0</v>
          </cell>
          <cell r="F343">
            <v>0</v>
          </cell>
          <cell r="G343">
            <v>0</v>
          </cell>
          <cell r="H343" t="str">
            <v>Nancy</v>
          </cell>
          <cell r="I343" t="str">
            <v>HDT-ER-004</v>
          </cell>
          <cell r="J343">
            <v>0</v>
          </cell>
          <cell r="K343">
            <v>0</v>
          </cell>
          <cell r="L343">
            <v>0</v>
          </cell>
          <cell r="M343">
            <v>1</v>
          </cell>
          <cell r="N343" t="str">
            <v>LMV-341</v>
          </cell>
          <cell r="O343">
            <v>653964</v>
          </cell>
          <cell r="P343">
            <v>0</v>
          </cell>
          <cell r="Q343" t="str">
            <v>CPX</v>
          </cell>
          <cell r="R343" t="str">
            <v>PD</v>
          </cell>
          <cell r="S343" t="str">
            <v>N</v>
          </cell>
          <cell r="T343" t="str">
            <v>no</v>
          </cell>
          <cell r="U343">
            <v>0</v>
          </cell>
          <cell r="V343">
            <v>40352</v>
          </cell>
          <cell r="W343">
            <v>40900</v>
          </cell>
          <cell r="X343">
            <v>40900</v>
          </cell>
          <cell r="Y343">
            <v>0</v>
          </cell>
          <cell r="Z343">
            <v>40359</v>
          </cell>
          <cell r="AA343">
            <v>40359</v>
          </cell>
          <cell r="AB343">
            <v>40359</v>
          </cell>
          <cell r="AC343">
            <v>40788</v>
          </cell>
          <cell r="AD343">
            <v>40802</v>
          </cell>
          <cell r="AE343">
            <v>40829</v>
          </cell>
          <cell r="AF343">
            <v>40833</v>
          </cell>
          <cell r="AG343">
            <v>0</v>
          </cell>
          <cell r="AH343">
            <v>40870</v>
          </cell>
          <cell r="AI343" t="str">
            <v>-</v>
          </cell>
          <cell r="AJ343">
            <v>344</v>
          </cell>
          <cell r="AK343">
            <v>78.285714285714292</v>
          </cell>
          <cell r="AL343">
            <v>0</v>
          </cell>
          <cell r="AM343">
            <v>0</v>
          </cell>
          <cell r="AN343">
            <v>0</v>
          </cell>
          <cell r="AO343">
            <v>0</v>
          </cell>
          <cell r="AP343">
            <v>0</v>
          </cell>
          <cell r="AQ343">
            <v>40800</v>
          </cell>
          <cell r="AR343">
            <v>0</v>
          </cell>
          <cell r="AS343">
            <v>0</v>
          </cell>
          <cell r="AT343">
            <v>0</v>
          </cell>
          <cell r="AU343">
            <v>0</v>
          </cell>
          <cell r="AV343">
            <v>40807</v>
          </cell>
          <cell r="AW343">
            <v>0</v>
          </cell>
          <cell r="AX343">
            <v>40837</v>
          </cell>
          <cell r="AY343">
            <v>40908</v>
          </cell>
          <cell r="AZ343">
            <v>556</v>
          </cell>
          <cell r="BA343">
            <v>326</v>
          </cell>
          <cell r="BB343" t="str">
            <v>On-Time/Early</v>
          </cell>
          <cell r="BC343" t="str">
            <v>On-Time/Early</v>
          </cell>
          <cell r="BD343" t="str">
            <v>EXW</v>
          </cell>
          <cell r="BE343">
            <v>0</v>
          </cell>
          <cell r="BF343" t="str">
            <v>BRAZIL</v>
          </cell>
          <cell r="BG343">
            <v>0</v>
          </cell>
          <cell r="BH343" t="str">
            <v>SI</v>
          </cell>
          <cell r="BI343" t="str">
            <v>INCOTERMS 2000</v>
          </cell>
          <cell r="BJ343">
            <v>40359</v>
          </cell>
          <cell r="BK343">
            <v>40366</v>
          </cell>
          <cell r="BL343">
            <v>40371</v>
          </cell>
          <cell r="BM343">
            <v>40380</v>
          </cell>
          <cell r="BN343">
            <v>40914</v>
          </cell>
          <cell r="BO343">
            <v>40921</v>
          </cell>
          <cell r="BP343" t="str">
            <v>X</v>
          </cell>
          <cell r="BQ343" t="str">
            <v>X</v>
          </cell>
          <cell r="BR343">
            <v>40465</v>
          </cell>
          <cell r="BS343">
            <v>40437</v>
          </cell>
          <cell r="BT343" t="str">
            <v>X</v>
          </cell>
          <cell r="BU343">
            <v>882</v>
          </cell>
          <cell r="BV343" t="str">
            <v>X</v>
          </cell>
          <cell r="BW343">
            <v>0</v>
          </cell>
          <cell r="BX343">
            <v>0</v>
          </cell>
          <cell r="BY343">
            <v>0</v>
          </cell>
          <cell r="BZ343">
            <v>41135</v>
          </cell>
          <cell r="CA343">
            <v>40947</v>
          </cell>
          <cell r="CB343">
            <v>0</v>
          </cell>
          <cell r="CC343">
            <v>0.98</v>
          </cell>
          <cell r="CD343" t="str">
            <v>Brad Williams working</v>
          </cell>
          <cell r="CE343">
            <v>0</v>
          </cell>
          <cell r="CF343">
            <v>0</v>
          </cell>
          <cell r="CG343">
            <v>0</v>
          </cell>
          <cell r="CH343">
            <v>0</v>
          </cell>
          <cell r="CI343">
            <v>0</v>
          </cell>
          <cell r="CJ343">
            <v>0</v>
          </cell>
          <cell r="CK343">
            <v>0</v>
          </cell>
          <cell r="CL343">
            <v>0</v>
          </cell>
          <cell r="CM343">
            <v>0</v>
          </cell>
          <cell r="CN343">
            <v>0</v>
          </cell>
          <cell r="CO343">
            <v>0</v>
          </cell>
        </row>
        <row r="344">
          <cell r="B344" t="str">
            <v>A1937822-01-02</v>
          </cell>
          <cell r="C344" t="str">
            <v>SAJ/Mangalore Aromatic</v>
          </cell>
          <cell r="D344" t="str">
            <v>Hepler</v>
          </cell>
          <cell r="E344">
            <v>0</v>
          </cell>
          <cell r="F344">
            <v>0</v>
          </cell>
          <cell r="G344">
            <v>0</v>
          </cell>
          <cell r="H344" t="str">
            <v>Christina</v>
          </cell>
          <cell r="I344" t="str">
            <v>SNT37E-1002</v>
          </cell>
          <cell r="J344">
            <v>0</v>
          </cell>
          <cell r="K344">
            <v>0</v>
          </cell>
          <cell r="L344">
            <v>0</v>
          </cell>
          <cell r="M344">
            <v>1</v>
          </cell>
          <cell r="N344" t="str">
            <v>LMV-312</v>
          </cell>
          <cell r="O344">
            <v>258166</v>
          </cell>
          <cell r="P344">
            <v>0</v>
          </cell>
          <cell r="Q344" t="str">
            <v>CPX</v>
          </cell>
          <cell r="R344" t="str">
            <v>PC</v>
          </cell>
          <cell r="S344" t="str">
            <v>N</v>
          </cell>
          <cell r="T344" t="str">
            <v>no</v>
          </cell>
          <cell r="U344">
            <v>0</v>
          </cell>
          <cell r="V344">
            <v>40535</v>
          </cell>
          <cell r="W344">
            <v>40892</v>
          </cell>
          <cell r="X344">
            <v>40983</v>
          </cell>
          <cell r="Y344">
            <v>0</v>
          </cell>
          <cell r="Z344">
            <v>40542</v>
          </cell>
          <cell r="AA344">
            <v>40542</v>
          </cell>
          <cell r="AB344">
            <v>40542</v>
          </cell>
          <cell r="AC344">
            <v>40871</v>
          </cell>
          <cell r="AD344">
            <v>40885</v>
          </cell>
          <cell r="AE344">
            <v>40830</v>
          </cell>
          <cell r="AF344">
            <v>40833</v>
          </cell>
          <cell r="AG344">
            <v>0</v>
          </cell>
          <cell r="AH344">
            <v>40953</v>
          </cell>
          <cell r="AI344" t="str">
            <v>-</v>
          </cell>
          <cell r="AJ344">
            <v>213</v>
          </cell>
          <cell r="AK344">
            <v>64</v>
          </cell>
          <cell r="AL344">
            <v>0</v>
          </cell>
          <cell r="AM344">
            <v>0</v>
          </cell>
          <cell r="AN344">
            <v>0</v>
          </cell>
          <cell r="AO344">
            <v>0</v>
          </cell>
          <cell r="AP344">
            <v>0</v>
          </cell>
          <cell r="AQ344">
            <v>40701</v>
          </cell>
          <cell r="AR344">
            <v>0</v>
          </cell>
          <cell r="AS344">
            <v>0</v>
          </cell>
          <cell r="AT344">
            <v>0</v>
          </cell>
          <cell r="AU344">
            <v>0</v>
          </cell>
          <cell r="AV344">
            <v>40758</v>
          </cell>
          <cell r="AW344">
            <v>0</v>
          </cell>
          <cell r="AX344">
            <v>40786</v>
          </cell>
          <cell r="AY344">
            <v>40998</v>
          </cell>
          <cell r="AZ344">
            <v>463</v>
          </cell>
          <cell r="BA344">
            <v>160</v>
          </cell>
          <cell r="BB344" t="str">
            <v>On-Time/Early</v>
          </cell>
          <cell r="BC344" t="str">
            <v>On-Time/Early</v>
          </cell>
          <cell r="BD344" t="str">
            <v>EXW</v>
          </cell>
          <cell r="BE344" t="str">
            <v>Arvada</v>
          </cell>
          <cell r="BF344" t="str">
            <v>INDIA</v>
          </cell>
          <cell r="BG344">
            <v>0</v>
          </cell>
          <cell r="BH344" t="str">
            <v>SI</v>
          </cell>
          <cell r="BI344">
            <v>0</v>
          </cell>
          <cell r="BJ344">
            <v>40542</v>
          </cell>
          <cell r="BK344">
            <v>40549</v>
          </cell>
          <cell r="BL344">
            <v>40558</v>
          </cell>
          <cell r="BM344">
            <v>40563</v>
          </cell>
          <cell r="BN344">
            <v>40997</v>
          </cell>
          <cell r="BO344">
            <v>41004</v>
          </cell>
          <cell r="BP344" t="str">
            <v>X</v>
          </cell>
          <cell r="BQ344" t="str">
            <v>X</v>
          </cell>
          <cell r="BR344" t="str">
            <v>X</v>
          </cell>
          <cell r="BS344" t="str">
            <v>X</v>
          </cell>
          <cell r="BT344" t="str">
            <v>X</v>
          </cell>
          <cell r="BU344">
            <v>41543</v>
          </cell>
          <cell r="BV344" t="str">
            <v>X</v>
          </cell>
          <cell r="BW344">
            <v>0</v>
          </cell>
          <cell r="BX344">
            <v>0</v>
          </cell>
          <cell r="BY344">
            <v>0</v>
          </cell>
          <cell r="BZ344" t="str">
            <v>X</v>
          </cell>
          <cell r="CA344" t="str">
            <v>X</v>
          </cell>
          <cell r="CB344">
            <v>0</v>
          </cell>
          <cell r="CC344">
            <v>0.95</v>
          </cell>
          <cell r="CD344" t="str">
            <v>Project paid. Uploaded FD 3/12/14 (again)</v>
          </cell>
          <cell r="CE344">
            <v>0</v>
          </cell>
          <cell r="CF344">
            <v>0</v>
          </cell>
          <cell r="CG344">
            <v>0</v>
          </cell>
          <cell r="CH344">
            <v>0</v>
          </cell>
          <cell r="CI344">
            <v>0</v>
          </cell>
          <cell r="CJ344">
            <v>0</v>
          </cell>
          <cell r="CK344">
            <v>0</v>
          </cell>
          <cell r="CL344">
            <v>0</v>
          </cell>
          <cell r="CM344">
            <v>0</v>
          </cell>
          <cell r="CN344">
            <v>0</v>
          </cell>
          <cell r="CO344">
            <v>0</v>
          </cell>
        </row>
        <row r="345">
          <cell r="B345" t="str">
            <v>A1937822-07-08</v>
          </cell>
          <cell r="C345" t="str">
            <v>SAJ/Mangalore Aromatic</v>
          </cell>
          <cell r="D345" t="str">
            <v>Hepler</v>
          </cell>
          <cell r="E345">
            <v>0</v>
          </cell>
          <cell r="F345">
            <v>0</v>
          </cell>
          <cell r="G345">
            <v>0</v>
          </cell>
          <cell r="H345" t="str">
            <v>Christina</v>
          </cell>
          <cell r="I345" t="str">
            <v>SNT37E-1002</v>
          </cell>
          <cell r="J345">
            <v>0</v>
          </cell>
          <cell r="K345">
            <v>0</v>
          </cell>
          <cell r="L345">
            <v>0</v>
          </cell>
          <cell r="M345">
            <v>1</v>
          </cell>
          <cell r="N345" t="str">
            <v>LMV-312</v>
          </cell>
          <cell r="O345">
            <v>285462</v>
          </cell>
          <cell r="P345">
            <v>0</v>
          </cell>
          <cell r="Q345" t="str">
            <v>CPX</v>
          </cell>
          <cell r="R345" t="str">
            <v>PC</v>
          </cell>
          <cell r="S345" t="str">
            <v>N</v>
          </cell>
          <cell r="T345" t="str">
            <v>no</v>
          </cell>
          <cell r="U345">
            <v>0</v>
          </cell>
          <cell r="V345">
            <v>40535</v>
          </cell>
          <cell r="W345">
            <v>40892</v>
          </cell>
          <cell r="X345">
            <v>40983</v>
          </cell>
          <cell r="Y345">
            <v>0</v>
          </cell>
          <cell r="Z345">
            <v>40542</v>
          </cell>
          <cell r="AA345">
            <v>40542</v>
          </cell>
          <cell r="AB345">
            <v>40542</v>
          </cell>
          <cell r="AC345">
            <v>40871</v>
          </cell>
          <cell r="AD345">
            <v>40885</v>
          </cell>
          <cell r="AE345">
            <v>40830</v>
          </cell>
          <cell r="AF345">
            <v>40833</v>
          </cell>
          <cell r="AG345">
            <v>0</v>
          </cell>
          <cell r="AH345">
            <v>40953</v>
          </cell>
          <cell r="AI345" t="str">
            <v>-</v>
          </cell>
          <cell r="AJ345">
            <v>213</v>
          </cell>
          <cell r="AK345">
            <v>64</v>
          </cell>
          <cell r="AL345">
            <v>0</v>
          </cell>
          <cell r="AM345">
            <v>0</v>
          </cell>
          <cell r="AN345">
            <v>0</v>
          </cell>
          <cell r="AO345">
            <v>0</v>
          </cell>
          <cell r="AP345">
            <v>0</v>
          </cell>
          <cell r="AQ345">
            <v>40701</v>
          </cell>
          <cell r="AR345">
            <v>0</v>
          </cell>
          <cell r="AS345">
            <v>0</v>
          </cell>
          <cell r="AT345">
            <v>0</v>
          </cell>
          <cell r="AU345">
            <v>0</v>
          </cell>
          <cell r="AV345">
            <v>40759</v>
          </cell>
          <cell r="AW345">
            <v>0</v>
          </cell>
          <cell r="AX345">
            <v>40785</v>
          </cell>
          <cell r="AY345">
            <v>40998</v>
          </cell>
          <cell r="AZ345">
            <v>463</v>
          </cell>
          <cell r="BA345">
            <v>161</v>
          </cell>
          <cell r="BB345" t="str">
            <v>On-Time/Early</v>
          </cell>
          <cell r="BC345" t="str">
            <v>On-Time/Early</v>
          </cell>
          <cell r="BD345" t="str">
            <v>EXW</v>
          </cell>
          <cell r="BE345" t="str">
            <v>Arvada</v>
          </cell>
          <cell r="BF345" t="str">
            <v>INDIA</v>
          </cell>
          <cell r="BG345">
            <v>0</v>
          </cell>
          <cell r="BH345" t="str">
            <v>SI</v>
          </cell>
          <cell r="BI345">
            <v>0</v>
          </cell>
          <cell r="BJ345">
            <v>40542</v>
          </cell>
          <cell r="BK345">
            <v>40549</v>
          </cell>
          <cell r="BL345">
            <v>40558</v>
          </cell>
          <cell r="BM345">
            <v>40563</v>
          </cell>
          <cell r="BN345">
            <v>40997</v>
          </cell>
          <cell r="BO345">
            <v>41004</v>
          </cell>
          <cell r="BP345" t="str">
            <v>X</v>
          </cell>
          <cell r="BQ345" t="str">
            <v>X</v>
          </cell>
          <cell r="BR345" t="str">
            <v>X</v>
          </cell>
          <cell r="BS345" t="str">
            <v>X</v>
          </cell>
          <cell r="BT345" t="str">
            <v>X</v>
          </cell>
          <cell r="BU345">
            <v>41543</v>
          </cell>
          <cell r="BV345" t="str">
            <v>X</v>
          </cell>
          <cell r="BW345">
            <v>0</v>
          </cell>
          <cell r="BX345">
            <v>0</v>
          </cell>
          <cell r="BY345">
            <v>0</v>
          </cell>
          <cell r="BZ345" t="str">
            <v>X</v>
          </cell>
          <cell r="CA345" t="str">
            <v>X</v>
          </cell>
          <cell r="CB345">
            <v>0</v>
          </cell>
          <cell r="CC345">
            <v>0.95</v>
          </cell>
          <cell r="CD345" t="str">
            <v>Project paid. Uploaded FD 3/12/14 (again)</v>
          </cell>
          <cell r="CE345">
            <v>0</v>
          </cell>
          <cell r="CF345">
            <v>0</v>
          </cell>
          <cell r="CG345">
            <v>0</v>
          </cell>
          <cell r="CH345">
            <v>0</v>
          </cell>
          <cell r="CI345">
            <v>0</v>
          </cell>
          <cell r="CJ345">
            <v>0</v>
          </cell>
          <cell r="CK345">
            <v>0</v>
          </cell>
          <cell r="CL345">
            <v>0</v>
          </cell>
          <cell r="CM345">
            <v>0</v>
          </cell>
          <cell r="CN345">
            <v>0</v>
          </cell>
          <cell r="CO345">
            <v>0</v>
          </cell>
        </row>
        <row r="346">
          <cell r="B346" t="str">
            <v>A1937822-03-04</v>
          </cell>
          <cell r="C346" t="str">
            <v>SAJ/Mangalore Aromatic</v>
          </cell>
          <cell r="D346" t="str">
            <v>Hepler</v>
          </cell>
          <cell r="E346">
            <v>0</v>
          </cell>
          <cell r="F346">
            <v>0</v>
          </cell>
          <cell r="G346">
            <v>0</v>
          </cell>
          <cell r="H346" t="str">
            <v>Christina</v>
          </cell>
          <cell r="I346" t="str">
            <v>SNT37E-1002</v>
          </cell>
          <cell r="J346">
            <v>0</v>
          </cell>
          <cell r="K346">
            <v>0</v>
          </cell>
          <cell r="L346">
            <v>0</v>
          </cell>
          <cell r="M346">
            <v>1</v>
          </cell>
          <cell r="N346" t="str">
            <v>LMV-311</v>
          </cell>
          <cell r="O346">
            <v>317787</v>
          </cell>
          <cell r="P346">
            <v>0</v>
          </cell>
          <cell r="Q346" t="str">
            <v>CPX</v>
          </cell>
          <cell r="R346" t="str">
            <v>PC</v>
          </cell>
          <cell r="S346" t="str">
            <v>N</v>
          </cell>
          <cell r="T346" t="str">
            <v>no</v>
          </cell>
          <cell r="U346">
            <v>0</v>
          </cell>
          <cell r="V346">
            <v>40535</v>
          </cell>
          <cell r="W346">
            <v>40892</v>
          </cell>
          <cell r="X346">
            <v>41019</v>
          </cell>
          <cell r="Y346">
            <v>0</v>
          </cell>
          <cell r="Z346">
            <v>40542</v>
          </cell>
          <cell r="AA346">
            <v>40542</v>
          </cell>
          <cell r="AB346">
            <v>40542</v>
          </cell>
          <cell r="AC346">
            <v>40907</v>
          </cell>
          <cell r="AD346">
            <v>40921</v>
          </cell>
          <cell r="AE346">
            <v>40830</v>
          </cell>
          <cell r="AF346">
            <v>40833</v>
          </cell>
          <cell r="AG346">
            <v>0</v>
          </cell>
          <cell r="AH346">
            <v>40989</v>
          </cell>
          <cell r="AI346" t="str">
            <v>-</v>
          </cell>
          <cell r="AJ346">
            <v>213</v>
          </cell>
          <cell r="AK346">
            <v>69.142857142857139</v>
          </cell>
          <cell r="AL346">
            <v>0</v>
          </cell>
          <cell r="AM346">
            <v>0</v>
          </cell>
          <cell r="AN346">
            <v>0</v>
          </cell>
          <cell r="AO346">
            <v>0</v>
          </cell>
          <cell r="AP346">
            <v>0</v>
          </cell>
          <cell r="AQ346">
            <v>40701</v>
          </cell>
          <cell r="AR346">
            <v>0</v>
          </cell>
          <cell r="AS346">
            <v>0</v>
          </cell>
          <cell r="AT346">
            <v>0</v>
          </cell>
          <cell r="AU346">
            <v>0</v>
          </cell>
          <cell r="AV346">
            <v>40758</v>
          </cell>
          <cell r="AW346">
            <v>0</v>
          </cell>
          <cell r="AX346">
            <v>40786</v>
          </cell>
          <cell r="AY346">
            <v>41012</v>
          </cell>
          <cell r="AZ346">
            <v>477</v>
          </cell>
          <cell r="BA346">
            <v>160</v>
          </cell>
          <cell r="BB346" t="str">
            <v>On-Time/Early</v>
          </cell>
          <cell r="BC346" t="str">
            <v>On-Time/Early</v>
          </cell>
          <cell r="BD346" t="str">
            <v>EXW</v>
          </cell>
          <cell r="BE346" t="str">
            <v>Arvada</v>
          </cell>
          <cell r="BF346" t="str">
            <v>INDIA</v>
          </cell>
          <cell r="BG346">
            <v>0</v>
          </cell>
          <cell r="BH346" t="str">
            <v>SI</v>
          </cell>
          <cell r="BI346">
            <v>0</v>
          </cell>
          <cell r="BJ346">
            <v>40542</v>
          </cell>
          <cell r="BK346">
            <v>40549</v>
          </cell>
          <cell r="BL346">
            <v>40558</v>
          </cell>
          <cell r="BM346">
            <v>40563</v>
          </cell>
          <cell r="BN346">
            <v>41033</v>
          </cell>
          <cell r="BO346">
            <v>41040</v>
          </cell>
          <cell r="BP346" t="str">
            <v>X</v>
          </cell>
          <cell r="BQ346" t="str">
            <v>X</v>
          </cell>
          <cell r="BR346" t="str">
            <v>X</v>
          </cell>
          <cell r="BS346" t="str">
            <v>X</v>
          </cell>
          <cell r="BT346" t="str">
            <v>X</v>
          </cell>
          <cell r="BU346">
            <v>41543</v>
          </cell>
          <cell r="BV346" t="str">
            <v>X</v>
          </cell>
          <cell r="BW346">
            <v>0</v>
          </cell>
          <cell r="BX346">
            <v>0</v>
          </cell>
          <cell r="BY346">
            <v>0</v>
          </cell>
          <cell r="BZ346" t="str">
            <v>X</v>
          </cell>
          <cell r="CA346" t="str">
            <v>X</v>
          </cell>
          <cell r="CB346">
            <v>0</v>
          </cell>
          <cell r="CC346">
            <v>0.95</v>
          </cell>
          <cell r="CD346" t="str">
            <v>Project paid. Uploaded FD 3/12/14 (again)</v>
          </cell>
          <cell r="CE346">
            <v>0</v>
          </cell>
          <cell r="CF346">
            <v>0</v>
          </cell>
          <cell r="CG346">
            <v>0</v>
          </cell>
          <cell r="CH346">
            <v>0</v>
          </cell>
          <cell r="CI346">
            <v>0</v>
          </cell>
          <cell r="CJ346">
            <v>0</v>
          </cell>
          <cell r="CK346">
            <v>0</v>
          </cell>
          <cell r="CL346">
            <v>0</v>
          </cell>
          <cell r="CM346">
            <v>0</v>
          </cell>
          <cell r="CN346">
            <v>0</v>
          </cell>
          <cell r="CO346">
            <v>0</v>
          </cell>
        </row>
        <row r="347">
          <cell r="B347" t="str">
            <v>C1893455-01-02</v>
          </cell>
          <cell r="C347" t="str">
            <v>BANTREL/ConocoPhillips</v>
          </cell>
          <cell r="D347" t="str">
            <v>Horner</v>
          </cell>
          <cell r="E347">
            <v>0</v>
          </cell>
          <cell r="F347">
            <v>0</v>
          </cell>
          <cell r="G347">
            <v>0</v>
          </cell>
          <cell r="H347" t="str">
            <v>Suzy</v>
          </cell>
          <cell r="I347" t="str">
            <v>1061-PO-K-001BC</v>
          </cell>
          <cell r="J347">
            <v>0</v>
          </cell>
          <cell r="K347">
            <v>0</v>
          </cell>
          <cell r="L347">
            <v>0</v>
          </cell>
          <cell r="M347">
            <v>2</v>
          </cell>
          <cell r="N347" t="str">
            <v>LF-2140</v>
          </cell>
          <cell r="O347">
            <v>6399928</v>
          </cell>
          <cell r="P347">
            <v>0</v>
          </cell>
          <cell r="Q347" t="str">
            <v>CPX</v>
          </cell>
          <cell r="R347" t="str">
            <v>Pinn/API</v>
          </cell>
          <cell r="S347" t="str">
            <v>N</v>
          </cell>
          <cell r="T347" t="str">
            <v>no</v>
          </cell>
          <cell r="U347">
            <v>0</v>
          </cell>
          <cell r="V347">
            <v>40429</v>
          </cell>
          <cell r="W347">
            <v>41029</v>
          </cell>
          <cell r="X347">
            <v>41040</v>
          </cell>
          <cell r="Y347">
            <v>0</v>
          </cell>
          <cell r="Z347">
            <v>40436</v>
          </cell>
          <cell r="AA347">
            <v>40436</v>
          </cell>
          <cell r="AB347">
            <v>40443</v>
          </cell>
          <cell r="AC347">
            <v>40760</v>
          </cell>
          <cell r="AD347">
            <v>40788</v>
          </cell>
          <cell r="AE347">
            <v>40819</v>
          </cell>
          <cell r="AF347">
            <v>40833</v>
          </cell>
          <cell r="AG347">
            <v>0</v>
          </cell>
          <cell r="AH347">
            <v>41010</v>
          </cell>
          <cell r="AI347">
            <v>40886</v>
          </cell>
          <cell r="AJ347">
            <v>289</v>
          </cell>
          <cell r="AK347">
            <v>87.285714285714292</v>
          </cell>
          <cell r="AL347">
            <v>0</v>
          </cell>
          <cell r="AM347">
            <v>0</v>
          </cell>
          <cell r="AN347">
            <v>0</v>
          </cell>
          <cell r="AO347">
            <v>0</v>
          </cell>
          <cell r="AP347">
            <v>0</v>
          </cell>
          <cell r="AQ347">
            <v>40667</v>
          </cell>
          <cell r="AR347">
            <v>0</v>
          </cell>
          <cell r="AS347">
            <v>0</v>
          </cell>
          <cell r="AT347">
            <v>0</v>
          </cell>
          <cell r="AU347">
            <v>0</v>
          </cell>
          <cell r="AV347">
            <v>40759</v>
          </cell>
          <cell r="AW347">
            <v>0</v>
          </cell>
          <cell r="AX347">
            <v>40809</v>
          </cell>
          <cell r="AY347">
            <v>41058</v>
          </cell>
          <cell r="AZ347">
            <v>629</v>
          </cell>
          <cell r="BA347">
            <v>237</v>
          </cell>
          <cell r="BB347" t="str">
            <v>On-Time/Early</v>
          </cell>
          <cell r="BC347" t="str">
            <v>On-Time/Early</v>
          </cell>
          <cell r="BD347" t="str">
            <v>FCA</v>
          </cell>
          <cell r="BE347" t="str">
            <v>Arvada</v>
          </cell>
          <cell r="BF347" t="str">
            <v>Canada</v>
          </cell>
          <cell r="BG347">
            <v>0</v>
          </cell>
          <cell r="BH347">
            <v>0</v>
          </cell>
          <cell r="BI347" t="str">
            <v>IncoTerm 2000</v>
          </cell>
          <cell r="BJ347">
            <v>40436</v>
          </cell>
          <cell r="BK347">
            <v>40443</v>
          </cell>
          <cell r="BL347">
            <v>40471</v>
          </cell>
          <cell r="BM347">
            <v>40457</v>
          </cell>
          <cell r="BN347">
            <v>41082</v>
          </cell>
          <cell r="BO347">
            <v>41089</v>
          </cell>
          <cell r="BP347">
            <v>40422</v>
          </cell>
          <cell r="BQ347">
            <v>40455</v>
          </cell>
          <cell r="BR347">
            <v>40428</v>
          </cell>
          <cell r="BS347">
            <v>40596</v>
          </cell>
          <cell r="BT347">
            <v>40571</v>
          </cell>
          <cell r="BU347">
            <v>41122</v>
          </cell>
          <cell r="BV347" t="str">
            <v>X</v>
          </cell>
          <cell r="BW347">
            <v>0</v>
          </cell>
          <cell r="BX347">
            <v>0</v>
          </cell>
          <cell r="BY347">
            <v>0</v>
          </cell>
          <cell r="BZ347" t="str">
            <v>X</v>
          </cell>
          <cell r="CA347" t="str">
            <v>X</v>
          </cell>
          <cell r="CB347" t="str">
            <v>X</v>
          </cell>
          <cell r="CC347">
            <v>1</v>
          </cell>
          <cell r="CD347">
            <v>0</v>
          </cell>
          <cell r="CE347">
            <v>0</v>
          </cell>
          <cell r="CF347">
            <v>0</v>
          </cell>
          <cell r="CG347">
            <v>0</v>
          </cell>
          <cell r="CH347">
            <v>0</v>
          </cell>
          <cell r="CI347">
            <v>0</v>
          </cell>
          <cell r="CJ347">
            <v>0</v>
          </cell>
          <cell r="CK347">
            <v>0</v>
          </cell>
          <cell r="CL347">
            <v>0</v>
          </cell>
          <cell r="CM347">
            <v>0</v>
          </cell>
          <cell r="CN347">
            <v>0</v>
          </cell>
          <cell r="CO347">
            <v>0</v>
          </cell>
        </row>
        <row r="348">
          <cell r="B348" t="str">
            <v>A1863942-15-16</v>
          </cell>
          <cell r="C348" t="str">
            <v>Conest</v>
          </cell>
          <cell r="D348" t="str">
            <v>Hepler</v>
          </cell>
          <cell r="E348">
            <v>0</v>
          </cell>
          <cell r="F348">
            <v>0</v>
          </cell>
          <cell r="G348">
            <v>0</v>
          </cell>
          <cell r="H348" t="str">
            <v>Nancy</v>
          </cell>
          <cell r="I348" t="str">
            <v>HDT-ER-004</v>
          </cell>
          <cell r="J348">
            <v>0</v>
          </cell>
          <cell r="K348">
            <v>0</v>
          </cell>
          <cell r="L348">
            <v>0</v>
          </cell>
          <cell r="M348">
            <v>1</v>
          </cell>
          <cell r="N348" t="str">
            <v>LMV-311</v>
          </cell>
          <cell r="O348">
            <v>464806</v>
          </cell>
          <cell r="P348">
            <v>0</v>
          </cell>
          <cell r="Q348" t="str">
            <v>CPX</v>
          </cell>
          <cell r="R348" t="str">
            <v>PD</v>
          </cell>
          <cell r="S348" t="str">
            <v>N</v>
          </cell>
          <cell r="T348" t="str">
            <v>no</v>
          </cell>
          <cell r="U348">
            <v>0</v>
          </cell>
          <cell r="V348">
            <v>40352</v>
          </cell>
          <cell r="W348">
            <v>40900</v>
          </cell>
          <cell r="X348">
            <v>41059</v>
          </cell>
          <cell r="Y348">
            <v>0</v>
          </cell>
          <cell r="Z348">
            <v>40359</v>
          </cell>
          <cell r="AA348">
            <v>40359</v>
          </cell>
          <cell r="AB348">
            <v>40359</v>
          </cell>
          <cell r="AC348">
            <v>40947</v>
          </cell>
          <cell r="AD348">
            <v>40961</v>
          </cell>
          <cell r="AE348">
            <v>40829</v>
          </cell>
          <cell r="AF348">
            <v>40833</v>
          </cell>
          <cell r="AG348">
            <v>0</v>
          </cell>
          <cell r="AH348">
            <v>41029</v>
          </cell>
          <cell r="AI348" t="str">
            <v>-</v>
          </cell>
          <cell r="AJ348">
            <v>344</v>
          </cell>
          <cell r="AK348">
            <v>101</v>
          </cell>
          <cell r="AL348">
            <v>0</v>
          </cell>
          <cell r="AM348">
            <v>0</v>
          </cell>
          <cell r="AN348">
            <v>0</v>
          </cell>
          <cell r="AO348">
            <v>40299</v>
          </cell>
          <cell r="AP348">
            <v>0</v>
          </cell>
          <cell r="AQ348">
            <v>0</v>
          </cell>
          <cell r="AR348">
            <v>0</v>
          </cell>
          <cell r="AS348">
            <v>0</v>
          </cell>
          <cell r="AT348">
            <v>0</v>
          </cell>
          <cell r="AU348">
            <v>0</v>
          </cell>
          <cell r="AV348">
            <v>40767</v>
          </cell>
          <cell r="AW348">
            <v>40925</v>
          </cell>
          <cell r="AX348">
            <v>40844</v>
          </cell>
          <cell r="AY348">
            <v>41090</v>
          </cell>
          <cell r="AZ348">
            <v>738</v>
          </cell>
          <cell r="BA348">
            <v>298</v>
          </cell>
          <cell r="BB348" t="str">
            <v>On-Time/Early</v>
          </cell>
          <cell r="BC348" t="str">
            <v/>
          </cell>
          <cell r="BD348" t="str">
            <v>EXW</v>
          </cell>
          <cell r="BE348">
            <v>0</v>
          </cell>
          <cell r="BF348" t="str">
            <v>BRAZIL</v>
          </cell>
          <cell r="BG348">
            <v>0</v>
          </cell>
          <cell r="BH348" t="str">
            <v>SI</v>
          </cell>
          <cell r="BI348" t="str">
            <v>INCOTERMS 2000</v>
          </cell>
          <cell r="BJ348">
            <v>40359</v>
          </cell>
          <cell r="BK348">
            <v>40366</v>
          </cell>
          <cell r="BL348">
            <v>40371</v>
          </cell>
          <cell r="BM348">
            <v>40380</v>
          </cell>
          <cell r="BN348">
            <v>41073</v>
          </cell>
          <cell r="BO348">
            <v>41080</v>
          </cell>
          <cell r="BP348" t="str">
            <v>X</v>
          </cell>
          <cell r="BQ348" t="str">
            <v>X</v>
          </cell>
          <cell r="BR348">
            <v>40465</v>
          </cell>
          <cell r="BS348">
            <v>40437</v>
          </cell>
          <cell r="BT348" t="str">
            <v>X</v>
          </cell>
          <cell r="BU348">
            <v>723</v>
          </cell>
          <cell r="BV348" t="str">
            <v>X</v>
          </cell>
          <cell r="BW348">
            <v>0</v>
          </cell>
          <cell r="BX348">
            <v>0</v>
          </cell>
          <cell r="BY348">
            <v>0</v>
          </cell>
          <cell r="BZ348">
            <v>40576</v>
          </cell>
          <cell r="CA348">
            <v>40947</v>
          </cell>
          <cell r="CB348">
            <v>0</v>
          </cell>
          <cell r="CC348">
            <v>0.98</v>
          </cell>
          <cell r="CD348" t="str">
            <v>Brad Williams working</v>
          </cell>
        </row>
        <row r="349">
          <cell r="B349" t="str">
            <v>A2033261-01-02</v>
          </cell>
          <cell r="C349" t="str">
            <v>FLUIDOS TECNICOS</v>
          </cell>
          <cell r="D349" t="str">
            <v>Lothe</v>
          </cell>
          <cell r="E349">
            <v>0</v>
          </cell>
          <cell r="F349">
            <v>0</v>
          </cell>
          <cell r="G349">
            <v>0</v>
          </cell>
          <cell r="H349" t="str">
            <v>Nancy</v>
          </cell>
          <cell r="I349" t="str">
            <v>PSY/TAM-0085/11E</v>
          </cell>
          <cell r="J349">
            <v>0</v>
          </cell>
          <cell r="K349">
            <v>0</v>
          </cell>
          <cell r="L349">
            <v>0</v>
          </cell>
          <cell r="M349">
            <v>2</v>
          </cell>
          <cell r="N349" t="str">
            <v>LMV801</v>
          </cell>
          <cell r="O349">
            <v>39904</v>
          </cell>
          <cell r="P349">
            <v>0</v>
          </cell>
          <cell r="Q349" t="str">
            <v>STD</v>
          </cell>
          <cell r="R349" t="str">
            <v>PA</v>
          </cell>
          <cell r="S349" t="str">
            <v>N</v>
          </cell>
          <cell r="T349" t="str">
            <v>no</v>
          </cell>
          <cell r="U349">
            <v>0</v>
          </cell>
          <cell r="V349">
            <v>40777</v>
          </cell>
          <cell r="W349">
            <v>40882</v>
          </cell>
          <cell r="X349">
            <v>40897</v>
          </cell>
          <cell r="Y349">
            <v>0</v>
          </cell>
          <cell r="Z349">
            <v>40784</v>
          </cell>
          <cell r="AA349">
            <v>40784</v>
          </cell>
          <cell r="AB349">
            <v>40784</v>
          </cell>
          <cell r="AC349">
            <v>40785</v>
          </cell>
          <cell r="AD349">
            <v>40799</v>
          </cell>
          <cell r="AE349">
            <v>40834</v>
          </cell>
          <cell r="AF349">
            <v>40837</v>
          </cell>
          <cell r="AG349">
            <v>0</v>
          </cell>
          <cell r="AH349">
            <v>40867</v>
          </cell>
          <cell r="AI349" t="str">
            <v>-</v>
          </cell>
          <cell r="AJ349">
            <v>45</v>
          </cell>
          <cell r="AK349">
            <v>17.142857142857142</v>
          </cell>
          <cell r="AL349">
            <v>0</v>
          </cell>
          <cell r="AM349">
            <v>0</v>
          </cell>
          <cell r="AN349">
            <v>0</v>
          </cell>
          <cell r="AO349">
            <v>0</v>
          </cell>
          <cell r="AP349">
            <v>0</v>
          </cell>
          <cell r="AQ349">
            <v>40756</v>
          </cell>
          <cell r="AR349">
            <v>0</v>
          </cell>
          <cell r="AS349">
            <v>0</v>
          </cell>
          <cell r="AT349">
            <v>0</v>
          </cell>
          <cell r="AU349">
            <v>0</v>
          </cell>
          <cell r="AV349">
            <v>40778</v>
          </cell>
          <cell r="AW349">
            <v>0</v>
          </cell>
          <cell r="AX349">
            <v>40785</v>
          </cell>
          <cell r="AY349">
            <v>40904</v>
          </cell>
          <cell r="AZ349">
            <v>127</v>
          </cell>
          <cell r="BA349">
            <v>2</v>
          </cell>
          <cell r="BB349" t="str">
            <v>On-Time/Early</v>
          </cell>
          <cell r="BC349" t="str">
            <v>On-Time/Early</v>
          </cell>
          <cell r="BD349" t="str">
            <v>FOB</v>
          </cell>
          <cell r="BE349" t="str">
            <v>Arvada</v>
          </cell>
          <cell r="BF349" t="str">
            <v>Mexico</v>
          </cell>
          <cell r="BG349">
            <v>0</v>
          </cell>
          <cell r="BH349">
            <v>0</v>
          </cell>
          <cell r="BI349">
            <v>0</v>
          </cell>
          <cell r="BJ349">
            <v>40784</v>
          </cell>
          <cell r="BK349">
            <v>40791</v>
          </cell>
          <cell r="BL349">
            <v>40791</v>
          </cell>
          <cell r="BM349">
            <v>40805</v>
          </cell>
          <cell r="BN349">
            <v>40911</v>
          </cell>
          <cell r="BO349">
            <v>40918</v>
          </cell>
          <cell r="BP349" t="str">
            <v>X</v>
          </cell>
          <cell r="BQ349" t="str">
            <v>X</v>
          </cell>
          <cell r="BR349" t="str">
            <v>X</v>
          </cell>
          <cell r="BS349" t="str">
            <v>X</v>
          </cell>
          <cell r="BT349" t="str">
            <v>X</v>
          </cell>
          <cell r="BU349" t="str">
            <v>X</v>
          </cell>
          <cell r="BV349" t="str">
            <v>X</v>
          </cell>
          <cell r="BW349">
            <v>0</v>
          </cell>
          <cell r="BX349">
            <v>0</v>
          </cell>
          <cell r="BY349">
            <v>0</v>
          </cell>
          <cell r="BZ349" t="str">
            <v>X</v>
          </cell>
          <cell r="CA349" t="str">
            <v>X</v>
          </cell>
          <cell r="CB349" t="str">
            <v>X</v>
          </cell>
          <cell r="CC349">
            <v>1</v>
          </cell>
          <cell r="CD349">
            <v>0</v>
          </cell>
          <cell r="CE349">
            <v>0</v>
          </cell>
          <cell r="CF349">
            <v>0</v>
          </cell>
          <cell r="CG349">
            <v>0</v>
          </cell>
          <cell r="CH349">
            <v>0</v>
          </cell>
          <cell r="CI349">
            <v>0</v>
          </cell>
          <cell r="CJ349">
            <v>0</v>
          </cell>
          <cell r="CK349">
            <v>0</v>
          </cell>
          <cell r="CL349">
            <v>0</v>
          </cell>
          <cell r="CM349">
            <v>0</v>
          </cell>
          <cell r="CN349">
            <v>0</v>
          </cell>
          <cell r="CO349">
            <v>0</v>
          </cell>
        </row>
        <row r="350">
          <cell r="B350" t="str">
            <v>A2014726-01</v>
          </cell>
          <cell r="C350" t="str">
            <v>Odebrecht/Construtoro Norberto/YPF Repsol</v>
          </cell>
          <cell r="D350" t="str">
            <v>Boening</v>
          </cell>
          <cell r="E350">
            <v>0</v>
          </cell>
          <cell r="F350">
            <v>0</v>
          </cell>
          <cell r="G350">
            <v>0</v>
          </cell>
          <cell r="H350" t="str">
            <v>Madeleine</v>
          </cell>
          <cell r="I350" t="str">
            <v>CNO-00-REV-117</v>
          </cell>
          <cell r="J350">
            <v>0</v>
          </cell>
          <cell r="K350">
            <v>0</v>
          </cell>
          <cell r="L350">
            <v>0</v>
          </cell>
          <cell r="M350">
            <v>1</v>
          </cell>
          <cell r="N350" t="str">
            <v>LMV-311Z</v>
          </cell>
          <cell r="O350">
            <v>96746</v>
          </cell>
          <cell r="P350">
            <v>0</v>
          </cell>
          <cell r="Q350" t="str">
            <v>STD</v>
          </cell>
          <cell r="R350" t="str">
            <v>PA</v>
          </cell>
          <cell r="S350" t="str">
            <v>Y</v>
          </cell>
          <cell r="T350" t="str">
            <v>no</v>
          </cell>
          <cell r="U350">
            <v>0</v>
          </cell>
          <cell r="V350">
            <v>40730</v>
          </cell>
          <cell r="W350">
            <v>40884</v>
          </cell>
          <cell r="X350">
            <v>40884</v>
          </cell>
          <cell r="Y350">
            <v>0</v>
          </cell>
          <cell r="Z350">
            <v>40737</v>
          </cell>
          <cell r="AA350">
            <v>40737</v>
          </cell>
          <cell r="AB350">
            <v>40737</v>
          </cell>
          <cell r="AC350">
            <v>40772</v>
          </cell>
          <cell r="AD350">
            <v>40786</v>
          </cell>
          <cell r="AE350">
            <v>40836</v>
          </cell>
          <cell r="AF350">
            <v>40839</v>
          </cell>
          <cell r="AG350">
            <v>0</v>
          </cell>
          <cell r="AH350">
            <v>40854</v>
          </cell>
          <cell r="AI350" t="str">
            <v>-</v>
          </cell>
          <cell r="AJ350">
            <v>78</v>
          </cell>
          <cell r="AK350">
            <v>22</v>
          </cell>
          <cell r="AL350">
            <v>0</v>
          </cell>
          <cell r="AM350">
            <v>0</v>
          </cell>
          <cell r="AN350">
            <v>0</v>
          </cell>
          <cell r="AO350">
            <v>0</v>
          </cell>
          <cell r="AP350">
            <v>0</v>
          </cell>
          <cell r="AQ350">
            <v>0</v>
          </cell>
          <cell r="AR350">
            <v>0</v>
          </cell>
          <cell r="AS350">
            <v>0</v>
          </cell>
          <cell r="AT350">
            <v>0</v>
          </cell>
          <cell r="AU350">
            <v>0</v>
          </cell>
          <cell r="AV350">
            <v>40834</v>
          </cell>
          <cell r="AW350">
            <v>0</v>
          </cell>
          <cell r="AX350">
            <v>40849</v>
          </cell>
          <cell r="AY350">
            <v>40892</v>
          </cell>
          <cell r="AZ350">
            <v>162</v>
          </cell>
          <cell r="BA350">
            <v>75</v>
          </cell>
          <cell r="BB350" t="str">
            <v>On-Time/Early</v>
          </cell>
          <cell r="BC350" t="str">
            <v/>
          </cell>
          <cell r="BD350" t="str">
            <v>FOB</v>
          </cell>
          <cell r="BE350" t="str">
            <v>Port of Houston</v>
          </cell>
          <cell r="BF350" t="str">
            <v>Argentina</v>
          </cell>
          <cell r="BG350">
            <v>0</v>
          </cell>
          <cell r="BH350">
            <v>0</v>
          </cell>
          <cell r="BI350" t="str">
            <v>IncoTerm 2000</v>
          </cell>
          <cell r="BJ350">
            <v>40737</v>
          </cell>
          <cell r="BK350">
            <v>40744</v>
          </cell>
          <cell r="BL350">
            <v>40744</v>
          </cell>
          <cell r="BM350">
            <v>40758</v>
          </cell>
          <cell r="BN350">
            <v>40898</v>
          </cell>
          <cell r="BO350">
            <v>40905</v>
          </cell>
          <cell r="BP350" t="str">
            <v>X</v>
          </cell>
          <cell r="BQ350" t="str">
            <v>X</v>
          </cell>
          <cell r="BR350" t="str">
            <v>X</v>
          </cell>
          <cell r="BS350" t="str">
            <v>X</v>
          </cell>
          <cell r="BT350" t="str">
            <v>X</v>
          </cell>
          <cell r="BU350" t="str">
            <v>X</v>
          </cell>
          <cell r="BV350" t="str">
            <v>X</v>
          </cell>
          <cell r="BW350">
            <v>0</v>
          </cell>
          <cell r="BX350">
            <v>0</v>
          </cell>
          <cell r="BY350">
            <v>0</v>
          </cell>
          <cell r="BZ350" t="str">
            <v>X</v>
          </cell>
          <cell r="CA350" t="str">
            <v>X</v>
          </cell>
          <cell r="CB350" t="str">
            <v>X</v>
          </cell>
          <cell r="CC350">
            <v>1</v>
          </cell>
          <cell r="CD350">
            <v>0</v>
          </cell>
          <cell r="CE350">
            <v>0</v>
          </cell>
          <cell r="CF350">
            <v>0</v>
          </cell>
          <cell r="CG350">
            <v>0</v>
          </cell>
          <cell r="CH350">
            <v>0</v>
          </cell>
          <cell r="CI350">
            <v>0</v>
          </cell>
          <cell r="CJ350">
            <v>0</v>
          </cell>
          <cell r="CK350">
            <v>0</v>
          </cell>
          <cell r="CL350">
            <v>0</v>
          </cell>
          <cell r="CM350">
            <v>0</v>
          </cell>
          <cell r="CN350">
            <v>0</v>
          </cell>
          <cell r="CO350">
            <v>0</v>
          </cell>
        </row>
        <row r="351">
          <cell r="B351" t="str">
            <v>A2052345-01</v>
          </cell>
          <cell r="C351" t="str">
            <v>Gaisa</v>
          </cell>
          <cell r="D351" t="str">
            <v>Kennedy</v>
          </cell>
          <cell r="E351">
            <v>0</v>
          </cell>
          <cell r="F351">
            <v>0</v>
          </cell>
          <cell r="G351">
            <v>0</v>
          </cell>
          <cell r="H351" t="str">
            <v>Christina</v>
          </cell>
          <cell r="I351" t="str">
            <v>J-2136/S</v>
          </cell>
          <cell r="J351">
            <v>0</v>
          </cell>
          <cell r="K351">
            <v>0</v>
          </cell>
          <cell r="L351">
            <v>0</v>
          </cell>
          <cell r="M351">
            <v>1</v>
          </cell>
          <cell r="N351" t="str">
            <v>LMV322</v>
          </cell>
          <cell r="O351">
            <v>29043</v>
          </cell>
          <cell r="P351">
            <v>0</v>
          </cell>
          <cell r="Q351" t="str">
            <v>STD</v>
          </cell>
          <cell r="R351" t="str">
            <v>PA</v>
          </cell>
          <cell r="S351" t="str">
            <v>N</v>
          </cell>
          <cell r="T351" t="str">
            <v>no</v>
          </cell>
          <cell r="U351">
            <v>0</v>
          </cell>
          <cell r="V351">
            <v>40822</v>
          </cell>
          <cell r="W351">
            <v>40884</v>
          </cell>
          <cell r="X351">
            <v>40899</v>
          </cell>
          <cell r="Y351">
            <v>0</v>
          </cell>
          <cell r="Z351">
            <v>40829</v>
          </cell>
          <cell r="AA351">
            <v>40829</v>
          </cell>
          <cell r="AB351">
            <v>40829</v>
          </cell>
          <cell r="AC351">
            <v>40787</v>
          </cell>
          <cell r="AD351">
            <v>40801</v>
          </cell>
          <cell r="AE351">
            <v>40836</v>
          </cell>
          <cell r="AF351">
            <v>40839</v>
          </cell>
          <cell r="AG351">
            <v>0</v>
          </cell>
          <cell r="AH351">
            <v>40869</v>
          </cell>
          <cell r="AI351" t="str">
            <v>-</v>
          </cell>
          <cell r="AJ351">
            <v>12</v>
          </cell>
          <cell r="AK351">
            <v>11</v>
          </cell>
          <cell r="AL351">
            <v>0</v>
          </cell>
          <cell r="AM351">
            <v>0</v>
          </cell>
          <cell r="AN351">
            <v>0</v>
          </cell>
          <cell r="AO351">
            <v>0</v>
          </cell>
          <cell r="AP351">
            <v>0</v>
          </cell>
          <cell r="AQ351">
            <v>40758</v>
          </cell>
          <cell r="AR351">
            <v>0</v>
          </cell>
          <cell r="AS351">
            <v>0</v>
          </cell>
          <cell r="AT351">
            <v>0</v>
          </cell>
          <cell r="AU351">
            <v>0</v>
          </cell>
          <cell r="AV351">
            <v>40816</v>
          </cell>
          <cell r="AW351">
            <v>0</v>
          </cell>
          <cell r="AX351">
            <v>40821</v>
          </cell>
          <cell r="AY351">
            <v>40908</v>
          </cell>
          <cell r="AZ351">
            <v>86</v>
          </cell>
          <cell r="BA351">
            <v>-5</v>
          </cell>
          <cell r="BB351" t="str">
            <v>On-Time/Early</v>
          </cell>
          <cell r="BC351" t="str">
            <v>On-Time/Early</v>
          </cell>
          <cell r="BD351">
            <v>0</v>
          </cell>
          <cell r="BE351">
            <v>0</v>
          </cell>
          <cell r="BF351">
            <v>0</v>
          </cell>
          <cell r="BG351">
            <v>0</v>
          </cell>
          <cell r="BH351">
            <v>0</v>
          </cell>
          <cell r="BI351">
            <v>0</v>
          </cell>
          <cell r="BJ351">
            <v>40829</v>
          </cell>
          <cell r="BK351">
            <v>40836</v>
          </cell>
          <cell r="BL351">
            <v>40836</v>
          </cell>
          <cell r="BM351">
            <v>40850</v>
          </cell>
          <cell r="BN351">
            <v>40913</v>
          </cell>
          <cell r="BO351">
            <v>40920</v>
          </cell>
          <cell r="BP351" t="str">
            <v>X</v>
          </cell>
          <cell r="BQ351" t="str">
            <v>X</v>
          </cell>
          <cell r="BR351" t="str">
            <v>X</v>
          </cell>
          <cell r="BS351" t="str">
            <v>X</v>
          </cell>
          <cell r="BT351" t="str">
            <v>X</v>
          </cell>
          <cell r="BU351" t="str">
            <v>X</v>
          </cell>
          <cell r="BV351" t="str">
            <v>X</v>
          </cell>
          <cell r="BW351">
            <v>0</v>
          </cell>
          <cell r="BX351">
            <v>0</v>
          </cell>
          <cell r="BY351">
            <v>0</v>
          </cell>
          <cell r="BZ351" t="str">
            <v>X</v>
          </cell>
          <cell r="CA351" t="str">
            <v>X</v>
          </cell>
          <cell r="CB351" t="str">
            <v>X</v>
          </cell>
          <cell r="CC351">
            <v>1</v>
          </cell>
          <cell r="CD351">
            <v>0</v>
          </cell>
          <cell r="CE351">
            <v>0</v>
          </cell>
          <cell r="CF351">
            <v>0</v>
          </cell>
          <cell r="CG351">
            <v>0</v>
          </cell>
          <cell r="CH351">
            <v>0</v>
          </cell>
          <cell r="CI351">
            <v>0</v>
          </cell>
          <cell r="CJ351">
            <v>0</v>
          </cell>
          <cell r="CK351">
            <v>0</v>
          </cell>
          <cell r="CL351">
            <v>0</v>
          </cell>
          <cell r="CM351">
            <v>0</v>
          </cell>
          <cell r="CN351">
            <v>0</v>
          </cell>
          <cell r="CO351">
            <v>0</v>
          </cell>
        </row>
        <row r="352">
          <cell r="B352" t="str">
            <v>A1863942-07-08</v>
          </cell>
          <cell r="C352" t="str">
            <v>Conest</v>
          </cell>
          <cell r="D352" t="str">
            <v>Hepler</v>
          </cell>
          <cell r="E352">
            <v>0</v>
          </cell>
          <cell r="F352">
            <v>0</v>
          </cell>
          <cell r="G352">
            <v>0</v>
          </cell>
          <cell r="H352" t="str">
            <v>Nancy</v>
          </cell>
          <cell r="I352" t="str">
            <v>HDT-ER-004</v>
          </cell>
          <cell r="J352">
            <v>0</v>
          </cell>
          <cell r="K352">
            <v>0</v>
          </cell>
          <cell r="L352">
            <v>0</v>
          </cell>
          <cell r="M352">
            <v>1</v>
          </cell>
          <cell r="N352" t="str">
            <v>LMV-801</v>
          </cell>
          <cell r="O352">
            <v>153696</v>
          </cell>
          <cell r="P352">
            <v>0</v>
          </cell>
          <cell r="Q352" t="str">
            <v>CPX</v>
          </cell>
          <cell r="R352" t="str">
            <v>PC</v>
          </cell>
          <cell r="S352" t="str">
            <v>N</v>
          </cell>
          <cell r="T352" t="str">
            <v>no</v>
          </cell>
          <cell r="U352">
            <v>0</v>
          </cell>
          <cell r="V352">
            <v>40352</v>
          </cell>
          <cell r="W352">
            <v>40900</v>
          </cell>
          <cell r="X352">
            <v>40869</v>
          </cell>
          <cell r="Y352">
            <v>0</v>
          </cell>
          <cell r="Z352">
            <v>40359</v>
          </cell>
          <cell r="AA352">
            <v>40359</v>
          </cell>
          <cell r="AB352">
            <v>40359</v>
          </cell>
          <cell r="AC352">
            <v>40757</v>
          </cell>
          <cell r="AD352">
            <v>40771</v>
          </cell>
          <cell r="AE352">
            <v>40838</v>
          </cell>
          <cell r="AF352">
            <v>40841</v>
          </cell>
          <cell r="AG352">
            <v>0</v>
          </cell>
          <cell r="AH352">
            <v>40839</v>
          </cell>
          <cell r="AI352" t="str">
            <v>-</v>
          </cell>
          <cell r="AJ352">
            <v>350</v>
          </cell>
          <cell r="AK352">
            <v>73.857142857142861</v>
          </cell>
          <cell r="AL352">
            <v>0</v>
          </cell>
          <cell r="AM352">
            <v>0</v>
          </cell>
          <cell r="AN352">
            <v>0</v>
          </cell>
          <cell r="AO352">
            <v>0</v>
          </cell>
          <cell r="AP352">
            <v>0</v>
          </cell>
          <cell r="AQ352">
            <v>40799</v>
          </cell>
          <cell r="AR352">
            <v>0</v>
          </cell>
          <cell r="AS352">
            <v>0</v>
          </cell>
          <cell r="AT352">
            <v>0</v>
          </cell>
          <cell r="AU352">
            <v>0</v>
          </cell>
          <cell r="AV352">
            <v>40822</v>
          </cell>
          <cell r="AW352">
            <v>0</v>
          </cell>
          <cell r="AX352">
            <v>40835</v>
          </cell>
          <cell r="AY352">
            <v>40901</v>
          </cell>
          <cell r="AZ352">
            <v>549</v>
          </cell>
          <cell r="BA352">
            <v>337</v>
          </cell>
          <cell r="BB352" t="str">
            <v>On-Time/Early</v>
          </cell>
          <cell r="BC352" t="str">
            <v>Late</v>
          </cell>
          <cell r="BD352" t="str">
            <v>EXW</v>
          </cell>
          <cell r="BE352">
            <v>0</v>
          </cell>
          <cell r="BF352" t="str">
            <v>BRAZIL</v>
          </cell>
          <cell r="BG352">
            <v>0</v>
          </cell>
          <cell r="BH352" t="str">
            <v>SI</v>
          </cell>
          <cell r="BI352" t="str">
            <v>INCOTERMS 2000</v>
          </cell>
          <cell r="BJ352">
            <v>40359</v>
          </cell>
          <cell r="BK352">
            <v>40366</v>
          </cell>
          <cell r="BL352">
            <v>40375</v>
          </cell>
          <cell r="BM352">
            <v>40380</v>
          </cell>
          <cell r="BN352">
            <v>40883</v>
          </cell>
          <cell r="BO352">
            <v>40890</v>
          </cell>
          <cell r="BP352" t="str">
            <v>X</v>
          </cell>
          <cell r="BQ352" t="str">
            <v>X</v>
          </cell>
          <cell r="BR352">
            <v>40485</v>
          </cell>
          <cell r="BS352">
            <v>40485</v>
          </cell>
          <cell r="BT352" t="str">
            <v>X</v>
          </cell>
          <cell r="BU352">
            <v>913</v>
          </cell>
          <cell r="BV352" t="str">
            <v>X</v>
          </cell>
          <cell r="BW352">
            <v>0</v>
          </cell>
          <cell r="BX352">
            <v>0</v>
          </cell>
          <cell r="BY352">
            <v>0</v>
          </cell>
          <cell r="BZ352">
            <v>40216</v>
          </cell>
          <cell r="CA352">
            <v>40947</v>
          </cell>
          <cell r="CB352">
            <v>0</v>
          </cell>
          <cell r="CC352">
            <v>0.98</v>
          </cell>
          <cell r="CD352" t="str">
            <v>Brad Williams working</v>
          </cell>
          <cell r="CE352">
            <v>0</v>
          </cell>
          <cell r="CF352">
            <v>0</v>
          </cell>
          <cell r="CG352">
            <v>0</v>
          </cell>
          <cell r="CH352">
            <v>0</v>
          </cell>
          <cell r="CI352">
            <v>0</v>
          </cell>
          <cell r="CJ352">
            <v>0</v>
          </cell>
          <cell r="CK352">
            <v>0</v>
          </cell>
          <cell r="CL352">
            <v>0</v>
          </cell>
          <cell r="CM352">
            <v>0</v>
          </cell>
          <cell r="CN352">
            <v>0</v>
          </cell>
          <cell r="CO352">
            <v>0</v>
          </cell>
        </row>
        <row r="353">
          <cell r="B353" t="str">
            <v>A1863942-01-02</v>
          </cell>
          <cell r="C353" t="str">
            <v>Conest</v>
          </cell>
          <cell r="D353" t="str">
            <v>Hepler</v>
          </cell>
          <cell r="E353">
            <v>0</v>
          </cell>
          <cell r="F353">
            <v>0</v>
          </cell>
          <cell r="G353">
            <v>0</v>
          </cell>
          <cell r="H353" t="str">
            <v>Nancy</v>
          </cell>
          <cell r="I353" t="str">
            <v>HDT-ER-004</v>
          </cell>
          <cell r="J353">
            <v>0</v>
          </cell>
          <cell r="K353">
            <v>0</v>
          </cell>
          <cell r="L353">
            <v>0</v>
          </cell>
          <cell r="M353">
            <v>1</v>
          </cell>
          <cell r="N353" t="str">
            <v>LMV-801</v>
          </cell>
          <cell r="O353">
            <v>182104</v>
          </cell>
          <cell r="P353">
            <v>0</v>
          </cell>
          <cell r="Q353" t="str">
            <v>CPX</v>
          </cell>
          <cell r="R353" t="str">
            <v>PC</v>
          </cell>
          <cell r="S353" t="str">
            <v>N</v>
          </cell>
          <cell r="T353" t="str">
            <v>no</v>
          </cell>
          <cell r="U353">
            <v>0</v>
          </cell>
          <cell r="V353">
            <v>40352</v>
          </cell>
          <cell r="W353">
            <v>40900</v>
          </cell>
          <cell r="X353">
            <v>40889</v>
          </cell>
          <cell r="Y353">
            <v>0</v>
          </cell>
          <cell r="Z353">
            <v>40359</v>
          </cell>
          <cell r="AA353">
            <v>40359</v>
          </cell>
          <cell r="AB353">
            <v>40359</v>
          </cell>
          <cell r="AC353">
            <v>40777</v>
          </cell>
          <cell r="AD353">
            <v>40791</v>
          </cell>
          <cell r="AE353">
            <v>40838</v>
          </cell>
          <cell r="AF353">
            <v>40841</v>
          </cell>
          <cell r="AG353">
            <v>0</v>
          </cell>
          <cell r="AH353">
            <v>40859</v>
          </cell>
          <cell r="AI353" t="str">
            <v>-</v>
          </cell>
          <cell r="AJ353">
            <v>350</v>
          </cell>
          <cell r="AK353">
            <v>76.714285714285708</v>
          </cell>
          <cell r="AL353">
            <v>0</v>
          </cell>
          <cell r="AM353">
            <v>0</v>
          </cell>
          <cell r="AN353">
            <v>0</v>
          </cell>
          <cell r="AO353">
            <v>0</v>
          </cell>
          <cell r="AP353">
            <v>0</v>
          </cell>
          <cell r="AQ353">
            <v>40800</v>
          </cell>
          <cell r="AR353">
            <v>0</v>
          </cell>
          <cell r="AS353">
            <v>0</v>
          </cell>
          <cell r="AT353">
            <v>0</v>
          </cell>
          <cell r="AU353">
            <v>0</v>
          </cell>
          <cell r="AV353">
            <v>40807</v>
          </cell>
          <cell r="AW353">
            <v>0</v>
          </cell>
          <cell r="AX353">
            <v>40820</v>
          </cell>
          <cell r="AY353">
            <v>40898</v>
          </cell>
          <cell r="AZ353">
            <v>546</v>
          </cell>
          <cell r="BA353">
            <v>326</v>
          </cell>
          <cell r="BB353" t="str">
            <v>On-Time/Early</v>
          </cell>
          <cell r="BC353" t="str">
            <v>Late</v>
          </cell>
          <cell r="BD353" t="str">
            <v>EXW</v>
          </cell>
          <cell r="BE353">
            <v>0</v>
          </cell>
          <cell r="BF353" t="str">
            <v>BRAZIL</v>
          </cell>
          <cell r="BG353">
            <v>0</v>
          </cell>
          <cell r="BH353" t="str">
            <v>SI</v>
          </cell>
          <cell r="BI353" t="str">
            <v>INCOTERMS 2000</v>
          </cell>
          <cell r="BJ353">
            <v>40359</v>
          </cell>
          <cell r="BK353">
            <v>40366</v>
          </cell>
          <cell r="BL353">
            <v>40375</v>
          </cell>
          <cell r="BM353">
            <v>40380</v>
          </cell>
          <cell r="BN353">
            <v>40903</v>
          </cell>
          <cell r="BO353">
            <v>40910</v>
          </cell>
          <cell r="BP353" t="str">
            <v>X</v>
          </cell>
          <cell r="BQ353" t="str">
            <v>X</v>
          </cell>
          <cell r="BR353">
            <v>40449</v>
          </cell>
          <cell r="BS353">
            <v>40427</v>
          </cell>
          <cell r="BT353" t="str">
            <v>X</v>
          </cell>
          <cell r="BU353">
            <v>893</v>
          </cell>
          <cell r="BV353" t="str">
            <v>X</v>
          </cell>
          <cell r="BW353">
            <v>0</v>
          </cell>
          <cell r="BX353">
            <v>0</v>
          </cell>
          <cell r="BY353">
            <v>0</v>
          </cell>
          <cell r="BZ353">
            <v>40549</v>
          </cell>
          <cell r="CA353">
            <v>40947</v>
          </cell>
          <cell r="CB353">
            <v>0</v>
          </cell>
          <cell r="CC353">
            <v>0.98</v>
          </cell>
          <cell r="CD353" t="str">
            <v>Brad Williams working</v>
          </cell>
          <cell r="CE353">
            <v>0</v>
          </cell>
          <cell r="CF353">
            <v>0</v>
          </cell>
          <cell r="CG353">
            <v>0</v>
          </cell>
          <cell r="CH353">
            <v>0</v>
          </cell>
          <cell r="CI353">
            <v>0</v>
          </cell>
          <cell r="CJ353">
            <v>0</v>
          </cell>
          <cell r="CK353">
            <v>0</v>
          </cell>
          <cell r="CL353">
            <v>0</v>
          </cell>
          <cell r="CM353">
            <v>0</v>
          </cell>
          <cell r="CN353">
            <v>0</v>
          </cell>
          <cell r="CO353">
            <v>0</v>
          </cell>
        </row>
        <row r="354">
          <cell r="B354" t="str">
            <v>A1863942-03-04</v>
          </cell>
          <cell r="C354" t="str">
            <v>Conest</v>
          </cell>
          <cell r="D354" t="str">
            <v>Hepler</v>
          </cell>
          <cell r="E354">
            <v>0</v>
          </cell>
          <cell r="F354">
            <v>0</v>
          </cell>
          <cell r="G354">
            <v>0</v>
          </cell>
          <cell r="H354" t="str">
            <v>Nancy</v>
          </cell>
          <cell r="I354" t="str">
            <v>HDT-ER-004</v>
          </cell>
          <cell r="J354">
            <v>0</v>
          </cell>
          <cell r="K354">
            <v>0</v>
          </cell>
          <cell r="L354">
            <v>0</v>
          </cell>
          <cell r="M354">
            <v>1</v>
          </cell>
          <cell r="N354" t="str">
            <v>LMV-801</v>
          </cell>
          <cell r="O354">
            <v>182104</v>
          </cell>
          <cell r="P354">
            <v>0</v>
          </cell>
          <cell r="Q354" t="str">
            <v>CPX</v>
          </cell>
          <cell r="R354" t="str">
            <v>PC</v>
          </cell>
          <cell r="S354" t="str">
            <v>N</v>
          </cell>
          <cell r="T354" t="str">
            <v>no</v>
          </cell>
          <cell r="U354">
            <v>0</v>
          </cell>
          <cell r="V354">
            <v>40352</v>
          </cell>
          <cell r="W354">
            <v>40900</v>
          </cell>
          <cell r="X354">
            <v>40889</v>
          </cell>
          <cell r="Y354">
            <v>0</v>
          </cell>
          <cell r="Z354">
            <v>40359</v>
          </cell>
          <cell r="AA354">
            <v>40359</v>
          </cell>
          <cell r="AB354">
            <v>40359</v>
          </cell>
          <cell r="AC354">
            <v>40777</v>
          </cell>
          <cell r="AD354">
            <v>40791</v>
          </cell>
          <cell r="AE354">
            <v>40838</v>
          </cell>
          <cell r="AF354">
            <v>40841</v>
          </cell>
          <cell r="AG354">
            <v>0</v>
          </cell>
          <cell r="AH354">
            <v>40859</v>
          </cell>
          <cell r="AI354" t="str">
            <v>-</v>
          </cell>
          <cell r="AJ354">
            <v>350</v>
          </cell>
          <cell r="AK354">
            <v>76.714285714285708</v>
          </cell>
          <cell r="AL354">
            <v>0</v>
          </cell>
          <cell r="AM354">
            <v>0</v>
          </cell>
          <cell r="AN354">
            <v>0</v>
          </cell>
          <cell r="AO354">
            <v>0</v>
          </cell>
          <cell r="AP354">
            <v>0</v>
          </cell>
          <cell r="AQ354">
            <v>40800</v>
          </cell>
          <cell r="AR354">
            <v>0</v>
          </cell>
          <cell r="AS354">
            <v>0</v>
          </cell>
          <cell r="AT354">
            <v>0</v>
          </cell>
          <cell r="AU354">
            <v>0</v>
          </cell>
          <cell r="AV354">
            <v>40807</v>
          </cell>
          <cell r="AW354">
            <v>0</v>
          </cell>
          <cell r="AX354">
            <v>40826</v>
          </cell>
          <cell r="AY354">
            <v>40898</v>
          </cell>
          <cell r="AZ354">
            <v>546</v>
          </cell>
          <cell r="BA354">
            <v>326</v>
          </cell>
          <cell r="BB354" t="str">
            <v>On-Time/Early</v>
          </cell>
          <cell r="BC354" t="str">
            <v>Late</v>
          </cell>
          <cell r="BD354" t="str">
            <v>EXW</v>
          </cell>
          <cell r="BE354">
            <v>0</v>
          </cell>
          <cell r="BF354" t="str">
            <v>BRAZIL</v>
          </cell>
          <cell r="BG354">
            <v>0</v>
          </cell>
          <cell r="BH354" t="str">
            <v>SI</v>
          </cell>
          <cell r="BI354" t="str">
            <v>INCOTERMS 2000</v>
          </cell>
          <cell r="BJ354">
            <v>40359</v>
          </cell>
          <cell r="BK354">
            <v>40366</v>
          </cell>
          <cell r="BL354">
            <v>40375</v>
          </cell>
          <cell r="BM354">
            <v>40380</v>
          </cell>
          <cell r="BN354">
            <v>40903</v>
          </cell>
          <cell r="BO354">
            <v>40910</v>
          </cell>
          <cell r="BP354" t="str">
            <v>X</v>
          </cell>
          <cell r="BQ354" t="str">
            <v>X</v>
          </cell>
          <cell r="BR354">
            <v>40449</v>
          </cell>
          <cell r="BS354">
            <v>40437</v>
          </cell>
          <cell r="BT354" t="str">
            <v>X</v>
          </cell>
          <cell r="BU354">
            <v>893</v>
          </cell>
          <cell r="BV354" t="str">
            <v>X</v>
          </cell>
          <cell r="BW354">
            <v>0</v>
          </cell>
          <cell r="BX354">
            <v>0</v>
          </cell>
          <cell r="BY354">
            <v>0</v>
          </cell>
          <cell r="BZ354">
            <v>40549</v>
          </cell>
          <cell r="CA354">
            <v>40947</v>
          </cell>
          <cell r="CB354">
            <v>0</v>
          </cell>
          <cell r="CC354">
            <v>0.98</v>
          </cell>
          <cell r="CD354" t="str">
            <v>Brad Williams working</v>
          </cell>
          <cell r="CE354">
            <v>0</v>
          </cell>
          <cell r="CF354">
            <v>0</v>
          </cell>
          <cell r="CG354">
            <v>0</v>
          </cell>
          <cell r="CH354">
            <v>0</v>
          </cell>
          <cell r="CI354">
            <v>0</v>
          </cell>
          <cell r="CJ354">
            <v>0</v>
          </cell>
          <cell r="CK354">
            <v>0</v>
          </cell>
          <cell r="CL354">
            <v>0</v>
          </cell>
          <cell r="CM354">
            <v>0</v>
          </cell>
          <cell r="CN354">
            <v>0</v>
          </cell>
          <cell r="CO354">
            <v>0</v>
          </cell>
        </row>
        <row r="355">
          <cell r="B355" t="str">
            <v>A1863942-05-06</v>
          </cell>
          <cell r="C355" t="str">
            <v>Conest</v>
          </cell>
          <cell r="D355" t="str">
            <v>Hepler</v>
          </cell>
          <cell r="E355">
            <v>0</v>
          </cell>
          <cell r="F355">
            <v>0</v>
          </cell>
          <cell r="G355">
            <v>0</v>
          </cell>
          <cell r="H355" t="str">
            <v>Nancy</v>
          </cell>
          <cell r="I355" t="str">
            <v>HDT-ER-004</v>
          </cell>
          <cell r="J355">
            <v>0</v>
          </cell>
          <cell r="K355">
            <v>0</v>
          </cell>
          <cell r="L355">
            <v>0</v>
          </cell>
          <cell r="M355">
            <v>1</v>
          </cell>
          <cell r="N355" t="str">
            <v>LMV-801</v>
          </cell>
          <cell r="O355">
            <v>153696</v>
          </cell>
          <cell r="P355">
            <v>0</v>
          </cell>
          <cell r="Q355" t="str">
            <v>CPX</v>
          </cell>
          <cell r="R355" t="str">
            <v>PC</v>
          </cell>
          <cell r="S355" t="str">
            <v>N</v>
          </cell>
          <cell r="T355" t="str">
            <v>no</v>
          </cell>
          <cell r="U355">
            <v>0</v>
          </cell>
          <cell r="V355">
            <v>40352</v>
          </cell>
          <cell r="W355">
            <v>40900</v>
          </cell>
          <cell r="X355">
            <v>40889</v>
          </cell>
          <cell r="Y355">
            <v>0</v>
          </cell>
          <cell r="Z355">
            <v>40359</v>
          </cell>
          <cell r="AA355">
            <v>40359</v>
          </cell>
          <cell r="AB355">
            <v>40359</v>
          </cell>
          <cell r="AC355">
            <v>40777</v>
          </cell>
          <cell r="AD355">
            <v>40791</v>
          </cell>
          <cell r="AE355">
            <v>40838</v>
          </cell>
          <cell r="AF355">
            <v>40841</v>
          </cell>
          <cell r="AG355">
            <v>0</v>
          </cell>
          <cell r="AH355">
            <v>40859</v>
          </cell>
          <cell r="AI355" t="str">
            <v>-</v>
          </cell>
          <cell r="AJ355">
            <v>350</v>
          </cell>
          <cell r="AK355">
            <v>76.714285714285708</v>
          </cell>
          <cell r="AL355">
            <v>0</v>
          </cell>
          <cell r="AM355">
            <v>0</v>
          </cell>
          <cell r="AN355">
            <v>0</v>
          </cell>
          <cell r="AO355">
            <v>0</v>
          </cell>
          <cell r="AP355">
            <v>0</v>
          </cell>
          <cell r="AQ355">
            <v>40800</v>
          </cell>
          <cell r="AR355">
            <v>0</v>
          </cell>
          <cell r="AS355">
            <v>0</v>
          </cell>
          <cell r="AT355">
            <v>0</v>
          </cell>
          <cell r="AU355">
            <v>0</v>
          </cell>
          <cell r="AV355">
            <v>40807</v>
          </cell>
          <cell r="AW355">
            <v>0</v>
          </cell>
          <cell r="AX355">
            <v>40826</v>
          </cell>
          <cell r="AY355">
            <v>40898</v>
          </cell>
          <cell r="AZ355">
            <v>546</v>
          </cell>
          <cell r="BA355">
            <v>326</v>
          </cell>
          <cell r="BB355" t="str">
            <v>On-Time/Early</v>
          </cell>
          <cell r="BC355" t="str">
            <v>Late</v>
          </cell>
          <cell r="BD355" t="str">
            <v>EXW</v>
          </cell>
          <cell r="BE355">
            <v>0</v>
          </cell>
          <cell r="BF355" t="str">
            <v>BRAZIL</v>
          </cell>
          <cell r="BG355">
            <v>0</v>
          </cell>
          <cell r="BH355" t="str">
            <v>SI</v>
          </cell>
          <cell r="BI355" t="str">
            <v>INCOTERMS 2000</v>
          </cell>
          <cell r="BJ355">
            <v>40359</v>
          </cell>
          <cell r="BK355">
            <v>40366</v>
          </cell>
          <cell r="BL355">
            <v>40375</v>
          </cell>
          <cell r="BM355">
            <v>40380</v>
          </cell>
          <cell r="BN355">
            <v>40903</v>
          </cell>
          <cell r="BO355">
            <v>40910</v>
          </cell>
          <cell r="BP355" t="str">
            <v>X</v>
          </cell>
          <cell r="BQ355" t="str">
            <v>X</v>
          </cell>
          <cell r="BR355">
            <v>40485</v>
          </cell>
          <cell r="BS355">
            <v>40485</v>
          </cell>
          <cell r="BT355" t="str">
            <v>X</v>
          </cell>
          <cell r="BU355">
            <v>893</v>
          </cell>
          <cell r="BV355" t="str">
            <v>X</v>
          </cell>
          <cell r="BW355">
            <v>0</v>
          </cell>
          <cell r="BX355">
            <v>0</v>
          </cell>
          <cell r="BY355">
            <v>0</v>
          </cell>
          <cell r="BZ355">
            <v>40581</v>
          </cell>
          <cell r="CA355">
            <v>40947</v>
          </cell>
          <cell r="CB355">
            <v>0</v>
          </cell>
          <cell r="CC355">
            <v>0.98</v>
          </cell>
          <cell r="CD355" t="str">
            <v>Brad Williams working</v>
          </cell>
          <cell r="CE355">
            <v>0</v>
          </cell>
          <cell r="CF355">
            <v>0</v>
          </cell>
          <cell r="CG355">
            <v>0</v>
          </cell>
          <cell r="CH355">
            <v>0</v>
          </cell>
          <cell r="CI355">
            <v>0</v>
          </cell>
          <cell r="CJ355">
            <v>0</v>
          </cell>
          <cell r="CK355">
            <v>0</v>
          </cell>
          <cell r="CL355">
            <v>0</v>
          </cell>
          <cell r="CM355">
            <v>0</v>
          </cell>
          <cell r="CN355">
            <v>0</v>
          </cell>
          <cell r="CO355">
            <v>0</v>
          </cell>
        </row>
        <row r="356">
          <cell r="B356" t="str">
            <v>C2018033-01</v>
          </cell>
          <cell r="C356" t="str">
            <v>Optimized Process Designs / Eagle Ford</v>
          </cell>
          <cell r="D356" t="str">
            <v>Horner</v>
          </cell>
          <cell r="E356">
            <v>0</v>
          </cell>
          <cell r="F356">
            <v>0</v>
          </cell>
          <cell r="G356">
            <v>0</v>
          </cell>
          <cell r="H356" t="str">
            <v>Margaret</v>
          </cell>
          <cell r="I356" t="str">
            <v>33-10044-4030-BJB-C/O#1</v>
          </cell>
          <cell r="J356">
            <v>0</v>
          </cell>
          <cell r="K356">
            <v>0</v>
          </cell>
          <cell r="L356">
            <v>0</v>
          </cell>
          <cell r="M356">
            <v>2</v>
          </cell>
          <cell r="N356" t="str">
            <v>LMC-331F</v>
          </cell>
          <cell r="O356">
            <v>645969</v>
          </cell>
          <cell r="P356">
            <v>0</v>
          </cell>
          <cell r="Q356" t="str">
            <v>STD</v>
          </cell>
          <cell r="R356" t="str">
            <v>CC</v>
          </cell>
          <cell r="S356" t="str">
            <v>Y</v>
          </cell>
          <cell r="T356" t="str">
            <v>no</v>
          </cell>
          <cell r="U356">
            <v>0</v>
          </cell>
          <cell r="V356">
            <v>40739</v>
          </cell>
          <cell r="W356">
            <v>40939</v>
          </cell>
          <cell r="X356">
            <v>40876</v>
          </cell>
          <cell r="Y356">
            <v>0</v>
          </cell>
          <cell r="Z356">
            <v>40746</v>
          </cell>
          <cell r="AA356">
            <v>40746</v>
          </cell>
          <cell r="AB356">
            <v>40753</v>
          </cell>
          <cell r="AC356">
            <v>40764</v>
          </cell>
          <cell r="AD356">
            <v>40778</v>
          </cell>
          <cell r="AE356">
            <v>40840</v>
          </cell>
          <cell r="AF356">
            <v>40844</v>
          </cell>
          <cell r="AG356">
            <v>0</v>
          </cell>
          <cell r="AH356">
            <v>40846</v>
          </cell>
          <cell r="AI356" t="str">
            <v>-</v>
          </cell>
          <cell r="AJ356">
            <v>76</v>
          </cell>
          <cell r="AK356">
            <v>19.571428571428573</v>
          </cell>
          <cell r="AL356">
            <v>0</v>
          </cell>
          <cell r="AM356">
            <v>0</v>
          </cell>
          <cell r="AN356">
            <v>0</v>
          </cell>
          <cell r="AO356">
            <v>0</v>
          </cell>
          <cell r="AP356">
            <v>0</v>
          </cell>
          <cell r="AQ356">
            <v>40763</v>
          </cell>
          <cell r="AR356">
            <v>0</v>
          </cell>
          <cell r="AS356">
            <v>0</v>
          </cell>
          <cell r="AT356">
            <v>0</v>
          </cell>
          <cell r="AU356">
            <v>0</v>
          </cell>
          <cell r="AV356">
            <v>40809</v>
          </cell>
          <cell r="AW356">
            <v>0</v>
          </cell>
          <cell r="AX356">
            <v>40819</v>
          </cell>
          <cell r="AY356">
            <v>40877</v>
          </cell>
          <cell r="AZ356">
            <v>138</v>
          </cell>
          <cell r="BA356">
            <v>51</v>
          </cell>
          <cell r="BB356" t="str">
            <v>On-Time/Early</v>
          </cell>
          <cell r="BC356" t="str">
            <v>On-Time/Early</v>
          </cell>
          <cell r="BD356">
            <v>0</v>
          </cell>
          <cell r="BE356">
            <v>0</v>
          </cell>
          <cell r="BF356">
            <v>0</v>
          </cell>
          <cell r="BG356">
            <v>0</v>
          </cell>
          <cell r="BH356">
            <v>0</v>
          </cell>
          <cell r="BI356">
            <v>0</v>
          </cell>
          <cell r="BJ356">
            <v>40746</v>
          </cell>
          <cell r="BK356">
            <v>40753</v>
          </cell>
          <cell r="BL356">
            <v>40769</v>
          </cell>
          <cell r="BM356">
            <v>40767</v>
          </cell>
          <cell r="BN356">
            <v>40890</v>
          </cell>
          <cell r="BO356">
            <v>40897</v>
          </cell>
          <cell r="BP356" t="str">
            <v>X</v>
          </cell>
          <cell r="BQ356" t="str">
            <v>X</v>
          </cell>
          <cell r="BR356" t="str">
            <v>X</v>
          </cell>
          <cell r="BS356" t="str">
            <v>X</v>
          </cell>
          <cell r="BT356" t="str">
            <v>X</v>
          </cell>
          <cell r="BU356" t="str">
            <v>X</v>
          </cell>
          <cell r="BV356" t="str">
            <v>X</v>
          </cell>
          <cell r="BW356">
            <v>0</v>
          </cell>
          <cell r="BX356">
            <v>0</v>
          </cell>
          <cell r="BY356">
            <v>0</v>
          </cell>
          <cell r="BZ356" t="str">
            <v>X</v>
          </cell>
          <cell r="CA356" t="str">
            <v>X</v>
          </cell>
          <cell r="CB356" t="str">
            <v>X</v>
          </cell>
          <cell r="CC356">
            <v>1</v>
          </cell>
          <cell r="CD356">
            <v>0</v>
          </cell>
          <cell r="CE356">
            <v>0</v>
          </cell>
          <cell r="CF356">
            <v>0</v>
          </cell>
          <cell r="CG356">
            <v>0</v>
          </cell>
          <cell r="CH356">
            <v>0</v>
          </cell>
          <cell r="CI356">
            <v>0</v>
          </cell>
          <cell r="CJ356">
            <v>0</v>
          </cell>
          <cell r="CK356">
            <v>0</v>
          </cell>
          <cell r="CL356">
            <v>0</v>
          </cell>
          <cell r="CM356">
            <v>0</v>
          </cell>
          <cell r="CN356">
            <v>0</v>
          </cell>
          <cell r="CO356">
            <v>0</v>
          </cell>
        </row>
        <row r="357">
          <cell r="B357" t="str">
            <v>A1950694-03-04</v>
          </cell>
          <cell r="C357" t="str">
            <v>SAJ/AL KHALIFA</v>
          </cell>
          <cell r="D357" t="str">
            <v>Hepler</v>
          </cell>
          <cell r="E357">
            <v>0</v>
          </cell>
          <cell r="F357">
            <v>0</v>
          </cell>
          <cell r="G357">
            <v>0</v>
          </cell>
          <cell r="H357" t="str">
            <v>Nancy</v>
          </cell>
          <cell r="I357" t="str">
            <v>SNT38E-1011</v>
          </cell>
          <cell r="J357">
            <v>0</v>
          </cell>
          <cell r="K357">
            <v>0</v>
          </cell>
          <cell r="L357">
            <v>0</v>
          </cell>
          <cell r="M357">
            <v>2</v>
          </cell>
          <cell r="N357" t="str">
            <v>LMV-322</v>
          </cell>
          <cell r="O357">
            <v>258870</v>
          </cell>
          <cell r="P357">
            <v>0</v>
          </cell>
          <cell r="Q357" t="str">
            <v>CPX</v>
          </cell>
          <cell r="R357" t="str">
            <v>PC</v>
          </cell>
          <cell r="S357" t="str">
            <v>N</v>
          </cell>
          <cell r="T357" t="str">
            <v>no</v>
          </cell>
          <cell r="U357">
            <v>0</v>
          </cell>
          <cell r="V357">
            <v>40574</v>
          </cell>
          <cell r="W357">
            <v>40905</v>
          </cell>
          <cell r="X357">
            <v>40998</v>
          </cell>
          <cell r="Y357">
            <v>0</v>
          </cell>
          <cell r="Z357">
            <v>40581</v>
          </cell>
          <cell r="AA357">
            <v>40581</v>
          </cell>
          <cell r="AB357">
            <v>40581</v>
          </cell>
          <cell r="AC357">
            <v>40886</v>
          </cell>
          <cell r="AD357">
            <v>40900</v>
          </cell>
          <cell r="AE357">
            <v>40843</v>
          </cell>
          <cell r="AF357">
            <v>40846</v>
          </cell>
          <cell r="AG357">
            <v>0</v>
          </cell>
          <cell r="AH357">
            <v>40968</v>
          </cell>
          <cell r="AI357" t="str">
            <v>-</v>
          </cell>
          <cell r="AJ357">
            <v>195</v>
          </cell>
          <cell r="AK357">
            <v>60.571428571428569</v>
          </cell>
          <cell r="AL357">
            <v>0</v>
          </cell>
          <cell r="AM357">
            <v>0</v>
          </cell>
          <cell r="AN357">
            <v>0</v>
          </cell>
          <cell r="AO357">
            <v>0</v>
          </cell>
          <cell r="AP357">
            <v>40822</v>
          </cell>
          <cell r="AQ357">
            <v>40841</v>
          </cell>
          <cell r="AR357">
            <v>0</v>
          </cell>
          <cell r="AS357">
            <v>0</v>
          </cell>
          <cell r="AT357">
            <v>0</v>
          </cell>
          <cell r="AU357">
            <v>0</v>
          </cell>
          <cell r="AV357">
            <v>40884</v>
          </cell>
          <cell r="AW357">
            <v>0</v>
          </cell>
          <cell r="AX357">
            <v>40898</v>
          </cell>
          <cell r="AY357">
            <v>40999</v>
          </cell>
          <cell r="AZ357">
            <v>425</v>
          </cell>
          <cell r="BA357">
            <v>223</v>
          </cell>
          <cell r="BB357" t="str">
            <v>Late</v>
          </cell>
          <cell r="BC357" t="str">
            <v>On-Time/Early</v>
          </cell>
          <cell r="BD357" t="str">
            <v>EXW</v>
          </cell>
          <cell r="BE357" t="str">
            <v>Arvada</v>
          </cell>
          <cell r="BF357" t="str">
            <v>UAD</v>
          </cell>
          <cell r="BG357">
            <v>0</v>
          </cell>
          <cell r="BH357" t="str">
            <v>SI</v>
          </cell>
          <cell r="BI357">
            <v>0</v>
          </cell>
          <cell r="BJ357">
            <v>40581</v>
          </cell>
          <cell r="BK357">
            <v>40588</v>
          </cell>
          <cell r="BL357">
            <v>40597</v>
          </cell>
          <cell r="BM357">
            <v>40602</v>
          </cell>
          <cell r="BN357">
            <v>41012</v>
          </cell>
          <cell r="BO357">
            <v>41019</v>
          </cell>
          <cell r="BP357" t="str">
            <v>X</v>
          </cell>
          <cell r="BQ357" t="str">
            <v>X</v>
          </cell>
          <cell r="BR357">
            <v>40661</v>
          </cell>
          <cell r="BS357">
            <v>40786</v>
          </cell>
          <cell r="BT357" t="str">
            <v>X</v>
          </cell>
          <cell r="BU357">
            <v>784</v>
          </cell>
          <cell r="BV357">
            <v>777</v>
          </cell>
          <cell r="BW357">
            <v>0</v>
          </cell>
          <cell r="BX357">
            <v>0</v>
          </cell>
          <cell r="BY357">
            <v>0</v>
          </cell>
          <cell r="BZ357">
            <v>41425</v>
          </cell>
          <cell r="CA357">
            <v>41075</v>
          </cell>
          <cell r="CB357">
            <v>0</v>
          </cell>
          <cell r="CC357">
            <v>0.95</v>
          </cell>
          <cell r="CD357" t="str">
            <v>Brad Williams reviewing customer comments - Re-arrange FD per GS Rules</v>
          </cell>
          <cell r="CE357">
            <v>0</v>
          </cell>
          <cell r="CF357">
            <v>0</v>
          </cell>
          <cell r="CG357">
            <v>0</v>
          </cell>
          <cell r="CH357">
            <v>0</v>
          </cell>
          <cell r="CI357">
            <v>0</v>
          </cell>
          <cell r="CJ357">
            <v>0</v>
          </cell>
          <cell r="CK357">
            <v>0</v>
          </cell>
          <cell r="CL357">
            <v>0</v>
          </cell>
          <cell r="CM357">
            <v>0</v>
          </cell>
          <cell r="CN357">
            <v>0</v>
          </cell>
          <cell r="CO357">
            <v>0</v>
          </cell>
        </row>
        <row r="358">
          <cell r="B358" t="str">
            <v>C2055656-01</v>
          </cell>
          <cell r="C358" t="str">
            <v>QEP FIELD SERVICES</v>
          </cell>
          <cell r="D358" t="str">
            <v>Fox</v>
          </cell>
          <cell r="E358">
            <v>0</v>
          </cell>
          <cell r="F358">
            <v>0</v>
          </cell>
          <cell r="G358">
            <v>0</v>
          </cell>
          <cell r="H358" t="str">
            <v>Margaret</v>
          </cell>
          <cell r="I358" t="str">
            <v>16-7629</v>
          </cell>
          <cell r="J358">
            <v>0</v>
          </cell>
          <cell r="K358">
            <v>0</v>
          </cell>
          <cell r="L358">
            <v>0</v>
          </cell>
          <cell r="M358">
            <v>1</v>
          </cell>
          <cell r="N358" t="str">
            <v>LMC-311P</v>
          </cell>
          <cell r="O358">
            <v>96622</v>
          </cell>
          <cell r="P358">
            <v>0</v>
          </cell>
          <cell r="Q358" t="str">
            <v>STD</v>
          </cell>
          <cell r="R358" t="str">
            <v>CA</v>
          </cell>
          <cell r="S358" t="str">
            <v>N</v>
          </cell>
          <cell r="T358" t="str">
            <v>no</v>
          </cell>
          <cell r="U358">
            <v>0</v>
          </cell>
          <cell r="V358">
            <v>40829</v>
          </cell>
          <cell r="W358">
            <v>40907</v>
          </cell>
          <cell r="X358">
            <v>40892</v>
          </cell>
          <cell r="Y358">
            <v>0</v>
          </cell>
          <cell r="Z358">
            <v>40836</v>
          </cell>
          <cell r="AA358">
            <v>40836</v>
          </cell>
          <cell r="AB358">
            <v>40843</v>
          </cell>
          <cell r="AC358">
            <v>40780</v>
          </cell>
          <cell r="AD358">
            <v>40794</v>
          </cell>
          <cell r="AE358">
            <v>40843</v>
          </cell>
          <cell r="AF358">
            <v>40847</v>
          </cell>
          <cell r="AG358">
            <v>0</v>
          </cell>
          <cell r="AH358">
            <v>40862</v>
          </cell>
          <cell r="AI358" t="str">
            <v>-</v>
          </cell>
          <cell r="AJ358">
            <v>13</v>
          </cell>
          <cell r="AK358">
            <v>9</v>
          </cell>
          <cell r="AL358">
            <v>0</v>
          </cell>
          <cell r="AM358">
            <v>0</v>
          </cell>
          <cell r="AN358">
            <v>0</v>
          </cell>
          <cell r="AO358">
            <v>40784</v>
          </cell>
          <cell r="AP358">
            <v>0</v>
          </cell>
          <cell r="AQ358">
            <v>40802</v>
          </cell>
          <cell r="AR358">
            <v>0</v>
          </cell>
          <cell r="AS358">
            <v>0</v>
          </cell>
          <cell r="AT358">
            <v>0</v>
          </cell>
          <cell r="AU358">
            <v>0</v>
          </cell>
          <cell r="AV358">
            <v>40834</v>
          </cell>
          <cell r="AW358">
            <v>0</v>
          </cell>
          <cell r="AX358">
            <v>40851</v>
          </cell>
          <cell r="AY358">
            <v>40907</v>
          </cell>
          <cell r="AZ358">
            <v>78</v>
          </cell>
          <cell r="BA358">
            <v>4</v>
          </cell>
          <cell r="BB358" t="str">
            <v>On-Time/Early</v>
          </cell>
          <cell r="BC358" t="str">
            <v>Late</v>
          </cell>
          <cell r="BD358">
            <v>0</v>
          </cell>
          <cell r="BE358">
            <v>0</v>
          </cell>
          <cell r="BF358">
            <v>0</v>
          </cell>
          <cell r="BG358">
            <v>0</v>
          </cell>
          <cell r="BH358">
            <v>0</v>
          </cell>
          <cell r="BI358">
            <v>0</v>
          </cell>
          <cell r="BJ358">
            <v>40836</v>
          </cell>
          <cell r="BK358">
            <v>40843</v>
          </cell>
          <cell r="BL358">
            <v>40850</v>
          </cell>
          <cell r="BM358">
            <v>40857</v>
          </cell>
          <cell r="BN358">
            <v>40906</v>
          </cell>
          <cell r="BO358">
            <v>40913</v>
          </cell>
          <cell r="BP358" t="str">
            <v>X</v>
          </cell>
          <cell r="BQ358" t="str">
            <v>X</v>
          </cell>
          <cell r="BR358" t="str">
            <v>X</v>
          </cell>
          <cell r="BS358" t="str">
            <v>X</v>
          </cell>
          <cell r="BT358" t="str">
            <v>X</v>
          </cell>
          <cell r="BU358" t="str">
            <v>X</v>
          </cell>
          <cell r="BV358" t="str">
            <v>X</v>
          </cell>
          <cell r="BW358">
            <v>0</v>
          </cell>
          <cell r="BX358">
            <v>0</v>
          </cell>
          <cell r="BY358">
            <v>0</v>
          </cell>
          <cell r="BZ358" t="str">
            <v>X</v>
          </cell>
          <cell r="CA358" t="str">
            <v>X</v>
          </cell>
          <cell r="CB358" t="str">
            <v>X</v>
          </cell>
          <cell r="CC358">
            <v>1</v>
          </cell>
          <cell r="CD358">
            <v>0</v>
          </cell>
          <cell r="CE358">
            <v>0</v>
          </cell>
          <cell r="CF358">
            <v>0</v>
          </cell>
          <cell r="CG358">
            <v>0</v>
          </cell>
          <cell r="CH358">
            <v>0</v>
          </cell>
          <cell r="CI358">
            <v>0</v>
          </cell>
          <cell r="CJ358">
            <v>0</v>
          </cell>
          <cell r="CK358">
            <v>0</v>
          </cell>
          <cell r="CL358">
            <v>0</v>
          </cell>
          <cell r="CM358">
            <v>0</v>
          </cell>
          <cell r="CN358">
            <v>0</v>
          </cell>
          <cell r="CO358">
            <v>0</v>
          </cell>
        </row>
        <row r="359">
          <cell r="B359" t="str">
            <v>A2038003-01-02</v>
          </cell>
          <cell r="C359" t="str">
            <v>VALERUS COMPRESSION</v>
          </cell>
          <cell r="D359" t="str">
            <v>Boening</v>
          </cell>
          <cell r="E359">
            <v>0</v>
          </cell>
          <cell r="F359">
            <v>0</v>
          </cell>
          <cell r="G359">
            <v>0</v>
          </cell>
          <cell r="H359" t="str">
            <v>Madeleine</v>
          </cell>
          <cell r="I359" t="str">
            <v>HOU0051450</v>
          </cell>
          <cell r="J359">
            <v>0</v>
          </cell>
          <cell r="K359">
            <v>0</v>
          </cell>
          <cell r="L359">
            <v>0</v>
          </cell>
          <cell r="M359">
            <v>2</v>
          </cell>
          <cell r="N359" t="str">
            <v>LMV806</v>
          </cell>
          <cell r="O359">
            <v>59674</v>
          </cell>
          <cell r="P359">
            <v>0</v>
          </cell>
          <cell r="Q359" t="str">
            <v>STD</v>
          </cell>
          <cell r="R359" t="str">
            <v>PA</v>
          </cell>
          <cell r="S359" t="str">
            <v>N</v>
          </cell>
          <cell r="T359" t="str">
            <v>no</v>
          </cell>
          <cell r="U359">
            <v>0</v>
          </cell>
          <cell r="V359">
            <v>40787</v>
          </cell>
          <cell r="W359">
            <v>40892</v>
          </cell>
          <cell r="X359">
            <v>40892</v>
          </cell>
          <cell r="Y359">
            <v>0</v>
          </cell>
          <cell r="Z359">
            <v>40794</v>
          </cell>
          <cell r="AA359">
            <v>40794</v>
          </cell>
          <cell r="AB359">
            <v>40794</v>
          </cell>
          <cell r="AC359">
            <v>40780</v>
          </cell>
          <cell r="AD359">
            <v>40794</v>
          </cell>
          <cell r="AE359">
            <v>40844</v>
          </cell>
          <cell r="AF359">
            <v>40847</v>
          </cell>
          <cell r="AG359">
            <v>0</v>
          </cell>
          <cell r="AH359">
            <v>40862</v>
          </cell>
          <cell r="AI359" t="str">
            <v>-</v>
          </cell>
          <cell r="AJ359">
            <v>43</v>
          </cell>
          <cell r="AK359">
            <v>15</v>
          </cell>
          <cell r="AL359">
            <v>0</v>
          </cell>
          <cell r="AM359">
            <v>0</v>
          </cell>
          <cell r="AN359">
            <v>0</v>
          </cell>
          <cell r="AO359">
            <v>0</v>
          </cell>
          <cell r="AP359">
            <v>0</v>
          </cell>
          <cell r="AQ359">
            <v>40793</v>
          </cell>
          <cell r="AR359">
            <v>0</v>
          </cell>
          <cell r="AS359">
            <v>0</v>
          </cell>
          <cell r="AT359">
            <v>0</v>
          </cell>
          <cell r="AU359">
            <v>0</v>
          </cell>
          <cell r="AV359">
            <v>40827</v>
          </cell>
          <cell r="AW359">
            <v>0</v>
          </cell>
          <cell r="AX359">
            <v>40851</v>
          </cell>
          <cell r="AY359">
            <v>40900</v>
          </cell>
          <cell r="AZ359">
            <v>113</v>
          </cell>
          <cell r="BA359">
            <v>29</v>
          </cell>
          <cell r="BB359" t="str">
            <v>On-Time/Early</v>
          </cell>
          <cell r="BC359" t="str">
            <v>On-Time/Early</v>
          </cell>
          <cell r="BD359">
            <v>0</v>
          </cell>
          <cell r="BE359">
            <v>0</v>
          </cell>
          <cell r="BF359">
            <v>0</v>
          </cell>
          <cell r="BG359">
            <v>0</v>
          </cell>
          <cell r="BH359">
            <v>0</v>
          </cell>
          <cell r="BI359">
            <v>0</v>
          </cell>
          <cell r="BJ359">
            <v>40794</v>
          </cell>
          <cell r="BK359">
            <v>40801</v>
          </cell>
          <cell r="BL359">
            <v>40801</v>
          </cell>
          <cell r="BM359">
            <v>40815</v>
          </cell>
          <cell r="BN359">
            <v>40906</v>
          </cell>
          <cell r="BO359">
            <v>40913</v>
          </cell>
          <cell r="BP359" t="str">
            <v>X</v>
          </cell>
          <cell r="BQ359" t="str">
            <v>X</v>
          </cell>
          <cell r="BR359" t="str">
            <v>X</v>
          </cell>
          <cell r="BS359" t="str">
            <v>X</v>
          </cell>
          <cell r="BT359" t="str">
            <v>X</v>
          </cell>
          <cell r="BU359" t="str">
            <v>X</v>
          </cell>
          <cell r="BV359" t="str">
            <v>X</v>
          </cell>
          <cell r="BW359">
            <v>0</v>
          </cell>
          <cell r="BX359">
            <v>0</v>
          </cell>
          <cell r="BY359">
            <v>0</v>
          </cell>
          <cell r="BZ359" t="str">
            <v>X</v>
          </cell>
          <cell r="CA359" t="str">
            <v>X</v>
          </cell>
          <cell r="CB359" t="str">
            <v>X</v>
          </cell>
          <cell r="CC359">
            <v>1</v>
          </cell>
          <cell r="CD359">
            <v>0</v>
          </cell>
          <cell r="CE359">
            <v>0</v>
          </cell>
          <cell r="CF359">
            <v>0</v>
          </cell>
          <cell r="CG359">
            <v>0</v>
          </cell>
          <cell r="CH359">
            <v>0</v>
          </cell>
          <cell r="CI359">
            <v>0</v>
          </cell>
          <cell r="CJ359">
            <v>0</v>
          </cell>
          <cell r="CK359">
            <v>0</v>
          </cell>
          <cell r="CL359">
            <v>0</v>
          </cell>
          <cell r="CM359">
            <v>0</v>
          </cell>
          <cell r="CN359">
            <v>0</v>
          </cell>
          <cell r="CO359">
            <v>0</v>
          </cell>
        </row>
        <row r="360">
          <cell r="B360" t="str">
            <v>A2038003-03-04</v>
          </cell>
          <cell r="C360" t="str">
            <v>VALERUS COMPRESSION</v>
          </cell>
          <cell r="D360" t="str">
            <v>Boening</v>
          </cell>
          <cell r="E360">
            <v>0</v>
          </cell>
          <cell r="F360">
            <v>0</v>
          </cell>
          <cell r="G360">
            <v>0</v>
          </cell>
          <cell r="H360" t="str">
            <v>Madeleine</v>
          </cell>
          <cell r="I360" t="str">
            <v>HOU0051450</v>
          </cell>
          <cell r="J360">
            <v>0</v>
          </cell>
          <cell r="K360">
            <v>0</v>
          </cell>
          <cell r="L360">
            <v>0</v>
          </cell>
          <cell r="M360">
            <v>2</v>
          </cell>
          <cell r="N360" t="str">
            <v>LMV806</v>
          </cell>
          <cell r="O360">
            <v>59674</v>
          </cell>
          <cell r="P360">
            <v>0</v>
          </cell>
          <cell r="Q360" t="str">
            <v>STD</v>
          </cell>
          <cell r="R360" t="str">
            <v>PA</v>
          </cell>
          <cell r="S360" t="str">
            <v>N</v>
          </cell>
          <cell r="T360" t="str">
            <v>no</v>
          </cell>
          <cell r="U360">
            <v>0</v>
          </cell>
          <cell r="V360">
            <v>40787</v>
          </cell>
          <cell r="W360">
            <v>40892</v>
          </cell>
          <cell r="X360">
            <v>40892</v>
          </cell>
          <cell r="Y360">
            <v>0</v>
          </cell>
          <cell r="Z360">
            <v>40794</v>
          </cell>
          <cell r="AA360">
            <v>40794</v>
          </cell>
          <cell r="AB360">
            <v>40794</v>
          </cell>
          <cell r="AC360">
            <v>40780</v>
          </cell>
          <cell r="AD360">
            <v>40794</v>
          </cell>
          <cell r="AE360">
            <v>40844</v>
          </cell>
          <cell r="AF360">
            <v>40847</v>
          </cell>
          <cell r="AG360">
            <v>0</v>
          </cell>
          <cell r="AH360">
            <v>40862</v>
          </cell>
          <cell r="AI360" t="str">
            <v>-</v>
          </cell>
          <cell r="AJ360">
            <v>43</v>
          </cell>
          <cell r="AK360">
            <v>15</v>
          </cell>
          <cell r="AL360">
            <v>0</v>
          </cell>
          <cell r="AM360">
            <v>0</v>
          </cell>
          <cell r="AN360">
            <v>0</v>
          </cell>
          <cell r="AO360">
            <v>0</v>
          </cell>
          <cell r="AP360">
            <v>0</v>
          </cell>
          <cell r="AQ360">
            <v>40793</v>
          </cell>
          <cell r="AR360">
            <v>0</v>
          </cell>
          <cell r="AS360">
            <v>0</v>
          </cell>
          <cell r="AT360">
            <v>0</v>
          </cell>
          <cell r="AU360">
            <v>0</v>
          </cell>
          <cell r="AV360">
            <v>40827</v>
          </cell>
          <cell r="AW360">
            <v>0</v>
          </cell>
          <cell r="AX360">
            <v>40851</v>
          </cell>
          <cell r="AY360">
            <v>40900</v>
          </cell>
          <cell r="AZ360">
            <v>113</v>
          </cell>
          <cell r="BA360">
            <v>29</v>
          </cell>
          <cell r="BB360" t="str">
            <v>On-Time/Early</v>
          </cell>
          <cell r="BC360" t="str">
            <v>On-Time/Early</v>
          </cell>
          <cell r="BD360">
            <v>0</v>
          </cell>
          <cell r="BE360">
            <v>0</v>
          </cell>
          <cell r="BF360">
            <v>0</v>
          </cell>
          <cell r="BG360">
            <v>0</v>
          </cell>
          <cell r="BH360">
            <v>0</v>
          </cell>
          <cell r="BI360">
            <v>0</v>
          </cell>
          <cell r="BJ360">
            <v>40794</v>
          </cell>
          <cell r="BK360">
            <v>40801</v>
          </cell>
          <cell r="BL360">
            <v>40801</v>
          </cell>
          <cell r="BM360">
            <v>40815</v>
          </cell>
          <cell r="BN360">
            <v>40906</v>
          </cell>
          <cell r="BO360">
            <v>40913</v>
          </cell>
          <cell r="BP360" t="str">
            <v>X</v>
          </cell>
          <cell r="BQ360" t="str">
            <v>X</v>
          </cell>
          <cell r="BR360" t="str">
            <v>X</v>
          </cell>
          <cell r="BS360" t="str">
            <v>X</v>
          </cell>
          <cell r="BT360" t="str">
            <v>X</v>
          </cell>
          <cell r="BU360" t="str">
            <v>X</v>
          </cell>
          <cell r="BV360" t="str">
            <v>X</v>
          </cell>
          <cell r="BW360">
            <v>0</v>
          </cell>
          <cell r="BX360">
            <v>0</v>
          </cell>
          <cell r="BY360">
            <v>0</v>
          </cell>
          <cell r="BZ360" t="str">
            <v>X</v>
          </cell>
          <cell r="CA360" t="str">
            <v>X</v>
          </cell>
          <cell r="CB360" t="str">
            <v>X</v>
          </cell>
          <cell r="CC360">
            <v>1</v>
          </cell>
          <cell r="CD360">
            <v>0</v>
          </cell>
          <cell r="CE360">
            <v>0</v>
          </cell>
          <cell r="CF360">
            <v>0</v>
          </cell>
          <cell r="CG360">
            <v>0</v>
          </cell>
          <cell r="CH360">
            <v>0</v>
          </cell>
          <cell r="CI360">
            <v>0</v>
          </cell>
          <cell r="CJ360">
            <v>0</v>
          </cell>
          <cell r="CK360">
            <v>0</v>
          </cell>
          <cell r="CL360">
            <v>0</v>
          </cell>
          <cell r="CM360">
            <v>0</v>
          </cell>
          <cell r="CN360">
            <v>0</v>
          </cell>
          <cell r="CO360">
            <v>0</v>
          </cell>
        </row>
        <row r="361">
          <cell r="B361" t="str">
            <v>A2045894-01-02</v>
          </cell>
          <cell r="C361" t="str">
            <v>Hydro-Wing Intl</v>
          </cell>
          <cell r="D361" t="str">
            <v>Nelson</v>
          </cell>
          <cell r="E361">
            <v>0</v>
          </cell>
          <cell r="F361">
            <v>0</v>
          </cell>
          <cell r="G361">
            <v>0</v>
          </cell>
          <cell r="H361">
            <v>0</v>
          </cell>
          <cell r="I361" t="str">
            <v>HWPC/110619</v>
          </cell>
          <cell r="J361">
            <v>0</v>
          </cell>
          <cell r="K361">
            <v>0</v>
          </cell>
          <cell r="L361" t="str">
            <v>Rea</v>
          </cell>
          <cell r="M361">
            <v>2</v>
          </cell>
          <cell r="N361" t="str">
            <v>BMP-348</v>
          </cell>
          <cell r="O361">
            <v>212747.21</v>
          </cell>
          <cell r="P361">
            <v>0</v>
          </cell>
          <cell r="Q361" t="str">
            <v>MCPX</v>
          </cell>
          <cell r="R361" t="str">
            <v>PF</v>
          </cell>
          <cell r="S361" t="str">
            <v>N</v>
          </cell>
          <cell r="T361" t="str">
            <v>N</v>
          </cell>
          <cell r="U361">
            <v>0</v>
          </cell>
          <cell r="V361">
            <v>40808</v>
          </cell>
          <cell r="W361">
            <v>40931</v>
          </cell>
          <cell r="X361">
            <v>40907</v>
          </cell>
          <cell r="Y361">
            <v>0</v>
          </cell>
          <cell r="Z361">
            <v>40815</v>
          </cell>
          <cell r="AA361">
            <v>40815</v>
          </cell>
          <cell r="AB361">
            <v>40815</v>
          </cell>
          <cell r="AC361">
            <v>40781</v>
          </cell>
          <cell r="AD361">
            <v>40795</v>
          </cell>
          <cell r="AE361">
            <v>40840</v>
          </cell>
          <cell r="AF361">
            <v>40847</v>
          </cell>
          <cell r="AG361">
            <v>0</v>
          </cell>
          <cell r="AH361">
            <v>40877</v>
          </cell>
          <cell r="AI361" t="str">
            <v>-</v>
          </cell>
          <cell r="AJ361">
            <v>28</v>
          </cell>
          <cell r="AK361">
            <v>14.142857142857142</v>
          </cell>
          <cell r="AL361">
            <v>0</v>
          </cell>
          <cell r="AM361">
            <v>0</v>
          </cell>
          <cell r="AN361">
            <v>0</v>
          </cell>
          <cell r="AO361">
            <v>40831</v>
          </cell>
          <cell r="AP361">
            <v>40829</v>
          </cell>
          <cell r="AQ361">
            <v>0</v>
          </cell>
          <cell r="AR361">
            <v>0</v>
          </cell>
          <cell r="AS361">
            <v>0</v>
          </cell>
          <cell r="AT361">
            <v>0</v>
          </cell>
          <cell r="AU361">
            <v>0</v>
          </cell>
          <cell r="AV361">
            <v>40849</v>
          </cell>
          <cell r="AW361">
            <v>0</v>
          </cell>
          <cell r="AX361">
            <v>40856</v>
          </cell>
          <cell r="AY361">
            <v>40907</v>
          </cell>
          <cell r="AZ361">
            <v>99</v>
          </cell>
          <cell r="BA361">
            <v>30</v>
          </cell>
          <cell r="BB361" t="str">
            <v>Late</v>
          </cell>
          <cell r="BC361" t="str">
            <v/>
          </cell>
          <cell r="BD361" t="str">
            <v>EXW</v>
          </cell>
          <cell r="BE361" t="str">
            <v>Arvada</v>
          </cell>
          <cell r="BF361" t="str">
            <v>China</v>
          </cell>
          <cell r="BG361">
            <v>0</v>
          </cell>
          <cell r="BH361">
            <v>0</v>
          </cell>
          <cell r="BI361">
            <v>0</v>
          </cell>
          <cell r="BJ361">
            <v>40815</v>
          </cell>
          <cell r="BK361">
            <v>40822</v>
          </cell>
          <cell r="BL361">
            <v>40838</v>
          </cell>
          <cell r="BM361">
            <v>40836</v>
          </cell>
          <cell r="BN361">
            <v>40935</v>
          </cell>
          <cell r="BO361">
            <v>40942</v>
          </cell>
          <cell r="BP361">
            <v>0</v>
          </cell>
          <cell r="BQ361">
            <v>0</v>
          </cell>
          <cell r="BR361" t="str">
            <v>X</v>
          </cell>
          <cell r="BS361" t="str">
            <v>X</v>
          </cell>
          <cell r="BT361" t="str">
            <v>X</v>
          </cell>
          <cell r="BU361" t="str">
            <v>X</v>
          </cell>
          <cell r="BV361" t="str">
            <v>X</v>
          </cell>
          <cell r="BW361">
            <v>0</v>
          </cell>
          <cell r="BX361">
            <v>0</v>
          </cell>
          <cell r="BY361">
            <v>0</v>
          </cell>
          <cell r="BZ361" t="str">
            <v>X</v>
          </cell>
          <cell r="CA361" t="str">
            <v>X</v>
          </cell>
          <cell r="CB361" t="str">
            <v>X</v>
          </cell>
          <cell r="CC361">
            <v>1</v>
          </cell>
          <cell r="CD361">
            <v>0</v>
          </cell>
        </row>
        <row r="362">
          <cell r="B362" t="str">
            <v>A2038003-05-06-07</v>
          </cell>
          <cell r="C362" t="str">
            <v>VALERUS COMPRESSION</v>
          </cell>
          <cell r="D362" t="str">
            <v>Boening</v>
          </cell>
          <cell r="E362">
            <v>0</v>
          </cell>
          <cell r="F362">
            <v>0</v>
          </cell>
          <cell r="G362">
            <v>0</v>
          </cell>
          <cell r="H362" t="str">
            <v>Madeleine</v>
          </cell>
          <cell r="I362" t="str">
            <v>HOU0051450</v>
          </cell>
          <cell r="J362">
            <v>0</v>
          </cell>
          <cell r="K362">
            <v>0</v>
          </cell>
          <cell r="L362">
            <v>0</v>
          </cell>
          <cell r="M362">
            <v>3</v>
          </cell>
          <cell r="N362" t="str">
            <v>LMV806</v>
          </cell>
          <cell r="O362">
            <v>55191</v>
          </cell>
          <cell r="P362">
            <v>0</v>
          </cell>
          <cell r="Q362" t="str">
            <v>STD</v>
          </cell>
          <cell r="R362" t="str">
            <v>PA</v>
          </cell>
          <cell r="S362" t="str">
            <v>N</v>
          </cell>
          <cell r="T362" t="str">
            <v>no</v>
          </cell>
          <cell r="U362">
            <v>0</v>
          </cell>
          <cell r="V362">
            <v>40787</v>
          </cell>
          <cell r="W362">
            <v>40892</v>
          </cell>
          <cell r="X362">
            <v>40913</v>
          </cell>
          <cell r="Y362">
            <v>0</v>
          </cell>
          <cell r="Z362">
            <v>40794</v>
          </cell>
          <cell r="AA362">
            <v>40794</v>
          </cell>
          <cell r="AB362">
            <v>40794</v>
          </cell>
          <cell r="AC362">
            <v>40801</v>
          </cell>
          <cell r="AD362">
            <v>40815</v>
          </cell>
          <cell r="AE362">
            <v>40844</v>
          </cell>
          <cell r="AF362">
            <v>40847</v>
          </cell>
          <cell r="AG362">
            <v>0</v>
          </cell>
          <cell r="AH362">
            <v>40883</v>
          </cell>
          <cell r="AI362" t="str">
            <v>-</v>
          </cell>
          <cell r="AJ362">
            <v>43</v>
          </cell>
          <cell r="AK362">
            <v>18</v>
          </cell>
          <cell r="AL362">
            <v>0</v>
          </cell>
          <cell r="AM362">
            <v>0</v>
          </cell>
          <cell r="AN362">
            <v>0</v>
          </cell>
          <cell r="AO362">
            <v>0</v>
          </cell>
          <cell r="AP362">
            <v>0</v>
          </cell>
          <cell r="AQ362">
            <v>40721</v>
          </cell>
          <cell r="AR362">
            <v>0</v>
          </cell>
          <cell r="AS362">
            <v>0</v>
          </cell>
          <cell r="AT362">
            <v>0</v>
          </cell>
          <cell r="AU362">
            <v>0</v>
          </cell>
          <cell r="AV362">
            <v>40856</v>
          </cell>
          <cell r="AW362">
            <v>0</v>
          </cell>
          <cell r="AX362">
            <v>40861</v>
          </cell>
          <cell r="AY362">
            <v>40907</v>
          </cell>
          <cell r="AZ362">
            <v>120</v>
          </cell>
          <cell r="BA362">
            <v>50</v>
          </cell>
          <cell r="BB362" t="str">
            <v>Late</v>
          </cell>
          <cell r="BC362" t="str">
            <v>On-Time/Early</v>
          </cell>
          <cell r="BD362">
            <v>0</v>
          </cell>
          <cell r="BE362">
            <v>0</v>
          </cell>
          <cell r="BF362">
            <v>0</v>
          </cell>
          <cell r="BG362">
            <v>0</v>
          </cell>
          <cell r="BH362">
            <v>0</v>
          </cell>
          <cell r="BI362">
            <v>0</v>
          </cell>
          <cell r="BJ362">
            <v>40794</v>
          </cell>
          <cell r="BK362">
            <v>40801</v>
          </cell>
          <cell r="BL362">
            <v>40801</v>
          </cell>
          <cell r="BM362">
            <v>40815</v>
          </cell>
          <cell r="BN362">
            <v>40927</v>
          </cell>
          <cell r="BO362">
            <v>40934</v>
          </cell>
          <cell r="BP362" t="str">
            <v>X</v>
          </cell>
          <cell r="BQ362" t="str">
            <v>X</v>
          </cell>
          <cell r="BR362" t="str">
            <v>X</v>
          </cell>
          <cell r="BS362" t="str">
            <v>X</v>
          </cell>
          <cell r="BT362" t="str">
            <v>X</v>
          </cell>
          <cell r="BU362" t="str">
            <v>X</v>
          </cell>
          <cell r="BV362" t="str">
            <v>X</v>
          </cell>
          <cell r="BW362">
            <v>0</v>
          </cell>
          <cell r="BX362">
            <v>0</v>
          </cell>
          <cell r="BY362">
            <v>0</v>
          </cell>
          <cell r="BZ362" t="str">
            <v>X</v>
          </cell>
          <cell r="CA362" t="str">
            <v>X</v>
          </cell>
          <cell r="CB362" t="str">
            <v>X</v>
          </cell>
          <cell r="CC362">
            <v>1</v>
          </cell>
          <cell r="CD362">
            <v>0</v>
          </cell>
          <cell r="CE362">
            <v>0</v>
          </cell>
          <cell r="CF362">
            <v>0</v>
          </cell>
          <cell r="CG362">
            <v>0</v>
          </cell>
          <cell r="CH362">
            <v>0</v>
          </cell>
          <cell r="CI362">
            <v>0</v>
          </cell>
          <cell r="CJ362">
            <v>0</v>
          </cell>
          <cell r="CK362">
            <v>0</v>
          </cell>
          <cell r="CL362">
            <v>0</v>
          </cell>
          <cell r="CM362">
            <v>0</v>
          </cell>
          <cell r="CN362">
            <v>0</v>
          </cell>
          <cell r="CO362">
            <v>0</v>
          </cell>
        </row>
        <row r="363">
          <cell r="B363" t="str">
            <v>C2048122-01</v>
          </cell>
          <cell r="C363" t="str">
            <v>M.W. Smith Equipment, Inc.</v>
          </cell>
          <cell r="D363" t="str">
            <v>Horner</v>
          </cell>
          <cell r="E363">
            <v>0</v>
          </cell>
          <cell r="F363">
            <v>0</v>
          </cell>
          <cell r="G363">
            <v>0</v>
          </cell>
          <cell r="H363" t="str">
            <v>Margaret</v>
          </cell>
          <cell r="I363">
            <v>1862414</v>
          </cell>
          <cell r="J363">
            <v>0</v>
          </cell>
          <cell r="K363">
            <v>0</v>
          </cell>
          <cell r="L363">
            <v>0</v>
          </cell>
          <cell r="M363">
            <v>1</v>
          </cell>
          <cell r="N363" t="str">
            <v>LMC-311P</v>
          </cell>
          <cell r="O363">
            <v>107818</v>
          </cell>
          <cell r="P363">
            <v>0</v>
          </cell>
          <cell r="Q363" t="str">
            <v>STD</v>
          </cell>
          <cell r="R363" t="str">
            <v>CA</v>
          </cell>
          <cell r="S363" t="str">
            <v>N</v>
          </cell>
          <cell r="T363" t="str">
            <v>no</v>
          </cell>
          <cell r="U363">
            <v>0</v>
          </cell>
          <cell r="V363">
            <v>40814</v>
          </cell>
          <cell r="W363">
            <v>40908</v>
          </cell>
          <cell r="X363">
            <v>40884</v>
          </cell>
          <cell r="Y363">
            <v>0</v>
          </cell>
          <cell r="Z363">
            <v>40821</v>
          </cell>
          <cell r="AA363">
            <v>40821</v>
          </cell>
          <cell r="AB363">
            <v>40828</v>
          </cell>
          <cell r="AC363">
            <v>40772</v>
          </cell>
          <cell r="AD363">
            <v>40786</v>
          </cell>
          <cell r="AE363">
            <v>40844</v>
          </cell>
          <cell r="AF363">
            <v>40848</v>
          </cell>
          <cell r="AG363">
            <v>0</v>
          </cell>
          <cell r="AH363">
            <v>40854</v>
          </cell>
          <cell r="AI363" t="str">
            <v>-</v>
          </cell>
          <cell r="AJ363">
            <v>25</v>
          </cell>
          <cell r="AK363">
            <v>10</v>
          </cell>
          <cell r="AL363">
            <v>0</v>
          </cell>
          <cell r="AM363">
            <v>0</v>
          </cell>
          <cell r="AN363">
            <v>0</v>
          </cell>
          <cell r="AO363">
            <v>40784</v>
          </cell>
          <cell r="AP363">
            <v>0</v>
          </cell>
          <cell r="AQ363">
            <v>40797</v>
          </cell>
          <cell r="AR363">
            <v>0</v>
          </cell>
          <cell r="AS363">
            <v>0</v>
          </cell>
          <cell r="AT363">
            <v>0</v>
          </cell>
          <cell r="AU363">
            <v>0</v>
          </cell>
          <cell r="AV363">
            <v>40844</v>
          </cell>
          <cell r="AW363">
            <v>0</v>
          </cell>
          <cell r="AX363">
            <v>40848</v>
          </cell>
          <cell r="AY363">
            <v>40932</v>
          </cell>
          <cell r="AZ363">
            <v>118</v>
          </cell>
          <cell r="BA363">
            <v>23</v>
          </cell>
          <cell r="BB363" t="str">
            <v>On-Time/Early</v>
          </cell>
          <cell r="BC363" t="str">
            <v>Late</v>
          </cell>
          <cell r="BD363">
            <v>0</v>
          </cell>
          <cell r="BE363">
            <v>0</v>
          </cell>
          <cell r="BF363">
            <v>0</v>
          </cell>
          <cell r="BG363">
            <v>0</v>
          </cell>
          <cell r="BH363">
            <v>0</v>
          </cell>
          <cell r="BI363">
            <v>0</v>
          </cell>
          <cell r="BJ363">
            <v>40821</v>
          </cell>
          <cell r="BK363">
            <v>40828</v>
          </cell>
          <cell r="BL363">
            <v>40835</v>
          </cell>
          <cell r="BM363">
            <v>40842</v>
          </cell>
          <cell r="BN363">
            <v>40898</v>
          </cell>
          <cell r="BO363">
            <v>40905</v>
          </cell>
          <cell r="BP363" t="str">
            <v>X</v>
          </cell>
          <cell r="BQ363" t="str">
            <v>X</v>
          </cell>
          <cell r="BR363" t="str">
            <v>X</v>
          </cell>
          <cell r="BS363" t="str">
            <v>X</v>
          </cell>
          <cell r="BT363" t="str">
            <v>X</v>
          </cell>
          <cell r="BU363" t="str">
            <v>X</v>
          </cell>
          <cell r="BV363" t="str">
            <v>X</v>
          </cell>
          <cell r="BW363">
            <v>0</v>
          </cell>
          <cell r="BX363">
            <v>0</v>
          </cell>
          <cell r="BY363">
            <v>0</v>
          </cell>
          <cell r="BZ363" t="str">
            <v>X</v>
          </cell>
          <cell r="CA363" t="str">
            <v>X</v>
          </cell>
          <cell r="CB363" t="str">
            <v>X</v>
          </cell>
          <cell r="CC363">
            <v>1</v>
          </cell>
          <cell r="CD363">
            <v>0</v>
          </cell>
          <cell r="CE363">
            <v>0</v>
          </cell>
          <cell r="CF363">
            <v>0</v>
          </cell>
          <cell r="CG363">
            <v>0</v>
          </cell>
          <cell r="CH363">
            <v>0</v>
          </cell>
          <cell r="CI363">
            <v>0</v>
          </cell>
          <cell r="CJ363">
            <v>0</v>
          </cell>
          <cell r="CK363">
            <v>0</v>
          </cell>
          <cell r="CL363">
            <v>0</v>
          </cell>
          <cell r="CM363">
            <v>0</v>
          </cell>
          <cell r="CN363">
            <v>0</v>
          </cell>
          <cell r="CO363">
            <v>0</v>
          </cell>
        </row>
        <row r="364">
          <cell r="B364" t="str">
            <v>A1983082-01-03</v>
          </cell>
          <cell r="C364" t="str">
            <v>SAJ/SKYFORD CHEMICAL</v>
          </cell>
          <cell r="D364" t="str">
            <v>Setelin</v>
          </cell>
          <cell r="E364">
            <v>0</v>
          </cell>
          <cell r="F364">
            <v>0</v>
          </cell>
          <cell r="G364">
            <v>0</v>
          </cell>
          <cell r="H364" t="str">
            <v>Nancy</v>
          </cell>
          <cell r="I364" t="str">
            <v>SNT38E-1027</v>
          </cell>
          <cell r="J364">
            <v>0</v>
          </cell>
          <cell r="K364">
            <v>0</v>
          </cell>
          <cell r="L364">
            <v>0</v>
          </cell>
          <cell r="M364">
            <v>3</v>
          </cell>
          <cell r="N364" t="str">
            <v>LMV-343 controlled</v>
          </cell>
          <cell r="O364">
            <v>639116.36</v>
          </cell>
          <cell r="P364">
            <v>0</v>
          </cell>
          <cell r="Q364" t="str">
            <v>CPX</v>
          </cell>
          <cell r="R364" t="str">
            <v>PE</v>
          </cell>
          <cell r="S364" t="str">
            <v>Y</v>
          </cell>
          <cell r="T364" t="str">
            <v>no</v>
          </cell>
          <cell r="U364">
            <v>0</v>
          </cell>
          <cell r="V364">
            <v>40652</v>
          </cell>
          <cell r="W364">
            <v>40847</v>
          </cell>
          <cell r="X364">
            <v>40938</v>
          </cell>
          <cell r="Y364">
            <v>0</v>
          </cell>
          <cell r="Z364">
            <v>40659</v>
          </cell>
          <cell r="AA364">
            <v>40659</v>
          </cell>
          <cell r="AB364">
            <v>40659</v>
          </cell>
          <cell r="AC364">
            <v>40812</v>
          </cell>
          <cell r="AD364">
            <v>40826</v>
          </cell>
          <cell r="AE364">
            <v>40844</v>
          </cell>
          <cell r="AF364">
            <v>40849</v>
          </cell>
          <cell r="AG364">
            <v>0</v>
          </cell>
          <cell r="AH364">
            <v>40908</v>
          </cell>
          <cell r="AI364" t="str">
            <v>-</v>
          </cell>
          <cell r="AJ364">
            <v>142</v>
          </cell>
          <cell r="AK364">
            <v>40.857142857142854</v>
          </cell>
          <cell r="AL364">
            <v>0</v>
          </cell>
          <cell r="AM364">
            <v>0</v>
          </cell>
          <cell r="AN364">
            <v>0</v>
          </cell>
          <cell r="AO364">
            <v>0</v>
          </cell>
          <cell r="AP364">
            <v>0</v>
          </cell>
          <cell r="AQ364">
            <v>40758</v>
          </cell>
          <cell r="AR364">
            <v>0</v>
          </cell>
          <cell r="AS364">
            <v>0</v>
          </cell>
          <cell r="AT364">
            <v>0</v>
          </cell>
          <cell r="AU364">
            <v>0</v>
          </cell>
          <cell r="AV364">
            <v>40815</v>
          </cell>
          <cell r="AW364">
            <v>0</v>
          </cell>
          <cell r="AX364">
            <v>40820</v>
          </cell>
          <cell r="AY364">
            <v>40939</v>
          </cell>
          <cell r="AZ364">
            <v>287</v>
          </cell>
          <cell r="BA364">
            <v>118</v>
          </cell>
          <cell r="BB364" t="str">
            <v>On-Time/Early</v>
          </cell>
          <cell r="BC364" t="str">
            <v>On-Time/Early</v>
          </cell>
          <cell r="BD364" t="str">
            <v>EXW</v>
          </cell>
          <cell r="BE364">
            <v>0</v>
          </cell>
          <cell r="BF364" t="str">
            <v>China</v>
          </cell>
          <cell r="BG364">
            <v>0</v>
          </cell>
          <cell r="BH364" t="str">
            <v>SI</v>
          </cell>
          <cell r="BI364">
            <v>0</v>
          </cell>
          <cell r="BJ364">
            <v>40659</v>
          </cell>
          <cell r="BK364">
            <v>40666</v>
          </cell>
          <cell r="BL364">
            <v>40675</v>
          </cell>
          <cell r="BM364">
            <v>40680</v>
          </cell>
          <cell r="BN364">
            <v>40952</v>
          </cell>
          <cell r="BO364">
            <v>40959</v>
          </cell>
          <cell r="BP364" t="str">
            <v>X</v>
          </cell>
          <cell r="BQ364" t="str">
            <v>X</v>
          </cell>
          <cell r="BR364" t="str">
            <v>X</v>
          </cell>
          <cell r="BS364" t="str">
            <v>X</v>
          </cell>
          <cell r="BT364" t="str">
            <v>X</v>
          </cell>
          <cell r="BU364" t="str">
            <v>X</v>
          </cell>
          <cell r="BV364" t="str">
            <v>X</v>
          </cell>
          <cell r="BW364">
            <v>0</v>
          </cell>
          <cell r="BX364">
            <v>0</v>
          </cell>
          <cell r="BY364">
            <v>0</v>
          </cell>
          <cell r="BZ364" t="str">
            <v>X</v>
          </cell>
          <cell r="CA364" t="str">
            <v>X</v>
          </cell>
          <cell r="CB364" t="str">
            <v>X</v>
          </cell>
          <cell r="CC364">
            <v>1</v>
          </cell>
          <cell r="CD364">
            <v>0</v>
          </cell>
          <cell r="CE364">
            <v>0</v>
          </cell>
          <cell r="CF364">
            <v>0</v>
          </cell>
          <cell r="CG364">
            <v>0</v>
          </cell>
          <cell r="CH364">
            <v>0</v>
          </cell>
          <cell r="CI364">
            <v>0</v>
          </cell>
          <cell r="CJ364">
            <v>0</v>
          </cell>
          <cell r="CK364">
            <v>0</v>
          </cell>
          <cell r="CL364">
            <v>0</v>
          </cell>
          <cell r="CM364">
            <v>0</v>
          </cell>
          <cell r="CN364">
            <v>0</v>
          </cell>
          <cell r="CO364">
            <v>0</v>
          </cell>
        </row>
        <row r="365">
          <cell r="B365" t="str">
            <v>A1974901-01-02</v>
          </cell>
          <cell r="C365" t="str">
            <v>SAJ/Shaanxi</v>
          </cell>
          <cell r="D365" t="str">
            <v>Jazmines</v>
          </cell>
          <cell r="E365">
            <v>0</v>
          </cell>
          <cell r="F365">
            <v>0</v>
          </cell>
          <cell r="G365">
            <v>0</v>
          </cell>
          <cell r="H365" t="str">
            <v>Christina</v>
          </cell>
          <cell r="I365" t="str">
            <v>SNT38E-1025</v>
          </cell>
          <cell r="J365">
            <v>0</v>
          </cell>
          <cell r="K365">
            <v>0</v>
          </cell>
          <cell r="L365" t="str">
            <v>Rea</v>
          </cell>
          <cell r="M365">
            <v>2</v>
          </cell>
          <cell r="N365" t="str">
            <v>LMV-343</v>
          </cell>
          <cell r="O365">
            <v>460251.94</v>
          </cell>
          <cell r="P365">
            <v>0</v>
          </cell>
          <cell r="Q365" t="str">
            <v>CPX</v>
          </cell>
          <cell r="R365" t="str">
            <v>PE</v>
          </cell>
          <cell r="S365" t="str">
            <v>N</v>
          </cell>
          <cell r="T365" t="str">
            <v>no</v>
          </cell>
          <cell r="U365">
            <v>0</v>
          </cell>
          <cell r="V365">
            <v>40632</v>
          </cell>
          <cell r="W365">
            <v>40967</v>
          </cell>
          <cell r="X365">
            <v>40938</v>
          </cell>
          <cell r="Y365">
            <v>0</v>
          </cell>
          <cell r="Z365">
            <v>40639</v>
          </cell>
          <cell r="AA365">
            <v>40639</v>
          </cell>
          <cell r="AB365">
            <v>40639</v>
          </cell>
          <cell r="AC365">
            <v>40812</v>
          </cell>
          <cell r="AD365">
            <v>40826</v>
          </cell>
          <cell r="AE365">
            <v>40844</v>
          </cell>
          <cell r="AF365">
            <v>40849</v>
          </cell>
          <cell r="AG365">
            <v>0</v>
          </cell>
          <cell r="AH365">
            <v>40908</v>
          </cell>
          <cell r="AI365" t="str">
            <v>-</v>
          </cell>
          <cell r="AJ365">
            <v>156</v>
          </cell>
          <cell r="AK365">
            <v>43.714285714285715</v>
          </cell>
          <cell r="AL365">
            <v>0</v>
          </cell>
          <cell r="AM365">
            <v>0</v>
          </cell>
          <cell r="AN365">
            <v>0</v>
          </cell>
          <cell r="AO365">
            <v>0</v>
          </cell>
          <cell r="AP365">
            <v>0</v>
          </cell>
          <cell r="AQ365">
            <v>0</v>
          </cell>
          <cell r="AR365">
            <v>0</v>
          </cell>
          <cell r="AS365">
            <v>0</v>
          </cell>
          <cell r="AT365">
            <v>0</v>
          </cell>
          <cell r="AU365">
            <v>0</v>
          </cell>
          <cell r="AV365">
            <v>40889</v>
          </cell>
          <cell r="AW365">
            <v>0</v>
          </cell>
          <cell r="AX365">
            <v>40892</v>
          </cell>
          <cell r="AY365">
            <v>40938</v>
          </cell>
          <cell r="AZ365">
            <v>306</v>
          </cell>
          <cell r="BA365">
            <v>184</v>
          </cell>
          <cell r="BB365" t="str">
            <v>Late</v>
          </cell>
          <cell r="BC365" t="str">
            <v/>
          </cell>
          <cell r="BD365" t="str">
            <v>EXW</v>
          </cell>
          <cell r="BE365" t="str">
            <v>Arvada</v>
          </cell>
          <cell r="BF365" t="str">
            <v>China</v>
          </cell>
          <cell r="BG365">
            <v>0</v>
          </cell>
          <cell r="BH365">
            <v>0</v>
          </cell>
          <cell r="BI365">
            <v>0</v>
          </cell>
          <cell r="BJ365">
            <v>40639</v>
          </cell>
          <cell r="BK365">
            <v>40646</v>
          </cell>
          <cell r="BL365">
            <v>40655</v>
          </cell>
          <cell r="BM365">
            <v>40660</v>
          </cell>
          <cell r="BN365">
            <v>40952</v>
          </cell>
          <cell r="BO365">
            <v>40959</v>
          </cell>
          <cell r="BP365" t="str">
            <v>X</v>
          </cell>
          <cell r="BQ365" t="str">
            <v>X</v>
          </cell>
          <cell r="BR365" t="str">
            <v>X</v>
          </cell>
          <cell r="BS365" t="str">
            <v>X</v>
          </cell>
          <cell r="BT365" t="str">
            <v>X</v>
          </cell>
          <cell r="BU365" t="str">
            <v>X</v>
          </cell>
          <cell r="BV365" t="str">
            <v>X</v>
          </cell>
          <cell r="BW365">
            <v>0</v>
          </cell>
          <cell r="BX365">
            <v>0</v>
          </cell>
          <cell r="BY365">
            <v>0</v>
          </cell>
          <cell r="BZ365" t="str">
            <v>X</v>
          </cell>
          <cell r="CA365" t="str">
            <v>X</v>
          </cell>
          <cell r="CB365" t="str">
            <v>X</v>
          </cell>
          <cell r="CC365">
            <v>1</v>
          </cell>
          <cell r="CD365">
            <v>0</v>
          </cell>
          <cell r="CE365">
            <v>0</v>
          </cell>
          <cell r="CF365">
            <v>0</v>
          </cell>
          <cell r="CG365">
            <v>0</v>
          </cell>
          <cell r="CH365">
            <v>0</v>
          </cell>
          <cell r="CI365">
            <v>0</v>
          </cell>
          <cell r="CJ365">
            <v>0</v>
          </cell>
          <cell r="CK365">
            <v>0</v>
          </cell>
          <cell r="CL365">
            <v>0</v>
          </cell>
          <cell r="CM365">
            <v>0</v>
          </cell>
          <cell r="CN365">
            <v>0</v>
          </cell>
          <cell r="CO365">
            <v>0</v>
          </cell>
        </row>
        <row r="366">
          <cell r="B366" t="str">
            <v>C1990068-01</v>
          </cell>
          <cell r="C366" t="str">
            <v>Thomas Russell Co.</v>
          </cell>
          <cell r="D366" t="str">
            <v>Horner</v>
          </cell>
          <cell r="E366">
            <v>0</v>
          </cell>
          <cell r="F366">
            <v>0</v>
          </cell>
          <cell r="G366">
            <v>0</v>
          </cell>
          <cell r="H366" t="str">
            <v>Margaret</v>
          </cell>
          <cell r="I366" t="str">
            <v>260-12</v>
          </cell>
          <cell r="J366">
            <v>0</v>
          </cell>
          <cell r="K366">
            <v>0</v>
          </cell>
          <cell r="L366">
            <v>0</v>
          </cell>
          <cell r="M366">
            <v>1</v>
          </cell>
          <cell r="N366" t="str">
            <v>LMC-311P</v>
          </cell>
          <cell r="O366">
            <v>127497</v>
          </cell>
          <cell r="P366">
            <v>0</v>
          </cell>
          <cell r="Q366" t="str">
            <v>STD</v>
          </cell>
          <cell r="R366" t="str">
            <v>CA</v>
          </cell>
          <cell r="S366" t="str">
            <v>N</v>
          </cell>
          <cell r="T366" t="str">
            <v>no</v>
          </cell>
          <cell r="U366">
            <v>0</v>
          </cell>
          <cell r="V366">
            <v>40668</v>
          </cell>
          <cell r="W366">
            <v>40913</v>
          </cell>
          <cell r="X366">
            <v>40928</v>
          </cell>
          <cell r="Y366">
            <v>0</v>
          </cell>
          <cell r="Z366">
            <v>40675</v>
          </cell>
          <cell r="AA366">
            <v>40675</v>
          </cell>
          <cell r="AB366">
            <v>40682</v>
          </cell>
          <cell r="AC366">
            <v>40816</v>
          </cell>
          <cell r="AD366">
            <v>40830</v>
          </cell>
          <cell r="AE366">
            <v>40849</v>
          </cell>
          <cell r="AF366">
            <v>40853</v>
          </cell>
          <cell r="AG366">
            <v>0</v>
          </cell>
          <cell r="AH366">
            <v>40898</v>
          </cell>
          <cell r="AI366" t="str">
            <v>-</v>
          </cell>
          <cell r="AJ366">
            <v>132</v>
          </cell>
          <cell r="AK366">
            <v>37.142857142857146</v>
          </cell>
          <cell r="AL366">
            <v>0</v>
          </cell>
          <cell r="AM366">
            <v>0</v>
          </cell>
          <cell r="AN366">
            <v>0</v>
          </cell>
          <cell r="AO366">
            <v>0</v>
          </cell>
          <cell r="AP366">
            <v>0</v>
          </cell>
          <cell r="AQ366">
            <v>40780</v>
          </cell>
          <cell r="AR366">
            <v>0</v>
          </cell>
          <cell r="AS366">
            <v>0</v>
          </cell>
          <cell r="AT366">
            <v>0</v>
          </cell>
          <cell r="AU366">
            <v>0</v>
          </cell>
          <cell r="AV366">
            <v>40798</v>
          </cell>
          <cell r="AW366">
            <v>0</v>
          </cell>
          <cell r="AX366">
            <v>40820</v>
          </cell>
          <cell r="AY366">
            <v>40931</v>
          </cell>
          <cell r="AZ366">
            <v>263</v>
          </cell>
          <cell r="BA366">
            <v>93</v>
          </cell>
          <cell r="BB366" t="str">
            <v>On-Time/Early</v>
          </cell>
          <cell r="BC366" t="str">
            <v>On-Time/Early</v>
          </cell>
          <cell r="BD366">
            <v>0</v>
          </cell>
          <cell r="BE366">
            <v>0</v>
          </cell>
          <cell r="BF366">
            <v>0</v>
          </cell>
          <cell r="BG366">
            <v>0</v>
          </cell>
          <cell r="BH366">
            <v>0</v>
          </cell>
          <cell r="BI366">
            <v>0</v>
          </cell>
          <cell r="BJ366">
            <v>40675</v>
          </cell>
          <cell r="BK366">
            <v>40682</v>
          </cell>
          <cell r="BL366">
            <v>40689</v>
          </cell>
          <cell r="BM366">
            <v>40696</v>
          </cell>
          <cell r="BN366">
            <v>40942</v>
          </cell>
          <cell r="BO366">
            <v>40949</v>
          </cell>
          <cell r="BP366" t="str">
            <v>X</v>
          </cell>
          <cell r="BQ366" t="str">
            <v>X</v>
          </cell>
          <cell r="BR366" t="str">
            <v>X</v>
          </cell>
          <cell r="BS366" t="str">
            <v>X</v>
          </cell>
          <cell r="BT366" t="str">
            <v>X</v>
          </cell>
          <cell r="BU366" t="str">
            <v>X</v>
          </cell>
          <cell r="BV366" t="str">
            <v>X</v>
          </cell>
          <cell r="BW366">
            <v>0</v>
          </cell>
          <cell r="BX366">
            <v>0</v>
          </cell>
          <cell r="BY366">
            <v>0</v>
          </cell>
          <cell r="BZ366" t="str">
            <v>X</v>
          </cell>
          <cell r="CA366" t="str">
            <v>X</v>
          </cell>
          <cell r="CB366" t="str">
            <v>X</v>
          </cell>
          <cell r="CC366">
            <v>1</v>
          </cell>
          <cell r="CD366">
            <v>0</v>
          </cell>
          <cell r="CE366">
            <v>0</v>
          </cell>
          <cell r="CF366">
            <v>0</v>
          </cell>
          <cell r="CG366">
            <v>0</v>
          </cell>
          <cell r="CH366">
            <v>0</v>
          </cell>
          <cell r="CI366">
            <v>0</v>
          </cell>
          <cell r="CJ366">
            <v>0</v>
          </cell>
          <cell r="CK366">
            <v>0</v>
          </cell>
          <cell r="CL366">
            <v>0</v>
          </cell>
          <cell r="CM366">
            <v>0</v>
          </cell>
          <cell r="CN366">
            <v>0</v>
          </cell>
          <cell r="CO366">
            <v>0</v>
          </cell>
        </row>
        <row r="367">
          <cell r="B367" t="str">
            <v>C2019895-01-02</v>
          </cell>
          <cell r="C367" t="str">
            <v>S-CON Inc</v>
          </cell>
          <cell r="D367" t="str">
            <v>Lothe</v>
          </cell>
          <cell r="E367">
            <v>0</v>
          </cell>
          <cell r="F367">
            <v>0</v>
          </cell>
          <cell r="G367">
            <v>0</v>
          </cell>
          <cell r="H367" t="str">
            <v>Margaret</v>
          </cell>
          <cell r="I367" t="str">
            <v>2103-110-1219</v>
          </cell>
          <cell r="J367">
            <v>0</v>
          </cell>
          <cell r="K367">
            <v>0</v>
          </cell>
          <cell r="L367" t="str">
            <v>Rea</v>
          </cell>
          <cell r="M367">
            <v>2</v>
          </cell>
          <cell r="N367" t="str">
            <v>LMC-311P</v>
          </cell>
          <cell r="O367">
            <v>437416</v>
          </cell>
          <cell r="P367">
            <v>0</v>
          </cell>
          <cell r="Q367" t="str">
            <v>STD</v>
          </cell>
          <cell r="R367" t="str">
            <v>CA</v>
          </cell>
          <cell r="S367">
            <v>0</v>
          </cell>
          <cell r="T367" t="str">
            <v>no</v>
          </cell>
          <cell r="U367">
            <v>0</v>
          </cell>
          <cell r="V367">
            <v>40744</v>
          </cell>
          <cell r="W367">
            <v>40920</v>
          </cell>
          <cell r="X367">
            <v>40921</v>
          </cell>
          <cell r="Y367">
            <v>0</v>
          </cell>
          <cell r="Z367">
            <v>40751</v>
          </cell>
          <cell r="AA367">
            <v>40751</v>
          </cell>
          <cell r="AB367">
            <v>40758</v>
          </cell>
          <cell r="AC367">
            <v>40809</v>
          </cell>
          <cell r="AD367">
            <v>40823</v>
          </cell>
          <cell r="AE367">
            <v>40856</v>
          </cell>
          <cell r="AF367">
            <v>40860</v>
          </cell>
          <cell r="AG367">
            <v>0</v>
          </cell>
          <cell r="AH367">
            <v>40891</v>
          </cell>
          <cell r="AI367" t="str">
            <v>-</v>
          </cell>
          <cell r="AJ367">
            <v>83</v>
          </cell>
          <cell r="AK367">
            <v>25.285714285714285</v>
          </cell>
          <cell r="AL367">
            <v>0</v>
          </cell>
          <cell r="AM367">
            <v>0</v>
          </cell>
          <cell r="AN367">
            <v>0</v>
          </cell>
          <cell r="AO367">
            <v>0</v>
          </cell>
          <cell r="AP367">
            <v>0</v>
          </cell>
          <cell r="AQ367">
            <v>40794</v>
          </cell>
          <cell r="AR367">
            <v>40961</v>
          </cell>
          <cell r="AS367">
            <v>40969</v>
          </cell>
          <cell r="AT367">
            <v>0</v>
          </cell>
          <cell r="AU367">
            <v>0</v>
          </cell>
          <cell r="AV367">
            <v>40854</v>
          </cell>
          <cell r="AW367">
            <v>0</v>
          </cell>
          <cell r="AX367">
            <v>40864</v>
          </cell>
          <cell r="AY367">
            <v>40906</v>
          </cell>
          <cell r="AZ367">
            <v>162</v>
          </cell>
          <cell r="BA367">
            <v>79</v>
          </cell>
          <cell r="BB367" t="str">
            <v>On-Time/Early</v>
          </cell>
          <cell r="BC367" t="str">
            <v>On-Time/Early</v>
          </cell>
          <cell r="BD367" t="str">
            <v>FOB</v>
          </cell>
          <cell r="BE367" t="str">
            <v>Arvada</v>
          </cell>
          <cell r="BF367" t="str">
            <v>USA</v>
          </cell>
          <cell r="BG367">
            <v>0</v>
          </cell>
          <cell r="BH367">
            <v>0</v>
          </cell>
          <cell r="BI367">
            <v>0</v>
          </cell>
          <cell r="BJ367">
            <v>40751</v>
          </cell>
          <cell r="BK367">
            <v>40758</v>
          </cell>
          <cell r="BL367">
            <v>40765</v>
          </cell>
          <cell r="BM367">
            <v>40772</v>
          </cell>
          <cell r="BN367">
            <v>40935</v>
          </cell>
          <cell r="BO367">
            <v>40942</v>
          </cell>
          <cell r="BP367" t="str">
            <v>X</v>
          </cell>
          <cell r="BQ367" t="str">
            <v>X</v>
          </cell>
          <cell r="BR367" t="str">
            <v>X</v>
          </cell>
          <cell r="BS367" t="str">
            <v>X</v>
          </cell>
          <cell r="BT367" t="str">
            <v>X</v>
          </cell>
          <cell r="BU367" t="str">
            <v>X</v>
          </cell>
          <cell r="BV367" t="str">
            <v>X</v>
          </cell>
          <cell r="BW367">
            <v>0</v>
          </cell>
          <cell r="BX367">
            <v>0</v>
          </cell>
          <cell r="BY367">
            <v>0</v>
          </cell>
          <cell r="BZ367" t="str">
            <v>X</v>
          </cell>
          <cell r="CA367" t="str">
            <v>X</v>
          </cell>
          <cell r="CB367" t="str">
            <v>X</v>
          </cell>
          <cell r="CC367">
            <v>1</v>
          </cell>
          <cell r="CD367">
            <v>0</v>
          </cell>
          <cell r="CE367">
            <v>0</v>
          </cell>
          <cell r="CF367">
            <v>0</v>
          </cell>
          <cell r="CG367">
            <v>0</v>
          </cell>
          <cell r="CH367">
            <v>0</v>
          </cell>
          <cell r="CI367">
            <v>0</v>
          </cell>
          <cell r="CJ367">
            <v>0</v>
          </cell>
          <cell r="CK367">
            <v>0</v>
          </cell>
          <cell r="CL367">
            <v>0</v>
          </cell>
          <cell r="CM367">
            <v>0</v>
          </cell>
          <cell r="CN367">
            <v>0</v>
          </cell>
          <cell r="CO367">
            <v>0</v>
          </cell>
        </row>
        <row r="368">
          <cell r="B368" t="str">
            <v>C2037567-01</v>
          </cell>
          <cell r="C368" t="str">
            <v xml:space="preserve">Exterran Energy Solutions, L.P. </v>
          </cell>
          <cell r="D368" t="str">
            <v>Horner</v>
          </cell>
          <cell r="E368">
            <v>0</v>
          </cell>
          <cell r="F368">
            <v>0</v>
          </cell>
          <cell r="G368">
            <v>0</v>
          </cell>
          <cell r="H368" t="str">
            <v>Margaret</v>
          </cell>
          <cell r="I368">
            <v>5182669</v>
          </cell>
          <cell r="J368">
            <v>0</v>
          </cell>
          <cell r="K368">
            <v>0</v>
          </cell>
          <cell r="L368">
            <v>0</v>
          </cell>
          <cell r="M368">
            <v>1</v>
          </cell>
          <cell r="N368" t="str">
            <v>LMC311F</v>
          </cell>
          <cell r="O368">
            <v>163230.6</v>
          </cell>
          <cell r="P368">
            <v>0</v>
          </cell>
          <cell r="Q368" t="str">
            <v>STD</v>
          </cell>
          <cell r="R368" t="str">
            <v>CA</v>
          </cell>
          <cell r="S368" t="str">
            <v>N</v>
          </cell>
          <cell r="T368" t="str">
            <v>no</v>
          </cell>
          <cell r="U368">
            <v>0</v>
          </cell>
          <cell r="V368">
            <v>40786</v>
          </cell>
          <cell r="W368">
            <v>40921</v>
          </cell>
          <cell r="X368">
            <v>40957</v>
          </cell>
          <cell r="Y368">
            <v>0</v>
          </cell>
          <cell r="Z368">
            <v>40793</v>
          </cell>
          <cell r="AA368">
            <v>40793</v>
          </cell>
          <cell r="AB368">
            <v>40800</v>
          </cell>
          <cell r="AC368">
            <v>40845</v>
          </cell>
          <cell r="AD368">
            <v>40859</v>
          </cell>
          <cell r="AE368">
            <v>40857</v>
          </cell>
          <cell r="AF368">
            <v>40861</v>
          </cell>
          <cell r="AG368">
            <v>0</v>
          </cell>
          <cell r="AH368">
            <v>40927</v>
          </cell>
          <cell r="AI368" t="str">
            <v>-</v>
          </cell>
          <cell r="AJ368">
            <v>54</v>
          </cell>
          <cell r="AK368">
            <v>24.428571428571427</v>
          </cell>
          <cell r="AL368">
            <v>0</v>
          </cell>
          <cell r="AM368">
            <v>0</v>
          </cell>
          <cell r="AN368">
            <v>0</v>
          </cell>
          <cell r="AO368">
            <v>0</v>
          </cell>
          <cell r="AP368">
            <v>40850</v>
          </cell>
          <cell r="AQ368">
            <v>40850</v>
          </cell>
          <cell r="AR368">
            <v>0</v>
          </cell>
          <cell r="AS368">
            <v>0</v>
          </cell>
          <cell r="AT368">
            <v>0</v>
          </cell>
          <cell r="AU368">
            <v>0</v>
          </cell>
          <cell r="AV368">
            <v>40880</v>
          </cell>
          <cell r="AW368">
            <v>0</v>
          </cell>
          <cell r="AX368">
            <v>40918</v>
          </cell>
          <cell r="AY368">
            <v>40966</v>
          </cell>
          <cell r="AZ368">
            <v>180</v>
          </cell>
          <cell r="BA368">
            <v>68</v>
          </cell>
          <cell r="BB368" t="str">
            <v>Late</v>
          </cell>
          <cell r="BC368" t="str">
            <v>On-Time/Early</v>
          </cell>
          <cell r="BD368" t="str">
            <v>FOB</v>
          </cell>
          <cell r="BE368" t="str">
            <v>Arvada</v>
          </cell>
          <cell r="BF368" t="str">
            <v>USA</v>
          </cell>
          <cell r="BG368">
            <v>0</v>
          </cell>
          <cell r="BH368">
            <v>0</v>
          </cell>
          <cell r="BI368">
            <v>0</v>
          </cell>
          <cell r="BJ368">
            <v>40793</v>
          </cell>
          <cell r="BK368">
            <v>40800</v>
          </cell>
          <cell r="BL368">
            <v>40807</v>
          </cell>
          <cell r="BM368">
            <v>40814</v>
          </cell>
          <cell r="BN368">
            <v>40971</v>
          </cell>
          <cell r="BO368">
            <v>40978</v>
          </cell>
          <cell r="BP368" t="str">
            <v>X</v>
          </cell>
          <cell r="BQ368" t="str">
            <v>X</v>
          </cell>
          <cell r="BR368" t="str">
            <v>X</v>
          </cell>
          <cell r="BS368" t="str">
            <v>X</v>
          </cell>
          <cell r="BT368" t="str">
            <v>X</v>
          </cell>
          <cell r="BU368" t="str">
            <v>X</v>
          </cell>
          <cell r="BV368" t="str">
            <v>X</v>
          </cell>
          <cell r="BW368">
            <v>0</v>
          </cell>
          <cell r="BX368">
            <v>0</v>
          </cell>
          <cell r="BY368">
            <v>0</v>
          </cell>
          <cell r="BZ368" t="str">
            <v>X</v>
          </cell>
          <cell r="CA368" t="str">
            <v>X</v>
          </cell>
          <cell r="CB368" t="str">
            <v>X</v>
          </cell>
          <cell r="CC368">
            <v>1</v>
          </cell>
          <cell r="CD368">
            <v>0</v>
          </cell>
          <cell r="CE368">
            <v>0</v>
          </cell>
          <cell r="CF368">
            <v>0</v>
          </cell>
          <cell r="CG368">
            <v>0</v>
          </cell>
          <cell r="CH368">
            <v>0</v>
          </cell>
          <cell r="CI368">
            <v>0</v>
          </cell>
          <cell r="CJ368">
            <v>0</v>
          </cell>
          <cell r="CK368">
            <v>0</v>
          </cell>
          <cell r="CL368">
            <v>0</v>
          </cell>
          <cell r="CM368">
            <v>0</v>
          </cell>
          <cell r="CN368">
            <v>0</v>
          </cell>
          <cell r="CO368">
            <v>0</v>
          </cell>
        </row>
        <row r="369">
          <cell r="B369" t="str">
            <v>A2020420-01-02</v>
          </cell>
          <cell r="C369" t="str">
            <v>Samsung C&amp;T</v>
          </cell>
          <cell r="D369" t="str">
            <v>Nelson</v>
          </cell>
          <cell r="E369">
            <v>0</v>
          </cell>
          <cell r="F369">
            <v>0</v>
          </cell>
          <cell r="G369">
            <v>0</v>
          </cell>
          <cell r="H369" t="str">
            <v>Christina</v>
          </cell>
          <cell r="I369" t="str">
            <v>SEC-EO-MGA-130</v>
          </cell>
          <cell r="J369">
            <v>0</v>
          </cell>
          <cell r="K369">
            <v>0</v>
          </cell>
          <cell r="L369" t="str">
            <v>Rea</v>
          </cell>
          <cell r="M369">
            <v>2</v>
          </cell>
          <cell r="N369" t="str">
            <v>LMV-322</v>
          </cell>
          <cell r="O369">
            <v>225000</v>
          </cell>
          <cell r="P369">
            <v>0</v>
          </cell>
          <cell r="Q369" t="str">
            <v>CPX</v>
          </cell>
          <cell r="R369" t="str">
            <v>PD</v>
          </cell>
          <cell r="S369" t="str">
            <v>N</v>
          </cell>
          <cell r="T369" t="str">
            <v>no</v>
          </cell>
          <cell r="U369">
            <v>0</v>
          </cell>
          <cell r="V369">
            <v>40744</v>
          </cell>
          <cell r="W369">
            <v>40928</v>
          </cell>
          <cell r="X369">
            <v>41059</v>
          </cell>
          <cell r="Y369">
            <v>0</v>
          </cell>
          <cell r="Z369">
            <v>40751</v>
          </cell>
          <cell r="AA369">
            <v>40751</v>
          </cell>
          <cell r="AB369">
            <v>40751</v>
          </cell>
          <cell r="AC369">
            <v>40947</v>
          </cell>
          <cell r="AD369">
            <v>40961</v>
          </cell>
          <cell r="AE369">
            <v>40857</v>
          </cell>
          <cell r="AF369">
            <v>40861</v>
          </cell>
          <cell r="AG369">
            <v>0</v>
          </cell>
          <cell r="AH369">
            <v>41029</v>
          </cell>
          <cell r="AI369" t="str">
            <v>-</v>
          </cell>
          <cell r="AJ369">
            <v>84</v>
          </cell>
          <cell r="AK369">
            <v>45</v>
          </cell>
          <cell r="AL369">
            <v>0</v>
          </cell>
          <cell r="AM369">
            <v>0</v>
          </cell>
          <cell r="AN369">
            <v>0</v>
          </cell>
          <cell r="AO369">
            <v>0</v>
          </cell>
          <cell r="AP369">
            <v>0</v>
          </cell>
          <cell r="AQ369">
            <v>0</v>
          </cell>
          <cell r="AR369">
            <v>0</v>
          </cell>
          <cell r="AS369">
            <v>0</v>
          </cell>
          <cell r="AT369">
            <v>0</v>
          </cell>
          <cell r="AU369">
            <v>0</v>
          </cell>
          <cell r="AV369">
            <v>40966</v>
          </cell>
          <cell r="AW369">
            <v>0</v>
          </cell>
          <cell r="AX369">
            <v>40997</v>
          </cell>
          <cell r="AY369">
            <v>41060</v>
          </cell>
          <cell r="AZ369">
            <v>316</v>
          </cell>
          <cell r="BA369">
            <v>159</v>
          </cell>
          <cell r="BB369" t="str">
            <v>Late</v>
          </cell>
          <cell r="BC369" t="str">
            <v/>
          </cell>
          <cell r="BD369" t="str">
            <v>FOB</v>
          </cell>
          <cell r="BE369">
            <v>0</v>
          </cell>
          <cell r="BF369" t="str">
            <v>KOREA</v>
          </cell>
          <cell r="BG369">
            <v>0</v>
          </cell>
          <cell r="BH369">
            <v>0</v>
          </cell>
          <cell r="BI369" t="str">
            <v>IncoTerms 2010</v>
          </cell>
          <cell r="BJ369">
            <v>40751</v>
          </cell>
          <cell r="BK369">
            <v>40758</v>
          </cell>
          <cell r="BL369">
            <v>40763</v>
          </cell>
          <cell r="BM369">
            <v>40772</v>
          </cell>
          <cell r="BN369">
            <v>41073</v>
          </cell>
          <cell r="BO369">
            <v>41080</v>
          </cell>
          <cell r="BP369" t="str">
            <v>X</v>
          </cell>
          <cell r="BQ369" t="str">
            <v>X</v>
          </cell>
          <cell r="BR369" t="str">
            <v>X</v>
          </cell>
          <cell r="BS369" t="str">
            <v>X</v>
          </cell>
          <cell r="BT369" t="str">
            <v>X</v>
          </cell>
          <cell r="BU369" t="str">
            <v>X</v>
          </cell>
          <cell r="BV369" t="str">
            <v>X</v>
          </cell>
          <cell r="BW369">
            <v>0</v>
          </cell>
          <cell r="BX369">
            <v>0</v>
          </cell>
          <cell r="BY369">
            <v>0</v>
          </cell>
          <cell r="BZ369" t="str">
            <v>X</v>
          </cell>
          <cell r="CA369" t="str">
            <v>X</v>
          </cell>
          <cell r="CB369" t="str">
            <v>X</v>
          </cell>
          <cell r="CC369">
            <v>1</v>
          </cell>
          <cell r="CD369">
            <v>0</v>
          </cell>
          <cell r="CE369">
            <v>0</v>
          </cell>
          <cell r="CF369">
            <v>0</v>
          </cell>
          <cell r="CG369">
            <v>0</v>
          </cell>
          <cell r="CH369">
            <v>0</v>
          </cell>
          <cell r="CI369">
            <v>0</v>
          </cell>
          <cell r="CJ369">
            <v>0</v>
          </cell>
          <cell r="CK369">
            <v>0</v>
          </cell>
          <cell r="CL369">
            <v>0</v>
          </cell>
          <cell r="CM369">
            <v>0</v>
          </cell>
          <cell r="CN369">
            <v>0</v>
          </cell>
          <cell r="CO369">
            <v>0</v>
          </cell>
        </row>
        <row r="370">
          <cell r="B370" t="str">
            <v>A2033176-02</v>
          </cell>
          <cell r="C370" t="str">
            <v>TAIKKISO</v>
          </cell>
          <cell r="D370" t="str">
            <v>Elkins</v>
          </cell>
          <cell r="E370">
            <v>0</v>
          </cell>
          <cell r="F370">
            <v>0</v>
          </cell>
          <cell r="G370">
            <v>0</v>
          </cell>
          <cell r="H370" t="str">
            <v>Madeleine</v>
          </cell>
          <cell r="I370" t="str">
            <v>TKK2011S-01</v>
          </cell>
          <cell r="J370">
            <v>0</v>
          </cell>
          <cell r="K370">
            <v>0</v>
          </cell>
          <cell r="L370">
            <v>0</v>
          </cell>
          <cell r="M370">
            <v>1</v>
          </cell>
          <cell r="N370" t="str">
            <v>LMV311</v>
          </cell>
          <cell r="O370">
            <v>85330</v>
          </cell>
          <cell r="P370">
            <v>0</v>
          </cell>
          <cell r="Q370" t="str">
            <v>STD</v>
          </cell>
          <cell r="R370" t="str">
            <v>PB</v>
          </cell>
          <cell r="S370" t="str">
            <v>N</v>
          </cell>
          <cell r="T370" t="str">
            <v>no</v>
          </cell>
          <cell r="U370">
            <v>0</v>
          </cell>
          <cell r="V370">
            <v>40774</v>
          </cell>
          <cell r="W370">
            <v>40914</v>
          </cell>
          <cell r="X370">
            <v>40939</v>
          </cell>
          <cell r="Y370">
            <v>0</v>
          </cell>
          <cell r="Z370">
            <v>40781</v>
          </cell>
          <cell r="AA370">
            <v>40781</v>
          </cell>
          <cell r="AB370">
            <v>40781</v>
          </cell>
          <cell r="AC370">
            <v>40827</v>
          </cell>
          <cell r="AD370">
            <v>40841</v>
          </cell>
          <cell r="AE370">
            <v>40859</v>
          </cell>
          <cell r="AF370">
            <v>40862</v>
          </cell>
          <cell r="AG370">
            <v>0</v>
          </cell>
          <cell r="AH370">
            <v>40909</v>
          </cell>
          <cell r="AI370" t="str">
            <v>-</v>
          </cell>
          <cell r="AJ370">
            <v>63</v>
          </cell>
          <cell r="AK370">
            <v>23.571428571428573</v>
          </cell>
          <cell r="AL370">
            <v>0</v>
          </cell>
          <cell r="AM370">
            <v>0</v>
          </cell>
          <cell r="AN370">
            <v>0</v>
          </cell>
          <cell r="AO370">
            <v>40802</v>
          </cell>
          <cell r="AP370">
            <v>40822</v>
          </cell>
          <cell r="AQ370">
            <v>40822</v>
          </cell>
          <cell r="AR370">
            <v>0</v>
          </cell>
          <cell r="AS370">
            <v>0</v>
          </cell>
          <cell r="AT370">
            <v>0</v>
          </cell>
          <cell r="AU370">
            <v>0</v>
          </cell>
          <cell r="AV370">
            <v>40865</v>
          </cell>
          <cell r="AW370">
            <v>0</v>
          </cell>
          <cell r="AX370">
            <v>40905</v>
          </cell>
          <cell r="AY370">
            <v>40962</v>
          </cell>
          <cell r="AZ370">
            <v>188</v>
          </cell>
          <cell r="BA370">
            <v>66</v>
          </cell>
          <cell r="BB370" t="str">
            <v>Late</v>
          </cell>
          <cell r="BC370" t="str">
            <v>On-Time/Early</v>
          </cell>
          <cell r="BD370" t="str">
            <v>EXW</v>
          </cell>
          <cell r="BE370" t="str">
            <v>Arvada</v>
          </cell>
          <cell r="BF370" t="str">
            <v>Taiwan</v>
          </cell>
          <cell r="BG370">
            <v>0</v>
          </cell>
          <cell r="BH370">
            <v>0</v>
          </cell>
          <cell r="BI370">
            <v>0</v>
          </cell>
          <cell r="BJ370">
            <v>40781</v>
          </cell>
          <cell r="BK370">
            <v>40788</v>
          </cell>
          <cell r="BL370">
            <v>40790</v>
          </cell>
          <cell r="BM370">
            <v>40802</v>
          </cell>
          <cell r="BN370">
            <v>40953</v>
          </cell>
          <cell r="BO370">
            <v>40960</v>
          </cell>
          <cell r="BP370" t="str">
            <v>X</v>
          </cell>
          <cell r="BQ370" t="str">
            <v>X</v>
          </cell>
          <cell r="BR370" t="str">
            <v>X</v>
          </cell>
          <cell r="BS370" t="str">
            <v>X</v>
          </cell>
          <cell r="BT370" t="str">
            <v>X</v>
          </cell>
          <cell r="BU370">
            <v>40973</v>
          </cell>
          <cell r="BV370" t="str">
            <v>X</v>
          </cell>
          <cell r="BW370">
            <v>0</v>
          </cell>
          <cell r="BX370">
            <v>0</v>
          </cell>
          <cell r="BY370">
            <v>0</v>
          </cell>
          <cell r="BZ370" t="str">
            <v>X</v>
          </cell>
          <cell r="CA370" t="str">
            <v>X</v>
          </cell>
          <cell r="CB370" t="str">
            <v>X</v>
          </cell>
          <cell r="CC370">
            <v>1</v>
          </cell>
          <cell r="CD370">
            <v>0</v>
          </cell>
          <cell r="CE370">
            <v>0</v>
          </cell>
          <cell r="CF370">
            <v>0</v>
          </cell>
          <cell r="CG370">
            <v>0</v>
          </cell>
          <cell r="CH370">
            <v>0</v>
          </cell>
          <cell r="CI370">
            <v>0</v>
          </cell>
          <cell r="CJ370">
            <v>0</v>
          </cell>
          <cell r="CK370">
            <v>0</v>
          </cell>
          <cell r="CL370">
            <v>0</v>
          </cell>
          <cell r="CM370">
            <v>0</v>
          </cell>
          <cell r="CN370">
            <v>0</v>
          </cell>
          <cell r="CO370">
            <v>0</v>
          </cell>
        </row>
        <row r="371">
          <cell r="B371" t="str">
            <v>C2020386-01</v>
          </cell>
          <cell r="C371" t="str">
            <v>Optimized Process Designs</v>
          </cell>
          <cell r="D371" t="str">
            <v>Boening</v>
          </cell>
          <cell r="E371">
            <v>0</v>
          </cell>
          <cell r="F371">
            <v>0</v>
          </cell>
          <cell r="G371">
            <v>0</v>
          </cell>
          <cell r="H371" t="str">
            <v>Kursten</v>
          </cell>
          <cell r="I371" t="str">
            <v>1-11027-4030-GJL</v>
          </cell>
          <cell r="J371">
            <v>0</v>
          </cell>
          <cell r="K371">
            <v>0</v>
          </cell>
          <cell r="L371" t="str">
            <v>Horner</v>
          </cell>
          <cell r="M371">
            <v>1</v>
          </cell>
          <cell r="N371" t="str">
            <v>LMC-311F</v>
          </cell>
          <cell r="O371">
            <v>236518</v>
          </cell>
          <cell r="P371">
            <v>0</v>
          </cell>
          <cell r="Q371" t="str">
            <v>STD</v>
          </cell>
          <cell r="R371" t="str">
            <v>CC</v>
          </cell>
          <cell r="S371" t="str">
            <v>N</v>
          </cell>
          <cell r="T371" t="str">
            <v>no</v>
          </cell>
          <cell r="U371">
            <v>0</v>
          </cell>
          <cell r="V371">
            <v>40744</v>
          </cell>
          <cell r="W371">
            <v>40959</v>
          </cell>
          <cell r="X371">
            <v>40935</v>
          </cell>
          <cell r="Y371">
            <v>0</v>
          </cell>
          <cell r="Z371">
            <v>40751</v>
          </cell>
          <cell r="AA371">
            <v>40751</v>
          </cell>
          <cell r="AB371">
            <v>40758</v>
          </cell>
          <cell r="AC371">
            <v>40823</v>
          </cell>
          <cell r="AD371">
            <v>40837</v>
          </cell>
          <cell r="AE371">
            <v>40860</v>
          </cell>
          <cell r="AF371">
            <v>40864</v>
          </cell>
          <cell r="AG371">
            <v>0</v>
          </cell>
          <cell r="AH371">
            <v>40905</v>
          </cell>
          <cell r="AI371" t="str">
            <v>-</v>
          </cell>
          <cell r="AJ371">
            <v>87</v>
          </cell>
          <cell r="AK371">
            <v>27.285714285714285</v>
          </cell>
          <cell r="AL371">
            <v>0</v>
          </cell>
          <cell r="AM371">
            <v>0</v>
          </cell>
          <cell r="AN371">
            <v>0</v>
          </cell>
          <cell r="AO371">
            <v>0</v>
          </cell>
          <cell r="AP371">
            <v>40837</v>
          </cell>
          <cell r="AQ371">
            <v>40837</v>
          </cell>
          <cell r="AR371">
            <v>0</v>
          </cell>
          <cell r="AS371">
            <v>0</v>
          </cell>
          <cell r="AT371">
            <v>0</v>
          </cell>
          <cell r="AU371">
            <v>0</v>
          </cell>
          <cell r="AV371">
            <v>40879</v>
          </cell>
          <cell r="AW371">
            <v>0</v>
          </cell>
          <cell r="AX371">
            <v>40884</v>
          </cell>
          <cell r="AY371">
            <v>40908</v>
          </cell>
          <cell r="AZ371">
            <v>164</v>
          </cell>
          <cell r="BA371">
            <v>98</v>
          </cell>
          <cell r="BB371" t="str">
            <v>Late</v>
          </cell>
          <cell r="BC371" t="str">
            <v>On-Time/Early</v>
          </cell>
          <cell r="BD371" t="str">
            <v>FCA</v>
          </cell>
          <cell r="BE371" t="str">
            <v>Arvada</v>
          </cell>
          <cell r="BF371">
            <v>0</v>
          </cell>
          <cell r="BG371">
            <v>0</v>
          </cell>
          <cell r="BH371">
            <v>0</v>
          </cell>
          <cell r="BI371">
            <v>0</v>
          </cell>
          <cell r="BJ371">
            <v>40751</v>
          </cell>
          <cell r="BK371">
            <v>40758</v>
          </cell>
          <cell r="BL371">
            <v>40774</v>
          </cell>
          <cell r="BM371">
            <v>40772</v>
          </cell>
          <cell r="BN371">
            <v>40949</v>
          </cell>
          <cell r="BO371">
            <v>40956</v>
          </cell>
          <cell r="BP371" t="str">
            <v>-</v>
          </cell>
          <cell r="BQ371" t="str">
            <v>-</v>
          </cell>
          <cell r="BR371" t="str">
            <v>X</v>
          </cell>
          <cell r="BS371" t="str">
            <v>-</v>
          </cell>
          <cell r="BT371" t="str">
            <v>-</v>
          </cell>
          <cell r="BU371">
            <v>41123</v>
          </cell>
          <cell r="BV371">
            <v>41123</v>
          </cell>
          <cell r="BW371">
            <v>0</v>
          </cell>
          <cell r="BX371">
            <v>0</v>
          </cell>
          <cell r="BY371">
            <v>0</v>
          </cell>
          <cell r="BZ371" t="str">
            <v>-</v>
          </cell>
          <cell r="CA371" t="str">
            <v>-</v>
          </cell>
          <cell r="CB371" t="str">
            <v>X</v>
          </cell>
          <cell r="CC371">
            <v>1</v>
          </cell>
          <cell r="CD371">
            <v>0</v>
          </cell>
          <cell r="CE371">
            <v>0</v>
          </cell>
          <cell r="CF371">
            <v>0</v>
          </cell>
          <cell r="CG371">
            <v>0</v>
          </cell>
          <cell r="CH371">
            <v>0</v>
          </cell>
          <cell r="CI371">
            <v>0</v>
          </cell>
          <cell r="CJ371">
            <v>0</v>
          </cell>
          <cell r="CK371">
            <v>0</v>
          </cell>
          <cell r="CL371">
            <v>0</v>
          </cell>
          <cell r="CM371">
            <v>0</v>
          </cell>
          <cell r="CN371">
            <v>0</v>
          </cell>
          <cell r="CO371">
            <v>0</v>
          </cell>
        </row>
        <row r="372">
          <cell r="B372" t="str">
            <v>A1999639-01-02</v>
          </cell>
          <cell r="C372" t="str">
            <v>Indian Oil Corp Ltd</v>
          </cell>
          <cell r="D372" t="str">
            <v>Setelin</v>
          </cell>
          <cell r="E372">
            <v>0</v>
          </cell>
          <cell r="F372">
            <v>0</v>
          </cell>
          <cell r="G372">
            <v>0</v>
          </cell>
          <cell r="H372" t="str">
            <v>Nancy</v>
          </cell>
          <cell r="I372" t="str">
            <v>LOA#5201/57</v>
          </cell>
          <cell r="J372">
            <v>0</v>
          </cell>
          <cell r="K372">
            <v>0</v>
          </cell>
          <cell r="L372">
            <v>0</v>
          </cell>
          <cell r="M372">
            <v>2</v>
          </cell>
          <cell r="N372" t="str">
            <v>LMV-311Z</v>
          </cell>
          <cell r="O372">
            <v>858656</v>
          </cell>
          <cell r="P372">
            <v>0</v>
          </cell>
          <cell r="Q372" t="str">
            <v>CPX</v>
          </cell>
          <cell r="R372" t="str">
            <v>PD</v>
          </cell>
          <cell r="S372" t="str">
            <v>Y</v>
          </cell>
          <cell r="T372" t="str">
            <v>no</v>
          </cell>
          <cell r="U372">
            <v>0</v>
          </cell>
          <cell r="V372">
            <v>40694</v>
          </cell>
          <cell r="W372">
            <v>40932</v>
          </cell>
          <cell r="X372">
            <v>40928</v>
          </cell>
          <cell r="Y372">
            <v>0</v>
          </cell>
          <cell r="Z372">
            <v>40701</v>
          </cell>
          <cell r="AA372">
            <v>40701</v>
          </cell>
          <cell r="AB372">
            <v>40701</v>
          </cell>
          <cell r="AC372">
            <v>40816</v>
          </cell>
          <cell r="AD372">
            <v>40830</v>
          </cell>
          <cell r="AE372">
            <v>40861</v>
          </cell>
          <cell r="AF372">
            <v>40865</v>
          </cell>
          <cell r="AG372">
            <v>0</v>
          </cell>
          <cell r="AH372">
            <v>40898</v>
          </cell>
          <cell r="AI372" t="str">
            <v>-</v>
          </cell>
          <cell r="AJ372">
            <v>124</v>
          </cell>
          <cell r="AK372">
            <v>33.428571428571431</v>
          </cell>
          <cell r="AL372">
            <v>0</v>
          </cell>
          <cell r="AM372">
            <v>0</v>
          </cell>
          <cell r="AN372">
            <v>0</v>
          </cell>
          <cell r="AO372">
            <v>0</v>
          </cell>
          <cell r="AP372">
            <v>0</v>
          </cell>
          <cell r="AQ372">
            <v>40794</v>
          </cell>
          <cell r="AR372">
            <v>0</v>
          </cell>
          <cell r="AS372">
            <v>0</v>
          </cell>
          <cell r="AT372">
            <v>0</v>
          </cell>
          <cell r="AU372">
            <v>0</v>
          </cell>
          <cell r="AV372">
            <v>40854</v>
          </cell>
          <cell r="AW372">
            <v>0</v>
          </cell>
          <cell r="AX372">
            <v>40864</v>
          </cell>
          <cell r="AY372">
            <v>40906</v>
          </cell>
          <cell r="AZ372">
            <v>212</v>
          </cell>
          <cell r="BA372">
            <v>115</v>
          </cell>
          <cell r="BB372" t="str">
            <v>On-Time/Early</v>
          </cell>
          <cell r="BC372" t="str">
            <v>On-Time/Early</v>
          </cell>
          <cell r="BD372" t="str">
            <v>FOB</v>
          </cell>
          <cell r="BE372" t="str">
            <v>LONG BEACH</v>
          </cell>
          <cell r="BF372" t="str">
            <v>INDIA</v>
          </cell>
          <cell r="BG372">
            <v>0</v>
          </cell>
          <cell r="BH372" t="str">
            <v>SI</v>
          </cell>
          <cell r="BI372">
            <v>0</v>
          </cell>
          <cell r="BJ372">
            <v>40701</v>
          </cell>
          <cell r="BK372">
            <v>40708</v>
          </cell>
          <cell r="BL372">
            <v>40713</v>
          </cell>
          <cell r="BM372">
            <v>40722</v>
          </cell>
          <cell r="BN372">
            <v>40942</v>
          </cell>
          <cell r="BO372">
            <v>40949</v>
          </cell>
          <cell r="BP372" t="str">
            <v>X</v>
          </cell>
          <cell r="BQ372" t="str">
            <v>X</v>
          </cell>
          <cell r="BR372">
            <v>40764</v>
          </cell>
          <cell r="BS372">
            <v>40805</v>
          </cell>
          <cell r="BT372" t="str">
            <v>X</v>
          </cell>
          <cell r="BU372">
            <v>854</v>
          </cell>
          <cell r="BV372">
            <v>41571</v>
          </cell>
          <cell r="BW372">
            <v>0</v>
          </cell>
          <cell r="BX372">
            <v>0</v>
          </cell>
          <cell r="BY372">
            <v>0</v>
          </cell>
          <cell r="BZ372">
            <v>40904</v>
          </cell>
          <cell r="CA372">
            <v>40823</v>
          </cell>
          <cell r="CB372">
            <v>0</v>
          </cell>
          <cell r="CC372">
            <v>1</v>
          </cell>
          <cell r="CD372">
            <v>0</v>
          </cell>
          <cell r="CE372">
            <v>0</v>
          </cell>
          <cell r="CF372">
            <v>0</v>
          </cell>
          <cell r="CG372">
            <v>0</v>
          </cell>
          <cell r="CH372">
            <v>0</v>
          </cell>
          <cell r="CI372">
            <v>0</v>
          </cell>
          <cell r="CJ372">
            <v>0</v>
          </cell>
          <cell r="CK372">
            <v>0</v>
          </cell>
          <cell r="CL372">
            <v>0</v>
          </cell>
          <cell r="CM372">
            <v>0</v>
          </cell>
          <cell r="CN372">
            <v>0</v>
          </cell>
          <cell r="CO372">
            <v>0</v>
          </cell>
        </row>
        <row r="373">
          <cell r="B373" t="str">
            <v>C2045593-01</v>
          </cell>
          <cell r="C373" t="str">
            <v>China Jinshan Associated</v>
          </cell>
          <cell r="D373" t="str">
            <v>Pastore</v>
          </cell>
          <cell r="E373">
            <v>0</v>
          </cell>
          <cell r="F373">
            <v>0</v>
          </cell>
          <cell r="G373">
            <v>0</v>
          </cell>
          <cell r="H373" t="str">
            <v>Margaret</v>
          </cell>
          <cell r="I373" t="str">
            <v>112IP10177B297</v>
          </cell>
          <cell r="J373">
            <v>0</v>
          </cell>
          <cell r="K373">
            <v>0</v>
          </cell>
          <cell r="L373">
            <v>0</v>
          </cell>
          <cell r="M373">
            <v>1</v>
          </cell>
          <cell r="N373" t="str">
            <v>LMC-311P</v>
          </cell>
          <cell r="O373">
            <v>295000</v>
          </cell>
          <cell r="P373">
            <v>0</v>
          </cell>
          <cell r="Q373" t="str">
            <v>MCPX</v>
          </cell>
          <cell r="R373" t="str">
            <v>CC</v>
          </cell>
          <cell r="S373" t="str">
            <v>N</v>
          </cell>
          <cell r="T373" t="str">
            <v>no</v>
          </cell>
          <cell r="U373">
            <v>0</v>
          </cell>
          <cell r="V373">
            <v>40807</v>
          </cell>
          <cell r="W373">
            <v>40961</v>
          </cell>
          <cell r="X373">
            <v>41029</v>
          </cell>
          <cell r="Y373">
            <v>0</v>
          </cell>
          <cell r="Z373">
            <v>40814</v>
          </cell>
          <cell r="AA373">
            <v>40814</v>
          </cell>
          <cell r="AB373">
            <v>40821</v>
          </cell>
          <cell r="AC373">
            <v>40917</v>
          </cell>
          <cell r="AD373">
            <v>40931</v>
          </cell>
          <cell r="AE373">
            <v>40862</v>
          </cell>
          <cell r="AF373">
            <v>40866</v>
          </cell>
          <cell r="AG373">
            <v>0</v>
          </cell>
          <cell r="AH373">
            <v>40999</v>
          </cell>
          <cell r="AI373" t="str">
            <v>-</v>
          </cell>
          <cell r="AJ373">
            <v>43</v>
          </cell>
          <cell r="AK373">
            <v>31.714285714285715</v>
          </cell>
          <cell r="AL373">
            <v>0</v>
          </cell>
          <cell r="AM373">
            <v>0</v>
          </cell>
          <cell r="AN373">
            <v>0</v>
          </cell>
          <cell r="AO373">
            <v>0</v>
          </cell>
          <cell r="AP373">
            <v>40772</v>
          </cell>
          <cell r="AQ373">
            <v>40772</v>
          </cell>
          <cell r="AR373">
            <v>0</v>
          </cell>
          <cell r="AS373">
            <v>0</v>
          </cell>
          <cell r="AT373">
            <v>0</v>
          </cell>
          <cell r="AU373">
            <v>0</v>
          </cell>
          <cell r="AV373">
            <v>40892</v>
          </cell>
          <cell r="AW373">
            <v>0</v>
          </cell>
          <cell r="AX373">
            <v>40921</v>
          </cell>
          <cell r="AY373">
            <v>41027</v>
          </cell>
          <cell r="AZ373">
            <v>220</v>
          </cell>
          <cell r="BA373">
            <v>62</v>
          </cell>
          <cell r="BB373" t="str">
            <v>Late</v>
          </cell>
          <cell r="BC373" t="str">
            <v>On-Time/Early</v>
          </cell>
          <cell r="BD373" t="str">
            <v xml:space="preserve">FOB </v>
          </cell>
          <cell r="BE373" t="str">
            <v>Port of Long Beach</v>
          </cell>
          <cell r="BF373" t="str">
            <v>China</v>
          </cell>
          <cell r="BG373">
            <v>0</v>
          </cell>
          <cell r="BH373">
            <v>0</v>
          </cell>
          <cell r="BI373">
            <v>0</v>
          </cell>
          <cell r="BJ373">
            <v>40814</v>
          </cell>
          <cell r="BK373">
            <v>40821</v>
          </cell>
          <cell r="BL373">
            <v>40837</v>
          </cell>
          <cell r="BM373">
            <v>40835</v>
          </cell>
          <cell r="BN373">
            <v>41043</v>
          </cell>
          <cell r="BO373">
            <v>41050</v>
          </cell>
          <cell r="BP373" t="str">
            <v>X</v>
          </cell>
          <cell r="BQ373" t="str">
            <v>X</v>
          </cell>
          <cell r="BR373" t="str">
            <v>X</v>
          </cell>
          <cell r="BS373" t="str">
            <v>X</v>
          </cell>
          <cell r="BT373" t="str">
            <v>X</v>
          </cell>
          <cell r="BU373" t="str">
            <v>X</v>
          </cell>
          <cell r="BV373" t="str">
            <v>X</v>
          </cell>
          <cell r="BW373">
            <v>0</v>
          </cell>
          <cell r="BX373">
            <v>0</v>
          </cell>
          <cell r="BY373">
            <v>0</v>
          </cell>
          <cell r="BZ373" t="str">
            <v>X</v>
          </cell>
          <cell r="CA373" t="str">
            <v>X</v>
          </cell>
          <cell r="CB373" t="str">
            <v>X</v>
          </cell>
          <cell r="CC373">
            <v>1</v>
          </cell>
          <cell r="CD373">
            <v>0</v>
          </cell>
          <cell r="CE373">
            <v>0</v>
          </cell>
          <cell r="CF373">
            <v>0</v>
          </cell>
          <cell r="CG373">
            <v>0</v>
          </cell>
          <cell r="CH373">
            <v>0</v>
          </cell>
          <cell r="CI373">
            <v>0</v>
          </cell>
          <cell r="CJ373">
            <v>0</v>
          </cell>
          <cell r="CK373">
            <v>0</v>
          </cell>
          <cell r="CL373">
            <v>0</v>
          </cell>
          <cell r="CM373">
            <v>0</v>
          </cell>
          <cell r="CN373">
            <v>0</v>
          </cell>
          <cell r="CO373">
            <v>0</v>
          </cell>
        </row>
        <row r="374">
          <cell r="B374" t="str">
            <v>A2062692-01-02</v>
          </cell>
          <cell r="C374" t="str">
            <v>ConocoPhillips Co.</v>
          </cell>
          <cell r="D374" t="str">
            <v>Chapman</v>
          </cell>
          <cell r="E374">
            <v>0</v>
          </cell>
          <cell r="F374">
            <v>0</v>
          </cell>
          <cell r="G374">
            <v>0</v>
          </cell>
          <cell r="H374" t="str">
            <v>Madeleine</v>
          </cell>
          <cell r="I374">
            <v>4516008670</v>
          </cell>
          <cell r="J374">
            <v>0</v>
          </cell>
          <cell r="K374">
            <v>0</v>
          </cell>
          <cell r="L374">
            <v>0</v>
          </cell>
          <cell r="M374">
            <v>2</v>
          </cell>
          <cell r="N374" t="str">
            <v>LMV-801</v>
          </cell>
          <cell r="O374">
            <v>69321</v>
          </cell>
          <cell r="P374">
            <v>0</v>
          </cell>
          <cell r="Q374" t="str">
            <v>STD</v>
          </cell>
          <cell r="R374" t="str">
            <v>PA</v>
          </cell>
          <cell r="S374" t="str">
            <v>N</v>
          </cell>
          <cell r="T374" t="str">
            <v>no</v>
          </cell>
          <cell r="U374">
            <v>0</v>
          </cell>
          <cell r="V374">
            <v>40848</v>
          </cell>
          <cell r="W374">
            <v>40913</v>
          </cell>
          <cell r="X374">
            <v>40994</v>
          </cell>
          <cell r="Y374">
            <v>0</v>
          </cell>
          <cell r="Z374">
            <v>40855</v>
          </cell>
          <cell r="AA374">
            <v>40855</v>
          </cell>
          <cell r="AB374">
            <v>40855</v>
          </cell>
          <cell r="AC374">
            <v>40882</v>
          </cell>
          <cell r="AD374">
            <v>40896</v>
          </cell>
          <cell r="AE374">
            <v>40865</v>
          </cell>
          <cell r="AF374">
            <v>40868</v>
          </cell>
          <cell r="AG374">
            <v>0</v>
          </cell>
          <cell r="AH374">
            <v>40964</v>
          </cell>
          <cell r="AI374" t="str">
            <v>-</v>
          </cell>
          <cell r="AJ374">
            <v>15</v>
          </cell>
          <cell r="AK374">
            <v>20.857142857142858</v>
          </cell>
          <cell r="AL374">
            <v>0</v>
          </cell>
          <cell r="AM374">
            <v>0</v>
          </cell>
          <cell r="AN374">
            <v>0</v>
          </cell>
          <cell r="AO374">
            <v>0</v>
          </cell>
          <cell r="AP374">
            <v>0</v>
          </cell>
          <cell r="AQ374">
            <v>40913</v>
          </cell>
          <cell r="AR374">
            <v>0</v>
          </cell>
          <cell r="AS374">
            <v>0</v>
          </cell>
          <cell r="AT374">
            <v>0</v>
          </cell>
          <cell r="AU374">
            <v>0</v>
          </cell>
          <cell r="AV374">
            <v>40935</v>
          </cell>
          <cell r="AW374">
            <v>0</v>
          </cell>
          <cell r="AX374">
            <v>40941</v>
          </cell>
          <cell r="AY374">
            <v>40999</v>
          </cell>
          <cell r="AZ374">
            <v>151</v>
          </cell>
          <cell r="BA374">
            <v>64</v>
          </cell>
          <cell r="BB374" t="str">
            <v>Late</v>
          </cell>
          <cell r="BC374" t="str">
            <v>Late</v>
          </cell>
          <cell r="BD374" t="str">
            <v>FOB</v>
          </cell>
          <cell r="BE374" t="str">
            <v>Arvada</v>
          </cell>
          <cell r="BF374" t="str">
            <v>USA</v>
          </cell>
          <cell r="BG374">
            <v>0</v>
          </cell>
          <cell r="BH374">
            <v>0</v>
          </cell>
          <cell r="BI374">
            <v>0</v>
          </cell>
          <cell r="BJ374">
            <v>40855</v>
          </cell>
          <cell r="BK374">
            <v>40862</v>
          </cell>
          <cell r="BL374">
            <v>40862</v>
          </cell>
          <cell r="BM374">
            <v>40876</v>
          </cell>
          <cell r="BN374">
            <v>41008</v>
          </cell>
          <cell r="BO374">
            <v>41015</v>
          </cell>
          <cell r="BP374" t="str">
            <v>X</v>
          </cell>
          <cell r="BQ374" t="str">
            <v>X</v>
          </cell>
          <cell r="BR374" t="str">
            <v>X</v>
          </cell>
          <cell r="BS374" t="str">
            <v>X</v>
          </cell>
          <cell r="BT374" t="str">
            <v>X</v>
          </cell>
          <cell r="BU374">
            <v>40990</v>
          </cell>
          <cell r="BV374" t="str">
            <v>X</v>
          </cell>
          <cell r="BW374">
            <v>0</v>
          </cell>
          <cell r="BX374">
            <v>0</v>
          </cell>
          <cell r="BY374">
            <v>0</v>
          </cell>
          <cell r="BZ374" t="str">
            <v>X</v>
          </cell>
          <cell r="CA374" t="str">
            <v>X</v>
          </cell>
          <cell r="CB374" t="str">
            <v>X</v>
          </cell>
          <cell r="CC374">
            <v>1</v>
          </cell>
          <cell r="CD374">
            <v>0</v>
          </cell>
          <cell r="CE374">
            <v>0</v>
          </cell>
          <cell r="CF374">
            <v>0</v>
          </cell>
          <cell r="CG374">
            <v>0</v>
          </cell>
          <cell r="CH374">
            <v>0</v>
          </cell>
          <cell r="CI374">
            <v>0</v>
          </cell>
          <cell r="CJ374">
            <v>0</v>
          </cell>
          <cell r="CK374">
            <v>0</v>
          </cell>
          <cell r="CL374">
            <v>0</v>
          </cell>
          <cell r="CM374">
            <v>0</v>
          </cell>
          <cell r="CN374">
            <v>0</v>
          </cell>
          <cell r="CO374">
            <v>0</v>
          </cell>
        </row>
        <row r="375">
          <cell r="B375" t="str">
            <v>C2037243-01</v>
          </cell>
          <cell r="C375" t="str">
            <v xml:space="preserve">Exterran Energy Solutions, L.P. </v>
          </cell>
          <cell r="D375" t="str">
            <v>Horner</v>
          </cell>
          <cell r="E375">
            <v>0</v>
          </cell>
          <cell r="F375">
            <v>0</v>
          </cell>
          <cell r="G375">
            <v>0</v>
          </cell>
          <cell r="H375" t="str">
            <v>Margaret</v>
          </cell>
          <cell r="I375">
            <v>5182680</v>
          </cell>
          <cell r="J375">
            <v>0</v>
          </cell>
          <cell r="K375">
            <v>0</v>
          </cell>
          <cell r="L375">
            <v>0</v>
          </cell>
          <cell r="M375">
            <v>1</v>
          </cell>
          <cell r="N375" t="str">
            <v>LMC-311F</v>
          </cell>
          <cell r="O375">
            <v>158578.20000000001</v>
          </cell>
          <cell r="P375">
            <v>0</v>
          </cell>
          <cell r="Q375" t="str">
            <v>STD</v>
          </cell>
          <cell r="R375" t="str">
            <v>CA</v>
          </cell>
          <cell r="S375" t="str">
            <v>N</v>
          </cell>
          <cell r="T375" t="str">
            <v>no</v>
          </cell>
          <cell r="U375">
            <v>0</v>
          </cell>
          <cell r="V375">
            <v>40786</v>
          </cell>
          <cell r="W375">
            <v>40928</v>
          </cell>
          <cell r="X375">
            <v>40998</v>
          </cell>
          <cell r="Y375">
            <v>0</v>
          </cell>
          <cell r="Z375">
            <v>40793</v>
          </cell>
          <cell r="AA375">
            <v>40793</v>
          </cell>
          <cell r="AB375">
            <v>40800</v>
          </cell>
          <cell r="AC375">
            <v>40886</v>
          </cell>
          <cell r="AD375">
            <v>40900</v>
          </cell>
          <cell r="AE375">
            <v>40864</v>
          </cell>
          <cell r="AF375">
            <v>40868</v>
          </cell>
          <cell r="AG375">
            <v>0</v>
          </cell>
          <cell r="AH375">
            <v>40968</v>
          </cell>
          <cell r="AI375" t="str">
            <v>-</v>
          </cell>
          <cell r="AJ375">
            <v>59</v>
          </cell>
          <cell r="AK375">
            <v>30.285714285714285</v>
          </cell>
          <cell r="AL375">
            <v>0</v>
          </cell>
          <cell r="AM375">
            <v>0</v>
          </cell>
          <cell r="AN375">
            <v>0</v>
          </cell>
          <cell r="AO375">
            <v>0</v>
          </cell>
          <cell r="AP375">
            <v>40822</v>
          </cell>
          <cell r="AQ375">
            <v>40841</v>
          </cell>
          <cell r="AR375">
            <v>0</v>
          </cell>
          <cell r="AS375">
            <v>0</v>
          </cell>
          <cell r="AT375">
            <v>0</v>
          </cell>
          <cell r="AU375">
            <v>0</v>
          </cell>
          <cell r="AV375">
            <v>40933</v>
          </cell>
          <cell r="AW375">
            <v>0</v>
          </cell>
          <cell r="AX375">
            <v>40942</v>
          </cell>
          <cell r="AY375">
            <v>40999</v>
          </cell>
          <cell r="AZ375">
            <v>213</v>
          </cell>
          <cell r="BA375">
            <v>106</v>
          </cell>
          <cell r="BB375" t="str">
            <v>Late</v>
          </cell>
          <cell r="BC375" t="str">
            <v>On-Time/Early</v>
          </cell>
          <cell r="BD375" t="str">
            <v>FOB</v>
          </cell>
          <cell r="BE375" t="str">
            <v>Arvada</v>
          </cell>
          <cell r="BF375" t="str">
            <v>USA</v>
          </cell>
          <cell r="BG375">
            <v>0</v>
          </cell>
          <cell r="BH375">
            <v>0</v>
          </cell>
          <cell r="BI375">
            <v>0</v>
          </cell>
          <cell r="BJ375">
            <v>40793</v>
          </cell>
          <cell r="BK375">
            <v>40800</v>
          </cell>
          <cell r="BL375">
            <v>40807</v>
          </cell>
          <cell r="BM375">
            <v>40814</v>
          </cell>
          <cell r="BN375">
            <v>41012</v>
          </cell>
          <cell r="BO375">
            <v>41019</v>
          </cell>
          <cell r="BP375" t="str">
            <v>X</v>
          </cell>
          <cell r="BQ375" t="str">
            <v>X</v>
          </cell>
          <cell r="BR375" t="str">
            <v>X</v>
          </cell>
          <cell r="BS375" t="str">
            <v>X</v>
          </cell>
          <cell r="BT375" t="str">
            <v>X</v>
          </cell>
          <cell r="BU375" t="str">
            <v>X</v>
          </cell>
          <cell r="BV375" t="str">
            <v>X</v>
          </cell>
          <cell r="BW375">
            <v>0</v>
          </cell>
          <cell r="BX375">
            <v>0</v>
          </cell>
          <cell r="BY375">
            <v>0</v>
          </cell>
          <cell r="BZ375" t="str">
            <v>X</v>
          </cell>
          <cell r="CA375" t="str">
            <v>X</v>
          </cell>
          <cell r="CB375" t="str">
            <v>X</v>
          </cell>
          <cell r="CC375">
            <v>1</v>
          </cell>
          <cell r="CD375">
            <v>0</v>
          </cell>
          <cell r="CE375">
            <v>0</v>
          </cell>
          <cell r="CF375">
            <v>0</v>
          </cell>
          <cell r="CG375">
            <v>0</v>
          </cell>
          <cell r="CH375">
            <v>0</v>
          </cell>
          <cell r="CI375">
            <v>0</v>
          </cell>
          <cell r="CJ375">
            <v>0</v>
          </cell>
          <cell r="CK375">
            <v>0</v>
          </cell>
          <cell r="CL375">
            <v>0</v>
          </cell>
          <cell r="CM375">
            <v>0</v>
          </cell>
          <cell r="CN375">
            <v>0</v>
          </cell>
          <cell r="CO375">
            <v>0</v>
          </cell>
        </row>
        <row r="376">
          <cell r="B376" t="str">
            <v>A2043502-01-02</v>
          </cell>
          <cell r="C376" t="str">
            <v>Sinclair Wyoming Refining Company</v>
          </cell>
          <cell r="D376" t="str">
            <v>Boening</v>
          </cell>
          <cell r="E376">
            <v>0</v>
          </cell>
          <cell r="F376">
            <v>0</v>
          </cell>
          <cell r="G376">
            <v>0</v>
          </cell>
          <cell r="H376" t="str">
            <v>Madeleine</v>
          </cell>
          <cell r="I376" t="str">
            <v>S1115476</v>
          </cell>
          <cell r="J376">
            <v>0</v>
          </cell>
          <cell r="K376">
            <v>0</v>
          </cell>
          <cell r="L376">
            <v>0</v>
          </cell>
          <cell r="M376">
            <v>2</v>
          </cell>
          <cell r="N376" t="str">
            <v>LMV-801</v>
          </cell>
          <cell r="O376">
            <v>37955</v>
          </cell>
          <cell r="P376">
            <v>0</v>
          </cell>
          <cell r="Q376" t="str">
            <v>STD</v>
          </cell>
          <cell r="R376" t="str">
            <v>PA</v>
          </cell>
          <cell r="S376" t="str">
            <v>N</v>
          </cell>
          <cell r="T376" t="str">
            <v>no</v>
          </cell>
          <cell r="U376">
            <v>0</v>
          </cell>
          <cell r="V376">
            <v>40802</v>
          </cell>
          <cell r="W376">
            <v>40917</v>
          </cell>
          <cell r="X376">
            <v>40939</v>
          </cell>
          <cell r="Y376">
            <v>0</v>
          </cell>
          <cell r="Z376">
            <v>40809</v>
          </cell>
          <cell r="AA376">
            <v>40809</v>
          </cell>
          <cell r="AB376">
            <v>40809</v>
          </cell>
          <cell r="AC376">
            <v>40827</v>
          </cell>
          <cell r="AD376">
            <v>40841</v>
          </cell>
          <cell r="AE376">
            <v>40869</v>
          </cell>
          <cell r="AF376">
            <v>40872</v>
          </cell>
          <cell r="AG376">
            <v>0</v>
          </cell>
          <cell r="AH376">
            <v>40909</v>
          </cell>
          <cell r="AI376" t="str">
            <v>-</v>
          </cell>
          <cell r="AJ376">
            <v>51</v>
          </cell>
          <cell r="AK376">
            <v>19.571428571428573</v>
          </cell>
          <cell r="AL376">
            <v>0</v>
          </cell>
          <cell r="AM376">
            <v>0</v>
          </cell>
          <cell r="AN376">
            <v>0</v>
          </cell>
          <cell r="AO376">
            <v>0</v>
          </cell>
          <cell r="AP376">
            <v>40850</v>
          </cell>
          <cell r="AQ376">
            <v>0</v>
          </cell>
          <cell r="AR376">
            <v>0</v>
          </cell>
          <cell r="AS376">
            <v>0</v>
          </cell>
          <cell r="AT376">
            <v>0</v>
          </cell>
          <cell r="AU376">
            <v>0</v>
          </cell>
          <cell r="AV376">
            <v>40896</v>
          </cell>
          <cell r="AW376">
            <v>0</v>
          </cell>
          <cell r="AX376">
            <v>40913</v>
          </cell>
          <cell r="AY376">
            <v>40939</v>
          </cell>
          <cell r="AZ376">
            <v>137</v>
          </cell>
          <cell r="BA376">
            <v>67</v>
          </cell>
          <cell r="BB376" t="str">
            <v>Late</v>
          </cell>
          <cell r="BC376" t="str">
            <v/>
          </cell>
          <cell r="BD376" t="str">
            <v>FCA</v>
          </cell>
          <cell r="BE376" t="str">
            <v>Arvada</v>
          </cell>
          <cell r="BF376" t="str">
            <v>USA</v>
          </cell>
          <cell r="BG376">
            <v>0</v>
          </cell>
          <cell r="BH376">
            <v>0</v>
          </cell>
          <cell r="BI376" t="str">
            <v>UPS Ground</v>
          </cell>
          <cell r="BJ376">
            <v>40809</v>
          </cell>
          <cell r="BK376">
            <v>40816</v>
          </cell>
          <cell r="BL376">
            <v>40816</v>
          </cell>
          <cell r="BM376">
            <v>40830</v>
          </cell>
          <cell r="BN376">
            <v>40953</v>
          </cell>
          <cell r="BO376">
            <v>40960</v>
          </cell>
          <cell r="BP376" t="str">
            <v>X</v>
          </cell>
          <cell r="BQ376" t="str">
            <v>X</v>
          </cell>
          <cell r="BR376" t="str">
            <v>X</v>
          </cell>
          <cell r="BS376" t="str">
            <v>X</v>
          </cell>
          <cell r="BT376" t="str">
            <v>X</v>
          </cell>
          <cell r="BU376" t="str">
            <v>X</v>
          </cell>
          <cell r="BV376" t="str">
            <v>X</v>
          </cell>
          <cell r="BW376">
            <v>0</v>
          </cell>
          <cell r="BX376">
            <v>0</v>
          </cell>
          <cell r="BY376">
            <v>0</v>
          </cell>
          <cell r="BZ376" t="str">
            <v>X</v>
          </cell>
          <cell r="CA376" t="str">
            <v>X</v>
          </cell>
          <cell r="CB376" t="str">
            <v>X</v>
          </cell>
          <cell r="CC376">
            <v>1</v>
          </cell>
          <cell r="CD376">
            <v>0</v>
          </cell>
          <cell r="CE376">
            <v>0</v>
          </cell>
          <cell r="CF376">
            <v>0</v>
          </cell>
          <cell r="CG376">
            <v>0</v>
          </cell>
          <cell r="CH376">
            <v>0</v>
          </cell>
          <cell r="CI376">
            <v>0</v>
          </cell>
          <cell r="CJ376">
            <v>0</v>
          </cell>
          <cell r="CK376">
            <v>0</v>
          </cell>
          <cell r="CL376">
            <v>0</v>
          </cell>
          <cell r="CM376">
            <v>0</v>
          </cell>
          <cell r="CN376">
            <v>0</v>
          </cell>
          <cell r="CO376">
            <v>0</v>
          </cell>
        </row>
        <row r="377">
          <cell r="B377" t="str">
            <v>A2045894-05-06</v>
          </cell>
          <cell r="C377" t="str">
            <v>Hydro-Wing Intl</v>
          </cell>
          <cell r="D377" t="str">
            <v>Nelson</v>
          </cell>
          <cell r="E377">
            <v>0</v>
          </cell>
          <cell r="F377">
            <v>0</v>
          </cell>
          <cell r="G377">
            <v>0</v>
          </cell>
          <cell r="H377">
            <v>0</v>
          </cell>
          <cell r="I377" t="str">
            <v>HWPC/110619</v>
          </cell>
          <cell r="J377">
            <v>0</v>
          </cell>
          <cell r="K377">
            <v>0</v>
          </cell>
          <cell r="L377" t="str">
            <v>Rea</v>
          </cell>
          <cell r="M377">
            <v>2</v>
          </cell>
          <cell r="N377" t="str">
            <v>LMV-311</v>
          </cell>
          <cell r="O377">
            <v>102193.32</v>
          </cell>
          <cell r="P377">
            <v>0</v>
          </cell>
          <cell r="Q377" t="str">
            <v>MCPX</v>
          </cell>
          <cell r="R377" t="str">
            <v>PC</v>
          </cell>
          <cell r="S377" t="str">
            <v>N</v>
          </cell>
          <cell r="T377" t="str">
            <v>N</v>
          </cell>
          <cell r="U377">
            <v>0</v>
          </cell>
          <cell r="V377">
            <v>40808</v>
          </cell>
          <cell r="W377">
            <v>40931</v>
          </cell>
          <cell r="X377">
            <v>40968</v>
          </cell>
          <cell r="Y377">
            <v>0</v>
          </cell>
          <cell r="Z377">
            <v>40815</v>
          </cell>
          <cell r="AA377">
            <v>40815</v>
          </cell>
          <cell r="AB377">
            <v>40815</v>
          </cell>
          <cell r="AC377">
            <v>40856</v>
          </cell>
          <cell r="AD377">
            <v>40870</v>
          </cell>
          <cell r="AE377">
            <v>40869</v>
          </cell>
          <cell r="AF377">
            <v>40872</v>
          </cell>
          <cell r="AG377">
            <v>0</v>
          </cell>
          <cell r="AH377">
            <v>40938</v>
          </cell>
          <cell r="AI377" t="str">
            <v>-</v>
          </cell>
          <cell r="AJ377">
            <v>47</v>
          </cell>
          <cell r="AK377">
            <v>22.857142857142858</v>
          </cell>
          <cell r="AL377">
            <v>0</v>
          </cell>
          <cell r="AM377">
            <v>0</v>
          </cell>
          <cell r="AN377">
            <v>0</v>
          </cell>
          <cell r="AO377">
            <v>40793</v>
          </cell>
          <cell r="AP377">
            <v>40850</v>
          </cell>
          <cell r="AQ377">
            <v>40833</v>
          </cell>
          <cell r="AR377">
            <v>0</v>
          </cell>
          <cell r="AS377">
            <v>0</v>
          </cell>
          <cell r="AT377">
            <v>0</v>
          </cell>
          <cell r="AU377">
            <v>0</v>
          </cell>
          <cell r="AV377">
            <v>40864</v>
          </cell>
          <cell r="AW377">
            <v>0</v>
          </cell>
          <cell r="AX377">
            <v>40877</v>
          </cell>
          <cell r="AY377">
            <v>40967</v>
          </cell>
          <cell r="AZ377">
            <v>159</v>
          </cell>
          <cell r="BA377">
            <v>41</v>
          </cell>
          <cell r="BB377" t="str">
            <v>On-Time/Early</v>
          </cell>
          <cell r="BC377" t="str">
            <v>On-Time/Early</v>
          </cell>
          <cell r="BD377" t="str">
            <v>EXW</v>
          </cell>
          <cell r="BE377" t="str">
            <v>Arvada</v>
          </cell>
          <cell r="BF377" t="str">
            <v>China</v>
          </cell>
          <cell r="BG377">
            <v>0</v>
          </cell>
          <cell r="BH377">
            <v>0</v>
          </cell>
          <cell r="BI377">
            <v>0</v>
          </cell>
          <cell r="BJ377">
            <v>40815</v>
          </cell>
          <cell r="BK377">
            <v>40822</v>
          </cell>
          <cell r="BL377">
            <v>40831</v>
          </cell>
          <cell r="BM377">
            <v>40836</v>
          </cell>
          <cell r="BN377">
            <v>40982</v>
          </cell>
          <cell r="BO377">
            <v>40989</v>
          </cell>
          <cell r="BP377" t="str">
            <v>X</v>
          </cell>
          <cell r="BQ377" t="str">
            <v>X</v>
          </cell>
          <cell r="BR377" t="str">
            <v>X</v>
          </cell>
          <cell r="BS377" t="str">
            <v>X</v>
          </cell>
          <cell r="BT377" t="str">
            <v>X</v>
          </cell>
          <cell r="BU377" t="str">
            <v>X</v>
          </cell>
          <cell r="BV377" t="str">
            <v>X</v>
          </cell>
          <cell r="BW377">
            <v>0</v>
          </cell>
          <cell r="BX377">
            <v>0</v>
          </cell>
          <cell r="BY377">
            <v>0</v>
          </cell>
          <cell r="BZ377" t="str">
            <v>X</v>
          </cell>
          <cell r="CA377" t="str">
            <v>X</v>
          </cell>
          <cell r="CB377" t="str">
            <v>X</v>
          </cell>
          <cell r="CC377">
            <v>1</v>
          </cell>
          <cell r="CD377">
            <v>0</v>
          </cell>
          <cell r="CE377">
            <v>0</v>
          </cell>
          <cell r="CF377">
            <v>0</v>
          </cell>
          <cell r="CG377">
            <v>0</v>
          </cell>
          <cell r="CH377">
            <v>0</v>
          </cell>
          <cell r="CI377">
            <v>0</v>
          </cell>
          <cell r="CJ377">
            <v>0</v>
          </cell>
          <cell r="CK377">
            <v>0</v>
          </cell>
          <cell r="CL377">
            <v>0</v>
          </cell>
          <cell r="CM377">
            <v>0</v>
          </cell>
          <cell r="CN377">
            <v>0</v>
          </cell>
          <cell r="CO377">
            <v>0</v>
          </cell>
        </row>
        <row r="378">
          <cell r="B378" t="str">
            <v>A2045894-03-04</v>
          </cell>
          <cell r="C378" t="str">
            <v>Hydro-Wing Intl</v>
          </cell>
          <cell r="D378" t="str">
            <v>Nelson</v>
          </cell>
          <cell r="E378">
            <v>0</v>
          </cell>
          <cell r="F378">
            <v>0</v>
          </cell>
          <cell r="G378">
            <v>0</v>
          </cell>
          <cell r="H378">
            <v>0</v>
          </cell>
          <cell r="I378" t="str">
            <v>HWPC/110619</v>
          </cell>
          <cell r="J378">
            <v>0</v>
          </cell>
          <cell r="K378">
            <v>0</v>
          </cell>
          <cell r="L378" t="str">
            <v>Rea</v>
          </cell>
          <cell r="M378">
            <v>2</v>
          </cell>
          <cell r="N378" t="str">
            <v>LMV-311</v>
          </cell>
          <cell r="O378">
            <v>99624.960000000006</v>
          </cell>
          <cell r="P378">
            <v>0</v>
          </cell>
          <cell r="Q378" t="str">
            <v>MCPX</v>
          </cell>
          <cell r="R378" t="str">
            <v>PC</v>
          </cell>
          <cell r="S378" t="str">
            <v>N</v>
          </cell>
          <cell r="T378" t="str">
            <v>N</v>
          </cell>
          <cell r="U378">
            <v>0</v>
          </cell>
          <cell r="V378">
            <v>40808</v>
          </cell>
          <cell r="W378">
            <v>40931</v>
          </cell>
          <cell r="X378">
            <v>40998</v>
          </cell>
          <cell r="Y378">
            <v>0</v>
          </cell>
          <cell r="Z378">
            <v>40815</v>
          </cell>
          <cell r="AA378">
            <v>40815</v>
          </cell>
          <cell r="AB378">
            <v>40815</v>
          </cell>
          <cell r="AC378">
            <v>40886</v>
          </cell>
          <cell r="AD378">
            <v>40900</v>
          </cell>
          <cell r="AE378">
            <v>40869</v>
          </cell>
          <cell r="AF378">
            <v>40872</v>
          </cell>
          <cell r="AG378">
            <v>0</v>
          </cell>
          <cell r="AH378">
            <v>40968</v>
          </cell>
          <cell r="AI378" t="str">
            <v>-</v>
          </cell>
          <cell r="AJ378">
            <v>47</v>
          </cell>
          <cell r="AK378">
            <v>27.142857142857142</v>
          </cell>
          <cell r="AL378">
            <v>0</v>
          </cell>
          <cell r="AM378">
            <v>0</v>
          </cell>
          <cell r="AN378">
            <v>0</v>
          </cell>
          <cell r="AO378">
            <v>0</v>
          </cell>
          <cell r="AP378">
            <v>40822</v>
          </cell>
          <cell r="AQ378">
            <v>40841</v>
          </cell>
          <cell r="AR378">
            <v>0</v>
          </cell>
          <cell r="AS378">
            <v>0</v>
          </cell>
          <cell r="AT378">
            <v>0</v>
          </cell>
          <cell r="AU378">
            <v>0</v>
          </cell>
          <cell r="AV378">
            <v>40933</v>
          </cell>
          <cell r="AW378">
            <v>0</v>
          </cell>
          <cell r="AX378">
            <v>40954</v>
          </cell>
          <cell r="AY378">
            <v>40999</v>
          </cell>
          <cell r="AZ378">
            <v>191</v>
          </cell>
          <cell r="BA378">
            <v>90</v>
          </cell>
          <cell r="BB378" t="str">
            <v>Late</v>
          </cell>
          <cell r="BC378" t="str">
            <v>On-Time/Early</v>
          </cell>
          <cell r="BD378" t="str">
            <v>EXW</v>
          </cell>
          <cell r="BE378" t="str">
            <v>Arvada</v>
          </cell>
          <cell r="BF378" t="str">
            <v>China</v>
          </cell>
          <cell r="BG378">
            <v>0</v>
          </cell>
          <cell r="BH378">
            <v>0</v>
          </cell>
          <cell r="BI378">
            <v>0</v>
          </cell>
          <cell r="BJ378">
            <v>40815</v>
          </cell>
          <cell r="BK378">
            <v>40822</v>
          </cell>
          <cell r="BL378">
            <v>40831</v>
          </cell>
          <cell r="BM378">
            <v>40836</v>
          </cell>
          <cell r="BN378">
            <v>41012</v>
          </cell>
          <cell r="BO378">
            <v>41019</v>
          </cell>
          <cell r="BP378" t="str">
            <v>X</v>
          </cell>
          <cell r="BQ378" t="str">
            <v>X</v>
          </cell>
          <cell r="BR378" t="str">
            <v>X</v>
          </cell>
          <cell r="BS378" t="str">
            <v>X</v>
          </cell>
          <cell r="BT378" t="str">
            <v>X</v>
          </cell>
          <cell r="BU378" t="str">
            <v>X</v>
          </cell>
          <cell r="BV378" t="str">
            <v>X</v>
          </cell>
          <cell r="BW378">
            <v>0</v>
          </cell>
          <cell r="BX378">
            <v>0</v>
          </cell>
          <cell r="BY378">
            <v>0</v>
          </cell>
          <cell r="BZ378" t="str">
            <v>X</v>
          </cell>
          <cell r="CA378" t="str">
            <v>X</v>
          </cell>
          <cell r="CB378" t="str">
            <v>X</v>
          </cell>
          <cell r="CC378">
            <v>1</v>
          </cell>
          <cell r="CD378">
            <v>0</v>
          </cell>
          <cell r="CE378">
            <v>0</v>
          </cell>
          <cell r="CF378">
            <v>0</v>
          </cell>
          <cell r="CG378">
            <v>0</v>
          </cell>
          <cell r="CH378">
            <v>0</v>
          </cell>
          <cell r="CI378">
            <v>0</v>
          </cell>
          <cell r="CJ378">
            <v>0</v>
          </cell>
          <cell r="CK378">
            <v>0</v>
          </cell>
          <cell r="CL378">
            <v>0</v>
          </cell>
          <cell r="CM378">
            <v>0</v>
          </cell>
          <cell r="CN378">
            <v>0</v>
          </cell>
          <cell r="CO378">
            <v>0</v>
          </cell>
        </row>
        <row r="379">
          <cell r="B379" t="str">
            <v>C2039480-01</v>
          </cell>
          <cell r="C379" t="str">
            <v xml:space="preserve">Exterran Energy Solutions, L.P. </v>
          </cell>
          <cell r="D379" t="str">
            <v>Jones</v>
          </cell>
          <cell r="E379">
            <v>0</v>
          </cell>
          <cell r="F379">
            <v>0</v>
          </cell>
          <cell r="G379">
            <v>0</v>
          </cell>
          <cell r="H379" t="str">
            <v>Margaret</v>
          </cell>
          <cell r="I379">
            <v>5182193</v>
          </cell>
          <cell r="J379">
            <v>0</v>
          </cell>
          <cell r="K379">
            <v>0</v>
          </cell>
          <cell r="L379" t="str">
            <v>Horner</v>
          </cell>
          <cell r="M379">
            <v>1</v>
          </cell>
          <cell r="N379" t="str">
            <v>LMC311P</v>
          </cell>
          <cell r="O379">
            <v>161981</v>
          </cell>
          <cell r="P379">
            <v>0</v>
          </cell>
          <cell r="Q379" t="str">
            <v>STD</v>
          </cell>
          <cell r="R379" t="str">
            <v>CA</v>
          </cell>
          <cell r="S379" t="str">
            <v>N</v>
          </cell>
          <cell r="T379" t="str">
            <v>no</v>
          </cell>
          <cell r="U379">
            <v>0</v>
          </cell>
          <cell r="V379">
            <v>40793</v>
          </cell>
          <cell r="W379">
            <v>40935</v>
          </cell>
          <cell r="X379">
            <v>40937</v>
          </cell>
          <cell r="Y379">
            <v>0</v>
          </cell>
          <cell r="Z379">
            <v>40800</v>
          </cell>
          <cell r="AA379">
            <v>40800</v>
          </cell>
          <cell r="AB379">
            <v>40807</v>
          </cell>
          <cell r="AC379">
            <v>40825</v>
          </cell>
          <cell r="AD379">
            <v>40839</v>
          </cell>
          <cell r="AE379">
            <v>40871</v>
          </cell>
          <cell r="AF379">
            <v>40875</v>
          </cell>
          <cell r="AG379">
            <v>0</v>
          </cell>
          <cell r="AH379">
            <v>40907</v>
          </cell>
          <cell r="AI379" t="str">
            <v>-</v>
          </cell>
          <cell r="AJ379">
            <v>59</v>
          </cell>
          <cell r="AK379">
            <v>20.571428571428573</v>
          </cell>
          <cell r="AL379">
            <v>0</v>
          </cell>
          <cell r="AM379">
            <v>0</v>
          </cell>
          <cell r="AN379">
            <v>0</v>
          </cell>
          <cell r="AO379">
            <v>40792</v>
          </cell>
          <cell r="AP379">
            <v>40785</v>
          </cell>
          <cell r="AQ379">
            <v>40837</v>
          </cell>
          <cell r="AR379">
            <v>0</v>
          </cell>
          <cell r="AS379">
            <v>0</v>
          </cell>
          <cell r="AT379">
            <v>0</v>
          </cell>
          <cell r="AU379">
            <v>0</v>
          </cell>
          <cell r="AV379">
            <v>40864</v>
          </cell>
          <cell r="AW379">
            <v>0</v>
          </cell>
          <cell r="AX379">
            <v>40869</v>
          </cell>
          <cell r="AY379">
            <v>40934</v>
          </cell>
          <cell r="AZ379">
            <v>141</v>
          </cell>
          <cell r="BA379">
            <v>52</v>
          </cell>
          <cell r="BB379" t="str">
            <v>On-Time/Early</v>
          </cell>
          <cell r="BC379" t="str">
            <v>On-Time/Early</v>
          </cell>
          <cell r="BD379" t="str">
            <v>FOB</v>
          </cell>
          <cell r="BE379" t="str">
            <v>Arvada</v>
          </cell>
          <cell r="BF379" t="str">
            <v>USA</v>
          </cell>
          <cell r="BG379">
            <v>0</v>
          </cell>
          <cell r="BH379">
            <v>0</v>
          </cell>
          <cell r="BI379">
            <v>0</v>
          </cell>
          <cell r="BJ379">
            <v>40800</v>
          </cell>
          <cell r="BK379">
            <v>40807</v>
          </cell>
          <cell r="BL379">
            <v>40814</v>
          </cell>
          <cell r="BM379">
            <v>40821</v>
          </cell>
          <cell r="BN379">
            <v>40951</v>
          </cell>
          <cell r="BO379">
            <v>40958</v>
          </cell>
          <cell r="BP379" t="str">
            <v>X</v>
          </cell>
          <cell r="BQ379" t="str">
            <v>X</v>
          </cell>
          <cell r="BR379" t="str">
            <v>X</v>
          </cell>
          <cell r="BS379" t="str">
            <v>X</v>
          </cell>
          <cell r="BT379" t="str">
            <v>X</v>
          </cell>
          <cell r="BU379" t="str">
            <v>X</v>
          </cell>
          <cell r="BV379" t="str">
            <v>X</v>
          </cell>
          <cell r="BW379">
            <v>0</v>
          </cell>
          <cell r="BX379">
            <v>0</v>
          </cell>
          <cell r="BY379">
            <v>0</v>
          </cell>
          <cell r="BZ379" t="str">
            <v>X</v>
          </cell>
          <cell r="CA379" t="str">
            <v>X</v>
          </cell>
          <cell r="CB379" t="str">
            <v>X</v>
          </cell>
          <cell r="CC379">
            <v>1</v>
          </cell>
          <cell r="CD379">
            <v>0</v>
          </cell>
          <cell r="CE379">
            <v>0</v>
          </cell>
          <cell r="CF379">
            <v>0</v>
          </cell>
          <cell r="CG379">
            <v>0</v>
          </cell>
          <cell r="CH379">
            <v>0</v>
          </cell>
          <cell r="CI379">
            <v>0</v>
          </cell>
          <cell r="CJ379">
            <v>0</v>
          </cell>
          <cell r="CK379">
            <v>0</v>
          </cell>
          <cell r="CL379">
            <v>0</v>
          </cell>
          <cell r="CM379">
            <v>0</v>
          </cell>
          <cell r="CN379">
            <v>0</v>
          </cell>
          <cell r="CO379">
            <v>0</v>
          </cell>
        </row>
        <row r="380">
          <cell r="B380" t="str">
            <v>A2048942-01</v>
          </cell>
          <cell r="C380" t="str">
            <v>Trunkline Gas Company</v>
          </cell>
          <cell r="D380" t="str">
            <v>Elkins</v>
          </cell>
          <cell r="E380">
            <v>0</v>
          </cell>
          <cell r="F380">
            <v>0</v>
          </cell>
          <cell r="G380">
            <v>0</v>
          </cell>
          <cell r="H380" t="str">
            <v>Madeleine</v>
          </cell>
          <cell r="I380" t="str">
            <v>66577-M</v>
          </cell>
          <cell r="J380">
            <v>0</v>
          </cell>
          <cell r="K380">
            <v>0</v>
          </cell>
          <cell r="L380">
            <v>0</v>
          </cell>
          <cell r="M380">
            <v>1</v>
          </cell>
          <cell r="N380" t="str">
            <v>LMV801</v>
          </cell>
          <cell r="O380">
            <v>42106</v>
          </cell>
          <cell r="P380">
            <v>0</v>
          </cell>
          <cell r="Q380" t="str">
            <v>STD</v>
          </cell>
          <cell r="R380" t="str">
            <v>PA</v>
          </cell>
          <cell r="S380" t="str">
            <v>Y</v>
          </cell>
          <cell r="T380" t="str">
            <v>no</v>
          </cell>
          <cell r="U380">
            <v>0</v>
          </cell>
          <cell r="V380">
            <v>40815</v>
          </cell>
          <cell r="W380">
            <v>40920</v>
          </cell>
          <cell r="X380">
            <v>40954</v>
          </cell>
          <cell r="Y380">
            <v>0</v>
          </cell>
          <cell r="Z380">
            <v>40822</v>
          </cell>
          <cell r="AA380">
            <v>40822</v>
          </cell>
          <cell r="AB380">
            <v>40822</v>
          </cell>
          <cell r="AC380">
            <v>40842</v>
          </cell>
          <cell r="AD380">
            <v>40856</v>
          </cell>
          <cell r="AE380">
            <v>40872</v>
          </cell>
          <cell r="AF380">
            <v>40875</v>
          </cell>
          <cell r="AG380">
            <v>0</v>
          </cell>
          <cell r="AH380">
            <v>40924</v>
          </cell>
          <cell r="AI380" t="str">
            <v>-</v>
          </cell>
          <cell r="AJ380">
            <v>43</v>
          </cell>
          <cell r="AK380">
            <v>19.857142857142858</v>
          </cell>
          <cell r="AL380">
            <v>0</v>
          </cell>
          <cell r="AM380">
            <v>0</v>
          </cell>
          <cell r="AN380">
            <v>0</v>
          </cell>
          <cell r="AO380">
            <v>0</v>
          </cell>
          <cell r="AP380">
            <v>40809</v>
          </cell>
          <cell r="AQ380">
            <v>40821</v>
          </cell>
          <cell r="AR380">
            <v>0</v>
          </cell>
          <cell r="AS380">
            <v>0</v>
          </cell>
          <cell r="AT380">
            <v>0</v>
          </cell>
          <cell r="AU380">
            <v>0</v>
          </cell>
          <cell r="AV380">
            <v>40836</v>
          </cell>
          <cell r="AW380">
            <v>0</v>
          </cell>
          <cell r="AX380">
            <v>40855</v>
          </cell>
          <cell r="AY380">
            <v>40959</v>
          </cell>
          <cell r="AZ380">
            <v>144</v>
          </cell>
          <cell r="BA380">
            <v>16</v>
          </cell>
          <cell r="BB380" t="str">
            <v>On-Time/Early</v>
          </cell>
          <cell r="BC380" t="str">
            <v>On-Time/Early</v>
          </cell>
          <cell r="BD380" t="str">
            <v>FCA</v>
          </cell>
          <cell r="BE380" t="str">
            <v>Arvada</v>
          </cell>
          <cell r="BF380" t="str">
            <v>USA</v>
          </cell>
          <cell r="BG380">
            <v>0</v>
          </cell>
          <cell r="BH380">
            <v>0</v>
          </cell>
          <cell r="BI380">
            <v>0</v>
          </cell>
          <cell r="BJ380">
            <v>40822</v>
          </cell>
          <cell r="BK380">
            <v>40829</v>
          </cell>
          <cell r="BL380">
            <v>40829</v>
          </cell>
          <cell r="BM380">
            <v>40843</v>
          </cell>
          <cell r="BN380">
            <v>40968</v>
          </cell>
          <cell r="BO380">
            <v>40975</v>
          </cell>
          <cell r="BP380" t="str">
            <v>X</v>
          </cell>
          <cell r="BQ380" t="str">
            <v>X</v>
          </cell>
          <cell r="BR380" t="str">
            <v>X</v>
          </cell>
          <cell r="BS380" t="str">
            <v>X</v>
          </cell>
          <cell r="BT380" t="str">
            <v>X</v>
          </cell>
          <cell r="BU380" t="str">
            <v>X</v>
          </cell>
          <cell r="BV380" t="str">
            <v>X</v>
          </cell>
          <cell r="BW380">
            <v>0</v>
          </cell>
          <cell r="BX380">
            <v>0</v>
          </cell>
          <cell r="BY380">
            <v>0</v>
          </cell>
          <cell r="BZ380" t="str">
            <v>X</v>
          </cell>
          <cell r="CA380" t="str">
            <v>X</v>
          </cell>
          <cell r="CB380" t="str">
            <v>X</v>
          </cell>
          <cell r="CC380">
            <v>1</v>
          </cell>
          <cell r="CD380">
            <v>0</v>
          </cell>
          <cell r="CE380">
            <v>0</v>
          </cell>
          <cell r="CF380">
            <v>0</v>
          </cell>
          <cell r="CG380">
            <v>0</v>
          </cell>
          <cell r="CH380">
            <v>0</v>
          </cell>
          <cell r="CI380">
            <v>0</v>
          </cell>
          <cell r="CJ380">
            <v>0</v>
          </cell>
          <cell r="CK380">
            <v>0</v>
          </cell>
          <cell r="CL380">
            <v>0</v>
          </cell>
          <cell r="CM380">
            <v>0</v>
          </cell>
          <cell r="CN380">
            <v>0</v>
          </cell>
          <cell r="CO380">
            <v>0</v>
          </cell>
        </row>
        <row r="381">
          <cell r="B381" t="str">
            <v>A2029999-01</v>
          </cell>
          <cell r="C381" t="str">
            <v>Hong Kong Rising-Sun Int'l Ltd</v>
          </cell>
          <cell r="D381" t="str">
            <v>Jazmines</v>
          </cell>
          <cell r="E381">
            <v>0</v>
          </cell>
          <cell r="F381">
            <v>0</v>
          </cell>
          <cell r="G381">
            <v>0</v>
          </cell>
          <cell r="H381" t="str">
            <v>Audrey</v>
          </cell>
          <cell r="I381" t="str">
            <v>SN-RS-110623</v>
          </cell>
          <cell r="J381">
            <v>0</v>
          </cell>
          <cell r="K381">
            <v>0</v>
          </cell>
          <cell r="L381">
            <v>0</v>
          </cell>
          <cell r="M381">
            <v>1</v>
          </cell>
          <cell r="N381" t="str">
            <v>LMV-322</v>
          </cell>
          <cell r="O381">
            <v>47350.239999999998</v>
          </cell>
          <cell r="P381">
            <v>0</v>
          </cell>
          <cell r="Q381" t="str">
            <v>CPX</v>
          </cell>
          <cell r="R381" t="str">
            <v>PB</v>
          </cell>
          <cell r="S381" t="str">
            <v>Y</v>
          </cell>
          <cell r="T381" t="str">
            <v>no</v>
          </cell>
          <cell r="U381">
            <v>0</v>
          </cell>
          <cell r="V381">
            <v>40767</v>
          </cell>
          <cell r="W381">
            <v>40928</v>
          </cell>
          <cell r="X381">
            <v>40939</v>
          </cell>
          <cell r="Y381">
            <v>0</v>
          </cell>
          <cell r="Z381">
            <v>40774</v>
          </cell>
          <cell r="AA381">
            <v>40774</v>
          </cell>
          <cell r="AB381">
            <v>40774</v>
          </cell>
          <cell r="AC381">
            <v>40827</v>
          </cell>
          <cell r="AD381">
            <v>40841</v>
          </cell>
          <cell r="AE381">
            <v>40873</v>
          </cell>
          <cell r="AF381">
            <v>40876</v>
          </cell>
          <cell r="AG381">
            <v>0</v>
          </cell>
          <cell r="AH381">
            <v>40909</v>
          </cell>
          <cell r="AI381" t="str">
            <v>-</v>
          </cell>
          <cell r="AJ381">
            <v>78</v>
          </cell>
          <cell r="AK381">
            <v>24.571428571428573</v>
          </cell>
          <cell r="AL381">
            <v>0</v>
          </cell>
          <cell r="AM381">
            <v>0</v>
          </cell>
          <cell r="AN381">
            <v>0</v>
          </cell>
          <cell r="AO381">
            <v>40802</v>
          </cell>
          <cell r="AP381">
            <v>40822</v>
          </cell>
          <cell r="AQ381">
            <v>40822</v>
          </cell>
          <cell r="AR381">
            <v>0</v>
          </cell>
          <cell r="AS381">
            <v>0</v>
          </cell>
          <cell r="AT381">
            <v>0</v>
          </cell>
          <cell r="AU381">
            <v>0</v>
          </cell>
          <cell r="AV381">
            <v>40865</v>
          </cell>
          <cell r="AW381">
            <v>0</v>
          </cell>
          <cell r="AX381">
            <v>40905</v>
          </cell>
          <cell r="AY381">
            <v>40962</v>
          </cell>
          <cell r="AZ381">
            <v>195</v>
          </cell>
          <cell r="BA381">
            <v>71</v>
          </cell>
          <cell r="BB381" t="str">
            <v>On-Time/Early</v>
          </cell>
          <cell r="BC381" t="str">
            <v>On-Time/Early</v>
          </cell>
          <cell r="BD381" t="str">
            <v>EXW</v>
          </cell>
          <cell r="BE381" t="str">
            <v>Arvada</v>
          </cell>
          <cell r="BF381" t="str">
            <v>China</v>
          </cell>
          <cell r="BG381">
            <v>0</v>
          </cell>
          <cell r="BH381">
            <v>0</v>
          </cell>
          <cell r="BI381">
            <v>0</v>
          </cell>
          <cell r="BJ381">
            <v>40774</v>
          </cell>
          <cell r="BK381">
            <v>40781</v>
          </cell>
          <cell r="BL381">
            <v>40783</v>
          </cell>
          <cell r="BM381">
            <v>40795</v>
          </cell>
          <cell r="BN381">
            <v>40953</v>
          </cell>
          <cell r="BO381">
            <v>40960</v>
          </cell>
          <cell r="BP381" t="str">
            <v>x</v>
          </cell>
          <cell r="BQ381" t="str">
            <v>x</v>
          </cell>
          <cell r="BR381" t="str">
            <v>x</v>
          </cell>
          <cell r="BS381" t="str">
            <v>x</v>
          </cell>
          <cell r="BT381" t="str">
            <v>x</v>
          </cell>
          <cell r="BU381" t="str">
            <v>X</v>
          </cell>
          <cell r="BV381">
            <v>41092</v>
          </cell>
          <cell r="BW381">
            <v>0</v>
          </cell>
          <cell r="BX381">
            <v>0</v>
          </cell>
          <cell r="BY381">
            <v>0</v>
          </cell>
          <cell r="BZ381" t="str">
            <v>x</v>
          </cell>
          <cell r="CA381" t="str">
            <v>x</v>
          </cell>
          <cell r="CB381" t="str">
            <v>x</v>
          </cell>
          <cell r="CC381">
            <v>1</v>
          </cell>
          <cell r="CD381">
            <v>0</v>
          </cell>
          <cell r="CE381">
            <v>0</v>
          </cell>
          <cell r="CF381">
            <v>0</v>
          </cell>
          <cell r="CG381">
            <v>0</v>
          </cell>
          <cell r="CH381">
            <v>0</v>
          </cell>
          <cell r="CI381">
            <v>0</v>
          </cell>
          <cell r="CJ381">
            <v>0</v>
          </cell>
          <cell r="CK381">
            <v>0</v>
          </cell>
          <cell r="CL381">
            <v>0</v>
          </cell>
          <cell r="CM381">
            <v>0</v>
          </cell>
          <cell r="CN381">
            <v>0</v>
          </cell>
          <cell r="CO381">
            <v>0</v>
          </cell>
        </row>
        <row r="382">
          <cell r="B382" t="str">
            <v>A2029999-02-03</v>
          </cell>
          <cell r="C382" t="str">
            <v>Hong Kong Rising-Sun Int'l Ltd</v>
          </cell>
          <cell r="D382" t="str">
            <v>Jazmines</v>
          </cell>
          <cell r="E382">
            <v>0</v>
          </cell>
          <cell r="F382">
            <v>0</v>
          </cell>
          <cell r="G382">
            <v>0</v>
          </cell>
          <cell r="H382" t="str">
            <v>Audrey</v>
          </cell>
          <cell r="I382" t="str">
            <v>SN-RS-110623</v>
          </cell>
          <cell r="J382">
            <v>0</v>
          </cell>
          <cell r="K382">
            <v>0</v>
          </cell>
          <cell r="L382">
            <v>0</v>
          </cell>
          <cell r="M382">
            <v>2</v>
          </cell>
          <cell r="N382" t="str">
            <v>LMV-322</v>
          </cell>
          <cell r="O382">
            <v>94765.92</v>
          </cell>
          <cell r="P382">
            <v>0</v>
          </cell>
          <cell r="Q382" t="str">
            <v>CPX</v>
          </cell>
          <cell r="R382" t="str">
            <v>PB</v>
          </cell>
          <cell r="S382" t="str">
            <v>Y</v>
          </cell>
          <cell r="T382" t="str">
            <v>no</v>
          </cell>
          <cell r="U382">
            <v>0</v>
          </cell>
          <cell r="V382">
            <v>40767</v>
          </cell>
          <cell r="W382">
            <v>40928</v>
          </cell>
          <cell r="X382">
            <v>40939</v>
          </cell>
          <cell r="Y382">
            <v>0</v>
          </cell>
          <cell r="Z382">
            <v>40774</v>
          </cell>
          <cell r="AA382">
            <v>40774</v>
          </cell>
          <cell r="AB382">
            <v>40774</v>
          </cell>
          <cell r="AC382">
            <v>40827</v>
          </cell>
          <cell r="AD382">
            <v>40841</v>
          </cell>
          <cell r="AE382">
            <v>40873</v>
          </cell>
          <cell r="AF382">
            <v>40876</v>
          </cell>
          <cell r="AG382">
            <v>0</v>
          </cell>
          <cell r="AH382">
            <v>40909</v>
          </cell>
          <cell r="AI382" t="str">
            <v>-</v>
          </cell>
          <cell r="AJ382">
            <v>78</v>
          </cell>
          <cell r="AK382">
            <v>24.571428571428573</v>
          </cell>
          <cell r="AL382">
            <v>0</v>
          </cell>
          <cell r="AM382">
            <v>0</v>
          </cell>
          <cell r="AN382">
            <v>0</v>
          </cell>
          <cell r="AO382">
            <v>40802</v>
          </cell>
          <cell r="AP382">
            <v>40822</v>
          </cell>
          <cell r="AQ382">
            <v>40822</v>
          </cell>
          <cell r="AR382">
            <v>0</v>
          </cell>
          <cell r="AS382">
            <v>0</v>
          </cell>
          <cell r="AT382">
            <v>0</v>
          </cell>
          <cell r="AU382">
            <v>0</v>
          </cell>
          <cell r="AV382">
            <v>40865</v>
          </cell>
          <cell r="AW382">
            <v>0</v>
          </cell>
          <cell r="AX382">
            <v>40906</v>
          </cell>
          <cell r="AY382">
            <v>40962</v>
          </cell>
          <cell r="AZ382">
            <v>195</v>
          </cell>
          <cell r="BA382">
            <v>71</v>
          </cell>
          <cell r="BB382" t="str">
            <v>On-Time/Early</v>
          </cell>
          <cell r="BC382" t="str">
            <v>On-Time/Early</v>
          </cell>
          <cell r="BD382" t="str">
            <v>EXW</v>
          </cell>
          <cell r="BE382" t="str">
            <v>Arvada</v>
          </cell>
          <cell r="BF382" t="str">
            <v>China</v>
          </cell>
          <cell r="BG382">
            <v>0</v>
          </cell>
          <cell r="BH382">
            <v>0</v>
          </cell>
          <cell r="BI382">
            <v>0</v>
          </cell>
          <cell r="BJ382">
            <v>40774</v>
          </cell>
          <cell r="BK382">
            <v>40781</v>
          </cell>
          <cell r="BL382">
            <v>40783</v>
          </cell>
          <cell r="BM382">
            <v>40795</v>
          </cell>
          <cell r="BN382">
            <v>40953</v>
          </cell>
          <cell r="BO382">
            <v>40960</v>
          </cell>
          <cell r="BP382" t="str">
            <v>x</v>
          </cell>
          <cell r="BQ382" t="str">
            <v>x</v>
          </cell>
          <cell r="BR382" t="str">
            <v>x</v>
          </cell>
          <cell r="BS382" t="str">
            <v>x</v>
          </cell>
          <cell r="BT382" t="str">
            <v>x</v>
          </cell>
          <cell r="BU382" t="str">
            <v>X</v>
          </cell>
          <cell r="BV382">
            <v>41092</v>
          </cell>
          <cell r="BW382">
            <v>0</v>
          </cell>
          <cell r="BX382">
            <v>0</v>
          </cell>
          <cell r="BY382">
            <v>0</v>
          </cell>
          <cell r="BZ382" t="str">
            <v>x</v>
          </cell>
          <cell r="CA382" t="str">
            <v>x</v>
          </cell>
          <cell r="CB382" t="str">
            <v>x</v>
          </cell>
          <cell r="CC382">
            <v>1</v>
          </cell>
          <cell r="CD382">
            <v>0</v>
          </cell>
          <cell r="CE382">
            <v>0</v>
          </cell>
          <cell r="CF382">
            <v>0</v>
          </cell>
          <cell r="CG382">
            <v>0</v>
          </cell>
          <cell r="CH382">
            <v>0</v>
          </cell>
          <cell r="CI382">
            <v>0</v>
          </cell>
          <cell r="CJ382">
            <v>0</v>
          </cell>
          <cell r="CK382">
            <v>0</v>
          </cell>
          <cell r="CL382">
            <v>0</v>
          </cell>
          <cell r="CM382">
            <v>0</v>
          </cell>
          <cell r="CN382">
            <v>0</v>
          </cell>
          <cell r="CO382">
            <v>0</v>
          </cell>
        </row>
        <row r="383">
          <cell r="B383" t="str">
            <v>A2029999-04</v>
          </cell>
          <cell r="C383" t="str">
            <v>Hong Kong Rising-Sun Int'l Ltd</v>
          </cell>
          <cell r="D383" t="str">
            <v>Jazmines</v>
          </cell>
          <cell r="E383">
            <v>0</v>
          </cell>
          <cell r="F383">
            <v>0</v>
          </cell>
          <cell r="G383">
            <v>0</v>
          </cell>
          <cell r="H383" t="str">
            <v>Audrey</v>
          </cell>
          <cell r="I383" t="str">
            <v>SN-RS-110623</v>
          </cell>
          <cell r="J383">
            <v>0</v>
          </cell>
          <cell r="K383">
            <v>0</v>
          </cell>
          <cell r="L383">
            <v>0</v>
          </cell>
          <cell r="M383">
            <v>1</v>
          </cell>
          <cell r="N383" t="str">
            <v>LMV-322</v>
          </cell>
          <cell r="O383">
            <v>45845.919999999998</v>
          </cell>
          <cell r="P383">
            <v>0</v>
          </cell>
          <cell r="Q383" t="str">
            <v>CPX</v>
          </cell>
          <cell r="R383" t="str">
            <v>PB</v>
          </cell>
          <cell r="S383" t="str">
            <v>Y</v>
          </cell>
          <cell r="T383" t="str">
            <v>no</v>
          </cell>
          <cell r="U383">
            <v>0</v>
          </cell>
          <cell r="V383">
            <v>40767</v>
          </cell>
          <cell r="W383">
            <v>40928</v>
          </cell>
          <cell r="X383">
            <v>40939</v>
          </cell>
          <cell r="Y383">
            <v>0</v>
          </cell>
          <cell r="Z383">
            <v>40774</v>
          </cell>
          <cell r="AA383">
            <v>40774</v>
          </cell>
          <cell r="AB383">
            <v>40774</v>
          </cell>
          <cell r="AC383">
            <v>40827</v>
          </cell>
          <cell r="AD383">
            <v>40841</v>
          </cell>
          <cell r="AE383">
            <v>40873</v>
          </cell>
          <cell r="AF383">
            <v>40876</v>
          </cell>
          <cell r="AG383">
            <v>0</v>
          </cell>
          <cell r="AH383">
            <v>40909</v>
          </cell>
          <cell r="AI383" t="str">
            <v>-</v>
          </cell>
          <cell r="AJ383">
            <v>78</v>
          </cell>
          <cell r="AK383">
            <v>24.571428571428573</v>
          </cell>
          <cell r="AL383">
            <v>0</v>
          </cell>
          <cell r="AM383">
            <v>0</v>
          </cell>
          <cell r="AN383">
            <v>0</v>
          </cell>
          <cell r="AO383">
            <v>40802</v>
          </cell>
          <cell r="AP383">
            <v>40822</v>
          </cell>
          <cell r="AQ383">
            <v>40822</v>
          </cell>
          <cell r="AR383">
            <v>0</v>
          </cell>
          <cell r="AS383">
            <v>0</v>
          </cell>
          <cell r="AT383">
            <v>0</v>
          </cell>
          <cell r="AU383">
            <v>0</v>
          </cell>
          <cell r="AV383">
            <v>40865</v>
          </cell>
          <cell r="AW383">
            <v>0</v>
          </cell>
          <cell r="AX383">
            <v>40906</v>
          </cell>
          <cell r="AY383">
            <v>40962</v>
          </cell>
          <cell r="AZ383">
            <v>195</v>
          </cell>
          <cell r="BA383">
            <v>71</v>
          </cell>
          <cell r="BB383" t="str">
            <v>On-Time/Early</v>
          </cell>
          <cell r="BC383" t="str">
            <v>On-Time/Early</v>
          </cell>
          <cell r="BD383" t="str">
            <v>EXW</v>
          </cell>
          <cell r="BE383" t="str">
            <v>Arvada</v>
          </cell>
          <cell r="BF383" t="str">
            <v>China</v>
          </cell>
          <cell r="BG383">
            <v>0</v>
          </cell>
          <cell r="BH383">
            <v>0</v>
          </cell>
          <cell r="BI383">
            <v>0</v>
          </cell>
          <cell r="BJ383">
            <v>40774</v>
          </cell>
          <cell r="BK383">
            <v>40781</v>
          </cell>
          <cell r="BL383">
            <v>40783</v>
          </cell>
          <cell r="BM383">
            <v>40795</v>
          </cell>
          <cell r="BN383">
            <v>40953</v>
          </cell>
          <cell r="BO383">
            <v>40960</v>
          </cell>
          <cell r="BP383" t="str">
            <v>x</v>
          </cell>
          <cell r="BQ383" t="str">
            <v>x</v>
          </cell>
          <cell r="BR383" t="str">
            <v>x</v>
          </cell>
          <cell r="BS383" t="str">
            <v>x</v>
          </cell>
          <cell r="BT383" t="str">
            <v>x</v>
          </cell>
          <cell r="BU383" t="str">
            <v>X</v>
          </cell>
          <cell r="BV383">
            <v>41092</v>
          </cell>
          <cell r="BW383">
            <v>0</v>
          </cell>
          <cell r="BX383">
            <v>0</v>
          </cell>
          <cell r="BY383">
            <v>0</v>
          </cell>
          <cell r="BZ383" t="str">
            <v>x</v>
          </cell>
          <cell r="CA383" t="str">
            <v>x</v>
          </cell>
          <cell r="CB383" t="str">
            <v>x</v>
          </cell>
          <cell r="CC383">
            <v>1</v>
          </cell>
          <cell r="CD383">
            <v>0</v>
          </cell>
          <cell r="CE383">
            <v>0</v>
          </cell>
          <cell r="CF383">
            <v>0</v>
          </cell>
          <cell r="CG383">
            <v>0</v>
          </cell>
          <cell r="CH383">
            <v>0</v>
          </cell>
          <cell r="CI383">
            <v>0</v>
          </cell>
          <cell r="CJ383">
            <v>0</v>
          </cell>
          <cell r="CK383">
            <v>0</v>
          </cell>
          <cell r="CL383">
            <v>0</v>
          </cell>
          <cell r="CM383">
            <v>0</v>
          </cell>
          <cell r="CN383">
            <v>0</v>
          </cell>
          <cell r="CO383">
            <v>0</v>
          </cell>
        </row>
        <row r="384">
          <cell r="B384" t="str">
            <v>A2029999-05-06</v>
          </cell>
          <cell r="C384" t="str">
            <v>Hong Kong Rising-Sun Int'l Ltd</v>
          </cell>
          <cell r="D384" t="str">
            <v>Jazmines</v>
          </cell>
          <cell r="E384">
            <v>0</v>
          </cell>
          <cell r="F384">
            <v>0</v>
          </cell>
          <cell r="G384">
            <v>0</v>
          </cell>
          <cell r="H384" t="str">
            <v>Audrey</v>
          </cell>
          <cell r="I384" t="str">
            <v>SN-RS-110623</v>
          </cell>
          <cell r="J384">
            <v>0</v>
          </cell>
          <cell r="K384">
            <v>0</v>
          </cell>
          <cell r="L384">
            <v>0</v>
          </cell>
          <cell r="M384">
            <v>1</v>
          </cell>
          <cell r="N384" t="str">
            <v>LMV-322</v>
          </cell>
          <cell r="O384">
            <v>92037.92</v>
          </cell>
          <cell r="P384">
            <v>0</v>
          </cell>
          <cell r="Q384" t="str">
            <v>CPX</v>
          </cell>
          <cell r="R384" t="str">
            <v>PB</v>
          </cell>
          <cell r="S384" t="str">
            <v>Y</v>
          </cell>
          <cell r="T384" t="str">
            <v>no</v>
          </cell>
          <cell r="U384">
            <v>0</v>
          </cell>
          <cell r="V384">
            <v>40767</v>
          </cell>
          <cell r="W384">
            <v>40928</v>
          </cell>
          <cell r="X384">
            <v>40954</v>
          </cell>
          <cell r="Y384">
            <v>0</v>
          </cell>
          <cell r="Z384">
            <v>40774</v>
          </cell>
          <cell r="AA384">
            <v>40774</v>
          </cell>
          <cell r="AB384">
            <v>40774</v>
          </cell>
          <cell r="AC384">
            <v>40842</v>
          </cell>
          <cell r="AD384">
            <v>40856</v>
          </cell>
          <cell r="AE384">
            <v>40873</v>
          </cell>
          <cell r="AF384">
            <v>40876</v>
          </cell>
          <cell r="AG384">
            <v>0</v>
          </cell>
          <cell r="AH384">
            <v>40924</v>
          </cell>
          <cell r="AI384" t="str">
            <v>-</v>
          </cell>
          <cell r="AJ384">
            <v>78</v>
          </cell>
          <cell r="AK384">
            <v>26.714285714285715</v>
          </cell>
          <cell r="AL384">
            <v>0</v>
          </cell>
          <cell r="AM384">
            <v>0</v>
          </cell>
          <cell r="AN384">
            <v>0</v>
          </cell>
          <cell r="AO384">
            <v>0</v>
          </cell>
          <cell r="AP384">
            <v>40844</v>
          </cell>
          <cell r="AQ384">
            <v>0</v>
          </cell>
          <cell r="AR384">
            <v>0</v>
          </cell>
          <cell r="AS384">
            <v>0</v>
          </cell>
          <cell r="AT384">
            <v>0</v>
          </cell>
          <cell r="AU384">
            <v>0</v>
          </cell>
          <cell r="AV384">
            <v>40861</v>
          </cell>
          <cell r="AW384">
            <v>0</v>
          </cell>
          <cell r="AX384">
            <v>40877</v>
          </cell>
          <cell r="AY384">
            <v>40961</v>
          </cell>
          <cell r="AZ384">
            <v>194</v>
          </cell>
          <cell r="BA384">
            <v>67</v>
          </cell>
          <cell r="BB384" t="str">
            <v>On-Time/Early</v>
          </cell>
          <cell r="BC384" t="str">
            <v/>
          </cell>
          <cell r="BD384" t="str">
            <v>EXW</v>
          </cell>
          <cell r="BE384" t="str">
            <v>Arvada</v>
          </cell>
          <cell r="BF384" t="str">
            <v>China</v>
          </cell>
          <cell r="BG384">
            <v>0</v>
          </cell>
          <cell r="BH384">
            <v>0</v>
          </cell>
          <cell r="BI384">
            <v>0</v>
          </cell>
          <cell r="BJ384">
            <v>40774</v>
          </cell>
          <cell r="BK384">
            <v>40781</v>
          </cell>
          <cell r="BL384">
            <v>40783</v>
          </cell>
          <cell r="BM384">
            <v>40795</v>
          </cell>
          <cell r="BN384">
            <v>40968</v>
          </cell>
          <cell r="BO384">
            <v>40975</v>
          </cell>
          <cell r="BP384" t="str">
            <v>x</v>
          </cell>
          <cell r="BQ384" t="str">
            <v>x</v>
          </cell>
          <cell r="BR384" t="str">
            <v>x</v>
          </cell>
          <cell r="BS384" t="str">
            <v>x</v>
          </cell>
          <cell r="BT384" t="str">
            <v>x</v>
          </cell>
          <cell r="BU384" t="str">
            <v>X</v>
          </cell>
          <cell r="BV384">
            <v>41092</v>
          </cell>
          <cell r="BW384">
            <v>0</v>
          </cell>
          <cell r="BX384">
            <v>0</v>
          </cell>
          <cell r="BY384">
            <v>0</v>
          </cell>
          <cell r="BZ384" t="str">
            <v>x</v>
          </cell>
          <cell r="CA384" t="str">
            <v>x</v>
          </cell>
          <cell r="CB384" t="str">
            <v>x</v>
          </cell>
          <cell r="CC384">
            <v>1</v>
          </cell>
          <cell r="CD384">
            <v>0</v>
          </cell>
          <cell r="CE384">
            <v>0</v>
          </cell>
          <cell r="CF384">
            <v>0</v>
          </cell>
          <cell r="CG384">
            <v>0</v>
          </cell>
          <cell r="CH384">
            <v>0</v>
          </cell>
          <cell r="CI384">
            <v>0</v>
          </cell>
          <cell r="CJ384">
            <v>0</v>
          </cell>
          <cell r="CK384">
            <v>0</v>
          </cell>
          <cell r="CL384">
            <v>0</v>
          </cell>
          <cell r="CM384">
            <v>0</v>
          </cell>
          <cell r="CN384">
            <v>0</v>
          </cell>
          <cell r="CO384">
            <v>0</v>
          </cell>
        </row>
        <row r="385">
          <cell r="B385" t="str">
            <v>C2028345-01</v>
          </cell>
          <cell r="C385" t="str">
            <v>EPC / MARKWEST</v>
          </cell>
          <cell r="D385" t="str">
            <v>Lothe</v>
          </cell>
          <cell r="E385">
            <v>0</v>
          </cell>
          <cell r="F385">
            <v>0</v>
          </cell>
          <cell r="G385">
            <v>0</v>
          </cell>
          <cell r="H385" t="str">
            <v>Margaret</v>
          </cell>
          <cell r="I385">
            <v>3711105374</v>
          </cell>
          <cell r="J385">
            <v>0</v>
          </cell>
          <cell r="K385">
            <v>0</v>
          </cell>
          <cell r="L385">
            <v>0</v>
          </cell>
          <cell r="M385">
            <v>1</v>
          </cell>
          <cell r="N385" t="str">
            <v>LMC-311P</v>
          </cell>
          <cell r="O385">
            <v>149522</v>
          </cell>
          <cell r="P385">
            <v>0</v>
          </cell>
          <cell r="Q385" t="str">
            <v>STD</v>
          </cell>
          <cell r="R385" t="str">
            <v>CA</v>
          </cell>
          <cell r="S385">
            <v>0</v>
          </cell>
          <cell r="T385" t="str">
            <v>no</v>
          </cell>
          <cell r="U385">
            <v>0</v>
          </cell>
          <cell r="V385">
            <v>40764</v>
          </cell>
          <cell r="W385">
            <v>40937</v>
          </cell>
          <cell r="X385">
            <v>40939</v>
          </cell>
          <cell r="Y385">
            <v>0</v>
          </cell>
          <cell r="Z385">
            <v>40771</v>
          </cell>
          <cell r="AA385">
            <v>40771</v>
          </cell>
          <cell r="AB385">
            <v>40778</v>
          </cell>
          <cell r="AC385">
            <v>40827</v>
          </cell>
          <cell r="AD385">
            <v>40841</v>
          </cell>
          <cell r="AE385">
            <v>40873</v>
          </cell>
          <cell r="AF385">
            <v>40877</v>
          </cell>
          <cell r="AG385">
            <v>0</v>
          </cell>
          <cell r="AH385">
            <v>40909</v>
          </cell>
          <cell r="AI385" t="str">
            <v>-</v>
          </cell>
          <cell r="AJ385">
            <v>82</v>
          </cell>
          <cell r="AK385">
            <v>25</v>
          </cell>
          <cell r="AL385">
            <v>0</v>
          </cell>
          <cell r="AM385">
            <v>0</v>
          </cell>
          <cell r="AN385">
            <v>0</v>
          </cell>
          <cell r="AO385">
            <v>0</v>
          </cell>
          <cell r="AP385">
            <v>40848</v>
          </cell>
          <cell r="AQ385">
            <v>40837</v>
          </cell>
          <cell r="AR385">
            <v>0</v>
          </cell>
          <cell r="AS385">
            <v>0</v>
          </cell>
          <cell r="AT385">
            <v>0</v>
          </cell>
          <cell r="AU385">
            <v>0</v>
          </cell>
          <cell r="AV385">
            <v>40879</v>
          </cell>
          <cell r="AW385">
            <v>0</v>
          </cell>
          <cell r="AX385">
            <v>40879</v>
          </cell>
          <cell r="AY385">
            <v>40908</v>
          </cell>
          <cell r="AZ385">
            <v>144</v>
          </cell>
          <cell r="BA385">
            <v>84</v>
          </cell>
          <cell r="BB385" t="str">
            <v>Late</v>
          </cell>
          <cell r="BC385" t="str">
            <v>On-Time/Early</v>
          </cell>
          <cell r="BD385" t="str">
            <v>EXW</v>
          </cell>
          <cell r="BE385" t="str">
            <v>Arvada</v>
          </cell>
          <cell r="BF385">
            <v>0</v>
          </cell>
          <cell r="BG385">
            <v>0</v>
          </cell>
          <cell r="BH385">
            <v>0</v>
          </cell>
          <cell r="BI385">
            <v>0</v>
          </cell>
          <cell r="BJ385">
            <v>40771</v>
          </cell>
          <cell r="BK385">
            <v>40778</v>
          </cell>
          <cell r="BL385">
            <v>40785</v>
          </cell>
          <cell r="BM385">
            <v>40792</v>
          </cell>
          <cell r="BN385">
            <v>40953</v>
          </cell>
          <cell r="BO385">
            <v>40960</v>
          </cell>
          <cell r="BP385" t="str">
            <v>X</v>
          </cell>
          <cell r="BQ385" t="str">
            <v>X</v>
          </cell>
          <cell r="BR385" t="str">
            <v>X</v>
          </cell>
          <cell r="BS385" t="str">
            <v>X</v>
          </cell>
          <cell r="BT385" t="str">
            <v>X</v>
          </cell>
          <cell r="BU385" t="str">
            <v>X</v>
          </cell>
          <cell r="BV385" t="str">
            <v>X</v>
          </cell>
          <cell r="BW385">
            <v>0</v>
          </cell>
          <cell r="BX385">
            <v>0</v>
          </cell>
          <cell r="BY385">
            <v>0</v>
          </cell>
          <cell r="BZ385" t="str">
            <v>X</v>
          </cell>
          <cell r="CA385" t="str">
            <v>X</v>
          </cell>
          <cell r="CB385" t="str">
            <v>X</v>
          </cell>
          <cell r="CC385">
            <v>1</v>
          </cell>
          <cell r="CD385">
            <v>0</v>
          </cell>
          <cell r="CE385">
            <v>0</v>
          </cell>
          <cell r="CF385">
            <v>0</v>
          </cell>
          <cell r="CG385">
            <v>0</v>
          </cell>
          <cell r="CH385">
            <v>0</v>
          </cell>
          <cell r="CI385">
            <v>0</v>
          </cell>
          <cell r="CJ385">
            <v>0</v>
          </cell>
          <cell r="CK385">
            <v>0</v>
          </cell>
          <cell r="CL385">
            <v>0</v>
          </cell>
          <cell r="CM385">
            <v>0</v>
          </cell>
          <cell r="CN385">
            <v>0</v>
          </cell>
          <cell r="CO385">
            <v>0</v>
          </cell>
        </row>
        <row r="386">
          <cell r="B386" t="str">
            <v>A2064314-01-02</v>
          </cell>
          <cell r="C386" t="str">
            <v>National Process Equipment, Inc.</v>
          </cell>
          <cell r="D386" t="str">
            <v>Chapman</v>
          </cell>
          <cell r="E386">
            <v>0</v>
          </cell>
          <cell r="F386">
            <v>0</v>
          </cell>
          <cell r="G386">
            <v>0</v>
          </cell>
          <cell r="H386" t="str">
            <v>Madeleine</v>
          </cell>
          <cell r="I386" t="str">
            <v>PUR437820</v>
          </cell>
          <cell r="J386">
            <v>0</v>
          </cell>
          <cell r="K386">
            <v>0</v>
          </cell>
          <cell r="L386">
            <v>0</v>
          </cell>
          <cell r="M386">
            <v>2</v>
          </cell>
          <cell r="N386" t="str">
            <v>LMV-801</v>
          </cell>
          <cell r="O386">
            <v>29968.12</v>
          </cell>
          <cell r="P386">
            <v>0</v>
          </cell>
          <cell r="Q386" t="str">
            <v>STD</v>
          </cell>
          <cell r="R386" t="str">
            <v>PA</v>
          </cell>
          <cell r="S386" t="str">
            <v>N</v>
          </cell>
          <cell r="T386" t="str">
            <v>no</v>
          </cell>
          <cell r="U386">
            <v>0</v>
          </cell>
          <cell r="V386">
            <v>40850</v>
          </cell>
          <cell r="W386">
            <v>40923</v>
          </cell>
          <cell r="X386">
            <v>40939</v>
          </cell>
          <cell r="Y386">
            <v>0</v>
          </cell>
          <cell r="Z386">
            <v>40857</v>
          </cell>
          <cell r="AA386">
            <v>40857</v>
          </cell>
          <cell r="AB386">
            <v>40857</v>
          </cell>
          <cell r="AC386">
            <v>40827</v>
          </cell>
          <cell r="AD386">
            <v>40841</v>
          </cell>
          <cell r="AE386">
            <v>40875</v>
          </cell>
          <cell r="AF386">
            <v>40878</v>
          </cell>
          <cell r="AG386">
            <v>0</v>
          </cell>
          <cell r="AH386">
            <v>40909</v>
          </cell>
          <cell r="AI386" t="str">
            <v>-</v>
          </cell>
          <cell r="AJ386">
            <v>21</v>
          </cell>
          <cell r="AK386">
            <v>12.714285714285714</v>
          </cell>
          <cell r="AL386">
            <v>0</v>
          </cell>
          <cell r="AM386">
            <v>0</v>
          </cell>
          <cell r="AN386">
            <v>0</v>
          </cell>
          <cell r="AO386">
            <v>0</v>
          </cell>
          <cell r="AP386">
            <v>0</v>
          </cell>
          <cell r="AQ386">
            <v>0</v>
          </cell>
          <cell r="AR386">
            <v>0</v>
          </cell>
          <cell r="AS386">
            <v>0</v>
          </cell>
          <cell r="AT386">
            <v>0</v>
          </cell>
          <cell r="AU386">
            <v>0</v>
          </cell>
          <cell r="AV386">
            <v>40890</v>
          </cell>
          <cell r="AW386">
            <v>0</v>
          </cell>
          <cell r="AX386">
            <v>40912</v>
          </cell>
          <cell r="AY386">
            <v>40947</v>
          </cell>
          <cell r="AZ386">
            <v>97</v>
          </cell>
          <cell r="BA386">
            <v>29</v>
          </cell>
          <cell r="BB386" t="str">
            <v>Late</v>
          </cell>
          <cell r="BC386" t="str">
            <v/>
          </cell>
          <cell r="BD386" t="str">
            <v>FCA</v>
          </cell>
          <cell r="BE386" t="str">
            <v>Arvada</v>
          </cell>
          <cell r="BF386" t="str">
            <v>Canada</v>
          </cell>
          <cell r="BG386">
            <v>0</v>
          </cell>
          <cell r="BH386">
            <v>0</v>
          </cell>
          <cell r="BI386">
            <v>0</v>
          </cell>
          <cell r="BJ386">
            <v>40857</v>
          </cell>
          <cell r="BK386">
            <v>40864</v>
          </cell>
          <cell r="BL386">
            <v>40864</v>
          </cell>
          <cell r="BM386">
            <v>40878</v>
          </cell>
          <cell r="BN386">
            <v>40953</v>
          </cell>
          <cell r="BO386">
            <v>40960</v>
          </cell>
          <cell r="BP386" t="str">
            <v>X</v>
          </cell>
          <cell r="BQ386" t="str">
            <v>X</v>
          </cell>
          <cell r="BR386" t="str">
            <v>X</v>
          </cell>
          <cell r="BS386" t="str">
            <v>X</v>
          </cell>
          <cell r="BT386" t="str">
            <v>X</v>
          </cell>
          <cell r="BU386">
            <v>40973</v>
          </cell>
          <cell r="BV386" t="str">
            <v>X</v>
          </cell>
          <cell r="BW386">
            <v>0</v>
          </cell>
          <cell r="BX386">
            <v>0</v>
          </cell>
          <cell r="BY386">
            <v>0</v>
          </cell>
          <cell r="BZ386" t="str">
            <v>X</v>
          </cell>
          <cell r="CA386" t="str">
            <v>X</v>
          </cell>
          <cell r="CB386" t="str">
            <v>X</v>
          </cell>
          <cell r="CC386">
            <v>1</v>
          </cell>
          <cell r="CD386">
            <v>0</v>
          </cell>
          <cell r="CE386">
            <v>0</v>
          </cell>
          <cell r="CF386">
            <v>0</v>
          </cell>
          <cell r="CG386">
            <v>0</v>
          </cell>
          <cell r="CH386">
            <v>0</v>
          </cell>
          <cell r="CI386">
            <v>0</v>
          </cell>
          <cell r="CJ386">
            <v>0</v>
          </cell>
          <cell r="CK386">
            <v>0</v>
          </cell>
          <cell r="CL386">
            <v>0</v>
          </cell>
          <cell r="CM386">
            <v>0</v>
          </cell>
          <cell r="CN386">
            <v>0</v>
          </cell>
          <cell r="CO386">
            <v>0</v>
          </cell>
        </row>
        <row r="387">
          <cell r="B387" t="str">
            <v>C2039748-01</v>
          </cell>
          <cell r="C387" t="str">
            <v xml:space="preserve">Exterran Energy Solutions, L.P. </v>
          </cell>
          <cell r="D387" t="str">
            <v>Jones</v>
          </cell>
          <cell r="E387">
            <v>0</v>
          </cell>
          <cell r="F387">
            <v>0</v>
          </cell>
          <cell r="G387">
            <v>0</v>
          </cell>
          <cell r="H387" t="str">
            <v>Margaret</v>
          </cell>
          <cell r="I387">
            <v>5185821</v>
          </cell>
          <cell r="J387">
            <v>0</v>
          </cell>
          <cell r="K387">
            <v>0</v>
          </cell>
          <cell r="L387" t="str">
            <v>Horner</v>
          </cell>
          <cell r="M387">
            <v>1</v>
          </cell>
          <cell r="N387" t="str">
            <v>LMC311P</v>
          </cell>
          <cell r="O387">
            <v>136111.51999999999</v>
          </cell>
          <cell r="P387">
            <v>0</v>
          </cell>
          <cell r="Q387" t="str">
            <v>STD</v>
          </cell>
          <cell r="R387" t="str">
            <v>CA</v>
          </cell>
          <cell r="S387" t="str">
            <v>N</v>
          </cell>
          <cell r="T387" t="str">
            <v>no</v>
          </cell>
          <cell r="U387">
            <v>0</v>
          </cell>
          <cell r="V387">
            <v>40793</v>
          </cell>
          <cell r="W387">
            <v>40939</v>
          </cell>
          <cell r="X387">
            <v>40931</v>
          </cell>
          <cell r="Y387">
            <v>0</v>
          </cell>
          <cell r="Z387">
            <v>40800</v>
          </cell>
          <cell r="AA387">
            <v>40800</v>
          </cell>
          <cell r="AB387">
            <v>40807</v>
          </cell>
          <cell r="AC387">
            <v>40819</v>
          </cell>
          <cell r="AD387">
            <v>40833</v>
          </cell>
          <cell r="AE387">
            <v>40875</v>
          </cell>
          <cell r="AF387">
            <v>40879</v>
          </cell>
          <cell r="AG387">
            <v>0</v>
          </cell>
          <cell r="AH387">
            <v>40901</v>
          </cell>
          <cell r="AI387" t="str">
            <v>-</v>
          </cell>
          <cell r="AJ387">
            <v>63</v>
          </cell>
          <cell r="AK387">
            <v>19.714285714285715</v>
          </cell>
          <cell r="AL387">
            <v>0</v>
          </cell>
          <cell r="AM387">
            <v>0</v>
          </cell>
          <cell r="AN387">
            <v>0</v>
          </cell>
          <cell r="AO387">
            <v>0</v>
          </cell>
          <cell r="AP387">
            <v>40834</v>
          </cell>
          <cell r="AQ387">
            <v>40857</v>
          </cell>
          <cell r="AR387">
            <v>0</v>
          </cell>
          <cell r="AS387">
            <v>0</v>
          </cell>
          <cell r="AT387">
            <v>0</v>
          </cell>
          <cell r="AU387">
            <v>0</v>
          </cell>
          <cell r="AV387">
            <v>40877</v>
          </cell>
          <cell r="AW387">
            <v>0</v>
          </cell>
          <cell r="AX387">
            <v>40882</v>
          </cell>
          <cell r="AY387">
            <v>40931</v>
          </cell>
          <cell r="AZ387">
            <v>138</v>
          </cell>
          <cell r="BA387">
            <v>61</v>
          </cell>
          <cell r="BB387" t="str">
            <v>On-Time/Early</v>
          </cell>
          <cell r="BC387" t="str">
            <v>Late</v>
          </cell>
          <cell r="BD387" t="str">
            <v>FOB</v>
          </cell>
          <cell r="BE387" t="str">
            <v>Arvada</v>
          </cell>
          <cell r="BF387" t="str">
            <v>USA</v>
          </cell>
          <cell r="BG387">
            <v>0</v>
          </cell>
          <cell r="BH387">
            <v>0</v>
          </cell>
          <cell r="BI387">
            <v>0</v>
          </cell>
          <cell r="BJ387">
            <v>40800</v>
          </cell>
          <cell r="BK387">
            <v>40807</v>
          </cell>
          <cell r="BL387">
            <v>40814</v>
          </cell>
          <cell r="BM387">
            <v>40821</v>
          </cell>
          <cell r="BN387">
            <v>40945</v>
          </cell>
          <cell r="BO387">
            <v>40952</v>
          </cell>
          <cell r="BP387" t="str">
            <v>X</v>
          </cell>
          <cell r="BQ387" t="str">
            <v>X</v>
          </cell>
          <cell r="BR387" t="str">
            <v>X</v>
          </cell>
          <cell r="BS387" t="str">
            <v>X</v>
          </cell>
          <cell r="BT387" t="str">
            <v>X</v>
          </cell>
          <cell r="BU387" t="str">
            <v>X</v>
          </cell>
          <cell r="BV387" t="str">
            <v>X</v>
          </cell>
          <cell r="BW387">
            <v>0</v>
          </cell>
          <cell r="BX387">
            <v>0</v>
          </cell>
          <cell r="BY387">
            <v>0</v>
          </cell>
          <cell r="BZ387" t="str">
            <v>X</v>
          </cell>
          <cell r="CA387" t="str">
            <v>X</v>
          </cell>
          <cell r="CB387" t="str">
            <v>X</v>
          </cell>
          <cell r="CC387">
            <v>1</v>
          </cell>
          <cell r="CD387">
            <v>0</v>
          </cell>
          <cell r="CE387">
            <v>0</v>
          </cell>
          <cell r="CF387">
            <v>0</v>
          </cell>
          <cell r="CG387">
            <v>0</v>
          </cell>
          <cell r="CH387">
            <v>0</v>
          </cell>
          <cell r="CI387">
            <v>0</v>
          </cell>
          <cell r="CJ387">
            <v>0</v>
          </cell>
          <cell r="CK387">
            <v>0</v>
          </cell>
          <cell r="CL387">
            <v>0</v>
          </cell>
          <cell r="CM387">
            <v>0</v>
          </cell>
          <cell r="CN387">
            <v>0</v>
          </cell>
          <cell r="CO387">
            <v>0</v>
          </cell>
        </row>
        <row r="388">
          <cell r="B388" t="str">
            <v>A2057533-01</v>
          </cell>
          <cell r="C388" t="str">
            <v>Shell Chemical LP</v>
          </cell>
          <cell r="D388" t="str">
            <v>Chapman</v>
          </cell>
          <cell r="E388">
            <v>0</v>
          </cell>
          <cell r="F388">
            <v>0</v>
          </cell>
          <cell r="G388">
            <v>0</v>
          </cell>
          <cell r="H388" t="str">
            <v>Madeleine</v>
          </cell>
          <cell r="I388">
            <v>4500839989</v>
          </cell>
          <cell r="J388">
            <v>0</v>
          </cell>
          <cell r="K388">
            <v>0</v>
          </cell>
          <cell r="L388">
            <v>0</v>
          </cell>
          <cell r="M388">
            <v>1</v>
          </cell>
          <cell r="N388" t="str">
            <v>LMV-322</v>
          </cell>
          <cell r="O388">
            <v>18398</v>
          </cell>
          <cell r="P388">
            <v>0</v>
          </cell>
          <cell r="Q388" t="str">
            <v>STD</v>
          </cell>
          <cell r="R388" t="str">
            <v>PA</v>
          </cell>
          <cell r="S388" t="str">
            <v>N</v>
          </cell>
          <cell r="T388" t="str">
            <v>no</v>
          </cell>
          <cell r="U388">
            <v>0</v>
          </cell>
          <cell r="V388">
            <v>40835</v>
          </cell>
          <cell r="W388">
            <v>40924</v>
          </cell>
          <cell r="X388">
            <v>40968</v>
          </cell>
          <cell r="Y388">
            <v>0</v>
          </cell>
          <cell r="Z388">
            <v>40842</v>
          </cell>
          <cell r="AA388">
            <v>40842</v>
          </cell>
          <cell r="AB388">
            <v>40842</v>
          </cell>
          <cell r="AC388">
            <v>40856</v>
          </cell>
          <cell r="AD388">
            <v>40870</v>
          </cell>
          <cell r="AE388">
            <v>40876</v>
          </cell>
          <cell r="AF388">
            <v>40879</v>
          </cell>
          <cell r="AG388">
            <v>0</v>
          </cell>
          <cell r="AH388">
            <v>40938</v>
          </cell>
          <cell r="AI388" t="str">
            <v>-</v>
          </cell>
          <cell r="AJ388">
            <v>33</v>
          </cell>
          <cell r="AK388">
            <v>19</v>
          </cell>
          <cell r="AL388">
            <v>0</v>
          </cell>
          <cell r="AM388">
            <v>0</v>
          </cell>
          <cell r="AN388">
            <v>0</v>
          </cell>
          <cell r="AO388">
            <v>0</v>
          </cell>
          <cell r="AP388">
            <v>0</v>
          </cell>
          <cell r="AQ388">
            <v>0</v>
          </cell>
          <cell r="AR388">
            <v>0</v>
          </cell>
          <cell r="AS388">
            <v>0</v>
          </cell>
          <cell r="AT388">
            <v>0</v>
          </cell>
          <cell r="AU388">
            <v>0</v>
          </cell>
          <cell r="AV388">
            <v>40918</v>
          </cell>
          <cell r="AW388">
            <v>0</v>
          </cell>
          <cell r="AX388">
            <v>40921</v>
          </cell>
          <cell r="AY388">
            <v>40956</v>
          </cell>
          <cell r="AZ388">
            <v>121</v>
          </cell>
          <cell r="BA388">
            <v>60</v>
          </cell>
          <cell r="BB388" t="str">
            <v>Late</v>
          </cell>
          <cell r="BC388" t="str">
            <v/>
          </cell>
          <cell r="BD388" t="str">
            <v>FCA</v>
          </cell>
          <cell r="BE388" t="str">
            <v>Arvada</v>
          </cell>
          <cell r="BF388" t="str">
            <v>USA</v>
          </cell>
          <cell r="BG388">
            <v>0</v>
          </cell>
          <cell r="BH388">
            <v>0</v>
          </cell>
          <cell r="BI388">
            <v>0</v>
          </cell>
          <cell r="BJ388">
            <v>40842</v>
          </cell>
          <cell r="BK388">
            <v>40849</v>
          </cell>
          <cell r="BL388">
            <v>40849</v>
          </cell>
          <cell r="BM388">
            <v>40863</v>
          </cell>
          <cell r="BN388">
            <v>40982</v>
          </cell>
          <cell r="BO388">
            <v>40989</v>
          </cell>
          <cell r="BP388" t="str">
            <v>X</v>
          </cell>
          <cell r="BQ388" t="str">
            <v>X</v>
          </cell>
          <cell r="BR388" t="str">
            <v>X</v>
          </cell>
          <cell r="BS388" t="str">
            <v>X</v>
          </cell>
          <cell r="BT388" t="str">
            <v>X</v>
          </cell>
          <cell r="BU388" t="str">
            <v>X</v>
          </cell>
          <cell r="BV388" t="str">
            <v>X</v>
          </cell>
          <cell r="BW388">
            <v>0</v>
          </cell>
          <cell r="BX388">
            <v>0</v>
          </cell>
          <cell r="BY388">
            <v>0</v>
          </cell>
          <cell r="BZ388" t="str">
            <v>X</v>
          </cell>
          <cell r="CA388" t="str">
            <v>X</v>
          </cell>
          <cell r="CB388" t="str">
            <v>X</v>
          </cell>
          <cell r="CC388">
            <v>1</v>
          </cell>
          <cell r="CD388" t="str">
            <v xml:space="preserve">File cannot be found. </v>
          </cell>
          <cell r="CE388">
            <v>0</v>
          </cell>
          <cell r="CF388">
            <v>0</v>
          </cell>
          <cell r="CG388">
            <v>0</v>
          </cell>
          <cell r="CH388">
            <v>0</v>
          </cell>
          <cell r="CI388">
            <v>0</v>
          </cell>
          <cell r="CJ388">
            <v>0</v>
          </cell>
          <cell r="CK388">
            <v>0</v>
          </cell>
          <cell r="CL388">
            <v>0</v>
          </cell>
          <cell r="CM388">
            <v>0</v>
          </cell>
          <cell r="CN388">
            <v>0</v>
          </cell>
          <cell r="CO388">
            <v>0</v>
          </cell>
        </row>
        <row r="389">
          <cell r="B389" t="str">
            <v>A2039887-01</v>
          </cell>
          <cell r="C389" t="str">
            <v>SAJ/Brunei Shell</v>
          </cell>
          <cell r="D389" t="str">
            <v>Jazmines</v>
          </cell>
          <cell r="E389">
            <v>0</v>
          </cell>
          <cell r="F389">
            <v>0</v>
          </cell>
          <cell r="G389">
            <v>0</v>
          </cell>
          <cell r="H389" t="str">
            <v>Mary</v>
          </cell>
          <cell r="I389" t="str">
            <v>SNT38E-1037 R1</v>
          </cell>
          <cell r="J389">
            <v>0</v>
          </cell>
          <cell r="K389">
            <v>0</v>
          </cell>
          <cell r="L389">
            <v>0</v>
          </cell>
          <cell r="M389">
            <v>1</v>
          </cell>
          <cell r="N389" t="str">
            <v>LMV-322</v>
          </cell>
          <cell r="O389">
            <v>36242</v>
          </cell>
          <cell r="P389">
            <v>0</v>
          </cell>
          <cell r="Q389" t="str">
            <v>STD</v>
          </cell>
          <cell r="R389" t="str">
            <v>PB</v>
          </cell>
          <cell r="S389" t="str">
            <v>N</v>
          </cell>
          <cell r="T389" t="str">
            <v>no</v>
          </cell>
          <cell r="U389">
            <v>0</v>
          </cell>
          <cell r="V389">
            <v>40794</v>
          </cell>
          <cell r="W389">
            <v>40933</v>
          </cell>
          <cell r="X389">
            <v>41029</v>
          </cell>
          <cell r="Y389">
            <v>0</v>
          </cell>
          <cell r="Z389">
            <v>40801</v>
          </cell>
          <cell r="AA389">
            <v>40801</v>
          </cell>
          <cell r="AB389">
            <v>40801</v>
          </cell>
          <cell r="AC389">
            <v>40917</v>
          </cell>
          <cell r="AD389">
            <v>40931</v>
          </cell>
          <cell r="AE389">
            <v>40878</v>
          </cell>
          <cell r="AF389">
            <v>40881</v>
          </cell>
          <cell r="AG389">
            <v>0</v>
          </cell>
          <cell r="AH389">
            <v>40999</v>
          </cell>
          <cell r="AI389" t="str">
            <v>-</v>
          </cell>
          <cell r="AJ389">
            <v>62</v>
          </cell>
          <cell r="AK389">
            <v>33.571428571428569</v>
          </cell>
          <cell r="AL389">
            <v>0</v>
          </cell>
          <cell r="AM389">
            <v>0</v>
          </cell>
          <cell r="AN389">
            <v>0</v>
          </cell>
          <cell r="AO389">
            <v>0</v>
          </cell>
          <cell r="AP389">
            <v>0</v>
          </cell>
          <cell r="AQ389">
            <v>0</v>
          </cell>
          <cell r="AR389">
            <v>0</v>
          </cell>
          <cell r="AS389">
            <v>0</v>
          </cell>
          <cell r="AT389">
            <v>0</v>
          </cell>
          <cell r="AU389">
            <v>0</v>
          </cell>
          <cell r="AV389">
            <v>40961</v>
          </cell>
          <cell r="AW389">
            <v>0</v>
          </cell>
          <cell r="AX389">
            <v>40976</v>
          </cell>
          <cell r="AY389">
            <v>41047</v>
          </cell>
          <cell r="AZ389">
            <v>253</v>
          </cell>
          <cell r="BA389">
            <v>120</v>
          </cell>
          <cell r="BB389" t="str">
            <v>Late</v>
          </cell>
          <cell r="BC389" t="str">
            <v/>
          </cell>
          <cell r="BD389" t="str">
            <v>EXW</v>
          </cell>
          <cell r="BE389" t="str">
            <v>Arvada</v>
          </cell>
          <cell r="BF389" t="str">
            <v>Brunei</v>
          </cell>
          <cell r="BG389">
            <v>0</v>
          </cell>
          <cell r="BH389">
            <v>0</v>
          </cell>
          <cell r="BI389">
            <v>0</v>
          </cell>
          <cell r="BJ389">
            <v>40801</v>
          </cell>
          <cell r="BK389">
            <v>40808</v>
          </cell>
          <cell r="BL389">
            <v>40810</v>
          </cell>
          <cell r="BM389">
            <v>40822</v>
          </cell>
          <cell r="BN389">
            <v>41043</v>
          </cell>
          <cell r="BO389">
            <v>41050</v>
          </cell>
          <cell r="BP389" t="str">
            <v>X</v>
          </cell>
          <cell r="BQ389" t="str">
            <v>X</v>
          </cell>
          <cell r="BR389" t="str">
            <v>X</v>
          </cell>
          <cell r="BS389" t="str">
            <v>X</v>
          </cell>
          <cell r="BT389" t="str">
            <v>X</v>
          </cell>
          <cell r="BU389" t="str">
            <v>X</v>
          </cell>
          <cell r="BV389" t="str">
            <v>X</v>
          </cell>
          <cell r="BW389">
            <v>0</v>
          </cell>
          <cell r="BX389">
            <v>0</v>
          </cell>
          <cell r="BY389">
            <v>0</v>
          </cell>
          <cell r="BZ389" t="str">
            <v>X</v>
          </cell>
          <cell r="CA389" t="str">
            <v>X</v>
          </cell>
          <cell r="CB389" t="str">
            <v>X</v>
          </cell>
          <cell r="CC389">
            <v>1</v>
          </cell>
          <cell r="CD389">
            <v>0</v>
          </cell>
          <cell r="CE389">
            <v>0</v>
          </cell>
          <cell r="CF389">
            <v>0</v>
          </cell>
          <cell r="CG389">
            <v>0</v>
          </cell>
          <cell r="CH389">
            <v>0</v>
          </cell>
          <cell r="CI389">
            <v>0</v>
          </cell>
          <cell r="CJ389">
            <v>0</v>
          </cell>
          <cell r="CK389">
            <v>0</v>
          </cell>
          <cell r="CL389">
            <v>0</v>
          </cell>
          <cell r="CM389">
            <v>0</v>
          </cell>
          <cell r="CN389">
            <v>0</v>
          </cell>
          <cell r="CO389">
            <v>0</v>
          </cell>
        </row>
        <row r="390">
          <cell r="B390" t="str">
            <v>A2063354-01</v>
          </cell>
          <cell r="C390" t="str">
            <v>WRB Refining</v>
          </cell>
          <cell r="D390" t="str">
            <v>Lothe</v>
          </cell>
          <cell r="E390">
            <v>0</v>
          </cell>
          <cell r="F390">
            <v>0</v>
          </cell>
          <cell r="G390">
            <v>0</v>
          </cell>
          <cell r="H390" t="str">
            <v>Nancy</v>
          </cell>
          <cell r="I390">
            <v>4516036040</v>
          </cell>
          <cell r="J390">
            <v>0</v>
          </cell>
          <cell r="K390">
            <v>0</v>
          </cell>
          <cell r="L390">
            <v>0</v>
          </cell>
          <cell r="M390">
            <v>1</v>
          </cell>
          <cell r="N390" t="str">
            <v>LMV806</v>
          </cell>
          <cell r="O390">
            <v>30190</v>
          </cell>
          <cell r="P390">
            <v>0</v>
          </cell>
          <cell r="Q390" t="str">
            <v>STD</v>
          </cell>
          <cell r="R390" t="str">
            <v>PA</v>
          </cell>
          <cell r="S390" t="str">
            <v>N</v>
          </cell>
          <cell r="T390" t="str">
            <v>no</v>
          </cell>
          <cell r="U390">
            <v>0</v>
          </cell>
          <cell r="V390">
            <v>40849</v>
          </cell>
          <cell r="W390">
            <v>40928</v>
          </cell>
          <cell r="X390">
            <v>40939</v>
          </cell>
          <cell r="Y390">
            <v>0</v>
          </cell>
          <cell r="Z390">
            <v>40856</v>
          </cell>
          <cell r="AA390">
            <v>40856</v>
          </cell>
          <cell r="AB390">
            <v>40856</v>
          </cell>
          <cell r="AC390">
            <v>40827</v>
          </cell>
          <cell r="AD390">
            <v>40841</v>
          </cell>
          <cell r="AE390">
            <v>40880</v>
          </cell>
          <cell r="AF390">
            <v>40883</v>
          </cell>
          <cell r="AG390">
            <v>0</v>
          </cell>
          <cell r="AH390">
            <v>40909</v>
          </cell>
          <cell r="AI390" t="str">
            <v>-</v>
          </cell>
          <cell r="AJ390">
            <v>25</v>
          </cell>
          <cell r="AK390">
            <v>12.857142857142858</v>
          </cell>
          <cell r="AL390">
            <v>0</v>
          </cell>
          <cell r="AM390">
            <v>0</v>
          </cell>
          <cell r="AN390">
            <v>0</v>
          </cell>
          <cell r="AO390">
            <v>40822</v>
          </cell>
          <cell r="AP390">
            <v>40815</v>
          </cell>
          <cell r="AQ390">
            <v>0</v>
          </cell>
          <cell r="AR390">
            <v>0</v>
          </cell>
          <cell r="AS390">
            <v>0</v>
          </cell>
          <cell r="AT390">
            <v>0</v>
          </cell>
          <cell r="AU390">
            <v>0</v>
          </cell>
          <cell r="AV390">
            <v>40879</v>
          </cell>
          <cell r="AW390">
            <v>0</v>
          </cell>
          <cell r="AX390">
            <v>40889</v>
          </cell>
          <cell r="AY390">
            <v>40939</v>
          </cell>
          <cell r="AZ390">
            <v>90</v>
          </cell>
          <cell r="BA390">
            <v>23</v>
          </cell>
          <cell r="BB390" t="str">
            <v>On-Time/Early</v>
          </cell>
          <cell r="BC390" t="str">
            <v/>
          </cell>
          <cell r="BD390" t="str">
            <v>FOB</v>
          </cell>
          <cell r="BE390" t="str">
            <v>Arvada</v>
          </cell>
          <cell r="BF390" t="str">
            <v>USA</v>
          </cell>
          <cell r="BG390">
            <v>0</v>
          </cell>
          <cell r="BH390">
            <v>0</v>
          </cell>
          <cell r="BI390">
            <v>0</v>
          </cell>
          <cell r="BJ390">
            <v>40856</v>
          </cell>
          <cell r="BK390">
            <v>40863</v>
          </cell>
          <cell r="BL390">
            <v>40863</v>
          </cell>
          <cell r="BM390">
            <v>40877</v>
          </cell>
          <cell r="BN390">
            <v>40953</v>
          </cell>
          <cell r="BO390">
            <v>40960</v>
          </cell>
          <cell r="BP390" t="str">
            <v>X</v>
          </cell>
          <cell r="BQ390" t="str">
            <v>X</v>
          </cell>
          <cell r="BR390" t="str">
            <v>X</v>
          </cell>
          <cell r="BS390" t="str">
            <v>X</v>
          </cell>
          <cell r="BT390" t="str">
            <v>X</v>
          </cell>
          <cell r="BU390" t="str">
            <v>X</v>
          </cell>
          <cell r="BV390" t="str">
            <v>X</v>
          </cell>
          <cell r="BW390">
            <v>0</v>
          </cell>
          <cell r="BX390">
            <v>0</v>
          </cell>
          <cell r="BY390">
            <v>0</v>
          </cell>
          <cell r="BZ390" t="str">
            <v>X</v>
          </cell>
          <cell r="CA390" t="str">
            <v>X</v>
          </cell>
          <cell r="CB390" t="str">
            <v>X</v>
          </cell>
          <cell r="CC390">
            <v>1</v>
          </cell>
          <cell r="CD390">
            <v>0</v>
          </cell>
          <cell r="CE390">
            <v>0</v>
          </cell>
          <cell r="CF390">
            <v>0</v>
          </cell>
          <cell r="CG390">
            <v>0</v>
          </cell>
          <cell r="CH390">
            <v>0</v>
          </cell>
          <cell r="CI390">
            <v>0</v>
          </cell>
          <cell r="CJ390">
            <v>0</v>
          </cell>
          <cell r="CK390">
            <v>0</v>
          </cell>
          <cell r="CL390">
            <v>0</v>
          </cell>
          <cell r="CM390">
            <v>0</v>
          </cell>
          <cell r="CN390">
            <v>0</v>
          </cell>
          <cell r="CO390">
            <v>0</v>
          </cell>
        </row>
        <row r="391">
          <cell r="B391" t="str">
            <v>A2067976-01-02</v>
          </cell>
          <cell r="C391" t="str">
            <v>MarkWest Liberty M&amp;R</v>
          </cell>
          <cell r="D391" t="str">
            <v>Boening</v>
          </cell>
          <cell r="E391">
            <v>0</v>
          </cell>
          <cell r="F391">
            <v>0</v>
          </cell>
          <cell r="G391">
            <v>0</v>
          </cell>
          <cell r="H391" t="str">
            <v>Audrey</v>
          </cell>
          <cell r="I391" t="str">
            <v>MBLY110007-M-0012, REV 1</v>
          </cell>
          <cell r="J391">
            <v>0</v>
          </cell>
          <cell r="K391">
            <v>0</v>
          </cell>
          <cell r="L391">
            <v>0</v>
          </cell>
          <cell r="M391">
            <v>2</v>
          </cell>
          <cell r="N391" t="str">
            <v>LMV-322</v>
          </cell>
          <cell r="O391">
            <v>65032</v>
          </cell>
          <cell r="P391">
            <v>0</v>
          </cell>
          <cell r="Q391" t="str">
            <v>STD</v>
          </cell>
          <cell r="R391" t="str">
            <v>PA</v>
          </cell>
          <cell r="S391" t="str">
            <v>N</v>
          </cell>
          <cell r="T391" t="str">
            <v>no</v>
          </cell>
          <cell r="U391">
            <v>0</v>
          </cell>
          <cell r="V391">
            <v>40861</v>
          </cell>
          <cell r="W391">
            <v>40928</v>
          </cell>
          <cell r="X391">
            <v>40952</v>
          </cell>
          <cell r="Y391">
            <v>0</v>
          </cell>
          <cell r="Z391">
            <v>40868</v>
          </cell>
          <cell r="AA391">
            <v>40868</v>
          </cell>
          <cell r="AB391">
            <v>40868</v>
          </cell>
          <cell r="AC391">
            <v>40840</v>
          </cell>
          <cell r="AD391">
            <v>40854</v>
          </cell>
          <cell r="AE391">
            <v>40880</v>
          </cell>
          <cell r="AF391">
            <v>40883</v>
          </cell>
          <cell r="AG391">
            <v>0</v>
          </cell>
          <cell r="AH391">
            <v>40922</v>
          </cell>
          <cell r="AI391" t="str">
            <v>-</v>
          </cell>
          <cell r="AJ391">
            <v>17</v>
          </cell>
          <cell r="AK391">
            <v>13</v>
          </cell>
          <cell r="AL391">
            <v>0</v>
          </cell>
          <cell r="AM391">
            <v>0</v>
          </cell>
          <cell r="AN391">
            <v>0</v>
          </cell>
          <cell r="AO391">
            <v>0</v>
          </cell>
          <cell r="AP391">
            <v>0</v>
          </cell>
          <cell r="AQ391">
            <v>0</v>
          </cell>
          <cell r="AR391">
            <v>0</v>
          </cell>
          <cell r="AS391">
            <v>0</v>
          </cell>
          <cell r="AT391">
            <v>0</v>
          </cell>
          <cell r="AU391">
            <v>0</v>
          </cell>
          <cell r="AV391">
            <v>40899</v>
          </cell>
          <cell r="AW391">
            <v>0</v>
          </cell>
          <cell r="AX391">
            <v>40917</v>
          </cell>
          <cell r="AY391">
            <v>40953</v>
          </cell>
          <cell r="AZ391">
            <v>92</v>
          </cell>
          <cell r="BA391">
            <v>29</v>
          </cell>
          <cell r="BB391" t="str">
            <v>Late</v>
          </cell>
          <cell r="BC391" t="str">
            <v/>
          </cell>
          <cell r="BD391" t="str">
            <v>FOB</v>
          </cell>
          <cell r="BE391" t="str">
            <v>Arvada</v>
          </cell>
          <cell r="BF391" t="str">
            <v>USA</v>
          </cell>
          <cell r="BG391">
            <v>0</v>
          </cell>
          <cell r="BH391">
            <v>0</v>
          </cell>
          <cell r="BI391">
            <v>0</v>
          </cell>
          <cell r="BJ391">
            <v>40868</v>
          </cell>
          <cell r="BK391">
            <v>40875</v>
          </cell>
          <cell r="BL391">
            <v>40875</v>
          </cell>
          <cell r="BM391">
            <v>40889</v>
          </cell>
          <cell r="BN391">
            <v>40966</v>
          </cell>
          <cell r="BO391">
            <v>40973</v>
          </cell>
          <cell r="BP391" t="str">
            <v>x</v>
          </cell>
          <cell r="BQ391" t="str">
            <v>x</v>
          </cell>
          <cell r="BR391" t="str">
            <v>x</v>
          </cell>
          <cell r="BS391" t="str">
            <v>x</v>
          </cell>
          <cell r="BT391" t="str">
            <v>x</v>
          </cell>
          <cell r="BU391" t="str">
            <v>X</v>
          </cell>
          <cell r="BV391">
            <v>41092</v>
          </cell>
          <cell r="BW391">
            <v>0</v>
          </cell>
          <cell r="BX391">
            <v>0</v>
          </cell>
          <cell r="BY391">
            <v>0</v>
          </cell>
          <cell r="BZ391" t="str">
            <v>x</v>
          </cell>
          <cell r="CA391" t="str">
            <v>x</v>
          </cell>
          <cell r="CB391" t="str">
            <v>x</v>
          </cell>
          <cell r="CC391">
            <v>1</v>
          </cell>
          <cell r="CD391">
            <v>0</v>
          </cell>
          <cell r="CE391">
            <v>0</v>
          </cell>
          <cell r="CF391">
            <v>0</v>
          </cell>
          <cell r="CG391">
            <v>0</v>
          </cell>
          <cell r="CH391">
            <v>0</v>
          </cell>
          <cell r="CI391">
            <v>0</v>
          </cell>
          <cell r="CJ391">
            <v>0</v>
          </cell>
          <cell r="CK391">
            <v>0</v>
          </cell>
          <cell r="CL391">
            <v>0</v>
          </cell>
          <cell r="CM391">
            <v>0</v>
          </cell>
          <cell r="CN391">
            <v>0</v>
          </cell>
          <cell r="CO391">
            <v>0</v>
          </cell>
        </row>
        <row r="392">
          <cell r="B392" t="str">
            <v>A2067976-03-04</v>
          </cell>
          <cell r="C392" t="str">
            <v>MarkWest Liberty M&amp;R</v>
          </cell>
          <cell r="D392" t="str">
            <v>Boening</v>
          </cell>
          <cell r="E392">
            <v>0</v>
          </cell>
          <cell r="F392">
            <v>0</v>
          </cell>
          <cell r="G392">
            <v>0</v>
          </cell>
          <cell r="H392" t="str">
            <v>Audrey</v>
          </cell>
          <cell r="I392" t="str">
            <v>MBLY110007-M-0012, REV 1</v>
          </cell>
          <cell r="J392">
            <v>0</v>
          </cell>
          <cell r="K392">
            <v>0</v>
          </cell>
          <cell r="L392">
            <v>0</v>
          </cell>
          <cell r="M392">
            <v>2</v>
          </cell>
          <cell r="N392" t="str">
            <v>LMV-806</v>
          </cell>
          <cell r="O392">
            <v>34744</v>
          </cell>
          <cell r="P392">
            <v>0</v>
          </cell>
          <cell r="Q392" t="str">
            <v>STD</v>
          </cell>
          <cell r="R392" t="str">
            <v>PA</v>
          </cell>
          <cell r="S392" t="str">
            <v>N</v>
          </cell>
          <cell r="T392" t="str">
            <v>no</v>
          </cell>
          <cell r="U392">
            <v>0</v>
          </cell>
          <cell r="V392">
            <v>40861</v>
          </cell>
          <cell r="W392">
            <v>40928</v>
          </cell>
          <cell r="X392">
            <v>40953</v>
          </cell>
          <cell r="Y392">
            <v>0</v>
          </cell>
          <cell r="Z392">
            <v>40868</v>
          </cell>
          <cell r="AA392">
            <v>40868</v>
          </cell>
          <cell r="AB392">
            <v>40868</v>
          </cell>
          <cell r="AC392">
            <v>40841</v>
          </cell>
          <cell r="AD392">
            <v>40855</v>
          </cell>
          <cell r="AE392">
            <v>40880</v>
          </cell>
          <cell r="AF392">
            <v>40883</v>
          </cell>
          <cell r="AG392">
            <v>0</v>
          </cell>
          <cell r="AH392">
            <v>40923</v>
          </cell>
          <cell r="AI392" t="str">
            <v>-</v>
          </cell>
          <cell r="AJ392">
            <v>17</v>
          </cell>
          <cell r="AK392">
            <v>13.142857142857142</v>
          </cell>
          <cell r="AL392">
            <v>0</v>
          </cell>
          <cell r="AM392">
            <v>0</v>
          </cell>
          <cell r="AN392">
            <v>0</v>
          </cell>
          <cell r="AO392">
            <v>0</v>
          </cell>
          <cell r="AP392">
            <v>40849</v>
          </cell>
          <cell r="AQ392">
            <v>40849</v>
          </cell>
          <cell r="AR392">
            <v>0</v>
          </cell>
          <cell r="AS392">
            <v>0</v>
          </cell>
          <cell r="AT392">
            <v>0</v>
          </cell>
          <cell r="AU392">
            <v>0</v>
          </cell>
          <cell r="AV392">
            <v>40893</v>
          </cell>
          <cell r="AW392">
            <v>0</v>
          </cell>
          <cell r="AX392">
            <v>40921</v>
          </cell>
          <cell r="AY392">
            <v>40931</v>
          </cell>
          <cell r="AZ392">
            <v>70</v>
          </cell>
          <cell r="BA392">
            <v>25</v>
          </cell>
          <cell r="BB392" t="str">
            <v>Late</v>
          </cell>
          <cell r="BC392" t="str">
            <v>On-Time/Early</v>
          </cell>
          <cell r="BD392" t="str">
            <v>FOB</v>
          </cell>
          <cell r="BE392" t="str">
            <v>Arvada</v>
          </cell>
          <cell r="BF392" t="str">
            <v>USA</v>
          </cell>
          <cell r="BG392">
            <v>0</v>
          </cell>
          <cell r="BH392">
            <v>0</v>
          </cell>
          <cell r="BI392">
            <v>0</v>
          </cell>
          <cell r="BJ392">
            <v>40868</v>
          </cell>
          <cell r="BK392">
            <v>40875</v>
          </cell>
          <cell r="BL392">
            <v>40875</v>
          </cell>
          <cell r="BM392">
            <v>40889</v>
          </cell>
          <cell r="BN392">
            <v>40967</v>
          </cell>
          <cell r="BO392">
            <v>40974</v>
          </cell>
          <cell r="BP392" t="str">
            <v>x</v>
          </cell>
          <cell r="BQ392" t="str">
            <v>x</v>
          </cell>
          <cell r="BR392" t="str">
            <v>x</v>
          </cell>
          <cell r="BS392" t="str">
            <v>x</v>
          </cell>
          <cell r="BT392" t="str">
            <v>x</v>
          </cell>
          <cell r="BU392" t="str">
            <v>X</v>
          </cell>
          <cell r="BV392">
            <v>41092</v>
          </cell>
          <cell r="BW392">
            <v>0</v>
          </cell>
          <cell r="BX392">
            <v>0</v>
          </cell>
          <cell r="BY392">
            <v>0</v>
          </cell>
          <cell r="BZ392" t="str">
            <v>x</v>
          </cell>
          <cell r="CA392" t="str">
            <v>x</v>
          </cell>
          <cell r="CB392" t="str">
            <v>x</v>
          </cell>
          <cell r="CC392">
            <v>1</v>
          </cell>
          <cell r="CD392">
            <v>0</v>
          </cell>
          <cell r="CE392">
            <v>0</v>
          </cell>
          <cell r="CF392">
            <v>0</v>
          </cell>
          <cell r="CG392">
            <v>0</v>
          </cell>
          <cell r="CH392">
            <v>0</v>
          </cell>
          <cell r="CI392">
            <v>0</v>
          </cell>
          <cell r="CJ392">
            <v>0</v>
          </cell>
          <cell r="CK392">
            <v>0</v>
          </cell>
          <cell r="CL392">
            <v>0</v>
          </cell>
          <cell r="CM392">
            <v>0</v>
          </cell>
          <cell r="CN392">
            <v>0</v>
          </cell>
          <cell r="CO392">
            <v>0</v>
          </cell>
        </row>
        <row r="393">
          <cell r="B393" t="str">
            <v>C2029953-01</v>
          </cell>
          <cell r="C393" t="str">
            <v>SISA/Staatsolie Maatschappij</v>
          </cell>
          <cell r="D393" t="str">
            <v>Strunc</v>
          </cell>
          <cell r="E393">
            <v>0</v>
          </cell>
          <cell r="F393">
            <v>0</v>
          </cell>
          <cell r="G393">
            <v>0</v>
          </cell>
          <cell r="H393" t="str">
            <v>Suzy</v>
          </cell>
          <cell r="I393">
            <v>56520</v>
          </cell>
          <cell r="J393">
            <v>0</v>
          </cell>
          <cell r="K393">
            <v>0</v>
          </cell>
          <cell r="L393">
            <v>0</v>
          </cell>
          <cell r="M393">
            <v>1</v>
          </cell>
          <cell r="N393" t="str">
            <v>LF2440</v>
          </cell>
          <cell r="O393">
            <v>1995617</v>
          </cell>
          <cell r="P393">
            <v>0</v>
          </cell>
          <cell r="Q393" t="str">
            <v>CPX</v>
          </cell>
          <cell r="R393" t="str">
            <v>Pinn/API</v>
          </cell>
          <cell r="S393" t="str">
            <v>Y</v>
          </cell>
          <cell r="T393" t="str">
            <v>no</v>
          </cell>
          <cell r="U393">
            <v>0</v>
          </cell>
          <cell r="V393">
            <v>40766</v>
          </cell>
          <cell r="W393">
            <v>41080</v>
          </cell>
          <cell r="X393">
            <v>41131</v>
          </cell>
          <cell r="Y393">
            <v>0</v>
          </cell>
          <cell r="Z393">
            <v>40773</v>
          </cell>
          <cell r="AA393">
            <v>40773</v>
          </cell>
          <cell r="AB393">
            <v>40780</v>
          </cell>
          <cell r="AC393">
            <v>40851</v>
          </cell>
          <cell r="AD393">
            <v>40879</v>
          </cell>
          <cell r="AE393">
            <v>40870</v>
          </cell>
          <cell r="AF393">
            <v>40884</v>
          </cell>
          <cell r="AG393">
            <v>0</v>
          </cell>
          <cell r="AH393">
            <v>41101</v>
          </cell>
          <cell r="AI393">
            <v>40977</v>
          </cell>
          <cell r="AJ393">
            <v>85</v>
          </cell>
          <cell r="AK393">
            <v>52.142857142857146</v>
          </cell>
          <cell r="AL393">
            <v>0</v>
          </cell>
          <cell r="AM393">
            <v>0</v>
          </cell>
          <cell r="AN393">
            <v>0</v>
          </cell>
          <cell r="AO393">
            <v>0</v>
          </cell>
          <cell r="AP393">
            <v>40823</v>
          </cell>
          <cell r="AQ393">
            <v>0</v>
          </cell>
          <cell r="AR393">
            <v>0</v>
          </cell>
          <cell r="AS393">
            <v>0</v>
          </cell>
          <cell r="AT393">
            <v>0</v>
          </cell>
          <cell r="AU393">
            <v>0</v>
          </cell>
          <cell r="AV393">
            <v>40955</v>
          </cell>
          <cell r="AW393">
            <v>0</v>
          </cell>
          <cell r="AX393">
            <v>40988</v>
          </cell>
          <cell r="AY393">
            <v>41131</v>
          </cell>
          <cell r="AZ393">
            <v>365</v>
          </cell>
          <cell r="BA393">
            <v>136</v>
          </cell>
          <cell r="BB393" t="str">
            <v>Late</v>
          </cell>
          <cell r="BC393" t="str">
            <v/>
          </cell>
          <cell r="BD393" t="str">
            <v>No PO Attached</v>
          </cell>
          <cell r="BE393">
            <v>0</v>
          </cell>
          <cell r="BF393">
            <v>0</v>
          </cell>
          <cell r="BG393">
            <v>0</v>
          </cell>
          <cell r="BH393">
            <v>0</v>
          </cell>
          <cell r="BI393">
            <v>0</v>
          </cell>
          <cell r="BJ393">
            <v>40773</v>
          </cell>
          <cell r="BK393">
            <v>40780</v>
          </cell>
          <cell r="BL393">
            <v>40808</v>
          </cell>
          <cell r="BM393">
            <v>40794</v>
          </cell>
          <cell r="BN393">
            <v>41173</v>
          </cell>
          <cell r="BO393">
            <v>41180</v>
          </cell>
          <cell r="BP393">
            <v>40817</v>
          </cell>
          <cell r="BQ393" t="str">
            <v>X</v>
          </cell>
          <cell r="BR393">
            <v>41012</v>
          </cell>
          <cell r="BS393" t="str">
            <v>X</v>
          </cell>
          <cell r="BT393" t="str">
            <v>X</v>
          </cell>
          <cell r="BU393">
            <v>41192</v>
          </cell>
          <cell r="BV393" t="str">
            <v>X</v>
          </cell>
          <cell r="BW393">
            <v>0</v>
          </cell>
          <cell r="BX393">
            <v>0</v>
          </cell>
          <cell r="BY393">
            <v>0</v>
          </cell>
          <cell r="BZ393" t="str">
            <v>X</v>
          </cell>
          <cell r="CA393" t="str">
            <v>X</v>
          </cell>
          <cell r="CB393">
            <v>0</v>
          </cell>
          <cell r="CC393">
            <v>0.99</v>
          </cell>
          <cell r="CD393">
            <v>0</v>
          </cell>
          <cell r="CE393">
            <v>0</v>
          </cell>
          <cell r="CF393">
            <v>0</v>
          </cell>
          <cell r="CG393">
            <v>0</v>
          </cell>
          <cell r="CH393">
            <v>0</v>
          </cell>
          <cell r="CI393">
            <v>0</v>
          </cell>
          <cell r="CJ393">
            <v>0</v>
          </cell>
          <cell r="CK393">
            <v>0</v>
          </cell>
          <cell r="CL393">
            <v>0</v>
          </cell>
          <cell r="CM393">
            <v>0</v>
          </cell>
          <cell r="CN393">
            <v>0</v>
          </cell>
          <cell r="CO393">
            <v>0</v>
          </cell>
        </row>
        <row r="394">
          <cell r="B394" t="str">
            <v>A2053360-01</v>
          </cell>
          <cell r="C394" t="str">
            <v>Riese &amp; CIA, S.A.</v>
          </cell>
          <cell r="D394" t="str">
            <v>Boening</v>
          </cell>
          <cell r="E394">
            <v>0</v>
          </cell>
          <cell r="F394">
            <v>0</v>
          </cell>
          <cell r="G394">
            <v>0</v>
          </cell>
          <cell r="H394" t="str">
            <v>Madeleine</v>
          </cell>
          <cell r="I394">
            <v>1004365</v>
          </cell>
          <cell r="J394">
            <v>0</v>
          </cell>
          <cell r="K394">
            <v>0</v>
          </cell>
          <cell r="L394">
            <v>0</v>
          </cell>
          <cell r="M394">
            <v>1</v>
          </cell>
          <cell r="N394" t="str">
            <v>LMV-322</v>
          </cell>
          <cell r="O394">
            <v>28979</v>
          </cell>
          <cell r="P394">
            <v>0</v>
          </cell>
          <cell r="Q394" t="str">
            <v>STD</v>
          </cell>
          <cell r="R394" t="str">
            <v>PA</v>
          </cell>
          <cell r="S394" t="str">
            <v>N</v>
          </cell>
          <cell r="T394" t="str">
            <v>no</v>
          </cell>
          <cell r="U394">
            <v>0</v>
          </cell>
          <cell r="V394">
            <v>40823</v>
          </cell>
          <cell r="W394">
            <v>40931</v>
          </cell>
          <cell r="X394">
            <v>40938</v>
          </cell>
          <cell r="Y394">
            <v>0</v>
          </cell>
          <cell r="Z394">
            <v>40830</v>
          </cell>
          <cell r="AA394">
            <v>40830</v>
          </cell>
          <cell r="AB394">
            <v>40830</v>
          </cell>
          <cell r="AC394">
            <v>40826</v>
          </cell>
          <cell r="AD394">
            <v>40840</v>
          </cell>
          <cell r="AE394">
            <v>40883</v>
          </cell>
          <cell r="AF394">
            <v>40886</v>
          </cell>
          <cell r="AG394">
            <v>0</v>
          </cell>
          <cell r="AH394">
            <v>40908</v>
          </cell>
          <cell r="AI394" t="str">
            <v>-</v>
          </cell>
          <cell r="AJ394">
            <v>46</v>
          </cell>
          <cell r="AK394">
            <v>16.428571428571427</v>
          </cell>
          <cell r="AL394">
            <v>0</v>
          </cell>
          <cell r="AM394">
            <v>0</v>
          </cell>
          <cell r="AN394">
            <v>0</v>
          </cell>
          <cell r="AO394">
            <v>40786</v>
          </cell>
          <cell r="AP394">
            <v>0</v>
          </cell>
          <cell r="AQ394">
            <v>0</v>
          </cell>
          <cell r="AR394">
            <v>0</v>
          </cell>
          <cell r="AS394">
            <v>0</v>
          </cell>
          <cell r="AT394">
            <v>0</v>
          </cell>
          <cell r="AU394">
            <v>0</v>
          </cell>
          <cell r="AV394">
            <v>40833</v>
          </cell>
          <cell r="AW394">
            <v>0</v>
          </cell>
          <cell r="AX394">
            <v>40863</v>
          </cell>
          <cell r="AY394">
            <v>40935</v>
          </cell>
          <cell r="AZ394">
            <v>112</v>
          </cell>
          <cell r="BA394">
            <v>7</v>
          </cell>
          <cell r="BB394" t="str">
            <v>On-Time/Early</v>
          </cell>
          <cell r="BC394" t="str">
            <v/>
          </cell>
          <cell r="BD394" t="str">
            <v>FCA</v>
          </cell>
          <cell r="BE394" t="str">
            <v>Arvada</v>
          </cell>
          <cell r="BF394" t="str">
            <v>USA</v>
          </cell>
          <cell r="BG394">
            <v>0</v>
          </cell>
          <cell r="BH394">
            <v>0</v>
          </cell>
          <cell r="BI394">
            <v>0</v>
          </cell>
          <cell r="BJ394">
            <v>40830</v>
          </cell>
          <cell r="BK394">
            <v>40837</v>
          </cell>
          <cell r="BL394">
            <v>40837</v>
          </cell>
          <cell r="BM394">
            <v>40851</v>
          </cell>
          <cell r="BN394">
            <v>40952</v>
          </cell>
          <cell r="BO394">
            <v>40959</v>
          </cell>
          <cell r="BP394" t="str">
            <v>X</v>
          </cell>
          <cell r="BQ394" t="str">
            <v>X</v>
          </cell>
          <cell r="BR394" t="str">
            <v>X</v>
          </cell>
          <cell r="BS394" t="str">
            <v>X</v>
          </cell>
          <cell r="BT394" t="str">
            <v>X</v>
          </cell>
          <cell r="BU394" t="str">
            <v>X</v>
          </cell>
          <cell r="BV394" t="str">
            <v>X</v>
          </cell>
          <cell r="BW394">
            <v>0</v>
          </cell>
          <cell r="BX394">
            <v>0</v>
          </cell>
          <cell r="BY394">
            <v>0</v>
          </cell>
          <cell r="BZ394" t="str">
            <v>X</v>
          </cell>
          <cell r="CA394" t="str">
            <v>X</v>
          </cell>
          <cell r="CB394" t="str">
            <v>X</v>
          </cell>
          <cell r="CC394">
            <v>1</v>
          </cell>
          <cell r="CD394">
            <v>0</v>
          </cell>
          <cell r="CE394">
            <v>0</v>
          </cell>
          <cell r="CF394">
            <v>0</v>
          </cell>
          <cell r="CG394">
            <v>0</v>
          </cell>
          <cell r="CH394">
            <v>0</v>
          </cell>
          <cell r="CI394">
            <v>0</v>
          </cell>
          <cell r="CJ394">
            <v>0</v>
          </cell>
          <cell r="CK394">
            <v>0</v>
          </cell>
          <cell r="CL394">
            <v>0</v>
          </cell>
          <cell r="CM394">
            <v>0</v>
          </cell>
          <cell r="CN394">
            <v>0</v>
          </cell>
          <cell r="CO394">
            <v>0</v>
          </cell>
        </row>
        <row r="395">
          <cell r="B395" t="str">
            <v>A2055756-01</v>
          </cell>
          <cell r="C395" t="str">
            <v>National Process Equipment, Inc.</v>
          </cell>
          <cell r="D395" t="str">
            <v>Lothe</v>
          </cell>
          <cell r="E395">
            <v>0</v>
          </cell>
          <cell r="F395">
            <v>0</v>
          </cell>
          <cell r="G395">
            <v>0</v>
          </cell>
          <cell r="H395" t="str">
            <v>Madeleine</v>
          </cell>
          <cell r="I395" t="str">
            <v>104028-3</v>
          </cell>
          <cell r="J395">
            <v>0</v>
          </cell>
          <cell r="K395">
            <v>0</v>
          </cell>
          <cell r="L395">
            <v>0</v>
          </cell>
          <cell r="M395">
            <v>1</v>
          </cell>
          <cell r="N395" t="str">
            <v>LMV-801Z</v>
          </cell>
          <cell r="O395">
            <v>44575.55</v>
          </cell>
          <cell r="P395">
            <v>0</v>
          </cell>
          <cell r="Q395" t="str">
            <v>STD</v>
          </cell>
          <cell r="R395" t="str">
            <v>PB</v>
          </cell>
          <cell r="S395" t="str">
            <v>N</v>
          </cell>
          <cell r="T395" t="str">
            <v>no</v>
          </cell>
          <cell r="U395">
            <v>0</v>
          </cell>
          <cell r="V395">
            <v>40830</v>
          </cell>
          <cell r="W395">
            <v>40940</v>
          </cell>
          <cell r="X395">
            <v>40949</v>
          </cell>
          <cell r="Y395">
            <v>0</v>
          </cell>
          <cell r="Z395">
            <v>40837</v>
          </cell>
          <cell r="AA395">
            <v>40837</v>
          </cell>
          <cell r="AB395">
            <v>40837</v>
          </cell>
          <cell r="AC395">
            <v>40837</v>
          </cell>
          <cell r="AD395">
            <v>40851</v>
          </cell>
          <cell r="AE395">
            <v>40885</v>
          </cell>
          <cell r="AF395">
            <v>40888</v>
          </cell>
          <cell r="AG395">
            <v>0</v>
          </cell>
          <cell r="AH395">
            <v>40919</v>
          </cell>
          <cell r="AI395" t="str">
            <v>-</v>
          </cell>
          <cell r="AJ395">
            <v>41</v>
          </cell>
          <cell r="AK395">
            <v>17</v>
          </cell>
          <cell r="AL395">
            <v>0</v>
          </cell>
          <cell r="AM395">
            <v>0</v>
          </cell>
          <cell r="AN395">
            <v>0</v>
          </cell>
          <cell r="AO395">
            <v>0</v>
          </cell>
          <cell r="AP395">
            <v>0</v>
          </cell>
          <cell r="AQ395">
            <v>0</v>
          </cell>
          <cell r="AR395">
            <v>0</v>
          </cell>
          <cell r="AS395">
            <v>0</v>
          </cell>
          <cell r="AT395">
            <v>0</v>
          </cell>
          <cell r="AU395">
            <v>0</v>
          </cell>
          <cell r="AV395">
            <v>40907</v>
          </cell>
          <cell r="AW395">
            <v>0</v>
          </cell>
          <cell r="AX395">
            <v>40913</v>
          </cell>
          <cell r="AY395">
            <v>40953</v>
          </cell>
          <cell r="AZ395">
            <v>123</v>
          </cell>
          <cell r="BA395">
            <v>56</v>
          </cell>
          <cell r="BB395" t="str">
            <v>Late</v>
          </cell>
          <cell r="BC395" t="str">
            <v/>
          </cell>
          <cell r="BD395" t="str">
            <v>EXW</v>
          </cell>
          <cell r="BE395" t="str">
            <v>Arvada</v>
          </cell>
          <cell r="BF395" t="str">
            <v>Canada</v>
          </cell>
          <cell r="BG395">
            <v>0</v>
          </cell>
          <cell r="BH395">
            <v>0</v>
          </cell>
          <cell r="BI395">
            <v>0</v>
          </cell>
          <cell r="BJ395">
            <v>40837</v>
          </cell>
          <cell r="BK395">
            <v>40844</v>
          </cell>
          <cell r="BL395">
            <v>40846</v>
          </cell>
          <cell r="BM395">
            <v>40858</v>
          </cell>
          <cell r="BN395">
            <v>40963</v>
          </cell>
          <cell r="BO395">
            <v>40970</v>
          </cell>
          <cell r="BP395" t="str">
            <v>X</v>
          </cell>
          <cell r="BQ395" t="str">
            <v>X</v>
          </cell>
          <cell r="BR395" t="str">
            <v>X</v>
          </cell>
          <cell r="BS395" t="str">
            <v>X</v>
          </cell>
          <cell r="BT395" t="str">
            <v>X</v>
          </cell>
          <cell r="BU395" t="str">
            <v>X</v>
          </cell>
          <cell r="BV395" t="str">
            <v>X</v>
          </cell>
          <cell r="BW395">
            <v>0</v>
          </cell>
          <cell r="BX395">
            <v>0</v>
          </cell>
          <cell r="BY395">
            <v>0</v>
          </cell>
          <cell r="BZ395" t="str">
            <v>X</v>
          </cell>
          <cell r="CA395" t="str">
            <v>X</v>
          </cell>
          <cell r="CB395" t="str">
            <v>X</v>
          </cell>
          <cell r="CC395">
            <v>1</v>
          </cell>
          <cell r="CD395">
            <v>0</v>
          </cell>
          <cell r="CE395">
            <v>0</v>
          </cell>
          <cell r="CF395">
            <v>0</v>
          </cell>
          <cell r="CG395">
            <v>0</v>
          </cell>
          <cell r="CH395">
            <v>0</v>
          </cell>
          <cell r="CI395">
            <v>0</v>
          </cell>
          <cell r="CJ395">
            <v>0</v>
          </cell>
          <cell r="CK395">
            <v>0</v>
          </cell>
          <cell r="CL395">
            <v>0</v>
          </cell>
          <cell r="CM395">
            <v>0</v>
          </cell>
          <cell r="CN395">
            <v>0</v>
          </cell>
          <cell r="CO395">
            <v>0</v>
          </cell>
        </row>
        <row r="396">
          <cell r="B396" t="str">
            <v>A2055756-02</v>
          </cell>
          <cell r="C396" t="str">
            <v>National Process Equipment, Inc.</v>
          </cell>
          <cell r="D396" t="str">
            <v>Lothe</v>
          </cell>
          <cell r="E396">
            <v>0</v>
          </cell>
          <cell r="F396">
            <v>0</v>
          </cell>
          <cell r="G396">
            <v>0</v>
          </cell>
          <cell r="H396" t="str">
            <v>Madeleine</v>
          </cell>
          <cell r="I396" t="str">
            <v>104028-03</v>
          </cell>
          <cell r="J396">
            <v>0</v>
          </cell>
          <cell r="K396">
            <v>0</v>
          </cell>
          <cell r="L396" t="str">
            <v>Chapman</v>
          </cell>
          <cell r="M396">
            <v>1</v>
          </cell>
          <cell r="N396" t="str">
            <v>LMV-802Z</v>
          </cell>
          <cell r="O396">
            <v>39470.160000000003</v>
          </cell>
          <cell r="P396">
            <v>0</v>
          </cell>
          <cell r="Q396" t="str">
            <v>STD</v>
          </cell>
          <cell r="R396" t="str">
            <v>PB</v>
          </cell>
          <cell r="S396" t="str">
            <v>N</v>
          </cell>
          <cell r="T396" t="str">
            <v>N</v>
          </cell>
          <cell r="U396">
            <v>0</v>
          </cell>
          <cell r="V396">
            <v>40830</v>
          </cell>
          <cell r="W396">
            <v>40940</v>
          </cell>
          <cell r="X396">
            <v>41026</v>
          </cell>
          <cell r="Y396">
            <v>0</v>
          </cell>
          <cell r="Z396">
            <v>40837</v>
          </cell>
          <cell r="AA396">
            <v>40837</v>
          </cell>
          <cell r="AB396">
            <v>40837</v>
          </cell>
          <cell r="AC396">
            <v>40914</v>
          </cell>
          <cell r="AD396">
            <v>40928</v>
          </cell>
          <cell r="AE396">
            <v>40885</v>
          </cell>
          <cell r="AF396">
            <v>40888</v>
          </cell>
          <cell r="AG396">
            <v>0</v>
          </cell>
          <cell r="AH396">
            <v>40996</v>
          </cell>
          <cell r="AI396" t="str">
            <v>-</v>
          </cell>
          <cell r="AJ396">
            <v>41</v>
          </cell>
          <cell r="AK396">
            <v>28</v>
          </cell>
          <cell r="AL396">
            <v>0</v>
          </cell>
          <cell r="AM396">
            <v>0</v>
          </cell>
          <cell r="AN396">
            <v>0</v>
          </cell>
          <cell r="AO396">
            <v>0</v>
          </cell>
          <cell r="AP396">
            <v>0</v>
          </cell>
          <cell r="AQ396">
            <v>0</v>
          </cell>
          <cell r="AR396">
            <v>0</v>
          </cell>
          <cell r="AS396">
            <v>0</v>
          </cell>
          <cell r="AT396">
            <v>0</v>
          </cell>
          <cell r="AU396">
            <v>0</v>
          </cell>
          <cell r="AV396">
            <v>40914</v>
          </cell>
          <cell r="AW396">
            <v>0</v>
          </cell>
          <cell r="AX396">
            <v>40921</v>
          </cell>
          <cell r="AY396">
            <v>41018</v>
          </cell>
          <cell r="AZ396">
            <v>188</v>
          </cell>
          <cell r="BA396">
            <v>61</v>
          </cell>
          <cell r="BB396" t="str">
            <v>Late</v>
          </cell>
          <cell r="BC396" t="str">
            <v/>
          </cell>
          <cell r="BD396" t="str">
            <v>EXW</v>
          </cell>
          <cell r="BE396" t="str">
            <v>Arvada</v>
          </cell>
          <cell r="BF396" t="str">
            <v>Canada</v>
          </cell>
          <cell r="BG396">
            <v>0</v>
          </cell>
          <cell r="BH396">
            <v>0</v>
          </cell>
          <cell r="BI396">
            <v>0</v>
          </cell>
          <cell r="BJ396">
            <v>40837</v>
          </cell>
          <cell r="BK396">
            <v>40844</v>
          </cell>
          <cell r="BL396">
            <v>40846</v>
          </cell>
          <cell r="BM396">
            <v>40858</v>
          </cell>
          <cell r="BN396">
            <v>41040</v>
          </cell>
          <cell r="BO396">
            <v>41047</v>
          </cell>
          <cell r="BP396" t="str">
            <v>X</v>
          </cell>
          <cell r="BQ396" t="str">
            <v>X</v>
          </cell>
          <cell r="BR396" t="str">
            <v>X</v>
          </cell>
          <cell r="BS396" t="str">
            <v>X</v>
          </cell>
          <cell r="BT396" t="str">
            <v>X</v>
          </cell>
          <cell r="BU396" t="str">
            <v>X</v>
          </cell>
          <cell r="BV396" t="str">
            <v>X</v>
          </cell>
          <cell r="BW396">
            <v>0</v>
          </cell>
          <cell r="BX396">
            <v>0</v>
          </cell>
          <cell r="BY396">
            <v>0</v>
          </cell>
          <cell r="BZ396" t="str">
            <v>X</v>
          </cell>
          <cell r="CA396" t="str">
            <v>X</v>
          </cell>
          <cell r="CB396" t="str">
            <v>X</v>
          </cell>
          <cell r="CC396">
            <v>1</v>
          </cell>
          <cell r="CD396">
            <v>0</v>
          </cell>
          <cell r="CE396">
            <v>0</v>
          </cell>
          <cell r="CF396">
            <v>0</v>
          </cell>
          <cell r="CG396">
            <v>0</v>
          </cell>
          <cell r="CH396">
            <v>0</v>
          </cell>
          <cell r="CI396">
            <v>0</v>
          </cell>
          <cell r="CJ396">
            <v>0</v>
          </cell>
          <cell r="CK396">
            <v>0</v>
          </cell>
          <cell r="CL396">
            <v>0</v>
          </cell>
          <cell r="CM396">
            <v>0</v>
          </cell>
          <cell r="CN396">
            <v>0</v>
          </cell>
          <cell r="CO396">
            <v>0</v>
          </cell>
        </row>
        <row r="397">
          <cell r="B397" t="str">
            <v>A2057894-01</v>
          </cell>
          <cell r="C397" t="str">
            <v>Toledo Refining Co. LLC</v>
          </cell>
          <cell r="D397" t="str">
            <v>Elkins</v>
          </cell>
          <cell r="E397">
            <v>0</v>
          </cell>
          <cell r="F397">
            <v>0</v>
          </cell>
          <cell r="G397">
            <v>0</v>
          </cell>
          <cell r="H397" t="str">
            <v>Madeleine</v>
          </cell>
          <cell r="I397" t="str">
            <v>TL056550/1</v>
          </cell>
          <cell r="J397">
            <v>0</v>
          </cell>
          <cell r="K397">
            <v>0</v>
          </cell>
          <cell r="L397">
            <v>0</v>
          </cell>
          <cell r="M397">
            <v>1</v>
          </cell>
          <cell r="N397" t="str">
            <v>LMV-801</v>
          </cell>
          <cell r="O397">
            <v>41195</v>
          </cell>
          <cell r="P397">
            <v>0</v>
          </cell>
          <cell r="Q397" t="str">
            <v>STD</v>
          </cell>
          <cell r="R397" t="str">
            <v>PA</v>
          </cell>
          <cell r="S397" t="str">
            <v>N</v>
          </cell>
          <cell r="T397" t="str">
            <v>no</v>
          </cell>
          <cell r="U397">
            <v>0</v>
          </cell>
          <cell r="V397">
            <v>40836</v>
          </cell>
          <cell r="W397">
            <v>40936</v>
          </cell>
          <cell r="X397">
            <v>41044</v>
          </cell>
          <cell r="Y397">
            <v>0</v>
          </cell>
          <cell r="Z397">
            <v>40843</v>
          </cell>
          <cell r="AA397">
            <v>40843</v>
          </cell>
          <cell r="AB397">
            <v>40843</v>
          </cell>
          <cell r="AC397">
            <v>40932</v>
          </cell>
          <cell r="AD397">
            <v>40946</v>
          </cell>
          <cell r="AE397">
            <v>40888</v>
          </cell>
          <cell r="AF397">
            <v>40891</v>
          </cell>
          <cell r="AG397">
            <v>0</v>
          </cell>
          <cell r="AH397">
            <v>41014</v>
          </cell>
          <cell r="AI397" t="str">
            <v>-</v>
          </cell>
          <cell r="AJ397">
            <v>40</v>
          </cell>
          <cell r="AK397">
            <v>29.714285714285715</v>
          </cell>
          <cell r="AL397">
            <v>0</v>
          </cell>
          <cell r="AM397">
            <v>0</v>
          </cell>
          <cell r="AN397">
            <v>0</v>
          </cell>
          <cell r="AO397">
            <v>0</v>
          </cell>
          <cell r="AP397">
            <v>40808</v>
          </cell>
          <cell r="AQ397">
            <v>40876</v>
          </cell>
          <cell r="AR397">
            <v>0</v>
          </cell>
          <cell r="AS397">
            <v>0</v>
          </cell>
          <cell r="AT397">
            <v>0</v>
          </cell>
          <cell r="AU397">
            <v>0</v>
          </cell>
          <cell r="AV397">
            <v>40889</v>
          </cell>
          <cell r="AW397">
            <v>0</v>
          </cell>
          <cell r="AX397">
            <v>40918</v>
          </cell>
          <cell r="AY397">
            <v>41052</v>
          </cell>
          <cell r="AZ397">
            <v>216</v>
          </cell>
          <cell r="BA397">
            <v>38</v>
          </cell>
          <cell r="BB397" t="str">
            <v>On-Time/Early</v>
          </cell>
          <cell r="BC397" t="str">
            <v>On-Time/Early</v>
          </cell>
          <cell r="BD397" t="str">
            <v>FOB</v>
          </cell>
          <cell r="BE397" t="str">
            <v>Arvada</v>
          </cell>
          <cell r="BF397" t="str">
            <v>USA</v>
          </cell>
          <cell r="BG397">
            <v>0</v>
          </cell>
          <cell r="BH397">
            <v>0</v>
          </cell>
          <cell r="BI397">
            <v>0</v>
          </cell>
          <cell r="BJ397">
            <v>40843</v>
          </cell>
          <cell r="BK397">
            <v>40850</v>
          </cell>
          <cell r="BL397">
            <v>40850</v>
          </cell>
          <cell r="BM397">
            <v>40864</v>
          </cell>
          <cell r="BN397">
            <v>41058</v>
          </cell>
          <cell r="BO397">
            <v>41065</v>
          </cell>
          <cell r="BP397" t="str">
            <v>X</v>
          </cell>
          <cell r="BQ397" t="str">
            <v>X</v>
          </cell>
          <cell r="BR397" t="str">
            <v>X</v>
          </cell>
          <cell r="BS397" t="str">
            <v>X</v>
          </cell>
          <cell r="BT397" t="str">
            <v>X</v>
          </cell>
          <cell r="BU397" t="str">
            <v>X</v>
          </cell>
          <cell r="BV397" t="str">
            <v>X</v>
          </cell>
          <cell r="BW397">
            <v>0</v>
          </cell>
          <cell r="BX397">
            <v>0</v>
          </cell>
          <cell r="BY397">
            <v>0</v>
          </cell>
          <cell r="BZ397" t="str">
            <v>X</v>
          </cell>
          <cell r="CA397" t="str">
            <v>X</v>
          </cell>
          <cell r="CB397" t="str">
            <v>X</v>
          </cell>
          <cell r="CC397">
            <v>1</v>
          </cell>
          <cell r="CD397">
            <v>0</v>
          </cell>
        </row>
        <row r="398">
          <cell r="B398" t="str">
            <v>A2012772-04-06</v>
          </cell>
          <cell r="C398" t="str">
            <v>Vibropac</v>
          </cell>
          <cell r="D398" t="str">
            <v>Kennedy</v>
          </cell>
          <cell r="E398">
            <v>0</v>
          </cell>
          <cell r="F398">
            <v>0</v>
          </cell>
          <cell r="G398">
            <v>0</v>
          </cell>
          <cell r="H398" t="str">
            <v>Christina</v>
          </cell>
          <cell r="I398">
            <v>9333</v>
          </cell>
          <cell r="J398">
            <v>0</v>
          </cell>
          <cell r="K398">
            <v>0</v>
          </cell>
          <cell r="L398" t="str">
            <v>Hepler</v>
          </cell>
          <cell r="M398">
            <v>3</v>
          </cell>
          <cell r="N398" t="str">
            <v>LMV-311Z</v>
          </cell>
          <cell r="O398">
            <v>382498.93</v>
          </cell>
          <cell r="P398">
            <v>0</v>
          </cell>
          <cell r="Q398" t="str">
            <v>CPX</v>
          </cell>
          <cell r="R398" t="str">
            <v>PD</v>
          </cell>
          <cell r="S398" t="str">
            <v>TBD</v>
          </cell>
          <cell r="T398" t="str">
            <v>no</v>
          </cell>
          <cell r="U398">
            <v>0</v>
          </cell>
          <cell r="V398">
            <v>40724</v>
          </cell>
          <cell r="W398">
            <v>40959</v>
          </cell>
          <cell r="X398">
            <v>40967</v>
          </cell>
          <cell r="Y398">
            <v>0</v>
          </cell>
          <cell r="Z398">
            <v>40731</v>
          </cell>
          <cell r="AA398">
            <v>40731</v>
          </cell>
          <cell r="AB398">
            <v>40731</v>
          </cell>
          <cell r="AC398">
            <v>40855</v>
          </cell>
          <cell r="AD398">
            <v>40869</v>
          </cell>
          <cell r="AE398">
            <v>40888</v>
          </cell>
          <cell r="AF398">
            <v>40892</v>
          </cell>
          <cell r="AG398">
            <v>0</v>
          </cell>
          <cell r="AH398">
            <v>40937</v>
          </cell>
          <cell r="AI398" t="str">
            <v>-</v>
          </cell>
          <cell r="AJ398">
            <v>121</v>
          </cell>
          <cell r="AK398">
            <v>34.714285714285715</v>
          </cell>
          <cell r="AL398">
            <v>0</v>
          </cell>
          <cell r="AM398">
            <v>0</v>
          </cell>
          <cell r="AN398">
            <v>0</v>
          </cell>
          <cell r="AO398">
            <v>0</v>
          </cell>
          <cell r="AP398">
            <v>0</v>
          </cell>
          <cell r="AQ398">
            <v>40722</v>
          </cell>
          <cell r="AR398">
            <v>0</v>
          </cell>
          <cell r="AS398">
            <v>0</v>
          </cell>
          <cell r="AT398">
            <v>0</v>
          </cell>
          <cell r="AU398">
            <v>0</v>
          </cell>
          <cell r="AV398">
            <v>40837</v>
          </cell>
          <cell r="AW398">
            <v>0</v>
          </cell>
          <cell r="AX398">
            <v>40849</v>
          </cell>
          <cell r="AY398">
            <v>40966</v>
          </cell>
          <cell r="AZ398">
            <v>242</v>
          </cell>
          <cell r="BA398">
            <v>82</v>
          </cell>
          <cell r="BB398" t="str">
            <v>On-Time/Early</v>
          </cell>
          <cell r="BC398" t="str">
            <v>On-Time/Early</v>
          </cell>
          <cell r="BD398" t="str">
            <v>FCA</v>
          </cell>
          <cell r="BE398">
            <v>0</v>
          </cell>
          <cell r="BF398" t="str">
            <v>BRAZIL</v>
          </cell>
          <cell r="BG398">
            <v>0</v>
          </cell>
          <cell r="BH398" t="str">
            <v>SA</v>
          </cell>
          <cell r="BI398" t="str">
            <v>INCOTERMS 2000</v>
          </cell>
          <cell r="BJ398">
            <v>40731</v>
          </cell>
          <cell r="BK398">
            <v>40738</v>
          </cell>
          <cell r="BL398">
            <v>40743</v>
          </cell>
          <cell r="BM398">
            <v>40752</v>
          </cell>
          <cell r="BN398">
            <v>40981</v>
          </cell>
          <cell r="BO398">
            <v>40988</v>
          </cell>
          <cell r="BP398" t="str">
            <v>X</v>
          </cell>
          <cell r="BQ398" t="str">
            <v>X</v>
          </cell>
          <cell r="BR398" t="str">
            <v>X</v>
          </cell>
          <cell r="BS398" t="str">
            <v>X</v>
          </cell>
          <cell r="BT398" t="str">
            <v>X</v>
          </cell>
          <cell r="BU398" t="str">
            <v>X</v>
          </cell>
          <cell r="BV398" t="str">
            <v>X</v>
          </cell>
          <cell r="BW398">
            <v>0</v>
          </cell>
          <cell r="BX398">
            <v>0</v>
          </cell>
          <cell r="BY398">
            <v>0</v>
          </cell>
          <cell r="BZ398" t="str">
            <v>X</v>
          </cell>
          <cell r="CA398" t="str">
            <v>X</v>
          </cell>
          <cell r="CB398" t="str">
            <v>X</v>
          </cell>
          <cell r="CC398">
            <v>1</v>
          </cell>
          <cell r="CD398">
            <v>0</v>
          </cell>
          <cell r="CE398">
            <v>0</v>
          </cell>
        </row>
        <row r="399">
          <cell r="B399" t="str">
            <v>A2012772-01-03</v>
          </cell>
          <cell r="C399" t="str">
            <v>Vibropac</v>
          </cell>
          <cell r="D399" t="str">
            <v>Kennedy</v>
          </cell>
          <cell r="E399">
            <v>0</v>
          </cell>
          <cell r="F399">
            <v>0</v>
          </cell>
          <cell r="G399">
            <v>0</v>
          </cell>
          <cell r="H399" t="str">
            <v>Christina</v>
          </cell>
          <cell r="I399">
            <v>9333</v>
          </cell>
          <cell r="J399">
            <v>0</v>
          </cell>
          <cell r="K399">
            <v>0</v>
          </cell>
          <cell r="L399" t="str">
            <v>Hepler</v>
          </cell>
          <cell r="M399">
            <v>3</v>
          </cell>
          <cell r="N399" t="str">
            <v>LMV-311Z</v>
          </cell>
          <cell r="O399">
            <v>319127.28999999998</v>
          </cell>
          <cell r="P399">
            <v>0</v>
          </cell>
          <cell r="Q399" t="str">
            <v>CPX</v>
          </cell>
          <cell r="R399" t="str">
            <v>PD</v>
          </cell>
          <cell r="S399" t="str">
            <v>TBD</v>
          </cell>
          <cell r="T399" t="str">
            <v>no</v>
          </cell>
          <cell r="U399">
            <v>0</v>
          </cell>
          <cell r="V399">
            <v>40724</v>
          </cell>
          <cell r="W399">
            <v>40959</v>
          </cell>
          <cell r="X399">
            <v>41044</v>
          </cell>
          <cell r="Y399">
            <v>0</v>
          </cell>
          <cell r="Z399">
            <v>40731</v>
          </cell>
          <cell r="AA399">
            <v>40731</v>
          </cell>
          <cell r="AB399">
            <v>40731</v>
          </cell>
          <cell r="AC399">
            <v>40932</v>
          </cell>
          <cell r="AD399">
            <v>40946</v>
          </cell>
          <cell r="AE399">
            <v>40888</v>
          </cell>
          <cell r="AF399">
            <v>40892</v>
          </cell>
          <cell r="AG399">
            <v>0</v>
          </cell>
          <cell r="AH399">
            <v>41014</v>
          </cell>
          <cell r="AI399" t="str">
            <v>-</v>
          </cell>
          <cell r="AJ399">
            <v>121</v>
          </cell>
          <cell r="AK399">
            <v>45.714285714285715</v>
          </cell>
          <cell r="AL399">
            <v>0</v>
          </cell>
          <cell r="AM399">
            <v>0</v>
          </cell>
          <cell r="AN399">
            <v>0</v>
          </cell>
          <cell r="AO399">
            <v>0</v>
          </cell>
          <cell r="AP399">
            <v>40879</v>
          </cell>
          <cell r="AQ399">
            <v>0</v>
          </cell>
          <cell r="AR399">
            <v>0</v>
          </cell>
          <cell r="AS399">
            <v>0</v>
          </cell>
          <cell r="AT399">
            <v>0</v>
          </cell>
          <cell r="AU399">
            <v>0</v>
          </cell>
          <cell r="AV399">
            <v>40897</v>
          </cell>
          <cell r="AW399">
            <v>0</v>
          </cell>
          <cell r="AX399">
            <v>40920</v>
          </cell>
          <cell r="AY399">
            <v>41044</v>
          </cell>
          <cell r="AZ399">
            <v>320</v>
          </cell>
          <cell r="BA399">
            <v>124</v>
          </cell>
          <cell r="BB399" t="str">
            <v>Late</v>
          </cell>
          <cell r="BC399" t="str">
            <v/>
          </cell>
          <cell r="BD399" t="str">
            <v>FCA</v>
          </cell>
          <cell r="BE399">
            <v>0</v>
          </cell>
          <cell r="BF399" t="str">
            <v>BRAZIL</v>
          </cell>
          <cell r="BG399">
            <v>0</v>
          </cell>
          <cell r="BH399" t="str">
            <v>SA</v>
          </cell>
          <cell r="BI399" t="str">
            <v>INCOTERMS 2000</v>
          </cell>
          <cell r="BJ399">
            <v>40731</v>
          </cell>
          <cell r="BK399">
            <v>40738</v>
          </cell>
          <cell r="BL399">
            <v>40743</v>
          </cell>
          <cell r="BM399">
            <v>40752</v>
          </cell>
          <cell r="BN399">
            <v>41058</v>
          </cell>
          <cell r="BO399">
            <v>41065</v>
          </cell>
          <cell r="BP399" t="str">
            <v>X</v>
          </cell>
          <cell r="BQ399" t="str">
            <v>X</v>
          </cell>
          <cell r="BR399" t="str">
            <v>X</v>
          </cell>
          <cell r="BS399" t="str">
            <v>X</v>
          </cell>
          <cell r="BT399" t="str">
            <v>X</v>
          </cell>
          <cell r="BU399" t="str">
            <v>X</v>
          </cell>
          <cell r="BV399" t="str">
            <v>X</v>
          </cell>
          <cell r="BW399">
            <v>0</v>
          </cell>
          <cell r="BX399">
            <v>0</v>
          </cell>
          <cell r="BY399">
            <v>0</v>
          </cell>
          <cell r="BZ399" t="str">
            <v>X</v>
          </cell>
          <cell r="CA399" t="str">
            <v>X</v>
          </cell>
          <cell r="CB399" t="str">
            <v>X</v>
          </cell>
          <cell r="CC399">
            <v>1</v>
          </cell>
          <cell r="CD399">
            <v>0</v>
          </cell>
          <cell r="CE399">
            <v>0</v>
          </cell>
          <cell r="CF399">
            <v>0</v>
          </cell>
          <cell r="CG399">
            <v>0</v>
          </cell>
          <cell r="CH399">
            <v>0</v>
          </cell>
          <cell r="CI399">
            <v>0</v>
          </cell>
          <cell r="CJ399">
            <v>0</v>
          </cell>
          <cell r="CK399">
            <v>0</v>
          </cell>
          <cell r="CL399">
            <v>0</v>
          </cell>
          <cell r="CM399">
            <v>0</v>
          </cell>
          <cell r="CN399">
            <v>0</v>
          </cell>
          <cell r="CO399">
            <v>0</v>
          </cell>
        </row>
        <row r="400">
          <cell r="B400" t="str">
            <v>A2067138-01</v>
          </cell>
          <cell r="C400" t="str">
            <v>Unit Process / BP Cherry</v>
          </cell>
          <cell r="D400" t="str">
            <v>DeRoo</v>
          </cell>
          <cell r="E400">
            <v>0</v>
          </cell>
          <cell r="F400">
            <v>0</v>
          </cell>
          <cell r="G400">
            <v>0</v>
          </cell>
          <cell r="H400" t="str">
            <v>Mary</v>
          </cell>
          <cell r="I400">
            <v>605571</v>
          </cell>
          <cell r="J400">
            <v>0</v>
          </cell>
          <cell r="K400">
            <v>0</v>
          </cell>
          <cell r="L400">
            <v>0</v>
          </cell>
          <cell r="M400">
            <v>1</v>
          </cell>
          <cell r="N400" t="str">
            <v>LMV-801</v>
          </cell>
          <cell r="O400">
            <v>10172</v>
          </cell>
          <cell r="P400">
            <v>0</v>
          </cell>
          <cell r="Q400" t="str">
            <v>STD</v>
          </cell>
          <cell r="R400" t="str">
            <v>PA</v>
          </cell>
          <cell r="S400" t="str">
            <v>N</v>
          </cell>
          <cell r="T400" t="str">
            <v>no</v>
          </cell>
          <cell r="U400">
            <v>0</v>
          </cell>
          <cell r="V400">
            <v>40857</v>
          </cell>
          <cell r="W400">
            <v>40938</v>
          </cell>
          <cell r="X400">
            <v>40938</v>
          </cell>
          <cell r="Y400">
            <v>0</v>
          </cell>
          <cell r="Z400">
            <v>40864</v>
          </cell>
          <cell r="AA400">
            <v>40864</v>
          </cell>
          <cell r="AB400">
            <v>40864</v>
          </cell>
          <cell r="AC400">
            <v>40826</v>
          </cell>
          <cell r="AD400">
            <v>40840</v>
          </cell>
          <cell r="AE400">
            <v>40890</v>
          </cell>
          <cell r="AF400">
            <v>40893</v>
          </cell>
          <cell r="AG400">
            <v>0</v>
          </cell>
          <cell r="AH400">
            <v>40908</v>
          </cell>
          <cell r="AI400" t="str">
            <v>-</v>
          </cell>
          <cell r="AJ400">
            <v>27</v>
          </cell>
          <cell r="AK400">
            <v>11.571428571428571</v>
          </cell>
          <cell r="AL400">
            <v>0</v>
          </cell>
          <cell r="AM400">
            <v>0</v>
          </cell>
          <cell r="AN400">
            <v>0</v>
          </cell>
          <cell r="AO400">
            <v>0</v>
          </cell>
          <cell r="AP400">
            <v>0</v>
          </cell>
          <cell r="AQ400">
            <v>0</v>
          </cell>
          <cell r="AR400">
            <v>0</v>
          </cell>
          <cell r="AS400">
            <v>0</v>
          </cell>
          <cell r="AT400">
            <v>0</v>
          </cell>
          <cell r="AU400">
            <v>0</v>
          </cell>
          <cell r="AV400">
            <v>40819</v>
          </cell>
          <cell r="AW400">
            <v>0</v>
          </cell>
          <cell r="AX400">
            <v>40822</v>
          </cell>
          <cell r="AY400">
            <v>40938</v>
          </cell>
          <cell r="AZ400">
            <v>81</v>
          </cell>
          <cell r="BA400">
            <v>-29</v>
          </cell>
          <cell r="BB400" t="str">
            <v>On-Time/Early</v>
          </cell>
          <cell r="BC400" t="str">
            <v/>
          </cell>
          <cell r="BD400" t="str">
            <v>FOB</v>
          </cell>
          <cell r="BE400" t="str">
            <v>Arvada</v>
          </cell>
          <cell r="BF400" t="str">
            <v>USA</v>
          </cell>
          <cell r="BG400">
            <v>0</v>
          </cell>
          <cell r="BH400">
            <v>0</v>
          </cell>
          <cell r="BI400">
            <v>0</v>
          </cell>
          <cell r="BJ400">
            <v>40864</v>
          </cell>
          <cell r="BK400">
            <v>40871</v>
          </cell>
          <cell r="BL400">
            <v>40871</v>
          </cell>
          <cell r="BM400">
            <v>40885</v>
          </cell>
          <cell r="BN400">
            <v>40952</v>
          </cell>
          <cell r="BO400">
            <v>40959</v>
          </cell>
          <cell r="BP400" t="str">
            <v>X</v>
          </cell>
          <cell r="BQ400" t="str">
            <v>X</v>
          </cell>
          <cell r="BR400" t="str">
            <v>X</v>
          </cell>
          <cell r="BS400" t="str">
            <v>X</v>
          </cell>
          <cell r="BT400" t="str">
            <v>X</v>
          </cell>
          <cell r="BU400" t="str">
            <v>X</v>
          </cell>
          <cell r="BV400" t="str">
            <v>X</v>
          </cell>
          <cell r="BW400">
            <v>0</v>
          </cell>
          <cell r="BX400">
            <v>0</v>
          </cell>
          <cell r="BY400">
            <v>0</v>
          </cell>
          <cell r="BZ400" t="str">
            <v>X</v>
          </cell>
          <cell r="CA400" t="str">
            <v>X</v>
          </cell>
          <cell r="CB400" t="str">
            <v>X</v>
          </cell>
          <cell r="CC400">
            <v>1</v>
          </cell>
          <cell r="CD400">
            <v>0</v>
          </cell>
          <cell r="CE400">
            <v>0</v>
          </cell>
          <cell r="CF400">
            <v>0</v>
          </cell>
          <cell r="CG400">
            <v>0</v>
          </cell>
          <cell r="CH400">
            <v>0</v>
          </cell>
          <cell r="CI400">
            <v>0</v>
          </cell>
          <cell r="CJ400">
            <v>0</v>
          </cell>
          <cell r="CK400">
            <v>0</v>
          </cell>
          <cell r="CL400">
            <v>0</v>
          </cell>
          <cell r="CM400">
            <v>0</v>
          </cell>
          <cell r="CN400">
            <v>0</v>
          </cell>
          <cell r="CO400">
            <v>0</v>
          </cell>
        </row>
        <row r="401">
          <cell r="B401" t="str">
            <v>C2046586-01</v>
          </cell>
          <cell r="C401" t="str">
            <v xml:space="preserve">Exterran Energy Solutions, L.P. </v>
          </cell>
          <cell r="D401" t="str">
            <v>Fox</v>
          </cell>
          <cell r="E401">
            <v>0</v>
          </cell>
          <cell r="F401">
            <v>0</v>
          </cell>
          <cell r="G401">
            <v>0</v>
          </cell>
          <cell r="H401" t="str">
            <v>Margaret</v>
          </cell>
          <cell r="I401">
            <v>5204040</v>
          </cell>
          <cell r="J401">
            <v>0</v>
          </cell>
          <cell r="K401">
            <v>0</v>
          </cell>
          <cell r="L401">
            <v>0</v>
          </cell>
          <cell r="M401">
            <v>1</v>
          </cell>
          <cell r="N401" t="str">
            <v>LMC311P</v>
          </cell>
          <cell r="O401">
            <v>135111.51999999999</v>
          </cell>
          <cell r="P401">
            <v>0</v>
          </cell>
          <cell r="Q401" t="str">
            <v>STD</v>
          </cell>
          <cell r="R401" t="str">
            <v>CA</v>
          </cell>
          <cell r="S401">
            <v>0</v>
          </cell>
          <cell r="T401">
            <v>0</v>
          </cell>
          <cell r="U401">
            <v>0</v>
          </cell>
          <cell r="V401">
            <v>40809</v>
          </cell>
          <cell r="W401">
            <v>40954</v>
          </cell>
          <cell r="X401">
            <v>41075</v>
          </cell>
          <cell r="Y401">
            <v>0</v>
          </cell>
          <cell r="Z401">
            <v>40816</v>
          </cell>
          <cell r="AA401">
            <v>40816</v>
          </cell>
          <cell r="AB401">
            <v>40823</v>
          </cell>
          <cell r="AC401">
            <v>40963</v>
          </cell>
          <cell r="AD401">
            <v>40977</v>
          </cell>
          <cell r="AE401">
            <v>40890</v>
          </cell>
          <cell r="AF401">
            <v>40894</v>
          </cell>
          <cell r="AG401">
            <v>0</v>
          </cell>
          <cell r="AH401">
            <v>41045</v>
          </cell>
          <cell r="AI401" t="str">
            <v>-</v>
          </cell>
          <cell r="AJ401">
            <v>61</v>
          </cell>
          <cell r="AK401">
            <v>38</v>
          </cell>
          <cell r="AL401">
            <v>0</v>
          </cell>
          <cell r="AM401">
            <v>0</v>
          </cell>
          <cell r="AN401">
            <v>0</v>
          </cell>
          <cell r="AO401">
            <v>0</v>
          </cell>
          <cell r="AP401">
            <v>40876</v>
          </cell>
          <cell r="AQ401">
            <v>0</v>
          </cell>
          <cell r="AR401">
            <v>0</v>
          </cell>
          <cell r="AS401">
            <v>0</v>
          </cell>
          <cell r="AT401">
            <v>0</v>
          </cell>
          <cell r="AU401">
            <v>0</v>
          </cell>
          <cell r="AV401">
            <v>40963</v>
          </cell>
          <cell r="AW401">
            <v>0</v>
          </cell>
          <cell r="AX401">
            <v>40998</v>
          </cell>
          <cell r="AY401">
            <v>41081</v>
          </cell>
          <cell r="AZ401">
            <v>272</v>
          </cell>
          <cell r="BA401">
            <v>111</v>
          </cell>
          <cell r="BB401" t="str">
            <v>Late</v>
          </cell>
          <cell r="BC401" t="str">
            <v/>
          </cell>
          <cell r="BD401" t="str">
            <v>FOB</v>
          </cell>
          <cell r="BE401" t="str">
            <v>Arvada</v>
          </cell>
          <cell r="BF401" t="str">
            <v>USA</v>
          </cell>
          <cell r="BG401">
            <v>0</v>
          </cell>
          <cell r="BH401">
            <v>0</v>
          </cell>
          <cell r="BI401">
            <v>0</v>
          </cell>
          <cell r="BJ401">
            <v>40816</v>
          </cell>
          <cell r="BK401">
            <v>40823</v>
          </cell>
          <cell r="BL401">
            <v>40830</v>
          </cell>
          <cell r="BM401">
            <v>40837</v>
          </cell>
          <cell r="BN401">
            <v>41089</v>
          </cell>
          <cell r="BO401">
            <v>41096</v>
          </cell>
          <cell r="BP401" t="str">
            <v>X</v>
          </cell>
          <cell r="BQ401" t="str">
            <v>X</v>
          </cell>
          <cell r="BR401" t="str">
            <v>X</v>
          </cell>
          <cell r="BS401" t="str">
            <v>X</v>
          </cell>
          <cell r="BT401" t="str">
            <v>X</v>
          </cell>
          <cell r="BU401" t="str">
            <v>X</v>
          </cell>
          <cell r="BV401" t="str">
            <v>X</v>
          </cell>
          <cell r="BW401">
            <v>0</v>
          </cell>
          <cell r="BX401">
            <v>0</v>
          </cell>
          <cell r="BY401">
            <v>0</v>
          </cell>
          <cell r="BZ401" t="str">
            <v>X</v>
          </cell>
          <cell r="CA401" t="str">
            <v>X</v>
          </cell>
          <cell r="CB401" t="str">
            <v>X</v>
          </cell>
          <cell r="CC401">
            <v>1</v>
          </cell>
          <cell r="CD401">
            <v>0</v>
          </cell>
          <cell r="CE401">
            <v>0</v>
          </cell>
          <cell r="CF401">
            <v>0</v>
          </cell>
          <cell r="CG401">
            <v>0</v>
          </cell>
          <cell r="CH401">
            <v>0</v>
          </cell>
          <cell r="CI401">
            <v>0</v>
          </cell>
          <cell r="CJ401">
            <v>0</v>
          </cell>
          <cell r="CK401">
            <v>0</v>
          </cell>
          <cell r="CL401">
            <v>0</v>
          </cell>
          <cell r="CM401">
            <v>0</v>
          </cell>
          <cell r="CN401">
            <v>0</v>
          </cell>
          <cell r="CO401">
            <v>0</v>
          </cell>
        </row>
        <row r="402">
          <cell r="B402" t="str">
            <v>C2048172-01-02</v>
          </cell>
          <cell r="C402" t="str">
            <v>SAJ/CNOOC China Ltd</v>
          </cell>
          <cell r="D402" t="str">
            <v>Schadt</v>
          </cell>
          <cell r="E402">
            <v>0</v>
          </cell>
          <cell r="F402">
            <v>0</v>
          </cell>
          <cell r="G402">
            <v>0</v>
          </cell>
          <cell r="H402" t="str">
            <v>Michelle</v>
          </cell>
          <cell r="I402" t="str">
            <v>SNT38F-1038</v>
          </cell>
          <cell r="J402">
            <v>0</v>
          </cell>
          <cell r="K402">
            <v>0</v>
          </cell>
          <cell r="L402">
            <v>0</v>
          </cell>
          <cell r="M402">
            <v>2</v>
          </cell>
          <cell r="N402" t="str">
            <v>LMC-311P</v>
          </cell>
          <cell r="O402">
            <v>727998</v>
          </cell>
          <cell r="P402">
            <v>0</v>
          </cell>
          <cell r="Q402" t="str">
            <v>MCPX</v>
          </cell>
          <cell r="R402" t="str">
            <v>CC</v>
          </cell>
          <cell r="S402" t="str">
            <v>Y</v>
          </cell>
          <cell r="T402" t="str">
            <v>no</v>
          </cell>
          <cell r="U402">
            <v>0</v>
          </cell>
          <cell r="V402">
            <v>40814</v>
          </cell>
          <cell r="W402">
            <v>40991</v>
          </cell>
          <cell r="X402">
            <v>40963</v>
          </cell>
          <cell r="Y402">
            <v>0</v>
          </cell>
          <cell r="Z402">
            <v>40821</v>
          </cell>
          <cell r="AA402">
            <v>40821</v>
          </cell>
          <cell r="AB402">
            <v>40828</v>
          </cell>
          <cell r="AC402">
            <v>40851</v>
          </cell>
          <cell r="AD402">
            <v>40865</v>
          </cell>
          <cell r="AE402">
            <v>40892</v>
          </cell>
          <cell r="AF402">
            <v>40896</v>
          </cell>
          <cell r="AG402">
            <v>0</v>
          </cell>
          <cell r="AH402">
            <v>40933</v>
          </cell>
          <cell r="AI402" t="str">
            <v>-</v>
          </cell>
          <cell r="AJ402">
            <v>59</v>
          </cell>
          <cell r="AK402">
            <v>21.285714285714285</v>
          </cell>
          <cell r="AL402">
            <v>0</v>
          </cell>
          <cell r="AM402">
            <v>0</v>
          </cell>
          <cell r="AN402">
            <v>0</v>
          </cell>
          <cell r="AO402">
            <v>0</v>
          </cell>
          <cell r="AP402">
            <v>0</v>
          </cell>
          <cell r="AQ402">
            <v>40770</v>
          </cell>
          <cell r="AR402">
            <v>40933</v>
          </cell>
          <cell r="AS402">
            <v>0</v>
          </cell>
          <cell r="AT402">
            <v>0</v>
          </cell>
          <cell r="AU402">
            <v>0</v>
          </cell>
          <cell r="AV402">
            <v>40850</v>
          </cell>
          <cell r="AW402">
            <v>0</v>
          </cell>
          <cell r="AX402">
            <v>40864</v>
          </cell>
          <cell r="AY402">
            <v>40968</v>
          </cell>
          <cell r="AZ402">
            <v>154</v>
          </cell>
          <cell r="BA402">
            <v>27</v>
          </cell>
          <cell r="BB402" t="str">
            <v>On-Time/Early</v>
          </cell>
          <cell r="BC402" t="str">
            <v>On-Time/Early</v>
          </cell>
          <cell r="BD402" t="str">
            <v>EXW</v>
          </cell>
          <cell r="BE402" t="str">
            <v>Arvada</v>
          </cell>
          <cell r="BF402" t="str">
            <v>China</v>
          </cell>
          <cell r="BG402">
            <v>0</v>
          </cell>
          <cell r="BH402">
            <v>0</v>
          </cell>
          <cell r="BI402" t="str">
            <v>seaworthy exbox</v>
          </cell>
          <cell r="BJ402">
            <v>40821</v>
          </cell>
          <cell r="BK402">
            <v>40828</v>
          </cell>
          <cell r="BL402">
            <v>40844</v>
          </cell>
          <cell r="BM402">
            <v>40842</v>
          </cell>
          <cell r="BN402">
            <v>40977</v>
          </cell>
          <cell r="BO402">
            <v>40984</v>
          </cell>
          <cell r="BP402" t="str">
            <v>X</v>
          </cell>
          <cell r="BQ402" t="str">
            <v>X</v>
          </cell>
          <cell r="BR402">
            <v>40849</v>
          </cell>
          <cell r="BS402">
            <v>40934</v>
          </cell>
          <cell r="BT402" t="str">
            <v>X</v>
          </cell>
          <cell r="BU402">
            <v>41108</v>
          </cell>
          <cell r="BV402">
            <v>41108</v>
          </cell>
          <cell r="BW402">
            <v>0</v>
          </cell>
          <cell r="BX402">
            <v>0</v>
          </cell>
          <cell r="BY402">
            <v>0</v>
          </cell>
          <cell r="BZ402">
            <v>41033</v>
          </cell>
          <cell r="CA402">
            <v>40980</v>
          </cell>
          <cell r="CB402" t="str">
            <v>X</v>
          </cell>
          <cell r="CC402">
            <v>1</v>
          </cell>
          <cell r="CD402" t="str">
            <v>FD &amp; AM has been submitted</v>
          </cell>
          <cell r="CE402">
            <v>0</v>
          </cell>
          <cell r="CF402">
            <v>0</v>
          </cell>
          <cell r="CG402">
            <v>0</v>
          </cell>
          <cell r="CH402">
            <v>0</v>
          </cell>
          <cell r="CI402">
            <v>0</v>
          </cell>
          <cell r="CJ402">
            <v>0</v>
          </cell>
          <cell r="CK402">
            <v>0</v>
          </cell>
          <cell r="CL402">
            <v>0</v>
          </cell>
          <cell r="CM402">
            <v>0</v>
          </cell>
          <cell r="CN402">
            <v>0</v>
          </cell>
          <cell r="CO402">
            <v>0</v>
          </cell>
        </row>
        <row r="403">
          <cell r="B403" t="str">
            <v>C2029956-01</v>
          </cell>
          <cell r="C403" t="str">
            <v>SISA/ Staatsolie Maatschappij</v>
          </cell>
          <cell r="D403" t="str">
            <v>Strunc</v>
          </cell>
          <cell r="E403">
            <v>0</v>
          </cell>
          <cell r="F403">
            <v>0</v>
          </cell>
          <cell r="G403">
            <v>0</v>
          </cell>
          <cell r="H403" t="str">
            <v>Suzy</v>
          </cell>
          <cell r="I403">
            <v>56520</v>
          </cell>
          <cell r="J403">
            <v>0</v>
          </cell>
          <cell r="K403">
            <v>0</v>
          </cell>
          <cell r="L403">
            <v>0</v>
          </cell>
          <cell r="M403">
            <v>1</v>
          </cell>
          <cell r="N403" t="str">
            <v>LF2240</v>
          </cell>
          <cell r="O403">
            <v>1373593</v>
          </cell>
          <cell r="P403">
            <v>0</v>
          </cell>
          <cell r="Q403" t="str">
            <v>CPX</v>
          </cell>
          <cell r="R403" t="str">
            <v>Pinn/API</v>
          </cell>
          <cell r="S403" t="str">
            <v>Y</v>
          </cell>
          <cell r="T403" t="str">
            <v>no</v>
          </cell>
          <cell r="U403">
            <v>0</v>
          </cell>
          <cell r="V403">
            <v>40766</v>
          </cell>
          <cell r="W403">
            <v>41093</v>
          </cell>
          <cell r="X403">
            <v>41194</v>
          </cell>
          <cell r="Y403">
            <v>0</v>
          </cell>
          <cell r="Z403">
            <v>40773</v>
          </cell>
          <cell r="AA403">
            <v>40773</v>
          </cell>
          <cell r="AB403">
            <v>40780</v>
          </cell>
          <cell r="AC403">
            <v>40914</v>
          </cell>
          <cell r="AD403">
            <v>40942</v>
          </cell>
          <cell r="AE403">
            <v>40883</v>
          </cell>
          <cell r="AF403">
            <v>40897</v>
          </cell>
          <cell r="AG403">
            <v>0</v>
          </cell>
          <cell r="AH403">
            <v>41164</v>
          </cell>
          <cell r="AI403">
            <v>41040</v>
          </cell>
          <cell r="AJ403">
            <v>94</v>
          </cell>
          <cell r="AK403">
            <v>61.142857142857146</v>
          </cell>
          <cell r="AL403">
            <v>0</v>
          </cell>
          <cell r="AM403">
            <v>0</v>
          </cell>
          <cell r="AN403">
            <v>0</v>
          </cell>
          <cell r="AO403">
            <v>0</v>
          </cell>
          <cell r="AP403">
            <v>0</v>
          </cell>
          <cell r="AQ403">
            <v>0</v>
          </cell>
          <cell r="AR403">
            <v>0</v>
          </cell>
          <cell r="AS403">
            <v>0</v>
          </cell>
          <cell r="AT403">
            <v>0</v>
          </cell>
          <cell r="AU403">
            <v>0</v>
          </cell>
          <cell r="AV403">
            <v>40844</v>
          </cell>
          <cell r="AW403">
            <v>40939</v>
          </cell>
          <cell r="AX403">
            <v>40897</v>
          </cell>
          <cell r="AY403">
            <v>41208</v>
          </cell>
          <cell r="AZ403">
            <v>442</v>
          </cell>
          <cell r="BA403">
            <v>57</v>
          </cell>
          <cell r="BB403" t="str">
            <v>On-Time/Early</v>
          </cell>
          <cell r="BC403" t="str">
            <v/>
          </cell>
          <cell r="BD403" t="str">
            <v>No PO Attached</v>
          </cell>
          <cell r="BE403">
            <v>0</v>
          </cell>
          <cell r="BF403">
            <v>0</v>
          </cell>
          <cell r="BG403">
            <v>0</v>
          </cell>
          <cell r="BH403">
            <v>0</v>
          </cell>
          <cell r="BI403">
            <v>0</v>
          </cell>
          <cell r="BJ403">
            <v>40773</v>
          </cell>
          <cell r="BK403">
            <v>40780</v>
          </cell>
          <cell r="BL403">
            <v>40808</v>
          </cell>
          <cell r="BM403">
            <v>40794</v>
          </cell>
          <cell r="BN403">
            <v>41236</v>
          </cell>
          <cell r="BO403">
            <v>41243</v>
          </cell>
          <cell r="BP403">
            <v>40817</v>
          </cell>
          <cell r="BQ403" t="str">
            <v>X</v>
          </cell>
          <cell r="BR403">
            <v>41012</v>
          </cell>
          <cell r="BS403" t="str">
            <v>X</v>
          </cell>
          <cell r="BT403" t="str">
            <v>X</v>
          </cell>
          <cell r="BU403">
            <v>41244</v>
          </cell>
          <cell r="BV403" t="str">
            <v>X</v>
          </cell>
          <cell r="BW403">
            <v>0</v>
          </cell>
          <cell r="BX403">
            <v>0</v>
          </cell>
          <cell r="BY403">
            <v>0</v>
          </cell>
          <cell r="BZ403" t="str">
            <v>X</v>
          </cell>
          <cell r="CA403" t="str">
            <v>X</v>
          </cell>
          <cell r="CB403">
            <v>0</v>
          </cell>
          <cell r="CC403">
            <v>1</v>
          </cell>
          <cell r="CD403">
            <v>0</v>
          </cell>
          <cell r="CE403">
            <v>0</v>
          </cell>
          <cell r="CF403">
            <v>0</v>
          </cell>
          <cell r="CG403">
            <v>0</v>
          </cell>
          <cell r="CH403">
            <v>0</v>
          </cell>
          <cell r="CI403">
            <v>0</v>
          </cell>
          <cell r="CJ403">
            <v>0</v>
          </cell>
          <cell r="CK403">
            <v>0</v>
          </cell>
          <cell r="CL403">
            <v>0</v>
          </cell>
          <cell r="CM403">
            <v>0</v>
          </cell>
          <cell r="CN403">
            <v>0</v>
          </cell>
          <cell r="CO403">
            <v>0</v>
          </cell>
        </row>
        <row r="404">
          <cell r="B404" t="str">
            <v>A2079578(A1952028-02 CONV)</v>
          </cell>
          <cell r="C404" t="str">
            <v>GPM Inc.</v>
          </cell>
          <cell r="D404" t="str">
            <v>Jazmines</v>
          </cell>
          <cell r="E404">
            <v>0</v>
          </cell>
          <cell r="F404">
            <v>0</v>
          </cell>
          <cell r="G404">
            <v>0</v>
          </cell>
          <cell r="H404">
            <v>0</v>
          </cell>
          <cell r="I404" t="str">
            <v>PO-16587</v>
          </cell>
          <cell r="J404">
            <v>0</v>
          </cell>
          <cell r="K404">
            <v>0</v>
          </cell>
          <cell r="L404">
            <v>0</v>
          </cell>
          <cell r="M404">
            <v>1</v>
          </cell>
          <cell r="N404" t="str">
            <v>LMV-341</v>
          </cell>
          <cell r="O404">
            <v>83991.6</v>
          </cell>
          <cell r="P404">
            <v>0</v>
          </cell>
          <cell r="Q404" t="str">
            <v>MCPX</v>
          </cell>
          <cell r="R404" t="str">
            <v>PF</v>
          </cell>
          <cell r="S404" t="str">
            <v>N</v>
          </cell>
          <cell r="T404" t="str">
            <v>N</v>
          </cell>
          <cell r="U404">
            <v>0</v>
          </cell>
          <cell r="V404">
            <v>40891</v>
          </cell>
          <cell r="W404">
            <v>40983</v>
          </cell>
          <cell r="X404">
            <v>41044</v>
          </cell>
          <cell r="Y404">
            <v>0</v>
          </cell>
          <cell r="Z404">
            <v>40898</v>
          </cell>
          <cell r="AA404">
            <v>40898</v>
          </cell>
          <cell r="AB404">
            <v>40898</v>
          </cell>
          <cell r="AC404">
            <v>40918</v>
          </cell>
          <cell r="AD404">
            <v>40932</v>
          </cell>
          <cell r="AE404">
            <v>40892</v>
          </cell>
          <cell r="AF404">
            <v>40899</v>
          </cell>
          <cell r="AG404">
            <v>0</v>
          </cell>
          <cell r="AH404">
            <v>41014</v>
          </cell>
          <cell r="AI404" t="str">
            <v>-</v>
          </cell>
          <cell r="AJ404">
            <v>7</v>
          </cell>
          <cell r="AK404">
            <v>21.857142857142858</v>
          </cell>
          <cell r="AL404">
            <v>0</v>
          </cell>
          <cell r="AM404">
            <v>0</v>
          </cell>
          <cell r="AN404">
            <v>0</v>
          </cell>
          <cell r="AO404">
            <v>40749</v>
          </cell>
          <cell r="AP404">
            <v>0</v>
          </cell>
          <cell r="AQ404">
            <v>40770</v>
          </cell>
          <cell r="AR404">
            <v>0</v>
          </cell>
          <cell r="AS404">
            <v>0</v>
          </cell>
          <cell r="AT404">
            <v>0</v>
          </cell>
          <cell r="AU404">
            <v>0</v>
          </cell>
          <cell r="AV404">
            <v>40837</v>
          </cell>
          <cell r="AW404">
            <v>0</v>
          </cell>
          <cell r="AX404">
            <v>40842</v>
          </cell>
          <cell r="AY404">
            <v>41073</v>
          </cell>
          <cell r="AZ404">
            <v>182</v>
          </cell>
          <cell r="BA404">
            <v>-39</v>
          </cell>
          <cell r="BB404" t="str">
            <v>On-Time/Early</v>
          </cell>
          <cell r="BC404" t="str">
            <v>On-Time/Early</v>
          </cell>
          <cell r="BD404" t="str">
            <v xml:space="preserve">FOB </v>
          </cell>
          <cell r="BE404" t="str">
            <v>Arvada</v>
          </cell>
          <cell r="BF404" t="str">
            <v>KOREA</v>
          </cell>
          <cell r="BG404">
            <v>0</v>
          </cell>
          <cell r="BH404">
            <v>0</v>
          </cell>
          <cell r="BI404">
            <v>0</v>
          </cell>
          <cell r="BJ404">
            <v>40898</v>
          </cell>
          <cell r="BK404">
            <v>40905</v>
          </cell>
          <cell r="BL404">
            <v>40921</v>
          </cell>
          <cell r="BM404">
            <v>40919</v>
          </cell>
          <cell r="BN404">
            <v>41072</v>
          </cell>
          <cell r="BO404">
            <v>41079</v>
          </cell>
          <cell r="BP404">
            <v>0</v>
          </cell>
          <cell r="BQ404">
            <v>0</v>
          </cell>
          <cell r="BR404" t="str">
            <v>X</v>
          </cell>
          <cell r="BS404" t="str">
            <v>X</v>
          </cell>
          <cell r="BT404" t="str">
            <v>X</v>
          </cell>
          <cell r="BU404" t="str">
            <v>X</v>
          </cell>
          <cell r="BV404" t="str">
            <v>X</v>
          </cell>
          <cell r="BW404">
            <v>0</v>
          </cell>
          <cell r="BX404">
            <v>0</v>
          </cell>
          <cell r="BY404">
            <v>0</v>
          </cell>
          <cell r="BZ404" t="str">
            <v>X</v>
          </cell>
          <cell r="CA404" t="str">
            <v>X</v>
          </cell>
          <cell r="CB404" t="str">
            <v>X</v>
          </cell>
          <cell r="CC404">
            <v>1</v>
          </cell>
          <cell r="CD404">
            <v>0</v>
          </cell>
        </row>
        <row r="405">
          <cell r="B405" t="str">
            <v>A2004207-01-02</v>
          </cell>
          <cell r="C405" t="str">
            <v>Refineria de Cartegena S.A.</v>
          </cell>
          <cell r="D405" t="str">
            <v>Kennedy</v>
          </cell>
          <cell r="E405">
            <v>0</v>
          </cell>
          <cell r="F405">
            <v>0</v>
          </cell>
          <cell r="G405">
            <v>0</v>
          </cell>
          <cell r="H405" t="str">
            <v>Christina</v>
          </cell>
          <cell r="I405" t="str">
            <v>42166001-PO-1061131001</v>
          </cell>
          <cell r="J405">
            <v>0</v>
          </cell>
          <cell r="K405">
            <v>0</v>
          </cell>
          <cell r="L405" t="str">
            <v>Rea</v>
          </cell>
          <cell r="M405">
            <v>2</v>
          </cell>
          <cell r="N405" t="str">
            <v>LMV-311</v>
          </cell>
          <cell r="O405">
            <v>298287</v>
          </cell>
          <cell r="P405">
            <v>0</v>
          </cell>
          <cell r="Q405" t="str">
            <v>MCPX</v>
          </cell>
          <cell r="R405" t="str">
            <v>PD</v>
          </cell>
          <cell r="S405" t="str">
            <v>Y</v>
          </cell>
          <cell r="T405" t="str">
            <v>no</v>
          </cell>
          <cell r="U405">
            <v>0</v>
          </cell>
          <cell r="V405">
            <v>40703</v>
          </cell>
          <cell r="W405">
            <v>40967</v>
          </cell>
          <cell r="X405">
            <v>41026</v>
          </cell>
          <cell r="Y405">
            <v>0</v>
          </cell>
          <cell r="Z405">
            <v>40710</v>
          </cell>
          <cell r="AA405">
            <v>40710</v>
          </cell>
          <cell r="AB405">
            <v>40710</v>
          </cell>
          <cell r="AC405">
            <v>40914</v>
          </cell>
          <cell r="AD405">
            <v>40928</v>
          </cell>
          <cell r="AE405">
            <v>40896</v>
          </cell>
          <cell r="AF405">
            <v>40900</v>
          </cell>
          <cell r="AG405">
            <v>0</v>
          </cell>
          <cell r="AH405">
            <v>40996</v>
          </cell>
          <cell r="AI405" t="str">
            <v>-</v>
          </cell>
          <cell r="AJ405">
            <v>142</v>
          </cell>
          <cell r="AK405">
            <v>46.142857142857146</v>
          </cell>
          <cell r="AL405">
            <v>0</v>
          </cell>
          <cell r="AM405">
            <v>0</v>
          </cell>
          <cell r="AN405">
            <v>0</v>
          </cell>
          <cell r="AO405">
            <v>0</v>
          </cell>
          <cell r="AP405">
            <v>0</v>
          </cell>
          <cell r="AQ405">
            <v>40837</v>
          </cell>
          <cell r="AR405">
            <v>0</v>
          </cell>
          <cell r="AS405">
            <v>0</v>
          </cell>
          <cell r="AT405">
            <v>0</v>
          </cell>
          <cell r="AU405">
            <v>0</v>
          </cell>
          <cell r="AV405">
            <v>40906</v>
          </cell>
          <cell r="AW405">
            <v>0</v>
          </cell>
          <cell r="AX405">
            <v>40931</v>
          </cell>
          <cell r="AY405">
            <v>41032</v>
          </cell>
          <cell r="AZ405">
            <v>329</v>
          </cell>
          <cell r="BA405">
            <v>146</v>
          </cell>
          <cell r="BB405" t="str">
            <v>Late</v>
          </cell>
          <cell r="BC405" t="str">
            <v>On-Time/Early</v>
          </cell>
          <cell r="BD405" t="str">
            <v xml:space="preserve">FCA </v>
          </cell>
          <cell r="BE405" t="str">
            <v>Arvada</v>
          </cell>
          <cell r="BF405" t="str">
            <v>Columbia</v>
          </cell>
          <cell r="BG405">
            <v>0</v>
          </cell>
          <cell r="BH405">
            <v>0</v>
          </cell>
          <cell r="BI405" t="str">
            <v>IncoTerms 2000</v>
          </cell>
          <cell r="BJ405">
            <v>40710</v>
          </cell>
          <cell r="BK405">
            <v>40717</v>
          </cell>
          <cell r="BL405">
            <v>40722</v>
          </cell>
          <cell r="BM405">
            <v>40731</v>
          </cell>
          <cell r="BN405">
            <v>41040</v>
          </cell>
          <cell r="BO405">
            <v>41047</v>
          </cell>
          <cell r="BP405" t="str">
            <v>X</v>
          </cell>
          <cell r="BQ405" t="str">
            <v>X</v>
          </cell>
          <cell r="BR405" t="str">
            <v>X</v>
          </cell>
          <cell r="BS405" t="str">
            <v>X</v>
          </cell>
          <cell r="BT405" t="str">
            <v>X</v>
          </cell>
          <cell r="BU405" t="str">
            <v>X</v>
          </cell>
          <cell r="BV405" t="str">
            <v>X</v>
          </cell>
          <cell r="BW405">
            <v>0</v>
          </cell>
          <cell r="BX405">
            <v>0</v>
          </cell>
          <cell r="BY405">
            <v>0</v>
          </cell>
          <cell r="BZ405" t="str">
            <v>X</v>
          </cell>
          <cell r="CA405" t="str">
            <v>X</v>
          </cell>
          <cell r="CB405" t="str">
            <v>X</v>
          </cell>
          <cell r="CC405">
            <v>1</v>
          </cell>
          <cell r="CD405">
            <v>0</v>
          </cell>
          <cell r="CE405">
            <v>0</v>
          </cell>
          <cell r="CF405">
            <v>0</v>
          </cell>
          <cell r="CG405">
            <v>0</v>
          </cell>
          <cell r="CH405">
            <v>0</v>
          </cell>
          <cell r="CI405">
            <v>0</v>
          </cell>
          <cell r="CJ405">
            <v>0</v>
          </cell>
          <cell r="CK405">
            <v>0</v>
          </cell>
          <cell r="CL405">
            <v>0</v>
          </cell>
          <cell r="CM405">
            <v>0</v>
          </cell>
          <cell r="CN405">
            <v>0</v>
          </cell>
          <cell r="CO405">
            <v>0</v>
          </cell>
        </row>
        <row r="406">
          <cell r="B406" t="str">
            <v>A2048284-01</v>
          </cell>
          <cell r="C406" t="str">
            <v>SAJ/GS Caltex</v>
          </cell>
          <cell r="D406" t="str">
            <v>Jazmines</v>
          </cell>
          <cell r="E406">
            <v>0</v>
          </cell>
          <cell r="F406">
            <v>0</v>
          </cell>
          <cell r="G406">
            <v>0</v>
          </cell>
          <cell r="H406" t="str">
            <v>Mary</v>
          </cell>
          <cell r="I406" t="str">
            <v>SNT38E-1036</v>
          </cell>
          <cell r="J406">
            <v>0</v>
          </cell>
          <cell r="K406">
            <v>0</v>
          </cell>
          <cell r="L406">
            <v>0</v>
          </cell>
          <cell r="M406">
            <v>1</v>
          </cell>
          <cell r="N406" t="str">
            <v>LMV-311</v>
          </cell>
          <cell r="O406">
            <v>60005</v>
          </cell>
          <cell r="P406">
            <v>0</v>
          </cell>
          <cell r="Q406" t="str">
            <v>MCPX</v>
          </cell>
          <cell r="R406" t="str">
            <v>PC</v>
          </cell>
          <cell r="S406" t="str">
            <v>N</v>
          </cell>
          <cell r="T406" t="str">
            <v>no</v>
          </cell>
          <cell r="U406">
            <v>0</v>
          </cell>
          <cell r="V406">
            <v>40814</v>
          </cell>
          <cell r="W406">
            <v>40959</v>
          </cell>
          <cell r="X406">
            <v>41044</v>
          </cell>
          <cell r="Y406">
            <v>0</v>
          </cell>
          <cell r="Z406">
            <v>40821</v>
          </cell>
          <cell r="AA406">
            <v>40821</v>
          </cell>
          <cell r="AB406">
            <v>40821</v>
          </cell>
          <cell r="AC406">
            <v>40932</v>
          </cell>
          <cell r="AD406">
            <v>40946</v>
          </cell>
          <cell r="AE406">
            <v>40897</v>
          </cell>
          <cell r="AF406">
            <v>40900</v>
          </cell>
          <cell r="AG406">
            <v>0</v>
          </cell>
          <cell r="AH406">
            <v>41014</v>
          </cell>
          <cell r="AI406" t="str">
            <v>-</v>
          </cell>
          <cell r="AJ406">
            <v>63</v>
          </cell>
          <cell r="AK406">
            <v>32.857142857142854</v>
          </cell>
          <cell r="AL406">
            <v>0</v>
          </cell>
          <cell r="AM406">
            <v>0</v>
          </cell>
          <cell r="AN406">
            <v>0</v>
          </cell>
          <cell r="AO406">
            <v>0</v>
          </cell>
          <cell r="AP406">
            <v>40879</v>
          </cell>
          <cell r="AQ406">
            <v>0</v>
          </cell>
          <cell r="AR406">
            <v>0</v>
          </cell>
          <cell r="AS406">
            <v>0</v>
          </cell>
          <cell r="AT406">
            <v>0</v>
          </cell>
          <cell r="AU406">
            <v>0</v>
          </cell>
          <cell r="AV406">
            <v>40897</v>
          </cell>
          <cell r="AW406">
            <v>0</v>
          </cell>
          <cell r="AX406">
            <v>40919</v>
          </cell>
          <cell r="AY406">
            <v>41044</v>
          </cell>
          <cell r="AZ406">
            <v>230</v>
          </cell>
          <cell r="BA406">
            <v>60</v>
          </cell>
          <cell r="BB406" t="str">
            <v>On-Time/Early</v>
          </cell>
          <cell r="BC406" t="str">
            <v/>
          </cell>
          <cell r="BD406" t="str">
            <v>EXW</v>
          </cell>
          <cell r="BE406" t="str">
            <v>Arvada</v>
          </cell>
          <cell r="BF406" t="str">
            <v>KOREA</v>
          </cell>
          <cell r="BG406">
            <v>0</v>
          </cell>
          <cell r="BH406">
            <v>0</v>
          </cell>
          <cell r="BI406">
            <v>0</v>
          </cell>
          <cell r="BJ406">
            <v>40821</v>
          </cell>
          <cell r="BK406">
            <v>40828</v>
          </cell>
          <cell r="BL406">
            <v>40837</v>
          </cell>
          <cell r="BM406">
            <v>40842</v>
          </cell>
          <cell r="BN406">
            <v>41058</v>
          </cell>
          <cell r="BO406">
            <v>41065</v>
          </cell>
          <cell r="BP406" t="str">
            <v>X</v>
          </cell>
          <cell r="BQ406" t="str">
            <v>X</v>
          </cell>
          <cell r="BR406" t="str">
            <v>X</v>
          </cell>
          <cell r="BS406" t="str">
            <v>X</v>
          </cell>
          <cell r="BT406" t="str">
            <v>X</v>
          </cell>
          <cell r="BU406" t="str">
            <v>X</v>
          </cell>
          <cell r="BV406" t="str">
            <v>X</v>
          </cell>
          <cell r="BW406">
            <v>0</v>
          </cell>
          <cell r="BX406">
            <v>0</v>
          </cell>
          <cell r="BY406">
            <v>0</v>
          </cell>
          <cell r="BZ406" t="str">
            <v>X</v>
          </cell>
          <cell r="CA406" t="str">
            <v>X</v>
          </cell>
          <cell r="CB406" t="str">
            <v>X</v>
          </cell>
          <cell r="CC406">
            <v>1</v>
          </cell>
          <cell r="CD406">
            <v>0</v>
          </cell>
          <cell r="CE406">
            <v>0</v>
          </cell>
          <cell r="CF406">
            <v>0</v>
          </cell>
          <cell r="CG406">
            <v>0</v>
          </cell>
          <cell r="CH406">
            <v>0</v>
          </cell>
          <cell r="CI406">
            <v>0</v>
          </cell>
          <cell r="CJ406">
            <v>0</v>
          </cell>
          <cell r="CK406">
            <v>0</v>
          </cell>
          <cell r="CL406">
            <v>0</v>
          </cell>
          <cell r="CM406">
            <v>0</v>
          </cell>
          <cell r="CN406">
            <v>0</v>
          </cell>
          <cell r="CO406">
            <v>0</v>
          </cell>
        </row>
        <row r="407">
          <cell r="B407" t="str">
            <v>A2044819-01-02</v>
          </cell>
          <cell r="C407" t="str">
            <v>Chevron/Bechtel</v>
          </cell>
          <cell r="D407" t="str">
            <v>Setelin</v>
          </cell>
          <cell r="E407">
            <v>0</v>
          </cell>
          <cell r="F407">
            <v>0</v>
          </cell>
          <cell r="G407">
            <v>0</v>
          </cell>
          <cell r="H407" t="str">
            <v>Nancy</v>
          </cell>
          <cell r="I407" t="str">
            <v>25288095POAMPVE30001</v>
          </cell>
          <cell r="J407">
            <v>0</v>
          </cell>
          <cell r="K407">
            <v>0</v>
          </cell>
          <cell r="L407">
            <v>0</v>
          </cell>
          <cell r="M407">
            <v>2</v>
          </cell>
          <cell r="N407" t="str">
            <v>LMV-801</v>
          </cell>
          <cell r="O407">
            <v>107396</v>
          </cell>
          <cell r="P407">
            <v>0</v>
          </cell>
          <cell r="Q407" t="str">
            <v>CPX</v>
          </cell>
          <cell r="R407" t="str">
            <v>PB</v>
          </cell>
          <cell r="S407" t="str">
            <v>Y</v>
          </cell>
          <cell r="T407" t="str">
            <v>no</v>
          </cell>
          <cell r="U407">
            <v>0</v>
          </cell>
          <cell r="V407">
            <v>40806</v>
          </cell>
          <cell r="W407">
            <v>40955</v>
          </cell>
          <cell r="X407">
            <v>40966</v>
          </cell>
          <cell r="Y407">
            <v>0</v>
          </cell>
          <cell r="Z407">
            <v>40813</v>
          </cell>
          <cell r="AA407">
            <v>40813</v>
          </cell>
          <cell r="AB407">
            <v>40813</v>
          </cell>
          <cell r="AC407">
            <v>40854</v>
          </cell>
          <cell r="AD407">
            <v>40868</v>
          </cell>
          <cell r="AE407">
            <v>40900</v>
          </cell>
          <cell r="AF407">
            <v>40903</v>
          </cell>
          <cell r="AG407">
            <v>0</v>
          </cell>
          <cell r="AH407">
            <v>40936</v>
          </cell>
          <cell r="AI407" t="str">
            <v>-</v>
          </cell>
          <cell r="AJ407">
            <v>70</v>
          </cell>
          <cell r="AK407">
            <v>22.857142857142858</v>
          </cell>
          <cell r="AL407">
            <v>0</v>
          </cell>
          <cell r="AM407">
            <v>0</v>
          </cell>
          <cell r="AN407">
            <v>0</v>
          </cell>
          <cell r="AO407">
            <v>0</v>
          </cell>
          <cell r="AP407">
            <v>0</v>
          </cell>
          <cell r="AQ407">
            <v>0</v>
          </cell>
          <cell r="AR407">
            <v>0</v>
          </cell>
          <cell r="AS407">
            <v>0</v>
          </cell>
          <cell r="AT407">
            <v>0</v>
          </cell>
          <cell r="AU407">
            <v>0</v>
          </cell>
          <cell r="AV407">
            <v>40900</v>
          </cell>
          <cell r="AW407">
            <v>0</v>
          </cell>
          <cell r="AX407">
            <v>40921</v>
          </cell>
          <cell r="AY407">
            <v>40970</v>
          </cell>
          <cell r="AZ407">
            <v>164</v>
          </cell>
          <cell r="BA407">
            <v>69</v>
          </cell>
          <cell r="BB407" t="str">
            <v>On-Time/Early</v>
          </cell>
          <cell r="BC407" t="str">
            <v/>
          </cell>
          <cell r="BD407" t="str">
            <v>FCA</v>
          </cell>
          <cell r="BE407" t="str">
            <v>Arvada</v>
          </cell>
          <cell r="BF407" t="str">
            <v>USA</v>
          </cell>
          <cell r="BG407">
            <v>0</v>
          </cell>
          <cell r="BH407" t="str">
            <v>SA</v>
          </cell>
          <cell r="BI407">
            <v>0</v>
          </cell>
          <cell r="BJ407">
            <v>40813</v>
          </cell>
          <cell r="BK407">
            <v>40820</v>
          </cell>
          <cell r="BL407">
            <v>40822</v>
          </cell>
          <cell r="BM407">
            <v>40834</v>
          </cell>
          <cell r="BN407">
            <v>40980</v>
          </cell>
          <cell r="BO407">
            <v>40987</v>
          </cell>
          <cell r="BP407" t="str">
            <v>X</v>
          </cell>
          <cell r="BQ407" t="str">
            <v>X</v>
          </cell>
          <cell r="BR407" t="str">
            <v>X</v>
          </cell>
          <cell r="BS407" t="str">
            <v>X</v>
          </cell>
          <cell r="BT407" t="str">
            <v>X</v>
          </cell>
          <cell r="BU407" t="str">
            <v>X</v>
          </cell>
          <cell r="BV407" t="str">
            <v>X</v>
          </cell>
          <cell r="BW407">
            <v>0</v>
          </cell>
          <cell r="BX407">
            <v>0</v>
          </cell>
          <cell r="BY407">
            <v>0</v>
          </cell>
          <cell r="BZ407" t="str">
            <v>X</v>
          </cell>
          <cell r="CA407" t="str">
            <v>X</v>
          </cell>
          <cell r="CB407" t="str">
            <v>X</v>
          </cell>
          <cell r="CC407">
            <v>1</v>
          </cell>
          <cell r="CD407">
            <v>0</v>
          </cell>
          <cell r="CE407">
            <v>0</v>
          </cell>
          <cell r="CF407">
            <v>0</v>
          </cell>
          <cell r="CG407">
            <v>0</v>
          </cell>
          <cell r="CH407">
            <v>0</v>
          </cell>
          <cell r="CI407">
            <v>0</v>
          </cell>
          <cell r="CJ407">
            <v>0</v>
          </cell>
          <cell r="CK407">
            <v>0</v>
          </cell>
          <cell r="CL407">
            <v>0</v>
          </cell>
          <cell r="CM407">
            <v>0</v>
          </cell>
          <cell r="CN407">
            <v>0</v>
          </cell>
          <cell r="CO407">
            <v>0</v>
          </cell>
        </row>
        <row r="408">
          <cell r="B408" t="str">
            <v>C2058517-01</v>
          </cell>
          <cell r="C408" t="str">
            <v>Exterran</v>
          </cell>
          <cell r="D408" t="str">
            <v>Fox</v>
          </cell>
          <cell r="E408">
            <v>0</v>
          </cell>
          <cell r="F408">
            <v>0</v>
          </cell>
          <cell r="G408">
            <v>0</v>
          </cell>
          <cell r="H408" t="str">
            <v>Michelle</v>
          </cell>
          <cell r="I408">
            <v>5218622</v>
          </cell>
          <cell r="J408">
            <v>0</v>
          </cell>
          <cell r="K408">
            <v>0</v>
          </cell>
          <cell r="L408">
            <v>0</v>
          </cell>
          <cell r="M408">
            <v>1</v>
          </cell>
          <cell r="N408" t="str">
            <v>LMC311P</v>
          </cell>
          <cell r="O408">
            <v>136111.51999999999</v>
          </cell>
          <cell r="P408">
            <v>0</v>
          </cell>
          <cell r="Q408" t="str">
            <v>STD</v>
          </cell>
          <cell r="R408" t="str">
            <v>CA</v>
          </cell>
          <cell r="S408">
            <v>0</v>
          </cell>
          <cell r="T408">
            <v>0</v>
          </cell>
          <cell r="U408">
            <v>0</v>
          </cell>
          <cell r="V408">
            <v>40837</v>
          </cell>
          <cell r="W408">
            <v>40966</v>
          </cell>
          <cell r="X408">
            <v>41019</v>
          </cell>
          <cell r="Y408">
            <v>0</v>
          </cell>
          <cell r="Z408">
            <v>40844</v>
          </cell>
          <cell r="AA408">
            <v>40844</v>
          </cell>
          <cell r="AB408">
            <v>40851</v>
          </cell>
          <cell r="AC408">
            <v>40907</v>
          </cell>
          <cell r="AD408">
            <v>40921</v>
          </cell>
          <cell r="AE408">
            <v>40902</v>
          </cell>
          <cell r="AF408">
            <v>40906</v>
          </cell>
          <cell r="AG408">
            <v>0</v>
          </cell>
          <cell r="AH408">
            <v>40989</v>
          </cell>
          <cell r="AI408" t="str">
            <v>-</v>
          </cell>
          <cell r="AJ408">
            <v>50</v>
          </cell>
          <cell r="AK408">
            <v>26</v>
          </cell>
          <cell r="AL408">
            <v>0</v>
          </cell>
          <cell r="AM408">
            <v>0</v>
          </cell>
          <cell r="AN408">
            <v>0</v>
          </cell>
          <cell r="AO408">
            <v>0</v>
          </cell>
          <cell r="AP408">
            <v>0</v>
          </cell>
          <cell r="AQ408">
            <v>40833</v>
          </cell>
          <cell r="AR408">
            <v>0</v>
          </cell>
          <cell r="AS408">
            <v>0</v>
          </cell>
          <cell r="AT408">
            <v>0</v>
          </cell>
          <cell r="AU408">
            <v>0</v>
          </cell>
          <cell r="AV408">
            <v>40935</v>
          </cell>
          <cell r="AW408">
            <v>0</v>
          </cell>
          <cell r="AX408">
            <v>40945</v>
          </cell>
          <cell r="AY408">
            <v>41019</v>
          </cell>
          <cell r="AZ408">
            <v>182</v>
          </cell>
          <cell r="BA408">
            <v>71</v>
          </cell>
          <cell r="BB408" t="str">
            <v>Late</v>
          </cell>
          <cell r="BC408" t="str">
            <v>On-Time/Early</v>
          </cell>
          <cell r="BD408" t="str">
            <v>FOB</v>
          </cell>
          <cell r="BE408" t="str">
            <v>Arvada</v>
          </cell>
          <cell r="BF408" t="str">
            <v>USA</v>
          </cell>
          <cell r="BG408">
            <v>0</v>
          </cell>
          <cell r="BH408">
            <v>0</v>
          </cell>
          <cell r="BI408">
            <v>0</v>
          </cell>
          <cell r="BJ408">
            <v>40844</v>
          </cell>
          <cell r="BK408">
            <v>40851</v>
          </cell>
          <cell r="BL408">
            <v>40858</v>
          </cell>
          <cell r="BM408">
            <v>40865</v>
          </cell>
          <cell r="BN408">
            <v>41033</v>
          </cell>
          <cell r="BO408">
            <v>41040</v>
          </cell>
          <cell r="BP408" t="str">
            <v>X</v>
          </cell>
          <cell r="BQ408" t="str">
            <v>X</v>
          </cell>
          <cell r="BR408" t="str">
            <v>X</v>
          </cell>
          <cell r="BS408" t="str">
            <v>X</v>
          </cell>
          <cell r="BT408" t="str">
            <v>X</v>
          </cell>
          <cell r="BU408">
            <v>41485</v>
          </cell>
          <cell r="BV408">
            <v>41485</v>
          </cell>
          <cell r="BW408">
            <v>0</v>
          </cell>
          <cell r="BX408">
            <v>0</v>
          </cell>
          <cell r="BY408">
            <v>0</v>
          </cell>
          <cell r="BZ408" t="str">
            <v>X</v>
          </cell>
          <cell r="CA408" t="str">
            <v>X</v>
          </cell>
          <cell r="CB408" t="str">
            <v>X</v>
          </cell>
          <cell r="CC408">
            <v>1</v>
          </cell>
          <cell r="CD408" t="str">
            <v>FD &amp; AM has been submitted</v>
          </cell>
          <cell r="CE408">
            <v>0</v>
          </cell>
          <cell r="CF408">
            <v>0</v>
          </cell>
          <cell r="CG408">
            <v>0</v>
          </cell>
          <cell r="CH408">
            <v>0</v>
          </cell>
          <cell r="CI408">
            <v>0</v>
          </cell>
          <cell r="CJ408">
            <v>0</v>
          </cell>
          <cell r="CK408">
            <v>0</v>
          </cell>
          <cell r="CL408">
            <v>0</v>
          </cell>
          <cell r="CM408">
            <v>0</v>
          </cell>
          <cell r="CN408">
            <v>0</v>
          </cell>
          <cell r="CO408">
            <v>0</v>
          </cell>
        </row>
        <row r="409">
          <cell r="B409" t="str">
            <v>A2045003-03-04</v>
          </cell>
          <cell r="C409" t="str">
            <v>Sinopec</v>
          </cell>
          <cell r="D409" t="str">
            <v>Setelin</v>
          </cell>
          <cell r="E409">
            <v>0</v>
          </cell>
          <cell r="F409">
            <v>0</v>
          </cell>
          <cell r="G409">
            <v>0</v>
          </cell>
          <cell r="H409" t="str">
            <v>Nancy</v>
          </cell>
          <cell r="I409" t="str">
            <v>11USAAY25SPEC8704156</v>
          </cell>
          <cell r="J409">
            <v>0</v>
          </cell>
          <cell r="K409">
            <v>0</v>
          </cell>
          <cell r="L409">
            <v>0</v>
          </cell>
          <cell r="M409">
            <v>2</v>
          </cell>
          <cell r="N409" t="str">
            <v>LMV-311Z</v>
          </cell>
          <cell r="O409">
            <v>211547</v>
          </cell>
          <cell r="P409">
            <v>0</v>
          </cell>
          <cell r="Q409" t="str">
            <v>CPX</v>
          </cell>
          <cell r="R409" t="str">
            <v>PB</v>
          </cell>
          <cell r="S409" t="str">
            <v>N</v>
          </cell>
          <cell r="T409" t="str">
            <v>no</v>
          </cell>
          <cell r="U409">
            <v>0</v>
          </cell>
          <cell r="V409">
            <v>40806</v>
          </cell>
          <cell r="W409">
            <v>40959</v>
          </cell>
          <cell r="X409">
            <v>40952</v>
          </cell>
          <cell r="Y409">
            <v>0</v>
          </cell>
          <cell r="Z409">
            <v>40813</v>
          </cell>
          <cell r="AA409">
            <v>40813</v>
          </cell>
          <cell r="AB409">
            <v>40813</v>
          </cell>
          <cell r="AC409">
            <v>40840</v>
          </cell>
          <cell r="AD409">
            <v>40854</v>
          </cell>
          <cell r="AE409">
            <v>40904</v>
          </cell>
          <cell r="AF409">
            <v>40907</v>
          </cell>
          <cell r="AG409">
            <v>0</v>
          </cell>
          <cell r="AH409">
            <v>40922</v>
          </cell>
          <cell r="AI409" t="str">
            <v>-</v>
          </cell>
          <cell r="AJ409">
            <v>74</v>
          </cell>
          <cell r="AK409">
            <v>20.857142857142858</v>
          </cell>
          <cell r="AL409">
            <v>0</v>
          </cell>
          <cell r="AM409">
            <v>0</v>
          </cell>
          <cell r="AN409">
            <v>0</v>
          </cell>
          <cell r="AO409">
            <v>0</v>
          </cell>
          <cell r="AP409">
            <v>0</v>
          </cell>
          <cell r="AQ409">
            <v>0</v>
          </cell>
          <cell r="AR409">
            <v>0</v>
          </cell>
          <cell r="AS409">
            <v>0</v>
          </cell>
          <cell r="AT409">
            <v>0</v>
          </cell>
          <cell r="AU409">
            <v>0</v>
          </cell>
          <cell r="AV409">
            <v>40899</v>
          </cell>
          <cell r="AW409">
            <v>0</v>
          </cell>
          <cell r="AX409">
            <v>40914</v>
          </cell>
          <cell r="AY409">
            <v>40953</v>
          </cell>
          <cell r="AZ409">
            <v>147</v>
          </cell>
          <cell r="BA409">
            <v>68</v>
          </cell>
          <cell r="BB409" t="str">
            <v>On-Time/Early</v>
          </cell>
          <cell r="BC409" t="str">
            <v/>
          </cell>
          <cell r="BD409" t="str">
            <v>FOB</v>
          </cell>
          <cell r="BE409" t="str">
            <v>LONG BEACH</v>
          </cell>
          <cell r="BF409" t="str">
            <v>China</v>
          </cell>
          <cell r="BG409">
            <v>0</v>
          </cell>
          <cell r="BH409" t="str">
            <v>SC</v>
          </cell>
          <cell r="BI409">
            <v>0</v>
          </cell>
          <cell r="BJ409">
            <v>40813</v>
          </cell>
          <cell r="BK409">
            <v>40820</v>
          </cell>
          <cell r="BL409">
            <v>40822</v>
          </cell>
          <cell r="BM409">
            <v>40834</v>
          </cell>
          <cell r="BN409">
            <v>40966</v>
          </cell>
          <cell r="BO409">
            <v>40973</v>
          </cell>
          <cell r="BP409" t="str">
            <v>X</v>
          </cell>
          <cell r="BQ409" t="str">
            <v>X</v>
          </cell>
          <cell r="BR409" t="str">
            <v>X</v>
          </cell>
          <cell r="BS409" t="str">
            <v>X</v>
          </cell>
          <cell r="BT409" t="str">
            <v>X</v>
          </cell>
          <cell r="BU409" t="str">
            <v>X</v>
          </cell>
          <cell r="BV409" t="str">
            <v>X</v>
          </cell>
          <cell r="BW409">
            <v>0</v>
          </cell>
          <cell r="BX409">
            <v>0</v>
          </cell>
          <cell r="BY409">
            <v>0</v>
          </cell>
          <cell r="BZ409" t="str">
            <v>X</v>
          </cell>
          <cell r="CA409" t="str">
            <v>X</v>
          </cell>
          <cell r="CB409" t="str">
            <v>X</v>
          </cell>
          <cell r="CC409">
            <v>1</v>
          </cell>
          <cell r="CD409">
            <v>0</v>
          </cell>
          <cell r="CE409">
            <v>0</v>
          </cell>
          <cell r="CF409">
            <v>0</v>
          </cell>
          <cell r="CG409">
            <v>0</v>
          </cell>
          <cell r="CH409">
            <v>0</v>
          </cell>
          <cell r="CI409">
            <v>0</v>
          </cell>
          <cell r="CJ409">
            <v>0</v>
          </cell>
          <cell r="CK409">
            <v>0</v>
          </cell>
          <cell r="CL409">
            <v>0</v>
          </cell>
          <cell r="CM409">
            <v>0</v>
          </cell>
          <cell r="CN409">
            <v>0</v>
          </cell>
          <cell r="CO409">
            <v>0</v>
          </cell>
        </row>
        <row r="410">
          <cell r="B410" t="str">
            <v>A2045003-01-02</v>
          </cell>
          <cell r="C410" t="str">
            <v>Sinopec</v>
          </cell>
          <cell r="D410" t="str">
            <v>Setelin</v>
          </cell>
          <cell r="E410">
            <v>0</v>
          </cell>
          <cell r="F410">
            <v>0</v>
          </cell>
          <cell r="G410">
            <v>0</v>
          </cell>
          <cell r="H410" t="str">
            <v>Nancy</v>
          </cell>
          <cell r="I410" t="str">
            <v>11USAAY25SPEC8704156</v>
          </cell>
          <cell r="J410">
            <v>0</v>
          </cell>
          <cell r="K410">
            <v>0</v>
          </cell>
          <cell r="L410">
            <v>0</v>
          </cell>
          <cell r="M410">
            <v>2</v>
          </cell>
          <cell r="N410" t="str">
            <v>LMV-311Z</v>
          </cell>
          <cell r="O410">
            <v>267453</v>
          </cell>
          <cell r="P410">
            <v>0</v>
          </cell>
          <cell r="Q410" t="str">
            <v>CPX</v>
          </cell>
          <cell r="R410" t="str">
            <v>PB</v>
          </cell>
          <cell r="S410" t="str">
            <v>N</v>
          </cell>
          <cell r="T410" t="str">
            <v>no</v>
          </cell>
          <cell r="U410">
            <v>0</v>
          </cell>
          <cell r="V410">
            <v>40806</v>
          </cell>
          <cell r="W410">
            <v>40959</v>
          </cell>
          <cell r="X410">
            <v>41019</v>
          </cell>
          <cell r="Y410">
            <v>0</v>
          </cell>
          <cell r="Z410">
            <v>40813</v>
          </cell>
          <cell r="AA410">
            <v>40813</v>
          </cell>
          <cell r="AB410">
            <v>40813</v>
          </cell>
          <cell r="AC410">
            <v>40907</v>
          </cell>
          <cell r="AD410">
            <v>40921</v>
          </cell>
          <cell r="AE410">
            <v>40904</v>
          </cell>
          <cell r="AF410">
            <v>40907</v>
          </cell>
          <cell r="AG410">
            <v>0</v>
          </cell>
          <cell r="AH410">
            <v>40989</v>
          </cell>
          <cell r="AI410" t="str">
            <v>-</v>
          </cell>
          <cell r="AJ410">
            <v>74</v>
          </cell>
          <cell r="AK410">
            <v>30.428571428571427</v>
          </cell>
          <cell r="AL410">
            <v>0</v>
          </cell>
          <cell r="AM410">
            <v>0</v>
          </cell>
          <cell r="AN410">
            <v>0</v>
          </cell>
          <cell r="AO410">
            <v>0</v>
          </cell>
          <cell r="AP410">
            <v>0</v>
          </cell>
          <cell r="AQ410">
            <v>40833</v>
          </cell>
          <cell r="AR410">
            <v>0</v>
          </cell>
          <cell r="AS410">
            <v>0</v>
          </cell>
          <cell r="AT410">
            <v>0</v>
          </cell>
          <cell r="AU410">
            <v>0</v>
          </cell>
          <cell r="AV410">
            <v>40935</v>
          </cell>
          <cell r="AW410">
            <v>0</v>
          </cell>
          <cell r="AX410">
            <v>40946</v>
          </cell>
          <cell r="AY410">
            <v>41019</v>
          </cell>
          <cell r="AZ410">
            <v>213</v>
          </cell>
          <cell r="BA410">
            <v>94</v>
          </cell>
          <cell r="BB410" t="str">
            <v>Late</v>
          </cell>
          <cell r="BC410" t="str">
            <v>On-Time/Early</v>
          </cell>
          <cell r="BD410" t="str">
            <v>FOB</v>
          </cell>
          <cell r="BE410" t="str">
            <v>LONG BEACH</v>
          </cell>
          <cell r="BF410" t="str">
            <v>China</v>
          </cell>
          <cell r="BG410">
            <v>0</v>
          </cell>
          <cell r="BH410" t="str">
            <v>SC</v>
          </cell>
          <cell r="BI410">
            <v>0</v>
          </cell>
          <cell r="BJ410">
            <v>40813</v>
          </cell>
          <cell r="BK410">
            <v>40820</v>
          </cell>
          <cell r="BL410">
            <v>40822</v>
          </cell>
          <cell r="BM410">
            <v>40834</v>
          </cell>
          <cell r="BN410">
            <v>41033</v>
          </cell>
          <cell r="BO410">
            <v>41040</v>
          </cell>
          <cell r="BP410" t="str">
            <v>X</v>
          </cell>
          <cell r="BQ410" t="str">
            <v>X</v>
          </cell>
          <cell r="BR410" t="str">
            <v>X</v>
          </cell>
          <cell r="BS410" t="str">
            <v>X</v>
          </cell>
          <cell r="BT410" t="str">
            <v>X</v>
          </cell>
          <cell r="BU410" t="str">
            <v>X</v>
          </cell>
          <cell r="BV410" t="str">
            <v>X</v>
          </cell>
          <cell r="BW410">
            <v>0</v>
          </cell>
          <cell r="BX410">
            <v>0</v>
          </cell>
          <cell r="BY410">
            <v>0</v>
          </cell>
          <cell r="BZ410" t="str">
            <v>X</v>
          </cell>
          <cell r="CA410" t="str">
            <v>X</v>
          </cell>
          <cell r="CB410" t="str">
            <v>X</v>
          </cell>
          <cell r="CC410">
            <v>1</v>
          </cell>
          <cell r="CD410">
            <v>0</v>
          </cell>
          <cell r="CE410">
            <v>0</v>
          </cell>
          <cell r="CF410">
            <v>0</v>
          </cell>
          <cell r="CG410">
            <v>0</v>
          </cell>
          <cell r="CH410">
            <v>0</v>
          </cell>
          <cell r="CI410">
            <v>0</v>
          </cell>
          <cell r="CJ410">
            <v>0</v>
          </cell>
          <cell r="CK410">
            <v>0</v>
          </cell>
          <cell r="CL410">
            <v>0</v>
          </cell>
          <cell r="CM410">
            <v>0</v>
          </cell>
          <cell r="CN410">
            <v>0</v>
          </cell>
          <cell r="CO410">
            <v>0</v>
          </cell>
        </row>
        <row r="411">
          <cell r="B411" t="str">
            <v>C2026041-01</v>
          </cell>
          <cell r="C411" t="str">
            <v>Whiting Oil &amp; Gas</v>
          </cell>
          <cell r="D411" t="str">
            <v>Fox</v>
          </cell>
          <cell r="E411">
            <v>0</v>
          </cell>
          <cell r="F411">
            <v>0</v>
          </cell>
          <cell r="G411">
            <v>0</v>
          </cell>
          <cell r="H411" t="str">
            <v>Margaret</v>
          </cell>
          <cell r="I411" t="str">
            <v>JHO2474</v>
          </cell>
          <cell r="J411">
            <v>0</v>
          </cell>
          <cell r="K411">
            <v>0</v>
          </cell>
          <cell r="L411" t="str">
            <v>Hepler</v>
          </cell>
          <cell r="M411">
            <v>1</v>
          </cell>
          <cell r="N411" t="str">
            <v>LMC-317</v>
          </cell>
          <cell r="O411">
            <v>192732</v>
          </cell>
          <cell r="P411">
            <v>0</v>
          </cell>
          <cell r="Q411" t="str">
            <v>STD</v>
          </cell>
          <cell r="R411" t="str">
            <v>CA</v>
          </cell>
          <cell r="S411" t="str">
            <v>N</v>
          </cell>
          <cell r="T411" t="str">
            <v>no</v>
          </cell>
          <cell r="U411">
            <v>0</v>
          </cell>
          <cell r="V411">
            <v>40758</v>
          </cell>
          <cell r="W411">
            <v>40968</v>
          </cell>
          <cell r="X411">
            <v>41003</v>
          </cell>
          <cell r="Y411">
            <v>0</v>
          </cell>
          <cell r="Z411">
            <v>40765</v>
          </cell>
          <cell r="AA411">
            <v>40765</v>
          </cell>
          <cell r="AB411">
            <v>40772</v>
          </cell>
          <cell r="AC411">
            <v>40891</v>
          </cell>
          <cell r="AD411">
            <v>40905</v>
          </cell>
          <cell r="AE411">
            <v>40904</v>
          </cell>
          <cell r="AF411">
            <v>40908</v>
          </cell>
          <cell r="AG411">
            <v>0</v>
          </cell>
          <cell r="AH411">
            <v>40973</v>
          </cell>
          <cell r="AI411" t="str">
            <v>-</v>
          </cell>
          <cell r="AJ411">
            <v>108</v>
          </cell>
          <cell r="AK411">
            <v>35</v>
          </cell>
          <cell r="AL411">
            <v>0</v>
          </cell>
          <cell r="AM411">
            <v>0</v>
          </cell>
          <cell r="AN411">
            <v>0</v>
          </cell>
          <cell r="AO411">
            <v>0</v>
          </cell>
          <cell r="AP411">
            <v>0</v>
          </cell>
          <cell r="AQ411">
            <v>40683</v>
          </cell>
          <cell r="AR411">
            <v>0</v>
          </cell>
          <cell r="AS411">
            <v>0</v>
          </cell>
          <cell r="AT411">
            <v>0</v>
          </cell>
          <cell r="AU411">
            <v>0</v>
          </cell>
          <cell r="AV411">
            <v>40688</v>
          </cell>
          <cell r="AW411">
            <v>0</v>
          </cell>
          <cell r="AX411">
            <v>40711</v>
          </cell>
          <cell r="AY411">
            <v>40897</v>
          </cell>
          <cell r="AZ411">
            <v>139</v>
          </cell>
          <cell r="BA411">
            <v>-51</v>
          </cell>
          <cell r="BB411" t="str">
            <v>On-Time/Early</v>
          </cell>
          <cell r="BC411" t="str">
            <v>On-Time/Early</v>
          </cell>
          <cell r="BD411" t="str">
            <v>FCA</v>
          </cell>
          <cell r="BE411" t="str">
            <v>Arvada</v>
          </cell>
          <cell r="BF411" t="str">
            <v>USA</v>
          </cell>
          <cell r="BG411">
            <v>0</v>
          </cell>
          <cell r="BH411">
            <v>0</v>
          </cell>
          <cell r="BI411">
            <v>0</v>
          </cell>
          <cell r="BJ411">
            <v>40765</v>
          </cell>
          <cell r="BK411">
            <v>40772</v>
          </cell>
          <cell r="BL411">
            <v>40779</v>
          </cell>
          <cell r="BM411">
            <v>40786</v>
          </cell>
          <cell r="BN411">
            <v>41017</v>
          </cell>
          <cell r="BO411">
            <v>41024</v>
          </cell>
          <cell r="BP411" t="str">
            <v>X</v>
          </cell>
          <cell r="BQ411" t="str">
            <v>X</v>
          </cell>
          <cell r="BR411" t="str">
            <v>X</v>
          </cell>
          <cell r="BS411" t="str">
            <v>X</v>
          </cell>
          <cell r="BT411" t="str">
            <v>X</v>
          </cell>
          <cell r="BU411" t="str">
            <v>X</v>
          </cell>
          <cell r="BV411" t="str">
            <v>X</v>
          </cell>
          <cell r="BW411">
            <v>0</v>
          </cell>
          <cell r="BX411">
            <v>0</v>
          </cell>
          <cell r="BY411">
            <v>0</v>
          </cell>
          <cell r="BZ411" t="str">
            <v>X</v>
          </cell>
          <cell r="CA411" t="str">
            <v>X</v>
          </cell>
          <cell r="CB411" t="str">
            <v>X</v>
          </cell>
          <cell r="CC411">
            <v>1</v>
          </cell>
          <cell r="CD411">
            <v>0</v>
          </cell>
          <cell r="CE411">
            <v>0</v>
          </cell>
          <cell r="CF411">
            <v>0</v>
          </cell>
          <cell r="CG411">
            <v>0</v>
          </cell>
          <cell r="CH411">
            <v>0</v>
          </cell>
          <cell r="CI411">
            <v>0</v>
          </cell>
          <cell r="CJ411">
            <v>0</v>
          </cell>
          <cell r="CK411">
            <v>0</v>
          </cell>
          <cell r="CL411">
            <v>0</v>
          </cell>
          <cell r="CM411">
            <v>0</v>
          </cell>
          <cell r="CN411">
            <v>0</v>
          </cell>
          <cell r="CO411">
            <v>0</v>
          </cell>
        </row>
        <row r="412">
          <cell r="B412" t="str">
            <v>A2080238-01</v>
          </cell>
          <cell r="C412" t="str">
            <v>Sunoco/Sunair</v>
          </cell>
          <cell r="D412" t="str">
            <v>Kennedy</v>
          </cell>
          <cell r="E412">
            <v>0</v>
          </cell>
          <cell r="F412">
            <v>0</v>
          </cell>
          <cell r="G412">
            <v>0</v>
          </cell>
          <cell r="H412">
            <v>0</v>
          </cell>
          <cell r="I412">
            <v>24700</v>
          </cell>
          <cell r="J412">
            <v>0</v>
          </cell>
          <cell r="K412">
            <v>0</v>
          </cell>
          <cell r="L412">
            <v>0</v>
          </cell>
          <cell r="M412">
            <v>1</v>
          </cell>
          <cell r="N412" t="str">
            <v>LMV802</v>
          </cell>
          <cell r="O412">
            <v>22477</v>
          </cell>
          <cell r="P412">
            <v>0</v>
          </cell>
          <cell r="Q412" t="str">
            <v>STD</v>
          </cell>
          <cell r="R412" t="str">
            <v>PA</v>
          </cell>
          <cell r="S412" t="str">
            <v>N</v>
          </cell>
          <cell r="T412">
            <v>0</v>
          </cell>
          <cell r="U412">
            <v>0</v>
          </cell>
          <cell r="V412">
            <v>40892</v>
          </cell>
          <cell r="W412">
            <v>40954</v>
          </cell>
          <cell r="X412">
            <v>40975</v>
          </cell>
          <cell r="Y412">
            <v>0</v>
          </cell>
          <cell r="Z412">
            <v>40899</v>
          </cell>
          <cell r="AA412">
            <v>40899</v>
          </cell>
          <cell r="AB412">
            <v>40899</v>
          </cell>
          <cell r="AC412">
            <v>40863</v>
          </cell>
          <cell r="AD412">
            <v>40877</v>
          </cell>
          <cell r="AE412">
            <v>40906</v>
          </cell>
          <cell r="AF412">
            <v>40909</v>
          </cell>
          <cell r="AG412">
            <v>0</v>
          </cell>
          <cell r="AH412">
            <v>40945</v>
          </cell>
          <cell r="AI412" t="str">
            <v>-</v>
          </cell>
          <cell r="AJ412">
            <v>12</v>
          </cell>
          <cell r="AK412">
            <v>11.857142857142858</v>
          </cell>
          <cell r="AL412">
            <v>0</v>
          </cell>
          <cell r="AM412">
            <v>0</v>
          </cell>
          <cell r="AN412">
            <v>0</v>
          </cell>
          <cell r="AO412">
            <v>40812</v>
          </cell>
          <cell r="AP412">
            <v>0</v>
          </cell>
          <cell r="AQ412">
            <v>0</v>
          </cell>
          <cell r="AR412">
            <v>0</v>
          </cell>
          <cell r="AS412">
            <v>0</v>
          </cell>
          <cell r="AT412">
            <v>0</v>
          </cell>
          <cell r="AU412">
            <v>0</v>
          </cell>
          <cell r="AV412">
            <v>40891</v>
          </cell>
          <cell r="AW412">
            <v>0</v>
          </cell>
          <cell r="AX412">
            <v>40897</v>
          </cell>
          <cell r="AY412">
            <v>40966</v>
          </cell>
          <cell r="AZ412">
            <v>74</v>
          </cell>
          <cell r="BA412">
            <v>-2</v>
          </cell>
          <cell r="BB412" t="str">
            <v>On-Time/Early</v>
          </cell>
          <cell r="BC412" t="str">
            <v/>
          </cell>
          <cell r="BD412" t="str">
            <v>FOB</v>
          </cell>
          <cell r="BE412" t="str">
            <v>Arvada</v>
          </cell>
          <cell r="BF412" t="str">
            <v>USA</v>
          </cell>
          <cell r="BG412">
            <v>0</v>
          </cell>
          <cell r="BH412">
            <v>0</v>
          </cell>
          <cell r="BI412">
            <v>0</v>
          </cell>
          <cell r="BJ412">
            <v>40899</v>
          </cell>
          <cell r="BK412">
            <v>40906</v>
          </cell>
          <cell r="BL412">
            <v>40906</v>
          </cell>
          <cell r="BM412">
            <v>40920</v>
          </cell>
          <cell r="BN412">
            <v>40989</v>
          </cell>
          <cell r="BO412">
            <v>40996</v>
          </cell>
          <cell r="BP412" t="str">
            <v>X</v>
          </cell>
          <cell r="BQ412" t="str">
            <v>X</v>
          </cell>
          <cell r="BR412" t="str">
            <v>X</v>
          </cell>
          <cell r="BS412" t="str">
            <v>X</v>
          </cell>
          <cell r="BT412" t="str">
            <v>X</v>
          </cell>
          <cell r="BU412" t="str">
            <v>X</v>
          </cell>
          <cell r="BV412" t="str">
            <v>X</v>
          </cell>
          <cell r="BW412">
            <v>0</v>
          </cell>
          <cell r="BX412">
            <v>0</v>
          </cell>
          <cell r="BY412">
            <v>0</v>
          </cell>
          <cell r="BZ412" t="str">
            <v>X</v>
          </cell>
          <cell r="CA412" t="str">
            <v>X</v>
          </cell>
          <cell r="CB412" t="str">
            <v>X</v>
          </cell>
          <cell r="CC412">
            <v>1</v>
          </cell>
          <cell r="CD412">
            <v>0</v>
          </cell>
          <cell r="CE412">
            <v>0</v>
          </cell>
          <cell r="CF412">
            <v>0</v>
          </cell>
          <cell r="CG412">
            <v>0</v>
          </cell>
          <cell r="CH412">
            <v>0</v>
          </cell>
          <cell r="CI412">
            <v>0</v>
          </cell>
          <cell r="CJ412">
            <v>0</v>
          </cell>
          <cell r="CK412">
            <v>0</v>
          </cell>
          <cell r="CL412">
            <v>0</v>
          </cell>
          <cell r="CM412">
            <v>0</v>
          </cell>
          <cell r="CN412">
            <v>0</v>
          </cell>
          <cell r="CO412">
            <v>0</v>
          </cell>
        </row>
        <row r="413">
          <cell r="B413" t="str">
            <v>C2045372-01</v>
          </cell>
          <cell r="C413" t="str">
            <v>Thomas Russell</v>
          </cell>
          <cell r="D413" t="str">
            <v>Fox</v>
          </cell>
          <cell r="E413">
            <v>0</v>
          </cell>
          <cell r="F413">
            <v>0</v>
          </cell>
          <cell r="G413">
            <v>0</v>
          </cell>
          <cell r="H413" t="str">
            <v>Margaret</v>
          </cell>
          <cell r="I413" t="str">
            <v>271-12</v>
          </cell>
          <cell r="J413">
            <v>0</v>
          </cell>
          <cell r="K413">
            <v>0</v>
          </cell>
          <cell r="L413" t="str">
            <v>DeRoo</v>
          </cell>
          <cell r="M413">
            <v>1</v>
          </cell>
          <cell r="N413" t="str">
            <v>LMC-311P</v>
          </cell>
          <cell r="O413">
            <v>127497</v>
          </cell>
          <cell r="P413">
            <v>0</v>
          </cell>
          <cell r="Q413" t="str">
            <v>STD</v>
          </cell>
          <cell r="R413" t="str">
            <v>CA</v>
          </cell>
          <cell r="S413" t="str">
            <v>N</v>
          </cell>
          <cell r="T413" t="str">
            <v>no</v>
          </cell>
          <cell r="U413">
            <v>0</v>
          </cell>
          <cell r="V413">
            <v>40807</v>
          </cell>
          <cell r="W413">
            <v>40969</v>
          </cell>
          <cell r="X413">
            <v>40983</v>
          </cell>
          <cell r="Y413">
            <v>0</v>
          </cell>
          <cell r="Z413">
            <v>40814</v>
          </cell>
          <cell r="AA413">
            <v>40814</v>
          </cell>
          <cell r="AB413">
            <v>40821</v>
          </cell>
          <cell r="AC413">
            <v>40871</v>
          </cell>
          <cell r="AD413">
            <v>40885</v>
          </cell>
          <cell r="AE413">
            <v>40905</v>
          </cell>
          <cell r="AF413">
            <v>40909</v>
          </cell>
          <cell r="AG413">
            <v>0</v>
          </cell>
          <cell r="AH413">
            <v>40953</v>
          </cell>
          <cell r="AI413" t="str">
            <v>-</v>
          </cell>
          <cell r="AJ413">
            <v>73</v>
          </cell>
          <cell r="AK413">
            <v>25.142857142857142</v>
          </cell>
          <cell r="AL413">
            <v>0</v>
          </cell>
          <cell r="AM413">
            <v>0</v>
          </cell>
          <cell r="AN413">
            <v>0</v>
          </cell>
          <cell r="AO413">
            <v>0</v>
          </cell>
          <cell r="AP413">
            <v>0</v>
          </cell>
          <cell r="AQ413">
            <v>0</v>
          </cell>
          <cell r="AR413">
            <v>0</v>
          </cell>
          <cell r="AS413">
            <v>0</v>
          </cell>
          <cell r="AT413">
            <v>0</v>
          </cell>
          <cell r="AU413">
            <v>0</v>
          </cell>
          <cell r="AV413">
            <v>40900</v>
          </cell>
          <cell r="AW413">
            <v>0</v>
          </cell>
          <cell r="AX413">
            <v>40940</v>
          </cell>
          <cell r="AY413">
            <v>40960</v>
          </cell>
          <cell r="AZ413">
            <v>153</v>
          </cell>
          <cell r="BA413">
            <v>68</v>
          </cell>
          <cell r="BB413" t="str">
            <v>On-Time/Early</v>
          </cell>
          <cell r="BC413" t="str">
            <v/>
          </cell>
          <cell r="BD413" t="str">
            <v>EXW</v>
          </cell>
          <cell r="BE413" t="str">
            <v>Arvada</v>
          </cell>
          <cell r="BF413" t="str">
            <v>USA</v>
          </cell>
          <cell r="BG413">
            <v>0</v>
          </cell>
          <cell r="BH413">
            <v>0</v>
          </cell>
          <cell r="BI413">
            <v>0</v>
          </cell>
          <cell r="BJ413">
            <v>40814</v>
          </cell>
          <cell r="BK413">
            <v>40821</v>
          </cell>
          <cell r="BL413">
            <v>40828</v>
          </cell>
          <cell r="BM413">
            <v>40835</v>
          </cell>
          <cell r="BN413">
            <v>40997</v>
          </cell>
          <cell r="BO413">
            <v>41004</v>
          </cell>
          <cell r="BP413" t="str">
            <v>X</v>
          </cell>
          <cell r="BQ413" t="str">
            <v>X</v>
          </cell>
          <cell r="BR413" t="str">
            <v>X</v>
          </cell>
          <cell r="BS413" t="str">
            <v>X</v>
          </cell>
          <cell r="BT413" t="str">
            <v>X</v>
          </cell>
          <cell r="BU413" t="str">
            <v>X</v>
          </cell>
          <cell r="BV413" t="str">
            <v>X</v>
          </cell>
          <cell r="BW413">
            <v>0</v>
          </cell>
          <cell r="BX413">
            <v>0</v>
          </cell>
          <cell r="BY413">
            <v>0</v>
          </cell>
          <cell r="BZ413" t="str">
            <v>X</v>
          </cell>
          <cell r="CA413" t="str">
            <v>X</v>
          </cell>
          <cell r="CB413" t="str">
            <v>X</v>
          </cell>
          <cell r="CC413">
            <v>1</v>
          </cell>
          <cell r="CD413">
            <v>0</v>
          </cell>
          <cell r="CE413">
            <v>0</v>
          </cell>
          <cell r="CF413">
            <v>0</v>
          </cell>
          <cell r="CG413">
            <v>0</v>
          </cell>
          <cell r="CH413">
            <v>0</v>
          </cell>
          <cell r="CI413">
            <v>0</v>
          </cell>
          <cell r="CJ413">
            <v>0</v>
          </cell>
          <cell r="CK413">
            <v>0</v>
          </cell>
          <cell r="CL413">
            <v>0</v>
          </cell>
          <cell r="CM413">
            <v>0</v>
          </cell>
          <cell r="CN413">
            <v>0</v>
          </cell>
          <cell r="CO413">
            <v>0</v>
          </cell>
        </row>
        <row r="414">
          <cell r="B414" t="str">
            <v>C2072546-01</v>
          </cell>
          <cell r="C414" t="str">
            <v>Denbury/Cimarex Energy</v>
          </cell>
          <cell r="D414" t="str">
            <v>Fox</v>
          </cell>
          <cell r="E414">
            <v>0</v>
          </cell>
          <cell r="F414">
            <v>0</v>
          </cell>
          <cell r="G414">
            <v>0</v>
          </cell>
          <cell r="H414" t="str">
            <v>Margaret</v>
          </cell>
          <cell r="I414">
            <v>4400004167</v>
          </cell>
          <cell r="J414">
            <v>0</v>
          </cell>
          <cell r="K414">
            <v>0</v>
          </cell>
          <cell r="L414">
            <v>0</v>
          </cell>
          <cell r="M414">
            <v>1</v>
          </cell>
          <cell r="N414" t="str">
            <v>LMC-313</v>
          </cell>
          <cell r="O414">
            <v>237023</v>
          </cell>
          <cell r="P414">
            <v>0</v>
          </cell>
          <cell r="Q414" t="str">
            <v>STD</v>
          </cell>
          <cell r="R414" t="str">
            <v>CA</v>
          </cell>
          <cell r="S414">
            <v>0</v>
          </cell>
          <cell r="T414">
            <v>0</v>
          </cell>
          <cell r="U414">
            <v>0</v>
          </cell>
          <cell r="V414">
            <v>40876</v>
          </cell>
          <cell r="W414">
            <v>40969</v>
          </cell>
          <cell r="X414">
            <v>40992</v>
          </cell>
          <cell r="Y414">
            <v>0</v>
          </cell>
          <cell r="Z414">
            <v>40883</v>
          </cell>
          <cell r="AA414">
            <v>40883</v>
          </cell>
          <cell r="AB414">
            <v>40890</v>
          </cell>
          <cell r="AC414">
            <v>40880</v>
          </cell>
          <cell r="AD414">
            <v>40894</v>
          </cell>
          <cell r="AE414">
            <v>40905</v>
          </cell>
          <cell r="AF414">
            <v>40909</v>
          </cell>
          <cell r="AG414">
            <v>0</v>
          </cell>
          <cell r="AH414">
            <v>40962</v>
          </cell>
          <cell r="AI414" t="str">
            <v>-</v>
          </cell>
          <cell r="AJ414">
            <v>24</v>
          </cell>
          <cell r="AK414">
            <v>16.571428571428573</v>
          </cell>
          <cell r="AL414">
            <v>0</v>
          </cell>
          <cell r="AM414">
            <v>0</v>
          </cell>
          <cell r="AN414">
            <v>0</v>
          </cell>
          <cell r="AO414">
            <v>40767</v>
          </cell>
          <cell r="AP414">
            <v>0</v>
          </cell>
          <cell r="AQ414">
            <v>0</v>
          </cell>
          <cell r="AR414">
            <v>0</v>
          </cell>
          <cell r="AS414">
            <v>0</v>
          </cell>
          <cell r="AT414">
            <v>0</v>
          </cell>
          <cell r="AU414">
            <v>0</v>
          </cell>
          <cell r="AV414">
            <v>40924</v>
          </cell>
          <cell r="AW414">
            <v>0</v>
          </cell>
          <cell r="AX414">
            <v>40932</v>
          </cell>
          <cell r="AY414">
            <v>40994</v>
          </cell>
          <cell r="AZ414">
            <v>118</v>
          </cell>
          <cell r="BA414">
            <v>35</v>
          </cell>
          <cell r="BB414" t="str">
            <v>Late</v>
          </cell>
          <cell r="BC414" t="str">
            <v/>
          </cell>
          <cell r="BD414" t="str">
            <v xml:space="preserve">FCA </v>
          </cell>
          <cell r="BE414" t="str">
            <v>Arvada</v>
          </cell>
          <cell r="BF414" t="str">
            <v>USA</v>
          </cell>
          <cell r="BG414">
            <v>0</v>
          </cell>
          <cell r="BH414">
            <v>0</v>
          </cell>
          <cell r="BI414">
            <v>0</v>
          </cell>
          <cell r="BJ414">
            <v>40883</v>
          </cell>
          <cell r="BK414">
            <v>40890</v>
          </cell>
          <cell r="BL414">
            <v>40897</v>
          </cell>
          <cell r="BM414">
            <v>40904</v>
          </cell>
          <cell r="BN414">
            <v>41006</v>
          </cell>
          <cell r="BO414">
            <v>41013</v>
          </cell>
          <cell r="BP414" t="str">
            <v>X</v>
          </cell>
          <cell r="BQ414" t="str">
            <v>X</v>
          </cell>
          <cell r="BR414" t="str">
            <v>X</v>
          </cell>
          <cell r="BS414" t="str">
            <v>X</v>
          </cell>
          <cell r="BT414" t="str">
            <v>X</v>
          </cell>
          <cell r="BU414" t="str">
            <v>X</v>
          </cell>
          <cell r="BV414" t="str">
            <v>X</v>
          </cell>
          <cell r="BW414">
            <v>0</v>
          </cell>
          <cell r="BX414">
            <v>0</v>
          </cell>
          <cell r="BY414">
            <v>0</v>
          </cell>
          <cell r="BZ414" t="str">
            <v>X</v>
          </cell>
          <cell r="CA414" t="str">
            <v>X</v>
          </cell>
          <cell r="CB414" t="str">
            <v>X</v>
          </cell>
          <cell r="CC414">
            <v>1</v>
          </cell>
          <cell r="CD414">
            <v>0</v>
          </cell>
          <cell r="CE414">
            <v>0</v>
          </cell>
          <cell r="CF414">
            <v>0</v>
          </cell>
          <cell r="CG414">
            <v>0</v>
          </cell>
          <cell r="CH414">
            <v>0</v>
          </cell>
          <cell r="CI414">
            <v>0</v>
          </cell>
          <cell r="CJ414">
            <v>0</v>
          </cell>
          <cell r="CK414">
            <v>0</v>
          </cell>
          <cell r="CL414">
            <v>0</v>
          </cell>
          <cell r="CM414">
            <v>0</v>
          </cell>
          <cell r="CN414">
            <v>0</v>
          </cell>
          <cell r="CO414">
            <v>0</v>
          </cell>
        </row>
        <row r="415">
          <cell r="B415" t="str">
            <v>A1994698-01-02</v>
          </cell>
          <cell r="C415" t="str">
            <v>VIBROPAC</v>
          </cell>
          <cell r="D415" t="str">
            <v>Chapman</v>
          </cell>
          <cell r="E415">
            <v>0</v>
          </cell>
          <cell r="F415">
            <v>0</v>
          </cell>
          <cell r="G415">
            <v>0</v>
          </cell>
          <cell r="H415" t="str">
            <v>Madeleine</v>
          </cell>
          <cell r="I415" t="str">
            <v>8851 REV 1</v>
          </cell>
          <cell r="J415">
            <v>0</v>
          </cell>
          <cell r="K415">
            <v>0</v>
          </cell>
          <cell r="L415">
            <v>0</v>
          </cell>
          <cell r="M415">
            <v>2</v>
          </cell>
          <cell r="N415" t="str">
            <v>LMV-346Z</v>
          </cell>
          <cell r="O415">
            <v>433742.38</v>
          </cell>
          <cell r="P415">
            <v>0</v>
          </cell>
          <cell r="Q415" t="str">
            <v>MCPX</v>
          </cell>
          <cell r="R415" t="str">
            <v>PE</v>
          </cell>
          <cell r="S415" t="str">
            <v>N</v>
          </cell>
          <cell r="T415" t="str">
            <v>no</v>
          </cell>
          <cell r="U415">
            <v>0</v>
          </cell>
          <cell r="V415">
            <v>40680</v>
          </cell>
          <cell r="W415">
            <v>40877</v>
          </cell>
          <cell r="X415">
            <v>40998</v>
          </cell>
          <cell r="Y415">
            <v>0</v>
          </cell>
          <cell r="Z415">
            <v>40687</v>
          </cell>
          <cell r="AA415">
            <v>40687</v>
          </cell>
          <cell r="AB415">
            <v>40687</v>
          </cell>
          <cell r="AC415">
            <v>40872</v>
          </cell>
          <cell r="AD415">
            <v>40886</v>
          </cell>
          <cell r="AE415">
            <v>40904</v>
          </cell>
          <cell r="AF415">
            <v>40909</v>
          </cell>
          <cell r="AG415">
            <v>0</v>
          </cell>
          <cell r="AH415">
            <v>40968</v>
          </cell>
          <cell r="AI415" t="str">
            <v>-</v>
          </cell>
          <cell r="AJ415">
            <v>164</v>
          </cell>
          <cell r="AK415">
            <v>45.428571428571431</v>
          </cell>
          <cell r="AL415">
            <v>0</v>
          </cell>
          <cell r="AM415">
            <v>0</v>
          </cell>
          <cell r="AN415">
            <v>0</v>
          </cell>
          <cell r="AO415">
            <v>40772</v>
          </cell>
          <cell r="AP415">
            <v>0</v>
          </cell>
          <cell r="AQ415">
            <v>40787</v>
          </cell>
          <cell r="AR415">
            <v>0</v>
          </cell>
          <cell r="AS415">
            <v>0</v>
          </cell>
          <cell r="AT415">
            <v>0</v>
          </cell>
          <cell r="AU415">
            <v>0</v>
          </cell>
          <cell r="AV415">
            <v>40847</v>
          </cell>
          <cell r="AW415">
            <v>0</v>
          </cell>
          <cell r="AX415">
            <v>40855</v>
          </cell>
          <cell r="AY415">
            <v>40995</v>
          </cell>
          <cell r="AZ415">
            <v>315</v>
          </cell>
          <cell r="BA415">
            <v>120</v>
          </cell>
          <cell r="BB415" t="str">
            <v>On-Time/Early</v>
          </cell>
          <cell r="BC415" t="str">
            <v>On-Time/Early</v>
          </cell>
          <cell r="BD415">
            <v>0</v>
          </cell>
          <cell r="BE415">
            <v>0</v>
          </cell>
          <cell r="BF415">
            <v>0</v>
          </cell>
          <cell r="BG415">
            <v>0</v>
          </cell>
          <cell r="BH415">
            <v>0</v>
          </cell>
          <cell r="BI415">
            <v>0</v>
          </cell>
          <cell r="BJ415">
            <v>40687</v>
          </cell>
          <cell r="BK415">
            <v>40694</v>
          </cell>
          <cell r="BL415">
            <v>40703</v>
          </cell>
          <cell r="BM415">
            <v>40708</v>
          </cell>
          <cell r="BN415">
            <v>41012</v>
          </cell>
          <cell r="BO415">
            <v>41019</v>
          </cell>
          <cell r="BP415" t="str">
            <v>X</v>
          </cell>
          <cell r="BQ415" t="str">
            <v>X</v>
          </cell>
          <cell r="BR415" t="str">
            <v>X</v>
          </cell>
          <cell r="BS415" t="str">
            <v>X</v>
          </cell>
          <cell r="BT415" t="str">
            <v>X</v>
          </cell>
          <cell r="BU415" t="str">
            <v>X</v>
          </cell>
          <cell r="BV415" t="str">
            <v>X</v>
          </cell>
          <cell r="BW415">
            <v>0</v>
          </cell>
          <cell r="BX415">
            <v>0</v>
          </cell>
          <cell r="BY415">
            <v>0</v>
          </cell>
          <cell r="BZ415" t="str">
            <v>X</v>
          </cell>
          <cell r="CA415" t="str">
            <v>X</v>
          </cell>
          <cell r="CB415" t="str">
            <v>X</v>
          </cell>
          <cell r="CC415">
            <v>1</v>
          </cell>
          <cell r="CD415">
            <v>0</v>
          </cell>
        </row>
        <row r="416">
          <cell r="B416" t="str">
            <v>A2080238-02</v>
          </cell>
          <cell r="C416" t="str">
            <v>Sunoco/Sunair</v>
          </cell>
          <cell r="D416" t="str">
            <v>Kennedy</v>
          </cell>
          <cell r="E416">
            <v>0</v>
          </cell>
          <cell r="F416">
            <v>0</v>
          </cell>
          <cell r="G416">
            <v>0</v>
          </cell>
          <cell r="H416">
            <v>0</v>
          </cell>
          <cell r="I416">
            <v>24700</v>
          </cell>
          <cell r="J416">
            <v>0</v>
          </cell>
          <cell r="K416">
            <v>0</v>
          </cell>
          <cell r="L416">
            <v>0</v>
          </cell>
          <cell r="M416">
            <v>1</v>
          </cell>
          <cell r="N416" t="str">
            <v>LMV802</v>
          </cell>
          <cell r="O416">
            <v>22477</v>
          </cell>
          <cell r="P416">
            <v>0</v>
          </cell>
          <cell r="Q416" t="str">
            <v>STD</v>
          </cell>
          <cell r="R416" t="str">
            <v>PA</v>
          </cell>
          <cell r="S416" t="str">
            <v>N</v>
          </cell>
          <cell r="T416">
            <v>0</v>
          </cell>
          <cell r="U416">
            <v>0</v>
          </cell>
          <cell r="V416">
            <v>40892</v>
          </cell>
          <cell r="W416">
            <v>40954</v>
          </cell>
          <cell r="X416">
            <v>41012</v>
          </cell>
          <cell r="Y416">
            <v>0</v>
          </cell>
          <cell r="Z416">
            <v>40899</v>
          </cell>
          <cell r="AA416">
            <v>40899</v>
          </cell>
          <cell r="AB416">
            <v>40899</v>
          </cell>
          <cell r="AC416">
            <v>40900</v>
          </cell>
          <cell r="AD416">
            <v>40914</v>
          </cell>
          <cell r="AE416">
            <v>40906</v>
          </cell>
          <cell r="AF416">
            <v>40909</v>
          </cell>
          <cell r="AG416">
            <v>0</v>
          </cell>
          <cell r="AH416">
            <v>40982</v>
          </cell>
          <cell r="AI416" t="str">
            <v>-</v>
          </cell>
          <cell r="AJ416">
            <v>12</v>
          </cell>
          <cell r="AK416">
            <v>17.142857142857142</v>
          </cell>
          <cell r="AL416">
            <v>0</v>
          </cell>
          <cell r="AM416">
            <v>0</v>
          </cell>
          <cell r="AN416">
            <v>0</v>
          </cell>
          <cell r="AO416">
            <v>0</v>
          </cell>
          <cell r="AP416">
            <v>40882</v>
          </cell>
          <cell r="AQ416">
            <v>0</v>
          </cell>
          <cell r="AR416">
            <v>0</v>
          </cell>
          <cell r="AS416">
            <v>0</v>
          </cell>
          <cell r="AT416">
            <v>0</v>
          </cell>
          <cell r="AU416">
            <v>0</v>
          </cell>
          <cell r="AV416">
            <v>40913</v>
          </cell>
          <cell r="AW416">
            <v>0</v>
          </cell>
          <cell r="AX416">
            <v>40946</v>
          </cell>
          <cell r="AY416">
            <v>41012</v>
          </cell>
          <cell r="AZ416">
            <v>120</v>
          </cell>
          <cell r="BA416">
            <v>16</v>
          </cell>
          <cell r="BB416" t="str">
            <v>Late</v>
          </cell>
          <cell r="BC416" t="str">
            <v/>
          </cell>
          <cell r="BD416" t="str">
            <v>FOB</v>
          </cell>
          <cell r="BE416" t="str">
            <v>Arvada</v>
          </cell>
          <cell r="BF416" t="str">
            <v>USA</v>
          </cell>
          <cell r="BG416">
            <v>0</v>
          </cell>
          <cell r="BH416">
            <v>0</v>
          </cell>
          <cell r="BI416">
            <v>0</v>
          </cell>
          <cell r="BJ416">
            <v>40899</v>
          </cell>
          <cell r="BK416">
            <v>40906</v>
          </cell>
          <cell r="BL416">
            <v>40906</v>
          </cell>
          <cell r="BM416">
            <v>40920</v>
          </cell>
          <cell r="BN416">
            <v>41026</v>
          </cell>
          <cell r="BO416">
            <v>41033</v>
          </cell>
          <cell r="BP416" t="str">
            <v>X</v>
          </cell>
          <cell r="BQ416" t="str">
            <v>X</v>
          </cell>
          <cell r="BR416" t="str">
            <v>X</v>
          </cell>
          <cell r="BS416" t="str">
            <v>X</v>
          </cell>
          <cell r="BT416" t="str">
            <v>X</v>
          </cell>
          <cell r="BU416" t="str">
            <v>X</v>
          </cell>
          <cell r="BV416" t="str">
            <v>X</v>
          </cell>
          <cell r="BW416">
            <v>0</v>
          </cell>
          <cell r="BX416">
            <v>0</v>
          </cell>
          <cell r="BY416">
            <v>0</v>
          </cell>
          <cell r="BZ416" t="str">
            <v>X</v>
          </cell>
          <cell r="CA416" t="str">
            <v>X</v>
          </cell>
          <cell r="CB416" t="str">
            <v>X</v>
          </cell>
          <cell r="CC416">
            <v>1</v>
          </cell>
          <cell r="CD416">
            <v>0</v>
          </cell>
          <cell r="CE416">
            <v>0</v>
          </cell>
          <cell r="CF416">
            <v>0</v>
          </cell>
          <cell r="CG416">
            <v>0</v>
          </cell>
          <cell r="CH416">
            <v>0</v>
          </cell>
          <cell r="CI416">
            <v>0</v>
          </cell>
          <cell r="CJ416">
            <v>0</v>
          </cell>
          <cell r="CK416">
            <v>0</v>
          </cell>
          <cell r="CL416">
            <v>0</v>
          </cell>
          <cell r="CM416">
            <v>0</v>
          </cell>
          <cell r="CN416">
            <v>0</v>
          </cell>
          <cell r="CO416">
            <v>0</v>
          </cell>
        </row>
        <row r="417">
          <cell r="B417" t="str">
            <v>A2041327-01</v>
          </cell>
          <cell r="C417" t="str">
            <v>Formosa Plastics</v>
          </cell>
          <cell r="D417" t="str">
            <v>Boening</v>
          </cell>
          <cell r="E417">
            <v>0</v>
          </cell>
          <cell r="F417">
            <v>0</v>
          </cell>
          <cell r="G417">
            <v>0</v>
          </cell>
          <cell r="H417" t="str">
            <v>Audrey</v>
          </cell>
          <cell r="I417" t="str">
            <v>MSUCE89000F35F35</v>
          </cell>
          <cell r="J417">
            <v>0</v>
          </cell>
          <cell r="K417">
            <v>0</v>
          </cell>
          <cell r="L417">
            <v>0</v>
          </cell>
          <cell r="M417">
            <v>1</v>
          </cell>
          <cell r="N417" t="str">
            <v>LMV-313</v>
          </cell>
          <cell r="O417">
            <v>62500</v>
          </cell>
          <cell r="P417">
            <v>0</v>
          </cell>
          <cell r="Q417" t="str">
            <v>STD</v>
          </cell>
          <cell r="R417" t="str">
            <v>PA</v>
          </cell>
          <cell r="S417" t="str">
            <v>N</v>
          </cell>
          <cell r="T417" t="str">
            <v>no</v>
          </cell>
          <cell r="U417">
            <v>0</v>
          </cell>
          <cell r="V417">
            <v>40798</v>
          </cell>
          <cell r="W417">
            <v>40954</v>
          </cell>
          <cell r="X417">
            <v>41029</v>
          </cell>
          <cell r="Y417">
            <v>0</v>
          </cell>
          <cell r="Z417">
            <v>40805</v>
          </cell>
          <cell r="AA417">
            <v>40805</v>
          </cell>
          <cell r="AB417">
            <v>40805</v>
          </cell>
          <cell r="AC417">
            <v>40917</v>
          </cell>
          <cell r="AD417">
            <v>40931</v>
          </cell>
          <cell r="AE417">
            <v>40906</v>
          </cell>
          <cell r="AF417">
            <v>40909</v>
          </cell>
          <cell r="AG417">
            <v>0</v>
          </cell>
          <cell r="AH417">
            <v>40999</v>
          </cell>
          <cell r="AI417" t="str">
            <v>-</v>
          </cell>
          <cell r="AJ417">
            <v>80</v>
          </cell>
          <cell r="AK417">
            <v>33</v>
          </cell>
          <cell r="AL417">
            <v>0</v>
          </cell>
          <cell r="AM417">
            <v>0</v>
          </cell>
          <cell r="AN417">
            <v>0</v>
          </cell>
          <cell r="AO417">
            <v>0</v>
          </cell>
          <cell r="AP417">
            <v>40883</v>
          </cell>
          <cell r="AQ417">
            <v>40883</v>
          </cell>
          <cell r="AR417">
            <v>0</v>
          </cell>
          <cell r="AS417">
            <v>0</v>
          </cell>
          <cell r="AT417">
            <v>0</v>
          </cell>
          <cell r="AU417">
            <v>0</v>
          </cell>
          <cell r="AV417">
            <v>40899</v>
          </cell>
          <cell r="AW417">
            <v>0</v>
          </cell>
          <cell r="AX417">
            <v>40973</v>
          </cell>
          <cell r="AY417">
            <v>41029</v>
          </cell>
          <cell r="AZ417">
            <v>231</v>
          </cell>
          <cell r="BA417">
            <v>74</v>
          </cell>
          <cell r="BB417" t="str">
            <v>On-Time/Early</v>
          </cell>
          <cell r="BC417" t="str">
            <v>On-Time/Early</v>
          </cell>
          <cell r="BD417" t="str">
            <v>No PO Attached</v>
          </cell>
          <cell r="BE417">
            <v>0</v>
          </cell>
          <cell r="BF417">
            <v>0</v>
          </cell>
          <cell r="BG417">
            <v>0</v>
          </cell>
          <cell r="BH417">
            <v>0</v>
          </cell>
          <cell r="BI417">
            <v>0</v>
          </cell>
          <cell r="BJ417">
            <v>40805</v>
          </cell>
          <cell r="BK417">
            <v>40812</v>
          </cell>
          <cell r="BL417">
            <v>40812</v>
          </cell>
          <cell r="BM417">
            <v>40826</v>
          </cell>
          <cell r="BN417">
            <v>41043</v>
          </cell>
          <cell r="BO417">
            <v>41050</v>
          </cell>
          <cell r="BP417" t="str">
            <v>x</v>
          </cell>
          <cell r="BQ417" t="str">
            <v>x</v>
          </cell>
          <cell r="BR417" t="str">
            <v>x</v>
          </cell>
          <cell r="BS417" t="str">
            <v>x</v>
          </cell>
          <cell r="BT417" t="str">
            <v>x</v>
          </cell>
          <cell r="BU417" t="str">
            <v>X</v>
          </cell>
          <cell r="BV417">
            <v>41092</v>
          </cell>
          <cell r="BW417">
            <v>0</v>
          </cell>
          <cell r="BX417">
            <v>0</v>
          </cell>
          <cell r="BY417">
            <v>0</v>
          </cell>
          <cell r="BZ417" t="str">
            <v>x</v>
          </cell>
          <cell r="CA417" t="str">
            <v>x</v>
          </cell>
          <cell r="CB417" t="str">
            <v>x</v>
          </cell>
          <cell r="CC417">
            <v>1</v>
          </cell>
          <cell r="CD417">
            <v>0</v>
          </cell>
          <cell r="CE417">
            <v>0</v>
          </cell>
          <cell r="CF417">
            <v>0</v>
          </cell>
          <cell r="CG417">
            <v>0</v>
          </cell>
          <cell r="CH417">
            <v>0</v>
          </cell>
          <cell r="CI417">
            <v>0</v>
          </cell>
          <cell r="CJ417">
            <v>0</v>
          </cell>
          <cell r="CK417">
            <v>0</v>
          </cell>
          <cell r="CL417">
            <v>0</v>
          </cell>
          <cell r="CM417">
            <v>0</v>
          </cell>
          <cell r="CN417">
            <v>0</v>
          </cell>
          <cell r="CO417">
            <v>0</v>
          </cell>
        </row>
        <row r="418">
          <cell r="B418" t="str">
            <v>H1993282-01-04</v>
          </cell>
          <cell r="C418" t="str">
            <v>CTCI Arabia LTD</v>
          </cell>
          <cell r="D418" t="str">
            <v>Hepler</v>
          </cell>
          <cell r="E418">
            <v>0</v>
          </cell>
          <cell r="F418">
            <v>0</v>
          </cell>
          <cell r="G418">
            <v>0</v>
          </cell>
          <cell r="H418" t="str">
            <v>Nancy</v>
          </cell>
          <cell r="I418" t="str">
            <v>10P0542B01-FD1A.04 REV 3</v>
          </cell>
          <cell r="J418">
            <v>0</v>
          </cell>
          <cell r="K418">
            <v>0</v>
          </cell>
          <cell r="L418">
            <v>0</v>
          </cell>
          <cell r="M418">
            <v>4</v>
          </cell>
          <cell r="N418" t="str">
            <v>HMP-3000</v>
          </cell>
          <cell r="O418">
            <v>4405000</v>
          </cell>
          <cell r="P418">
            <v>0</v>
          </cell>
          <cell r="Q418" t="str">
            <v>CPX</v>
          </cell>
          <cell r="R418" t="str">
            <v>HMP</v>
          </cell>
          <cell r="S418" t="str">
            <v>N</v>
          </cell>
          <cell r="T418" t="str">
            <v>no</v>
          </cell>
          <cell r="U418">
            <v>0</v>
          </cell>
          <cell r="V418">
            <v>40676</v>
          </cell>
          <cell r="W418">
            <v>41106</v>
          </cell>
          <cell r="X418">
            <v>40956</v>
          </cell>
          <cell r="Y418">
            <v>0</v>
          </cell>
          <cell r="Z418">
            <v>40683</v>
          </cell>
          <cell r="AA418">
            <v>40683</v>
          </cell>
          <cell r="AB418">
            <v>40683</v>
          </cell>
          <cell r="AC418">
            <v>40676</v>
          </cell>
          <cell r="AD418">
            <v>40704</v>
          </cell>
          <cell r="AE418">
            <v>40896</v>
          </cell>
          <cell r="AF418">
            <v>40910</v>
          </cell>
          <cell r="AG418">
            <v>0</v>
          </cell>
          <cell r="AH418">
            <v>40926</v>
          </cell>
          <cell r="AI418">
            <v>40802</v>
          </cell>
          <cell r="AJ418">
            <v>167</v>
          </cell>
          <cell r="AK418">
            <v>40</v>
          </cell>
          <cell r="AL418">
            <v>0</v>
          </cell>
          <cell r="AM418">
            <v>0</v>
          </cell>
          <cell r="AN418">
            <v>0</v>
          </cell>
          <cell r="AO418">
            <v>0</v>
          </cell>
          <cell r="AP418">
            <v>40848</v>
          </cell>
          <cell r="AQ418">
            <v>0</v>
          </cell>
          <cell r="AR418">
            <v>0</v>
          </cell>
          <cell r="AS418">
            <v>0</v>
          </cell>
          <cell r="AT418">
            <v>0</v>
          </cell>
          <cell r="AU418">
            <v>0</v>
          </cell>
          <cell r="AV418">
            <v>40869</v>
          </cell>
          <cell r="AW418">
            <v>0</v>
          </cell>
          <cell r="AX418">
            <v>40876</v>
          </cell>
          <cell r="AY418">
            <v>40953</v>
          </cell>
          <cell r="AZ418">
            <v>277</v>
          </cell>
          <cell r="BA418">
            <v>138</v>
          </cell>
          <cell r="BB418" t="str">
            <v>On-Time/Early</v>
          </cell>
          <cell r="BC418" t="str">
            <v/>
          </cell>
          <cell r="BD418" t="str">
            <v>FOB</v>
          </cell>
          <cell r="BE418" t="str">
            <v>USA Seaport</v>
          </cell>
          <cell r="BF418" t="str">
            <v>Saudi Arabia</v>
          </cell>
          <cell r="BG418">
            <v>0</v>
          </cell>
          <cell r="BH418">
            <v>0</v>
          </cell>
          <cell r="BI418" t="str">
            <v>IncoTerms 2000</v>
          </cell>
          <cell r="BJ418">
            <v>40683</v>
          </cell>
          <cell r="BK418">
            <v>40690</v>
          </cell>
          <cell r="BL418">
            <v>40697</v>
          </cell>
          <cell r="BM418">
            <v>40704</v>
          </cell>
          <cell r="BN418">
            <v>40998</v>
          </cell>
          <cell r="BO418">
            <v>41005</v>
          </cell>
          <cell r="BP418" t="str">
            <v>X</v>
          </cell>
          <cell r="BQ418" t="str">
            <v>X</v>
          </cell>
          <cell r="BR418" t="str">
            <v>X</v>
          </cell>
          <cell r="BS418" t="str">
            <v>X</v>
          </cell>
          <cell r="BT418" t="str">
            <v>X</v>
          </cell>
          <cell r="BU418" t="str">
            <v>X</v>
          </cell>
          <cell r="BV418" t="str">
            <v>X</v>
          </cell>
          <cell r="BW418">
            <v>0</v>
          </cell>
          <cell r="BX418">
            <v>0</v>
          </cell>
          <cell r="BY418">
            <v>0</v>
          </cell>
          <cell r="BZ418" t="str">
            <v>X</v>
          </cell>
          <cell r="CA418" t="str">
            <v>X</v>
          </cell>
          <cell r="CB418" t="str">
            <v>X</v>
          </cell>
          <cell r="CC418">
            <v>1</v>
          </cell>
          <cell r="CD418">
            <v>0</v>
          </cell>
          <cell r="CE418">
            <v>0</v>
          </cell>
          <cell r="CF418">
            <v>0</v>
          </cell>
          <cell r="CG418">
            <v>0</v>
          </cell>
          <cell r="CH418">
            <v>0</v>
          </cell>
          <cell r="CI418">
            <v>0</v>
          </cell>
          <cell r="CJ418">
            <v>0</v>
          </cell>
          <cell r="CK418">
            <v>0</v>
          </cell>
          <cell r="CL418">
            <v>0</v>
          </cell>
          <cell r="CM418">
            <v>0</v>
          </cell>
          <cell r="CN418">
            <v>0</v>
          </cell>
          <cell r="CO418">
            <v>0</v>
          </cell>
        </row>
        <row r="419">
          <cell r="B419" t="str">
            <v>A1995277-16-17</v>
          </cell>
          <cell r="C419" t="str">
            <v>SAJ/Brahmaputra Cracker &amp; Polymer Ltd</v>
          </cell>
          <cell r="D419" t="str">
            <v>Nelson</v>
          </cell>
          <cell r="E419">
            <v>0</v>
          </cell>
          <cell r="F419">
            <v>0</v>
          </cell>
          <cell r="G419">
            <v>0</v>
          </cell>
          <cell r="H419" t="str">
            <v>Shara</v>
          </cell>
          <cell r="I419" t="str">
            <v>SNT38E-1033</v>
          </cell>
          <cell r="J419">
            <v>0</v>
          </cell>
          <cell r="K419">
            <v>0</v>
          </cell>
          <cell r="L419">
            <v>0</v>
          </cell>
          <cell r="M419">
            <v>2</v>
          </cell>
          <cell r="N419" t="str">
            <v>LMV-311Z</v>
          </cell>
          <cell r="O419">
            <v>461857.98</v>
          </cell>
          <cell r="P419">
            <v>0</v>
          </cell>
          <cell r="Q419" t="str">
            <v>CPX</v>
          </cell>
          <cell r="R419" t="str">
            <v>PD</v>
          </cell>
          <cell r="S419" t="str">
            <v>Y</v>
          </cell>
          <cell r="T419" t="str">
            <v>no</v>
          </cell>
          <cell r="U419">
            <v>0</v>
          </cell>
          <cell r="V419">
            <v>40681</v>
          </cell>
          <cell r="W419">
            <v>40977</v>
          </cell>
          <cell r="X419">
            <v>40992</v>
          </cell>
          <cell r="Y419">
            <v>0</v>
          </cell>
          <cell r="Z419">
            <v>40688</v>
          </cell>
          <cell r="AA419">
            <v>40688</v>
          </cell>
          <cell r="AB419">
            <v>40688</v>
          </cell>
          <cell r="AC419">
            <v>40880</v>
          </cell>
          <cell r="AD419">
            <v>40894</v>
          </cell>
          <cell r="AE419">
            <v>40906</v>
          </cell>
          <cell r="AF419">
            <v>40910</v>
          </cell>
          <cell r="AG419">
            <v>0</v>
          </cell>
          <cell r="AH419">
            <v>40962</v>
          </cell>
          <cell r="AI419" t="str">
            <v>-</v>
          </cell>
          <cell r="AJ419">
            <v>164</v>
          </cell>
          <cell r="AK419">
            <v>44.428571428571431</v>
          </cell>
          <cell r="AL419">
            <v>0</v>
          </cell>
          <cell r="AM419">
            <v>0</v>
          </cell>
          <cell r="AN419">
            <v>0</v>
          </cell>
          <cell r="AO419">
            <v>40767</v>
          </cell>
          <cell r="AP419">
            <v>0</v>
          </cell>
          <cell r="AQ419">
            <v>0</v>
          </cell>
          <cell r="AR419">
            <v>0</v>
          </cell>
          <cell r="AS419">
            <v>0</v>
          </cell>
          <cell r="AT419">
            <v>0</v>
          </cell>
          <cell r="AU419">
            <v>0</v>
          </cell>
          <cell r="AV419">
            <v>40921</v>
          </cell>
          <cell r="AW419">
            <v>0</v>
          </cell>
          <cell r="AX419">
            <v>40928</v>
          </cell>
          <cell r="AY419">
            <v>40994</v>
          </cell>
          <cell r="AZ419">
            <v>313</v>
          </cell>
          <cell r="BA419">
            <v>173</v>
          </cell>
          <cell r="BB419" t="str">
            <v>Late</v>
          </cell>
          <cell r="BC419" t="str">
            <v/>
          </cell>
          <cell r="BD419" t="str">
            <v>EXW</v>
          </cell>
          <cell r="BE419" t="str">
            <v>Long Beach</v>
          </cell>
          <cell r="BF419" t="str">
            <v>INDIA</v>
          </cell>
          <cell r="BG419">
            <v>0</v>
          </cell>
          <cell r="BH419" t="str">
            <v>SI</v>
          </cell>
          <cell r="BI419">
            <v>0</v>
          </cell>
          <cell r="BJ419">
            <v>40688</v>
          </cell>
          <cell r="BK419">
            <v>40695</v>
          </cell>
          <cell r="BL419">
            <v>40700</v>
          </cell>
          <cell r="BM419">
            <v>40709</v>
          </cell>
          <cell r="BN419">
            <v>41006</v>
          </cell>
          <cell r="BO419">
            <v>41013</v>
          </cell>
          <cell r="BP419" t="str">
            <v>X</v>
          </cell>
          <cell r="BQ419" t="str">
            <v>X</v>
          </cell>
          <cell r="BR419" t="str">
            <v>X</v>
          </cell>
          <cell r="BS419" t="str">
            <v>X</v>
          </cell>
          <cell r="BT419" t="str">
            <v>X</v>
          </cell>
          <cell r="BU419" t="str">
            <v>X</v>
          </cell>
          <cell r="BV419" t="str">
            <v>X</v>
          </cell>
          <cell r="BW419">
            <v>0</v>
          </cell>
          <cell r="BX419">
            <v>0</v>
          </cell>
          <cell r="BY419">
            <v>0</v>
          </cell>
          <cell r="BZ419" t="str">
            <v>X</v>
          </cell>
          <cell r="CA419" t="str">
            <v>X</v>
          </cell>
          <cell r="CB419" t="str">
            <v>X</v>
          </cell>
          <cell r="CC419">
            <v>1</v>
          </cell>
          <cell r="CD419">
            <v>0</v>
          </cell>
          <cell r="CE419">
            <v>0</v>
          </cell>
          <cell r="CF419">
            <v>0</v>
          </cell>
          <cell r="CG419">
            <v>0</v>
          </cell>
          <cell r="CH419">
            <v>0</v>
          </cell>
          <cell r="CI419">
            <v>0</v>
          </cell>
          <cell r="CJ419">
            <v>0</v>
          </cell>
          <cell r="CK419">
            <v>0</v>
          </cell>
          <cell r="CL419">
            <v>0</v>
          </cell>
          <cell r="CM419">
            <v>0</v>
          </cell>
          <cell r="CN419">
            <v>0</v>
          </cell>
          <cell r="CO419">
            <v>0</v>
          </cell>
        </row>
        <row r="420">
          <cell r="B420" t="str">
            <v>A1995277-01-02</v>
          </cell>
          <cell r="C420" t="str">
            <v>SAJ/Brahmaputra Cracker &amp; Polymer Ltd</v>
          </cell>
          <cell r="D420" t="str">
            <v>Nelson</v>
          </cell>
          <cell r="E420">
            <v>0</v>
          </cell>
          <cell r="F420">
            <v>0</v>
          </cell>
          <cell r="G420">
            <v>0</v>
          </cell>
          <cell r="H420" t="str">
            <v>Shara</v>
          </cell>
          <cell r="I420" t="str">
            <v>SNT38E-1033</v>
          </cell>
          <cell r="J420">
            <v>0</v>
          </cell>
          <cell r="K420">
            <v>0</v>
          </cell>
          <cell r="L420">
            <v>0</v>
          </cell>
          <cell r="M420">
            <v>2</v>
          </cell>
          <cell r="N420" t="str">
            <v>LMV-311Z</v>
          </cell>
          <cell r="O420">
            <v>491065.56</v>
          </cell>
          <cell r="P420">
            <v>0</v>
          </cell>
          <cell r="Q420" t="str">
            <v>CPX</v>
          </cell>
          <cell r="R420" t="str">
            <v>PD</v>
          </cell>
          <cell r="S420" t="str">
            <v>Y</v>
          </cell>
          <cell r="T420" t="str">
            <v>no</v>
          </cell>
          <cell r="U420">
            <v>0</v>
          </cell>
          <cell r="V420">
            <v>40681</v>
          </cell>
          <cell r="W420">
            <v>40977</v>
          </cell>
          <cell r="X420">
            <v>40992</v>
          </cell>
          <cell r="Y420">
            <v>0</v>
          </cell>
          <cell r="Z420">
            <v>40688</v>
          </cell>
          <cell r="AA420">
            <v>40688</v>
          </cell>
          <cell r="AB420">
            <v>40688</v>
          </cell>
          <cell r="AC420">
            <v>40880</v>
          </cell>
          <cell r="AD420">
            <v>40894</v>
          </cell>
          <cell r="AE420">
            <v>40906</v>
          </cell>
          <cell r="AF420">
            <v>40910</v>
          </cell>
          <cell r="AG420">
            <v>0</v>
          </cell>
          <cell r="AH420">
            <v>40962</v>
          </cell>
          <cell r="AI420" t="str">
            <v>-</v>
          </cell>
          <cell r="AJ420">
            <v>164</v>
          </cell>
          <cell r="AK420">
            <v>44.428571428571431</v>
          </cell>
          <cell r="AL420">
            <v>0</v>
          </cell>
          <cell r="AM420">
            <v>0</v>
          </cell>
          <cell r="AN420">
            <v>0</v>
          </cell>
          <cell r="AO420">
            <v>40767</v>
          </cell>
          <cell r="AP420">
            <v>0</v>
          </cell>
          <cell r="AQ420">
            <v>0</v>
          </cell>
          <cell r="AR420">
            <v>0</v>
          </cell>
          <cell r="AS420">
            <v>0</v>
          </cell>
          <cell r="AT420">
            <v>0</v>
          </cell>
          <cell r="AU420">
            <v>0</v>
          </cell>
          <cell r="AV420">
            <v>40921</v>
          </cell>
          <cell r="AW420">
            <v>0</v>
          </cell>
          <cell r="AX420">
            <v>40932</v>
          </cell>
          <cell r="AY420">
            <v>40996</v>
          </cell>
          <cell r="AZ420">
            <v>315</v>
          </cell>
          <cell r="BA420">
            <v>173</v>
          </cell>
          <cell r="BB420" t="str">
            <v>Late</v>
          </cell>
          <cell r="BC420" t="str">
            <v/>
          </cell>
          <cell r="BD420" t="str">
            <v>EXW</v>
          </cell>
          <cell r="BE420" t="str">
            <v>Long Beach</v>
          </cell>
          <cell r="BF420" t="str">
            <v>INDIA</v>
          </cell>
          <cell r="BG420">
            <v>0</v>
          </cell>
          <cell r="BH420" t="str">
            <v>SI</v>
          </cell>
          <cell r="BI420">
            <v>0</v>
          </cell>
          <cell r="BJ420">
            <v>40688</v>
          </cell>
          <cell r="BK420">
            <v>40695</v>
          </cell>
          <cell r="BL420">
            <v>40700</v>
          </cell>
          <cell r="BM420">
            <v>40709</v>
          </cell>
          <cell r="BN420">
            <v>41006</v>
          </cell>
          <cell r="BO420">
            <v>41013</v>
          </cell>
          <cell r="BP420" t="str">
            <v>X</v>
          </cell>
          <cell r="BQ420" t="str">
            <v>X</v>
          </cell>
          <cell r="BR420" t="str">
            <v>X</v>
          </cell>
          <cell r="BS420" t="str">
            <v>X</v>
          </cell>
          <cell r="BT420" t="str">
            <v>X</v>
          </cell>
          <cell r="BU420" t="str">
            <v>X</v>
          </cell>
          <cell r="BV420" t="str">
            <v>X</v>
          </cell>
          <cell r="BW420">
            <v>0</v>
          </cell>
          <cell r="BX420">
            <v>0</v>
          </cell>
          <cell r="BY420">
            <v>0</v>
          </cell>
          <cell r="BZ420" t="str">
            <v>X</v>
          </cell>
          <cell r="CA420" t="str">
            <v>X</v>
          </cell>
          <cell r="CB420" t="str">
            <v>X</v>
          </cell>
          <cell r="CC420">
            <v>1</v>
          </cell>
          <cell r="CD420">
            <v>0</v>
          </cell>
          <cell r="CE420">
            <v>0</v>
          </cell>
          <cell r="CF420">
            <v>0</v>
          </cell>
          <cell r="CG420">
            <v>0</v>
          </cell>
          <cell r="CH420">
            <v>0</v>
          </cell>
          <cell r="CI420">
            <v>0</v>
          </cell>
          <cell r="CJ420">
            <v>0</v>
          </cell>
          <cell r="CK420">
            <v>0</v>
          </cell>
          <cell r="CL420">
            <v>0</v>
          </cell>
          <cell r="CM420">
            <v>0</v>
          </cell>
          <cell r="CN420">
            <v>0</v>
          </cell>
          <cell r="CO420">
            <v>0</v>
          </cell>
        </row>
        <row r="421">
          <cell r="B421" t="str">
            <v>A1995277-05-06</v>
          </cell>
          <cell r="C421" t="str">
            <v>SAJ/Brahmaputra Cracker &amp; Polymer Ltd</v>
          </cell>
          <cell r="D421" t="str">
            <v>Nelson</v>
          </cell>
          <cell r="E421">
            <v>0</v>
          </cell>
          <cell r="F421">
            <v>0</v>
          </cell>
          <cell r="G421">
            <v>0</v>
          </cell>
          <cell r="H421" t="str">
            <v>Shara</v>
          </cell>
          <cell r="I421" t="str">
            <v>SNT38E-1033</v>
          </cell>
          <cell r="J421">
            <v>0</v>
          </cell>
          <cell r="K421">
            <v>0</v>
          </cell>
          <cell r="L421">
            <v>0</v>
          </cell>
          <cell r="M421">
            <v>2</v>
          </cell>
          <cell r="N421" t="str">
            <v>LMV-311Z</v>
          </cell>
          <cell r="O421">
            <v>478789.03</v>
          </cell>
          <cell r="P421">
            <v>0</v>
          </cell>
          <cell r="Q421" t="str">
            <v>CPX</v>
          </cell>
          <cell r="R421" t="str">
            <v>PD</v>
          </cell>
          <cell r="S421" t="str">
            <v>Y</v>
          </cell>
          <cell r="T421" t="str">
            <v>no</v>
          </cell>
          <cell r="U421">
            <v>0</v>
          </cell>
          <cell r="V421">
            <v>40681</v>
          </cell>
          <cell r="W421">
            <v>40977</v>
          </cell>
          <cell r="X421">
            <v>40992</v>
          </cell>
          <cell r="Y421">
            <v>0</v>
          </cell>
          <cell r="Z421">
            <v>40688</v>
          </cell>
          <cell r="AA421">
            <v>40688</v>
          </cell>
          <cell r="AB421">
            <v>40688</v>
          </cell>
          <cell r="AC421">
            <v>40880</v>
          </cell>
          <cell r="AD421">
            <v>40894</v>
          </cell>
          <cell r="AE421">
            <v>40906</v>
          </cell>
          <cell r="AF421">
            <v>40910</v>
          </cell>
          <cell r="AG421">
            <v>0</v>
          </cell>
          <cell r="AH421">
            <v>40962</v>
          </cell>
          <cell r="AI421" t="str">
            <v>-</v>
          </cell>
          <cell r="AJ421">
            <v>164</v>
          </cell>
          <cell r="AK421">
            <v>44.428571428571431</v>
          </cell>
          <cell r="AL421">
            <v>0</v>
          </cell>
          <cell r="AM421">
            <v>0</v>
          </cell>
          <cell r="AN421">
            <v>0</v>
          </cell>
          <cell r="AO421">
            <v>40767</v>
          </cell>
          <cell r="AP421">
            <v>0</v>
          </cell>
          <cell r="AQ421">
            <v>0</v>
          </cell>
          <cell r="AR421">
            <v>0</v>
          </cell>
          <cell r="AS421">
            <v>0</v>
          </cell>
          <cell r="AT421">
            <v>0</v>
          </cell>
          <cell r="AU421">
            <v>0</v>
          </cell>
          <cell r="AV421">
            <v>40921</v>
          </cell>
          <cell r="AW421">
            <v>0</v>
          </cell>
          <cell r="AX421">
            <v>40933</v>
          </cell>
          <cell r="AY421">
            <v>40993</v>
          </cell>
          <cell r="AZ421">
            <v>312</v>
          </cell>
          <cell r="BA421">
            <v>173</v>
          </cell>
          <cell r="BB421" t="str">
            <v>Late</v>
          </cell>
          <cell r="BC421" t="str">
            <v/>
          </cell>
          <cell r="BD421" t="str">
            <v>EXW</v>
          </cell>
          <cell r="BE421" t="str">
            <v>Long Beach</v>
          </cell>
          <cell r="BF421" t="str">
            <v>INDIA</v>
          </cell>
          <cell r="BG421">
            <v>0</v>
          </cell>
          <cell r="BH421" t="str">
            <v>SI</v>
          </cell>
          <cell r="BI421">
            <v>0</v>
          </cell>
          <cell r="BJ421">
            <v>40688</v>
          </cell>
          <cell r="BK421">
            <v>40695</v>
          </cell>
          <cell r="BL421">
            <v>40700</v>
          </cell>
          <cell r="BM421">
            <v>40709</v>
          </cell>
          <cell r="BN421">
            <v>41006</v>
          </cell>
          <cell r="BO421">
            <v>41013</v>
          </cell>
          <cell r="BP421" t="str">
            <v>X</v>
          </cell>
          <cell r="BQ421" t="str">
            <v>X</v>
          </cell>
          <cell r="BR421" t="str">
            <v>X</v>
          </cell>
          <cell r="BS421" t="str">
            <v>X</v>
          </cell>
          <cell r="BT421" t="str">
            <v>X</v>
          </cell>
          <cell r="BU421" t="str">
            <v>X</v>
          </cell>
          <cell r="BV421" t="str">
            <v>X</v>
          </cell>
          <cell r="BW421">
            <v>0</v>
          </cell>
          <cell r="BX421">
            <v>0</v>
          </cell>
          <cell r="BY421">
            <v>0</v>
          </cell>
          <cell r="BZ421" t="str">
            <v>X</v>
          </cell>
          <cell r="CA421" t="str">
            <v>X</v>
          </cell>
          <cell r="CB421" t="str">
            <v>X</v>
          </cell>
          <cell r="CC421">
            <v>1</v>
          </cell>
          <cell r="CD421">
            <v>0</v>
          </cell>
          <cell r="CE421">
            <v>0</v>
          </cell>
          <cell r="CF421">
            <v>0</v>
          </cell>
          <cell r="CG421">
            <v>0</v>
          </cell>
          <cell r="CH421">
            <v>0</v>
          </cell>
          <cell r="CI421">
            <v>0</v>
          </cell>
          <cell r="CJ421">
            <v>0</v>
          </cell>
          <cell r="CK421">
            <v>0</v>
          </cell>
          <cell r="CL421">
            <v>0</v>
          </cell>
          <cell r="CM421">
            <v>0</v>
          </cell>
          <cell r="CN421">
            <v>0</v>
          </cell>
          <cell r="CO421">
            <v>0</v>
          </cell>
        </row>
        <row r="422">
          <cell r="B422" t="str">
            <v>A1995277-03-04</v>
          </cell>
          <cell r="C422" t="str">
            <v>SAJ/Brahmaputra Cracker &amp; Polymer Ltd</v>
          </cell>
          <cell r="D422" t="str">
            <v>Nelson</v>
          </cell>
          <cell r="E422">
            <v>0</v>
          </cell>
          <cell r="F422">
            <v>0</v>
          </cell>
          <cell r="G422">
            <v>0</v>
          </cell>
          <cell r="H422" t="str">
            <v>Shara</v>
          </cell>
          <cell r="I422" t="str">
            <v>SNT38E-1033</v>
          </cell>
          <cell r="J422">
            <v>0</v>
          </cell>
          <cell r="K422">
            <v>0</v>
          </cell>
          <cell r="L422">
            <v>0</v>
          </cell>
          <cell r="M422">
            <v>2</v>
          </cell>
          <cell r="N422" t="str">
            <v>LMV-311Z</v>
          </cell>
          <cell r="O422">
            <v>467117.28</v>
          </cell>
          <cell r="P422">
            <v>0</v>
          </cell>
          <cell r="Q422" t="str">
            <v>CPX</v>
          </cell>
          <cell r="R422" t="str">
            <v>PD</v>
          </cell>
          <cell r="S422" t="str">
            <v>Y</v>
          </cell>
          <cell r="T422" t="str">
            <v>no</v>
          </cell>
          <cell r="U422">
            <v>0</v>
          </cell>
          <cell r="V422">
            <v>40681</v>
          </cell>
          <cell r="W422">
            <v>40977</v>
          </cell>
          <cell r="X422">
            <v>40992</v>
          </cell>
          <cell r="Y422">
            <v>0</v>
          </cell>
          <cell r="Z422">
            <v>40688</v>
          </cell>
          <cell r="AA422">
            <v>40688</v>
          </cell>
          <cell r="AB422">
            <v>40688</v>
          </cell>
          <cell r="AC422">
            <v>40880</v>
          </cell>
          <cell r="AD422">
            <v>40894</v>
          </cell>
          <cell r="AE422">
            <v>40906</v>
          </cell>
          <cell r="AF422">
            <v>40910</v>
          </cell>
          <cell r="AG422">
            <v>0</v>
          </cell>
          <cell r="AH422">
            <v>40962</v>
          </cell>
          <cell r="AI422" t="str">
            <v>-</v>
          </cell>
          <cell r="AJ422">
            <v>164</v>
          </cell>
          <cell r="AK422">
            <v>44.428571428571431</v>
          </cell>
          <cell r="AL422">
            <v>0</v>
          </cell>
          <cell r="AM422">
            <v>0</v>
          </cell>
          <cell r="AN422">
            <v>0</v>
          </cell>
          <cell r="AO422">
            <v>40767</v>
          </cell>
          <cell r="AP422">
            <v>0</v>
          </cell>
          <cell r="AQ422">
            <v>0</v>
          </cell>
          <cell r="AR422">
            <v>0</v>
          </cell>
          <cell r="AS422">
            <v>0</v>
          </cell>
          <cell r="AT422">
            <v>0</v>
          </cell>
          <cell r="AU422">
            <v>0</v>
          </cell>
          <cell r="AV422">
            <v>40924</v>
          </cell>
          <cell r="AW422">
            <v>0</v>
          </cell>
          <cell r="AX422">
            <v>40934</v>
          </cell>
          <cell r="AY422">
            <v>40994</v>
          </cell>
          <cell r="AZ422">
            <v>313</v>
          </cell>
          <cell r="BA422">
            <v>174</v>
          </cell>
          <cell r="BB422" t="str">
            <v>Late</v>
          </cell>
          <cell r="BC422" t="str">
            <v/>
          </cell>
          <cell r="BD422" t="str">
            <v>EXW</v>
          </cell>
          <cell r="BE422" t="str">
            <v>Long Beach</v>
          </cell>
          <cell r="BF422" t="str">
            <v>INDIA</v>
          </cell>
          <cell r="BG422">
            <v>0</v>
          </cell>
          <cell r="BH422" t="str">
            <v>SI</v>
          </cell>
          <cell r="BI422">
            <v>0</v>
          </cell>
          <cell r="BJ422">
            <v>40688</v>
          </cell>
          <cell r="BK422">
            <v>40695</v>
          </cell>
          <cell r="BL422">
            <v>40700</v>
          </cell>
          <cell r="BM422">
            <v>40709</v>
          </cell>
          <cell r="BN422">
            <v>41006</v>
          </cell>
          <cell r="BO422">
            <v>41013</v>
          </cell>
          <cell r="BP422" t="str">
            <v>X</v>
          </cell>
          <cell r="BQ422" t="str">
            <v>X</v>
          </cell>
          <cell r="BR422" t="str">
            <v>X</v>
          </cell>
          <cell r="BS422" t="str">
            <v>X</v>
          </cell>
          <cell r="BT422" t="str">
            <v>X</v>
          </cell>
          <cell r="BU422" t="str">
            <v>X</v>
          </cell>
          <cell r="BV422" t="str">
            <v>X</v>
          </cell>
          <cell r="BW422">
            <v>0</v>
          </cell>
          <cell r="BX422">
            <v>0</v>
          </cell>
          <cell r="BY422">
            <v>0</v>
          </cell>
          <cell r="BZ422" t="str">
            <v>X</v>
          </cell>
          <cell r="CA422" t="str">
            <v>X</v>
          </cell>
          <cell r="CB422" t="str">
            <v>X</v>
          </cell>
          <cell r="CC422">
            <v>1</v>
          </cell>
          <cell r="CD422">
            <v>0</v>
          </cell>
          <cell r="CE422">
            <v>0</v>
          </cell>
          <cell r="CF422">
            <v>0</v>
          </cell>
          <cell r="CG422">
            <v>0</v>
          </cell>
          <cell r="CH422">
            <v>0</v>
          </cell>
          <cell r="CI422">
            <v>0</v>
          </cell>
          <cell r="CJ422">
            <v>0</v>
          </cell>
          <cell r="CK422">
            <v>0</v>
          </cell>
          <cell r="CL422">
            <v>0</v>
          </cell>
          <cell r="CM422">
            <v>0</v>
          </cell>
          <cell r="CN422">
            <v>0</v>
          </cell>
          <cell r="CO422">
            <v>0</v>
          </cell>
        </row>
        <row r="423">
          <cell r="B423" t="str">
            <v>A1995277-07-08</v>
          </cell>
          <cell r="C423" t="str">
            <v>SAJ/Brahmaputra Cracker &amp; Polymer Ltd</v>
          </cell>
          <cell r="D423" t="str">
            <v>Nelson</v>
          </cell>
          <cell r="E423">
            <v>0</v>
          </cell>
          <cell r="F423">
            <v>0</v>
          </cell>
          <cell r="G423">
            <v>0</v>
          </cell>
          <cell r="H423" t="str">
            <v>Shara</v>
          </cell>
          <cell r="I423" t="str">
            <v>SNT38E-1033</v>
          </cell>
          <cell r="J423">
            <v>0</v>
          </cell>
          <cell r="K423">
            <v>0</v>
          </cell>
          <cell r="L423">
            <v>0</v>
          </cell>
          <cell r="M423">
            <v>2</v>
          </cell>
          <cell r="N423" t="str">
            <v>LMV-311Z</v>
          </cell>
          <cell r="O423">
            <v>454147.28</v>
          </cell>
          <cell r="P423">
            <v>0</v>
          </cell>
          <cell r="Q423" t="str">
            <v>CPX</v>
          </cell>
          <cell r="R423" t="str">
            <v>PD</v>
          </cell>
          <cell r="S423" t="str">
            <v>Y</v>
          </cell>
          <cell r="T423" t="str">
            <v>no</v>
          </cell>
          <cell r="U423">
            <v>0</v>
          </cell>
          <cell r="V423">
            <v>40681</v>
          </cell>
          <cell r="W423">
            <v>40977</v>
          </cell>
          <cell r="X423">
            <v>40992</v>
          </cell>
          <cell r="Y423">
            <v>0</v>
          </cell>
          <cell r="Z423">
            <v>40688</v>
          </cell>
          <cell r="AA423">
            <v>40688</v>
          </cell>
          <cell r="AB423">
            <v>40688</v>
          </cell>
          <cell r="AC423">
            <v>40880</v>
          </cell>
          <cell r="AD423">
            <v>40894</v>
          </cell>
          <cell r="AE423">
            <v>40906</v>
          </cell>
          <cell r="AF423">
            <v>40910</v>
          </cell>
          <cell r="AG423">
            <v>0</v>
          </cell>
          <cell r="AH423">
            <v>40962</v>
          </cell>
          <cell r="AI423" t="str">
            <v>-</v>
          </cell>
          <cell r="AJ423">
            <v>164</v>
          </cell>
          <cell r="AK423">
            <v>44.428571428571431</v>
          </cell>
          <cell r="AL423">
            <v>0</v>
          </cell>
          <cell r="AM423">
            <v>0</v>
          </cell>
          <cell r="AN423">
            <v>0</v>
          </cell>
          <cell r="AO423">
            <v>40767</v>
          </cell>
          <cell r="AP423">
            <v>0</v>
          </cell>
          <cell r="AQ423">
            <v>0</v>
          </cell>
          <cell r="AR423">
            <v>0</v>
          </cell>
          <cell r="AS423">
            <v>0</v>
          </cell>
          <cell r="AT423">
            <v>0</v>
          </cell>
          <cell r="AU423">
            <v>0</v>
          </cell>
          <cell r="AV423">
            <v>40921</v>
          </cell>
          <cell r="AW423">
            <v>0</v>
          </cell>
          <cell r="AX423">
            <v>40939</v>
          </cell>
          <cell r="AY423">
            <v>40993</v>
          </cell>
          <cell r="AZ423">
            <v>312</v>
          </cell>
          <cell r="BA423">
            <v>173</v>
          </cell>
          <cell r="BB423" t="str">
            <v>Late</v>
          </cell>
          <cell r="BC423" t="str">
            <v/>
          </cell>
          <cell r="BD423" t="str">
            <v>EXW</v>
          </cell>
          <cell r="BE423" t="str">
            <v>Long Beach</v>
          </cell>
          <cell r="BF423" t="str">
            <v>INDIA</v>
          </cell>
          <cell r="BG423">
            <v>0</v>
          </cell>
          <cell r="BH423" t="str">
            <v>SI</v>
          </cell>
          <cell r="BI423">
            <v>0</v>
          </cell>
          <cell r="BJ423">
            <v>40688</v>
          </cell>
          <cell r="BK423">
            <v>40695</v>
          </cell>
          <cell r="BL423">
            <v>40700</v>
          </cell>
          <cell r="BM423">
            <v>40709</v>
          </cell>
          <cell r="BN423">
            <v>41006</v>
          </cell>
          <cell r="BO423">
            <v>41013</v>
          </cell>
          <cell r="BP423" t="str">
            <v>X</v>
          </cell>
          <cell r="BQ423" t="str">
            <v>X</v>
          </cell>
          <cell r="BR423" t="str">
            <v>X</v>
          </cell>
          <cell r="BS423" t="str">
            <v>X</v>
          </cell>
          <cell r="BT423" t="str">
            <v>X</v>
          </cell>
          <cell r="BU423" t="str">
            <v>X</v>
          </cell>
          <cell r="BV423" t="str">
            <v>X</v>
          </cell>
          <cell r="BW423">
            <v>0</v>
          </cell>
          <cell r="BX423">
            <v>0</v>
          </cell>
          <cell r="BY423">
            <v>0</v>
          </cell>
          <cell r="BZ423" t="str">
            <v>X</v>
          </cell>
          <cell r="CA423" t="str">
            <v>X</v>
          </cell>
          <cell r="CB423" t="str">
            <v>X</v>
          </cell>
          <cell r="CC423">
            <v>1</v>
          </cell>
          <cell r="CD423">
            <v>0</v>
          </cell>
          <cell r="CE423">
            <v>0</v>
          </cell>
          <cell r="CF423">
            <v>0</v>
          </cell>
          <cell r="CG423">
            <v>0</v>
          </cell>
          <cell r="CH423">
            <v>0</v>
          </cell>
          <cell r="CI423">
            <v>0</v>
          </cell>
          <cell r="CJ423">
            <v>0</v>
          </cell>
          <cell r="CK423">
            <v>0</v>
          </cell>
          <cell r="CL423">
            <v>0</v>
          </cell>
          <cell r="CM423">
            <v>0</v>
          </cell>
          <cell r="CN423">
            <v>0</v>
          </cell>
          <cell r="CO423">
            <v>0</v>
          </cell>
        </row>
        <row r="424">
          <cell r="B424" t="str">
            <v>A1995277-12-13</v>
          </cell>
          <cell r="C424" t="str">
            <v>SAJ/Brahmaputra Cracker &amp; Polymer Ltd</v>
          </cell>
          <cell r="D424" t="str">
            <v>Nelson</v>
          </cell>
          <cell r="E424">
            <v>0</v>
          </cell>
          <cell r="F424">
            <v>0</v>
          </cell>
          <cell r="G424">
            <v>0</v>
          </cell>
          <cell r="H424" t="str">
            <v>Shara</v>
          </cell>
          <cell r="I424" t="str">
            <v>SNT38E-1033</v>
          </cell>
          <cell r="J424">
            <v>0</v>
          </cell>
          <cell r="K424">
            <v>0</v>
          </cell>
          <cell r="L424">
            <v>0</v>
          </cell>
          <cell r="M424">
            <v>2</v>
          </cell>
          <cell r="N424" t="str">
            <v>LMV-311Z</v>
          </cell>
          <cell r="O424">
            <v>526043.28</v>
          </cell>
          <cell r="P424">
            <v>0</v>
          </cell>
          <cell r="Q424" t="str">
            <v>CPX</v>
          </cell>
          <cell r="R424" t="str">
            <v>PD</v>
          </cell>
          <cell r="S424" t="str">
            <v>Y</v>
          </cell>
          <cell r="T424" t="str">
            <v>no</v>
          </cell>
          <cell r="U424">
            <v>0</v>
          </cell>
          <cell r="V424">
            <v>40681</v>
          </cell>
          <cell r="W424">
            <v>40977</v>
          </cell>
          <cell r="X424">
            <v>40992</v>
          </cell>
          <cell r="Y424">
            <v>0</v>
          </cell>
          <cell r="Z424">
            <v>40688</v>
          </cell>
          <cell r="AA424">
            <v>40688</v>
          </cell>
          <cell r="AB424">
            <v>40688</v>
          </cell>
          <cell r="AC424">
            <v>40880</v>
          </cell>
          <cell r="AD424">
            <v>40894</v>
          </cell>
          <cell r="AE424">
            <v>40906</v>
          </cell>
          <cell r="AF424">
            <v>40910</v>
          </cell>
          <cell r="AG424">
            <v>0</v>
          </cell>
          <cell r="AH424">
            <v>40962</v>
          </cell>
          <cell r="AI424" t="str">
            <v>-</v>
          </cell>
          <cell r="AJ424">
            <v>164</v>
          </cell>
          <cell r="AK424">
            <v>44.428571428571431</v>
          </cell>
          <cell r="AL424">
            <v>0</v>
          </cell>
          <cell r="AM424">
            <v>0</v>
          </cell>
          <cell r="AN424">
            <v>0</v>
          </cell>
          <cell r="AO424">
            <v>40767</v>
          </cell>
          <cell r="AP424">
            <v>0</v>
          </cell>
          <cell r="AQ424">
            <v>0</v>
          </cell>
          <cell r="AR424">
            <v>0</v>
          </cell>
          <cell r="AS424">
            <v>0</v>
          </cell>
          <cell r="AT424">
            <v>0</v>
          </cell>
          <cell r="AU424">
            <v>0</v>
          </cell>
          <cell r="AV424">
            <v>40924</v>
          </cell>
          <cell r="AW424">
            <v>0</v>
          </cell>
          <cell r="AX424">
            <v>40939</v>
          </cell>
          <cell r="AY424">
            <v>40996</v>
          </cell>
          <cell r="AZ424">
            <v>315</v>
          </cell>
          <cell r="BA424">
            <v>174</v>
          </cell>
          <cell r="BB424" t="str">
            <v>Late</v>
          </cell>
          <cell r="BC424" t="str">
            <v/>
          </cell>
          <cell r="BD424" t="str">
            <v>EXW</v>
          </cell>
          <cell r="BE424" t="str">
            <v>Long Beach</v>
          </cell>
          <cell r="BF424" t="str">
            <v>INDIA</v>
          </cell>
          <cell r="BG424">
            <v>0</v>
          </cell>
          <cell r="BH424" t="str">
            <v>SI</v>
          </cell>
          <cell r="BI424">
            <v>0</v>
          </cell>
          <cell r="BJ424">
            <v>40688</v>
          </cell>
          <cell r="BK424">
            <v>40695</v>
          </cell>
          <cell r="BL424">
            <v>40700</v>
          </cell>
          <cell r="BM424">
            <v>40709</v>
          </cell>
          <cell r="BN424">
            <v>41006</v>
          </cell>
          <cell r="BO424">
            <v>41013</v>
          </cell>
          <cell r="BP424" t="str">
            <v>X</v>
          </cell>
          <cell r="BQ424" t="str">
            <v>X</v>
          </cell>
          <cell r="BR424" t="str">
            <v>X</v>
          </cell>
          <cell r="BS424" t="str">
            <v>X</v>
          </cell>
          <cell r="BT424" t="str">
            <v>X</v>
          </cell>
          <cell r="BU424" t="str">
            <v>X</v>
          </cell>
          <cell r="BV424" t="str">
            <v>X</v>
          </cell>
          <cell r="BW424">
            <v>0</v>
          </cell>
          <cell r="BX424">
            <v>0</v>
          </cell>
          <cell r="BY424">
            <v>0</v>
          </cell>
          <cell r="BZ424" t="str">
            <v>X</v>
          </cell>
          <cell r="CA424" t="str">
            <v>X</v>
          </cell>
          <cell r="CB424" t="str">
            <v>X</v>
          </cell>
          <cell r="CC424">
            <v>1</v>
          </cell>
          <cell r="CD424">
            <v>0</v>
          </cell>
          <cell r="CE424">
            <v>0</v>
          </cell>
          <cell r="CF424">
            <v>0</v>
          </cell>
          <cell r="CG424">
            <v>0</v>
          </cell>
          <cell r="CH424">
            <v>0</v>
          </cell>
          <cell r="CI424">
            <v>0</v>
          </cell>
          <cell r="CJ424">
            <v>0</v>
          </cell>
          <cell r="CK424">
            <v>0</v>
          </cell>
          <cell r="CL424">
            <v>0</v>
          </cell>
          <cell r="CM424">
            <v>0</v>
          </cell>
          <cell r="CN424">
            <v>0</v>
          </cell>
          <cell r="CO424">
            <v>0</v>
          </cell>
        </row>
        <row r="425">
          <cell r="B425" t="str">
            <v>A1995277-09-10</v>
          </cell>
          <cell r="C425" t="str">
            <v>SAJ/Brahmaputra Cracker &amp; Polymer Ltd</v>
          </cell>
          <cell r="D425" t="str">
            <v>Nelson</v>
          </cell>
          <cell r="E425">
            <v>0</v>
          </cell>
          <cell r="F425">
            <v>0</v>
          </cell>
          <cell r="G425">
            <v>0</v>
          </cell>
          <cell r="H425" t="str">
            <v>Shara</v>
          </cell>
          <cell r="I425" t="str">
            <v>SNT38E-1033</v>
          </cell>
          <cell r="J425">
            <v>0</v>
          </cell>
          <cell r="K425">
            <v>0</v>
          </cell>
          <cell r="L425">
            <v>0</v>
          </cell>
          <cell r="M425">
            <v>2</v>
          </cell>
          <cell r="N425" t="str">
            <v>LMV-311Z</v>
          </cell>
          <cell r="O425">
            <v>458350.91</v>
          </cell>
          <cell r="P425">
            <v>0</v>
          </cell>
          <cell r="Q425" t="str">
            <v>CPX</v>
          </cell>
          <cell r="R425" t="str">
            <v>PD</v>
          </cell>
          <cell r="S425" t="str">
            <v>Y</v>
          </cell>
          <cell r="T425" t="str">
            <v>no</v>
          </cell>
          <cell r="U425">
            <v>0</v>
          </cell>
          <cell r="V425">
            <v>40681</v>
          </cell>
          <cell r="W425">
            <v>40977</v>
          </cell>
          <cell r="X425">
            <v>40992</v>
          </cell>
          <cell r="Y425">
            <v>0</v>
          </cell>
          <cell r="Z425">
            <v>40688</v>
          </cell>
          <cell r="AA425">
            <v>40688</v>
          </cell>
          <cell r="AB425">
            <v>40688</v>
          </cell>
          <cell r="AC425">
            <v>40880</v>
          </cell>
          <cell r="AD425">
            <v>40894</v>
          </cell>
          <cell r="AE425">
            <v>40906</v>
          </cell>
          <cell r="AF425">
            <v>40910</v>
          </cell>
          <cell r="AG425">
            <v>0</v>
          </cell>
          <cell r="AH425">
            <v>40962</v>
          </cell>
          <cell r="AI425" t="str">
            <v>-</v>
          </cell>
          <cell r="AJ425">
            <v>164</v>
          </cell>
          <cell r="AK425">
            <v>44.428571428571431</v>
          </cell>
          <cell r="AL425">
            <v>0</v>
          </cell>
          <cell r="AM425">
            <v>0</v>
          </cell>
          <cell r="AN425">
            <v>0</v>
          </cell>
          <cell r="AO425">
            <v>40767</v>
          </cell>
          <cell r="AP425">
            <v>0</v>
          </cell>
          <cell r="AQ425">
            <v>0</v>
          </cell>
          <cell r="AR425">
            <v>0</v>
          </cell>
          <cell r="AS425">
            <v>0</v>
          </cell>
          <cell r="AT425">
            <v>0</v>
          </cell>
          <cell r="AU425">
            <v>0</v>
          </cell>
          <cell r="AV425">
            <v>40921</v>
          </cell>
          <cell r="AW425">
            <v>0</v>
          </cell>
          <cell r="AX425">
            <v>40941</v>
          </cell>
          <cell r="AY425">
            <v>40993</v>
          </cell>
          <cell r="AZ425">
            <v>312</v>
          </cell>
          <cell r="BA425">
            <v>173</v>
          </cell>
          <cell r="BB425" t="str">
            <v>Late</v>
          </cell>
          <cell r="BC425" t="str">
            <v/>
          </cell>
          <cell r="BD425" t="str">
            <v>EXW</v>
          </cell>
          <cell r="BE425" t="str">
            <v>Long Beach</v>
          </cell>
          <cell r="BF425" t="str">
            <v>INDIA</v>
          </cell>
          <cell r="BG425">
            <v>0</v>
          </cell>
          <cell r="BH425" t="str">
            <v>SI</v>
          </cell>
          <cell r="BI425">
            <v>0</v>
          </cell>
          <cell r="BJ425">
            <v>40688</v>
          </cell>
          <cell r="BK425">
            <v>40695</v>
          </cell>
          <cell r="BL425">
            <v>40700</v>
          </cell>
          <cell r="BM425">
            <v>40709</v>
          </cell>
          <cell r="BN425">
            <v>41006</v>
          </cell>
          <cell r="BO425">
            <v>41013</v>
          </cell>
          <cell r="BP425" t="str">
            <v>X</v>
          </cell>
          <cell r="BQ425" t="str">
            <v>X</v>
          </cell>
          <cell r="BR425" t="str">
            <v>X</v>
          </cell>
          <cell r="BS425" t="str">
            <v>X</v>
          </cell>
          <cell r="BT425" t="str">
            <v>X</v>
          </cell>
          <cell r="BU425" t="str">
            <v>X</v>
          </cell>
          <cell r="BV425" t="str">
            <v>X</v>
          </cell>
          <cell r="BW425">
            <v>0</v>
          </cell>
          <cell r="BX425">
            <v>0</v>
          </cell>
          <cell r="BY425">
            <v>0</v>
          </cell>
          <cell r="BZ425" t="str">
            <v>X</v>
          </cell>
          <cell r="CA425" t="str">
            <v>X</v>
          </cell>
          <cell r="CB425" t="str">
            <v>X</v>
          </cell>
          <cell r="CC425">
            <v>1</v>
          </cell>
          <cell r="CD425">
            <v>0</v>
          </cell>
          <cell r="CE425">
            <v>0</v>
          </cell>
          <cell r="CF425">
            <v>0</v>
          </cell>
          <cell r="CG425">
            <v>0</v>
          </cell>
          <cell r="CH425">
            <v>0</v>
          </cell>
          <cell r="CI425">
            <v>0</v>
          </cell>
          <cell r="CJ425">
            <v>0</v>
          </cell>
          <cell r="CK425">
            <v>0</v>
          </cell>
          <cell r="CL425">
            <v>0</v>
          </cell>
          <cell r="CM425">
            <v>0</v>
          </cell>
          <cell r="CN425">
            <v>0</v>
          </cell>
          <cell r="CO425">
            <v>0</v>
          </cell>
        </row>
        <row r="426">
          <cell r="B426" t="str">
            <v>A1995277-14-15</v>
          </cell>
          <cell r="C426" t="str">
            <v>SAJ/Brahmaputra Cracker &amp; Polymer Ltd</v>
          </cell>
          <cell r="D426" t="str">
            <v>Nelson</v>
          </cell>
          <cell r="E426">
            <v>0</v>
          </cell>
          <cell r="F426">
            <v>0</v>
          </cell>
          <cell r="G426">
            <v>0</v>
          </cell>
          <cell r="H426" t="str">
            <v>Shara</v>
          </cell>
          <cell r="I426" t="str">
            <v>SNT38E-1033</v>
          </cell>
          <cell r="J426">
            <v>0</v>
          </cell>
          <cell r="K426">
            <v>0</v>
          </cell>
          <cell r="L426">
            <v>0</v>
          </cell>
          <cell r="M426">
            <v>2</v>
          </cell>
          <cell r="N426" t="str">
            <v>LMV-311Z</v>
          </cell>
          <cell r="O426">
            <v>498430.63</v>
          </cell>
          <cell r="P426">
            <v>0</v>
          </cell>
          <cell r="Q426" t="str">
            <v>CPX</v>
          </cell>
          <cell r="R426" t="str">
            <v>PD</v>
          </cell>
          <cell r="S426" t="str">
            <v>Y</v>
          </cell>
          <cell r="T426" t="str">
            <v>no</v>
          </cell>
          <cell r="U426">
            <v>0</v>
          </cell>
          <cell r="V426">
            <v>40681</v>
          </cell>
          <cell r="W426">
            <v>40977</v>
          </cell>
          <cell r="X426">
            <v>40992</v>
          </cell>
          <cell r="Y426">
            <v>0</v>
          </cell>
          <cell r="Z426">
            <v>40688</v>
          </cell>
          <cell r="AA426">
            <v>40688</v>
          </cell>
          <cell r="AB426">
            <v>40688</v>
          </cell>
          <cell r="AC426">
            <v>40880</v>
          </cell>
          <cell r="AD426">
            <v>40894</v>
          </cell>
          <cell r="AE426">
            <v>40906</v>
          </cell>
          <cell r="AF426">
            <v>40910</v>
          </cell>
          <cell r="AG426">
            <v>0</v>
          </cell>
          <cell r="AH426">
            <v>40962</v>
          </cell>
          <cell r="AI426" t="str">
            <v>-</v>
          </cell>
          <cell r="AJ426">
            <v>164</v>
          </cell>
          <cell r="AK426">
            <v>44.428571428571431</v>
          </cell>
          <cell r="AL426">
            <v>0</v>
          </cell>
          <cell r="AM426">
            <v>0</v>
          </cell>
          <cell r="AN426">
            <v>0</v>
          </cell>
          <cell r="AO426">
            <v>40767</v>
          </cell>
          <cell r="AP426">
            <v>0</v>
          </cell>
          <cell r="AQ426">
            <v>0</v>
          </cell>
          <cell r="AR426">
            <v>0</v>
          </cell>
          <cell r="AS426">
            <v>0</v>
          </cell>
          <cell r="AT426">
            <v>0</v>
          </cell>
          <cell r="AU426">
            <v>0</v>
          </cell>
          <cell r="AV426">
            <v>40924</v>
          </cell>
          <cell r="AW426">
            <v>0</v>
          </cell>
          <cell r="AX426">
            <v>40941</v>
          </cell>
          <cell r="AY426">
            <v>40994</v>
          </cell>
          <cell r="AZ426">
            <v>313</v>
          </cell>
          <cell r="BA426">
            <v>174</v>
          </cell>
          <cell r="BB426" t="str">
            <v>Late</v>
          </cell>
          <cell r="BC426" t="str">
            <v/>
          </cell>
          <cell r="BD426" t="str">
            <v>EXW</v>
          </cell>
          <cell r="BE426" t="str">
            <v>Long Beach</v>
          </cell>
          <cell r="BF426" t="str">
            <v>INDIA</v>
          </cell>
          <cell r="BG426">
            <v>0</v>
          </cell>
          <cell r="BH426" t="str">
            <v>SI</v>
          </cell>
          <cell r="BI426">
            <v>0</v>
          </cell>
          <cell r="BJ426">
            <v>40688</v>
          </cell>
          <cell r="BK426">
            <v>40695</v>
          </cell>
          <cell r="BL426">
            <v>40700</v>
          </cell>
          <cell r="BM426">
            <v>40709</v>
          </cell>
          <cell r="BN426">
            <v>41006</v>
          </cell>
          <cell r="BO426">
            <v>41013</v>
          </cell>
          <cell r="BP426" t="str">
            <v>X</v>
          </cell>
          <cell r="BQ426" t="str">
            <v>X</v>
          </cell>
          <cell r="BR426" t="str">
            <v>X</v>
          </cell>
          <cell r="BS426" t="str">
            <v>X</v>
          </cell>
          <cell r="BT426" t="str">
            <v>X</v>
          </cell>
          <cell r="BU426" t="str">
            <v>X</v>
          </cell>
          <cell r="BV426" t="str">
            <v>X</v>
          </cell>
          <cell r="BW426">
            <v>0</v>
          </cell>
          <cell r="BX426">
            <v>0</v>
          </cell>
          <cell r="BY426">
            <v>0</v>
          </cell>
          <cell r="BZ426" t="str">
            <v>X</v>
          </cell>
          <cell r="CA426" t="str">
            <v>X</v>
          </cell>
          <cell r="CB426" t="str">
            <v>X</v>
          </cell>
          <cell r="CC426">
            <v>1</v>
          </cell>
          <cell r="CD426">
            <v>0</v>
          </cell>
          <cell r="CE426">
            <v>0</v>
          </cell>
          <cell r="CF426">
            <v>0</v>
          </cell>
          <cell r="CG426">
            <v>0</v>
          </cell>
          <cell r="CH426">
            <v>0</v>
          </cell>
          <cell r="CI426">
            <v>0</v>
          </cell>
          <cell r="CJ426">
            <v>0</v>
          </cell>
          <cell r="CK426">
            <v>0</v>
          </cell>
          <cell r="CL426">
            <v>0</v>
          </cell>
          <cell r="CM426">
            <v>0</v>
          </cell>
          <cell r="CN426">
            <v>0</v>
          </cell>
          <cell r="CO426">
            <v>0</v>
          </cell>
        </row>
        <row r="427">
          <cell r="B427" t="str">
            <v>A1995277-11</v>
          </cell>
          <cell r="C427" t="str">
            <v>SAJ/Brahmaputra Cracker &amp; Polymer Ltd</v>
          </cell>
          <cell r="D427" t="str">
            <v>Nelson</v>
          </cell>
          <cell r="E427">
            <v>0</v>
          </cell>
          <cell r="F427">
            <v>0</v>
          </cell>
          <cell r="G427">
            <v>0</v>
          </cell>
          <cell r="H427" t="str">
            <v>Shara</v>
          </cell>
          <cell r="I427" t="str">
            <v>SNT38E-1033</v>
          </cell>
          <cell r="J427">
            <v>0</v>
          </cell>
          <cell r="K427">
            <v>0</v>
          </cell>
          <cell r="L427">
            <v>0</v>
          </cell>
          <cell r="M427">
            <v>1</v>
          </cell>
          <cell r="N427" t="str">
            <v>LMV-311Z</v>
          </cell>
          <cell r="O427">
            <v>238206.45</v>
          </cell>
          <cell r="P427">
            <v>0</v>
          </cell>
          <cell r="Q427" t="str">
            <v>CPX</v>
          </cell>
          <cell r="R427" t="str">
            <v>PD</v>
          </cell>
          <cell r="S427" t="str">
            <v>Y</v>
          </cell>
          <cell r="T427" t="str">
            <v>no</v>
          </cell>
          <cell r="U427">
            <v>0</v>
          </cell>
          <cell r="V427">
            <v>40681</v>
          </cell>
          <cell r="W427">
            <v>40977</v>
          </cell>
          <cell r="X427">
            <v>41089</v>
          </cell>
          <cell r="Y427">
            <v>0</v>
          </cell>
          <cell r="Z427">
            <v>40688</v>
          </cell>
          <cell r="AA427">
            <v>40688</v>
          </cell>
          <cell r="AB427">
            <v>40688</v>
          </cell>
          <cell r="AC427">
            <v>40977</v>
          </cell>
          <cell r="AD427">
            <v>40991</v>
          </cell>
          <cell r="AE427">
            <v>40906</v>
          </cell>
          <cell r="AF427">
            <v>40910</v>
          </cell>
          <cell r="AG427">
            <v>0</v>
          </cell>
          <cell r="AH427">
            <v>41059</v>
          </cell>
          <cell r="AI427" t="str">
            <v>-</v>
          </cell>
          <cell r="AJ427">
            <v>164</v>
          </cell>
          <cell r="AK427">
            <v>58.285714285714285</v>
          </cell>
          <cell r="AL427">
            <v>0</v>
          </cell>
          <cell r="AM427">
            <v>0</v>
          </cell>
          <cell r="AN427">
            <v>0</v>
          </cell>
          <cell r="AO427">
            <v>0</v>
          </cell>
          <cell r="AP427">
            <v>40808</v>
          </cell>
          <cell r="AQ427">
            <v>0</v>
          </cell>
          <cell r="AR427">
            <v>0</v>
          </cell>
          <cell r="AS427">
            <v>0</v>
          </cell>
          <cell r="AT427">
            <v>0</v>
          </cell>
          <cell r="AU427">
            <v>0</v>
          </cell>
          <cell r="AV427">
            <v>0</v>
          </cell>
          <cell r="AW427">
            <v>40963</v>
          </cell>
          <cell r="AX427">
            <v>40933</v>
          </cell>
          <cell r="AY427">
            <v>41081</v>
          </cell>
          <cell r="AZ427">
            <v>400</v>
          </cell>
          <cell r="BA427" t="str">
            <v/>
          </cell>
          <cell r="BB427" t="str">
            <v/>
          </cell>
          <cell r="BC427" t="str">
            <v/>
          </cell>
          <cell r="BD427" t="str">
            <v>EXW</v>
          </cell>
          <cell r="BE427" t="str">
            <v>Long Beach</v>
          </cell>
          <cell r="BF427" t="str">
            <v>INDIA</v>
          </cell>
          <cell r="BG427">
            <v>0</v>
          </cell>
          <cell r="BH427" t="str">
            <v>SI</v>
          </cell>
          <cell r="BI427">
            <v>0</v>
          </cell>
          <cell r="BJ427">
            <v>40688</v>
          </cell>
          <cell r="BK427">
            <v>40695</v>
          </cell>
          <cell r="BL427">
            <v>40700</v>
          </cell>
          <cell r="BM427">
            <v>40709</v>
          </cell>
          <cell r="BN427">
            <v>41103</v>
          </cell>
          <cell r="BO427">
            <v>41110</v>
          </cell>
          <cell r="BP427" t="str">
            <v>X</v>
          </cell>
          <cell r="BQ427" t="str">
            <v>X</v>
          </cell>
          <cell r="BR427" t="str">
            <v>X</v>
          </cell>
          <cell r="BS427" t="str">
            <v>X</v>
          </cell>
          <cell r="BT427" t="str">
            <v>X</v>
          </cell>
          <cell r="BU427" t="str">
            <v>X</v>
          </cell>
          <cell r="BV427" t="str">
            <v>X</v>
          </cell>
          <cell r="BW427">
            <v>0</v>
          </cell>
          <cell r="BX427">
            <v>0</v>
          </cell>
          <cell r="BY427">
            <v>0</v>
          </cell>
          <cell r="BZ427" t="str">
            <v>X</v>
          </cell>
          <cell r="CA427" t="str">
            <v>X</v>
          </cell>
          <cell r="CB427" t="str">
            <v>X</v>
          </cell>
          <cell r="CC427">
            <v>1</v>
          </cell>
          <cell r="CD427">
            <v>0</v>
          </cell>
        </row>
        <row r="428">
          <cell r="B428" t="str">
            <v>A2037190-01-02</v>
          </cell>
          <cell r="C428" t="str">
            <v>Braskem</v>
          </cell>
          <cell r="D428" t="str">
            <v>Setelin</v>
          </cell>
          <cell r="E428">
            <v>0</v>
          </cell>
          <cell r="F428">
            <v>0</v>
          </cell>
          <cell r="G428">
            <v>0</v>
          </cell>
          <cell r="H428" t="str">
            <v>Nancy</v>
          </cell>
          <cell r="I428" t="str">
            <v>BT-CP-AF-011A</v>
          </cell>
          <cell r="J428">
            <v>0</v>
          </cell>
          <cell r="K428">
            <v>0</v>
          </cell>
          <cell r="L428">
            <v>0</v>
          </cell>
          <cell r="M428">
            <v>2</v>
          </cell>
          <cell r="N428" t="str">
            <v>LMV311Z</v>
          </cell>
          <cell r="O428">
            <v>261418.95</v>
          </cell>
          <cell r="P428">
            <v>0</v>
          </cell>
          <cell r="Q428" t="str">
            <v>CPX</v>
          </cell>
          <cell r="R428" t="str">
            <v>PD</v>
          </cell>
          <cell r="S428" t="str">
            <v>Y</v>
          </cell>
          <cell r="T428" t="str">
            <v>no</v>
          </cell>
          <cell r="U428">
            <v>0</v>
          </cell>
          <cell r="V428">
            <v>40785</v>
          </cell>
          <cell r="W428">
            <v>40980</v>
          </cell>
          <cell r="X428">
            <v>41054</v>
          </cell>
          <cell r="Y428">
            <v>0</v>
          </cell>
          <cell r="Z428">
            <v>40792</v>
          </cell>
          <cell r="AA428">
            <v>40792</v>
          </cell>
          <cell r="AB428">
            <v>40792</v>
          </cell>
          <cell r="AC428">
            <v>40942</v>
          </cell>
          <cell r="AD428">
            <v>40956</v>
          </cell>
          <cell r="AE428">
            <v>40909</v>
          </cell>
          <cell r="AF428">
            <v>40913</v>
          </cell>
          <cell r="AG428">
            <v>0</v>
          </cell>
          <cell r="AH428">
            <v>41024</v>
          </cell>
          <cell r="AI428" t="str">
            <v>-</v>
          </cell>
          <cell r="AJ428">
            <v>93</v>
          </cell>
          <cell r="AK428">
            <v>38.428571428571431</v>
          </cell>
          <cell r="AL428">
            <v>0</v>
          </cell>
          <cell r="AM428">
            <v>0</v>
          </cell>
          <cell r="AN428">
            <v>0</v>
          </cell>
          <cell r="AO428">
            <v>40772</v>
          </cell>
          <cell r="AP428">
            <v>0</v>
          </cell>
          <cell r="AQ428">
            <v>0</v>
          </cell>
          <cell r="AR428">
            <v>0</v>
          </cell>
          <cell r="AS428">
            <v>0</v>
          </cell>
          <cell r="AT428">
            <v>0</v>
          </cell>
          <cell r="AU428">
            <v>0</v>
          </cell>
          <cell r="AV428">
            <v>40980</v>
          </cell>
          <cell r="AW428">
            <v>0</v>
          </cell>
          <cell r="AX428">
            <v>40995</v>
          </cell>
          <cell r="AY428">
            <v>41082</v>
          </cell>
          <cell r="AZ428">
            <v>297</v>
          </cell>
          <cell r="BA428">
            <v>140</v>
          </cell>
          <cell r="BB428" t="str">
            <v>Late</v>
          </cell>
          <cell r="BC428" t="str">
            <v/>
          </cell>
          <cell r="BD428" t="str">
            <v>FAS</v>
          </cell>
          <cell r="BE428" t="str">
            <v>HOUSTON</v>
          </cell>
          <cell r="BF428" t="str">
            <v>BRAZIL</v>
          </cell>
          <cell r="BG428">
            <v>0</v>
          </cell>
          <cell r="BH428" t="str">
            <v>SA</v>
          </cell>
          <cell r="BI428" t="str">
            <v>INCOTERMS 2000</v>
          </cell>
          <cell r="BJ428">
            <v>40792</v>
          </cell>
          <cell r="BK428">
            <v>40799</v>
          </cell>
          <cell r="BL428">
            <v>40804</v>
          </cell>
          <cell r="BM428">
            <v>40813</v>
          </cell>
          <cell r="BN428">
            <v>41068</v>
          </cell>
          <cell r="BO428">
            <v>41075</v>
          </cell>
          <cell r="BP428" t="str">
            <v>X</v>
          </cell>
          <cell r="BQ428" t="str">
            <v>X</v>
          </cell>
          <cell r="BR428" t="str">
            <v>X</v>
          </cell>
          <cell r="BS428" t="str">
            <v>X</v>
          </cell>
          <cell r="BT428" t="str">
            <v>X</v>
          </cell>
          <cell r="BU428" t="str">
            <v>X</v>
          </cell>
          <cell r="BV428" t="str">
            <v>X</v>
          </cell>
          <cell r="BW428">
            <v>0</v>
          </cell>
          <cell r="BX428">
            <v>0</v>
          </cell>
          <cell r="BY428">
            <v>0</v>
          </cell>
          <cell r="BZ428" t="str">
            <v>X</v>
          </cell>
          <cell r="CA428" t="str">
            <v>X</v>
          </cell>
          <cell r="CB428" t="str">
            <v>X</v>
          </cell>
          <cell r="CC428">
            <v>1</v>
          </cell>
          <cell r="CD428">
            <v>0</v>
          </cell>
          <cell r="CE428">
            <v>0</v>
          </cell>
          <cell r="CF428">
            <v>0</v>
          </cell>
          <cell r="CG428">
            <v>0</v>
          </cell>
          <cell r="CH428">
            <v>0</v>
          </cell>
          <cell r="CI428">
            <v>0</v>
          </cell>
          <cell r="CJ428">
            <v>0</v>
          </cell>
          <cell r="CK428">
            <v>0</v>
          </cell>
          <cell r="CL428">
            <v>0</v>
          </cell>
          <cell r="CM428">
            <v>0</v>
          </cell>
          <cell r="CN428">
            <v>0</v>
          </cell>
          <cell r="CO428">
            <v>0</v>
          </cell>
        </row>
        <row r="429">
          <cell r="B429" t="str">
            <v>C2149074</v>
          </cell>
          <cell r="C429" t="str">
            <v>Bechtel - Sabine Pass</v>
          </cell>
          <cell r="D429" t="str">
            <v>da Silva</v>
          </cell>
          <cell r="E429">
            <v>0</v>
          </cell>
          <cell r="F429" t="str">
            <v>Lindeman</v>
          </cell>
          <cell r="G429">
            <v>0</v>
          </cell>
          <cell r="H429" t="str">
            <v>Melissa</v>
          </cell>
          <cell r="I429" t="str">
            <v>25697-140-POA-MCCS-00002</v>
          </cell>
          <cell r="J429" t="str">
            <v>ENG</v>
          </cell>
          <cell r="K429">
            <v>0</v>
          </cell>
          <cell r="L429">
            <v>0</v>
          </cell>
          <cell r="M429">
            <v>3</v>
          </cell>
          <cell r="N429" t="str">
            <v>LF2230 Engineering</v>
          </cell>
          <cell r="O429">
            <v>120255</v>
          </cell>
          <cell r="P429" t="str">
            <v>PP</v>
          </cell>
          <cell r="Q429" t="str">
            <v>CPX</v>
          </cell>
          <cell r="R429" t="str">
            <v>Pinn/API</v>
          </cell>
          <cell r="S429" t="str">
            <v>Y</v>
          </cell>
          <cell r="T429" t="str">
            <v>N</v>
          </cell>
          <cell r="U429">
            <v>41039</v>
          </cell>
          <cell r="V429">
            <v>41067</v>
          </cell>
          <cell r="W429">
            <v>41109</v>
          </cell>
          <cell r="X429">
            <v>41242</v>
          </cell>
          <cell r="Y429">
            <v>0</v>
          </cell>
          <cell r="Z429">
            <v>41074</v>
          </cell>
          <cell r="AA429">
            <v>41074</v>
          </cell>
          <cell r="AB429">
            <v>41081</v>
          </cell>
          <cell r="AC429">
            <v>40962</v>
          </cell>
          <cell r="AD429">
            <v>40990</v>
          </cell>
          <cell r="AE429">
            <v>40899</v>
          </cell>
          <cell r="AF429">
            <v>40913</v>
          </cell>
          <cell r="AG429">
            <v>0</v>
          </cell>
          <cell r="AH429">
            <v>41212</v>
          </cell>
          <cell r="AI429">
            <v>41088</v>
          </cell>
          <cell r="AJ429">
            <v>-111</v>
          </cell>
          <cell r="AK429">
            <v>25</v>
          </cell>
          <cell r="AL429">
            <v>0</v>
          </cell>
          <cell r="AM429">
            <v>0</v>
          </cell>
          <cell r="AN429">
            <v>0</v>
          </cell>
          <cell r="AO429">
            <v>0</v>
          </cell>
          <cell r="AP429">
            <v>0</v>
          </cell>
          <cell r="AQ429">
            <v>0</v>
          </cell>
          <cell r="AR429">
            <v>0</v>
          </cell>
          <cell r="AS429">
            <v>0</v>
          </cell>
          <cell r="AT429">
            <v>0</v>
          </cell>
          <cell r="AU429">
            <v>0</v>
          </cell>
          <cell r="AV429">
            <v>41176</v>
          </cell>
          <cell r="AW429">
            <v>0</v>
          </cell>
          <cell r="AX429">
            <v>41177</v>
          </cell>
          <cell r="AY429">
            <v>41144</v>
          </cell>
          <cell r="AZ429">
            <v>77</v>
          </cell>
          <cell r="BA429">
            <v>78</v>
          </cell>
          <cell r="BB429" t="str">
            <v>Late</v>
          </cell>
          <cell r="BC429" t="str">
            <v/>
          </cell>
          <cell r="BD429" t="str">
            <v>FCA</v>
          </cell>
          <cell r="BE429" t="str">
            <v>Arvada</v>
          </cell>
          <cell r="BF429" t="str">
            <v>USA</v>
          </cell>
          <cell r="BG429">
            <v>0</v>
          </cell>
          <cell r="BH429" t="str">
            <v>SI</v>
          </cell>
          <cell r="BI429">
            <v>0</v>
          </cell>
          <cell r="BJ429">
            <v>41074</v>
          </cell>
          <cell r="BK429">
            <v>41081</v>
          </cell>
          <cell r="BL429">
            <v>41109</v>
          </cell>
          <cell r="BM429">
            <v>41095</v>
          </cell>
          <cell r="BN429">
            <v>41284</v>
          </cell>
          <cell r="BO429">
            <v>41291</v>
          </cell>
          <cell r="BP429" t="str">
            <v>ENGINEERING ONLY</v>
          </cell>
          <cell r="BQ429" t="str">
            <v>-</v>
          </cell>
          <cell r="BR429" t="str">
            <v>-</v>
          </cell>
          <cell r="BS429" t="str">
            <v>-</v>
          </cell>
          <cell r="BT429" t="str">
            <v>-</v>
          </cell>
          <cell r="BU429" t="str">
            <v>-</v>
          </cell>
          <cell r="BV429" t="str">
            <v>-</v>
          </cell>
          <cell r="BW429">
            <v>0</v>
          </cell>
          <cell r="BX429">
            <v>0</v>
          </cell>
          <cell r="BY429">
            <v>0</v>
          </cell>
          <cell r="BZ429" t="str">
            <v>-</v>
          </cell>
          <cell r="CA429" t="str">
            <v>-</v>
          </cell>
          <cell r="CB429" t="str">
            <v>X</v>
          </cell>
          <cell r="CC429" t="str">
            <v>-</v>
          </cell>
          <cell r="CD429" t="str">
            <v>Engineering Only</v>
          </cell>
          <cell r="CE429">
            <v>0</v>
          </cell>
          <cell r="CF429">
            <v>0</v>
          </cell>
          <cell r="CG429">
            <v>0</v>
          </cell>
          <cell r="CH429">
            <v>0</v>
          </cell>
          <cell r="CI429">
            <v>0</v>
          </cell>
          <cell r="CJ429">
            <v>0</v>
          </cell>
          <cell r="CK429">
            <v>0</v>
          </cell>
          <cell r="CL429">
            <v>0</v>
          </cell>
          <cell r="CM429">
            <v>0</v>
          </cell>
          <cell r="CN429">
            <v>0</v>
          </cell>
          <cell r="CO429">
            <v>0</v>
          </cell>
        </row>
        <row r="430">
          <cell r="B430" t="str">
            <v>C1961370-01</v>
          </cell>
          <cell r="C430" t="str">
            <v>SAJ/Mangalore Aromatics</v>
          </cell>
          <cell r="D430" t="str">
            <v>Horner</v>
          </cell>
          <cell r="E430">
            <v>0</v>
          </cell>
          <cell r="F430">
            <v>0</v>
          </cell>
          <cell r="G430">
            <v>0</v>
          </cell>
          <cell r="H430" t="str">
            <v>Nancy</v>
          </cell>
          <cell r="I430" t="str">
            <v>SNT38F-1007</v>
          </cell>
          <cell r="J430">
            <v>0</v>
          </cell>
          <cell r="K430">
            <v>0</v>
          </cell>
          <cell r="L430">
            <v>0</v>
          </cell>
          <cell r="M430">
            <v>1</v>
          </cell>
          <cell r="N430" t="str">
            <v>LMC-311P</v>
          </cell>
          <cell r="O430">
            <v>410460.45</v>
          </cell>
          <cell r="P430">
            <v>0</v>
          </cell>
          <cell r="Q430" t="str">
            <v>STD</v>
          </cell>
          <cell r="R430" t="str">
            <v>CC</v>
          </cell>
          <cell r="S430" t="str">
            <v>N</v>
          </cell>
          <cell r="T430" t="str">
            <v>no</v>
          </cell>
          <cell r="U430">
            <v>0</v>
          </cell>
          <cell r="V430">
            <v>40598</v>
          </cell>
          <cell r="W430">
            <v>41009</v>
          </cell>
          <cell r="X430">
            <v>41014</v>
          </cell>
          <cell r="Y430">
            <v>0</v>
          </cell>
          <cell r="Z430">
            <v>40605</v>
          </cell>
          <cell r="AA430">
            <v>40605</v>
          </cell>
          <cell r="AB430">
            <v>40612</v>
          </cell>
          <cell r="AC430">
            <v>40902</v>
          </cell>
          <cell r="AD430">
            <v>40916</v>
          </cell>
          <cell r="AE430">
            <v>40910</v>
          </cell>
          <cell r="AF430">
            <v>40914</v>
          </cell>
          <cell r="AG430">
            <v>0</v>
          </cell>
          <cell r="AH430">
            <v>40984</v>
          </cell>
          <cell r="AI430" t="str">
            <v>-</v>
          </cell>
          <cell r="AJ430">
            <v>227</v>
          </cell>
          <cell r="AK430">
            <v>59.428571428571431</v>
          </cell>
          <cell r="AL430">
            <v>0</v>
          </cell>
          <cell r="AM430">
            <v>0</v>
          </cell>
          <cell r="AN430">
            <v>0</v>
          </cell>
          <cell r="AO430">
            <v>0</v>
          </cell>
          <cell r="AP430">
            <v>0</v>
          </cell>
          <cell r="AQ430">
            <v>0</v>
          </cell>
          <cell r="AR430">
            <v>40941</v>
          </cell>
          <cell r="AS430">
            <v>0</v>
          </cell>
          <cell r="AT430">
            <v>0</v>
          </cell>
          <cell r="AU430">
            <v>0</v>
          </cell>
          <cell r="AV430">
            <v>41266</v>
          </cell>
          <cell r="AW430">
            <v>0</v>
          </cell>
          <cell r="AX430">
            <v>40940</v>
          </cell>
          <cell r="AY430">
            <v>41015</v>
          </cell>
          <cell r="AZ430">
            <v>417</v>
          </cell>
          <cell r="BA430">
            <v>477</v>
          </cell>
          <cell r="BB430" t="str">
            <v>Late</v>
          </cell>
          <cell r="BC430" t="str">
            <v/>
          </cell>
          <cell r="BD430" t="str">
            <v>EXW</v>
          </cell>
          <cell r="BE430" t="str">
            <v>Arvada</v>
          </cell>
          <cell r="BF430" t="str">
            <v>INDIA</v>
          </cell>
          <cell r="BG430">
            <v>0</v>
          </cell>
          <cell r="BH430">
            <v>0</v>
          </cell>
          <cell r="BI430">
            <v>0</v>
          </cell>
          <cell r="BJ430">
            <v>40605</v>
          </cell>
          <cell r="BK430">
            <v>40612</v>
          </cell>
          <cell r="BL430">
            <v>40628</v>
          </cell>
          <cell r="BM430">
            <v>40626</v>
          </cell>
          <cell r="BN430">
            <v>41028</v>
          </cell>
          <cell r="BO430">
            <v>41035</v>
          </cell>
          <cell r="BP430" t="str">
            <v>X</v>
          </cell>
          <cell r="BQ430" t="str">
            <v>X</v>
          </cell>
          <cell r="BR430">
            <v>40666</v>
          </cell>
          <cell r="BS430">
            <v>40648</v>
          </cell>
          <cell r="BT430" t="str">
            <v>X</v>
          </cell>
          <cell r="BU430" t="str">
            <v>-</v>
          </cell>
          <cell r="BV430" t="str">
            <v>X</v>
          </cell>
          <cell r="BW430">
            <v>0</v>
          </cell>
          <cell r="BX430">
            <v>0</v>
          </cell>
          <cell r="BY430">
            <v>0</v>
          </cell>
          <cell r="BZ430">
            <v>41004</v>
          </cell>
          <cell r="CA430">
            <v>40987</v>
          </cell>
          <cell r="CB430" t="str">
            <v>X</v>
          </cell>
          <cell r="CC430">
            <v>1</v>
          </cell>
          <cell r="CD430" t="str">
            <v>Sent Revised FD for approval 1-22-14</v>
          </cell>
          <cell r="CE430">
            <v>0</v>
          </cell>
          <cell r="CF430">
            <v>0</v>
          </cell>
          <cell r="CG430">
            <v>0</v>
          </cell>
          <cell r="CH430">
            <v>0</v>
          </cell>
          <cell r="CI430">
            <v>0</v>
          </cell>
          <cell r="CJ430">
            <v>0</v>
          </cell>
          <cell r="CK430">
            <v>0</v>
          </cell>
          <cell r="CL430">
            <v>0</v>
          </cell>
          <cell r="CM430">
            <v>0</v>
          </cell>
          <cell r="CN430">
            <v>0</v>
          </cell>
          <cell r="CO430">
            <v>0</v>
          </cell>
        </row>
        <row r="431">
          <cell r="B431" t="str">
            <v>A2025299-01-02</v>
          </cell>
          <cell r="C431" t="str">
            <v>SKEC</v>
          </cell>
          <cell r="D431" t="str">
            <v>Jazmines</v>
          </cell>
          <cell r="E431">
            <v>0</v>
          </cell>
          <cell r="F431">
            <v>0</v>
          </cell>
          <cell r="G431">
            <v>0</v>
          </cell>
          <cell r="H431" t="str">
            <v>Audrey</v>
          </cell>
          <cell r="I431" t="str">
            <v>115-EP2-PU-G19-1048</v>
          </cell>
          <cell r="J431">
            <v>0</v>
          </cell>
          <cell r="K431">
            <v>0</v>
          </cell>
          <cell r="L431">
            <v>0</v>
          </cell>
          <cell r="M431">
            <v>2</v>
          </cell>
          <cell r="N431" t="str">
            <v>LMV-311</v>
          </cell>
          <cell r="O431">
            <v>250000</v>
          </cell>
          <cell r="P431">
            <v>0</v>
          </cell>
          <cell r="Q431" t="str">
            <v>CPX</v>
          </cell>
          <cell r="R431" t="str">
            <v>PC</v>
          </cell>
          <cell r="S431" t="str">
            <v>Y</v>
          </cell>
          <cell r="T431" t="str">
            <v>no</v>
          </cell>
          <cell r="U431">
            <v>0</v>
          </cell>
          <cell r="V431">
            <v>40757</v>
          </cell>
          <cell r="W431">
            <v>40973</v>
          </cell>
          <cell r="X431">
            <v>41089</v>
          </cell>
          <cell r="Y431">
            <v>0</v>
          </cell>
          <cell r="Z431">
            <v>40764</v>
          </cell>
          <cell r="AA431">
            <v>40764</v>
          </cell>
          <cell r="AB431">
            <v>40764</v>
          </cell>
          <cell r="AC431">
            <v>40977</v>
          </cell>
          <cell r="AD431">
            <v>40991</v>
          </cell>
          <cell r="AE431">
            <v>40911</v>
          </cell>
          <cell r="AF431">
            <v>40914</v>
          </cell>
          <cell r="AG431">
            <v>0</v>
          </cell>
          <cell r="AH431">
            <v>41059</v>
          </cell>
          <cell r="AI431" t="str">
            <v>-</v>
          </cell>
          <cell r="AJ431">
            <v>114</v>
          </cell>
          <cell r="AK431">
            <v>47.428571428571431</v>
          </cell>
          <cell r="AL431">
            <v>0</v>
          </cell>
          <cell r="AM431">
            <v>0</v>
          </cell>
          <cell r="AN431">
            <v>0</v>
          </cell>
          <cell r="AO431">
            <v>0</v>
          </cell>
          <cell r="AP431" t="str">
            <v>rel</v>
          </cell>
          <cell r="AQ431">
            <v>40683</v>
          </cell>
          <cell r="AR431">
            <v>0</v>
          </cell>
          <cell r="AS431">
            <v>0</v>
          </cell>
          <cell r="AT431">
            <v>0</v>
          </cell>
          <cell r="AU431">
            <v>0</v>
          </cell>
          <cell r="AV431">
            <v>40970</v>
          </cell>
          <cell r="AW431">
            <v>0</v>
          </cell>
          <cell r="AX431">
            <v>40989</v>
          </cell>
          <cell r="AY431">
            <v>41058</v>
          </cell>
          <cell r="AZ431">
            <v>301</v>
          </cell>
          <cell r="BA431">
            <v>154</v>
          </cell>
          <cell r="BB431" t="str">
            <v>Late</v>
          </cell>
          <cell r="BC431" t="str">
            <v>On-Time/Early</v>
          </cell>
          <cell r="BD431" t="str">
            <v xml:space="preserve">FOB </v>
          </cell>
          <cell r="BE431" t="str">
            <v>USA Seaport</v>
          </cell>
          <cell r="BF431" t="str">
            <v>KOREA</v>
          </cell>
          <cell r="BG431">
            <v>0</v>
          </cell>
          <cell r="BH431">
            <v>0</v>
          </cell>
          <cell r="BI431" t="str">
            <v>IncoTerms 2000</v>
          </cell>
          <cell r="BJ431">
            <v>40764</v>
          </cell>
          <cell r="BK431">
            <v>40771</v>
          </cell>
          <cell r="BL431">
            <v>40780</v>
          </cell>
          <cell r="BM431">
            <v>40785</v>
          </cell>
          <cell r="BN431">
            <v>41103</v>
          </cell>
          <cell r="BO431">
            <v>41110</v>
          </cell>
          <cell r="BP431" t="str">
            <v>x</v>
          </cell>
          <cell r="BQ431" t="str">
            <v>x</v>
          </cell>
          <cell r="BR431" t="str">
            <v>x</v>
          </cell>
          <cell r="BS431" t="str">
            <v>x</v>
          </cell>
          <cell r="BT431" t="str">
            <v>x</v>
          </cell>
          <cell r="BU431" t="str">
            <v>X</v>
          </cell>
          <cell r="BV431">
            <v>41367</v>
          </cell>
          <cell r="BW431">
            <v>0</v>
          </cell>
          <cell r="BX431">
            <v>0</v>
          </cell>
          <cell r="BY431">
            <v>0</v>
          </cell>
          <cell r="BZ431" t="str">
            <v>x</v>
          </cell>
          <cell r="CA431" t="str">
            <v>x</v>
          </cell>
          <cell r="CB431" t="str">
            <v>X</v>
          </cell>
          <cell r="CC431">
            <v>1</v>
          </cell>
          <cell r="CD431">
            <v>0</v>
          </cell>
          <cell r="CE431">
            <v>0</v>
          </cell>
          <cell r="CF431">
            <v>0</v>
          </cell>
          <cell r="CG431">
            <v>0</v>
          </cell>
          <cell r="CH431">
            <v>0</v>
          </cell>
          <cell r="CI431">
            <v>0</v>
          </cell>
          <cell r="CJ431">
            <v>0</v>
          </cell>
          <cell r="CK431">
            <v>0</v>
          </cell>
          <cell r="CL431">
            <v>0</v>
          </cell>
          <cell r="CM431">
            <v>0</v>
          </cell>
          <cell r="CN431">
            <v>0</v>
          </cell>
          <cell r="CO431">
            <v>0</v>
          </cell>
        </row>
        <row r="432">
          <cell r="B432" t="str">
            <v>A2079578(A1952028-04 CONV)</v>
          </cell>
          <cell r="C432" t="str">
            <v>GPM Inc.</v>
          </cell>
          <cell r="D432" t="str">
            <v>Jazmines</v>
          </cell>
          <cell r="E432">
            <v>0</v>
          </cell>
          <cell r="F432">
            <v>0</v>
          </cell>
          <cell r="G432">
            <v>0</v>
          </cell>
          <cell r="H432">
            <v>0</v>
          </cell>
          <cell r="I432" t="str">
            <v>PO-16587</v>
          </cell>
          <cell r="J432">
            <v>0</v>
          </cell>
          <cell r="K432">
            <v>0</v>
          </cell>
          <cell r="L432">
            <v>0</v>
          </cell>
          <cell r="M432">
            <v>1</v>
          </cell>
          <cell r="N432" t="str">
            <v>LMV-311</v>
          </cell>
          <cell r="O432">
            <v>64800</v>
          </cell>
          <cell r="P432">
            <v>0</v>
          </cell>
          <cell r="Q432" t="str">
            <v>MCPX</v>
          </cell>
          <cell r="R432" t="str">
            <v>PD</v>
          </cell>
          <cell r="S432" t="str">
            <v>N</v>
          </cell>
          <cell r="T432" t="str">
            <v>N</v>
          </cell>
          <cell r="U432">
            <v>0</v>
          </cell>
          <cell r="V432">
            <v>40891</v>
          </cell>
          <cell r="W432">
            <v>40983</v>
          </cell>
          <cell r="X432">
            <v>41085</v>
          </cell>
          <cell r="Y432">
            <v>0</v>
          </cell>
          <cell r="Z432">
            <v>40898</v>
          </cell>
          <cell r="AA432">
            <v>40898</v>
          </cell>
          <cell r="AB432">
            <v>40898</v>
          </cell>
          <cell r="AC432">
            <v>40973</v>
          </cell>
          <cell r="AD432">
            <v>40987</v>
          </cell>
          <cell r="AE432">
            <v>40912</v>
          </cell>
          <cell r="AF432">
            <v>40916</v>
          </cell>
          <cell r="AG432">
            <v>0</v>
          </cell>
          <cell r="AH432">
            <v>41055</v>
          </cell>
          <cell r="AI432" t="str">
            <v>-</v>
          </cell>
          <cell r="AJ432">
            <v>18</v>
          </cell>
          <cell r="AK432">
            <v>27.714285714285715</v>
          </cell>
          <cell r="AL432">
            <v>0</v>
          </cell>
          <cell r="AM432">
            <v>0</v>
          </cell>
          <cell r="AN432">
            <v>0</v>
          </cell>
          <cell r="AO432">
            <v>0</v>
          </cell>
          <cell r="AP432">
            <v>0</v>
          </cell>
          <cell r="AQ432">
            <v>0</v>
          </cell>
          <cell r="AR432">
            <v>0</v>
          </cell>
          <cell r="AS432">
            <v>0</v>
          </cell>
          <cell r="AT432">
            <v>0</v>
          </cell>
          <cell r="AU432">
            <v>0</v>
          </cell>
          <cell r="AV432">
            <v>41012</v>
          </cell>
          <cell r="AW432">
            <v>0</v>
          </cell>
          <cell r="AX432">
            <v>41025</v>
          </cell>
          <cell r="AY432">
            <v>41089</v>
          </cell>
          <cell r="AZ432">
            <v>198</v>
          </cell>
          <cell r="BA432">
            <v>88</v>
          </cell>
          <cell r="BB432" t="str">
            <v>Late</v>
          </cell>
          <cell r="BC432" t="str">
            <v/>
          </cell>
          <cell r="BD432" t="str">
            <v xml:space="preserve">FOB </v>
          </cell>
          <cell r="BE432" t="str">
            <v>Arvada</v>
          </cell>
          <cell r="BF432" t="str">
            <v>KOREA</v>
          </cell>
          <cell r="BG432">
            <v>0</v>
          </cell>
          <cell r="BH432">
            <v>0</v>
          </cell>
          <cell r="BI432">
            <v>0</v>
          </cell>
          <cell r="BJ432">
            <v>40898</v>
          </cell>
          <cell r="BK432">
            <v>40905</v>
          </cell>
          <cell r="BL432">
            <v>40910</v>
          </cell>
          <cell r="BM432">
            <v>40919</v>
          </cell>
          <cell r="BN432">
            <v>41099</v>
          </cell>
          <cell r="BO432">
            <v>41106</v>
          </cell>
          <cell r="BP432" t="str">
            <v>X</v>
          </cell>
          <cell r="BQ432" t="str">
            <v>X</v>
          </cell>
          <cell r="BR432" t="str">
            <v>X</v>
          </cell>
          <cell r="BS432" t="str">
            <v>X</v>
          </cell>
          <cell r="BT432" t="str">
            <v>X</v>
          </cell>
          <cell r="BU432" t="str">
            <v>X</v>
          </cell>
          <cell r="BV432" t="str">
            <v>X</v>
          </cell>
          <cell r="BW432">
            <v>0</v>
          </cell>
          <cell r="BX432">
            <v>0</v>
          </cell>
          <cell r="BY432">
            <v>0</v>
          </cell>
          <cell r="BZ432" t="str">
            <v>X</v>
          </cell>
          <cell r="CA432" t="str">
            <v>X</v>
          </cell>
          <cell r="CB432" t="str">
            <v>X</v>
          </cell>
          <cell r="CC432">
            <v>1</v>
          </cell>
          <cell r="CD432">
            <v>0</v>
          </cell>
          <cell r="CE432">
            <v>0</v>
          </cell>
          <cell r="CF432">
            <v>0</v>
          </cell>
          <cell r="CG432">
            <v>0</v>
          </cell>
          <cell r="CH432">
            <v>0</v>
          </cell>
          <cell r="CI432">
            <v>0</v>
          </cell>
          <cell r="CJ432">
            <v>0</v>
          </cell>
          <cell r="CK432">
            <v>0</v>
          </cell>
          <cell r="CL432">
            <v>0</v>
          </cell>
          <cell r="CM432">
            <v>0</v>
          </cell>
          <cell r="CN432">
            <v>0</v>
          </cell>
          <cell r="CO432">
            <v>0</v>
          </cell>
        </row>
        <row r="433">
          <cell r="B433" t="str">
            <v>A2063208-01-02</v>
          </cell>
          <cell r="C433" t="str">
            <v xml:space="preserve">Petrochemical Conversion Project/Arabian Chevron </v>
          </cell>
          <cell r="D433" t="str">
            <v>Elkins</v>
          </cell>
          <cell r="E433">
            <v>0</v>
          </cell>
          <cell r="F433">
            <v>0</v>
          </cell>
          <cell r="G433">
            <v>0</v>
          </cell>
          <cell r="H433" t="str">
            <v>Madeleine</v>
          </cell>
          <cell r="I433" t="str">
            <v>58KG8260-HH052190 Rev.01</v>
          </cell>
          <cell r="J433">
            <v>0</v>
          </cell>
          <cell r="K433">
            <v>0</v>
          </cell>
          <cell r="L433">
            <v>0</v>
          </cell>
          <cell r="M433">
            <v>2</v>
          </cell>
          <cell r="N433" t="str">
            <v>LMV322</v>
          </cell>
          <cell r="O433">
            <v>115220</v>
          </cell>
          <cell r="P433">
            <v>0</v>
          </cell>
          <cell r="Q433" t="str">
            <v>MCPX</v>
          </cell>
          <cell r="R433" t="str">
            <v>PA</v>
          </cell>
          <cell r="S433" t="str">
            <v>N</v>
          </cell>
          <cell r="T433" t="str">
            <v>no</v>
          </cell>
          <cell r="U433">
            <v>0</v>
          </cell>
          <cell r="V433">
            <v>40848</v>
          </cell>
          <cell r="W433">
            <v>40962</v>
          </cell>
          <cell r="X433">
            <v>40963</v>
          </cell>
          <cell r="Y433">
            <v>0</v>
          </cell>
          <cell r="Z433">
            <v>40855</v>
          </cell>
          <cell r="AA433">
            <v>40855</v>
          </cell>
          <cell r="AB433">
            <v>40855</v>
          </cell>
          <cell r="AC433">
            <v>40851</v>
          </cell>
          <cell r="AD433">
            <v>40865</v>
          </cell>
          <cell r="AE433">
            <v>40914</v>
          </cell>
          <cell r="AF433">
            <v>40917</v>
          </cell>
          <cell r="AG433">
            <v>0</v>
          </cell>
          <cell r="AH433">
            <v>40933</v>
          </cell>
          <cell r="AI433" t="str">
            <v>-</v>
          </cell>
          <cell r="AJ433">
            <v>50</v>
          </cell>
          <cell r="AK433">
            <v>16.428571428571427</v>
          </cell>
          <cell r="AL433">
            <v>0</v>
          </cell>
          <cell r="AM433">
            <v>0</v>
          </cell>
          <cell r="AN433">
            <v>0</v>
          </cell>
          <cell r="AO433">
            <v>0</v>
          </cell>
          <cell r="AP433">
            <v>0</v>
          </cell>
          <cell r="AQ433">
            <v>0</v>
          </cell>
          <cell r="AR433">
            <v>0</v>
          </cell>
          <cell r="AS433">
            <v>0</v>
          </cell>
          <cell r="AT433">
            <v>0</v>
          </cell>
          <cell r="AU433">
            <v>0</v>
          </cell>
          <cell r="AV433">
            <v>40836</v>
          </cell>
          <cell r="AW433">
            <v>0</v>
          </cell>
          <cell r="AX433">
            <v>40861</v>
          </cell>
          <cell r="AY433">
            <v>40962</v>
          </cell>
          <cell r="AZ433">
            <v>114</v>
          </cell>
          <cell r="BA433">
            <v>-9</v>
          </cell>
          <cell r="BB433" t="str">
            <v>On-Time/Early</v>
          </cell>
          <cell r="BC433" t="str">
            <v/>
          </cell>
          <cell r="BD433" t="str">
            <v>FCA</v>
          </cell>
          <cell r="BE433" t="str">
            <v>Arvada</v>
          </cell>
          <cell r="BF433" t="str">
            <v>Saudi Arabia</v>
          </cell>
          <cell r="BG433">
            <v>0</v>
          </cell>
          <cell r="BH433">
            <v>0</v>
          </cell>
          <cell r="BI433">
            <v>0</v>
          </cell>
          <cell r="BJ433">
            <v>40855</v>
          </cell>
          <cell r="BK433">
            <v>40862</v>
          </cell>
          <cell r="BL433">
            <v>40862</v>
          </cell>
          <cell r="BM433">
            <v>40876</v>
          </cell>
          <cell r="BN433">
            <v>40977</v>
          </cell>
          <cell r="BO433">
            <v>40984</v>
          </cell>
          <cell r="BP433" t="str">
            <v>X</v>
          </cell>
          <cell r="BQ433" t="str">
            <v>X</v>
          </cell>
          <cell r="BR433" t="str">
            <v>X</v>
          </cell>
          <cell r="BS433" t="str">
            <v>X</v>
          </cell>
          <cell r="BT433" t="str">
            <v>X</v>
          </cell>
          <cell r="BU433" t="str">
            <v>X</v>
          </cell>
          <cell r="BV433" t="str">
            <v>X</v>
          </cell>
          <cell r="BW433">
            <v>0</v>
          </cell>
          <cell r="BX433">
            <v>0</v>
          </cell>
          <cell r="BY433">
            <v>0</v>
          </cell>
          <cell r="BZ433" t="str">
            <v>X</v>
          </cell>
          <cell r="CA433" t="str">
            <v>X</v>
          </cell>
          <cell r="CB433" t="str">
            <v>X</v>
          </cell>
          <cell r="CC433">
            <v>1</v>
          </cell>
          <cell r="CD433">
            <v>0</v>
          </cell>
          <cell r="CE433">
            <v>0</v>
          </cell>
          <cell r="CF433">
            <v>0</v>
          </cell>
          <cell r="CG433">
            <v>0</v>
          </cell>
          <cell r="CH433">
            <v>0</v>
          </cell>
          <cell r="CI433">
            <v>0</v>
          </cell>
          <cell r="CJ433">
            <v>0</v>
          </cell>
          <cell r="CK433">
            <v>0</v>
          </cell>
          <cell r="CL433">
            <v>0</v>
          </cell>
          <cell r="CM433">
            <v>0</v>
          </cell>
          <cell r="CN433">
            <v>0</v>
          </cell>
          <cell r="CO433">
            <v>0</v>
          </cell>
        </row>
        <row r="434">
          <cell r="B434" t="str">
            <v>A2048469-01-02</v>
          </cell>
          <cell r="C434" t="str">
            <v>SAJ/GS Caltex</v>
          </cell>
          <cell r="D434" t="str">
            <v>Jazmines</v>
          </cell>
          <cell r="E434">
            <v>0</v>
          </cell>
          <cell r="F434">
            <v>0</v>
          </cell>
          <cell r="G434">
            <v>0</v>
          </cell>
          <cell r="H434" t="str">
            <v>Audrey</v>
          </cell>
          <cell r="I434" t="str">
            <v>SNT38E-1041</v>
          </cell>
          <cell r="J434">
            <v>0</v>
          </cell>
          <cell r="K434">
            <v>0</v>
          </cell>
          <cell r="L434">
            <v>0</v>
          </cell>
          <cell r="M434">
            <v>2</v>
          </cell>
          <cell r="N434" t="str">
            <v>LMV-311</v>
          </cell>
          <cell r="O434">
            <v>133625</v>
          </cell>
          <cell r="P434">
            <v>0</v>
          </cell>
          <cell r="Q434" t="str">
            <v>MCPX</v>
          </cell>
          <cell r="R434" t="str">
            <v>PD</v>
          </cell>
          <cell r="S434" t="str">
            <v>N</v>
          </cell>
          <cell r="T434" t="str">
            <v>no</v>
          </cell>
          <cell r="U434">
            <v>0</v>
          </cell>
          <cell r="V434">
            <v>40807</v>
          </cell>
          <cell r="W434">
            <v>40984</v>
          </cell>
          <cell r="X434">
            <v>40984</v>
          </cell>
          <cell r="Y434">
            <v>0</v>
          </cell>
          <cell r="Z434">
            <v>40814</v>
          </cell>
          <cell r="AA434">
            <v>40814</v>
          </cell>
          <cell r="AB434">
            <v>40814</v>
          </cell>
          <cell r="AC434">
            <v>40872</v>
          </cell>
          <cell r="AD434">
            <v>40886</v>
          </cell>
          <cell r="AE434">
            <v>40913</v>
          </cell>
          <cell r="AF434">
            <v>40917</v>
          </cell>
          <cell r="AG434">
            <v>0</v>
          </cell>
          <cell r="AH434">
            <v>40954</v>
          </cell>
          <cell r="AI434" t="str">
            <v>-</v>
          </cell>
          <cell r="AJ434">
            <v>79</v>
          </cell>
          <cell r="AK434">
            <v>25.285714285714285</v>
          </cell>
          <cell r="AL434">
            <v>0</v>
          </cell>
          <cell r="AM434">
            <v>0</v>
          </cell>
          <cell r="AN434">
            <v>0</v>
          </cell>
          <cell r="AO434">
            <v>0</v>
          </cell>
          <cell r="AP434">
            <v>0</v>
          </cell>
          <cell r="AQ434">
            <v>0</v>
          </cell>
          <cell r="AR434">
            <v>0</v>
          </cell>
          <cell r="AS434">
            <v>0</v>
          </cell>
          <cell r="AT434">
            <v>0</v>
          </cell>
          <cell r="AU434">
            <v>0</v>
          </cell>
          <cell r="AV434">
            <v>40926</v>
          </cell>
          <cell r="AW434">
            <v>0</v>
          </cell>
          <cell r="AX434">
            <v>40933</v>
          </cell>
          <cell r="AY434">
            <v>40998</v>
          </cell>
          <cell r="AZ434">
            <v>191</v>
          </cell>
          <cell r="BA434">
            <v>86</v>
          </cell>
          <cell r="BB434" t="str">
            <v>Late</v>
          </cell>
          <cell r="BC434" t="str">
            <v/>
          </cell>
          <cell r="BD434" t="str">
            <v>EXW</v>
          </cell>
          <cell r="BE434" t="str">
            <v>Arvada</v>
          </cell>
          <cell r="BF434" t="str">
            <v>KOREA</v>
          </cell>
          <cell r="BG434">
            <v>0</v>
          </cell>
          <cell r="BH434">
            <v>0</v>
          </cell>
          <cell r="BI434">
            <v>0</v>
          </cell>
          <cell r="BJ434">
            <v>40814</v>
          </cell>
          <cell r="BK434">
            <v>40821</v>
          </cell>
          <cell r="BL434">
            <v>40826</v>
          </cell>
          <cell r="BM434">
            <v>40835</v>
          </cell>
          <cell r="BN434">
            <v>40998</v>
          </cell>
          <cell r="BO434">
            <v>41005</v>
          </cell>
          <cell r="BP434" t="str">
            <v>x</v>
          </cell>
          <cell r="BQ434" t="str">
            <v>x</v>
          </cell>
          <cell r="BR434" t="str">
            <v>x</v>
          </cell>
          <cell r="BS434" t="str">
            <v>x</v>
          </cell>
          <cell r="BT434" t="str">
            <v>x</v>
          </cell>
          <cell r="BU434" t="str">
            <v>X</v>
          </cell>
          <cell r="BV434">
            <v>41199</v>
          </cell>
          <cell r="BW434">
            <v>0</v>
          </cell>
          <cell r="BX434">
            <v>0</v>
          </cell>
          <cell r="BY434">
            <v>0</v>
          </cell>
          <cell r="BZ434" t="str">
            <v>x</v>
          </cell>
          <cell r="CA434" t="str">
            <v>x</v>
          </cell>
          <cell r="CB434" t="str">
            <v>X</v>
          </cell>
          <cell r="CC434">
            <v>1</v>
          </cell>
          <cell r="CD434">
            <v>0</v>
          </cell>
          <cell r="CE434">
            <v>0</v>
          </cell>
          <cell r="CF434">
            <v>0</v>
          </cell>
          <cell r="CG434">
            <v>0</v>
          </cell>
          <cell r="CH434">
            <v>0</v>
          </cell>
          <cell r="CI434">
            <v>0</v>
          </cell>
          <cell r="CJ434">
            <v>0</v>
          </cell>
          <cell r="CK434">
            <v>0</v>
          </cell>
          <cell r="CL434">
            <v>0</v>
          </cell>
          <cell r="CM434">
            <v>0</v>
          </cell>
          <cell r="CN434">
            <v>0</v>
          </cell>
          <cell r="CO434">
            <v>0</v>
          </cell>
        </row>
        <row r="435">
          <cell r="B435" t="str">
            <v>A2045211-01-02</v>
          </cell>
          <cell r="C435" t="str">
            <v>Chevron(Conv-93414385-86)</v>
          </cell>
          <cell r="D435" t="str">
            <v>DeRoo</v>
          </cell>
          <cell r="E435">
            <v>0</v>
          </cell>
          <cell r="F435">
            <v>0</v>
          </cell>
          <cell r="G435">
            <v>0</v>
          </cell>
          <cell r="H435" t="str">
            <v>Mary</v>
          </cell>
          <cell r="I435">
            <v>10110453</v>
          </cell>
          <cell r="J435">
            <v>0</v>
          </cell>
          <cell r="K435">
            <v>0</v>
          </cell>
          <cell r="L435">
            <v>0</v>
          </cell>
          <cell r="M435">
            <v>2</v>
          </cell>
          <cell r="N435" t="str">
            <v>LMV311Z</v>
          </cell>
          <cell r="O435">
            <v>64350</v>
          </cell>
          <cell r="P435">
            <v>0</v>
          </cell>
          <cell r="Q435" t="str">
            <v>STD</v>
          </cell>
          <cell r="R435" t="str">
            <v>PA</v>
          </cell>
          <cell r="S435" t="str">
            <v>N</v>
          </cell>
          <cell r="T435" t="str">
            <v>no</v>
          </cell>
          <cell r="U435">
            <v>0</v>
          </cell>
          <cell r="V435">
            <v>40807</v>
          </cell>
          <cell r="W435">
            <v>40963</v>
          </cell>
          <cell r="X435">
            <v>41029</v>
          </cell>
          <cell r="Y435">
            <v>0</v>
          </cell>
          <cell r="Z435">
            <v>40814</v>
          </cell>
          <cell r="AA435">
            <v>40814</v>
          </cell>
          <cell r="AB435">
            <v>40814</v>
          </cell>
          <cell r="AC435">
            <v>40917</v>
          </cell>
          <cell r="AD435">
            <v>40931</v>
          </cell>
          <cell r="AE435">
            <v>40915</v>
          </cell>
          <cell r="AF435">
            <v>40918</v>
          </cell>
          <cell r="AG435">
            <v>0</v>
          </cell>
          <cell r="AH435">
            <v>40999</v>
          </cell>
          <cell r="AI435" t="str">
            <v>-</v>
          </cell>
          <cell r="AJ435">
            <v>80</v>
          </cell>
          <cell r="AK435">
            <v>31.714285714285715</v>
          </cell>
          <cell r="AL435">
            <v>0</v>
          </cell>
          <cell r="AM435">
            <v>0</v>
          </cell>
          <cell r="AN435">
            <v>0</v>
          </cell>
          <cell r="AO435">
            <v>0</v>
          </cell>
          <cell r="AP435">
            <v>0</v>
          </cell>
          <cell r="AQ435">
            <v>0</v>
          </cell>
          <cell r="AR435">
            <v>0</v>
          </cell>
          <cell r="AS435">
            <v>0</v>
          </cell>
          <cell r="AT435">
            <v>0</v>
          </cell>
          <cell r="AU435">
            <v>0</v>
          </cell>
          <cell r="AV435">
            <v>40925</v>
          </cell>
          <cell r="AW435">
            <v>0</v>
          </cell>
          <cell r="AX435">
            <v>40954</v>
          </cell>
          <cell r="AY435">
            <v>41029</v>
          </cell>
          <cell r="AZ435">
            <v>222</v>
          </cell>
          <cell r="BA435">
            <v>85</v>
          </cell>
          <cell r="BB435" t="str">
            <v>Late</v>
          </cell>
          <cell r="BC435" t="str">
            <v/>
          </cell>
          <cell r="BD435" t="str">
            <v>FCA</v>
          </cell>
          <cell r="BE435" t="str">
            <v>Arvada</v>
          </cell>
          <cell r="BF435" t="str">
            <v>USA</v>
          </cell>
          <cell r="BG435">
            <v>0</v>
          </cell>
          <cell r="BH435">
            <v>0</v>
          </cell>
          <cell r="BI435">
            <v>0</v>
          </cell>
          <cell r="BJ435">
            <v>40814</v>
          </cell>
          <cell r="BK435">
            <v>40821</v>
          </cell>
          <cell r="BL435">
            <v>40821</v>
          </cell>
          <cell r="BM435">
            <v>40835</v>
          </cell>
          <cell r="BN435">
            <v>41043</v>
          </cell>
          <cell r="BO435">
            <v>41050</v>
          </cell>
          <cell r="BP435" t="str">
            <v>X</v>
          </cell>
          <cell r="BQ435" t="str">
            <v>X</v>
          </cell>
          <cell r="BR435" t="str">
            <v>X</v>
          </cell>
          <cell r="BS435" t="str">
            <v>X</v>
          </cell>
          <cell r="BT435" t="str">
            <v>X</v>
          </cell>
          <cell r="BU435" t="str">
            <v>X</v>
          </cell>
          <cell r="BV435" t="str">
            <v>X</v>
          </cell>
          <cell r="BW435">
            <v>0</v>
          </cell>
          <cell r="BX435">
            <v>0</v>
          </cell>
          <cell r="BY435">
            <v>0</v>
          </cell>
          <cell r="BZ435" t="str">
            <v>X</v>
          </cell>
          <cell r="CA435" t="str">
            <v>X</v>
          </cell>
          <cell r="CB435" t="str">
            <v>X</v>
          </cell>
          <cell r="CC435">
            <v>1</v>
          </cell>
          <cell r="CD435">
            <v>0</v>
          </cell>
          <cell r="CE435">
            <v>0</v>
          </cell>
          <cell r="CF435">
            <v>0</v>
          </cell>
          <cell r="CG435">
            <v>0</v>
          </cell>
          <cell r="CH435">
            <v>0</v>
          </cell>
          <cell r="CI435">
            <v>0</v>
          </cell>
          <cell r="CJ435">
            <v>0</v>
          </cell>
          <cell r="CK435">
            <v>0</v>
          </cell>
          <cell r="CL435">
            <v>0</v>
          </cell>
          <cell r="CM435">
            <v>0</v>
          </cell>
          <cell r="CN435">
            <v>0</v>
          </cell>
          <cell r="CO435">
            <v>0</v>
          </cell>
        </row>
        <row r="436">
          <cell r="B436" t="str">
            <v>C2204121-01</v>
          </cell>
          <cell r="C436" t="str">
            <v>Exterran</v>
          </cell>
          <cell r="D436" t="str">
            <v>McKechnie</v>
          </cell>
          <cell r="E436">
            <v>0</v>
          </cell>
          <cell r="F436" t="str">
            <v>Miller</v>
          </cell>
          <cell r="G436" t="str">
            <v>-</v>
          </cell>
          <cell r="H436" t="str">
            <v>Kursten</v>
          </cell>
          <cell r="I436">
            <v>5410192</v>
          </cell>
          <cell r="J436" t="str">
            <v>C-111</v>
          </cell>
          <cell r="K436">
            <v>0</v>
          </cell>
          <cell r="L436">
            <v>0</v>
          </cell>
          <cell r="M436">
            <v>1</v>
          </cell>
          <cell r="N436" t="str">
            <v>LMC331F</v>
          </cell>
          <cell r="O436">
            <v>198180</v>
          </cell>
          <cell r="P436" t="str">
            <v>PP</v>
          </cell>
          <cell r="Q436" t="str">
            <v>FLT</v>
          </cell>
          <cell r="R436" t="str">
            <v>CA</v>
          </cell>
          <cell r="S436" t="str">
            <v>N</v>
          </cell>
          <cell r="T436" t="str">
            <v>N</v>
          </cell>
          <cell r="U436">
            <v>41201</v>
          </cell>
          <cell r="V436">
            <v>41205</v>
          </cell>
          <cell r="W436">
            <v>41334</v>
          </cell>
          <cell r="X436">
            <v>41330</v>
          </cell>
          <cell r="Y436">
            <v>41204</v>
          </cell>
          <cell r="Z436">
            <v>41212</v>
          </cell>
          <cell r="AA436">
            <v>41212</v>
          </cell>
          <cell r="AB436">
            <v>41219</v>
          </cell>
          <cell r="AC436">
            <v>41218</v>
          </cell>
          <cell r="AD436">
            <v>41232</v>
          </cell>
          <cell r="AE436">
            <v>40914</v>
          </cell>
          <cell r="AF436">
            <v>40918</v>
          </cell>
          <cell r="AG436">
            <v>0</v>
          </cell>
          <cell r="AH436">
            <v>41300</v>
          </cell>
          <cell r="AI436" t="str">
            <v>-</v>
          </cell>
          <cell r="AJ436">
            <v>-206</v>
          </cell>
          <cell r="AK436">
            <v>17.857142857142858</v>
          </cell>
          <cell r="AL436">
            <v>0</v>
          </cell>
          <cell r="AM436">
            <v>0</v>
          </cell>
          <cell r="AN436">
            <v>0</v>
          </cell>
          <cell r="AO436">
            <v>0</v>
          </cell>
          <cell r="AP436">
            <v>0</v>
          </cell>
          <cell r="AQ436">
            <v>0</v>
          </cell>
          <cell r="AR436">
            <v>0</v>
          </cell>
          <cell r="AS436">
            <v>0</v>
          </cell>
          <cell r="AT436">
            <v>0</v>
          </cell>
          <cell r="AU436">
            <v>0</v>
          </cell>
          <cell r="AV436">
            <v>40918</v>
          </cell>
          <cell r="AW436">
            <v>0</v>
          </cell>
          <cell r="AX436">
            <v>41290</v>
          </cell>
          <cell r="AY436">
            <v>41333</v>
          </cell>
          <cell r="AZ436">
            <v>128</v>
          </cell>
          <cell r="BA436">
            <v>-206</v>
          </cell>
          <cell r="BB436" t="str">
            <v>On-Time/Early</v>
          </cell>
          <cell r="BC436" t="str">
            <v/>
          </cell>
          <cell r="BD436">
            <v>0</v>
          </cell>
          <cell r="BE436">
            <v>0</v>
          </cell>
          <cell r="BF436">
            <v>0</v>
          </cell>
          <cell r="BG436">
            <v>0</v>
          </cell>
          <cell r="BH436">
            <v>0</v>
          </cell>
          <cell r="BI436">
            <v>0</v>
          </cell>
          <cell r="BJ436">
            <v>41212</v>
          </cell>
          <cell r="BK436">
            <v>41219</v>
          </cell>
          <cell r="BL436">
            <v>41226</v>
          </cell>
          <cell r="BM436">
            <v>41233</v>
          </cell>
          <cell r="BN436">
            <v>41344</v>
          </cell>
          <cell r="BO436">
            <v>41351</v>
          </cell>
          <cell r="BP436" t="str">
            <v>-</v>
          </cell>
          <cell r="BQ436" t="str">
            <v>-</v>
          </cell>
          <cell r="BR436" t="str">
            <v>X</v>
          </cell>
          <cell r="BS436" t="str">
            <v>-</v>
          </cell>
          <cell r="BT436" t="str">
            <v>-</v>
          </cell>
          <cell r="BU436">
            <v>41345</v>
          </cell>
          <cell r="BV436">
            <v>41345</v>
          </cell>
          <cell r="BW436">
            <v>0</v>
          </cell>
          <cell r="BX436">
            <v>0</v>
          </cell>
          <cell r="BY436">
            <v>0</v>
          </cell>
          <cell r="BZ436" t="str">
            <v>-</v>
          </cell>
          <cell r="CA436" t="str">
            <v>-</v>
          </cell>
          <cell r="CB436" t="str">
            <v>X</v>
          </cell>
          <cell r="CC436">
            <v>1</v>
          </cell>
          <cell r="CD436">
            <v>0</v>
          </cell>
          <cell r="CE436">
            <v>0</v>
          </cell>
          <cell r="CF436">
            <v>0</v>
          </cell>
          <cell r="CG436">
            <v>0</v>
          </cell>
          <cell r="CH436">
            <v>0</v>
          </cell>
          <cell r="CI436">
            <v>0</v>
          </cell>
          <cell r="CJ436">
            <v>0</v>
          </cell>
          <cell r="CK436">
            <v>0</v>
          </cell>
          <cell r="CL436">
            <v>0</v>
          </cell>
          <cell r="CM436">
            <v>0</v>
          </cell>
          <cell r="CN436">
            <v>0</v>
          </cell>
          <cell r="CO436">
            <v>0</v>
          </cell>
        </row>
        <row r="437">
          <cell r="B437" t="str">
            <v>A2078209-01</v>
          </cell>
          <cell r="C437" t="str">
            <v>Grupo Americano/Gaisa</v>
          </cell>
          <cell r="D437" t="str">
            <v>Lothe</v>
          </cell>
          <cell r="E437">
            <v>0</v>
          </cell>
          <cell r="F437">
            <v>0</v>
          </cell>
          <cell r="G437">
            <v>0</v>
          </cell>
          <cell r="H437" t="str">
            <v>Nancy</v>
          </cell>
          <cell r="I437" t="str">
            <v>OI113497</v>
          </cell>
          <cell r="J437">
            <v>0</v>
          </cell>
          <cell r="K437">
            <v>0</v>
          </cell>
          <cell r="L437">
            <v>0</v>
          </cell>
          <cell r="M437">
            <v>1</v>
          </cell>
          <cell r="N437" t="str">
            <v>LMV-322</v>
          </cell>
          <cell r="O437">
            <v>41359</v>
          </cell>
          <cell r="P437">
            <v>0</v>
          </cell>
          <cell r="Q437" t="str">
            <v>STD</v>
          </cell>
          <cell r="R437" t="str">
            <v>PA</v>
          </cell>
          <cell r="S437" t="str">
            <v>N</v>
          </cell>
          <cell r="T437" t="str">
            <v>N</v>
          </cell>
          <cell r="U437">
            <v>0</v>
          </cell>
          <cell r="V437">
            <v>40889</v>
          </cell>
          <cell r="W437">
            <v>40965</v>
          </cell>
          <cell r="X437">
            <v>40998</v>
          </cell>
          <cell r="Y437">
            <v>0</v>
          </cell>
          <cell r="Z437">
            <v>40896</v>
          </cell>
          <cell r="AA437">
            <v>40896</v>
          </cell>
          <cell r="AB437">
            <v>40896</v>
          </cell>
          <cell r="AC437">
            <v>40886</v>
          </cell>
          <cell r="AD437">
            <v>40900</v>
          </cell>
          <cell r="AE437">
            <v>40917</v>
          </cell>
          <cell r="AF437">
            <v>40920</v>
          </cell>
          <cell r="AG437">
            <v>0</v>
          </cell>
          <cell r="AH437">
            <v>40968</v>
          </cell>
          <cell r="AI437" t="str">
            <v>-</v>
          </cell>
          <cell r="AJ437">
            <v>24</v>
          </cell>
          <cell r="AK437">
            <v>15.571428571428571</v>
          </cell>
          <cell r="AL437">
            <v>0</v>
          </cell>
          <cell r="AM437">
            <v>0</v>
          </cell>
          <cell r="AN437">
            <v>0</v>
          </cell>
          <cell r="AO437">
            <v>0</v>
          </cell>
          <cell r="AP437">
            <v>0</v>
          </cell>
          <cell r="AQ437">
            <v>0</v>
          </cell>
          <cell r="AR437">
            <v>0</v>
          </cell>
          <cell r="AS437">
            <v>0</v>
          </cell>
          <cell r="AT437">
            <v>0</v>
          </cell>
          <cell r="AU437">
            <v>0</v>
          </cell>
          <cell r="AV437">
            <v>40920</v>
          </cell>
          <cell r="AW437">
            <v>0</v>
          </cell>
          <cell r="AX437">
            <v>40927</v>
          </cell>
          <cell r="AY437">
            <v>40995</v>
          </cell>
          <cell r="AZ437">
            <v>106</v>
          </cell>
          <cell r="BA437">
            <v>24</v>
          </cell>
          <cell r="BB437" t="str">
            <v>On-Time/Early</v>
          </cell>
          <cell r="BC437" t="str">
            <v/>
          </cell>
          <cell r="BD437" t="str">
            <v>EXW</v>
          </cell>
          <cell r="BE437" t="str">
            <v>Arvada</v>
          </cell>
          <cell r="BF437" t="str">
            <v>Argentina</v>
          </cell>
          <cell r="BG437">
            <v>0</v>
          </cell>
          <cell r="BH437">
            <v>0</v>
          </cell>
          <cell r="BI437">
            <v>0</v>
          </cell>
          <cell r="BJ437">
            <v>40896</v>
          </cell>
          <cell r="BK437">
            <v>40903</v>
          </cell>
          <cell r="BL437">
            <v>40903</v>
          </cell>
          <cell r="BM437">
            <v>40917</v>
          </cell>
          <cell r="BN437">
            <v>41012</v>
          </cell>
          <cell r="BO437">
            <v>41019</v>
          </cell>
          <cell r="BP437" t="str">
            <v>X</v>
          </cell>
          <cell r="BQ437" t="str">
            <v>X</v>
          </cell>
          <cell r="BR437" t="str">
            <v>X</v>
          </cell>
          <cell r="BS437" t="str">
            <v>X</v>
          </cell>
          <cell r="BT437" t="str">
            <v>X</v>
          </cell>
          <cell r="BU437" t="str">
            <v>X</v>
          </cell>
          <cell r="BV437" t="str">
            <v>X</v>
          </cell>
          <cell r="BW437">
            <v>0</v>
          </cell>
          <cell r="BX437">
            <v>0</v>
          </cell>
          <cell r="BY437">
            <v>0</v>
          </cell>
          <cell r="BZ437" t="str">
            <v>X</v>
          </cell>
          <cell r="CA437" t="str">
            <v>X</v>
          </cell>
          <cell r="CB437" t="str">
            <v>X</v>
          </cell>
          <cell r="CC437">
            <v>1</v>
          </cell>
          <cell r="CD437">
            <v>0</v>
          </cell>
          <cell r="CE437">
            <v>0</v>
          </cell>
          <cell r="CF437">
            <v>0</v>
          </cell>
          <cell r="CG437">
            <v>0</v>
          </cell>
          <cell r="CH437">
            <v>0</v>
          </cell>
          <cell r="CI437">
            <v>0</v>
          </cell>
          <cell r="CJ437">
            <v>0</v>
          </cell>
          <cell r="CK437">
            <v>0</v>
          </cell>
          <cell r="CL437">
            <v>0</v>
          </cell>
          <cell r="CM437">
            <v>0</v>
          </cell>
          <cell r="CN437">
            <v>0</v>
          </cell>
          <cell r="CO437">
            <v>0</v>
          </cell>
        </row>
        <row r="438">
          <cell r="B438" t="str">
            <v>A2084375-01</v>
          </cell>
          <cell r="C438" t="str">
            <v>Sabic Innovative Plastics</v>
          </cell>
          <cell r="D438" t="str">
            <v>Jones</v>
          </cell>
          <cell r="E438">
            <v>0</v>
          </cell>
          <cell r="F438">
            <v>0</v>
          </cell>
          <cell r="G438">
            <v>0</v>
          </cell>
          <cell r="H438" t="str">
            <v>Margaret</v>
          </cell>
          <cell r="I438" t="str">
            <v>M00195268</v>
          </cell>
          <cell r="J438">
            <v>0</v>
          </cell>
          <cell r="K438">
            <v>0</v>
          </cell>
          <cell r="L438">
            <v>0</v>
          </cell>
          <cell r="M438">
            <v>1</v>
          </cell>
          <cell r="N438" t="str">
            <v>LMV-806</v>
          </cell>
          <cell r="O438">
            <v>14990</v>
          </cell>
          <cell r="P438">
            <v>0</v>
          </cell>
          <cell r="Q438" t="str">
            <v>STD</v>
          </cell>
          <cell r="R438" t="str">
            <v>PA</v>
          </cell>
          <cell r="S438" t="str">
            <v>N</v>
          </cell>
          <cell r="T438">
            <v>0</v>
          </cell>
          <cell r="U438">
            <v>0</v>
          </cell>
          <cell r="V438">
            <v>40911</v>
          </cell>
          <cell r="W438">
            <v>40966</v>
          </cell>
          <cell r="X438">
            <v>40967</v>
          </cell>
          <cell r="Y438">
            <v>0</v>
          </cell>
          <cell r="Z438">
            <v>40918</v>
          </cell>
          <cell r="AA438">
            <v>40918</v>
          </cell>
          <cell r="AB438">
            <v>40918</v>
          </cell>
          <cell r="AC438">
            <v>40855</v>
          </cell>
          <cell r="AD438">
            <v>40869</v>
          </cell>
          <cell r="AE438">
            <v>40918</v>
          </cell>
          <cell r="AF438">
            <v>40921</v>
          </cell>
          <cell r="AG438">
            <v>0</v>
          </cell>
          <cell r="AH438">
            <v>40937</v>
          </cell>
          <cell r="AI438" t="str">
            <v>-</v>
          </cell>
          <cell r="AJ438">
            <v>9</v>
          </cell>
          <cell r="AK438">
            <v>8</v>
          </cell>
          <cell r="AL438">
            <v>0</v>
          </cell>
          <cell r="AM438">
            <v>0</v>
          </cell>
          <cell r="AN438">
            <v>0</v>
          </cell>
          <cell r="AO438">
            <v>0</v>
          </cell>
          <cell r="AP438">
            <v>40835</v>
          </cell>
          <cell r="AQ438">
            <v>0</v>
          </cell>
          <cell r="AR438">
            <v>0</v>
          </cell>
          <cell r="AS438">
            <v>0</v>
          </cell>
          <cell r="AT438">
            <v>0</v>
          </cell>
          <cell r="AU438">
            <v>0</v>
          </cell>
          <cell r="AV438">
            <v>40896</v>
          </cell>
          <cell r="AW438">
            <v>0</v>
          </cell>
          <cell r="AX438">
            <v>40913</v>
          </cell>
          <cell r="AY438">
            <v>40981</v>
          </cell>
          <cell r="AZ438">
            <v>70</v>
          </cell>
          <cell r="BA438">
            <v>-12</v>
          </cell>
          <cell r="BB438" t="str">
            <v>On-Time/Early</v>
          </cell>
          <cell r="BC438" t="str">
            <v/>
          </cell>
          <cell r="BD438" t="str">
            <v>FCA</v>
          </cell>
          <cell r="BE438" t="str">
            <v>Arvada</v>
          </cell>
          <cell r="BF438" t="str">
            <v>USA</v>
          </cell>
          <cell r="BG438">
            <v>0</v>
          </cell>
          <cell r="BH438">
            <v>0</v>
          </cell>
          <cell r="BI438">
            <v>0</v>
          </cell>
          <cell r="BJ438">
            <v>40918</v>
          </cell>
          <cell r="BK438">
            <v>40925</v>
          </cell>
          <cell r="BL438">
            <v>40925</v>
          </cell>
          <cell r="BM438">
            <v>40939</v>
          </cell>
          <cell r="BN438">
            <v>40981</v>
          </cell>
          <cell r="BO438">
            <v>40988</v>
          </cell>
          <cell r="BP438" t="str">
            <v>X</v>
          </cell>
          <cell r="BQ438" t="str">
            <v>X</v>
          </cell>
          <cell r="BR438" t="str">
            <v>X</v>
          </cell>
          <cell r="BS438" t="str">
            <v>X</v>
          </cell>
          <cell r="BT438" t="str">
            <v>X</v>
          </cell>
          <cell r="BU438" t="str">
            <v>X</v>
          </cell>
          <cell r="BV438" t="str">
            <v>X</v>
          </cell>
          <cell r="BW438">
            <v>0</v>
          </cell>
          <cell r="BX438">
            <v>0</v>
          </cell>
          <cell r="BY438">
            <v>0</v>
          </cell>
          <cell r="BZ438" t="str">
            <v>X</v>
          </cell>
          <cell r="CA438" t="str">
            <v>X</v>
          </cell>
          <cell r="CB438" t="str">
            <v>X</v>
          </cell>
          <cell r="CC438">
            <v>1</v>
          </cell>
          <cell r="CD438">
            <v>0</v>
          </cell>
          <cell r="CE438">
            <v>0</v>
          </cell>
          <cell r="CF438">
            <v>0</v>
          </cell>
          <cell r="CG438">
            <v>0</v>
          </cell>
          <cell r="CH438">
            <v>0</v>
          </cell>
          <cell r="CI438">
            <v>0</v>
          </cell>
          <cell r="CJ438">
            <v>0</v>
          </cell>
          <cell r="CK438">
            <v>0</v>
          </cell>
          <cell r="CL438">
            <v>0</v>
          </cell>
          <cell r="CM438">
            <v>0</v>
          </cell>
          <cell r="CN438">
            <v>0</v>
          </cell>
          <cell r="CO438">
            <v>0</v>
          </cell>
        </row>
        <row r="439">
          <cell r="B439" t="str">
            <v>C2055514-01</v>
          </cell>
          <cell r="C439" t="str">
            <v>BRASKEM S.A.</v>
          </cell>
          <cell r="D439" t="str">
            <v>Williams</v>
          </cell>
          <cell r="E439">
            <v>0</v>
          </cell>
          <cell r="F439">
            <v>0</v>
          </cell>
          <cell r="G439">
            <v>0</v>
          </cell>
          <cell r="H439" t="str">
            <v>Michelle</v>
          </cell>
          <cell r="I439">
            <v>4500718711</v>
          </cell>
          <cell r="J439">
            <v>0</v>
          </cell>
          <cell r="K439">
            <v>0</v>
          </cell>
          <cell r="L439">
            <v>0</v>
          </cell>
          <cell r="M439">
            <v>1</v>
          </cell>
          <cell r="N439" t="str">
            <v>BMC343EF</v>
          </cell>
          <cell r="O439">
            <v>342071.67</v>
          </cell>
          <cell r="P439">
            <v>0</v>
          </cell>
          <cell r="Q439" t="str">
            <v>MCPX</v>
          </cell>
          <cell r="R439" t="str">
            <v>CF</v>
          </cell>
          <cell r="S439">
            <v>0</v>
          </cell>
          <cell r="T439">
            <v>0</v>
          </cell>
          <cell r="U439">
            <v>0</v>
          </cell>
          <cell r="V439">
            <v>40829</v>
          </cell>
          <cell r="W439">
            <v>41019</v>
          </cell>
          <cell r="X439">
            <v>41052</v>
          </cell>
          <cell r="Y439">
            <v>0</v>
          </cell>
          <cell r="Z439">
            <v>40836</v>
          </cell>
          <cell r="AA439">
            <v>40836</v>
          </cell>
          <cell r="AB439">
            <v>40843</v>
          </cell>
          <cell r="AC439">
            <v>40926</v>
          </cell>
          <cell r="AD439">
            <v>40940</v>
          </cell>
          <cell r="AE439">
            <v>40914</v>
          </cell>
          <cell r="AF439">
            <v>40921</v>
          </cell>
          <cell r="AG439">
            <v>0</v>
          </cell>
          <cell r="AH439">
            <v>41022</v>
          </cell>
          <cell r="AI439" t="str">
            <v>-</v>
          </cell>
          <cell r="AJ439">
            <v>67</v>
          </cell>
          <cell r="AK439">
            <v>31.857142857142858</v>
          </cell>
          <cell r="AL439">
            <v>0</v>
          </cell>
          <cell r="AM439">
            <v>0</v>
          </cell>
          <cell r="AN439">
            <v>0</v>
          </cell>
          <cell r="AO439">
            <v>0</v>
          </cell>
          <cell r="AP439">
            <v>0</v>
          </cell>
          <cell r="AQ439">
            <v>0</v>
          </cell>
          <cell r="AR439">
            <v>41023</v>
          </cell>
          <cell r="AS439">
            <v>0</v>
          </cell>
          <cell r="AT439">
            <v>0</v>
          </cell>
          <cell r="AU439">
            <v>0</v>
          </cell>
          <cell r="AV439">
            <v>41037</v>
          </cell>
          <cell r="AW439">
            <v>0</v>
          </cell>
          <cell r="AX439">
            <v>41037</v>
          </cell>
          <cell r="AY439">
            <v>41052</v>
          </cell>
          <cell r="AZ439">
            <v>223</v>
          </cell>
          <cell r="BA439">
            <v>149</v>
          </cell>
          <cell r="BB439" t="str">
            <v>Late</v>
          </cell>
          <cell r="BC439" t="str">
            <v/>
          </cell>
          <cell r="BD439" t="str">
            <v>FCA</v>
          </cell>
          <cell r="BE439" t="str">
            <v>Arvada</v>
          </cell>
          <cell r="BF439" t="str">
            <v>BRAZIL</v>
          </cell>
          <cell r="BG439">
            <v>0</v>
          </cell>
          <cell r="BH439">
            <v>0</v>
          </cell>
          <cell r="BI439" t="str">
            <v>INCOTERMS 2000</v>
          </cell>
          <cell r="BJ439">
            <v>40836</v>
          </cell>
          <cell r="BK439">
            <v>40843</v>
          </cell>
          <cell r="BL439">
            <v>40859</v>
          </cell>
          <cell r="BM439">
            <v>40857</v>
          </cell>
          <cell r="BN439">
            <v>41080</v>
          </cell>
          <cell r="BO439">
            <v>41087</v>
          </cell>
          <cell r="BP439" t="str">
            <v>X</v>
          </cell>
          <cell r="BQ439" t="str">
            <v>X</v>
          </cell>
          <cell r="BR439">
            <v>40879</v>
          </cell>
          <cell r="BS439">
            <v>40570</v>
          </cell>
          <cell r="BT439" t="str">
            <v>X</v>
          </cell>
          <cell r="BU439">
            <v>41218</v>
          </cell>
          <cell r="BV439">
            <v>41218</v>
          </cell>
          <cell r="BW439">
            <v>0</v>
          </cell>
          <cell r="BX439">
            <v>0</v>
          </cell>
          <cell r="BY439">
            <v>0</v>
          </cell>
          <cell r="BZ439">
            <v>41209</v>
          </cell>
          <cell r="CA439">
            <v>40975</v>
          </cell>
          <cell r="CB439" t="str">
            <v>X</v>
          </cell>
          <cell r="CC439">
            <v>1</v>
          </cell>
          <cell r="CD439" t="str">
            <v>Vibropac has submitted Final Data on 10/30/13 / Paid in full</v>
          </cell>
          <cell r="CE439">
            <v>0</v>
          </cell>
          <cell r="CF439">
            <v>0</v>
          </cell>
          <cell r="CG439">
            <v>0</v>
          </cell>
          <cell r="CH439">
            <v>0</v>
          </cell>
          <cell r="CI439">
            <v>0</v>
          </cell>
          <cell r="CJ439">
            <v>0</v>
          </cell>
          <cell r="CK439">
            <v>0</v>
          </cell>
          <cell r="CL439">
            <v>0</v>
          </cell>
          <cell r="CM439">
            <v>0</v>
          </cell>
          <cell r="CN439">
            <v>0</v>
          </cell>
          <cell r="CO439">
            <v>0</v>
          </cell>
        </row>
        <row r="440">
          <cell r="B440" t="str">
            <v>A2044638-01</v>
          </cell>
          <cell r="C440" t="str">
            <v>DXP/Quadna</v>
          </cell>
          <cell r="D440" t="str">
            <v>Chapman</v>
          </cell>
          <cell r="E440">
            <v>0</v>
          </cell>
          <cell r="F440">
            <v>0</v>
          </cell>
          <cell r="G440">
            <v>0</v>
          </cell>
          <cell r="H440" t="str">
            <v>Madeleine</v>
          </cell>
          <cell r="I440">
            <v>1899456</v>
          </cell>
          <cell r="J440">
            <v>0</v>
          </cell>
          <cell r="K440">
            <v>0</v>
          </cell>
          <cell r="L440">
            <v>0</v>
          </cell>
          <cell r="M440">
            <v>1</v>
          </cell>
          <cell r="N440" t="str">
            <v>LMV-806</v>
          </cell>
          <cell r="O440">
            <v>45664</v>
          </cell>
          <cell r="P440">
            <v>0</v>
          </cell>
          <cell r="Q440" t="str">
            <v>STD</v>
          </cell>
          <cell r="R440" t="str">
            <v>PC</v>
          </cell>
          <cell r="S440" t="str">
            <v>Y</v>
          </cell>
          <cell r="T440" t="str">
            <v>no</v>
          </cell>
          <cell r="U440">
            <v>0</v>
          </cell>
          <cell r="V440">
            <v>40806</v>
          </cell>
          <cell r="W440">
            <v>40983</v>
          </cell>
          <cell r="X440">
            <v>40984</v>
          </cell>
          <cell r="Y440">
            <v>0</v>
          </cell>
          <cell r="Z440">
            <v>40813</v>
          </cell>
          <cell r="AA440">
            <v>40813</v>
          </cell>
          <cell r="AB440">
            <v>40813</v>
          </cell>
          <cell r="AC440">
            <v>40872</v>
          </cell>
          <cell r="AD440">
            <v>40886</v>
          </cell>
          <cell r="AE440">
            <v>40921</v>
          </cell>
          <cell r="AF440">
            <v>40924</v>
          </cell>
          <cell r="AG440">
            <v>0</v>
          </cell>
          <cell r="AH440">
            <v>40954</v>
          </cell>
          <cell r="AI440" t="str">
            <v>-</v>
          </cell>
          <cell r="AJ440">
            <v>85</v>
          </cell>
          <cell r="AK440">
            <v>25.428571428571427</v>
          </cell>
          <cell r="AL440">
            <v>0</v>
          </cell>
          <cell r="AM440">
            <v>0</v>
          </cell>
          <cell r="AN440">
            <v>0</v>
          </cell>
          <cell r="AO440">
            <v>0</v>
          </cell>
          <cell r="AP440">
            <v>40833</v>
          </cell>
          <cell r="AQ440">
            <v>40833</v>
          </cell>
          <cell r="AR440">
            <v>0</v>
          </cell>
          <cell r="AS440">
            <v>0</v>
          </cell>
          <cell r="AT440">
            <v>0</v>
          </cell>
          <cell r="AU440">
            <v>0</v>
          </cell>
          <cell r="AV440">
            <v>40900</v>
          </cell>
          <cell r="AW440">
            <v>0</v>
          </cell>
          <cell r="AX440">
            <v>40927</v>
          </cell>
          <cell r="AY440">
            <v>40968</v>
          </cell>
          <cell r="AZ440">
            <v>162</v>
          </cell>
          <cell r="BA440">
            <v>69</v>
          </cell>
          <cell r="BB440" t="str">
            <v>On-Time/Early</v>
          </cell>
          <cell r="BC440" t="str">
            <v>On-Time/Early</v>
          </cell>
          <cell r="BD440" t="str">
            <v>UPS</v>
          </cell>
          <cell r="BE440" t="str">
            <v>Arvada</v>
          </cell>
          <cell r="BF440" t="str">
            <v>USA</v>
          </cell>
          <cell r="BG440">
            <v>0</v>
          </cell>
          <cell r="BH440">
            <v>0</v>
          </cell>
          <cell r="BI440">
            <v>0</v>
          </cell>
          <cell r="BJ440">
            <v>40813</v>
          </cell>
          <cell r="BK440">
            <v>40820</v>
          </cell>
          <cell r="BL440">
            <v>40829</v>
          </cell>
          <cell r="BM440">
            <v>40834</v>
          </cell>
          <cell r="BN440">
            <v>40998</v>
          </cell>
          <cell r="BO440">
            <v>41005</v>
          </cell>
          <cell r="BP440" t="str">
            <v>X</v>
          </cell>
          <cell r="BQ440" t="str">
            <v>X</v>
          </cell>
          <cell r="BR440" t="str">
            <v>X</v>
          </cell>
          <cell r="BS440" t="str">
            <v>X</v>
          </cell>
          <cell r="BT440" t="str">
            <v>X</v>
          </cell>
          <cell r="BU440">
            <v>41102</v>
          </cell>
          <cell r="BV440" t="str">
            <v>X</v>
          </cell>
          <cell r="BW440">
            <v>0</v>
          </cell>
          <cell r="BX440">
            <v>0</v>
          </cell>
          <cell r="BY440">
            <v>0</v>
          </cell>
          <cell r="BZ440" t="str">
            <v>X</v>
          </cell>
          <cell r="CA440" t="str">
            <v>X</v>
          </cell>
          <cell r="CB440" t="str">
            <v>X</v>
          </cell>
          <cell r="CC440">
            <v>1</v>
          </cell>
          <cell r="CD440">
            <v>0</v>
          </cell>
          <cell r="CE440">
            <v>0</v>
          </cell>
          <cell r="CF440">
            <v>0</v>
          </cell>
          <cell r="CG440">
            <v>0</v>
          </cell>
          <cell r="CH440">
            <v>0</v>
          </cell>
          <cell r="CI440">
            <v>0</v>
          </cell>
          <cell r="CJ440">
            <v>0</v>
          </cell>
          <cell r="CK440">
            <v>0</v>
          </cell>
          <cell r="CL440">
            <v>0</v>
          </cell>
          <cell r="CM440">
            <v>0</v>
          </cell>
          <cell r="CN440">
            <v>0</v>
          </cell>
          <cell r="CO440">
            <v>0</v>
          </cell>
        </row>
        <row r="441">
          <cell r="B441" t="str">
            <v>A2079578(A1952028-06 CONV)</v>
          </cell>
          <cell r="C441" t="str">
            <v>GPM Inc.</v>
          </cell>
          <cell r="D441" t="str">
            <v>Jazmines</v>
          </cell>
          <cell r="E441">
            <v>0</v>
          </cell>
          <cell r="F441">
            <v>0</v>
          </cell>
          <cell r="G441">
            <v>0</v>
          </cell>
          <cell r="H441" t="str">
            <v>Mary</v>
          </cell>
          <cell r="I441" t="str">
            <v>PO-16587</v>
          </cell>
          <cell r="J441">
            <v>0</v>
          </cell>
          <cell r="K441">
            <v>0</v>
          </cell>
          <cell r="L441">
            <v>0</v>
          </cell>
          <cell r="M441">
            <v>2</v>
          </cell>
          <cell r="N441" t="str">
            <v>LMV-311Z</v>
          </cell>
          <cell r="O441">
            <v>9217.7999999999993</v>
          </cell>
          <cell r="P441">
            <v>0</v>
          </cell>
          <cell r="Q441" t="str">
            <v>MCPX</v>
          </cell>
          <cell r="R441" t="str">
            <v>PC</v>
          </cell>
          <cell r="S441" t="str">
            <v>N</v>
          </cell>
          <cell r="T441" t="str">
            <v>no</v>
          </cell>
          <cell r="U441">
            <v>0</v>
          </cell>
          <cell r="V441">
            <v>40891</v>
          </cell>
          <cell r="W441">
            <v>40983</v>
          </cell>
          <cell r="X441">
            <v>40998</v>
          </cell>
          <cell r="Y441">
            <v>0</v>
          </cell>
          <cell r="Z441">
            <v>40898</v>
          </cell>
          <cell r="AA441">
            <v>40898</v>
          </cell>
          <cell r="AB441">
            <v>40898</v>
          </cell>
          <cell r="AC441">
            <v>40886</v>
          </cell>
          <cell r="AD441">
            <v>40900</v>
          </cell>
          <cell r="AE441">
            <v>40921</v>
          </cell>
          <cell r="AF441">
            <v>40924</v>
          </cell>
          <cell r="AG441">
            <v>0</v>
          </cell>
          <cell r="AH441">
            <v>40968</v>
          </cell>
          <cell r="AI441" t="str">
            <v>-</v>
          </cell>
          <cell r="AJ441">
            <v>24</v>
          </cell>
          <cell r="AK441">
            <v>15.285714285714286</v>
          </cell>
          <cell r="AL441">
            <v>0</v>
          </cell>
          <cell r="AM441">
            <v>0</v>
          </cell>
          <cell r="AN441">
            <v>0</v>
          </cell>
          <cell r="AO441">
            <v>0</v>
          </cell>
          <cell r="AP441">
            <v>0</v>
          </cell>
          <cell r="AQ441">
            <v>0</v>
          </cell>
          <cell r="AR441">
            <v>0</v>
          </cell>
          <cell r="AS441">
            <v>0</v>
          </cell>
          <cell r="AT441">
            <v>0</v>
          </cell>
          <cell r="AU441">
            <v>0</v>
          </cell>
          <cell r="AV441">
            <v>40949</v>
          </cell>
          <cell r="AW441">
            <v>0</v>
          </cell>
          <cell r="AX441">
            <v>40953</v>
          </cell>
          <cell r="AY441">
            <v>41004</v>
          </cell>
          <cell r="AZ441">
            <v>113</v>
          </cell>
          <cell r="BA441">
            <v>43</v>
          </cell>
          <cell r="BB441" t="str">
            <v>Late</v>
          </cell>
          <cell r="BC441" t="str">
            <v/>
          </cell>
          <cell r="BD441" t="str">
            <v xml:space="preserve">FOB </v>
          </cell>
          <cell r="BE441" t="str">
            <v>Arvada</v>
          </cell>
          <cell r="BF441" t="str">
            <v>KOREA</v>
          </cell>
          <cell r="BG441">
            <v>0</v>
          </cell>
          <cell r="BH441">
            <v>0</v>
          </cell>
          <cell r="BI441">
            <v>0</v>
          </cell>
          <cell r="BJ441">
            <v>40898</v>
          </cell>
          <cell r="BK441">
            <v>40905</v>
          </cell>
          <cell r="BL441">
            <v>40914</v>
          </cell>
          <cell r="BM441">
            <v>40919</v>
          </cell>
          <cell r="BN441">
            <v>41012</v>
          </cell>
          <cell r="BO441">
            <v>41019</v>
          </cell>
          <cell r="BP441" t="str">
            <v>X</v>
          </cell>
          <cell r="BQ441" t="str">
            <v>X</v>
          </cell>
          <cell r="BR441" t="str">
            <v>X</v>
          </cell>
          <cell r="BS441" t="str">
            <v>X</v>
          </cell>
          <cell r="BT441" t="str">
            <v>X</v>
          </cell>
          <cell r="BU441" t="str">
            <v>X</v>
          </cell>
          <cell r="BV441" t="str">
            <v>X</v>
          </cell>
          <cell r="BW441">
            <v>0</v>
          </cell>
          <cell r="BX441">
            <v>0</v>
          </cell>
          <cell r="BY441">
            <v>0</v>
          </cell>
          <cell r="BZ441" t="str">
            <v>X</v>
          </cell>
          <cell r="CA441" t="str">
            <v>X</v>
          </cell>
          <cell r="CB441" t="str">
            <v>X</v>
          </cell>
          <cell r="CC441">
            <v>1</v>
          </cell>
          <cell r="CD441">
            <v>0</v>
          </cell>
          <cell r="CE441">
            <v>0</v>
          </cell>
          <cell r="CF441">
            <v>0</v>
          </cell>
          <cell r="CG441">
            <v>0</v>
          </cell>
          <cell r="CH441">
            <v>0</v>
          </cell>
          <cell r="CI441">
            <v>0</v>
          </cell>
          <cell r="CJ441">
            <v>0</v>
          </cell>
          <cell r="CK441">
            <v>0</v>
          </cell>
          <cell r="CL441">
            <v>0</v>
          </cell>
          <cell r="CM441">
            <v>0</v>
          </cell>
          <cell r="CN441">
            <v>0</v>
          </cell>
          <cell r="CO441">
            <v>0</v>
          </cell>
        </row>
        <row r="442">
          <cell r="B442" t="str">
            <v>A2079664-01-02</v>
          </cell>
          <cell r="C442" t="str">
            <v>Dow Chemical- Canada</v>
          </cell>
          <cell r="D442" t="str">
            <v>DeRoo</v>
          </cell>
          <cell r="E442">
            <v>0</v>
          </cell>
          <cell r="F442">
            <v>0</v>
          </cell>
          <cell r="G442">
            <v>0</v>
          </cell>
          <cell r="H442" t="str">
            <v>Audrey</v>
          </cell>
          <cell r="I442" t="str">
            <v>4102132-A</v>
          </cell>
          <cell r="J442">
            <v>0</v>
          </cell>
          <cell r="K442">
            <v>0</v>
          </cell>
          <cell r="L442">
            <v>0</v>
          </cell>
          <cell r="M442">
            <v>2</v>
          </cell>
          <cell r="N442" t="str">
            <v>LMV322</v>
          </cell>
          <cell r="O442">
            <v>180324</v>
          </cell>
          <cell r="P442">
            <v>0</v>
          </cell>
          <cell r="Q442" t="str">
            <v>MCPX</v>
          </cell>
          <cell r="R442" t="str">
            <v>PA</v>
          </cell>
          <cell r="S442" t="str">
            <v>Y</v>
          </cell>
          <cell r="T442" t="str">
            <v>no</v>
          </cell>
          <cell r="U442">
            <v>0</v>
          </cell>
          <cell r="V442">
            <v>40891</v>
          </cell>
          <cell r="W442">
            <v>40969</v>
          </cell>
          <cell r="X442">
            <v>41014</v>
          </cell>
          <cell r="Y442">
            <v>0</v>
          </cell>
          <cell r="Z442">
            <v>40898</v>
          </cell>
          <cell r="AA442">
            <v>40898</v>
          </cell>
          <cell r="AB442">
            <v>40898</v>
          </cell>
          <cell r="AC442">
            <v>40902</v>
          </cell>
          <cell r="AD442">
            <v>40916</v>
          </cell>
          <cell r="AE442">
            <v>40921</v>
          </cell>
          <cell r="AF442">
            <v>40924</v>
          </cell>
          <cell r="AG442">
            <v>0</v>
          </cell>
          <cell r="AH442">
            <v>40984</v>
          </cell>
          <cell r="AI442" t="str">
            <v>-</v>
          </cell>
          <cell r="AJ442">
            <v>24</v>
          </cell>
          <cell r="AK442">
            <v>17.571428571428573</v>
          </cell>
          <cell r="AL442">
            <v>0</v>
          </cell>
          <cell r="AM442">
            <v>0</v>
          </cell>
          <cell r="AN442">
            <v>0</v>
          </cell>
          <cell r="AO442">
            <v>0</v>
          </cell>
          <cell r="AP442">
            <v>40806</v>
          </cell>
          <cell r="AQ442">
            <v>0</v>
          </cell>
          <cell r="AR442">
            <v>0</v>
          </cell>
          <cell r="AS442">
            <v>0</v>
          </cell>
          <cell r="AT442">
            <v>0</v>
          </cell>
          <cell r="AU442">
            <v>0</v>
          </cell>
          <cell r="AV442">
            <v>40935</v>
          </cell>
          <cell r="AW442">
            <v>0</v>
          </cell>
          <cell r="AX442">
            <v>40953</v>
          </cell>
          <cell r="AY442">
            <v>40999</v>
          </cell>
          <cell r="AZ442">
            <v>108</v>
          </cell>
          <cell r="BA442">
            <v>33</v>
          </cell>
          <cell r="BB442" t="str">
            <v>Late</v>
          </cell>
          <cell r="BC442" t="str">
            <v/>
          </cell>
          <cell r="BD442" t="str">
            <v xml:space="preserve">FOB </v>
          </cell>
          <cell r="BE442" t="str">
            <v>Arvada</v>
          </cell>
          <cell r="BF442" t="str">
            <v>Canada</v>
          </cell>
          <cell r="BG442">
            <v>0</v>
          </cell>
          <cell r="BH442">
            <v>0</v>
          </cell>
          <cell r="BI442">
            <v>0</v>
          </cell>
          <cell r="BJ442">
            <v>40898</v>
          </cell>
          <cell r="BK442">
            <v>40905</v>
          </cell>
          <cell r="BL442">
            <v>40905</v>
          </cell>
          <cell r="BM442">
            <v>40919</v>
          </cell>
          <cell r="BN442">
            <v>41028</v>
          </cell>
          <cell r="BO442">
            <v>41035</v>
          </cell>
          <cell r="BP442" t="str">
            <v>x</v>
          </cell>
          <cell r="BQ442" t="str">
            <v>x</v>
          </cell>
          <cell r="BR442" t="str">
            <v>x</v>
          </cell>
          <cell r="BS442" t="str">
            <v>x</v>
          </cell>
          <cell r="BT442" t="str">
            <v>x</v>
          </cell>
          <cell r="BU442" t="str">
            <v>X</v>
          </cell>
          <cell r="BV442">
            <v>41124</v>
          </cell>
          <cell r="BW442">
            <v>0</v>
          </cell>
          <cell r="BX442">
            <v>0</v>
          </cell>
          <cell r="BY442">
            <v>0</v>
          </cell>
          <cell r="BZ442" t="str">
            <v>x</v>
          </cell>
          <cell r="CA442" t="str">
            <v>x</v>
          </cell>
          <cell r="CB442" t="str">
            <v>X</v>
          </cell>
          <cell r="CC442">
            <v>1</v>
          </cell>
          <cell r="CD442">
            <v>0</v>
          </cell>
          <cell r="CE442">
            <v>0</v>
          </cell>
          <cell r="CF442">
            <v>0</v>
          </cell>
          <cell r="CG442">
            <v>0</v>
          </cell>
          <cell r="CH442">
            <v>0</v>
          </cell>
          <cell r="CI442">
            <v>0</v>
          </cell>
          <cell r="CJ442">
            <v>0</v>
          </cell>
          <cell r="CK442">
            <v>0</v>
          </cell>
          <cell r="CL442">
            <v>0</v>
          </cell>
          <cell r="CM442">
            <v>0</v>
          </cell>
          <cell r="CN442">
            <v>0</v>
          </cell>
          <cell r="CO442">
            <v>0</v>
          </cell>
        </row>
        <row r="443">
          <cell r="B443" t="str">
            <v>A2034487-01-02</v>
          </cell>
          <cell r="C443" t="str">
            <v>Consorcio TE AG/Tech</v>
          </cell>
          <cell r="D443" t="str">
            <v>Jazmines</v>
          </cell>
          <cell r="E443">
            <v>0</v>
          </cell>
          <cell r="F443">
            <v>0</v>
          </cell>
          <cell r="G443">
            <v>0</v>
          </cell>
          <cell r="H443" t="str">
            <v>Audrey</v>
          </cell>
          <cell r="I443" t="str">
            <v>0002</v>
          </cell>
          <cell r="J443">
            <v>0</v>
          </cell>
          <cell r="K443">
            <v>0</v>
          </cell>
          <cell r="L443">
            <v>0</v>
          </cell>
          <cell r="M443">
            <v>2</v>
          </cell>
          <cell r="N443" t="str">
            <v>LMV311Z</v>
          </cell>
          <cell r="O443">
            <v>428822</v>
          </cell>
          <cell r="P443">
            <v>0</v>
          </cell>
          <cell r="Q443" t="str">
            <v>CPX</v>
          </cell>
          <cell r="R443" t="str">
            <v>PD</v>
          </cell>
          <cell r="S443" t="str">
            <v>Y</v>
          </cell>
          <cell r="T443" t="str">
            <v>N</v>
          </cell>
          <cell r="U443">
            <v>0</v>
          </cell>
          <cell r="V443">
            <v>40779</v>
          </cell>
          <cell r="W443">
            <v>40991</v>
          </cell>
          <cell r="X443">
            <v>41201</v>
          </cell>
          <cell r="Y443">
            <v>0</v>
          </cell>
          <cell r="Z443">
            <v>40786</v>
          </cell>
          <cell r="AA443">
            <v>40786</v>
          </cell>
          <cell r="AB443">
            <v>40786</v>
          </cell>
          <cell r="AC443">
            <v>41089</v>
          </cell>
          <cell r="AD443">
            <v>41103</v>
          </cell>
          <cell r="AE443">
            <v>40920</v>
          </cell>
          <cell r="AF443">
            <v>40924</v>
          </cell>
          <cell r="AG443">
            <v>0</v>
          </cell>
          <cell r="AH443">
            <v>41171</v>
          </cell>
          <cell r="AI443" t="str">
            <v>-</v>
          </cell>
          <cell r="AJ443">
            <v>104</v>
          </cell>
          <cell r="AK443">
            <v>60.285714285714285</v>
          </cell>
          <cell r="AL443">
            <v>0</v>
          </cell>
          <cell r="AM443">
            <v>0</v>
          </cell>
          <cell r="AN443">
            <v>0</v>
          </cell>
          <cell r="AO443">
            <v>0</v>
          </cell>
          <cell r="AP443">
            <v>0</v>
          </cell>
          <cell r="AQ443">
            <v>0</v>
          </cell>
          <cell r="AR443">
            <v>0</v>
          </cell>
          <cell r="AS443">
            <v>0</v>
          </cell>
          <cell r="AT443">
            <v>0</v>
          </cell>
          <cell r="AU443">
            <v>0</v>
          </cell>
          <cell r="AV443">
            <v>41136</v>
          </cell>
          <cell r="AW443">
            <v>0</v>
          </cell>
          <cell r="AX443">
            <v>41138</v>
          </cell>
          <cell r="AY443">
            <v>41209</v>
          </cell>
          <cell r="AZ443">
            <v>430</v>
          </cell>
          <cell r="BA443">
            <v>256</v>
          </cell>
          <cell r="BB443" t="str">
            <v>Late</v>
          </cell>
          <cell r="BC443" t="str">
            <v/>
          </cell>
          <cell r="BD443" t="str">
            <v>FOB</v>
          </cell>
          <cell r="BE443" t="str">
            <v>Houston</v>
          </cell>
          <cell r="BF443" t="str">
            <v>BRAZIL</v>
          </cell>
          <cell r="BG443">
            <v>0</v>
          </cell>
          <cell r="BH443">
            <v>0</v>
          </cell>
          <cell r="BI443" t="str">
            <v>INCOTERMS 2000</v>
          </cell>
          <cell r="BJ443">
            <v>40786</v>
          </cell>
          <cell r="BK443">
            <v>40793</v>
          </cell>
          <cell r="BL443">
            <v>40798</v>
          </cell>
          <cell r="BM443">
            <v>40807</v>
          </cell>
          <cell r="BN443">
            <v>41215</v>
          </cell>
          <cell r="BO443">
            <v>41222</v>
          </cell>
          <cell r="BP443" t="str">
            <v>x</v>
          </cell>
          <cell r="BQ443" t="str">
            <v>x</v>
          </cell>
          <cell r="BR443" t="str">
            <v>x</v>
          </cell>
          <cell r="BS443" t="str">
            <v>x</v>
          </cell>
          <cell r="BT443" t="str">
            <v>x</v>
          </cell>
          <cell r="BU443" t="str">
            <v>X</v>
          </cell>
          <cell r="BV443">
            <v>41367</v>
          </cell>
          <cell r="BW443">
            <v>0</v>
          </cell>
          <cell r="BX443">
            <v>0</v>
          </cell>
          <cell r="BY443">
            <v>0</v>
          </cell>
          <cell r="BZ443" t="str">
            <v>x</v>
          </cell>
          <cell r="CA443" t="str">
            <v>x</v>
          </cell>
          <cell r="CB443" t="str">
            <v>X</v>
          </cell>
          <cell r="CC443">
            <v>1</v>
          </cell>
          <cell r="CD443">
            <v>0</v>
          </cell>
          <cell r="CE443">
            <v>0</v>
          </cell>
          <cell r="CF443">
            <v>0</v>
          </cell>
          <cell r="CG443">
            <v>0</v>
          </cell>
          <cell r="CH443">
            <v>0</v>
          </cell>
          <cell r="CI443">
            <v>0</v>
          </cell>
          <cell r="CJ443">
            <v>0</v>
          </cell>
          <cell r="CK443">
            <v>0</v>
          </cell>
          <cell r="CL443">
            <v>0</v>
          </cell>
          <cell r="CM443">
            <v>0</v>
          </cell>
          <cell r="CN443">
            <v>0</v>
          </cell>
          <cell r="CO443">
            <v>0</v>
          </cell>
        </row>
        <row r="444">
          <cell r="B444" t="str">
            <v>A2083973-01</v>
          </cell>
          <cell r="C444" t="str">
            <v>Industrial Process / WRB Refining</v>
          </cell>
          <cell r="D444" t="str">
            <v>Boening</v>
          </cell>
          <cell r="E444">
            <v>0</v>
          </cell>
          <cell r="F444">
            <v>0</v>
          </cell>
          <cell r="G444">
            <v>0</v>
          </cell>
          <cell r="H444" t="str">
            <v>Audrey</v>
          </cell>
          <cell r="I444">
            <v>1091682</v>
          </cell>
          <cell r="J444">
            <v>0</v>
          </cell>
          <cell r="K444">
            <v>0</v>
          </cell>
          <cell r="L444">
            <v>0</v>
          </cell>
          <cell r="M444">
            <v>1</v>
          </cell>
          <cell r="N444" t="str">
            <v>LMV311</v>
          </cell>
          <cell r="O444">
            <v>34011</v>
          </cell>
          <cell r="P444">
            <v>0</v>
          </cell>
          <cell r="Q444" t="str">
            <v>STD</v>
          </cell>
          <cell r="R444" t="str">
            <v>PA</v>
          </cell>
          <cell r="S444" t="str">
            <v>N</v>
          </cell>
          <cell r="T444" t="str">
            <v>no</v>
          </cell>
          <cell r="U444">
            <v>0</v>
          </cell>
          <cell r="V444">
            <v>40906</v>
          </cell>
          <cell r="W444">
            <v>40970</v>
          </cell>
          <cell r="X444">
            <v>40984</v>
          </cell>
          <cell r="Y444">
            <v>0</v>
          </cell>
          <cell r="Z444">
            <v>40913</v>
          </cell>
          <cell r="AA444">
            <v>40913</v>
          </cell>
          <cell r="AB444">
            <v>40913</v>
          </cell>
          <cell r="AC444">
            <v>40872</v>
          </cell>
          <cell r="AD444">
            <v>40886</v>
          </cell>
          <cell r="AE444">
            <v>40922</v>
          </cell>
          <cell r="AF444">
            <v>40925</v>
          </cell>
          <cell r="AG444">
            <v>0</v>
          </cell>
          <cell r="AH444">
            <v>40954</v>
          </cell>
          <cell r="AI444" t="str">
            <v>-</v>
          </cell>
          <cell r="AJ444">
            <v>14</v>
          </cell>
          <cell r="AK444">
            <v>11.142857142857142</v>
          </cell>
          <cell r="AL444">
            <v>0</v>
          </cell>
          <cell r="AM444">
            <v>0</v>
          </cell>
          <cell r="AN444">
            <v>0</v>
          </cell>
          <cell r="AO444">
            <v>0</v>
          </cell>
          <cell r="AP444">
            <v>0</v>
          </cell>
          <cell r="AQ444">
            <v>40770</v>
          </cell>
          <cell r="AR444">
            <v>0</v>
          </cell>
          <cell r="AS444">
            <v>0</v>
          </cell>
          <cell r="AT444">
            <v>0</v>
          </cell>
          <cell r="AU444">
            <v>0</v>
          </cell>
          <cell r="AV444">
            <v>40802</v>
          </cell>
          <cell r="AW444">
            <v>0</v>
          </cell>
          <cell r="AX444">
            <v>40868</v>
          </cell>
          <cell r="AY444">
            <v>40982</v>
          </cell>
          <cell r="AZ444">
            <v>76</v>
          </cell>
          <cell r="BA444">
            <v>-75</v>
          </cell>
          <cell r="BB444" t="str">
            <v>On-Time/Early</v>
          </cell>
          <cell r="BC444" t="str">
            <v>On-Time/Early</v>
          </cell>
          <cell r="BD444" t="str">
            <v>EXW</v>
          </cell>
          <cell r="BE444" t="str">
            <v>Arvada</v>
          </cell>
          <cell r="BF444" t="str">
            <v>USA</v>
          </cell>
          <cell r="BG444">
            <v>0</v>
          </cell>
          <cell r="BH444" t="str">
            <v>SI</v>
          </cell>
          <cell r="BI444">
            <v>0</v>
          </cell>
          <cell r="BJ444">
            <v>40913</v>
          </cell>
          <cell r="BK444">
            <v>40920</v>
          </cell>
          <cell r="BL444">
            <v>40920</v>
          </cell>
          <cell r="BM444">
            <v>40934</v>
          </cell>
          <cell r="BN444">
            <v>40998</v>
          </cell>
          <cell r="BO444">
            <v>41005</v>
          </cell>
          <cell r="BP444" t="str">
            <v>x</v>
          </cell>
          <cell r="BQ444" t="str">
            <v>x</v>
          </cell>
          <cell r="BR444" t="str">
            <v>x</v>
          </cell>
          <cell r="BS444" t="str">
            <v>x</v>
          </cell>
          <cell r="BT444" t="str">
            <v>x</v>
          </cell>
          <cell r="BU444" t="str">
            <v>X</v>
          </cell>
          <cell r="BV444">
            <v>41050</v>
          </cell>
          <cell r="BW444">
            <v>0</v>
          </cell>
          <cell r="BX444">
            <v>0</v>
          </cell>
          <cell r="BY444">
            <v>0</v>
          </cell>
          <cell r="BZ444" t="str">
            <v>x</v>
          </cell>
          <cell r="CA444" t="str">
            <v>x</v>
          </cell>
          <cell r="CB444" t="str">
            <v>X</v>
          </cell>
          <cell r="CC444">
            <v>1</v>
          </cell>
          <cell r="CD444">
            <v>0</v>
          </cell>
          <cell r="CE444">
            <v>0</v>
          </cell>
          <cell r="CF444">
            <v>0</v>
          </cell>
          <cell r="CG444">
            <v>0</v>
          </cell>
          <cell r="CH444">
            <v>0</v>
          </cell>
          <cell r="CI444">
            <v>0</v>
          </cell>
          <cell r="CJ444">
            <v>0</v>
          </cell>
          <cell r="CK444">
            <v>0</v>
          </cell>
          <cell r="CL444">
            <v>0</v>
          </cell>
          <cell r="CM444">
            <v>0</v>
          </cell>
          <cell r="CN444">
            <v>0</v>
          </cell>
          <cell r="CO444">
            <v>0</v>
          </cell>
        </row>
        <row r="445">
          <cell r="B445" t="str">
            <v>A2018947-01</v>
          </cell>
          <cell r="C445" t="str">
            <v>KB Process / Daelim Ind.</v>
          </cell>
          <cell r="D445" t="str">
            <v>Kennedy</v>
          </cell>
          <cell r="E445">
            <v>0</v>
          </cell>
          <cell r="F445">
            <v>0</v>
          </cell>
          <cell r="G445">
            <v>0</v>
          </cell>
          <cell r="H445" t="str">
            <v>Christina</v>
          </cell>
          <cell r="I445" t="str">
            <v>P11070401</v>
          </cell>
          <cell r="J445">
            <v>0</v>
          </cell>
          <cell r="K445">
            <v>0</v>
          </cell>
          <cell r="L445">
            <v>0</v>
          </cell>
          <cell r="M445">
            <v>1</v>
          </cell>
          <cell r="N445" t="str">
            <v>LMV-311</v>
          </cell>
          <cell r="O445">
            <v>125500</v>
          </cell>
          <cell r="P445">
            <v>0</v>
          </cell>
          <cell r="Q445" t="str">
            <v>MCPX</v>
          </cell>
          <cell r="R445" t="str">
            <v>PC</v>
          </cell>
          <cell r="S445" t="str">
            <v>N</v>
          </cell>
          <cell r="T445" t="str">
            <v>no</v>
          </cell>
          <cell r="U445">
            <v>0</v>
          </cell>
          <cell r="V445">
            <v>40742</v>
          </cell>
          <cell r="W445">
            <v>40984</v>
          </cell>
          <cell r="X445">
            <v>40998</v>
          </cell>
          <cell r="Y445">
            <v>0</v>
          </cell>
          <cell r="Z445">
            <v>40749</v>
          </cell>
          <cell r="AA445">
            <v>40749</v>
          </cell>
          <cell r="AB445">
            <v>40749</v>
          </cell>
          <cell r="AC445">
            <v>40886</v>
          </cell>
          <cell r="AD445">
            <v>40900</v>
          </cell>
          <cell r="AE445">
            <v>40922</v>
          </cell>
          <cell r="AF445">
            <v>40925</v>
          </cell>
          <cell r="AG445">
            <v>0</v>
          </cell>
          <cell r="AH445">
            <v>40968</v>
          </cell>
          <cell r="AI445" t="str">
            <v>-</v>
          </cell>
          <cell r="AJ445">
            <v>132</v>
          </cell>
          <cell r="AK445">
            <v>36.571428571428569</v>
          </cell>
          <cell r="AL445">
            <v>0</v>
          </cell>
          <cell r="AM445">
            <v>0</v>
          </cell>
          <cell r="AN445">
            <v>0</v>
          </cell>
          <cell r="AO445">
            <v>0</v>
          </cell>
          <cell r="AP445">
            <v>0</v>
          </cell>
          <cell r="AQ445">
            <v>0</v>
          </cell>
          <cell r="AR445">
            <v>0</v>
          </cell>
          <cell r="AS445">
            <v>0</v>
          </cell>
          <cell r="AT445">
            <v>0</v>
          </cell>
          <cell r="AU445">
            <v>0</v>
          </cell>
          <cell r="AV445">
            <v>40941</v>
          </cell>
          <cell r="AW445">
            <v>0</v>
          </cell>
          <cell r="AX445">
            <v>40949</v>
          </cell>
          <cell r="AY445">
            <v>41011</v>
          </cell>
          <cell r="AZ445">
            <v>269</v>
          </cell>
          <cell r="BA445">
            <v>144</v>
          </cell>
          <cell r="BB445" t="str">
            <v>Late</v>
          </cell>
          <cell r="BC445" t="str">
            <v/>
          </cell>
          <cell r="BD445" t="str">
            <v>FOB</v>
          </cell>
          <cell r="BE445" t="str">
            <v>Arvada</v>
          </cell>
          <cell r="BF445" t="str">
            <v>KOREA</v>
          </cell>
          <cell r="BG445">
            <v>0</v>
          </cell>
          <cell r="BH445">
            <v>0</v>
          </cell>
          <cell r="BI445">
            <v>0</v>
          </cell>
          <cell r="BJ445">
            <v>40749</v>
          </cell>
          <cell r="BK445">
            <v>40756</v>
          </cell>
          <cell r="BL445">
            <v>40765</v>
          </cell>
          <cell r="BM445">
            <v>40770</v>
          </cell>
          <cell r="BN445">
            <v>41012</v>
          </cell>
          <cell r="BO445">
            <v>41019</v>
          </cell>
          <cell r="BP445" t="str">
            <v>X</v>
          </cell>
          <cell r="BQ445" t="str">
            <v>X</v>
          </cell>
          <cell r="BR445" t="str">
            <v>X</v>
          </cell>
          <cell r="BS445" t="str">
            <v>X</v>
          </cell>
          <cell r="BT445" t="str">
            <v>X</v>
          </cell>
          <cell r="BU445" t="str">
            <v>X</v>
          </cell>
          <cell r="BV445" t="str">
            <v>X</v>
          </cell>
          <cell r="BW445">
            <v>0</v>
          </cell>
          <cell r="BX445">
            <v>0</v>
          </cell>
          <cell r="BY445">
            <v>0</v>
          </cell>
          <cell r="BZ445" t="str">
            <v>X</v>
          </cell>
          <cell r="CA445" t="str">
            <v>X</v>
          </cell>
          <cell r="CB445" t="str">
            <v>X</v>
          </cell>
          <cell r="CC445">
            <v>1</v>
          </cell>
          <cell r="CD445">
            <v>0</v>
          </cell>
          <cell r="CE445">
            <v>0</v>
          </cell>
          <cell r="CF445">
            <v>0</v>
          </cell>
          <cell r="CG445">
            <v>0</v>
          </cell>
          <cell r="CH445">
            <v>0</v>
          </cell>
          <cell r="CI445">
            <v>0</v>
          </cell>
          <cell r="CJ445">
            <v>0</v>
          </cell>
          <cell r="CK445">
            <v>0</v>
          </cell>
          <cell r="CL445">
            <v>0</v>
          </cell>
          <cell r="CM445">
            <v>0</v>
          </cell>
          <cell r="CN445">
            <v>0</v>
          </cell>
          <cell r="CO445">
            <v>0</v>
          </cell>
        </row>
        <row r="446">
          <cell r="B446" t="str">
            <v>C1999371-01-02</v>
          </cell>
          <cell r="C446" t="str">
            <v>SCS/MISSISSIPPI POWER</v>
          </cell>
          <cell r="D446" t="str">
            <v>Strunc</v>
          </cell>
          <cell r="E446">
            <v>0</v>
          </cell>
          <cell r="F446">
            <v>0</v>
          </cell>
          <cell r="G446">
            <v>0</v>
          </cell>
          <cell r="H446" t="str">
            <v>Suzy</v>
          </cell>
          <cell r="I446" t="str">
            <v>MPC18806-0001</v>
          </cell>
          <cell r="J446">
            <v>0</v>
          </cell>
          <cell r="K446">
            <v>0</v>
          </cell>
          <cell r="L446">
            <v>0</v>
          </cell>
          <cell r="M446">
            <v>2</v>
          </cell>
          <cell r="N446" t="str">
            <v>LF2230</v>
          </cell>
          <cell r="O446">
            <v>4460864</v>
          </cell>
          <cell r="P446" t="str">
            <v>PP</v>
          </cell>
          <cell r="Q446" t="str">
            <v>STD</v>
          </cell>
          <cell r="R446" t="str">
            <v>Pinn/API</v>
          </cell>
          <cell r="S446" t="str">
            <v>Y</v>
          </cell>
          <cell r="T446" t="str">
            <v>no</v>
          </cell>
          <cell r="U446">
            <v>0</v>
          </cell>
          <cell r="V446">
            <v>40694</v>
          </cell>
          <cell r="W446">
            <v>41122</v>
          </cell>
          <cell r="X446">
            <v>41176</v>
          </cell>
          <cell r="Y446">
            <v>0</v>
          </cell>
          <cell r="Z446">
            <v>40701</v>
          </cell>
          <cell r="AA446">
            <v>40701</v>
          </cell>
          <cell r="AB446">
            <v>40708</v>
          </cell>
          <cell r="AC446">
            <v>40896</v>
          </cell>
          <cell r="AD446">
            <v>40924</v>
          </cell>
          <cell r="AE446">
            <v>40912</v>
          </cell>
          <cell r="AF446">
            <v>40926</v>
          </cell>
          <cell r="AG446">
            <v>0</v>
          </cell>
          <cell r="AH446">
            <v>41146</v>
          </cell>
          <cell r="AI446">
            <v>41022</v>
          </cell>
          <cell r="AJ446">
            <v>167</v>
          </cell>
          <cell r="AK446">
            <v>68.857142857142861</v>
          </cell>
          <cell r="AL446">
            <v>0</v>
          </cell>
          <cell r="AM446">
            <v>0</v>
          </cell>
          <cell r="AN446">
            <v>0</v>
          </cell>
          <cell r="AO446">
            <v>0</v>
          </cell>
          <cell r="AP446">
            <v>40857</v>
          </cell>
          <cell r="AQ446" t="str">
            <v xml:space="preserve"> </v>
          </cell>
          <cell r="AR446">
            <v>0</v>
          </cell>
          <cell r="AS446">
            <v>0</v>
          </cell>
          <cell r="AT446">
            <v>0</v>
          </cell>
          <cell r="AU446">
            <v>0</v>
          </cell>
          <cell r="AV446">
            <v>40987</v>
          </cell>
          <cell r="AW446">
            <v>0</v>
          </cell>
          <cell r="AX446">
            <v>41022</v>
          </cell>
          <cell r="AY446">
            <v>41172</v>
          </cell>
          <cell r="AZ446">
            <v>478</v>
          </cell>
          <cell r="BA446">
            <v>210</v>
          </cell>
          <cell r="BB446" t="str">
            <v>Late</v>
          </cell>
          <cell r="BC446" t="str">
            <v>Late</v>
          </cell>
          <cell r="BD446" t="str">
            <v>DDP</v>
          </cell>
          <cell r="BE446" t="str">
            <v>Destination</v>
          </cell>
          <cell r="BF446" t="str">
            <v>USA</v>
          </cell>
          <cell r="BG446">
            <v>0</v>
          </cell>
          <cell r="BH446">
            <v>0</v>
          </cell>
          <cell r="BI446" t="str">
            <v>IncoTerm 2010</v>
          </cell>
          <cell r="BJ446">
            <v>40701</v>
          </cell>
          <cell r="BK446">
            <v>40708</v>
          </cell>
          <cell r="BL446">
            <v>40736</v>
          </cell>
          <cell r="BM446">
            <v>40722</v>
          </cell>
          <cell r="BN446">
            <v>41218</v>
          </cell>
          <cell r="BO446">
            <v>41225</v>
          </cell>
          <cell r="BP446">
            <v>40735</v>
          </cell>
          <cell r="BQ446">
            <v>40739</v>
          </cell>
          <cell r="BR446">
            <v>40739</v>
          </cell>
          <cell r="BS446">
            <v>40931</v>
          </cell>
          <cell r="BT446" t="str">
            <v>X</v>
          </cell>
          <cell r="BU446">
            <v>41244</v>
          </cell>
          <cell r="BV446" t="str">
            <v>X</v>
          </cell>
          <cell r="BW446">
            <v>0</v>
          </cell>
          <cell r="BX446">
            <v>0</v>
          </cell>
          <cell r="BY446">
            <v>0</v>
          </cell>
          <cell r="BZ446" t="str">
            <v>X</v>
          </cell>
          <cell r="CA446" t="str">
            <v>X</v>
          </cell>
          <cell r="CB446" t="str">
            <v>X</v>
          </cell>
          <cell r="CC446">
            <v>1</v>
          </cell>
          <cell r="CD446">
            <v>0</v>
          </cell>
          <cell r="CE446">
            <v>0</v>
          </cell>
          <cell r="CF446">
            <v>0</v>
          </cell>
          <cell r="CG446">
            <v>0</v>
          </cell>
          <cell r="CH446">
            <v>0</v>
          </cell>
          <cell r="CI446">
            <v>0</v>
          </cell>
          <cell r="CJ446">
            <v>0</v>
          </cell>
          <cell r="CK446">
            <v>0</v>
          </cell>
          <cell r="CL446">
            <v>0</v>
          </cell>
          <cell r="CM446">
            <v>0</v>
          </cell>
          <cell r="CN446">
            <v>0</v>
          </cell>
          <cell r="CO446">
            <v>0</v>
          </cell>
        </row>
        <row r="447">
          <cell r="B447" t="str">
            <v>A2080091-01</v>
          </cell>
          <cell r="C447" t="str">
            <v>Equistar Chemicals, LP</v>
          </cell>
          <cell r="D447" t="str">
            <v>Boening</v>
          </cell>
          <cell r="E447">
            <v>0</v>
          </cell>
          <cell r="F447">
            <v>0</v>
          </cell>
          <cell r="G447">
            <v>0</v>
          </cell>
          <cell r="H447" t="str">
            <v>Audrey</v>
          </cell>
          <cell r="I447">
            <v>4401424209</v>
          </cell>
          <cell r="J447">
            <v>0</v>
          </cell>
          <cell r="K447">
            <v>0</v>
          </cell>
          <cell r="L447">
            <v>0</v>
          </cell>
          <cell r="M447">
            <v>1</v>
          </cell>
          <cell r="N447" t="str">
            <v>LMV322</v>
          </cell>
          <cell r="O447">
            <v>70306</v>
          </cell>
          <cell r="P447">
            <v>0</v>
          </cell>
          <cell r="Q447" t="str">
            <v>STD</v>
          </cell>
          <cell r="R447" t="str">
            <v>PA</v>
          </cell>
          <cell r="S447" t="str">
            <v>N</v>
          </cell>
          <cell r="T447" t="str">
            <v>no</v>
          </cell>
          <cell r="U447">
            <v>0</v>
          </cell>
          <cell r="V447">
            <v>40892</v>
          </cell>
          <cell r="W447">
            <v>40974</v>
          </cell>
          <cell r="X447">
            <v>41089</v>
          </cell>
          <cell r="Y447">
            <v>0</v>
          </cell>
          <cell r="Z447">
            <v>40899</v>
          </cell>
          <cell r="AA447">
            <v>40899</v>
          </cell>
          <cell r="AB447">
            <v>40899</v>
          </cell>
          <cell r="AC447">
            <v>40977</v>
          </cell>
          <cell r="AD447">
            <v>40991</v>
          </cell>
          <cell r="AE447">
            <v>40926</v>
          </cell>
          <cell r="AF447">
            <v>40929</v>
          </cell>
          <cell r="AG447">
            <v>0</v>
          </cell>
          <cell r="AH447">
            <v>41059</v>
          </cell>
          <cell r="AI447" t="str">
            <v>-</v>
          </cell>
          <cell r="AJ447">
            <v>27</v>
          </cell>
          <cell r="AK447">
            <v>28.142857142857142</v>
          </cell>
          <cell r="AL447">
            <v>0</v>
          </cell>
          <cell r="AM447">
            <v>0</v>
          </cell>
          <cell r="AN447">
            <v>0</v>
          </cell>
          <cell r="AO447">
            <v>0</v>
          </cell>
          <cell r="AP447">
            <v>40939</v>
          </cell>
          <cell r="AQ447">
            <v>0</v>
          </cell>
          <cell r="AR447">
            <v>0</v>
          </cell>
          <cell r="AS447">
            <v>0</v>
          </cell>
          <cell r="AT447">
            <v>0</v>
          </cell>
          <cell r="AU447">
            <v>0</v>
          </cell>
          <cell r="AV447">
            <v>40976</v>
          </cell>
          <cell r="AW447">
            <v>0</v>
          </cell>
          <cell r="AX447">
            <v>40981</v>
          </cell>
          <cell r="AY447">
            <v>41060</v>
          </cell>
          <cell r="AZ447">
            <v>168</v>
          </cell>
          <cell r="BA447">
            <v>61</v>
          </cell>
          <cell r="BB447" t="str">
            <v>Late</v>
          </cell>
          <cell r="BC447" t="str">
            <v/>
          </cell>
          <cell r="BD447" t="str">
            <v>FCA</v>
          </cell>
          <cell r="BE447" t="str">
            <v>Arvada</v>
          </cell>
          <cell r="BF447" t="str">
            <v>USA</v>
          </cell>
          <cell r="BG447">
            <v>0</v>
          </cell>
          <cell r="BH447" t="str">
            <v>DI</v>
          </cell>
          <cell r="BI447">
            <v>0</v>
          </cell>
          <cell r="BJ447">
            <v>40899</v>
          </cell>
          <cell r="BK447">
            <v>40906</v>
          </cell>
          <cell r="BL447">
            <v>40906</v>
          </cell>
          <cell r="BM447">
            <v>40920</v>
          </cell>
          <cell r="BN447">
            <v>41103</v>
          </cell>
          <cell r="BO447">
            <v>41110</v>
          </cell>
          <cell r="BP447" t="str">
            <v>x</v>
          </cell>
          <cell r="BQ447" t="str">
            <v>x</v>
          </cell>
          <cell r="BR447" t="str">
            <v>x</v>
          </cell>
          <cell r="BS447" t="str">
            <v>x</v>
          </cell>
          <cell r="BT447" t="str">
            <v>x</v>
          </cell>
          <cell r="BU447" t="str">
            <v>X</v>
          </cell>
          <cell r="BV447">
            <v>41092</v>
          </cell>
          <cell r="BW447">
            <v>0</v>
          </cell>
          <cell r="BX447">
            <v>0</v>
          </cell>
          <cell r="BY447">
            <v>0</v>
          </cell>
          <cell r="BZ447" t="str">
            <v>x</v>
          </cell>
          <cell r="CA447" t="str">
            <v>x</v>
          </cell>
          <cell r="CB447" t="str">
            <v>X</v>
          </cell>
          <cell r="CC447">
            <v>1</v>
          </cell>
          <cell r="CD447">
            <v>0</v>
          </cell>
          <cell r="CE447">
            <v>0</v>
          </cell>
          <cell r="CF447">
            <v>0</v>
          </cell>
          <cell r="CG447">
            <v>0</v>
          </cell>
          <cell r="CH447">
            <v>0</v>
          </cell>
          <cell r="CI447">
            <v>0</v>
          </cell>
          <cell r="CJ447">
            <v>0</v>
          </cell>
          <cell r="CK447">
            <v>0</v>
          </cell>
          <cell r="CL447">
            <v>0</v>
          </cell>
          <cell r="CM447">
            <v>0</v>
          </cell>
          <cell r="CN447">
            <v>0</v>
          </cell>
          <cell r="CO447">
            <v>0</v>
          </cell>
        </row>
        <row r="448">
          <cell r="B448" t="str">
            <v>A2027097-01-02</v>
          </cell>
          <cell r="C448" t="str">
            <v>Sinopec</v>
          </cell>
          <cell r="D448" t="str">
            <v>Setelin</v>
          </cell>
          <cell r="E448">
            <v>0</v>
          </cell>
          <cell r="F448">
            <v>0</v>
          </cell>
          <cell r="G448">
            <v>0</v>
          </cell>
          <cell r="H448" t="str">
            <v>Nancy</v>
          </cell>
          <cell r="I448" t="str">
            <v>11PEC-EQPJ124W</v>
          </cell>
          <cell r="J448">
            <v>0</v>
          </cell>
          <cell r="K448">
            <v>0</v>
          </cell>
          <cell r="L448">
            <v>0</v>
          </cell>
          <cell r="M448">
            <v>2</v>
          </cell>
          <cell r="N448" t="str">
            <v>LMV-346</v>
          </cell>
          <cell r="O448">
            <v>855000</v>
          </cell>
          <cell r="P448">
            <v>0</v>
          </cell>
          <cell r="Q448" t="str">
            <v>CPX</v>
          </cell>
          <cell r="R448" t="str">
            <v>PF</v>
          </cell>
          <cell r="S448" t="str">
            <v>Y</v>
          </cell>
          <cell r="T448" t="str">
            <v>no</v>
          </cell>
          <cell r="U448">
            <v>0</v>
          </cell>
          <cell r="V448">
            <v>40759</v>
          </cell>
          <cell r="W448">
            <v>41014</v>
          </cell>
          <cell r="X448">
            <v>40998</v>
          </cell>
          <cell r="Y448">
            <v>0</v>
          </cell>
          <cell r="Z448">
            <v>40766</v>
          </cell>
          <cell r="AA448">
            <v>40766</v>
          </cell>
          <cell r="AB448">
            <v>40766</v>
          </cell>
          <cell r="AC448">
            <v>40872</v>
          </cell>
          <cell r="AD448">
            <v>40886</v>
          </cell>
          <cell r="AE448">
            <v>40923</v>
          </cell>
          <cell r="AF448">
            <v>40930</v>
          </cell>
          <cell r="AG448">
            <v>0</v>
          </cell>
          <cell r="AH448">
            <v>40968</v>
          </cell>
          <cell r="AI448" t="str">
            <v>-</v>
          </cell>
          <cell r="AJ448">
            <v>122</v>
          </cell>
          <cell r="AK448">
            <v>34.142857142857146</v>
          </cell>
          <cell r="AL448">
            <v>0</v>
          </cell>
          <cell r="AM448">
            <v>0</v>
          </cell>
          <cell r="AN448">
            <v>0</v>
          </cell>
          <cell r="AO448">
            <v>0</v>
          </cell>
          <cell r="AP448">
            <v>0</v>
          </cell>
          <cell r="AQ448">
            <v>0</v>
          </cell>
          <cell r="AR448">
            <v>0</v>
          </cell>
          <cell r="AS448">
            <v>0</v>
          </cell>
          <cell r="AT448">
            <v>0</v>
          </cell>
          <cell r="AU448">
            <v>0</v>
          </cell>
          <cell r="AV448">
            <v>40945</v>
          </cell>
          <cell r="AW448">
            <v>0</v>
          </cell>
          <cell r="AX448">
            <v>40956</v>
          </cell>
          <cell r="AY448">
            <v>40999</v>
          </cell>
          <cell r="AZ448">
            <v>240</v>
          </cell>
          <cell r="BA448">
            <v>133</v>
          </cell>
          <cell r="BB448" t="str">
            <v>Late</v>
          </cell>
          <cell r="BC448" t="str">
            <v/>
          </cell>
          <cell r="BD448" t="str">
            <v>CIF</v>
          </cell>
          <cell r="BE448" t="str">
            <v>Tianjin Seaport</v>
          </cell>
          <cell r="BF448" t="str">
            <v>China</v>
          </cell>
          <cell r="BG448">
            <v>0</v>
          </cell>
          <cell r="BH448" t="str">
            <v>SA</v>
          </cell>
          <cell r="BI448">
            <v>0</v>
          </cell>
          <cell r="BJ448">
            <v>40766</v>
          </cell>
          <cell r="BK448">
            <v>40773</v>
          </cell>
          <cell r="BL448">
            <v>40789</v>
          </cell>
          <cell r="BM448">
            <v>40787</v>
          </cell>
          <cell r="BN448">
            <v>41026</v>
          </cell>
          <cell r="BO448">
            <v>41033</v>
          </cell>
          <cell r="BP448" t="str">
            <v>X</v>
          </cell>
          <cell r="BQ448" t="str">
            <v>X</v>
          </cell>
          <cell r="BR448" t="str">
            <v>X</v>
          </cell>
          <cell r="BS448" t="str">
            <v>X</v>
          </cell>
          <cell r="BT448" t="str">
            <v>X</v>
          </cell>
          <cell r="BU448" t="str">
            <v>X</v>
          </cell>
          <cell r="BV448" t="str">
            <v>X</v>
          </cell>
          <cell r="BW448">
            <v>0</v>
          </cell>
          <cell r="BX448">
            <v>0</v>
          </cell>
          <cell r="BY448">
            <v>0</v>
          </cell>
          <cell r="BZ448" t="str">
            <v>X</v>
          </cell>
          <cell r="CA448" t="str">
            <v>X</v>
          </cell>
          <cell r="CB448" t="str">
            <v>X</v>
          </cell>
          <cell r="CC448">
            <v>1</v>
          </cell>
          <cell r="CD448">
            <v>0</v>
          </cell>
          <cell r="CE448">
            <v>0</v>
          </cell>
          <cell r="CF448">
            <v>0</v>
          </cell>
          <cell r="CG448">
            <v>0</v>
          </cell>
          <cell r="CH448">
            <v>0</v>
          </cell>
          <cell r="CI448">
            <v>0</v>
          </cell>
          <cell r="CJ448">
            <v>0</v>
          </cell>
          <cell r="CK448">
            <v>0</v>
          </cell>
          <cell r="CL448">
            <v>0</v>
          </cell>
          <cell r="CM448">
            <v>0</v>
          </cell>
          <cell r="CN448">
            <v>0</v>
          </cell>
          <cell r="CO448">
            <v>0</v>
          </cell>
        </row>
        <row r="449">
          <cell r="B449" t="str">
            <v>C2059220-01-02</v>
          </cell>
          <cell r="C449" t="str">
            <v>OPTIMIZED PROCESS DESIGN</v>
          </cell>
          <cell r="D449" t="str">
            <v>Setelin</v>
          </cell>
          <cell r="E449">
            <v>0</v>
          </cell>
          <cell r="F449">
            <v>0</v>
          </cell>
          <cell r="G449">
            <v>0</v>
          </cell>
          <cell r="H449" t="str">
            <v>Margaret</v>
          </cell>
          <cell r="I449" t="str">
            <v>3-11028-4030-TED-C/O#1</v>
          </cell>
          <cell r="J449">
            <v>0</v>
          </cell>
          <cell r="K449">
            <v>0</v>
          </cell>
          <cell r="L449">
            <v>0</v>
          </cell>
          <cell r="M449">
            <v>2</v>
          </cell>
          <cell r="N449" t="str">
            <v>LMC333</v>
          </cell>
          <cell r="O449">
            <v>522170</v>
          </cell>
          <cell r="P449">
            <v>0</v>
          </cell>
          <cell r="Q449" t="str">
            <v>CPX</v>
          </cell>
          <cell r="R449" t="str">
            <v>CC</v>
          </cell>
          <cell r="S449" t="str">
            <v>N</v>
          </cell>
          <cell r="T449" t="str">
            <v>No</v>
          </cell>
          <cell r="U449">
            <v>0</v>
          </cell>
          <cell r="V449">
            <v>40840</v>
          </cell>
          <cell r="W449">
            <v>41025</v>
          </cell>
          <cell r="X449">
            <v>41120</v>
          </cell>
          <cell r="Y449">
            <v>0</v>
          </cell>
          <cell r="Z449">
            <v>40847</v>
          </cell>
          <cell r="AA449">
            <v>40847</v>
          </cell>
          <cell r="AB449">
            <v>40854</v>
          </cell>
          <cell r="AC449">
            <v>41008</v>
          </cell>
          <cell r="AD449">
            <v>41022</v>
          </cell>
          <cell r="AE449">
            <v>40926</v>
          </cell>
          <cell r="AF449">
            <v>40930</v>
          </cell>
          <cell r="AG449">
            <v>0</v>
          </cell>
          <cell r="AH449">
            <v>41090</v>
          </cell>
          <cell r="AI449" t="str">
            <v>-</v>
          </cell>
          <cell r="AJ449">
            <v>65</v>
          </cell>
          <cell r="AK449">
            <v>40</v>
          </cell>
          <cell r="AL449">
            <v>0</v>
          </cell>
          <cell r="AM449">
            <v>0</v>
          </cell>
          <cell r="AN449">
            <v>0</v>
          </cell>
          <cell r="AO449">
            <v>0</v>
          </cell>
          <cell r="AP449">
            <v>0</v>
          </cell>
          <cell r="AQ449">
            <v>0</v>
          </cell>
          <cell r="AR449">
            <v>40955</v>
          </cell>
          <cell r="AS449">
            <v>40966</v>
          </cell>
          <cell r="AT449">
            <v>0</v>
          </cell>
          <cell r="AU449">
            <v>0</v>
          </cell>
          <cell r="AV449">
            <v>40988</v>
          </cell>
          <cell r="AW449">
            <v>0</v>
          </cell>
          <cell r="AX449">
            <v>41001</v>
          </cell>
          <cell r="AY449">
            <v>41117</v>
          </cell>
          <cell r="AZ449">
            <v>277</v>
          </cell>
          <cell r="BA449">
            <v>107</v>
          </cell>
          <cell r="BB449" t="str">
            <v>Late</v>
          </cell>
          <cell r="BC449" t="str">
            <v/>
          </cell>
          <cell r="BD449" t="str">
            <v>FCA</v>
          </cell>
          <cell r="BE449" t="str">
            <v>Arvada</v>
          </cell>
          <cell r="BF449">
            <v>0</v>
          </cell>
          <cell r="BG449">
            <v>0</v>
          </cell>
          <cell r="BH449" t="str">
            <v>Bestway</v>
          </cell>
          <cell r="BI449">
            <v>0</v>
          </cell>
          <cell r="BJ449">
            <v>40847</v>
          </cell>
          <cell r="BK449">
            <v>40854</v>
          </cell>
          <cell r="BL449">
            <v>40870</v>
          </cell>
          <cell r="BM449">
            <v>40868</v>
          </cell>
          <cell r="BN449">
            <v>41134</v>
          </cell>
          <cell r="BO449">
            <v>41141</v>
          </cell>
          <cell r="BP449" t="str">
            <v>X</v>
          </cell>
          <cell r="BQ449" t="str">
            <v>X</v>
          </cell>
          <cell r="BR449" t="str">
            <v>X</v>
          </cell>
          <cell r="BS449" t="str">
            <v>X</v>
          </cell>
          <cell r="BT449" t="str">
            <v>X</v>
          </cell>
          <cell r="BU449" t="str">
            <v>X</v>
          </cell>
          <cell r="BV449" t="str">
            <v>X</v>
          </cell>
          <cell r="BW449">
            <v>0</v>
          </cell>
          <cell r="BX449">
            <v>0</v>
          </cell>
          <cell r="BY449">
            <v>0</v>
          </cell>
          <cell r="BZ449" t="str">
            <v>X</v>
          </cell>
          <cell r="CA449" t="str">
            <v>X</v>
          </cell>
          <cell r="CB449" t="str">
            <v>X</v>
          </cell>
          <cell r="CC449">
            <v>1</v>
          </cell>
          <cell r="CD449">
            <v>0</v>
          </cell>
          <cell r="CE449">
            <v>0</v>
          </cell>
          <cell r="CF449">
            <v>0</v>
          </cell>
          <cell r="CG449">
            <v>0</v>
          </cell>
          <cell r="CH449">
            <v>0</v>
          </cell>
          <cell r="CI449">
            <v>0</v>
          </cell>
          <cell r="CJ449">
            <v>0</v>
          </cell>
          <cell r="CK449">
            <v>0</v>
          </cell>
          <cell r="CL449">
            <v>0</v>
          </cell>
          <cell r="CM449">
            <v>0</v>
          </cell>
          <cell r="CN449">
            <v>0</v>
          </cell>
          <cell r="CO449">
            <v>0</v>
          </cell>
        </row>
        <row r="450">
          <cell r="B450" t="str">
            <v>C2083454-01</v>
          </cell>
          <cell r="C450" t="str">
            <v>Exterran</v>
          </cell>
          <cell r="D450" t="str">
            <v>Horner</v>
          </cell>
          <cell r="E450">
            <v>0</v>
          </cell>
          <cell r="F450">
            <v>0</v>
          </cell>
          <cell r="G450">
            <v>0</v>
          </cell>
          <cell r="H450" t="str">
            <v>Margaret</v>
          </cell>
          <cell r="I450">
            <v>5251522</v>
          </cell>
          <cell r="J450" t="str">
            <v>C111</v>
          </cell>
          <cell r="K450">
            <v>0</v>
          </cell>
          <cell r="L450">
            <v>0</v>
          </cell>
          <cell r="M450">
            <v>1</v>
          </cell>
          <cell r="N450" t="str">
            <v>LMC311F</v>
          </cell>
          <cell r="O450">
            <v>158578.20000000001</v>
          </cell>
          <cell r="P450">
            <v>0</v>
          </cell>
          <cell r="Q450" t="str">
            <v>STD</v>
          </cell>
          <cell r="R450" t="str">
            <v>CA</v>
          </cell>
          <cell r="S450" t="str">
            <v>N</v>
          </cell>
          <cell r="T450" t="str">
            <v>N</v>
          </cell>
          <cell r="U450">
            <v>0</v>
          </cell>
          <cell r="V450">
            <v>40903</v>
          </cell>
          <cell r="W450">
            <v>40991</v>
          </cell>
          <cell r="X450">
            <v>40998</v>
          </cell>
          <cell r="Y450">
            <v>0</v>
          </cell>
          <cell r="Z450">
            <v>40910</v>
          </cell>
          <cell r="AA450">
            <v>40910</v>
          </cell>
          <cell r="AB450">
            <v>40917</v>
          </cell>
          <cell r="AC450">
            <v>40886</v>
          </cell>
          <cell r="AD450">
            <v>40900</v>
          </cell>
          <cell r="AE450">
            <v>40927</v>
          </cell>
          <cell r="AF450">
            <v>40931</v>
          </cell>
          <cell r="AG450">
            <v>0</v>
          </cell>
          <cell r="AH450">
            <v>40968</v>
          </cell>
          <cell r="AI450" t="str">
            <v>-</v>
          </cell>
          <cell r="AJ450">
            <v>21</v>
          </cell>
          <cell r="AK450">
            <v>13.571428571428571</v>
          </cell>
          <cell r="AL450">
            <v>0</v>
          </cell>
          <cell r="AM450">
            <v>0</v>
          </cell>
          <cell r="AN450">
            <v>0</v>
          </cell>
          <cell r="AO450">
            <v>0</v>
          </cell>
          <cell r="AP450">
            <v>40925</v>
          </cell>
          <cell r="AQ450">
            <v>40928</v>
          </cell>
          <cell r="AR450">
            <v>0</v>
          </cell>
          <cell r="AS450">
            <v>0</v>
          </cell>
          <cell r="AT450">
            <v>0</v>
          </cell>
          <cell r="AU450">
            <v>0</v>
          </cell>
          <cell r="AV450">
            <v>40928</v>
          </cell>
          <cell r="AW450">
            <v>0</v>
          </cell>
          <cell r="AX450">
            <v>40932</v>
          </cell>
          <cell r="AY450">
            <v>40998</v>
          </cell>
          <cell r="AZ450">
            <v>95</v>
          </cell>
          <cell r="BA450">
            <v>20</v>
          </cell>
          <cell r="BB450" t="str">
            <v>On-Time/Early</v>
          </cell>
          <cell r="BC450" t="str">
            <v>Late</v>
          </cell>
          <cell r="BD450" t="str">
            <v>FOB</v>
          </cell>
          <cell r="BE450" t="str">
            <v>Arvada</v>
          </cell>
          <cell r="BF450" t="str">
            <v>USA</v>
          </cell>
          <cell r="BG450">
            <v>0</v>
          </cell>
          <cell r="BH450" t="str">
            <v>SD</v>
          </cell>
          <cell r="BI450">
            <v>0</v>
          </cell>
          <cell r="BJ450">
            <v>40910</v>
          </cell>
          <cell r="BK450">
            <v>40917</v>
          </cell>
          <cell r="BL450">
            <v>40924</v>
          </cell>
          <cell r="BM450">
            <v>40931</v>
          </cell>
          <cell r="BN450">
            <v>41012</v>
          </cell>
          <cell r="BO450">
            <v>41019</v>
          </cell>
          <cell r="BP450" t="str">
            <v>X</v>
          </cell>
          <cell r="BQ450" t="str">
            <v>X</v>
          </cell>
          <cell r="BR450" t="str">
            <v>X</v>
          </cell>
          <cell r="BS450" t="str">
            <v>X</v>
          </cell>
          <cell r="BT450" t="str">
            <v>X</v>
          </cell>
          <cell r="BU450" t="str">
            <v>X</v>
          </cell>
          <cell r="BV450" t="str">
            <v>X</v>
          </cell>
          <cell r="BW450">
            <v>0</v>
          </cell>
          <cell r="BX450">
            <v>0</v>
          </cell>
          <cell r="BY450">
            <v>0</v>
          </cell>
          <cell r="BZ450" t="str">
            <v>X</v>
          </cell>
          <cell r="CA450" t="str">
            <v>X</v>
          </cell>
          <cell r="CB450" t="str">
            <v>X</v>
          </cell>
          <cell r="CC450">
            <v>1</v>
          </cell>
          <cell r="CD450">
            <v>0</v>
          </cell>
          <cell r="CE450">
            <v>0</v>
          </cell>
          <cell r="CF450">
            <v>0</v>
          </cell>
          <cell r="CG450">
            <v>0</v>
          </cell>
          <cell r="CH450">
            <v>0</v>
          </cell>
          <cell r="CI450">
            <v>0</v>
          </cell>
          <cell r="CJ450">
            <v>0</v>
          </cell>
          <cell r="CK450">
            <v>0</v>
          </cell>
          <cell r="CL450">
            <v>0</v>
          </cell>
          <cell r="CM450">
            <v>0</v>
          </cell>
          <cell r="CN450">
            <v>0</v>
          </cell>
          <cell r="CO450">
            <v>0</v>
          </cell>
        </row>
        <row r="451">
          <cell r="B451" t="str">
            <v>C2068510-01</v>
          </cell>
          <cell r="C451" t="str">
            <v>Exterran</v>
          </cell>
          <cell r="D451" t="str">
            <v>Fox</v>
          </cell>
          <cell r="E451">
            <v>0</v>
          </cell>
          <cell r="F451">
            <v>0</v>
          </cell>
          <cell r="G451">
            <v>0</v>
          </cell>
          <cell r="H451" t="str">
            <v>Margaret</v>
          </cell>
          <cell r="I451">
            <v>5227741</v>
          </cell>
          <cell r="J451">
            <v>0</v>
          </cell>
          <cell r="K451">
            <v>0</v>
          </cell>
          <cell r="L451">
            <v>0</v>
          </cell>
          <cell r="M451">
            <v>1</v>
          </cell>
          <cell r="N451" t="str">
            <v>LMC-331F</v>
          </cell>
          <cell r="O451">
            <v>180999.64</v>
          </cell>
          <cell r="P451">
            <v>0</v>
          </cell>
          <cell r="Q451" t="str">
            <v>STD</v>
          </cell>
          <cell r="R451" t="str">
            <v>CA</v>
          </cell>
          <cell r="S451">
            <v>0</v>
          </cell>
          <cell r="T451">
            <v>0</v>
          </cell>
          <cell r="U451">
            <v>0</v>
          </cell>
          <cell r="V451">
            <v>40862</v>
          </cell>
          <cell r="W451">
            <v>40991</v>
          </cell>
          <cell r="X451">
            <v>40998</v>
          </cell>
          <cell r="Y451">
            <v>0</v>
          </cell>
          <cell r="Z451">
            <v>40869</v>
          </cell>
          <cell r="AA451">
            <v>40869</v>
          </cell>
          <cell r="AB451">
            <v>40876</v>
          </cell>
          <cell r="AC451">
            <v>40886</v>
          </cell>
          <cell r="AD451">
            <v>40900</v>
          </cell>
          <cell r="AE451">
            <v>40927</v>
          </cell>
          <cell r="AF451">
            <v>40931</v>
          </cell>
          <cell r="AG451">
            <v>0</v>
          </cell>
          <cell r="AH451">
            <v>40968</v>
          </cell>
          <cell r="AI451" t="str">
            <v>-</v>
          </cell>
          <cell r="AJ451">
            <v>50</v>
          </cell>
          <cell r="AK451">
            <v>19.428571428571427</v>
          </cell>
          <cell r="AL451">
            <v>0</v>
          </cell>
          <cell r="AM451">
            <v>0</v>
          </cell>
          <cell r="AN451">
            <v>0</v>
          </cell>
          <cell r="AO451">
            <v>40778</v>
          </cell>
          <cell r="AP451">
            <v>40752</v>
          </cell>
          <cell r="AQ451">
            <v>40800</v>
          </cell>
          <cell r="AR451">
            <v>40926</v>
          </cell>
          <cell r="AS451">
            <v>40928</v>
          </cell>
          <cell r="AT451">
            <v>0</v>
          </cell>
          <cell r="AU451">
            <v>0</v>
          </cell>
          <cell r="AV451">
            <v>40882</v>
          </cell>
          <cell r="AW451">
            <v>0</v>
          </cell>
          <cell r="AX451">
            <v>40941</v>
          </cell>
          <cell r="AY451">
            <v>40999</v>
          </cell>
          <cell r="AZ451">
            <v>137</v>
          </cell>
          <cell r="BA451">
            <v>15</v>
          </cell>
          <cell r="BB451" t="str">
            <v>On-Time/Early</v>
          </cell>
          <cell r="BC451" t="str">
            <v>On-Time/Early</v>
          </cell>
          <cell r="BD451" t="str">
            <v>FOB</v>
          </cell>
          <cell r="BE451" t="str">
            <v>Arvada</v>
          </cell>
          <cell r="BF451" t="str">
            <v>USA</v>
          </cell>
          <cell r="BG451">
            <v>0</v>
          </cell>
          <cell r="BH451" t="str">
            <v>Bestway</v>
          </cell>
          <cell r="BI451">
            <v>0</v>
          </cell>
          <cell r="BJ451">
            <v>40869</v>
          </cell>
          <cell r="BK451">
            <v>40876</v>
          </cell>
          <cell r="BL451">
            <v>40883</v>
          </cell>
          <cell r="BM451">
            <v>40890</v>
          </cell>
          <cell r="BN451">
            <v>41012</v>
          </cell>
          <cell r="BO451">
            <v>41019</v>
          </cell>
          <cell r="BP451" t="str">
            <v>X</v>
          </cell>
          <cell r="BQ451" t="str">
            <v>X</v>
          </cell>
          <cell r="BR451" t="str">
            <v>X</v>
          </cell>
          <cell r="BS451" t="str">
            <v>X</v>
          </cell>
          <cell r="BT451" t="str">
            <v>X</v>
          </cell>
          <cell r="BU451">
            <v>41099</v>
          </cell>
          <cell r="BV451">
            <v>41099</v>
          </cell>
          <cell r="BW451">
            <v>0</v>
          </cell>
          <cell r="BX451">
            <v>0</v>
          </cell>
          <cell r="BY451">
            <v>0</v>
          </cell>
          <cell r="BZ451" t="str">
            <v>X</v>
          </cell>
          <cell r="CA451" t="str">
            <v>X</v>
          </cell>
          <cell r="CB451" t="str">
            <v>X</v>
          </cell>
          <cell r="CC451">
            <v>1</v>
          </cell>
          <cell r="CD451">
            <v>0</v>
          </cell>
          <cell r="CE451">
            <v>0</v>
          </cell>
          <cell r="CF451">
            <v>0</v>
          </cell>
          <cell r="CG451">
            <v>0</v>
          </cell>
          <cell r="CH451">
            <v>0</v>
          </cell>
          <cell r="CI451">
            <v>0</v>
          </cell>
          <cell r="CJ451">
            <v>0</v>
          </cell>
          <cell r="CK451">
            <v>0</v>
          </cell>
          <cell r="CL451">
            <v>0</v>
          </cell>
          <cell r="CM451">
            <v>0</v>
          </cell>
          <cell r="CN451">
            <v>0</v>
          </cell>
          <cell r="CO451">
            <v>0</v>
          </cell>
        </row>
        <row r="452">
          <cell r="B452" t="str">
            <v>A2023587-01-02</v>
          </cell>
          <cell r="C452" t="str">
            <v>Worley Parsons/Wash Water</v>
          </cell>
          <cell r="D452" t="str">
            <v>Kennedy</v>
          </cell>
          <cell r="E452">
            <v>0</v>
          </cell>
          <cell r="F452">
            <v>0</v>
          </cell>
          <cell r="G452">
            <v>0</v>
          </cell>
          <cell r="H452" t="str">
            <v>Christina</v>
          </cell>
          <cell r="I452" t="str">
            <v>1190002-032-PP-POD-0282</v>
          </cell>
          <cell r="J452">
            <v>0</v>
          </cell>
          <cell r="K452">
            <v>0</v>
          </cell>
          <cell r="L452">
            <v>0</v>
          </cell>
          <cell r="M452">
            <v>2</v>
          </cell>
          <cell r="N452" t="str">
            <v>LMV-311</v>
          </cell>
          <cell r="O452">
            <v>267423.67</v>
          </cell>
          <cell r="P452">
            <v>0</v>
          </cell>
          <cell r="Q452" t="str">
            <v>STD</v>
          </cell>
          <cell r="R452" t="str">
            <v>PB</v>
          </cell>
          <cell r="S452" t="str">
            <v>Y</v>
          </cell>
          <cell r="T452" t="str">
            <v>no</v>
          </cell>
          <cell r="U452">
            <v>0</v>
          </cell>
          <cell r="V452">
            <v>40752</v>
          </cell>
          <cell r="W452">
            <v>40984</v>
          </cell>
          <cell r="X452">
            <v>41054</v>
          </cell>
          <cell r="Y452">
            <v>0</v>
          </cell>
          <cell r="Z452">
            <v>40759</v>
          </cell>
          <cell r="AA452">
            <v>40759</v>
          </cell>
          <cell r="AB452">
            <v>40759</v>
          </cell>
          <cell r="AC452">
            <v>40942</v>
          </cell>
          <cell r="AD452">
            <v>40956</v>
          </cell>
          <cell r="AE452">
            <v>40929</v>
          </cell>
          <cell r="AF452">
            <v>40932</v>
          </cell>
          <cell r="AG452">
            <v>0</v>
          </cell>
          <cell r="AH452">
            <v>41024</v>
          </cell>
          <cell r="AI452" t="str">
            <v>-</v>
          </cell>
          <cell r="AJ452">
            <v>129</v>
          </cell>
          <cell r="AK452">
            <v>43.142857142857146</v>
          </cell>
          <cell r="AL452">
            <v>0</v>
          </cell>
          <cell r="AM452">
            <v>0</v>
          </cell>
          <cell r="AN452">
            <v>0</v>
          </cell>
          <cell r="AO452">
            <v>0</v>
          </cell>
          <cell r="AP452">
            <v>0</v>
          </cell>
          <cell r="AQ452">
            <v>0</v>
          </cell>
          <cell r="AR452">
            <v>0</v>
          </cell>
          <cell r="AS452">
            <v>0</v>
          </cell>
          <cell r="AT452">
            <v>0</v>
          </cell>
          <cell r="AU452">
            <v>0</v>
          </cell>
          <cell r="AV452">
            <v>40948</v>
          </cell>
          <cell r="AW452">
            <v>0</v>
          </cell>
          <cell r="AX452">
            <v>40954</v>
          </cell>
          <cell r="AY452">
            <v>41054</v>
          </cell>
          <cell r="AZ452">
            <v>302</v>
          </cell>
          <cell r="BA452">
            <v>141</v>
          </cell>
          <cell r="BB452" t="str">
            <v>Late</v>
          </cell>
          <cell r="BC452" t="str">
            <v/>
          </cell>
          <cell r="BD452" t="str">
            <v>FCA</v>
          </cell>
          <cell r="BE452" t="str">
            <v>Arvada</v>
          </cell>
          <cell r="BF452" t="str">
            <v>Saudi Arabia</v>
          </cell>
          <cell r="BG452">
            <v>0</v>
          </cell>
          <cell r="BH452">
            <v>0</v>
          </cell>
          <cell r="BI452">
            <v>0</v>
          </cell>
          <cell r="BJ452">
            <v>40759</v>
          </cell>
          <cell r="BK452">
            <v>40766</v>
          </cell>
          <cell r="BL452">
            <v>40768</v>
          </cell>
          <cell r="BM452">
            <v>40780</v>
          </cell>
          <cell r="BN452">
            <v>41068</v>
          </cell>
          <cell r="BO452">
            <v>41075</v>
          </cell>
          <cell r="BP452" t="str">
            <v>X</v>
          </cell>
          <cell r="BQ452" t="str">
            <v>X</v>
          </cell>
          <cell r="BR452" t="str">
            <v>X</v>
          </cell>
          <cell r="BS452" t="str">
            <v>X</v>
          </cell>
          <cell r="BT452" t="str">
            <v>X</v>
          </cell>
          <cell r="BU452" t="str">
            <v>X</v>
          </cell>
          <cell r="BV452" t="str">
            <v>X</v>
          </cell>
          <cell r="BW452">
            <v>0</v>
          </cell>
          <cell r="BX452">
            <v>0</v>
          </cell>
          <cell r="BY452">
            <v>0</v>
          </cell>
          <cell r="BZ452" t="str">
            <v>X</v>
          </cell>
          <cell r="CA452" t="str">
            <v>X</v>
          </cell>
          <cell r="CB452" t="str">
            <v>X</v>
          </cell>
          <cell r="CC452">
            <v>1</v>
          </cell>
          <cell r="CD452">
            <v>0</v>
          </cell>
          <cell r="CE452">
            <v>0</v>
          </cell>
          <cell r="CF452">
            <v>0</v>
          </cell>
          <cell r="CG452">
            <v>0</v>
          </cell>
          <cell r="CH452">
            <v>0</v>
          </cell>
          <cell r="CI452">
            <v>0</v>
          </cell>
          <cell r="CJ452">
            <v>0</v>
          </cell>
          <cell r="CK452">
            <v>0</v>
          </cell>
          <cell r="CL452">
            <v>0</v>
          </cell>
          <cell r="CM452">
            <v>0</v>
          </cell>
          <cell r="CN452">
            <v>0</v>
          </cell>
          <cell r="CO452">
            <v>0</v>
          </cell>
        </row>
        <row r="453">
          <cell r="B453" t="str">
            <v>A2067243-01</v>
          </cell>
          <cell r="C453" t="str">
            <v>Methanex Chile</v>
          </cell>
          <cell r="D453" t="str">
            <v>DeRoo</v>
          </cell>
          <cell r="E453">
            <v>0</v>
          </cell>
          <cell r="F453">
            <v>0</v>
          </cell>
          <cell r="G453">
            <v>0</v>
          </cell>
          <cell r="H453">
            <v>0</v>
          </cell>
          <cell r="I453" t="str">
            <v>SI-3100816</v>
          </cell>
          <cell r="J453">
            <v>0</v>
          </cell>
          <cell r="K453">
            <v>0</v>
          </cell>
          <cell r="L453">
            <v>0</v>
          </cell>
          <cell r="M453">
            <v>1</v>
          </cell>
          <cell r="N453" t="str">
            <v>LMV-311Z</v>
          </cell>
          <cell r="O453">
            <v>79894</v>
          </cell>
          <cell r="P453">
            <v>0</v>
          </cell>
          <cell r="Q453" t="str">
            <v>STD</v>
          </cell>
          <cell r="R453" t="str">
            <v>PA</v>
          </cell>
          <cell r="S453" t="str">
            <v>N</v>
          </cell>
          <cell r="T453" t="str">
            <v>N</v>
          </cell>
          <cell r="U453">
            <v>0</v>
          </cell>
          <cell r="V453">
            <v>40858</v>
          </cell>
          <cell r="W453">
            <v>40979</v>
          </cell>
          <cell r="X453">
            <v>40967</v>
          </cell>
          <cell r="Y453">
            <v>0</v>
          </cell>
          <cell r="Z453">
            <v>40865</v>
          </cell>
          <cell r="AA453">
            <v>40865</v>
          </cell>
          <cell r="AB453">
            <v>40865</v>
          </cell>
          <cell r="AC453">
            <v>40855</v>
          </cell>
          <cell r="AD453">
            <v>40869</v>
          </cell>
          <cell r="AE453">
            <v>40931</v>
          </cell>
          <cell r="AF453">
            <v>40934</v>
          </cell>
          <cell r="AG453">
            <v>0</v>
          </cell>
          <cell r="AH453">
            <v>40937</v>
          </cell>
          <cell r="AI453" t="str">
            <v>-</v>
          </cell>
          <cell r="AJ453">
            <v>55</v>
          </cell>
          <cell r="AK453">
            <v>15.571428571428571</v>
          </cell>
          <cell r="AL453">
            <v>0</v>
          </cell>
          <cell r="AM453">
            <v>0</v>
          </cell>
          <cell r="AN453">
            <v>0</v>
          </cell>
          <cell r="AO453">
            <v>0</v>
          </cell>
          <cell r="AP453">
            <v>0</v>
          </cell>
          <cell r="AQ453">
            <v>0</v>
          </cell>
          <cell r="AR453">
            <v>0</v>
          </cell>
          <cell r="AS453">
            <v>0</v>
          </cell>
          <cell r="AT453">
            <v>0</v>
          </cell>
          <cell r="AU453">
            <v>0</v>
          </cell>
          <cell r="AV453">
            <v>40934</v>
          </cell>
          <cell r="AW453">
            <v>0</v>
          </cell>
          <cell r="AX453">
            <v>40968</v>
          </cell>
          <cell r="AY453">
            <v>40989</v>
          </cell>
          <cell r="AZ453">
            <v>131</v>
          </cell>
          <cell r="BA453">
            <v>55</v>
          </cell>
          <cell r="BB453" t="str">
            <v>On-Time/Early</v>
          </cell>
          <cell r="BC453" t="str">
            <v/>
          </cell>
          <cell r="BD453" t="str">
            <v xml:space="preserve">EXW </v>
          </cell>
          <cell r="BE453" t="str">
            <v>Arvada</v>
          </cell>
          <cell r="BF453" t="str">
            <v>Chile</v>
          </cell>
          <cell r="BG453">
            <v>0</v>
          </cell>
          <cell r="BH453">
            <v>0</v>
          </cell>
          <cell r="BI453">
            <v>0</v>
          </cell>
          <cell r="BJ453">
            <v>40865</v>
          </cell>
          <cell r="BK453">
            <v>40872</v>
          </cell>
          <cell r="BL453">
            <v>40872</v>
          </cell>
          <cell r="BM453">
            <v>40886</v>
          </cell>
          <cell r="BN453">
            <v>40981</v>
          </cell>
          <cell r="BO453">
            <v>40988</v>
          </cell>
          <cell r="BP453" t="str">
            <v>X</v>
          </cell>
          <cell r="BQ453" t="str">
            <v>X</v>
          </cell>
          <cell r="BR453" t="str">
            <v>X</v>
          </cell>
          <cell r="BS453" t="str">
            <v>X</v>
          </cell>
          <cell r="BT453" t="str">
            <v>X</v>
          </cell>
          <cell r="BU453" t="str">
            <v>X</v>
          </cell>
          <cell r="BV453" t="str">
            <v>X</v>
          </cell>
          <cell r="BW453">
            <v>0</v>
          </cell>
          <cell r="BX453">
            <v>0</v>
          </cell>
          <cell r="BY453">
            <v>0</v>
          </cell>
          <cell r="BZ453" t="str">
            <v>X</v>
          </cell>
          <cell r="CA453" t="str">
            <v>X</v>
          </cell>
          <cell r="CB453" t="str">
            <v>X</v>
          </cell>
          <cell r="CC453">
            <v>1</v>
          </cell>
          <cell r="CD453">
            <v>0</v>
          </cell>
          <cell r="CE453">
            <v>0</v>
          </cell>
          <cell r="CF453">
            <v>0</v>
          </cell>
          <cell r="CG453">
            <v>0</v>
          </cell>
          <cell r="CH453">
            <v>0</v>
          </cell>
          <cell r="CI453">
            <v>0</v>
          </cell>
          <cell r="CJ453">
            <v>0</v>
          </cell>
          <cell r="CK453">
            <v>0</v>
          </cell>
          <cell r="CL453">
            <v>0</v>
          </cell>
          <cell r="CM453">
            <v>0</v>
          </cell>
          <cell r="CN453">
            <v>0</v>
          </cell>
          <cell r="CO453">
            <v>0</v>
          </cell>
        </row>
        <row r="454">
          <cell r="B454" t="str">
            <v>A2085677</v>
          </cell>
          <cell r="C454" t="str">
            <v>Oliver Equipment</v>
          </cell>
          <cell r="D454" t="str">
            <v>Setelin</v>
          </cell>
          <cell r="E454">
            <v>0</v>
          </cell>
          <cell r="F454">
            <v>0</v>
          </cell>
          <cell r="G454">
            <v>0</v>
          </cell>
          <cell r="H454" t="str">
            <v>Nancy</v>
          </cell>
          <cell r="I454">
            <v>6013647</v>
          </cell>
          <cell r="J454">
            <v>0</v>
          </cell>
          <cell r="K454">
            <v>0</v>
          </cell>
          <cell r="L454">
            <v>0</v>
          </cell>
          <cell r="M454">
            <v>1</v>
          </cell>
          <cell r="N454" t="str">
            <v>CONV</v>
          </cell>
          <cell r="O454">
            <v>43916</v>
          </cell>
          <cell r="P454">
            <v>0</v>
          </cell>
          <cell r="Q454" t="str">
            <v>STD</v>
          </cell>
          <cell r="R454" t="str">
            <v>P6</v>
          </cell>
          <cell r="S454" t="str">
            <v>N</v>
          </cell>
          <cell r="T454" t="str">
            <v>N</v>
          </cell>
          <cell r="U454">
            <v>0</v>
          </cell>
          <cell r="V454">
            <v>40913</v>
          </cell>
          <cell r="W454">
            <v>40967</v>
          </cell>
          <cell r="X454">
            <v>40998</v>
          </cell>
          <cell r="Y454">
            <v>0</v>
          </cell>
          <cell r="Z454">
            <v>40920</v>
          </cell>
          <cell r="AA454">
            <v>40920</v>
          </cell>
          <cell r="AB454">
            <v>40916</v>
          </cell>
          <cell r="AC454">
            <v>40998</v>
          </cell>
          <cell r="AD454">
            <v>40998</v>
          </cell>
          <cell r="AE454">
            <v>40932.5</v>
          </cell>
          <cell r="AF454">
            <v>40934</v>
          </cell>
          <cell r="AG454">
            <v>0</v>
          </cell>
          <cell r="AH454">
            <v>40968</v>
          </cell>
          <cell r="AI454" t="str">
            <v>-</v>
          </cell>
          <cell r="AJ454">
            <v>16</v>
          </cell>
          <cell r="AK454">
            <v>12.142857142857142</v>
          </cell>
          <cell r="AL454">
            <v>0</v>
          </cell>
          <cell r="AM454">
            <v>0</v>
          </cell>
          <cell r="AN454">
            <v>0</v>
          </cell>
          <cell r="AO454">
            <v>0</v>
          </cell>
          <cell r="AP454">
            <v>0</v>
          </cell>
          <cell r="AQ454">
            <v>0</v>
          </cell>
          <cell r="AR454">
            <v>0</v>
          </cell>
          <cell r="AS454">
            <v>0</v>
          </cell>
          <cell r="AT454">
            <v>0</v>
          </cell>
          <cell r="AU454">
            <v>0</v>
          </cell>
          <cell r="AV454">
            <v>40935</v>
          </cell>
          <cell r="AW454">
            <v>0</v>
          </cell>
          <cell r="AX454">
            <v>40946</v>
          </cell>
          <cell r="AY454">
            <v>41002</v>
          </cell>
          <cell r="AZ454">
            <v>89</v>
          </cell>
          <cell r="BA454">
            <v>17</v>
          </cell>
          <cell r="BB454" t="str">
            <v>Late</v>
          </cell>
          <cell r="BC454" t="str">
            <v/>
          </cell>
          <cell r="BD454" t="str">
            <v>EXW</v>
          </cell>
          <cell r="BE454" t="str">
            <v>Arvada</v>
          </cell>
          <cell r="BF454" t="str">
            <v>USA</v>
          </cell>
          <cell r="BG454">
            <v>0</v>
          </cell>
          <cell r="BH454" t="str">
            <v>SC</v>
          </cell>
          <cell r="BI454">
            <v>0</v>
          </cell>
          <cell r="BJ454">
            <v>40920</v>
          </cell>
          <cell r="BK454">
            <v>40927</v>
          </cell>
          <cell r="BL454">
            <v>40918</v>
          </cell>
          <cell r="BM454">
            <v>40941</v>
          </cell>
          <cell r="BN454">
            <v>41012</v>
          </cell>
          <cell r="BO454">
            <v>41019</v>
          </cell>
          <cell r="BP454" t="str">
            <v>X</v>
          </cell>
          <cell r="BQ454" t="str">
            <v>X</v>
          </cell>
          <cell r="BR454" t="str">
            <v>X</v>
          </cell>
          <cell r="BS454" t="str">
            <v>X</v>
          </cell>
          <cell r="BT454" t="str">
            <v>X</v>
          </cell>
          <cell r="BU454" t="str">
            <v>X</v>
          </cell>
          <cell r="BV454" t="str">
            <v>X</v>
          </cell>
          <cell r="BW454">
            <v>0</v>
          </cell>
          <cell r="BX454">
            <v>0</v>
          </cell>
          <cell r="BY454">
            <v>0</v>
          </cell>
          <cell r="BZ454" t="str">
            <v>X</v>
          </cell>
          <cell r="CA454" t="str">
            <v>X</v>
          </cell>
          <cell r="CB454" t="str">
            <v>X</v>
          </cell>
          <cell r="CC454">
            <v>1</v>
          </cell>
          <cell r="CD454">
            <v>0</v>
          </cell>
          <cell r="CE454">
            <v>0</v>
          </cell>
          <cell r="CF454">
            <v>0</v>
          </cell>
          <cell r="CG454">
            <v>0</v>
          </cell>
          <cell r="CH454">
            <v>0</v>
          </cell>
          <cell r="CI454">
            <v>0</v>
          </cell>
          <cell r="CJ454">
            <v>0</v>
          </cell>
          <cell r="CK454">
            <v>0</v>
          </cell>
          <cell r="CL454">
            <v>0</v>
          </cell>
          <cell r="CM454">
            <v>0</v>
          </cell>
          <cell r="CN454">
            <v>0</v>
          </cell>
          <cell r="CO454">
            <v>0</v>
          </cell>
        </row>
        <row r="455">
          <cell r="B455" t="str">
            <v>C2057866-01</v>
          </cell>
          <cell r="C455" t="str">
            <v>Sinopec USA INC</v>
          </cell>
          <cell r="D455" t="str">
            <v>Pastore</v>
          </cell>
          <cell r="E455">
            <v>0</v>
          </cell>
          <cell r="F455">
            <v>0</v>
          </cell>
          <cell r="G455">
            <v>0</v>
          </cell>
          <cell r="H455" t="str">
            <v>Christina</v>
          </cell>
          <cell r="I455" t="str">
            <v>11USAAY25SPEC8704122</v>
          </cell>
          <cell r="J455">
            <v>0</v>
          </cell>
          <cell r="K455">
            <v>0</v>
          </cell>
          <cell r="L455">
            <v>0</v>
          </cell>
          <cell r="M455">
            <v>1</v>
          </cell>
          <cell r="N455" t="str">
            <v>LMC-311P</v>
          </cell>
          <cell r="O455">
            <v>309000</v>
          </cell>
          <cell r="P455">
            <v>0</v>
          </cell>
          <cell r="Q455" t="str">
            <v>MCPX</v>
          </cell>
          <cell r="R455" t="str">
            <v>CC</v>
          </cell>
          <cell r="S455" t="str">
            <v>N</v>
          </cell>
          <cell r="T455" t="str">
            <v>no</v>
          </cell>
          <cell r="U455">
            <v>0</v>
          </cell>
          <cell r="V455">
            <v>40835</v>
          </cell>
          <cell r="W455">
            <v>41029</v>
          </cell>
          <cell r="X455">
            <v>40998</v>
          </cell>
          <cell r="Y455">
            <v>0</v>
          </cell>
          <cell r="Z455">
            <v>40842</v>
          </cell>
          <cell r="AA455">
            <v>40842</v>
          </cell>
          <cell r="AB455">
            <v>40849</v>
          </cell>
          <cell r="AC455">
            <v>40886</v>
          </cell>
          <cell r="AD455">
            <v>40900</v>
          </cell>
          <cell r="AE455">
            <v>40930</v>
          </cell>
          <cell r="AF455">
            <v>40934</v>
          </cell>
          <cell r="AG455">
            <v>0</v>
          </cell>
          <cell r="AH455">
            <v>40968</v>
          </cell>
          <cell r="AI455" t="str">
            <v>-</v>
          </cell>
          <cell r="AJ455">
            <v>72</v>
          </cell>
          <cell r="AK455">
            <v>23.285714285714285</v>
          </cell>
          <cell r="AL455">
            <v>0</v>
          </cell>
          <cell r="AM455">
            <v>0</v>
          </cell>
          <cell r="AN455">
            <v>0</v>
          </cell>
          <cell r="AO455">
            <v>0</v>
          </cell>
          <cell r="AP455">
            <v>0</v>
          </cell>
          <cell r="AQ455">
            <v>0</v>
          </cell>
          <cell r="AR455">
            <v>40928</v>
          </cell>
          <cell r="AS455">
            <v>40933</v>
          </cell>
          <cell r="AT455">
            <v>0</v>
          </cell>
          <cell r="AU455">
            <v>0</v>
          </cell>
          <cell r="AV455">
            <v>40938</v>
          </cell>
          <cell r="AW455">
            <v>0</v>
          </cell>
          <cell r="AX455">
            <v>40948</v>
          </cell>
          <cell r="AY455">
            <v>41010</v>
          </cell>
          <cell r="AZ455">
            <v>175</v>
          </cell>
          <cell r="BA455">
            <v>74</v>
          </cell>
          <cell r="BB455" t="str">
            <v>Late</v>
          </cell>
          <cell r="BC455" t="str">
            <v/>
          </cell>
          <cell r="BD455" t="str">
            <v>CIF</v>
          </cell>
          <cell r="BE455" t="str">
            <v>Arvada</v>
          </cell>
          <cell r="BF455" t="str">
            <v>China</v>
          </cell>
          <cell r="BG455">
            <v>0</v>
          </cell>
          <cell r="BH455">
            <v>0</v>
          </cell>
          <cell r="BI455">
            <v>0</v>
          </cell>
          <cell r="BJ455">
            <v>40842</v>
          </cell>
          <cell r="BK455">
            <v>40849</v>
          </cell>
          <cell r="BL455">
            <v>40865</v>
          </cell>
          <cell r="BM455">
            <v>40863</v>
          </cell>
          <cell r="BN455">
            <v>41012</v>
          </cell>
          <cell r="BO455">
            <v>41019</v>
          </cell>
          <cell r="BP455" t="str">
            <v>X</v>
          </cell>
          <cell r="BQ455" t="str">
            <v>X</v>
          </cell>
          <cell r="BR455" t="str">
            <v>X</v>
          </cell>
          <cell r="BS455" t="str">
            <v>X</v>
          </cell>
          <cell r="BT455" t="str">
            <v>X</v>
          </cell>
          <cell r="BU455" t="str">
            <v>X</v>
          </cell>
          <cell r="BV455" t="str">
            <v>X</v>
          </cell>
          <cell r="BW455">
            <v>0</v>
          </cell>
          <cell r="BX455">
            <v>0</v>
          </cell>
          <cell r="BY455">
            <v>0</v>
          </cell>
          <cell r="BZ455" t="str">
            <v>X</v>
          </cell>
          <cell r="CA455" t="str">
            <v>X</v>
          </cell>
          <cell r="CB455" t="str">
            <v>X</v>
          </cell>
          <cell r="CC455">
            <v>1</v>
          </cell>
          <cell r="CD455">
            <v>0</v>
          </cell>
          <cell r="CE455">
            <v>0</v>
          </cell>
          <cell r="CF455">
            <v>0</v>
          </cell>
          <cell r="CG455">
            <v>0</v>
          </cell>
          <cell r="CH455">
            <v>0</v>
          </cell>
          <cell r="CI455">
            <v>0</v>
          </cell>
          <cell r="CJ455">
            <v>0</v>
          </cell>
          <cell r="CK455">
            <v>0</v>
          </cell>
          <cell r="CL455">
            <v>0</v>
          </cell>
          <cell r="CM455">
            <v>0</v>
          </cell>
          <cell r="CN455">
            <v>0</v>
          </cell>
          <cell r="CO455">
            <v>0</v>
          </cell>
        </row>
        <row r="456">
          <cell r="B456" t="str">
            <v>A2082184-01</v>
          </cell>
          <cell r="C456" t="str">
            <v>EL DORADO CHEMICAL CO</v>
          </cell>
          <cell r="D456" t="str">
            <v>Lothe</v>
          </cell>
          <cell r="E456">
            <v>0</v>
          </cell>
          <cell r="F456">
            <v>0</v>
          </cell>
          <cell r="G456">
            <v>0</v>
          </cell>
          <cell r="H456" t="str">
            <v>Nancy</v>
          </cell>
          <cell r="I456">
            <v>347125</v>
          </cell>
          <cell r="J456">
            <v>0</v>
          </cell>
          <cell r="K456">
            <v>0</v>
          </cell>
          <cell r="L456">
            <v>0</v>
          </cell>
          <cell r="M456">
            <v>1</v>
          </cell>
          <cell r="N456" t="str">
            <v>LMV-311</v>
          </cell>
          <cell r="O456">
            <v>77444</v>
          </cell>
          <cell r="P456">
            <v>0</v>
          </cell>
          <cell r="Q456" t="str">
            <v>STD</v>
          </cell>
          <cell r="R456" t="str">
            <v>PA</v>
          </cell>
          <cell r="S456" t="str">
            <v>N</v>
          </cell>
          <cell r="T456" t="str">
            <v>N</v>
          </cell>
          <cell r="U456">
            <v>0</v>
          </cell>
          <cell r="V456">
            <v>40898</v>
          </cell>
          <cell r="W456">
            <v>40980</v>
          </cell>
          <cell r="X456">
            <v>40998</v>
          </cell>
          <cell r="Y456">
            <v>0</v>
          </cell>
          <cell r="Z456">
            <v>40905</v>
          </cell>
          <cell r="AA456">
            <v>40905</v>
          </cell>
          <cell r="AB456">
            <v>40905</v>
          </cell>
          <cell r="AC456">
            <v>40886</v>
          </cell>
          <cell r="AD456">
            <v>40900</v>
          </cell>
          <cell r="AE456">
            <v>40932</v>
          </cell>
          <cell r="AF456">
            <v>40935</v>
          </cell>
          <cell r="AG456">
            <v>0</v>
          </cell>
          <cell r="AH456">
            <v>40968</v>
          </cell>
          <cell r="AI456" t="str">
            <v>-</v>
          </cell>
          <cell r="AJ456">
            <v>28</v>
          </cell>
          <cell r="AK456">
            <v>14.285714285714286</v>
          </cell>
          <cell r="AL456">
            <v>0</v>
          </cell>
          <cell r="AM456">
            <v>0</v>
          </cell>
          <cell r="AN456">
            <v>0</v>
          </cell>
          <cell r="AO456">
            <v>0</v>
          </cell>
          <cell r="AP456">
            <v>0</v>
          </cell>
          <cell r="AQ456">
            <v>0</v>
          </cell>
          <cell r="AR456">
            <v>0</v>
          </cell>
          <cell r="AS456">
            <v>0</v>
          </cell>
          <cell r="AT456">
            <v>0</v>
          </cell>
          <cell r="AU456">
            <v>0</v>
          </cell>
          <cell r="AV456">
            <v>40941</v>
          </cell>
          <cell r="AW456">
            <v>0</v>
          </cell>
          <cell r="AX456">
            <v>40952</v>
          </cell>
          <cell r="AY456">
            <v>40999</v>
          </cell>
          <cell r="AZ456">
            <v>101</v>
          </cell>
          <cell r="BA456">
            <v>32</v>
          </cell>
          <cell r="BB456" t="str">
            <v>Late</v>
          </cell>
          <cell r="BC456" t="str">
            <v/>
          </cell>
          <cell r="BD456" t="str">
            <v>FCA</v>
          </cell>
          <cell r="BE456" t="str">
            <v>Arvada</v>
          </cell>
          <cell r="BF456">
            <v>0</v>
          </cell>
          <cell r="BG456" t="str">
            <v>EAR99</v>
          </cell>
          <cell r="BH456" t="str">
            <v>SA</v>
          </cell>
          <cell r="BI456">
            <v>0</v>
          </cell>
          <cell r="BJ456">
            <v>40905</v>
          </cell>
          <cell r="BK456">
            <v>40912</v>
          </cell>
          <cell r="BL456">
            <v>40912</v>
          </cell>
          <cell r="BM456">
            <v>40926</v>
          </cell>
          <cell r="BN456">
            <v>41012</v>
          </cell>
          <cell r="BO456">
            <v>41019</v>
          </cell>
          <cell r="BP456" t="str">
            <v>X</v>
          </cell>
          <cell r="BQ456" t="str">
            <v>X</v>
          </cell>
          <cell r="BR456" t="str">
            <v>X</v>
          </cell>
          <cell r="BS456" t="str">
            <v>X</v>
          </cell>
          <cell r="BT456" t="str">
            <v>X</v>
          </cell>
          <cell r="BU456" t="str">
            <v>X</v>
          </cell>
          <cell r="BV456" t="str">
            <v>X</v>
          </cell>
          <cell r="BW456">
            <v>0</v>
          </cell>
          <cell r="BX456">
            <v>0</v>
          </cell>
          <cell r="BY456">
            <v>0</v>
          </cell>
          <cell r="BZ456" t="str">
            <v>X</v>
          </cell>
          <cell r="CA456" t="str">
            <v>X</v>
          </cell>
          <cell r="CB456" t="str">
            <v>X</v>
          </cell>
          <cell r="CC456">
            <v>1</v>
          </cell>
          <cell r="CD456">
            <v>0</v>
          </cell>
          <cell r="CE456">
            <v>0</v>
          </cell>
          <cell r="CF456">
            <v>0</v>
          </cell>
          <cell r="CG456">
            <v>0</v>
          </cell>
          <cell r="CH456">
            <v>0</v>
          </cell>
          <cell r="CI456">
            <v>0</v>
          </cell>
          <cell r="CJ456">
            <v>0</v>
          </cell>
          <cell r="CK456">
            <v>0</v>
          </cell>
          <cell r="CL456">
            <v>0</v>
          </cell>
          <cell r="CM456">
            <v>0</v>
          </cell>
          <cell r="CN456">
            <v>0</v>
          </cell>
          <cell r="CO456">
            <v>0</v>
          </cell>
        </row>
        <row r="457">
          <cell r="B457" t="str">
            <v>A2086827-01</v>
          </cell>
          <cell r="C457" t="str">
            <v>Novatec Fluid Systems</v>
          </cell>
          <cell r="D457" t="str">
            <v>DeRoo</v>
          </cell>
          <cell r="E457">
            <v>0</v>
          </cell>
          <cell r="F457">
            <v>0</v>
          </cell>
          <cell r="G457">
            <v>0</v>
          </cell>
          <cell r="H457" t="str">
            <v>Christina</v>
          </cell>
          <cell r="I457" t="str">
            <v>PO-159-11</v>
          </cell>
          <cell r="J457" t="str">
            <v>CP006A</v>
          </cell>
          <cell r="K457">
            <v>0</v>
          </cell>
          <cell r="L457">
            <v>0</v>
          </cell>
          <cell r="M457">
            <v>1</v>
          </cell>
          <cell r="N457" t="str">
            <v>LMV322</v>
          </cell>
          <cell r="O457">
            <v>36791</v>
          </cell>
          <cell r="P457">
            <v>0</v>
          </cell>
          <cell r="Q457" t="str">
            <v>STD</v>
          </cell>
          <cell r="R457" t="str">
            <v>PA</v>
          </cell>
          <cell r="S457" t="str">
            <v>N</v>
          </cell>
          <cell r="T457" t="str">
            <v>N</v>
          </cell>
          <cell r="U457">
            <v>0</v>
          </cell>
          <cell r="V457">
            <v>40915</v>
          </cell>
          <cell r="W457">
            <v>40984</v>
          </cell>
          <cell r="X457">
            <v>40984</v>
          </cell>
          <cell r="Y457">
            <v>0</v>
          </cell>
          <cell r="Z457">
            <v>40922</v>
          </cell>
          <cell r="AA457">
            <v>40922</v>
          </cell>
          <cell r="AB457">
            <v>40922</v>
          </cell>
          <cell r="AC457">
            <v>40872</v>
          </cell>
          <cell r="AD457">
            <v>40886</v>
          </cell>
          <cell r="AE457">
            <v>40936</v>
          </cell>
          <cell r="AF457">
            <v>40939</v>
          </cell>
          <cell r="AG457">
            <v>0</v>
          </cell>
          <cell r="AH457">
            <v>40954</v>
          </cell>
          <cell r="AI457" t="str">
            <v>-</v>
          </cell>
          <cell r="AJ457">
            <v>17</v>
          </cell>
          <cell r="AK457">
            <v>9.8571428571428577</v>
          </cell>
          <cell r="AL457">
            <v>0</v>
          </cell>
          <cell r="AM457">
            <v>0</v>
          </cell>
          <cell r="AN457">
            <v>0</v>
          </cell>
          <cell r="AO457">
            <v>0</v>
          </cell>
          <cell r="AP457">
            <v>0</v>
          </cell>
          <cell r="AQ457">
            <v>0</v>
          </cell>
          <cell r="AR457">
            <v>0</v>
          </cell>
          <cell r="AS457">
            <v>0</v>
          </cell>
          <cell r="AT457">
            <v>0</v>
          </cell>
          <cell r="AU457">
            <v>0</v>
          </cell>
          <cell r="AV457">
            <v>40918</v>
          </cell>
          <cell r="AW457">
            <v>0</v>
          </cell>
          <cell r="AX457">
            <v>40927</v>
          </cell>
          <cell r="AY457">
            <v>40968</v>
          </cell>
          <cell r="AZ457">
            <v>53</v>
          </cell>
          <cell r="BA457">
            <v>2</v>
          </cell>
          <cell r="BB457" t="str">
            <v>On-Time/Early</v>
          </cell>
          <cell r="BC457" t="str">
            <v/>
          </cell>
          <cell r="BD457" t="str">
            <v>FCA</v>
          </cell>
          <cell r="BE457" t="str">
            <v>Arvada</v>
          </cell>
          <cell r="BF457" t="str">
            <v>Columbia</v>
          </cell>
          <cell r="BG457">
            <v>0</v>
          </cell>
          <cell r="BH457">
            <v>0</v>
          </cell>
          <cell r="BI457">
            <v>0</v>
          </cell>
          <cell r="BJ457">
            <v>40922</v>
          </cell>
          <cell r="BK457">
            <v>40929</v>
          </cell>
          <cell r="BL457">
            <v>40929</v>
          </cell>
          <cell r="BM457">
            <v>40943</v>
          </cell>
          <cell r="BN457">
            <v>40998</v>
          </cell>
          <cell r="BO457">
            <v>41005</v>
          </cell>
          <cell r="BP457" t="str">
            <v>X</v>
          </cell>
          <cell r="BQ457" t="str">
            <v>X</v>
          </cell>
          <cell r="BR457" t="str">
            <v>X</v>
          </cell>
          <cell r="BS457" t="str">
            <v>X</v>
          </cell>
          <cell r="BT457" t="str">
            <v>X</v>
          </cell>
          <cell r="BU457" t="str">
            <v>X</v>
          </cell>
          <cell r="BV457" t="str">
            <v>X</v>
          </cell>
          <cell r="BW457">
            <v>0</v>
          </cell>
          <cell r="BX457">
            <v>0</v>
          </cell>
          <cell r="BY457">
            <v>0</v>
          </cell>
          <cell r="BZ457" t="str">
            <v>X</v>
          </cell>
          <cell r="CA457" t="str">
            <v>X</v>
          </cell>
          <cell r="CB457" t="str">
            <v>X</v>
          </cell>
          <cell r="CC457">
            <v>1</v>
          </cell>
          <cell r="CD457">
            <v>0</v>
          </cell>
          <cell r="CE457">
            <v>0</v>
          </cell>
          <cell r="CF457">
            <v>0</v>
          </cell>
          <cell r="CG457">
            <v>0</v>
          </cell>
          <cell r="CH457">
            <v>0</v>
          </cell>
          <cell r="CI457">
            <v>0</v>
          </cell>
          <cell r="CJ457">
            <v>0</v>
          </cell>
          <cell r="CK457">
            <v>0</v>
          </cell>
          <cell r="CL457">
            <v>0</v>
          </cell>
          <cell r="CM457">
            <v>0</v>
          </cell>
          <cell r="CN457">
            <v>0</v>
          </cell>
          <cell r="CO457">
            <v>0</v>
          </cell>
        </row>
        <row r="458">
          <cell r="B458" t="str">
            <v>A2068277-01-02</v>
          </cell>
          <cell r="C458" t="str">
            <v>Vibropac Refap</v>
          </cell>
          <cell r="D458" t="str">
            <v>Chapman</v>
          </cell>
          <cell r="E458">
            <v>0</v>
          </cell>
          <cell r="F458">
            <v>0</v>
          </cell>
          <cell r="G458">
            <v>0</v>
          </cell>
          <cell r="H458" t="str">
            <v>Madeleine</v>
          </cell>
          <cell r="I458">
            <v>9894</v>
          </cell>
          <cell r="J458">
            <v>0</v>
          </cell>
          <cell r="K458">
            <v>0</v>
          </cell>
          <cell r="L458">
            <v>0</v>
          </cell>
          <cell r="M458">
            <v>2</v>
          </cell>
          <cell r="N458" t="str">
            <v>LMV-801Z</v>
          </cell>
          <cell r="O458">
            <v>95149.77</v>
          </cell>
          <cell r="P458">
            <v>0</v>
          </cell>
          <cell r="Q458" t="str">
            <v>STD</v>
          </cell>
          <cell r="R458" t="str">
            <v>PA</v>
          </cell>
          <cell r="S458" t="str">
            <v>Y</v>
          </cell>
          <cell r="T458" t="str">
            <v>no</v>
          </cell>
          <cell r="U458">
            <v>0</v>
          </cell>
          <cell r="V458">
            <v>40862</v>
          </cell>
          <cell r="W458">
            <v>40984</v>
          </cell>
          <cell r="X458">
            <v>40998</v>
          </cell>
          <cell r="Y458">
            <v>0</v>
          </cell>
          <cell r="Z458">
            <v>40869</v>
          </cell>
          <cell r="AA458">
            <v>40869</v>
          </cell>
          <cell r="AB458">
            <v>40869</v>
          </cell>
          <cell r="AC458">
            <v>40886</v>
          </cell>
          <cell r="AD458">
            <v>40900</v>
          </cell>
          <cell r="AE458">
            <v>40936</v>
          </cell>
          <cell r="AF458">
            <v>40939</v>
          </cell>
          <cell r="AG458">
            <v>0</v>
          </cell>
          <cell r="AH458">
            <v>40968</v>
          </cell>
          <cell r="AI458" t="str">
            <v>-</v>
          </cell>
          <cell r="AJ458">
            <v>56</v>
          </cell>
          <cell r="AK458">
            <v>19.428571428571427</v>
          </cell>
          <cell r="AL458">
            <v>0</v>
          </cell>
          <cell r="AM458">
            <v>0</v>
          </cell>
          <cell r="AN458">
            <v>0</v>
          </cell>
          <cell r="AO458">
            <v>0</v>
          </cell>
          <cell r="AP458">
            <v>0</v>
          </cell>
          <cell r="AQ458">
            <v>0</v>
          </cell>
          <cell r="AR458">
            <v>0</v>
          </cell>
          <cell r="AS458">
            <v>0</v>
          </cell>
          <cell r="AT458">
            <v>0</v>
          </cell>
          <cell r="AU458">
            <v>0</v>
          </cell>
          <cell r="AV458">
            <v>40927</v>
          </cell>
          <cell r="AW458">
            <v>0</v>
          </cell>
          <cell r="AX458">
            <v>40946</v>
          </cell>
          <cell r="AY458">
            <v>40998</v>
          </cell>
          <cell r="AZ458">
            <v>136</v>
          </cell>
          <cell r="BA458">
            <v>48</v>
          </cell>
          <cell r="BB458" t="str">
            <v>On-Time/Early</v>
          </cell>
          <cell r="BC458" t="str">
            <v/>
          </cell>
          <cell r="BD458" t="str">
            <v>EXW</v>
          </cell>
          <cell r="BE458" t="str">
            <v>Arvada</v>
          </cell>
          <cell r="BF458" t="str">
            <v>BRAZIL</v>
          </cell>
          <cell r="BG458">
            <v>0</v>
          </cell>
          <cell r="BH458">
            <v>0</v>
          </cell>
          <cell r="BI458" t="str">
            <v>INCOTERMS 2000</v>
          </cell>
          <cell r="BJ458">
            <v>40869</v>
          </cell>
          <cell r="BK458">
            <v>40876</v>
          </cell>
          <cell r="BL458">
            <v>40876</v>
          </cell>
          <cell r="BM458">
            <v>40890</v>
          </cell>
          <cell r="BN458">
            <v>41012</v>
          </cell>
          <cell r="BO458">
            <v>41019</v>
          </cell>
          <cell r="BP458" t="str">
            <v>X</v>
          </cell>
          <cell r="BQ458" t="str">
            <v>X</v>
          </cell>
          <cell r="BR458" t="str">
            <v>X</v>
          </cell>
          <cell r="BS458" t="str">
            <v>X</v>
          </cell>
          <cell r="BT458" t="str">
            <v>X</v>
          </cell>
          <cell r="BU458">
            <v>41086</v>
          </cell>
          <cell r="BV458" t="str">
            <v>X</v>
          </cell>
          <cell r="BW458">
            <v>0</v>
          </cell>
          <cell r="BX458">
            <v>0</v>
          </cell>
          <cell r="BY458">
            <v>0</v>
          </cell>
          <cell r="BZ458" t="str">
            <v>X</v>
          </cell>
          <cell r="CA458" t="str">
            <v>X</v>
          </cell>
          <cell r="CB458" t="str">
            <v>X</v>
          </cell>
          <cell r="CC458">
            <v>1</v>
          </cell>
          <cell r="CD458">
            <v>0</v>
          </cell>
          <cell r="CE458">
            <v>0</v>
          </cell>
          <cell r="CF458">
            <v>0</v>
          </cell>
          <cell r="CG458">
            <v>0</v>
          </cell>
          <cell r="CH458">
            <v>0</v>
          </cell>
          <cell r="CI458">
            <v>0</v>
          </cell>
          <cell r="CJ458">
            <v>0</v>
          </cell>
          <cell r="CK458">
            <v>0</v>
          </cell>
          <cell r="CL458">
            <v>0</v>
          </cell>
          <cell r="CM458">
            <v>0</v>
          </cell>
          <cell r="CN458">
            <v>0</v>
          </cell>
          <cell r="CO458">
            <v>0</v>
          </cell>
        </row>
        <row r="459">
          <cell r="B459" t="str">
            <v>A2078582-01</v>
          </cell>
          <cell r="C459" t="str">
            <v>Novatec Fluid Systems S.A.</v>
          </cell>
          <cell r="D459" t="str">
            <v>Chapman</v>
          </cell>
          <cell r="E459">
            <v>0</v>
          </cell>
          <cell r="F459">
            <v>0</v>
          </cell>
          <cell r="G459">
            <v>0</v>
          </cell>
          <cell r="H459" t="str">
            <v>Madeleine</v>
          </cell>
          <cell r="I459" t="str">
            <v>PO-161-11</v>
          </cell>
          <cell r="J459">
            <v>0</v>
          </cell>
          <cell r="K459">
            <v>0</v>
          </cell>
          <cell r="L459">
            <v>0</v>
          </cell>
          <cell r="M459">
            <v>1</v>
          </cell>
          <cell r="N459" t="str">
            <v>LMV-801</v>
          </cell>
          <cell r="O459">
            <v>23828</v>
          </cell>
          <cell r="P459">
            <v>0</v>
          </cell>
          <cell r="Q459" t="str">
            <v>STD</v>
          </cell>
          <cell r="R459" t="str">
            <v>PA</v>
          </cell>
          <cell r="S459" t="str">
            <v>N</v>
          </cell>
          <cell r="T459" t="str">
            <v>no</v>
          </cell>
          <cell r="U459">
            <v>0</v>
          </cell>
          <cell r="V459">
            <v>40890</v>
          </cell>
          <cell r="W459">
            <v>40984</v>
          </cell>
          <cell r="X459">
            <v>41060</v>
          </cell>
          <cell r="Y459">
            <v>0</v>
          </cell>
          <cell r="Z459">
            <v>40897</v>
          </cell>
          <cell r="AA459">
            <v>40897</v>
          </cell>
          <cell r="AB459">
            <v>40897</v>
          </cell>
          <cell r="AC459">
            <v>40948</v>
          </cell>
          <cell r="AD459">
            <v>40962</v>
          </cell>
          <cell r="AE459">
            <v>40936</v>
          </cell>
          <cell r="AF459">
            <v>40939</v>
          </cell>
          <cell r="AG459">
            <v>0</v>
          </cell>
          <cell r="AH459">
            <v>41030</v>
          </cell>
          <cell r="AI459" t="str">
            <v>-</v>
          </cell>
          <cell r="AJ459">
            <v>36</v>
          </cell>
          <cell r="AK459">
            <v>24.285714285714285</v>
          </cell>
          <cell r="AL459">
            <v>0</v>
          </cell>
          <cell r="AM459">
            <v>0</v>
          </cell>
          <cell r="AN459">
            <v>0</v>
          </cell>
          <cell r="AO459">
            <v>0</v>
          </cell>
          <cell r="AP459">
            <v>0</v>
          </cell>
          <cell r="AQ459">
            <v>0</v>
          </cell>
          <cell r="AR459">
            <v>0</v>
          </cell>
          <cell r="AS459">
            <v>0</v>
          </cell>
          <cell r="AT459">
            <v>0</v>
          </cell>
          <cell r="AU459">
            <v>0</v>
          </cell>
          <cell r="AV459">
            <v>40933</v>
          </cell>
          <cell r="AW459">
            <v>0</v>
          </cell>
          <cell r="AX459">
            <v>40956</v>
          </cell>
          <cell r="AY459">
            <v>41087</v>
          </cell>
          <cell r="AZ459">
            <v>197</v>
          </cell>
          <cell r="BA459">
            <v>32</v>
          </cell>
          <cell r="BB459" t="str">
            <v>On-Time/Early</v>
          </cell>
          <cell r="BC459" t="str">
            <v/>
          </cell>
          <cell r="BD459" t="str">
            <v>FCA</v>
          </cell>
          <cell r="BE459" t="str">
            <v>Miami</v>
          </cell>
          <cell r="BF459" t="str">
            <v>Columbia</v>
          </cell>
          <cell r="BG459">
            <v>0</v>
          </cell>
          <cell r="BH459">
            <v>0</v>
          </cell>
          <cell r="BI459" t="str">
            <v>IncoTerm 2000</v>
          </cell>
          <cell r="BJ459">
            <v>40897</v>
          </cell>
          <cell r="BK459">
            <v>40904</v>
          </cell>
          <cell r="BL459">
            <v>40904</v>
          </cell>
          <cell r="BM459">
            <v>40918</v>
          </cell>
          <cell r="BN459">
            <v>41074</v>
          </cell>
          <cell r="BO459">
            <v>41081</v>
          </cell>
          <cell r="BP459" t="str">
            <v>X</v>
          </cell>
          <cell r="BQ459" t="str">
            <v>X</v>
          </cell>
          <cell r="BR459" t="str">
            <v>X</v>
          </cell>
          <cell r="BS459" t="str">
            <v>X</v>
          </cell>
          <cell r="BT459" t="str">
            <v>X</v>
          </cell>
          <cell r="BU459">
            <v>41106</v>
          </cell>
          <cell r="BV459" t="str">
            <v>X</v>
          </cell>
          <cell r="BW459">
            <v>0</v>
          </cell>
          <cell r="BX459">
            <v>0</v>
          </cell>
          <cell r="BY459">
            <v>0</v>
          </cell>
          <cell r="BZ459" t="str">
            <v>X</v>
          </cell>
          <cell r="CA459" t="str">
            <v>X</v>
          </cell>
          <cell r="CB459" t="str">
            <v>X</v>
          </cell>
          <cell r="CC459">
            <v>1</v>
          </cell>
          <cell r="CD459">
            <v>0</v>
          </cell>
          <cell r="CE459">
            <v>0</v>
          </cell>
          <cell r="CF459">
            <v>0</v>
          </cell>
          <cell r="CG459">
            <v>0</v>
          </cell>
          <cell r="CH459">
            <v>0</v>
          </cell>
          <cell r="CI459">
            <v>0</v>
          </cell>
          <cell r="CJ459">
            <v>0</v>
          </cell>
          <cell r="CK459">
            <v>0</v>
          </cell>
          <cell r="CL459">
            <v>0</v>
          </cell>
          <cell r="CM459">
            <v>0</v>
          </cell>
          <cell r="CN459">
            <v>0</v>
          </cell>
          <cell r="CO459">
            <v>0</v>
          </cell>
        </row>
        <row r="460">
          <cell r="B460" t="str">
            <v>C2034799-01</v>
          </cell>
          <cell r="C460" t="str">
            <v>Hanwha Engineering - Orange Project</v>
          </cell>
          <cell r="D460" t="str">
            <v>Pastore</v>
          </cell>
          <cell r="E460">
            <v>0</v>
          </cell>
          <cell r="F460">
            <v>0</v>
          </cell>
          <cell r="G460">
            <v>0</v>
          </cell>
          <cell r="H460" t="str">
            <v>Christina</v>
          </cell>
          <cell r="I460" t="str">
            <v>11A1101I-55-PO-025</v>
          </cell>
          <cell r="J460">
            <v>0</v>
          </cell>
          <cell r="K460">
            <v>0</v>
          </cell>
          <cell r="L460">
            <v>0</v>
          </cell>
          <cell r="M460">
            <v>1</v>
          </cell>
          <cell r="N460" t="str">
            <v>LF-2440</v>
          </cell>
          <cell r="O460">
            <v>3400000</v>
          </cell>
          <cell r="P460">
            <v>0</v>
          </cell>
          <cell r="Q460" t="str">
            <v>CPX</v>
          </cell>
          <cell r="R460" t="str">
            <v>Pinn/API</v>
          </cell>
          <cell r="S460" t="str">
            <v>Y</v>
          </cell>
          <cell r="T460" t="str">
            <v>no</v>
          </cell>
          <cell r="U460">
            <v>0</v>
          </cell>
          <cell r="V460">
            <v>40779</v>
          </cell>
          <cell r="W460">
            <v>41136</v>
          </cell>
          <cell r="X460">
            <v>41243</v>
          </cell>
          <cell r="Y460">
            <v>0</v>
          </cell>
          <cell r="Z460">
            <v>40786</v>
          </cell>
          <cell r="AA460">
            <v>40786</v>
          </cell>
          <cell r="AB460">
            <v>40793</v>
          </cell>
          <cell r="AC460">
            <v>40963</v>
          </cell>
          <cell r="AD460">
            <v>40991</v>
          </cell>
          <cell r="AE460">
            <v>40926</v>
          </cell>
          <cell r="AF460">
            <v>40940</v>
          </cell>
          <cell r="AG460">
            <v>0</v>
          </cell>
          <cell r="AH460">
            <v>41213</v>
          </cell>
          <cell r="AI460">
            <v>41089</v>
          </cell>
          <cell r="AJ460">
            <v>116</v>
          </cell>
          <cell r="AK460">
            <v>66.285714285714292</v>
          </cell>
          <cell r="AL460">
            <v>0</v>
          </cell>
          <cell r="AM460">
            <v>0</v>
          </cell>
          <cell r="AN460">
            <v>0</v>
          </cell>
          <cell r="AO460">
            <v>0</v>
          </cell>
          <cell r="AP460">
            <v>0</v>
          </cell>
          <cell r="AQ460">
            <v>0</v>
          </cell>
          <cell r="AR460">
            <v>0</v>
          </cell>
          <cell r="AS460">
            <v>0</v>
          </cell>
          <cell r="AT460">
            <v>0</v>
          </cell>
          <cell r="AU460">
            <v>0</v>
          </cell>
          <cell r="AV460">
            <v>41082</v>
          </cell>
          <cell r="AW460">
            <v>0</v>
          </cell>
          <cell r="AX460">
            <v>41089</v>
          </cell>
          <cell r="AY460">
            <v>41257</v>
          </cell>
          <cell r="AZ460">
            <v>478</v>
          </cell>
          <cell r="BA460">
            <v>218</v>
          </cell>
          <cell r="BB460" t="str">
            <v>Late</v>
          </cell>
          <cell r="BC460" t="str">
            <v/>
          </cell>
          <cell r="BD460" t="str">
            <v>FOB</v>
          </cell>
          <cell r="BE460">
            <v>0</v>
          </cell>
          <cell r="BF460">
            <v>0</v>
          </cell>
          <cell r="BG460">
            <v>0</v>
          </cell>
          <cell r="BH460" t="str">
            <v>SD</v>
          </cell>
          <cell r="BI460">
            <v>0</v>
          </cell>
          <cell r="BJ460">
            <v>40786</v>
          </cell>
          <cell r="BK460">
            <v>40793</v>
          </cell>
          <cell r="BL460">
            <v>40821</v>
          </cell>
          <cell r="BM460">
            <v>40807</v>
          </cell>
          <cell r="BN460">
            <v>41285</v>
          </cell>
          <cell r="BO460">
            <v>41292</v>
          </cell>
          <cell r="BP460" t="str">
            <v>X</v>
          </cell>
          <cell r="BQ460" t="str">
            <v>X</v>
          </cell>
          <cell r="BR460" t="str">
            <v>X</v>
          </cell>
          <cell r="BS460" t="str">
            <v>X</v>
          </cell>
          <cell r="BT460" t="str">
            <v>X</v>
          </cell>
          <cell r="BU460" t="str">
            <v>X</v>
          </cell>
          <cell r="BV460" t="str">
            <v>X</v>
          </cell>
          <cell r="BW460">
            <v>0</v>
          </cell>
          <cell r="BX460">
            <v>0</v>
          </cell>
          <cell r="BY460">
            <v>0</v>
          </cell>
          <cell r="BZ460" t="str">
            <v>X</v>
          </cell>
          <cell r="CA460" t="str">
            <v>X</v>
          </cell>
          <cell r="CB460" t="str">
            <v>X</v>
          </cell>
          <cell r="CC460">
            <v>1</v>
          </cell>
          <cell r="CD460">
            <v>0</v>
          </cell>
          <cell r="CE460">
            <v>0</v>
          </cell>
          <cell r="CF460">
            <v>0</v>
          </cell>
          <cell r="CG460">
            <v>0</v>
          </cell>
          <cell r="CH460">
            <v>0</v>
          </cell>
          <cell r="CI460">
            <v>0</v>
          </cell>
          <cell r="CJ460">
            <v>0</v>
          </cell>
          <cell r="CK460">
            <v>0</v>
          </cell>
          <cell r="CL460">
            <v>0</v>
          </cell>
          <cell r="CM460">
            <v>0</v>
          </cell>
          <cell r="CN460">
            <v>0</v>
          </cell>
          <cell r="CO460">
            <v>0</v>
          </cell>
        </row>
        <row r="461">
          <cell r="B461" t="str">
            <v>C2072766-01</v>
          </cell>
          <cell r="C461" t="str">
            <v>Kinder Morgan / Snyder Gas Plant</v>
          </cell>
          <cell r="D461" t="str">
            <v>Jones</v>
          </cell>
          <cell r="E461">
            <v>0</v>
          </cell>
          <cell r="F461">
            <v>0</v>
          </cell>
          <cell r="G461">
            <v>0</v>
          </cell>
          <cell r="H461" t="str">
            <v>Kursten</v>
          </cell>
          <cell r="I461" t="str">
            <v>424385-0-CONT</v>
          </cell>
          <cell r="J461">
            <v>0</v>
          </cell>
          <cell r="K461">
            <v>0</v>
          </cell>
          <cell r="L461">
            <v>0</v>
          </cell>
          <cell r="M461">
            <v>1</v>
          </cell>
          <cell r="N461" t="str">
            <v>LMC-311P</v>
          </cell>
          <cell r="O461">
            <v>111823</v>
          </cell>
          <cell r="P461">
            <v>0</v>
          </cell>
          <cell r="Q461" t="str">
            <v>STD</v>
          </cell>
          <cell r="R461" t="str">
            <v>CA</v>
          </cell>
          <cell r="S461" t="str">
            <v>N</v>
          </cell>
          <cell r="T461" t="str">
            <v>no</v>
          </cell>
          <cell r="U461">
            <v>0</v>
          </cell>
          <cell r="V461">
            <v>40876</v>
          </cell>
          <cell r="W461">
            <v>41001</v>
          </cell>
          <cell r="X461">
            <v>41029</v>
          </cell>
          <cell r="Y461">
            <v>0</v>
          </cell>
          <cell r="Z461">
            <v>40883</v>
          </cell>
          <cell r="AA461">
            <v>40883</v>
          </cell>
          <cell r="AB461">
            <v>40890</v>
          </cell>
          <cell r="AC461">
            <v>40917</v>
          </cell>
          <cell r="AD461">
            <v>40931</v>
          </cell>
          <cell r="AE461">
            <v>40937</v>
          </cell>
          <cell r="AF461">
            <v>40941</v>
          </cell>
          <cell r="AG461">
            <v>0</v>
          </cell>
          <cell r="AH461">
            <v>40999</v>
          </cell>
          <cell r="AI461" t="str">
            <v>-</v>
          </cell>
          <cell r="AJ461">
            <v>48</v>
          </cell>
          <cell r="AK461">
            <v>21.857142857142858</v>
          </cell>
          <cell r="AL461">
            <v>0</v>
          </cell>
          <cell r="AM461">
            <v>0</v>
          </cell>
          <cell r="AN461">
            <v>0</v>
          </cell>
          <cell r="AO461">
            <v>0</v>
          </cell>
          <cell r="AP461">
            <v>40934</v>
          </cell>
          <cell r="AQ461">
            <v>40934</v>
          </cell>
          <cell r="AR461">
            <v>0</v>
          </cell>
          <cell r="AS461">
            <v>0</v>
          </cell>
          <cell r="AT461">
            <v>0</v>
          </cell>
          <cell r="AU461">
            <v>0</v>
          </cell>
          <cell r="AV461">
            <v>40948</v>
          </cell>
          <cell r="AW461">
            <v>0</v>
          </cell>
          <cell r="AX461">
            <v>40952</v>
          </cell>
          <cell r="AY461">
            <v>41029</v>
          </cell>
          <cell r="AZ461">
            <v>153</v>
          </cell>
          <cell r="BA461">
            <v>53</v>
          </cell>
          <cell r="BB461" t="str">
            <v>Late</v>
          </cell>
          <cell r="BC461" t="str">
            <v>Late</v>
          </cell>
          <cell r="BD461" t="str">
            <v>FCA</v>
          </cell>
          <cell r="BE461" t="str">
            <v>Arvada</v>
          </cell>
          <cell r="BF461" t="str">
            <v>USA</v>
          </cell>
          <cell r="BG461">
            <v>0</v>
          </cell>
          <cell r="BH461" t="str">
            <v>DI</v>
          </cell>
          <cell r="BI461" t="str">
            <v>Inco Terms 2000</v>
          </cell>
          <cell r="BJ461">
            <v>40883</v>
          </cell>
          <cell r="BK461">
            <v>40890</v>
          </cell>
          <cell r="BL461">
            <v>40897</v>
          </cell>
          <cell r="BM461">
            <v>40904</v>
          </cell>
          <cell r="BN461">
            <v>41043</v>
          </cell>
          <cell r="BO461">
            <v>41050</v>
          </cell>
          <cell r="BP461" t="str">
            <v>-</v>
          </cell>
          <cell r="BQ461" t="str">
            <v>-</v>
          </cell>
          <cell r="BR461" t="str">
            <v>X</v>
          </cell>
          <cell r="BS461" t="str">
            <v>-</v>
          </cell>
          <cell r="BT461" t="str">
            <v>-</v>
          </cell>
          <cell r="BU461">
            <v>41102</v>
          </cell>
          <cell r="BV461">
            <v>41102</v>
          </cell>
          <cell r="BW461">
            <v>0</v>
          </cell>
          <cell r="BX461">
            <v>0</v>
          </cell>
          <cell r="BY461">
            <v>0</v>
          </cell>
          <cell r="BZ461" t="str">
            <v>-</v>
          </cell>
          <cell r="CA461" t="str">
            <v>-</v>
          </cell>
          <cell r="CB461" t="str">
            <v>X</v>
          </cell>
          <cell r="CC461">
            <v>1</v>
          </cell>
          <cell r="CD461">
            <v>0</v>
          </cell>
          <cell r="CE461">
            <v>0</v>
          </cell>
          <cell r="CF461">
            <v>0</v>
          </cell>
          <cell r="CG461">
            <v>0</v>
          </cell>
          <cell r="CH461">
            <v>0</v>
          </cell>
          <cell r="CI461">
            <v>0</v>
          </cell>
          <cell r="CJ461">
            <v>0</v>
          </cell>
          <cell r="CK461">
            <v>0</v>
          </cell>
          <cell r="CL461">
            <v>0</v>
          </cell>
          <cell r="CM461">
            <v>0</v>
          </cell>
          <cell r="CN461">
            <v>0</v>
          </cell>
          <cell r="CO461">
            <v>0</v>
          </cell>
        </row>
        <row r="462">
          <cell r="B462" t="str">
            <v>C2083073-01</v>
          </cell>
          <cell r="C462" t="str">
            <v>Winn Consulting / Plains Marketing</v>
          </cell>
          <cell r="D462" t="str">
            <v>Fox</v>
          </cell>
          <cell r="E462">
            <v>0</v>
          </cell>
          <cell r="F462">
            <v>0</v>
          </cell>
          <cell r="G462">
            <v>0</v>
          </cell>
          <cell r="H462" t="str">
            <v>Michelle</v>
          </cell>
          <cell r="I462" t="str">
            <v>W-11-040-22-001</v>
          </cell>
          <cell r="J462" t="str">
            <v>K-101</v>
          </cell>
          <cell r="K462">
            <v>0</v>
          </cell>
          <cell r="L462">
            <v>0</v>
          </cell>
          <cell r="M462">
            <v>1</v>
          </cell>
          <cell r="N462" t="str">
            <v>LMC311P</v>
          </cell>
          <cell r="O462">
            <v>136367</v>
          </cell>
          <cell r="P462">
            <v>0</v>
          </cell>
          <cell r="Q462" t="str">
            <v>STD</v>
          </cell>
          <cell r="R462" t="str">
            <v>CB</v>
          </cell>
          <cell r="S462">
            <v>0</v>
          </cell>
          <cell r="T462">
            <v>0</v>
          </cell>
          <cell r="U462">
            <v>0</v>
          </cell>
          <cell r="V462">
            <v>40899</v>
          </cell>
          <cell r="W462">
            <v>41009</v>
          </cell>
          <cell r="X462">
            <v>40998</v>
          </cell>
          <cell r="Y462">
            <v>0</v>
          </cell>
          <cell r="Z462">
            <v>40906</v>
          </cell>
          <cell r="AA462">
            <v>40906</v>
          </cell>
          <cell r="AB462">
            <v>40913</v>
          </cell>
          <cell r="AC462">
            <v>40886</v>
          </cell>
          <cell r="AD462">
            <v>40900</v>
          </cell>
          <cell r="AE462">
            <v>40938</v>
          </cell>
          <cell r="AF462">
            <v>40942</v>
          </cell>
          <cell r="AG462">
            <v>0</v>
          </cell>
          <cell r="AH462">
            <v>40968</v>
          </cell>
          <cell r="AI462" t="str">
            <v>-</v>
          </cell>
          <cell r="AJ462">
            <v>32</v>
          </cell>
          <cell r="AK462">
            <v>14.142857142857142</v>
          </cell>
          <cell r="AL462">
            <v>0</v>
          </cell>
          <cell r="AM462">
            <v>0</v>
          </cell>
          <cell r="AN462">
            <v>0</v>
          </cell>
          <cell r="AO462">
            <v>0</v>
          </cell>
          <cell r="AP462">
            <v>0</v>
          </cell>
          <cell r="AQ462">
            <v>0</v>
          </cell>
          <cell r="AR462">
            <v>40945</v>
          </cell>
          <cell r="AS462">
            <v>40945</v>
          </cell>
          <cell r="AT462">
            <v>0</v>
          </cell>
          <cell r="AU462">
            <v>0</v>
          </cell>
          <cell r="AV462">
            <v>40945</v>
          </cell>
          <cell r="AW462">
            <v>0</v>
          </cell>
          <cell r="AX462">
            <v>40948</v>
          </cell>
          <cell r="AY462">
            <v>41008</v>
          </cell>
          <cell r="AZ462">
            <v>109</v>
          </cell>
          <cell r="BA462">
            <v>33</v>
          </cell>
          <cell r="BB462" t="str">
            <v>Late</v>
          </cell>
          <cell r="BC462" t="str">
            <v/>
          </cell>
          <cell r="BD462" t="str">
            <v>FCA</v>
          </cell>
          <cell r="BE462" t="str">
            <v>Arvada</v>
          </cell>
          <cell r="BF462" t="str">
            <v>USA</v>
          </cell>
          <cell r="BG462">
            <v>0</v>
          </cell>
          <cell r="BH462" t="str">
            <v>DI</v>
          </cell>
          <cell r="BI462">
            <v>0</v>
          </cell>
          <cell r="BJ462">
            <v>40906</v>
          </cell>
          <cell r="BK462">
            <v>40913</v>
          </cell>
          <cell r="BL462">
            <v>40929</v>
          </cell>
          <cell r="BM462">
            <v>40927</v>
          </cell>
          <cell r="BN462">
            <v>41012</v>
          </cell>
          <cell r="BO462">
            <v>41019</v>
          </cell>
          <cell r="BP462" t="str">
            <v>X</v>
          </cell>
          <cell r="BQ462" t="str">
            <v>X</v>
          </cell>
          <cell r="BR462" t="str">
            <v>X</v>
          </cell>
          <cell r="BS462" t="str">
            <v>X</v>
          </cell>
          <cell r="BT462" t="str">
            <v>X</v>
          </cell>
          <cell r="BU462">
            <v>41061</v>
          </cell>
          <cell r="BV462">
            <v>41061</v>
          </cell>
          <cell r="BW462">
            <v>0</v>
          </cell>
          <cell r="BX462">
            <v>0</v>
          </cell>
          <cell r="BY462">
            <v>0</v>
          </cell>
          <cell r="BZ462" t="str">
            <v>X</v>
          </cell>
          <cell r="CA462" t="str">
            <v>X</v>
          </cell>
          <cell r="CB462" t="str">
            <v>X</v>
          </cell>
          <cell r="CC462">
            <v>1</v>
          </cell>
          <cell r="CD462" t="str">
            <v>FD &amp; AM has been submitted</v>
          </cell>
          <cell r="CE462">
            <v>0</v>
          </cell>
          <cell r="CF462">
            <v>0</v>
          </cell>
          <cell r="CG462">
            <v>0</v>
          </cell>
          <cell r="CH462">
            <v>0</v>
          </cell>
          <cell r="CI462">
            <v>0</v>
          </cell>
          <cell r="CJ462">
            <v>0</v>
          </cell>
          <cell r="CK462">
            <v>0</v>
          </cell>
          <cell r="CL462">
            <v>0</v>
          </cell>
          <cell r="CM462">
            <v>0</v>
          </cell>
          <cell r="CN462">
            <v>0</v>
          </cell>
          <cell r="CO462">
            <v>0</v>
          </cell>
        </row>
        <row r="463">
          <cell r="B463" t="str">
            <v>C2083070-01</v>
          </cell>
          <cell r="C463" t="str">
            <v>Winn Consulting / Plains Marketing</v>
          </cell>
          <cell r="D463" t="str">
            <v>Fox</v>
          </cell>
          <cell r="E463">
            <v>0</v>
          </cell>
          <cell r="F463">
            <v>0</v>
          </cell>
          <cell r="G463">
            <v>0</v>
          </cell>
          <cell r="H463" t="str">
            <v>Michelle</v>
          </cell>
          <cell r="I463" t="str">
            <v>W-11-039-22-001</v>
          </cell>
          <cell r="J463" t="str">
            <v>K-101</v>
          </cell>
          <cell r="K463">
            <v>0</v>
          </cell>
          <cell r="L463">
            <v>0</v>
          </cell>
          <cell r="M463">
            <v>1</v>
          </cell>
          <cell r="N463" t="str">
            <v>LMC311P</v>
          </cell>
          <cell r="O463">
            <v>136367</v>
          </cell>
          <cell r="P463">
            <v>0</v>
          </cell>
          <cell r="Q463" t="str">
            <v>STD</v>
          </cell>
          <cell r="R463" t="str">
            <v>CB</v>
          </cell>
          <cell r="S463">
            <v>0</v>
          </cell>
          <cell r="T463">
            <v>0</v>
          </cell>
          <cell r="U463">
            <v>0</v>
          </cell>
          <cell r="V463">
            <v>40899</v>
          </cell>
          <cell r="W463">
            <v>41009</v>
          </cell>
          <cell r="X463">
            <v>41029</v>
          </cell>
          <cell r="Y463">
            <v>0</v>
          </cell>
          <cell r="Z463">
            <v>40906</v>
          </cell>
          <cell r="AA463">
            <v>40906</v>
          </cell>
          <cell r="AB463">
            <v>40913</v>
          </cell>
          <cell r="AC463">
            <v>40917</v>
          </cell>
          <cell r="AD463">
            <v>40931</v>
          </cell>
          <cell r="AE463">
            <v>40938</v>
          </cell>
          <cell r="AF463">
            <v>40942</v>
          </cell>
          <cell r="AG463">
            <v>0</v>
          </cell>
          <cell r="AH463">
            <v>40999</v>
          </cell>
          <cell r="AI463" t="str">
            <v>-</v>
          </cell>
          <cell r="AJ463">
            <v>32</v>
          </cell>
          <cell r="AK463">
            <v>18.571428571428573</v>
          </cell>
          <cell r="AL463">
            <v>0</v>
          </cell>
          <cell r="AM463">
            <v>0</v>
          </cell>
          <cell r="AN463">
            <v>0</v>
          </cell>
          <cell r="AO463">
            <v>0</v>
          </cell>
          <cell r="AP463">
            <v>40934</v>
          </cell>
          <cell r="AQ463">
            <v>40934</v>
          </cell>
          <cell r="AR463">
            <v>40941</v>
          </cell>
          <cell r="AS463" t="str">
            <v>no</v>
          </cell>
          <cell r="AT463">
            <v>0</v>
          </cell>
          <cell r="AU463">
            <v>0</v>
          </cell>
          <cell r="AV463">
            <v>40948</v>
          </cell>
          <cell r="AW463">
            <v>0</v>
          </cell>
          <cell r="AX463">
            <v>40952</v>
          </cell>
          <cell r="AY463">
            <v>41029</v>
          </cell>
          <cell r="AZ463">
            <v>130</v>
          </cell>
          <cell r="BA463">
            <v>36</v>
          </cell>
          <cell r="BB463" t="str">
            <v>Late</v>
          </cell>
          <cell r="BC463" t="str">
            <v>Late</v>
          </cell>
          <cell r="BD463" t="str">
            <v>FCA</v>
          </cell>
          <cell r="BE463" t="str">
            <v>Arvada</v>
          </cell>
          <cell r="BF463" t="str">
            <v>USA</v>
          </cell>
          <cell r="BG463">
            <v>0</v>
          </cell>
          <cell r="BH463" t="str">
            <v>DI</v>
          </cell>
          <cell r="BI463">
            <v>0</v>
          </cell>
          <cell r="BJ463">
            <v>40906</v>
          </cell>
          <cell r="BK463">
            <v>40913</v>
          </cell>
          <cell r="BL463">
            <v>40929</v>
          </cell>
          <cell r="BM463">
            <v>40927</v>
          </cell>
          <cell r="BN463">
            <v>41043</v>
          </cell>
          <cell r="BO463">
            <v>41050</v>
          </cell>
          <cell r="BP463" t="str">
            <v>X</v>
          </cell>
          <cell r="BQ463" t="str">
            <v>X</v>
          </cell>
          <cell r="BR463" t="str">
            <v>X</v>
          </cell>
          <cell r="BS463" t="str">
            <v>X</v>
          </cell>
          <cell r="BT463" t="str">
            <v>X</v>
          </cell>
          <cell r="BU463">
            <v>41070</v>
          </cell>
          <cell r="BV463">
            <v>41070</v>
          </cell>
          <cell r="BW463">
            <v>0</v>
          </cell>
          <cell r="BX463">
            <v>0</v>
          </cell>
          <cell r="BY463">
            <v>0</v>
          </cell>
          <cell r="BZ463" t="str">
            <v>X</v>
          </cell>
          <cell r="CA463" t="str">
            <v>X</v>
          </cell>
          <cell r="CB463" t="str">
            <v>X</v>
          </cell>
          <cell r="CC463">
            <v>1</v>
          </cell>
          <cell r="CD463" t="str">
            <v>FD &amp; AM has been submitted</v>
          </cell>
          <cell r="CE463">
            <v>0</v>
          </cell>
          <cell r="CF463">
            <v>0</v>
          </cell>
          <cell r="CG463">
            <v>0</v>
          </cell>
          <cell r="CH463">
            <v>0</v>
          </cell>
          <cell r="CI463">
            <v>0</v>
          </cell>
          <cell r="CJ463">
            <v>0</v>
          </cell>
          <cell r="CK463">
            <v>0</v>
          </cell>
          <cell r="CL463">
            <v>0</v>
          </cell>
          <cell r="CM463">
            <v>0</v>
          </cell>
          <cell r="CN463">
            <v>0</v>
          </cell>
          <cell r="CO463">
            <v>0</v>
          </cell>
        </row>
        <row r="464">
          <cell r="B464" t="str">
            <v>A2067419-01-02</v>
          </cell>
          <cell r="C464" t="str">
            <v>National Process Equipment, Inc.</v>
          </cell>
          <cell r="D464" t="str">
            <v>Kennedy</v>
          </cell>
          <cell r="E464">
            <v>0</v>
          </cell>
          <cell r="F464">
            <v>0</v>
          </cell>
          <cell r="G464">
            <v>0</v>
          </cell>
          <cell r="H464" t="str">
            <v>Christina</v>
          </cell>
          <cell r="I464" t="str">
            <v>PUR437874</v>
          </cell>
          <cell r="J464">
            <v>0</v>
          </cell>
          <cell r="K464">
            <v>0</v>
          </cell>
          <cell r="L464">
            <v>0</v>
          </cell>
          <cell r="M464">
            <v>2</v>
          </cell>
          <cell r="N464" t="str">
            <v>LMV-801</v>
          </cell>
          <cell r="O464">
            <v>46699.33</v>
          </cell>
          <cell r="P464">
            <v>0</v>
          </cell>
          <cell r="Q464" t="str">
            <v>STD</v>
          </cell>
          <cell r="R464" t="str">
            <v>PA</v>
          </cell>
          <cell r="S464" t="str">
            <v>N</v>
          </cell>
          <cell r="T464" t="str">
            <v>no</v>
          </cell>
          <cell r="U464">
            <v>0</v>
          </cell>
          <cell r="V464">
            <v>40858</v>
          </cell>
          <cell r="W464">
            <v>40989</v>
          </cell>
          <cell r="X464">
            <v>40981</v>
          </cell>
          <cell r="Y464">
            <v>0</v>
          </cell>
          <cell r="Z464">
            <v>40865</v>
          </cell>
          <cell r="AA464">
            <v>40865</v>
          </cell>
          <cell r="AB464">
            <v>40865</v>
          </cell>
          <cell r="AC464">
            <v>40869</v>
          </cell>
          <cell r="AD464">
            <v>40883</v>
          </cell>
          <cell r="AE464">
            <v>40941</v>
          </cell>
          <cell r="AF464">
            <v>40944</v>
          </cell>
          <cell r="AG464">
            <v>0</v>
          </cell>
          <cell r="AH464">
            <v>40951</v>
          </cell>
          <cell r="AI464" t="str">
            <v>-</v>
          </cell>
          <cell r="AJ464">
            <v>61</v>
          </cell>
          <cell r="AK464">
            <v>17.571428571428573</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40981</v>
          </cell>
          <cell r="AZ464">
            <v>123</v>
          </cell>
          <cell r="BA464" t="str">
            <v/>
          </cell>
          <cell r="BB464" t="str">
            <v/>
          </cell>
          <cell r="BC464" t="str">
            <v/>
          </cell>
          <cell r="BD464" t="str">
            <v>FCA</v>
          </cell>
          <cell r="BE464" t="str">
            <v>Arvada</v>
          </cell>
          <cell r="BF464" t="str">
            <v>Canada</v>
          </cell>
          <cell r="BG464">
            <v>0</v>
          </cell>
          <cell r="BH464">
            <v>0</v>
          </cell>
          <cell r="BI464">
            <v>0</v>
          </cell>
          <cell r="BJ464">
            <v>40865</v>
          </cell>
          <cell r="BK464">
            <v>40872</v>
          </cell>
          <cell r="BL464">
            <v>40872</v>
          </cell>
          <cell r="BM464">
            <v>40886</v>
          </cell>
          <cell r="BN464">
            <v>40995</v>
          </cell>
          <cell r="BO464">
            <v>41002</v>
          </cell>
          <cell r="BP464" t="str">
            <v>X</v>
          </cell>
          <cell r="BQ464" t="str">
            <v>X</v>
          </cell>
          <cell r="BR464" t="str">
            <v>X</v>
          </cell>
          <cell r="BS464" t="str">
            <v>X</v>
          </cell>
          <cell r="BT464" t="str">
            <v>X</v>
          </cell>
          <cell r="BU464" t="str">
            <v>X</v>
          </cell>
          <cell r="BV464" t="str">
            <v>X</v>
          </cell>
          <cell r="BW464">
            <v>0</v>
          </cell>
          <cell r="BX464">
            <v>0</v>
          </cell>
          <cell r="BY464">
            <v>0</v>
          </cell>
          <cell r="BZ464" t="str">
            <v>X</v>
          </cell>
          <cell r="CA464" t="str">
            <v>X</v>
          </cell>
          <cell r="CB464" t="str">
            <v>X</v>
          </cell>
          <cell r="CC464">
            <v>1</v>
          </cell>
          <cell r="CD464">
            <v>0</v>
          </cell>
          <cell r="CE464">
            <v>0</v>
          </cell>
          <cell r="CF464">
            <v>0</v>
          </cell>
          <cell r="CG464">
            <v>0</v>
          </cell>
          <cell r="CH464">
            <v>0</v>
          </cell>
          <cell r="CI464">
            <v>0</v>
          </cell>
          <cell r="CJ464">
            <v>0</v>
          </cell>
          <cell r="CK464">
            <v>0</v>
          </cell>
          <cell r="CL464">
            <v>0</v>
          </cell>
          <cell r="CM464">
            <v>0</v>
          </cell>
          <cell r="CN464">
            <v>0</v>
          </cell>
          <cell r="CO464">
            <v>0</v>
          </cell>
        </row>
        <row r="465">
          <cell r="B465" t="str">
            <v>A2083943-01</v>
          </cell>
          <cell r="C465" t="str">
            <v>CHS/Cenex Refinery</v>
          </cell>
          <cell r="D465" t="str">
            <v>Boening</v>
          </cell>
          <cell r="E465">
            <v>0</v>
          </cell>
          <cell r="F465">
            <v>0</v>
          </cell>
          <cell r="G465">
            <v>0</v>
          </cell>
          <cell r="H465" t="str">
            <v>Audrey</v>
          </cell>
          <cell r="I465">
            <v>166120</v>
          </cell>
          <cell r="J465">
            <v>0</v>
          </cell>
          <cell r="K465">
            <v>0</v>
          </cell>
          <cell r="L465">
            <v>0</v>
          </cell>
          <cell r="M465">
            <v>1</v>
          </cell>
          <cell r="N465" t="str">
            <v>LMV-806</v>
          </cell>
          <cell r="O465">
            <v>35988</v>
          </cell>
          <cell r="P465">
            <v>0</v>
          </cell>
          <cell r="Q465" t="str">
            <v>STD</v>
          </cell>
          <cell r="R465" t="str">
            <v>PA</v>
          </cell>
          <cell r="S465" t="str">
            <v>N</v>
          </cell>
          <cell r="T465" t="str">
            <v>N</v>
          </cell>
          <cell r="U465">
            <v>0</v>
          </cell>
          <cell r="V465">
            <v>40906</v>
          </cell>
          <cell r="W465">
            <v>40989</v>
          </cell>
          <cell r="X465">
            <v>40998</v>
          </cell>
          <cell r="Y465">
            <v>0</v>
          </cell>
          <cell r="Z465">
            <v>40913</v>
          </cell>
          <cell r="AA465">
            <v>40913</v>
          </cell>
          <cell r="AB465">
            <v>40913</v>
          </cell>
          <cell r="AC465">
            <v>40886</v>
          </cell>
          <cell r="AD465">
            <v>40900</v>
          </cell>
          <cell r="AE465">
            <v>40941</v>
          </cell>
          <cell r="AF465">
            <v>40944</v>
          </cell>
          <cell r="AG465">
            <v>0</v>
          </cell>
          <cell r="AH465">
            <v>40968</v>
          </cell>
          <cell r="AI465" t="str">
            <v>-</v>
          </cell>
          <cell r="AJ465">
            <v>27</v>
          </cell>
          <cell r="AK465">
            <v>13.142857142857142</v>
          </cell>
          <cell r="AL465">
            <v>0</v>
          </cell>
          <cell r="AM465">
            <v>0</v>
          </cell>
          <cell r="AN465">
            <v>0</v>
          </cell>
          <cell r="AO465">
            <v>0</v>
          </cell>
          <cell r="AP465">
            <v>0</v>
          </cell>
          <cell r="AQ465">
            <v>0</v>
          </cell>
          <cell r="AR465">
            <v>0</v>
          </cell>
          <cell r="AS465">
            <v>0</v>
          </cell>
          <cell r="AT465">
            <v>0</v>
          </cell>
          <cell r="AU465">
            <v>0</v>
          </cell>
          <cell r="AV465">
            <v>40926</v>
          </cell>
          <cell r="AW465">
            <v>0</v>
          </cell>
          <cell r="AX465">
            <v>40947</v>
          </cell>
          <cell r="AY465">
            <v>41010</v>
          </cell>
          <cell r="AZ465">
            <v>104</v>
          </cell>
          <cell r="BA465">
            <v>15</v>
          </cell>
          <cell r="BB465" t="str">
            <v>On-Time/Early</v>
          </cell>
          <cell r="BC465" t="str">
            <v/>
          </cell>
          <cell r="BD465" t="str">
            <v>FOB</v>
          </cell>
          <cell r="BE465" t="str">
            <v>Arvada</v>
          </cell>
          <cell r="BF465" t="str">
            <v>USA</v>
          </cell>
          <cell r="BG465">
            <v>0</v>
          </cell>
          <cell r="BH465" t="str">
            <v>SA</v>
          </cell>
          <cell r="BI465">
            <v>0</v>
          </cell>
          <cell r="BJ465">
            <v>40913</v>
          </cell>
          <cell r="BK465">
            <v>40920</v>
          </cell>
          <cell r="BL465">
            <v>40920</v>
          </cell>
          <cell r="BM465">
            <v>40934</v>
          </cell>
          <cell r="BN465">
            <v>41012</v>
          </cell>
          <cell r="BO465">
            <v>41019</v>
          </cell>
          <cell r="BP465" t="str">
            <v>x</v>
          </cell>
          <cell r="BQ465" t="str">
            <v>x</v>
          </cell>
          <cell r="BR465" t="str">
            <v>x</v>
          </cell>
          <cell r="BS465" t="str">
            <v>x</v>
          </cell>
          <cell r="BT465" t="str">
            <v>x</v>
          </cell>
          <cell r="BU465" t="str">
            <v>X</v>
          </cell>
          <cell r="BV465">
            <v>41086</v>
          </cell>
          <cell r="BW465">
            <v>0</v>
          </cell>
          <cell r="BX465">
            <v>0</v>
          </cell>
          <cell r="BY465">
            <v>0</v>
          </cell>
          <cell r="BZ465" t="str">
            <v>x</v>
          </cell>
          <cell r="CA465" t="str">
            <v>x</v>
          </cell>
          <cell r="CB465" t="str">
            <v>x</v>
          </cell>
          <cell r="CC465">
            <v>1</v>
          </cell>
          <cell r="CD465">
            <v>0</v>
          </cell>
          <cell r="CE465">
            <v>0</v>
          </cell>
          <cell r="CF465">
            <v>0</v>
          </cell>
          <cell r="CG465">
            <v>0</v>
          </cell>
          <cell r="CH465">
            <v>0</v>
          </cell>
          <cell r="CI465">
            <v>0</v>
          </cell>
          <cell r="CJ465">
            <v>0</v>
          </cell>
          <cell r="CK465">
            <v>0</v>
          </cell>
          <cell r="CL465">
            <v>0</v>
          </cell>
          <cell r="CM465">
            <v>0</v>
          </cell>
          <cell r="CN465">
            <v>0</v>
          </cell>
          <cell r="CO465">
            <v>0</v>
          </cell>
        </row>
        <row r="466">
          <cell r="B466" t="str">
            <v>C2083066-01</v>
          </cell>
          <cell r="C466" t="str">
            <v>BCCK- Ryckman Creek</v>
          </cell>
          <cell r="D466" t="str">
            <v>Schadt</v>
          </cell>
          <cell r="E466">
            <v>0</v>
          </cell>
          <cell r="F466">
            <v>0</v>
          </cell>
          <cell r="G466">
            <v>0</v>
          </cell>
          <cell r="H466" t="str">
            <v>Margaret</v>
          </cell>
          <cell r="I466" t="str">
            <v>3709-002</v>
          </cell>
          <cell r="J466" t="str">
            <v>42-704</v>
          </cell>
          <cell r="K466">
            <v>0</v>
          </cell>
          <cell r="L466">
            <v>0</v>
          </cell>
          <cell r="M466">
            <v>1</v>
          </cell>
          <cell r="N466" t="str">
            <v>LMC311P</v>
          </cell>
          <cell r="O466">
            <v>239775</v>
          </cell>
          <cell r="P466">
            <v>0</v>
          </cell>
          <cell r="Q466" t="str">
            <v>STD</v>
          </cell>
          <cell r="R466" t="str">
            <v>CC</v>
          </cell>
          <cell r="S466">
            <v>0</v>
          </cell>
          <cell r="T466" t="str">
            <v>N</v>
          </cell>
          <cell r="U466">
            <v>0</v>
          </cell>
          <cell r="V466">
            <v>40899</v>
          </cell>
          <cell r="W466">
            <v>41039</v>
          </cell>
          <cell r="X466">
            <v>41141</v>
          </cell>
          <cell r="Y466">
            <v>0</v>
          </cell>
          <cell r="Z466">
            <v>40906</v>
          </cell>
          <cell r="AA466">
            <v>40906</v>
          </cell>
          <cell r="AB466">
            <v>40913</v>
          </cell>
          <cell r="AC466">
            <v>41029</v>
          </cell>
          <cell r="AD466">
            <v>41043</v>
          </cell>
          <cell r="AE466">
            <v>40940</v>
          </cell>
          <cell r="AF466">
            <v>40944</v>
          </cell>
          <cell r="AG466">
            <v>0</v>
          </cell>
          <cell r="AH466">
            <v>41111</v>
          </cell>
          <cell r="AI466" t="str">
            <v>-</v>
          </cell>
          <cell r="AJ466">
            <v>32</v>
          </cell>
          <cell r="AK466">
            <v>34.571428571428569</v>
          </cell>
          <cell r="AL466">
            <v>0</v>
          </cell>
          <cell r="AM466">
            <v>0</v>
          </cell>
          <cell r="AN466">
            <v>0</v>
          </cell>
          <cell r="AO466">
            <v>0</v>
          </cell>
          <cell r="AP466">
            <v>0</v>
          </cell>
          <cell r="AQ466">
            <v>0</v>
          </cell>
          <cell r="AR466">
            <v>41061</v>
          </cell>
          <cell r="AS466">
            <v>41068</v>
          </cell>
          <cell r="AT466">
            <v>0</v>
          </cell>
          <cell r="AU466">
            <v>0</v>
          </cell>
          <cell r="AV466">
            <v>41011</v>
          </cell>
          <cell r="AW466">
            <v>0</v>
          </cell>
          <cell r="AX466">
            <v>41023</v>
          </cell>
          <cell r="AY466">
            <v>41150</v>
          </cell>
          <cell r="AZ466">
            <v>251</v>
          </cell>
          <cell r="BA466">
            <v>81</v>
          </cell>
          <cell r="BB466" t="str">
            <v>Late</v>
          </cell>
          <cell r="BC466" t="str">
            <v/>
          </cell>
          <cell r="BD466" t="str">
            <v>FCA</v>
          </cell>
          <cell r="BE466" t="str">
            <v>ARVADA</v>
          </cell>
          <cell r="BF466" t="str">
            <v>USA</v>
          </cell>
          <cell r="BG466">
            <v>0</v>
          </cell>
          <cell r="BH466">
            <v>0</v>
          </cell>
          <cell r="BI466">
            <v>0</v>
          </cell>
          <cell r="BJ466">
            <v>40906</v>
          </cell>
          <cell r="BK466">
            <v>40913</v>
          </cell>
          <cell r="BL466">
            <v>40929</v>
          </cell>
          <cell r="BM466">
            <v>40927</v>
          </cell>
          <cell r="BN466">
            <v>41155</v>
          </cell>
          <cell r="BO466">
            <v>41162</v>
          </cell>
          <cell r="BP466" t="str">
            <v>X</v>
          </cell>
          <cell r="BQ466" t="str">
            <v>X</v>
          </cell>
          <cell r="BR466" t="str">
            <v>X</v>
          </cell>
          <cell r="BS466" t="str">
            <v>X</v>
          </cell>
          <cell r="BT466" t="str">
            <v>X</v>
          </cell>
          <cell r="BU466" t="str">
            <v>X</v>
          </cell>
          <cell r="BV466" t="str">
            <v>X</v>
          </cell>
          <cell r="BW466">
            <v>0</v>
          </cell>
          <cell r="BX466">
            <v>0</v>
          </cell>
          <cell r="BY466">
            <v>0</v>
          </cell>
          <cell r="BZ466" t="str">
            <v>X</v>
          </cell>
          <cell r="CA466" t="str">
            <v>X</v>
          </cell>
          <cell r="CB466" t="str">
            <v>X</v>
          </cell>
          <cell r="CC466">
            <v>1</v>
          </cell>
          <cell r="CD466">
            <v>0</v>
          </cell>
          <cell r="CE466">
            <v>0</v>
          </cell>
          <cell r="CF466">
            <v>0</v>
          </cell>
          <cell r="CG466">
            <v>0</v>
          </cell>
          <cell r="CH466">
            <v>0</v>
          </cell>
          <cell r="CI466">
            <v>0</v>
          </cell>
          <cell r="CJ466">
            <v>0</v>
          </cell>
          <cell r="CK466">
            <v>0</v>
          </cell>
          <cell r="CL466">
            <v>0</v>
          </cell>
          <cell r="CM466">
            <v>0</v>
          </cell>
          <cell r="CN466">
            <v>0</v>
          </cell>
          <cell r="CO466">
            <v>0</v>
          </cell>
        </row>
        <row r="467">
          <cell r="B467" t="str">
            <v>A2102488-01-02</v>
          </cell>
          <cell r="C467" t="str">
            <v>Chevron</v>
          </cell>
          <cell r="D467" t="str">
            <v>Lothe</v>
          </cell>
          <cell r="E467">
            <v>0</v>
          </cell>
          <cell r="F467">
            <v>0</v>
          </cell>
          <cell r="G467">
            <v>0</v>
          </cell>
          <cell r="H467" t="str">
            <v>Nancy</v>
          </cell>
          <cell r="I467">
            <v>10125706</v>
          </cell>
          <cell r="J467">
            <v>0</v>
          </cell>
          <cell r="K467">
            <v>0</v>
          </cell>
          <cell r="L467">
            <v>0</v>
          </cell>
          <cell r="M467">
            <v>2</v>
          </cell>
          <cell r="N467" t="str">
            <v>CONV</v>
          </cell>
          <cell r="O467">
            <v>14124</v>
          </cell>
          <cell r="P467">
            <v>0</v>
          </cell>
          <cell r="Q467" t="str">
            <v>STD</v>
          </cell>
          <cell r="R467" t="str">
            <v>P6</v>
          </cell>
          <cell r="S467" t="str">
            <v>N</v>
          </cell>
          <cell r="T467" t="str">
            <v>N</v>
          </cell>
          <cell r="U467">
            <v>0</v>
          </cell>
          <cell r="V467">
            <v>40953</v>
          </cell>
          <cell r="W467">
            <v>40981</v>
          </cell>
          <cell r="X467">
            <v>41019</v>
          </cell>
          <cell r="Y467">
            <v>0</v>
          </cell>
          <cell r="Z467">
            <v>40960</v>
          </cell>
          <cell r="AA467">
            <v>40960</v>
          </cell>
          <cell r="AB467">
            <v>40956</v>
          </cell>
          <cell r="AC467">
            <v>41019</v>
          </cell>
          <cell r="AD467">
            <v>41019</v>
          </cell>
          <cell r="AE467">
            <v>40946.5</v>
          </cell>
          <cell r="AF467">
            <v>40948</v>
          </cell>
          <cell r="AG467">
            <v>0</v>
          </cell>
          <cell r="AH467">
            <v>40989</v>
          </cell>
          <cell r="AI467" t="str">
            <v>-</v>
          </cell>
          <cell r="AJ467">
            <v>-4</v>
          </cell>
          <cell r="AK467">
            <v>9.4285714285714288</v>
          </cell>
          <cell r="AL467">
            <v>0</v>
          </cell>
          <cell r="AM467">
            <v>0</v>
          </cell>
          <cell r="AN467">
            <v>0</v>
          </cell>
          <cell r="AO467">
            <v>0</v>
          </cell>
          <cell r="AP467">
            <v>40854</v>
          </cell>
          <cell r="AQ467">
            <v>0</v>
          </cell>
          <cell r="AR467">
            <v>0</v>
          </cell>
          <cell r="AS467">
            <v>0</v>
          </cell>
          <cell r="AT467">
            <v>0</v>
          </cell>
          <cell r="AU467">
            <v>0</v>
          </cell>
          <cell r="AV467">
            <v>40921</v>
          </cell>
          <cell r="AW467">
            <v>0</v>
          </cell>
          <cell r="AX467">
            <v>40946</v>
          </cell>
          <cell r="AY467">
            <v>41019</v>
          </cell>
          <cell r="AZ467">
            <v>66</v>
          </cell>
          <cell r="BA467">
            <v>-23</v>
          </cell>
          <cell r="BB467" t="str">
            <v>On-Time/Early</v>
          </cell>
          <cell r="BC467" t="str">
            <v/>
          </cell>
          <cell r="BD467" t="str">
            <v>FCA</v>
          </cell>
          <cell r="BE467" t="str">
            <v>ARVADA</v>
          </cell>
          <cell r="BF467" t="str">
            <v>USA</v>
          </cell>
          <cell r="BG467">
            <v>0</v>
          </cell>
          <cell r="BH467" t="str">
            <v>SC</v>
          </cell>
          <cell r="BI467">
            <v>0</v>
          </cell>
          <cell r="BJ467">
            <v>40960</v>
          </cell>
          <cell r="BK467">
            <v>40967</v>
          </cell>
          <cell r="BL467">
            <v>40958</v>
          </cell>
          <cell r="BM467">
            <v>40981</v>
          </cell>
          <cell r="BN467">
            <v>41033</v>
          </cell>
          <cell r="BO467">
            <v>41040</v>
          </cell>
          <cell r="BP467" t="str">
            <v>X</v>
          </cell>
          <cell r="BQ467" t="str">
            <v>X</v>
          </cell>
          <cell r="BR467" t="str">
            <v>X</v>
          </cell>
          <cell r="BS467" t="str">
            <v>X</v>
          </cell>
          <cell r="BT467" t="str">
            <v>X</v>
          </cell>
          <cell r="BU467" t="str">
            <v>X</v>
          </cell>
          <cell r="BV467" t="str">
            <v>X</v>
          </cell>
          <cell r="BW467">
            <v>0</v>
          </cell>
          <cell r="BX467">
            <v>0</v>
          </cell>
          <cell r="BY467">
            <v>0</v>
          </cell>
          <cell r="BZ467" t="str">
            <v>X</v>
          </cell>
          <cell r="CA467" t="str">
            <v>X</v>
          </cell>
          <cell r="CB467" t="str">
            <v>X</v>
          </cell>
          <cell r="CC467">
            <v>1</v>
          </cell>
          <cell r="CD467">
            <v>0</v>
          </cell>
          <cell r="CE467">
            <v>0</v>
          </cell>
          <cell r="CF467">
            <v>0</v>
          </cell>
          <cell r="CG467">
            <v>0</v>
          </cell>
          <cell r="CH467">
            <v>0</v>
          </cell>
          <cell r="CI467">
            <v>0</v>
          </cell>
          <cell r="CJ467">
            <v>0</v>
          </cell>
          <cell r="CK467">
            <v>0</v>
          </cell>
          <cell r="CL467">
            <v>0</v>
          </cell>
          <cell r="CM467">
            <v>0</v>
          </cell>
          <cell r="CN467">
            <v>0</v>
          </cell>
          <cell r="CO467">
            <v>0</v>
          </cell>
        </row>
        <row r="468">
          <cell r="B468" t="str">
            <v>C2064152-01</v>
          </cell>
          <cell r="C468" t="str">
            <v>EPC/TBA</v>
          </cell>
          <cell r="D468" t="str">
            <v>Fox</v>
          </cell>
          <cell r="E468">
            <v>0</v>
          </cell>
          <cell r="F468">
            <v>0</v>
          </cell>
          <cell r="G468">
            <v>0</v>
          </cell>
          <cell r="H468" t="str">
            <v>Michelle</v>
          </cell>
          <cell r="I468">
            <v>3381105463</v>
          </cell>
          <cell r="J468">
            <v>0</v>
          </cell>
          <cell r="K468">
            <v>0</v>
          </cell>
          <cell r="L468">
            <v>0</v>
          </cell>
          <cell r="M468">
            <v>1</v>
          </cell>
          <cell r="N468" t="str">
            <v>LMC-311P</v>
          </cell>
          <cell r="O468">
            <v>145071</v>
          </cell>
          <cell r="P468">
            <v>0</v>
          </cell>
          <cell r="Q468" t="str">
            <v>STD</v>
          </cell>
          <cell r="R468" t="str">
            <v>CB</v>
          </cell>
          <cell r="S468" t="str">
            <v>N</v>
          </cell>
          <cell r="T468" t="str">
            <v>no</v>
          </cell>
          <cell r="U468">
            <v>0</v>
          </cell>
          <cell r="V468">
            <v>40850</v>
          </cell>
          <cell r="W468">
            <v>41019</v>
          </cell>
          <cell r="X468">
            <v>40998</v>
          </cell>
          <cell r="Y468">
            <v>0</v>
          </cell>
          <cell r="Z468">
            <v>40857</v>
          </cell>
          <cell r="AA468">
            <v>40857</v>
          </cell>
          <cell r="AB468">
            <v>40864</v>
          </cell>
          <cell r="AC468">
            <v>40886</v>
          </cell>
          <cell r="AD468">
            <v>40900</v>
          </cell>
          <cell r="AE468">
            <v>40948</v>
          </cell>
          <cell r="AF468">
            <v>40952</v>
          </cell>
          <cell r="AG468">
            <v>0</v>
          </cell>
          <cell r="AH468">
            <v>40968</v>
          </cell>
          <cell r="AI468" t="str">
            <v>-</v>
          </cell>
          <cell r="AJ468">
            <v>73</v>
          </cell>
          <cell r="AK468">
            <v>21.142857142857142</v>
          </cell>
          <cell r="AL468">
            <v>0</v>
          </cell>
          <cell r="AM468">
            <v>0</v>
          </cell>
          <cell r="AN468">
            <v>0</v>
          </cell>
          <cell r="AO468">
            <v>0</v>
          </cell>
          <cell r="AP468">
            <v>0</v>
          </cell>
          <cell r="AQ468">
            <v>0</v>
          </cell>
          <cell r="AR468">
            <v>0</v>
          </cell>
          <cell r="AS468">
            <v>0</v>
          </cell>
          <cell r="AT468">
            <v>0</v>
          </cell>
          <cell r="AU468">
            <v>0</v>
          </cell>
          <cell r="AV468">
            <v>40925</v>
          </cell>
          <cell r="AW468">
            <v>0</v>
          </cell>
          <cell r="AX468">
            <v>40945</v>
          </cell>
          <cell r="AY468">
            <v>41004</v>
          </cell>
          <cell r="AZ468">
            <v>154</v>
          </cell>
          <cell r="BA468">
            <v>54</v>
          </cell>
          <cell r="BB468" t="str">
            <v>On-Time/Early</v>
          </cell>
          <cell r="BC468" t="str">
            <v/>
          </cell>
          <cell r="BD468" t="str">
            <v>EXW</v>
          </cell>
          <cell r="BE468" t="str">
            <v>Arvada</v>
          </cell>
          <cell r="BF468" t="str">
            <v>USA</v>
          </cell>
          <cell r="BG468">
            <v>0</v>
          </cell>
          <cell r="BH468">
            <v>0</v>
          </cell>
          <cell r="BI468">
            <v>0</v>
          </cell>
          <cell r="BJ468">
            <v>40857</v>
          </cell>
          <cell r="BK468">
            <v>40864</v>
          </cell>
          <cell r="BL468">
            <v>40880</v>
          </cell>
          <cell r="BM468">
            <v>40878</v>
          </cell>
          <cell r="BN468">
            <v>41012</v>
          </cell>
          <cell r="BO468">
            <v>41019</v>
          </cell>
          <cell r="BP468" t="str">
            <v>X</v>
          </cell>
          <cell r="BQ468" t="str">
            <v>X</v>
          </cell>
          <cell r="BR468" t="str">
            <v>X</v>
          </cell>
          <cell r="BS468" t="str">
            <v>X</v>
          </cell>
          <cell r="BT468" t="str">
            <v>X</v>
          </cell>
          <cell r="BU468">
            <v>41106</v>
          </cell>
          <cell r="BV468">
            <v>41106</v>
          </cell>
          <cell r="BW468">
            <v>0</v>
          </cell>
          <cell r="BX468">
            <v>0</v>
          </cell>
          <cell r="BY468">
            <v>0</v>
          </cell>
          <cell r="BZ468" t="str">
            <v>X</v>
          </cell>
          <cell r="CA468" t="str">
            <v>X</v>
          </cell>
          <cell r="CB468" t="str">
            <v>X</v>
          </cell>
          <cell r="CC468">
            <v>1</v>
          </cell>
          <cell r="CD468" t="str">
            <v>FD &amp; AM has been submitted</v>
          </cell>
          <cell r="CE468">
            <v>0</v>
          </cell>
          <cell r="CF468">
            <v>0</v>
          </cell>
          <cell r="CG468">
            <v>0</v>
          </cell>
          <cell r="CH468">
            <v>0</v>
          </cell>
          <cell r="CI468">
            <v>0</v>
          </cell>
          <cell r="CJ468">
            <v>0</v>
          </cell>
          <cell r="CK468">
            <v>0</v>
          </cell>
          <cell r="CL468">
            <v>0</v>
          </cell>
          <cell r="CM468">
            <v>0</v>
          </cell>
          <cell r="CN468">
            <v>0</v>
          </cell>
          <cell r="CO468">
            <v>0</v>
          </cell>
        </row>
        <row r="469">
          <cell r="B469" t="str">
            <v>A2084437-01</v>
          </cell>
          <cell r="C469" t="str">
            <v>Sabic Innovative Plastics</v>
          </cell>
          <cell r="D469" t="str">
            <v>Jazmines</v>
          </cell>
          <cell r="E469">
            <v>0</v>
          </cell>
          <cell r="F469">
            <v>0</v>
          </cell>
          <cell r="G469">
            <v>0</v>
          </cell>
          <cell r="H469">
            <v>0</v>
          </cell>
          <cell r="I469" t="str">
            <v>M00194655</v>
          </cell>
          <cell r="J469">
            <v>0</v>
          </cell>
          <cell r="K469">
            <v>0</v>
          </cell>
          <cell r="L469">
            <v>0</v>
          </cell>
          <cell r="M469">
            <v>1</v>
          </cell>
          <cell r="N469" t="str">
            <v>LMV-311</v>
          </cell>
          <cell r="O469">
            <v>38603</v>
          </cell>
          <cell r="P469">
            <v>0</v>
          </cell>
          <cell r="Q469" t="str">
            <v>STD</v>
          </cell>
          <cell r="R469" t="str">
            <v>PA</v>
          </cell>
          <cell r="S469" t="str">
            <v>N</v>
          </cell>
          <cell r="T469" t="str">
            <v>N</v>
          </cell>
          <cell r="U469">
            <v>0</v>
          </cell>
          <cell r="V469">
            <v>40911</v>
          </cell>
          <cell r="W469">
            <v>40998</v>
          </cell>
          <cell r="X469">
            <v>41022</v>
          </cell>
          <cell r="Y469">
            <v>0</v>
          </cell>
          <cell r="Z469">
            <v>40918</v>
          </cell>
          <cell r="AA469">
            <v>40918</v>
          </cell>
          <cell r="AB469">
            <v>40918</v>
          </cell>
          <cell r="AC469">
            <v>40910</v>
          </cell>
          <cell r="AD469">
            <v>40924</v>
          </cell>
          <cell r="AE469">
            <v>40950</v>
          </cell>
          <cell r="AF469">
            <v>40953</v>
          </cell>
          <cell r="AG469">
            <v>0</v>
          </cell>
          <cell r="AH469">
            <v>40992</v>
          </cell>
          <cell r="AI469" t="str">
            <v>-</v>
          </cell>
          <cell r="AJ469">
            <v>31</v>
          </cell>
          <cell r="AK469">
            <v>15.857142857142858</v>
          </cell>
          <cell r="AL469">
            <v>0</v>
          </cell>
          <cell r="AM469">
            <v>0</v>
          </cell>
          <cell r="AN469">
            <v>0</v>
          </cell>
          <cell r="AO469">
            <v>0</v>
          </cell>
          <cell r="AP469">
            <v>0</v>
          </cell>
          <cell r="AQ469">
            <v>0</v>
          </cell>
          <cell r="AR469">
            <v>0</v>
          </cell>
          <cell r="AS469">
            <v>0</v>
          </cell>
          <cell r="AT469">
            <v>0</v>
          </cell>
          <cell r="AU469">
            <v>0</v>
          </cell>
          <cell r="AV469">
            <v>40928</v>
          </cell>
          <cell r="AW469">
            <v>0</v>
          </cell>
          <cell r="AX469">
            <v>40956</v>
          </cell>
          <cell r="AY469">
            <v>41019</v>
          </cell>
          <cell r="AZ469">
            <v>108</v>
          </cell>
          <cell r="BA469">
            <v>14</v>
          </cell>
          <cell r="BB469" t="str">
            <v>On-Time/Early</v>
          </cell>
          <cell r="BC469" t="str">
            <v/>
          </cell>
          <cell r="BD469" t="str">
            <v>FCA</v>
          </cell>
          <cell r="BE469" t="str">
            <v>Arvada</v>
          </cell>
          <cell r="BF469" t="str">
            <v>USA</v>
          </cell>
          <cell r="BG469">
            <v>0</v>
          </cell>
          <cell r="BH469">
            <v>0</v>
          </cell>
          <cell r="BI469">
            <v>0</v>
          </cell>
          <cell r="BJ469">
            <v>40918</v>
          </cell>
          <cell r="BK469">
            <v>40925</v>
          </cell>
          <cell r="BL469">
            <v>40925</v>
          </cell>
          <cell r="BM469">
            <v>40939</v>
          </cell>
          <cell r="BN469">
            <v>41036</v>
          </cell>
          <cell r="BO469">
            <v>41043</v>
          </cell>
          <cell r="BP469" t="str">
            <v>X</v>
          </cell>
          <cell r="BQ469" t="str">
            <v>X</v>
          </cell>
          <cell r="BR469" t="str">
            <v>X</v>
          </cell>
          <cell r="BS469" t="str">
            <v>X</v>
          </cell>
          <cell r="BT469" t="str">
            <v>X</v>
          </cell>
          <cell r="BU469" t="str">
            <v>X</v>
          </cell>
          <cell r="BV469" t="str">
            <v>X</v>
          </cell>
          <cell r="BW469">
            <v>0</v>
          </cell>
          <cell r="BX469">
            <v>0</v>
          </cell>
          <cell r="BY469">
            <v>0</v>
          </cell>
          <cell r="BZ469" t="str">
            <v>X</v>
          </cell>
          <cell r="CA469" t="str">
            <v>X</v>
          </cell>
          <cell r="CB469" t="str">
            <v>X</v>
          </cell>
          <cell r="CC469">
            <v>1</v>
          </cell>
          <cell r="CD469">
            <v>0</v>
          </cell>
          <cell r="CE469">
            <v>0</v>
          </cell>
          <cell r="CF469">
            <v>0</v>
          </cell>
          <cell r="CG469">
            <v>0</v>
          </cell>
          <cell r="CH469">
            <v>0</v>
          </cell>
          <cell r="CI469">
            <v>0</v>
          </cell>
          <cell r="CJ469">
            <v>0</v>
          </cell>
          <cell r="CK469">
            <v>0</v>
          </cell>
          <cell r="CL469">
            <v>0</v>
          </cell>
          <cell r="CM469">
            <v>0</v>
          </cell>
          <cell r="CN469">
            <v>0</v>
          </cell>
          <cell r="CO469">
            <v>0</v>
          </cell>
        </row>
        <row r="470">
          <cell r="B470" t="str">
            <v>A2024859-01</v>
          </cell>
          <cell r="C470" t="str">
            <v>ISU Engineering</v>
          </cell>
          <cell r="D470" t="str">
            <v>Nelson</v>
          </cell>
          <cell r="E470">
            <v>0</v>
          </cell>
          <cell r="F470">
            <v>0</v>
          </cell>
          <cell r="G470">
            <v>0</v>
          </cell>
          <cell r="H470" t="str">
            <v>Nancy</v>
          </cell>
          <cell r="I470" t="str">
            <v>ISU201106030001</v>
          </cell>
          <cell r="J470">
            <v>0</v>
          </cell>
          <cell r="K470">
            <v>0</v>
          </cell>
          <cell r="L470">
            <v>0</v>
          </cell>
          <cell r="M470">
            <v>1</v>
          </cell>
          <cell r="N470" t="str">
            <v>LMV-322</v>
          </cell>
          <cell r="O470">
            <v>110000</v>
          </cell>
          <cell r="P470">
            <v>0</v>
          </cell>
          <cell r="Q470" t="str">
            <v>CPX</v>
          </cell>
          <cell r="R470" t="str">
            <v>PD</v>
          </cell>
          <cell r="S470" t="str">
            <v>N</v>
          </cell>
          <cell r="T470" t="str">
            <v>no</v>
          </cell>
          <cell r="U470">
            <v>0</v>
          </cell>
          <cell r="V470">
            <v>40756</v>
          </cell>
          <cell r="W470">
            <v>41022</v>
          </cell>
          <cell r="X470">
            <v>40998</v>
          </cell>
          <cell r="Y470">
            <v>0</v>
          </cell>
          <cell r="Z470">
            <v>40763</v>
          </cell>
          <cell r="AA470">
            <v>40763</v>
          </cell>
          <cell r="AB470">
            <v>40763</v>
          </cell>
          <cell r="AC470">
            <v>40886</v>
          </cell>
          <cell r="AD470">
            <v>40900</v>
          </cell>
          <cell r="AE470">
            <v>40951</v>
          </cell>
          <cell r="AF470">
            <v>40955</v>
          </cell>
          <cell r="AG470">
            <v>0</v>
          </cell>
          <cell r="AH470">
            <v>40968</v>
          </cell>
          <cell r="AI470" t="str">
            <v>-</v>
          </cell>
          <cell r="AJ470">
            <v>144</v>
          </cell>
          <cell r="AK470">
            <v>34.571428571428569</v>
          </cell>
          <cell r="AL470">
            <v>0</v>
          </cell>
          <cell r="AM470">
            <v>0</v>
          </cell>
          <cell r="AN470">
            <v>0</v>
          </cell>
          <cell r="AO470">
            <v>0</v>
          </cell>
          <cell r="AP470">
            <v>0</v>
          </cell>
          <cell r="AQ470">
            <v>0</v>
          </cell>
          <cell r="AR470">
            <v>0</v>
          </cell>
          <cell r="AS470">
            <v>0</v>
          </cell>
          <cell r="AT470">
            <v>0</v>
          </cell>
          <cell r="AU470">
            <v>0</v>
          </cell>
          <cell r="AV470">
            <v>40960</v>
          </cell>
          <cell r="AW470">
            <v>0</v>
          </cell>
          <cell r="AX470">
            <v>40966</v>
          </cell>
          <cell r="AY470">
            <v>40999</v>
          </cell>
          <cell r="AZ470">
            <v>243</v>
          </cell>
          <cell r="BA470">
            <v>147</v>
          </cell>
          <cell r="BB470" t="str">
            <v>Late</v>
          </cell>
          <cell r="BC470" t="str">
            <v/>
          </cell>
          <cell r="BD470" t="str">
            <v>FOB</v>
          </cell>
          <cell r="BE470">
            <v>0</v>
          </cell>
          <cell r="BF470" t="str">
            <v>KOREA</v>
          </cell>
          <cell r="BG470">
            <v>0</v>
          </cell>
          <cell r="BH470">
            <v>0</v>
          </cell>
          <cell r="BI470">
            <v>0</v>
          </cell>
          <cell r="BJ470">
            <v>40763</v>
          </cell>
          <cell r="BK470">
            <v>40770</v>
          </cell>
          <cell r="BL470">
            <v>40775</v>
          </cell>
          <cell r="BM470">
            <v>40784</v>
          </cell>
          <cell r="BN470">
            <v>41012</v>
          </cell>
          <cell r="BO470">
            <v>41019</v>
          </cell>
          <cell r="BP470" t="str">
            <v>X</v>
          </cell>
          <cell r="BQ470" t="str">
            <v>X</v>
          </cell>
          <cell r="BR470" t="str">
            <v>X</v>
          </cell>
          <cell r="BS470" t="str">
            <v>X</v>
          </cell>
          <cell r="BT470" t="str">
            <v>X</v>
          </cell>
          <cell r="BU470" t="str">
            <v>X</v>
          </cell>
          <cell r="BV470" t="str">
            <v>X</v>
          </cell>
          <cell r="BW470">
            <v>0</v>
          </cell>
          <cell r="BX470">
            <v>0</v>
          </cell>
          <cell r="BY470">
            <v>0</v>
          </cell>
          <cell r="BZ470" t="str">
            <v>X</v>
          </cell>
          <cell r="CA470" t="str">
            <v>X</v>
          </cell>
          <cell r="CB470" t="str">
            <v>X</v>
          </cell>
          <cell r="CC470">
            <v>1</v>
          </cell>
          <cell r="CD470">
            <v>0</v>
          </cell>
          <cell r="CE470">
            <v>0</v>
          </cell>
          <cell r="CF470">
            <v>0</v>
          </cell>
          <cell r="CG470">
            <v>0</v>
          </cell>
          <cell r="CH470">
            <v>0</v>
          </cell>
          <cell r="CI470">
            <v>0</v>
          </cell>
          <cell r="CJ470">
            <v>0</v>
          </cell>
          <cell r="CK470">
            <v>0</v>
          </cell>
          <cell r="CL470">
            <v>0</v>
          </cell>
          <cell r="CM470">
            <v>0</v>
          </cell>
          <cell r="CN470">
            <v>0</v>
          </cell>
          <cell r="CO470">
            <v>0</v>
          </cell>
        </row>
        <row r="471">
          <cell r="B471" t="str">
            <v>C2063021-01</v>
          </cell>
          <cell r="C471" t="str">
            <v>Thomas Russell Co.</v>
          </cell>
          <cell r="D471" t="str">
            <v>Lothe</v>
          </cell>
          <cell r="E471">
            <v>0</v>
          </cell>
          <cell r="F471">
            <v>0</v>
          </cell>
          <cell r="G471">
            <v>0</v>
          </cell>
          <cell r="H471" t="str">
            <v>Kursten</v>
          </cell>
          <cell r="I471" t="str">
            <v>272-12</v>
          </cell>
          <cell r="J471">
            <v>0</v>
          </cell>
          <cell r="K471">
            <v>0</v>
          </cell>
          <cell r="L471">
            <v>0</v>
          </cell>
          <cell r="M471">
            <v>2</v>
          </cell>
          <cell r="N471" t="str">
            <v>LMC311P</v>
          </cell>
          <cell r="O471">
            <v>127497</v>
          </cell>
          <cell r="P471">
            <v>0</v>
          </cell>
          <cell r="Q471" t="str">
            <v>STD</v>
          </cell>
          <cell r="R471" t="str">
            <v>CA</v>
          </cell>
          <cell r="S471" t="str">
            <v>N</v>
          </cell>
          <cell r="T471" t="str">
            <v>no</v>
          </cell>
          <cell r="U471">
            <v>0</v>
          </cell>
          <cell r="V471">
            <v>40848</v>
          </cell>
          <cell r="W471">
            <v>41016</v>
          </cell>
          <cell r="X471">
            <v>41019</v>
          </cell>
          <cell r="Y471">
            <v>0</v>
          </cell>
          <cell r="Z471">
            <v>40855</v>
          </cell>
          <cell r="AA471">
            <v>40855</v>
          </cell>
          <cell r="AB471">
            <v>40862</v>
          </cell>
          <cell r="AC471">
            <v>40907</v>
          </cell>
          <cell r="AD471">
            <v>40921</v>
          </cell>
          <cell r="AE471">
            <v>40952</v>
          </cell>
          <cell r="AF471">
            <v>40956</v>
          </cell>
          <cell r="AG471">
            <v>0</v>
          </cell>
          <cell r="AH471">
            <v>40989</v>
          </cell>
          <cell r="AI471" t="str">
            <v>-</v>
          </cell>
          <cell r="AJ471">
            <v>79</v>
          </cell>
          <cell r="AK471">
            <v>24.428571428571427</v>
          </cell>
          <cell r="AL471">
            <v>0</v>
          </cell>
          <cell r="AM471">
            <v>0</v>
          </cell>
          <cell r="AN471">
            <v>0</v>
          </cell>
          <cell r="AO471">
            <v>0</v>
          </cell>
          <cell r="AP471">
            <v>0</v>
          </cell>
          <cell r="AQ471">
            <v>0</v>
          </cell>
          <cell r="AR471">
            <v>40954</v>
          </cell>
          <cell r="AS471">
            <v>40958</v>
          </cell>
          <cell r="AT471">
            <v>0</v>
          </cell>
          <cell r="AU471">
            <v>0</v>
          </cell>
          <cell r="AV471">
            <v>40945</v>
          </cell>
          <cell r="AW471">
            <v>0</v>
          </cell>
          <cell r="AX471">
            <v>40949</v>
          </cell>
          <cell r="AY471">
            <v>41026</v>
          </cell>
          <cell r="AZ471">
            <v>178</v>
          </cell>
          <cell r="BA471">
            <v>70</v>
          </cell>
          <cell r="BB471" t="str">
            <v>On-Time/Early</v>
          </cell>
          <cell r="BC471" t="str">
            <v/>
          </cell>
          <cell r="BD471" t="str">
            <v>EXW</v>
          </cell>
          <cell r="BE471" t="str">
            <v>Arvada</v>
          </cell>
          <cell r="BF471" t="str">
            <v>USA</v>
          </cell>
          <cell r="BG471">
            <v>0</v>
          </cell>
          <cell r="BH471">
            <v>0</v>
          </cell>
          <cell r="BI471">
            <v>0</v>
          </cell>
          <cell r="BJ471">
            <v>40855</v>
          </cell>
          <cell r="BK471">
            <v>40862</v>
          </cell>
          <cell r="BL471">
            <v>40869</v>
          </cell>
          <cell r="BM471">
            <v>40876</v>
          </cell>
          <cell r="BN471">
            <v>41033</v>
          </cell>
          <cell r="BO471">
            <v>41040</v>
          </cell>
          <cell r="BP471" t="str">
            <v>-</v>
          </cell>
          <cell r="BQ471" t="str">
            <v>-</v>
          </cell>
          <cell r="BR471" t="str">
            <v>X</v>
          </cell>
          <cell r="BS471" t="str">
            <v>-</v>
          </cell>
          <cell r="BT471" t="str">
            <v>-</v>
          </cell>
          <cell r="BU471">
            <v>41121</v>
          </cell>
          <cell r="BV471">
            <v>41121</v>
          </cell>
          <cell r="BW471">
            <v>0</v>
          </cell>
          <cell r="BX471">
            <v>0</v>
          </cell>
          <cell r="BY471">
            <v>0</v>
          </cell>
          <cell r="BZ471" t="str">
            <v>-</v>
          </cell>
          <cell r="CA471" t="str">
            <v>-</v>
          </cell>
          <cell r="CB471" t="str">
            <v>X</v>
          </cell>
          <cell r="CC471">
            <v>1</v>
          </cell>
          <cell r="CD471">
            <v>0</v>
          </cell>
          <cell r="CE471">
            <v>0</v>
          </cell>
          <cell r="CF471">
            <v>0</v>
          </cell>
          <cell r="CG471">
            <v>0</v>
          </cell>
          <cell r="CH471">
            <v>0</v>
          </cell>
          <cell r="CI471">
            <v>0</v>
          </cell>
          <cell r="CJ471">
            <v>0</v>
          </cell>
          <cell r="CK471">
            <v>0</v>
          </cell>
          <cell r="CL471">
            <v>0</v>
          </cell>
          <cell r="CM471">
            <v>0</v>
          </cell>
          <cell r="CN471">
            <v>0</v>
          </cell>
          <cell r="CO471">
            <v>0</v>
          </cell>
        </row>
        <row r="472">
          <cell r="B472" t="str">
            <v>A2067790-01-02</v>
          </cell>
          <cell r="C472" t="str">
            <v>SAJ/Matix Fertilizer</v>
          </cell>
          <cell r="D472" t="str">
            <v>DeRoo</v>
          </cell>
          <cell r="E472">
            <v>0</v>
          </cell>
          <cell r="F472">
            <v>0</v>
          </cell>
          <cell r="G472">
            <v>0</v>
          </cell>
          <cell r="H472">
            <v>0</v>
          </cell>
          <cell r="I472" t="str">
            <v>SNT38E-1044</v>
          </cell>
          <cell r="J472">
            <v>0</v>
          </cell>
          <cell r="K472">
            <v>0</v>
          </cell>
          <cell r="L472">
            <v>0</v>
          </cell>
          <cell r="M472">
            <v>2</v>
          </cell>
          <cell r="N472" t="str">
            <v>LMV-801</v>
          </cell>
          <cell r="O472">
            <v>88604</v>
          </cell>
          <cell r="P472">
            <v>0</v>
          </cell>
          <cell r="Q472" t="str">
            <v>MCPX</v>
          </cell>
          <cell r="R472" t="str">
            <v>PB</v>
          </cell>
          <cell r="S472" t="str">
            <v>N</v>
          </cell>
          <cell r="T472" t="str">
            <v>N</v>
          </cell>
          <cell r="U472">
            <v>0</v>
          </cell>
          <cell r="V472">
            <v>40861</v>
          </cell>
          <cell r="W472">
            <v>41010</v>
          </cell>
          <cell r="X472">
            <v>41019</v>
          </cell>
          <cell r="Y472">
            <v>0</v>
          </cell>
          <cell r="Z472">
            <v>40868</v>
          </cell>
          <cell r="AA472">
            <v>40868</v>
          </cell>
          <cell r="AB472">
            <v>40868</v>
          </cell>
          <cell r="AC472">
            <v>40907</v>
          </cell>
          <cell r="AD472">
            <v>40921</v>
          </cell>
          <cell r="AE472">
            <v>40955</v>
          </cell>
          <cell r="AF472">
            <v>40958</v>
          </cell>
          <cell r="AG472">
            <v>0</v>
          </cell>
          <cell r="AH472">
            <v>40989</v>
          </cell>
          <cell r="AI472" t="str">
            <v>-</v>
          </cell>
          <cell r="AJ472">
            <v>70</v>
          </cell>
          <cell r="AK472">
            <v>22.571428571428573</v>
          </cell>
          <cell r="AL472">
            <v>0</v>
          </cell>
          <cell r="AM472">
            <v>0</v>
          </cell>
          <cell r="AN472">
            <v>0</v>
          </cell>
          <cell r="AO472">
            <v>0</v>
          </cell>
          <cell r="AP472">
            <v>0</v>
          </cell>
          <cell r="AQ472">
            <v>0</v>
          </cell>
          <cell r="AR472">
            <v>0</v>
          </cell>
          <cell r="AS472">
            <v>0</v>
          </cell>
          <cell r="AT472">
            <v>0</v>
          </cell>
          <cell r="AU472">
            <v>0</v>
          </cell>
          <cell r="AV472">
            <v>40961</v>
          </cell>
          <cell r="AW472">
            <v>0</v>
          </cell>
          <cell r="AX472">
            <v>40968</v>
          </cell>
          <cell r="AY472">
            <v>41023</v>
          </cell>
          <cell r="AZ472">
            <v>162</v>
          </cell>
          <cell r="BA472">
            <v>73</v>
          </cell>
          <cell r="BB472" t="str">
            <v>Late</v>
          </cell>
          <cell r="BC472" t="str">
            <v/>
          </cell>
          <cell r="BD472" t="str">
            <v>EXW</v>
          </cell>
          <cell r="BE472" t="str">
            <v>Arvada</v>
          </cell>
          <cell r="BF472" t="str">
            <v>INDIA</v>
          </cell>
          <cell r="BG472">
            <v>0</v>
          </cell>
          <cell r="BH472">
            <v>0</v>
          </cell>
          <cell r="BI472" t="str">
            <v>seaworthy exbox</v>
          </cell>
          <cell r="BJ472">
            <v>40868</v>
          </cell>
          <cell r="BK472">
            <v>40875</v>
          </cell>
          <cell r="BL472">
            <v>40877</v>
          </cell>
          <cell r="BM472">
            <v>40889</v>
          </cell>
          <cell r="BN472">
            <v>41033</v>
          </cell>
          <cell r="BO472">
            <v>41040</v>
          </cell>
          <cell r="BP472" t="str">
            <v>X</v>
          </cell>
          <cell r="BQ472" t="str">
            <v>X</v>
          </cell>
          <cell r="BR472" t="str">
            <v>X</v>
          </cell>
          <cell r="BS472" t="str">
            <v>X</v>
          </cell>
          <cell r="BT472" t="str">
            <v>X</v>
          </cell>
          <cell r="BU472" t="str">
            <v>X</v>
          </cell>
          <cell r="BV472" t="str">
            <v>X</v>
          </cell>
          <cell r="BW472">
            <v>0</v>
          </cell>
          <cell r="BX472">
            <v>0</v>
          </cell>
          <cell r="BY472">
            <v>0</v>
          </cell>
          <cell r="BZ472" t="str">
            <v>X</v>
          </cell>
          <cell r="CA472" t="str">
            <v>X</v>
          </cell>
          <cell r="CB472" t="str">
            <v>X</v>
          </cell>
          <cell r="CC472">
            <v>1</v>
          </cell>
          <cell r="CD472">
            <v>0</v>
          </cell>
          <cell r="CE472">
            <v>0</v>
          </cell>
          <cell r="CF472">
            <v>0</v>
          </cell>
          <cell r="CG472">
            <v>0</v>
          </cell>
          <cell r="CH472">
            <v>0</v>
          </cell>
          <cell r="CI472">
            <v>0</v>
          </cell>
          <cell r="CJ472">
            <v>0</v>
          </cell>
          <cell r="CK472">
            <v>0</v>
          </cell>
          <cell r="CL472">
            <v>0</v>
          </cell>
          <cell r="CM472">
            <v>0</v>
          </cell>
          <cell r="CN472">
            <v>0</v>
          </cell>
          <cell r="CO472">
            <v>0</v>
          </cell>
        </row>
        <row r="473">
          <cell r="B473" t="str">
            <v>A1995855-01-02</v>
          </cell>
          <cell r="C473" t="str">
            <v>Bayu Purnama</v>
          </cell>
          <cell r="D473" t="str">
            <v>Pastore</v>
          </cell>
          <cell r="E473">
            <v>0</v>
          </cell>
          <cell r="F473">
            <v>0</v>
          </cell>
          <cell r="G473">
            <v>0</v>
          </cell>
          <cell r="H473" t="str">
            <v>Christina</v>
          </cell>
          <cell r="I473" t="str">
            <v>BP/111P115</v>
          </cell>
          <cell r="J473">
            <v>0</v>
          </cell>
          <cell r="K473">
            <v>0</v>
          </cell>
          <cell r="L473" t="str">
            <v>Rea</v>
          </cell>
          <cell r="M473">
            <v>2</v>
          </cell>
          <cell r="N473" t="str">
            <v>LMV316</v>
          </cell>
          <cell r="O473">
            <v>631897.80000000005</v>
          </cell>
          <cell r="P473">
            <v>0</v>
          </cell>
          <cell r="Q473" t="str">
            <v>CPX</v>
          </cell>
          <cell r="R473" t="str">
            <v>PE</v>
          </cell>
          <cell r="S473" t="str">
            <v>N</v>
          </cell>
          <cell r="T473" t="str">
            <v>no</v>
          </cell>
          <cell r="U473">
            <v>0</v>
          </cell>
          <cell r="V473">
            <v>40682</v>
          </cell>
          <cell r="W473">
            <v>40886</v>
          </cell>
          <cell r="X473">
            <v>41047</v>
          </cell>
          <cell r="Y473">
            <v>0</v>
          </cell>
          <cell r="Z473">
            <v>40689</v>
          </cell>
          <cell r="AA473">
            <v>40689</v>
          </cell>
          <cell r="AB473">
            <v>40689</v>
          </cell>
          <cell r="AC473">
            <v>40921</v>
          </cell>
          <cell r="AD473">
            <v>40935</v>
          </cell>
          <cell r="AE473">
            <v>40953</v>
          </cell>
          <cell r="AF473">
            <v>40958</v>
          </cell>
          <cell r="AG473">
            <v>0</v>
          </cell>
          <cell r="AH473">
            <v>41017</v>
          </cell>
          <cell r="AI473" t="str">
            <v>-</v>
          </cell>
          <cell r="AJ473">
            <v>197</v>
          </cell>
          <cell r="AK473">
            <v>52.142857142857146</v>
          </cell>
          <cell r="AL473">
            <v>0</v>
          </cell>
          <cell r="AM473">
            <v>0</v>
          </cell>
          <cell r="AN473">
            <v>0</v>
          </cell>
          <cell r="AO473">
            <v>0</v>
          </cell>
          <cell r="AP473">
            <v>0</v>
          </cell>
          <cell r="AQ473">
            <v>40800</v>
          </cell>
          <cell r="AR473">
            <v>0</v>
          </cell>
          <cell r="AS473">
            <v>0</v>
          </cell>
          <cell r="AT473">
            <v>0</v>
          </cell>
          <cell r="AU473">
            <v>0</v>
          </cell>
          <cell r="AV473">
            <v>40827</v>
          </cell>
          <cell r="AW473">
            <v>0</v>
          </cell>
          <cell r="AX473">
            <v>40837</v>
          </cell>
          <cell r="AY473">
            <v>41051</v>
          </cell>
          <cell r="AZ473">
            <v>369</v>
          </cell>
          <cell r="BA473">
            <v>104</v>
          </cell>
          <cell r="BB473" t="str">
            <v>On-Time/Early</v>
          </cell>
          <cell r="BC473" t="str">
            <v>On-Time/Early</v>
          </cell>
          <cell r="BD473" t="str">
            <v>EXW</v>
          </cell>
          <cell r="BE473" t="str">
            <v>Arvada</v>
          </cell>
          <cell r="BF473" t="str">
            <v>Malaysia</v>
          </cell>
          <cell r="BG473">
            <v>0</v>
          </cell>
          <cell r="BH473">
            <v>0</v>
          </cell>
          <cell r="BI473">
            <v>0</v>
          </cell>
          <cell r="BJ473">
            <v>40689</v>
          </cell>
          <cell r="BK473">
            <v>40696</v>
          </cell>
          <cell r="BL473">
            <v>40705</v>
          </cell>
          <cell r="BM473">
            <v>40710</v>
          </cell>
          <cell r="BN473">
            <v>41061</v>
          </cell>
          <cell r="BO473">
            <v>41068</v>
          </cell>
          <cell r="BP473" t="str">
            <v>X</v>
          </cell>
          <cell r="BQ473" t="str">
            <v>X</v>
          </cell>
          <cell r="BR473" t="str">
            <v>X</v>
          </cell>
          <cell r="BS473" t="str">
            <v>X</v>
          </cell>
          <cell r="BT473" t="str">
            <v>X</v>
          </cell>
          <cell r="BU473" t="str">
            <v>X</v>
          </cell>
          <cell r="BV473" t="str">
            <v>X</v>
          </cell>
          <cell r="BW473">
            <v>0</v>
          </cell>
          <cell r="BX473">
            <v>0</v>
          </cell>
          <cell r="BY473">
            <v>0</v>
          </cell>
          <cell r="BZ473" t="str">
            <v>X</v>
          </cell>
          <cell r="CA473" t="str">
            <v>X</v>
          </cell>
          <cell r="CB473" t="str">
            <v>X</v>
          </cell>
          <cell r="CC473">
            <v>1</v>
          </cell>
          <cell r="CD473">
            <v>0</v>
          </cell>
          <cell r="CE473">
            <v>0</v>
          </cell>
          <cell r="CF473">
            <v>0</v>
          </cell>
          <cell r="CG473">
            <v>0</v>
          </cell>
          <cell r="CH473">
            <v>0</v>
          </cell>
          <cell r="CI473">
            <v>0</v>
          </cell>
          <cell r="CJ473">
            <v>0</v>
          </cell>
          <cell r="CK473">
            <v>0</v>
          </cell>
          <cell r="CL473">
            <v>0</v>
          </cell>
          <cell r="CM473">
            <v>0</v>
          </cell>
          <cell r="CN473">
            <v>0</v>
          </cell>
          <cell r="CO473">
            <v>0</v>
          </cell>
        </row>
        <row r="474">
          <cell r="B474" t="str">
            <v>A2067339-01-02</v>
          </cell>
          <cell r="C474" t="str">
            <v>Chevron</v>
          </cell>
          <cell r="D474" t="str">
            <v>Lothe</v>
          </cell>
          <cell r="E474">
            <v>0</v>
          </cell>
          <cell r="F474">
            <v>0</v>
          </cell>
          <cell r="G474">
            <v>0</v>
          </cell>
          <cell r="H474" t="str">
            <v>Nancy</v>
          </cell>
          <cell r="I474">
            <v>10114307</v>
          </cell>
          <cell r="J474">
            <v>0</v>
          </cell>
          <cell r="K474">
            <v>0</v>
          </cell>
          <cell r="L474">
            <v>0</v>
          </cell>
          <cell r="M474">
            <v>2</v>
          </cell>
          <cell r="N474" t="str">
            <v>LMV-311</v>
          </cell>
          <cell r="O474">
            <v>146727</v>
          </cell>
          <cell r="P474">
            <v>0</v>
          </cell>
          <cell r="Q474" t="str">
            <v>STD</v>
          </cell>
          <cell r="R474" t="str">
            <v>PB</v>
          </cell>
          <cell r="S474" t="str">
            <v>Y</v>
          </cell>
          <cell r="T474" t="str">
            <v>N</v>
          </cell>
          <cell r="U474">
            <v>0</v>
          </cell>
          <cell r="V474">
            <v>40858</v>
          </cell>
          <cell r="W474">
            <v>41011</v>
          </cell>
          <cell r="X474">
            <v>41047</v>
          </cell>
          <cell r="Y474">
            <v>0</v>
          </cell>
          <cell r="Z474">
            <v>40865</v>
          </cell>
          <cell r="AA474">
            <v>40865</v>
          </cell>
          <cell r="AB474">
            <v>40865</v>
          </cell>
          <cell r="AC474">
            <v>40935</v>
          </cell>
          <cell r="AD474">
            <v>40949</v>
          </cell>
          <cell r="AE474">
            <v>40956</v>
          </cell>
          <cell r="AF474">
            <v>40959</v>
          </cell>
          <cell r="AG474">
            <v>0</v>
          </cell>
          <cell r="AH474">
            <v>41017</v>
          </cell>
          <cell r="AI474" t="str">
            <v>-</v>
          </cell>
          <cell r="AJ474">
            <v>72</v>
          </cell>
          <cell r="AK474">
            <v>27</v>
          </cell>
          <cell r="AL474">
            <v>0</v>
          </cell>
          <cell r="AM474">
            <v>0</v>
          </cell>
          <cell r="AN474">
            <v>0</v>
          </cell>
          <cell r="AO474">
            <v>0</v>
          </cell>
          <cell r="AP474">
            <v>0</v>
          </cell>
          <cell r="AQ474">
            <v>0</v>
          </cell>
          <cell r="AR474">
            <v>0</v>
          </cell>
          <cell r="AS474">
            <v>0</v>
          </cell>
          <cell r="AT474">
            <v>0</v>
          </cell>
          <cell r="AU474">
            <v>0</v>
          </cell>
          <cell r="AV474">
            <v>40960</v>
          </cell>
          <cell r="AW474">
            <v>0</v>
          </cell>
          <cell r="AX474">
            <v>40976</v>
          </cell>
          <cell r="AY474">
            <v>41103</v>
          </cell>
          <cell r="AZ474">
            <v>245</v>
          </cell>
          <cell r="BA474">
            <v>73</v>
          </cell>
          <cell r="BB474" t="str">
            <v>Late</v>
          </cell>
          <cell r="BC474" t="str">
            <v/>
          </cell>
          <cell r="BD474" t="str">
            <v>FCA</v>
          </cell>
          <cell r="BE474" t="str">
            <v>Free Carrier</v>
          </cell>
          <cell r="BF474" t="str">
            <v>USA</v>
          </cell>
          <cell r="BG474">
            <v>0</v>
          </cell>
          <cell r="BH474" t="str">
            <v>SC</v>
          </cell>
          <cell r="BI474">
            <v>0</v>
          </cell>
          <cell r="BJ474">
            <v>40865</v>
          </cell>
          <cell r="BK474">
            <v>40872</v>
          </cell>
          <cell r="BL474">
            <v>40874</v>
          </cell>
          <cell r="BM474">
            <v>40886</v>
          </cell>
          <cell r="BN474">
            <v>41061</v>
          </cell>
          <cell r="BO474">
            <v>41068</v>
          </cell>
          <cell r="BP474" t="str">
            <v>X</v>
          </cell>
          <cell r="BQ474" t="str">
            <v>X</v>
          </cell>
          <cell r="BR474" t="str">
            <v>X</v>
          </cell>
          <cell r="BS474" t="str">
            <v>X</v>
          </cell>
          <cell r="BT474" t="str">
            <v>X</v>
          </cell>
          <cell r="BU474" t="str">
            <v>X</v>
          </cell>
          <cell r="BV474" t="str">
            <v>X</v>
          </cell>
          <cell r="BW474">
            <v>0</v>
          </cell>
          <cell r="BX474">
            <v>0</v>
          </cell>
          <cell r="BY474">
            <v>0</v>
          </cell>
          <cell r="BZ474" t="str">
            <v>X</v>
          </cell>
          <cell r="CA474" t="str">
            <v>X</v>
          </cell>
          <cell r="CB474" t="str">
            <v>X</v>
          </cell>
          <cell r="CC474">
            <v>1</v>
          </cell>
          <cell r="CD474">
            <v>0</v>
          </cell>
          <cell r="CE474">
            <v>0</v>
          </cell>
          <cell r="CF474">
            <v>0</v>
          </cell>
          <cell r="CG474">
            <v>0</v>
          </cell>
          <cell r="CH474">
            <v>0</v>
          </cell>
          <cell r="CI474">
            <v>0</v>
          </cell>
          <cell r="CJ474">
            <v>0</v>
          </cell>
          <cell r="CK474">
            <v>0</v>
          </cell>
          <cell r="CL474">
            <v>0</v>
          </cell>
          <cell r="CM474">
            <v>0</v>
          </cell>
          <cell r="CN474">
            <v>0</v>
          </cell>
          <cell r="CO474">
            <v>0</v>
          </cell>
        </row>
        <row r="475">
          <cell r="B475" t="str">
            <v>C2030621-01</v>
          </cell>
          <cell r="C475" t="str">
            <v>Thomas Russell Co.,LLC</v>
          </cell>
          <cell r="D475" t="str">
            <v>Chapman</v>
          </cell>
          <cell r="E475">
            <v>0</v>
          </cell>
          <cell r="F475">
            <v>0</v>
          </cell>
          <cell r="G475">
            <v>0</v>
          </cell>
          <cell r="H475" t="str">
            <v>Margaret</v>
          </cell>
          <cell r="I475" t="str">
            <v>258-13</v>
          </cell>
          <cell r="J475">
            <v>0</v>
          </cell>
          <cell r="K475">
            <v>0</v>
          </cell>
          <cell r="L475">
            <v>0</v>
          </cell>
          <cell r="M475">
            <v>1</v>
          </cell>
          <cell r="N475" t="str">
            <v>LMC-311P</v>
          </cell>
          <cell r="O475">
            <v>135240</v>
          </cell>
          <cell r="P475">
            <v>0</v>
          </cell>
          <cell r="Q475" t="str">
            <v>STD</v>
          </cell>
          <cell r="R475" t="str">
            <v>CA</v>
          </cell>
          <cell r="S475">
            <v>0</v>
          </cell>
          <cell r="T475" t="str">
            <v>no</v>
          </cell>
          <cell r="U475">
            <v>0</v>
          </cell>
          <cell r="V475">
            <v>40770</v>
          </cell>
          <cell r="W475">
            <v>41019</v>
          </cell>
          <cell r="X475">
            <v>41121</v>
          </cell>
          <cell r="Y475">
            <v>0</v>
          </cell>
          <cell r="Z475">
            <v>40777</v>
          </cell>
          <cell r="AA475">
            <v>40777</v>
          </cell>
          <cell r="AB475">
            <v>40784</v>
          </cell>
          <cell r="AC475">
            <v>41009</v>
          </cell>
          <cell r="AD475">
            <v>41023</v>
          </cell>
          <cell r="AE475">
            <v>40955</v>
          </cell>
          <cell r="AF475">
            <v>40959</v>
          </cell>
          <cell r="AG475">
            <v>0</v>
          </cell>
          <cell r="AH475">
            <v>41091</v>
          </cell>
          <cell r="AI475" t="str">
            <v>-</v>
          </cell>
          <cell r="AJ475">
            <v>136</v>
          </cell>
          <cell r="AK475">
            <v>50.142857142857146</v>
          </cell>
          <cell r="AL475">
            <v>0</v>
          </cell>
          <cell r="AM475">
            <v>0</v>
          </cell>
          <cell r="AN475">
            <v>0</v>
          </cell>
          <cell r="AO475">
            <v>0</v>
          </cell>
          <cell r="AP475">
            <v>0</v>
          </cell>
          <cell r="AQ475">
            <v>0</v>
          </cell>
          <cell r="AR475">
            <v>40956</v>
          </cell>
          <cell r="AS475">
            <v>0</v>
          </cell>
          <cell r="AT475">
            <v>0</v>
          </cell>
          <cell r="AU475">
            <v>0</v>
          </cell>
          <cell r="AV475">
            <v>40955</v>
          </cell>
          <cell r="AW475">
            <v>0</v>
          </cell>
          <cell r="AX475">
            <v>40963</v>
          </cell>
          <cell r="AY475">
            <v>41120</v>
          </cell>
          <cell r="AZ475">
            <v>350</v>
          </cell>
          <cell r="BA475">
            <v>134</v>
          </cell>
          <cell r="BB475" t="str">
            <v>On-Time/Early</v>
          </cell>
          <cell r="BC475" t="str">
            <v/>
          </cell>
          <cell r="BD475" t="str">
            <v>EXW</v>
          </cell>
          <cell r="BE475" t="str">
            <v>Arvada</v>
          </cell>
          <cell r="BF475" t="str">
            <v>USA</v>
          </cell>
          <cell r="BG475">
            <v>0</v>
          </cell>
          <cell r="BH475">
            <v>0</v>
          </cell>
          <cell r="BI475">
            <v>0</v>
          </cell>
          <cell r="BJ475">
            <v>40777</v>
          </cell>
          <cell r="BK475">
            <v>40784</v>
          </cell>
          <cell r="BL475">
            <v>40791</v>
          </cell>
          <cell r="BM475">
            <v>40798</v>
          </cell>
          <cell r="BN475">
            <v>41135</v>
          </cell>
          <cell r="BO475">
            <v>41142</v>
          </cell>
          <cell r="BP475" t="str">
            <v>X</v>
          </cell>
          <cell r="BQ475" t="str">
            <v>X</v>
          </cell>
          <cell r="BR475" t="str">
            <v>X</v>
          </cell>
          <cell r="BS475" t="str">
            <v>X</v>
          </cell>
          <cell r="BT475" t="str">
            <v>X</v>
          </cell>
          <cell r="BU475" t="str">
            <v>X</v>
          </cell>
          <cell r="BV475" t="str">
            <v>X</v>
          </cell>
          <cell r="BW475">
            <v>0</v>
          </cell>
          <cell r="BX475">
            <v>0</v>
          </cell>
          <cell r="BY475">
            <v>0</v>
          </cell>
          <cell r="BZ475" t="str">
            <v>X</v>
          </cell>
          <cell r="CA475" t="str">
            <v>X</v>
          </cell>
          <cell r="CB475" t="str">
            <v>X</v>
          </cell>
          <cell r="CC475">
            <v>1</v>
          </cell>
          <cell r="CD475">
            <v>0</v>
          </cell>
          <cell r="CE475">
            <v>0</v>
          </cell>
          <cell r="CF475">
            <v>0</v>
          </cell>
          <cell r="CG475">
            <v>0</v>
          </cell>
          <cell r="CH475">
            <v>0</v>
          </cell>
          <cell r="CI475">
            <v>0</v>
          </cell>
          <cell r="CJ475">
            <v>0</v>
          </cell>
          <cell r="CK475">
            <v>0</v>
          </cell>
          <cell r="CL475">
            <v>0</v>
          </cell>
          <cell r="CM475">
            <v>0</v>
          </cell>
          <cell r="CN475">
            <v>0</v>
          </cell>
          <cell r="CO475">
            <v>0</v>
          </cell>
        </row>
        <row r="476">
          <cell r="B476" t="str">
            <v>A2092919-07-08</v>
          </cell>
          <cell r="C476" t="str">
            <v>Thermax Inc.</v>
          </cell>
          <cell r="D476" t="str">
            <v>Boening</v>
          </cell>
          <cell r="E476">
            <v>0</v>
          </cell>
          <cell r="F476">
            <v>0</v>
          </cell>
          <cell r="G476">
            <v>0</v>
          </cell>
          <cell r="H476" t="str">
            <v>Audrey</v>
          </cell>
          <cell r="I476">
            <v>1929</v>
          </cell>
          <cell r="J476">
            <v>0</v>
          </cell>
          <cell r="K476">
            <v>0</v>
          </cell>
          <cell r="L476">
            <v>0</v>
          </cell>
          <cell r="M476">
            <v>2</v>
          </cell>
          <cell r="N476" t="str">
            <v>LMV-801</v>
          </cell>
          <cell r="O476">
            <v>45000</v>
          </cell>
          <cell r="P476">
            <v>0</v>
          </cell>
          <cell r="Q476" t="str">
            <v>STD</v>
          </cell>
          <cell r="R476" t="str">
            <v>PA</v>
          </cell>
          <cell r="S476" t="str">
            <v>N</v>
          </cell>
          <cell r="T476" t="str">
            <v>N</v>
          </cell>
          <cell r="U476">
            <v>0</v>
          </cell>
          <cell r="V476">
            <v>40928</v>
          </cell>
          <cell r="W476">
            <v>41005</v>
          </cell>
          <cell r="X476">
            <v>40999</v>
          </cell>
          <cell r="Y476">
            <v>0</v>
          </cell>
          <cell r="Z476">
            <v>40935</v>
          </cell>
          <cell r="AA476">
            <v>40935</v>
          </cell>
          <cell r="AB476">
            <v>40935</v>
          </cell>
          <cell r="AC476">
            <v>40887</v>
          </cell>
          <cell r="AD476">
            <v>40901</v>
          </cell>
          <cell r="AE476">
            <v>40957</v>
          </cell>
          <cell r="AF476">
            <v>40960</v>
          </cell>
          <cell r="AG476">
            <v>0</v>
          </cell>
          <cell r="AH476">
            <v>40969</v>
          </cell>
          <cell r="AI476" t="str">
            <v>-</v>
          </cell>
          <cell r="AJ476">
            <v>23</v>
          </cell>
          <cell r="AK476">
            <v>10.142857142857142</v>
          </cell>
          <cell r="AL476">
            <v>0</v>
          </cell>
          <cell r="AM476">
            <v>0</v>
          </cell>
          <cell r="AN476">
            <v>0</v>
          </cell>
          <cell r="AO476">
            <v>0</v>
          </cell>
          <cell r="AP476">
            <v>0</v>
          </cell>
          <cell r="AQ476">
            <v>0</v>
          </cell>
          <cell r="AR476">
            <v>0</v>
          </cell>
          <cell r="AS476">
            <v>0</v>
          </cell>
          <cell r="AT476">
            <v>0</v>
          </cell>
          <cell r="AU476">
            <v>0</v>
          </cell>
          <cell r="AV476">
            <v>40935</v>
          </cell>
          <cell r="AW476">
            <v>0</v>
          </cell>
          <cell r="AX476">
            <v>40947</v>
          </cell>
          <cell r="AY476">
            <v>40999</v>
          </cell>
          <cell r="AZ476">
            <v>71</v>
          </cell>
          <cell r="BA476">
            <v>6</v>
          </cell>
          <cell r="BB476" t="str">
            <v>On-Time/Early</v>
          </cell>
          <cell r="BC476" t="str">
            <v/>
          </cell>
          <cell r="BD476" t="str">
            <v>EXW</v>
          </cell>
          <cell r="BE476" t="str">
            <v>ARVADA</v>
          </cell>
          <cell r="BF476" t="str">
            <v>USA</v>
          </cell>
          <cell r="BG476">
            <v>0</v>
          </cell>
          <cell r="BH476" t="str">
            <v>SA</v>
          </cell>
          <cell r="BI476">
            <v>0</v>
          </cell>
          <cell r="BJ476">
            <v>40935</v>
          </cell>
          <cell r="BK476">
            <v>40942</v>
          </cell>
          <cell r="BL476">
            <v>40942</v>
          </cell>
          <cell r="BM476">
            <v>40956</v>
          </cell>
          <cell r="BN476">
            <v>41013</v>
          </cell>
          <cell r="BO476">
            <v>41020</v>
          </cell>
          <cell r="BP476" t="str">
            <v>x</v>
          </cell>
          <cell r="BQ476" t="str">
            <v>x</v>
          </cell>
          <cell r="BR476" t="str">
            <v>x</v>
          </cell>
          <cell r="BS476" t="str">
            <v>x</v>
          </cell>
          <cell r="BT476" t="str">
            <v>x</v>
          </cell>
          <cell r="BU476" t="str">
            <v>X</v>
          </cell>
          <cell r="BV476">
            <v>41131</v>
          </cell>
          <cell r="BW476">
            <v>0</v>
          </cell>
          <cell r="BX476">
            <v>0</v>
          </cell>
          <cell r="BY476">
            <v>0</v>
          </cell>
          <cell r="BZ476" t="str">
            <v>x</v>
          </cell>
          <cell r="CA476" t="str">
            <v>x</v>
          </cell>
          <cell r="CB476" t="str">
            <v>X</v>
          </cell>
          <cell r="CC476">
            <v>1</v>
          </cell>
          <cell r="CD476">
            <v>0</v>
          </cell>
          <cell r="CE476">
            <v>0</v>
          </cell>
          <cell r="CF476">
            <v>0</v>
          </cell>
          <cell r="CG476">
            <v>0</v>
          </cell>
          <cell r="CH476">
            <v>0</v>
          </cell>
          <cell r="CI476">
            <v>0</v>
          </cell>
          <cell r="CJ476">
            <v>0</v>
          </cell>
          <cell r="CK476">
            <v>0</v>
          </cell>
          <cell r="CL476">
            <v>0</v>
          </cell>
          <cell r="CM476">
            <v>0</v>
          </cell>
          <cell r="CN476">
            <v>0</v>
          </cell>
          <cell r="CO476">
            <v>0</v>
          </cell>
        </row>
        <row r="477">
          <cell r="B477" t="str">
            <v>C2107569-01</v>
          </cell>
          <cell r="C477" t="str">
            <v>Delta Process- CONVERSION</v>
          </cell>
          <cell r="D477" t="str">
            <v>Perez</v>
          </cell>
          <cell r="E477">
            <v>0</v>
          </cell>
          <cell r="F477">
            <v>0</v>
          </cell>
          <cell r="G477">
            <v>0</v>
          </cell>
          <cell r="H477" t="str">
            <v>Christina</v>
          </cell>
          <cell r="I477">
            <v>77367</v>
          </cell>
          <cell r="J477">
            <v>0</v>
          </cell>
          <cell r="K477">
            <v>0</v>
          </cell>
          <cell r="L477" t="str">
            <v>Perez</v>
          </cell>
          <cell r="M477">
            <v>1</v>
          </cell>
          <cell r="N477" t="str">
            <v>CONV</v>
          </cell>
          <cell r="O477">
            <v>51513.93</v>
          </cell>
          <cell r="P477">
            <v>0</v>
          </cell>
          <cell r="Q477" t="str">
            <v>STD</v>
          </cell>
          <cell r="R477" t="str">
            <v>P6</v>
          </cell>
          <cell r="S477" t="str">
            <v>N</v>
          </cell>
          <cell r="T477" t="str">
            <v>Y</v>
          </cell>
          <cell r="U477">
            <v>0</v>
          </cell>
          <cell r="V477">
            <v>40964</v>
          </cell>
          <cell r="W477">
            <v>40993</v>
          </cell>
          <cell r="X477">
            <v>41026</v>
          </cell>
          <cell r="Y477">
            <v>0</v>
          </cell>
          <cell r="Z477">
            <v>40971</v>
          </cell>
          <cell r="AA477">
            <v>40971</v>
          </cell>
          <cell r="AB477">
            <v>40967</v>
          </cell>
          <cell r="AC477">
            <v>41026</v>
          </cell>
          <cell r="AD477">
            <v>41026</v>
          </cell>
          <cell r="AE477">
            <v>40958.5</v>
          </cell>
          <cell r="AF477">
            <v>40960</v>
          </cell>
          <cell r="AG477">
            <v>0</v>
          </cell>
          <cell r="AH477">
            <v>40996</v>
          </cell>
          <cell r="AI477" t="str">
            <v>-</v>
          </cell>
          <cell r="AJ477">
            <v>-4</v>
          </cell>
          <cell r="AK477">
            <v>8.8571428571428577</v>
          </cell>
          <cell r="AL477">
            <v>0</v>
          </cell>
          <cell r="AM477">
            <v>0</v>
          </cell>
          <cell r="AN477">
            <v>0</v>
          </cell>
          <cell r="AO477">
            <v>0</v>
          </cell>
          <cell r="AP477">
            <v>0</v>
          </cell>
          <cell r="AQ477">
            <v>0</v>
          </cell>
          <cell r="AR477">
            <v>0</v>
          </cell>
          <cell r="AS477">
            <v>0</v>
          </cell>
          <cell r="AT477">
            <v>0</v>
          </cell>
          <cell r="AU477">
            <v>0</v>
          </cell>
          <cell r="AV477">
            <v>40954</v>
          </cell>
          <cell r="AW477">
            <v>0</v>
          </cell>
          <cell r="AX477">
            <v>40956</v>
          </cell>
          <cell r="AY477">
            <v>41029</v>
          </cell>
          <cell r="AZ477">
            <v>65</v>
          </cell>
          <cell r="BA477">
            <v>-8</v>
          </cell>
          <cell r="BB477" t="str">
            <v>On-Time/Early</v>
          </cell>
          <cell r="BC477" t="str">
            <v/>
          </cell>
          <cell r="BD477">
            <v>0</v>
          </cell>
          <cell r="BE477">
            <v>0</v>
          </cell>
          <cell r="BF477" t="str">
            <v>USA</v>
          </cell>
          <cell r="BG477">
            <v>0</v>
          </cell>
          <cell r="BH477" t="str">
            <v>DI</v>
          </cell>
          <cell r="BI477">
            <v>0</v>
          </cell>
          <cell r="BJ477">
            <v>40971</v>
          </cell>
          <cell r="BK477">
            <v>40978</v>
          </cell>
          <cell r="BL477">
            <v>40969</v>
          </cell>
          <cell r="BM477">
            <v>40992</v>
          </cell>
          <cell r="BN477">
            <v>41040</v>
          </cell>
          <cell r="BO477">
            <v>41047</v>
          </cell>
          <cell r="BP477" t="str">
            <v>X</v>
          </cell>
          <cell r="BQ477" t="str">
            <v>X</v>
          </cell>
          <cell r="BR477" t="str">
            <v>X</v>
          </cell>
          <cell r="BS477" t="str">
            <v>X</v>
          </cell>
          <cell r="BT477" t="str">
            <v>X</v>
          </cell>
          <cell r="BU477" t="str">
            <v>X</v>
          </cell>
          <cell r="BV477" t="str">
            <v>X</v>
          </cell>
          <cell r="BW477">
            <v>0</v>
          </cell>
          <cell r="BX477">
            <v>0</v>
          </cell>
          <cell r="BY477">
            <v>0</v>
          </cell>
          <cell r="BZ477" t="str">
            <v>X</v>
          </cell>
          <cell r="CA477" t="str">
            <v>X</v>
          </cell>
          <cell r="CB477" t="str">
            <v>X</v>
          </cell>
          <cell r="CC477">
            <v>1</v>
          </cell>
          <cell r="CD477">
            <v>0</v>
          </cell>
          <cell r="CE477">
            <v>0</v>
          </cell>
          <cell r="CF477">
            <v>0</v>
          </cell>
          <cell r="CG477">
            <v>0</v>
          </cell>
          <cell r="CH477">
            <v>0</v>
          </cell>
          <cell r="CI477">
            <v>0</v>
          </cell>
          <cell r="CJ477">
            <v>0</v>
          </cell>
          <cell r="CK477">
            <v>0</v>
          </cell>
          <cell r="CL477">
            <v>0</v>
          </cell>
          <cell r="CM477">
            <v>0</v>
          </cell>
          <cell r="CN477">
            <v>0</v>
          </cell>
          <cell r="CO477">
            <v>0</v>
          </cell>
        </row>
        <row r="478">
          <cell r="B478" t="str">
            <v>A2094124-01</v>
          </cell>
          <cell r="C478" t="str">
            <v>National Process Equipment, Inc.</v>
          </cell>
          <cell r="D478" t="str">
            <v>Parks</v>
          </cell>
          <cell r="E478">
            <v>0</v>
          </cell>
          <cell r="F478">
            <v>0</v>
          </cell>
          <cell r="G478">
            <v>0</v>
          </cell>
          <cell r="H478" t="str">
            <v>Madeleine</v>
          </cell>
          <cell r="I478" t="str">
            <v>PUR479001</v>
          </cell>
          <cell r="J478">
            <v>0</v>
          </cell>
          <cell r="K478">
            <v>0</v>
          </cell>
          <cell r="L478" t="str">
            <v>Chapman</v>
          </cell>
          <cell r="M478">
            <v>1</v>
          </cell>
          <cell r="N478" t="str">
            <v>LMV-322</v>
          </cell>
          <cell r="O478">
            <v>16328.39</v>
          </cell>
          <cell r="P478">
            <v>0</v>
          </cell>
          <cell r="Q478" t="str">
            <v>STD</v>
          </cell>
          <cell r="R478" t="str">
            <v>PA</v>
          </cell>
          <cell r="S478" t="str">
            <v>N</v>
          </cell>
          <cell r="T478" t="str">
            <v>no</v>
          </cell>
          <cell r="U478">
            <v>0</v>
          </cell>
          <cell r="V478">
            <v>40933</v>
          </cell>
          <cell r="W478">
            <v>41005</v>
          </cell>
          <cell r="X478">
            <v>41026</v>
          </cell>
          <cell r="Y478">
            <v>0</v>
          </cell>
          <cell r="Z478">
            <v>40940</v>
          </cell>
          <cell r="AA478">
            <v>40940</v>
          </cell>
          <cell r="AB478">
            <v>40940</v>
          </cell>
          <cell r="AC478">
            <v>40914</v>
          </cell>
          <cell r="AD478">
            <v>40928</v>
          </cell>
          <cell r="AE478">
            <v>40957</v>
          </cell>
          <cell r="AF478">
            <v>40960</v>
          </cell>
          <cell r="AG478">
            <v>0</v>
          </cell>
          <cell r="AH478">
            <v>40996</v>
          </cell>
          <cell r="AI478" t="str">
            <v>-</v>
          </cell>
          <cell r="AJ478">
            <v>20</v>
          </cell>
          <cell r="AK478">
            <v>13.285714285714286</v>
          </cell>
          <cell r="AL478">
            <v>0</v>
          </cell>
          <cell r="AM478">
            <v>0</v>
          </cell>
          <cell r="AN478">
            <v>0</v>
          </cell>
          <cell r="AO478">
            <v>0</v>
          </cell>
          <cell r="AP478">
            <v>0</v>
          </cell>
          <cell r="AQ478">
            <v>0</v>
          </cell>
          <cell r="AR478">
            <v>0</v>
          </cell>
          <cell r="AS478">
            <v>0</v>
          </cell>
          <cell r="AT478">
            <v>0</v>
          </cell>
          <cell r="AU478">
            <v>0</v>
          </cell>
          <cell r="AV478">
            <v>40949</v>
          </cell>
          <cell r="AW478">
            <v>0</v>
          </cell>
          <cell r="AX478">
            <v>40954</v>
          </cell>
          <cell r="AY478">
            <v>41025</v>
          </cell>
          <cell r="AZ478">
            <v>92</v>
          </cell>
          <cell r="BA478">
            <v>13</v>
          </cell>
          <cell r="BB478" t="str">
            <v>On-Time/Early</v>
          </cell>
          <cell r="BC478" t="str">
            <v/>
          </cell>
          <cell r="BD478" t="str">
            <v>FCA</v>
          </cell>
          <cell r="BE478" t="str">
            <v>ARVADA</v>
          </cell>
          <cell r="BF478" t="str">
            <v>USA</v>
          </cell>
          <cell r="BG478">
            <v>0</v>
          </cell>
          <cell r="BH478" t="str">
            <v>SC</v>
          </cell>
          <cell r="BI478">
            <v>0</v>
          </cell>
          <cell r="BJ478">
            <v>40940</v>
          </cell>
          <cell r="BK478">
            <v>40947</v>
          </cell>
          <cell r="BL478">
            <v>40947</v>
          </cell>
          <cell r="BM478">
            <v>40961</v>
          </cell>
          <cell r="BN478">
            <v>41040</v>
          </cell>
          <cell r="BO478">
            <v>41047</v>
          </cell>
          <cell r="BP478" t="str">
            <v>x</v>
          </cell>
          <cell r="BQ478" t="str">
            <v>X</v>
          </cell>
          <cell r="BR478" t="str">
            <v>x</v>
          </cell>
          <cell r="BS478" t="str">
            <v>x</v>
          </cell>
          <cell r="BT478" t="str">
            <v>X</v>
          </cell>
          <cell r="BU478">
            <v>41044</v>
          </cell>
          <cell r="BV478" t="str">
            <v>X</v>
          </cell>
          <cell r="BW478">
            <v>0</v>
          </cell>
          <cell r="BX478">
            <v>0</v>
          </cell>
          <cell r="BY478">
            <v>0</v>
          </cell>
          <cell r="BZ478" t="str">
            <v>X</v>
          </cell>
          <cell r="CA478" t="str">
            <v>X</v>
          </cell>
          <cell r="CB478" t="str">
            <v>X</v>
          </cell>
          <cell r="CC478">
            <v>1</v>
          </cell>
          <cell r="CD478">
            <v>0</v>
          </cell>
          <cell r="CE478">
            <v>0</v>
          </cell>
          <cell r="CF478">
            <v>0</v>
          </cell>
          <cell r="CG478">
            <v>0</v>
          </cell>
          <cell r="CH478">
            <v>0</v>
          </cell>
          <cell r="CI478">
            <v>0</v>
          </cell>
          <cell r="CJ478">
            <v>0</v>
          </cell>
          <cell r="CK478">
            <v>0</v>
          </cell>
          <cell r="CL478">
            <v>0</v>
          </cell>
          <cell r="CM478">
            <v>0</v>
          </cell>
          <cell r="CN478">
            <v>0</v>
          </cell>
          <cell r="CO478">
            <v>0</v>
          </cell>
        </row>
        <row r="479">
          <cell r="B479" t="str">
            <v>A2092919-01-06</v>
          </cell>
          <cell r="C479" t="str">
            <v>Thermax Inc.</v>
          </cell>
          <cell r="D479" t="str">
            <v>Boening</v>
          </cell>
          <cell r="E479">
            <v>0</v>
          </cell>
          <cell r="F479">
            <v>0</v>
          </cell>
          <cell r="G479">
            <v>0</v>
          </cell>
          <cell r="H479" t="str">
            <v>Audrey</v>
          </cell>
          <cell r="I479">
            <v>1929</v>
          </cell>
          <cell r="J479">
            <v>0</v>
          </cell>
          <cell r="K479">
            <v>0</v>
          </cell>
          <cell r="L479">
            <v>0</v>
          </cell>
          <cell r="M479">
            <v>6</v>
          </cell>
          <cell r="N479" t="str">
            <v>LMV-801</v>
          </cell>
          <cell r="O479">
            <v>135000</v>
          </cell>
          <cell r="P479">
            <v>0</v>
          </cell>
          <cell r="Q479" t="str">
            <v>STD</v>
          </cell>
          <cell r="R479" t="str">
            <v>PA</v>
          </cell>
          <cell r="S479" t="str">
            <v>N</v>
          </cell>
          <cell r="T479" t="str">
            <v>N</v>
          </cell>
          <cell r="U479">
            <v>0</v>
          </cell>
          <cell r="V479">
            <v>40928</v>
          </cell>
          <cell r="W479">
            <v>41005</v>
          </cell>
          <cell r="X479">
            <v>41026</v>
          </cell>
          <cell r="Y479">
            <v>0</v>
          </cell>
          <cell r="Z479">
            <v>40935</v>
          </cell>
          <cell r="AA479">
            <v>40935</v>
          </cell>
          <cell r="AB479">
            <v>40935</v>
          </cell>
          <cell r="AC479">
            <v>40914</v>
          </cell>
          <cell r="AD479">
            <v>40928</v>
          </cell>
          <cell r="AE479">
            <v>40957</v>
          </cell>
          <cell r="AF479">
            <v>40960</v>
          </cell>
          <cell r="AG479">
            <v>0</v>
          </cell>
          <cell r="AH479">
            <v>40996</v>
          </cell>
          <cell r="AI479" t="str">
            <v>-</v>
          </cell>
          <cell r="AJ479">
            <v>23</v>
          </cell>
          <cell r="AK479">
            <v>14</v>
          </cell>
          <cell r="AL479">
            <v>0</v>
          </cell>
          <cell r="AM479">
            <v>0</v>
          </cell>
          <cell r="AN479">
            <v>0</v>
          </cell>
          <cell r="AO479">
            <v>0</v>
          </cell>
          <cell r="AP479">
            <v>0</v>
          </cell>
          <cell r="AQ479">
            <v>0</v>
          </cell>
          <cell r="AR479">
            <v>0</v>
          </cell>
          <cell r="AS479">
            <v>0</v>
          </cell>
          <cell r="AT479">
            <v>0</v>
          </cell>
          <cell r="AU479">
            <v>0</v>
          </cell>
          <cell r="AV479">
            <v>40949</v>
          </cell>
          <cell r="AW479">
            <v>0</v>
          </cell>
          <cell r="AX479">
            <v>40959</v>
          </cell>
          <cell r="AY479">
            <v>41025</v>
          </cell>
          <cell r="AZ479">
            <v>97</v>
          </cell>
          <cell r="BA479">
            <v>16</v>
          </cell>
          <cell r="BB479" t="str">
            <v>On-Time/Early</v>
          </cell>
          <cell r="BC479" t="str">
            <v/>
          </cell>
          <cell r="BD479" t="str">
            <v>EXW</v>
          </cell>
          <cell r="BE479" t="str">
            <v>ARVADA</v>
          </cell>
          <cell r="BF479" t="str">
            <v>USA</v>
          </cell>
          <cell r="BG479">
            <v>0</v>
          </cell>
          <cell r="BH479" t="str">
            <v>SA</v>
          </cell>
          <cell r="BI479">
            <v>0</v>
          </cell>
          <cell r="BJ479">
            <v>40935</v>
          </cell>
          <cell r="BK479">
            <v>40942</v>
          </cell>
          <cell r="BL479">
            <v>40942</v>
          </cell>
          <cell r="BM479">
            <v>40956</v>
          </cell>
          <cell r="BN479">
            <v>41040</v>
          </cell>
          <cell r="BO479">
            <v>41047</v>
          </cell>
          <cell r="BP479" t="str">
            <v>x</v>
          </cell>
          <cell r="BQ479" t="str">
            <v>x</v>
          </cell>
          <cell r="BR479" t="str">
            <v>x</v>
          </cell>
          <cell r="BS479" t="str">
            <v>x</v>
          </cell>
          <cell r="BT479" t="str">
            <v>x</v>
          </cell>
          <cell r="BU479" t="str">
            <v>X</v>
          </cell>
          <cell r="BV479">
            <v>41131</v>
          </cell>
          <cell r="BW479">
            <v>0</v>
          </cell>
          <cell r="BX479">
            <v>0</v>
          </cell>
          <cell r="BY479">
            <v>0</v>
          </cell>
          <cell r="BZ479" t="str">
            <v>x</v>
          </cell>
          <cell r="CA479" t="str">
            <v>x</v>
          </cell>
          <cell r="CB479" t="str">
            <v>X</v>
          </cell>
          <cell r="CC479">
            <v>1</v>
          </cell>
          <cell r="CD479">
            <v>0</v>
          </cell>
          <cell r="CE479">
            <v>0</v>
          </cell>
          <cell r="CF479">
            <v>0</v>
          </cell>
          <cell r="CG479">
            <v>0</v>
          </cell>
          <cell r="CH479">
            <v>0</v>
          </cell>
          <cell r="CI479">
            <v>0</v>
          </cell>
          <cell r="CJ479">
            <v>0</v>
          </cell>
          <cell r="CK479">
            <v>0</v>
          </cell>
          <cell r="CL479">
            <v>0</v>
          </cell>
          <cell r="CM479">
            <v>0</v>
          </cell>
          <cell r="CN479">
            <v>0</v>
          </cell>
          <cell r="CO479">
            <v>0</v>
          </cell>
        </row>
        <row r="480">
          <cell r="B480" t="str">
            <v>A2126840-01</v>
          </cell>
          <cell r="C480" t="str">
            <v>Pecan Pipeline Company</v>
          </cell>
          <cell r="D480" t="str">
            <v>Kanous</v>
          </cell>
          <cell r="E480">
            <v>0</v>
          </cell>
          <cell r="F480">
            <v>0</v>
          </cell>
          <cell r="G480">
            <v>0</v>
          </cell>
          <cell r="H480" t="str">
            <v>Madeleine</v>
          </cell>
          <cell r="I480">
            <v>206433</v>
          </cell>
          <cell r="J480">
            <v>0</v>
          </cell>
          <cell r="K480">
            <v>0</v>
          </cell>
          <cell r="L480">
            <v>0</v>
          </cell>
          <cell r="M480">
            <v>1</v>
          </cell>
          <cell r="N480" t="str">
            <v>LMV-801</v>
          </cell>
          <cell r="O480">
            <v>19477</v>
          </cell>
          <cell r="P480">
            <v>0</v>
          </cell>
          <cell r="Q480" t="str">
            <v>STD</v>
          </cell>
          <cell r="R480" t="str">
            <v>PB</v>
          </cell>
          <cell r="S480" t="str">
            <v>N</v>
          </cell>
          <cell r="T480" t="str">
            <v>N</v>
          </cell>
          <cell r="U480">
            <v>0</v>
          </cell>
          <cell r="V480">
            <v>41012</v>
          </cell>
          <cell r="W480">
            <v>41012</v>
          </cell>
          <cell r="X480">
            <v>41064</v>
          </cell>
          <cell r="Y480">
            <v>0</v>
          </cell>
          <cell r="Z480">
            <v>41019</v>
          </cell>
          <cell r="AA480">
            <v>41019</v>
          </cell>
          <cell r="AB480">
            <v>41019</v>
          </cell>
          <cell r="AC480">
            <v>40952</v>
          </cell>
          <cell r="AD480">
            <v>40966</v>
          </cell>
          <cell r="AE480">
            <v>40957</v>
          </cell>
          <cell r="AF480">
            <v>40960</v>
          </cell>
          <cell r="AG480">
            <v>0</v>
          </cell>
          <cell r="AH480">
            <v>41034</v>
          </cell>
          <cell r="AI480" t="str">
            <v>-</v>
          </cell>
          <cell r="AJ480">
            <v>-39</v>
          </cell>
          <cell r="AK480">
            <v>7.4285714285714288</v>
          </cell>
          <cell r="AL480">
            <v>0</v>
          </cell>
          <cell r="AM480">
            <v>0</v>
          </cell>
          <cell r="AN480">
            <v>0</v>
          </cell>
          <cell r="AO480">
            <v>0</v>
          </cell>
          <cell r="AP480">
            <v>40834</v>
          </cell>
          <cell r="AQ480">
            <v>0</v>
          </cell>
          <cell r="AR480">
            <v>0</v>
          </cell>
          <cell r="AS480">
            <v>0</v>
          </cell>
          <cell r="AT480">
            <v>0</v>
          </cell>
          <cell r="AU480">
            <v>0</v>
          </cell>
          <cell r="AV480">
            <v>40989</v>
          </cell>
          <cell r="AW480">
            <v>0</v>
          </cell>
          <cell r="AX480">
            <v>41002</v>
          </cell>
          <cell r="AY480">
            <v>41060</v>
          </cell>
          <cell r="AZ480">
            <v>48</v>
          </cell>
          <cell r="BA480">
            <v>-18</v>
          </cell>
          <cell r="BB480" t="str">
            <v>Late</v>
          </cell>
          <cell r="BC480" t="str">
            <v/>
          </cell>
          <cell r="BD480" t="str">
            <v>EXW</v>
          </cell>
          <cell r="BE480" t="str">
            <v>Arvada</v>
          </cell>
          <cell r="BF480" t="str">
            <v>USA</v>
          </cell>
          <cell r="BG480">
            <v>0</v>
          </cell>
          <cell r="BH480" t="str">
            <v>WB</v>
          </cell>
          <cell r="BI480">
            <v>0</v>
          </cell>
          <cell r="BJ480">
            <v>41019</v>
          </cell>
          <cell r="BK480">
            <v>41026</v>
          </cell>
          <cell r="BL480">
            <v>41028</v>
          </cell>
          <cell r="BM480">
            <v>41040</v>
          </cell>
          <cell r="BN480">
            <v>41078</v>
          </cell>
          <cell r="BO480">
            <v>41085</v>
          </cell>
          <cell r="BP480" t="str">
            <v>-</v>
          </cell>
          <cell r="BQ480" t="str">
            <v>-</v>
          </cell>
          <cell r="BR480" t="str">
            <v>x</v>
          </cell>
          <cell r="BS480" t="str">
            <v>-</v>
          </cell>
          <cell r="BT480" t="str">
            <v>-</v>
          </cell>
          <cell r="BU480">
            <v>41115</v>
          </cell>
          <cell r="BV480" t="str">
            <v>X</v>
          </cell>
          <cell r="BW480">
            <v>0</v>
          </cell>
          <cell r="BX480">
            <v>0</v>
          </cell>
          <cell r="BY480">
            <v>0</v>
          </cell>
          <cell r="BZ480" t="str">
            <v>X</v>
          </cell>
          <cell r="CA480" t="str">
            <v>X</v>
          </cell>
          <cell r="CB480" t="str">
            <v>X</v>
          </cell>
          <cell r="CC480">
            <v>1</v>
          </cell>
          <cell r="CD480">
            <v>0</v>
          </cell>
          <cell r="CE480">
            <v>0</v>
          </cell>
          <cell r="CF480">
            <v>0</v>
          </cell>
          <cell r="CG480">
            <v>0</v>
          </cell>
          <cell r="CH480">
            <v>0</v>
          </cell>
          <cell r="CI480">
            <v>0</v>
          </cell>
          <cell r="CJ480">
            <v>0</v>
          </cell>
          <cell r="CK480">
            <v>0</v>
          </cell>
          <cell r="CL480">
            <v>0</v>
          </cell>
          <cell r="CM480">
            <v>0</v>
          </cell>
          <cell r="CN480">
            <v>0</v>
          </cell>
          <cell r="CO480">
            <v>0</v>
          </cell>
        </row>
        <row r="481">
          <cell r="B481" t="str">
            <v>C2068715-01</v>
          </cell>
          <cell r="C481" t="str">
            <v>Exterran</v>
          </cell>
          <cell r="D481" t="str">
            <v>Fox</v>
          </cell>
          <cell r="E481">
            <v>0</v>
          </cell>
          <cell r="F481">
            <v>0</v>
          </cell>
          <cell r="G481">
            <v>0</v>
          </cell>
          <cell r="H481" t="str">
            <v>Michelle</v>
          </cell>
          <cell r="I481">
            <v>5227746</v>
          </cell>
          <cell r="J481">
            <v>0</v>
          </cell>
          <cell r="K481">
            <v>0</v>
          </cell>
          <cell r="L481" t="str">
            <v>Fox</v>
          </cell>
          <cell r="M481">
            <v>1</v>
          </cell>
          <cell r="N481" t="str">
            <v>LMC331F</v>
          </cell>
          <cell r="O481">
            <v>180994.64</v>
          </cell>
          <cell r="P481">
            <v>0</v>
          </cell>
          <cell r="Q481" t="str">
            <v>MCPX</v>
          </cell>
          <cell r="R481" t="str">
            <v>CA</v>
          </cell>
          <cell r="S481">
            <v>0</v>
          </cell>
          <cell r="T481">
            <v>0</v>
          </cell>
          <cell r="U481">
            <v>0</v>
          </cell>
          <cell r="V481">
            <v>40862</v>
          </cell>
          <cell r="W481">
            <v>41022</v>
          </cell>
          <cell r="X481">
            <v>41023</v>
          </cell>
          <cell r="Y481">
            <v>0</v>
          </cell>
          <cell r="Z481">
            <v>40869</v>
          </cell>
          <cell r="AA481">
            <v>40869</v>
          </cell>
          <cell r="AB481">
            <v>40876</v>
          </cell>
          <cell r="AC481">
            <v>40911</v>
          </cell>
          <cell r="AD481">
            <v>40925</v>
          </cell>
          <cell r="AE481">
            <v>40958</v>
          </cell>
          <cell r="AF481">
            <v>40962</v>
          </cell>
          <cell r="AG481">
            <v>0</v>
          </cell>
          <cell r="AH481">
            <v>40993</v>
          </cell>
          <cell r="AI481" t="str">
            <v>-</v>
          </cell>
          <cell r="AJ481">
            <v>73</v>
          </cell>
          <cell r="AK481">
            <v>23</v>
          </cell>
          <cell r="AL481">
            <v>0</v>
          </cell>
          <cell r="AM481">
            <v>0</v>
          </cell>
          <cell r="AN481">
            <v>0</v>
          </cell>
          <cell r="AO481">
            <v>0</v>
          </cell>
          <cell r="AP481">
            <v>0</v>
          </cell>
          <cell r="AQ481">
            <v>0</v>
          </cell>
          <cell r="AR481">
            <v>40935</v>
          </cell>
          <cell r="AS481">
            <v>40935</v>
          </cell>
          <cell r="AT481">
            <v>0</v>
          </cell>
          <cell r="AU481">
            <v>0</v>
          </cell>
          <cell r="AV481">
            <v>40970</v>
          </cell>
          <cell r="AW481">
            <v>0</v>
          </cell>
          <cell r="AX481">
            <v>40973</v>
          </cell>
          <cell r="AY481">
            <v>41019</v>
          </cell>
          <cell r="AZ481">
            <v>157</v>
          </cell>
          <cell r="BA481">
            <v>79</v>
          </cell>
          <cell r="BB481" t="str">
            <v>Late</v>
          </cell>
          <cell r="BC481" t="str">
            <v/>
          </cell>
          <cell r="BD481" t="str">
            <v>FOB</v>
          </cell>
          <cell r="BE481" t="str">
            <v>Arvada</v>
          </cell>
          <cell r="BF481" t="str">
            <v>USA</v>
          </cell>
          <cell r="BG481">
            <v>0</v>
          </cell>
          <cell r="BH481">
            <v>0</v>
          </cell>
          <cell r="BI481">
            <v>0</v>
          </cell>
          <cell r="BJ481">
            <v>40869</v>
          </cell>
          <cell r="BK481">
            <v>40876</v>
          </cell>
          <cell r="BL481">
            <v>40883</v>
          </cell>
          <cell r="BM481">
            <v>40890</v>
          </cell>
          <cell r="BN481">
            <v>41037</v>
          </cell>
          <cell r="BO481">
            <v>41044</v>
          </cell>
          <cell r="BP481" t="str">
            <v>X</v>
          </cell>
          <cell r="BQ481" t="str">
            <v>X</v>
          </cell>
          <cell r="BR481" t="str">
            <v>X</v>
          </cell>
          <cell r="BS481" t="str">
            <v>X</v>
          </cell>
          <cell r="BT481" t="str">
            <v>X</v>
          </cell>
          <cell r="BU481">
            <v>41113</v>
          </cell>
          <cell r="BV481">
            <v>41113</v>
          </cell>
          <cell r="BW481">
            <v>0</v>
          </cell>
          <cell r="BX481">
            <v>0</v>
          </cell>
          <cell r="BY481">
            <v>0</v>
          </cell>
          <cell r="BZ481" t="str">
            <v>X</v>
          </cell>
          <cell r="CA481" t="str">
            <v>X</v>
          </cell>
          <cell r="CB481" t="str">
            <v>X</v>
          </cell>
          <cell r="CC481">
            <v>1</v>
          </cell>
          <cell r="CD481" t="str">
            <v>FD &amp; AM has been submitted</v>
          </cell>
          <cell r="CE481">
            <v>0</v>
          </cell>
          <cell r="CF481">
            <v>0</v>
          </cell>
          <cell r="CG481">
            <v>0</v>
          </cell>
          <cell r="CH481">
            <v>0</v>
          </cell>
          <cell r="CI481">
            <v>0</v>
          </cell>
          <cell r="CJ481">
            <v>0</v>
          </cell>
          <cell r="CK481">
            <v>0</v>
          </cell>
          <cell r="CL481">
            <v>0</v>
          </cell>
          <cell r="CM481">
            <v>0</v>
          </cell>
          <cell r="CN481">
            <v>0</v>
          </cell>
          <cell r="CO481">
            <v>0</v>
          </cell>
        </row>
        <row r="482">
          <cell r="B482" t="str">
            <v>C2041732-01</v>
          </cell>
          <cell r="C482" t="str">
            <v>THOMAS RUSSELL CO.</v>
          </cell>
          <cell r="D482" t="str">
            <v>Lothe</v>
          </cell>
          <cell r="E482">
            <v>0</v>
          </cell>
          <cell r="F482">
            <v>0</v>
          </cell>
          <cell r="G482">
            <v>0</v>
          </cell>
          <cell r="H482" t="str">
            <v>Kursten</v>
          </cell>
          <cell r="I482" t="str">
            <v>267-12</v>
          </cell>
          <cell r="J482">
            <v>0</v>
          </cell>
          <cell r="K482">
            <v>0</v>
          </cell>
          <cell r="L482">
            <v>0</v>
          </cell>
          <cell r="M482">
            <v>1</v>
          </cell>
          <cell r="N482" t="str">
            <v>LMC-311</v>
          </cell>
          <cell r="O482">
            <v>127497</v>
          </cell>
          <cell r="P482">
            <v>0</v>
          </cell>
          <cell r="Q482" t="str">
            <v>STD</v>
          </cell>
          <cell r="R482" t="str">
            <v>CA</v>
          </cell>
          <cell r="S482" t="str">
            <v>N</v>
          </cell>
          <cell r="T482" t="str">
            <v>no</v>
          </cell>
          <cell r="U482">
            <v>0</v>
          </cell>
          <cell r="V482">
            <v>40799</v>
          </cell>
          <cell r="W482">
            <v>41023</v>
          </cell>
          <cell r="X482">
            <v>41064</v>
          </cell>
          <cell r="Y482">
            <v>0</v>
          </cell>
          <cell r="Z482">
            <v>40806</v>
          </cell>
          <cell r="AA482">
            <v>40806</v>
          </cell>
          <cell r="AB482">
            <v>40813</v>
          </cell>
          <cell r="AC482">
            <v>40952</v>
          </cell>
          <cell r="AD482">
            <v>40966</v>
          </cell>
          <cell r="AE482">
            <v>40959</v>
          </cell>
          <cell r="AF482">
            <v>40963</v>
          </cell>
          <cell r="AG482">
            <v>0</v>
          </cell>
          <cell r="AH482">
            <v>41034</v>
          </cell>
          <cell r="AI482" t="str">
            <v>-</v>
          </cell>
          <cell r="AJ482">
            <v>119</v>
          </cell>
          <cell r="AK482">
            <v>37.857142857142854</v>
          </cell>
          <cell r="AL482">
            <v>0</v>
          </cell>
          <cell r="AM482">
            <v>0</v>
          </cell>
          <cell r="AN482">
            <v>0</v>
          </cell>
          <cell r="AO482">
            <v>0</v>
          </cell>
          <cell r="AP482">
            <v>0</v>
          </cell>
          <cell r="AQ482">
            <v>0</v>
          </cell>
          <cell r="AR482">
            <v>40961</v>
          </cell>
          <cell r="AS482">
            <v>0</v>
          </cell>
          <cell r="AT482">
            <v>0</v>
          </cell>
          <cell r="AU482">
            <v>0</v>
          </cell>
          <cell r="AV482">
            <v>40992</v>
          </cell>
          <cell r="AW482">
            <v>0</v>
          </cell>
          <cell r="AX482">
            <v>41004</v>
          </cell>
          <cell r="AY482">
            <v>41046</v>
          </cell>
          <cell r="AZ482">
            <v>247</v>
          </cell>
          <cell r="BA482">
            <v>139</v>
          </cell>
          <cell r="BB482" t="str">
            <v>Late</v>
          </cell>
          <cell r="BC482" t="str">
            <v/>
          </cell>
          <cell r="BD482" t="str">
            <v>EXW</v>
          </cell>
          <cell r="BE482" t="str">
            <v>Arvada</v>
          </cell>
          <cell r="BF482" t="str">
            <v>USA</v>
          </cell>
          <cell r="BG482">
            <v>0</v>
          </cell>
          <cell r="BH482">
            <v>0</v>
          </cell>
          <cell r="BI482">
            <v>0</v>
          </cell>
          <cell r="BJ482">
            <v>40806</v>
          </cell>
          <cell r="BK482">
            <v>40813</v>
          </cell>
          <cell r="BL482">
            <v>40820</v>
          </cell>
          <cell r="BM482">
            <v>40827</v>
          </cell>
          <cell r="BN482">
            <v>41078</v>
          </cell>
          <cell r="BO482">
            <v>41085</v>
          </cell>
          <cell r="BP482" t="str">
            <v>-</v>
          </cell>
          <cell r="BQ482" t="str">
            <v>-</v>
          </cell>
          <cell r="BR482" t="str">
            <v>X</v>
          </cell>
          <cell r="BS482" t="str">
            <v>-</v>
          </cell>
          <cell r="BT482" t="str">
            <v>-</v>
          </cell>
          <cell r="BU482">
            <v>41164</v>
          </cell>
          <cell r="BV482">
            <v>41164</v>
          </cell>
          <cell r="BW482">
            <v>0</v>
          </cell>
          <cell r="BX482">
            <v>0</v>
          </cell>
          <cell r="BY482">
            <v>0</v>
          </cell>
          <cell r="BZ482" t="str">
            <v>-</v>
          </cell>
          <cell r="CA482" t="str">
            <v>-</v>
          </cell>
          <cell r="CB482" t="str">
            <v>X</v>
          </cell>
          <cell r="CC482">
            <v>1</v>
          </cell>
          <cell r="CD482">
            <v>0</v>
          </cell>
          <cell r="CE482">
            <v>0</v>
          </cell>
          <cell r="CF482">
            <v>0</v>
          </cell>
          <cell r="CG482">
            <v>0</v>
          </cell>
          <cell r="CH482">
            <v>0</v>
          </cell>
          <cell r="CI482">
            <v>0</v>
          </cell>
          <cell r="CJ482">
            <v>0</v>
          </cell>
          <cell r="CK482">
            <v>0</v>
          </cell>
          <cell r="CL482">
            <v>0</v>
          </cell>
          <cell r="CM482">
            <v>0</v>
          </cell>
          <cell r="CN482">
            <v>0</v>
          </cell>
          <cell r="CO482">
            <v>0</v>
          </cell>
        </row>
        <row r="483">
          <cell r="B483" t="str">
            <v>A2100656-01</v>
          </cell>
          <cell r="C483" t="str">
            <v>Flint Hills</v>
          </cell>
          <cell r="D483" t="str">
            <v>Kennedy</v>
          </cell>
          <cell r="E483">
            <v>0</v>
          </cell>
          <cell r="F483">
            <v>0</v>
          </cell>
          <cell r="G483">
            <v>0</v>
          </cell>
          <cell r="H483" t="str">
            <v>Christina</v>
          </cell>
          <cell r="I483" t="str">
            <v>CP113931</v>
          </cell>
          <cell r="J483" t="str">
            <v>3020P118</v>
          </cell>
          <cell r="K483">
            <v>0</v>
          </cell>
          <cell r="L483">
            <v>0</v>
          </cell>
          <cell r="M483">
            <v>1</v>
          </cell>
          <cell r="N483" t="str">
            <v>LMV-311</v>
          </cell>
          <cell r="O483">
            <v>40670</v>
          </cell>
          <cell r="P483">
            <v>0</v>
          </cell>
          <cell r="Q483" t="str">
            <v>STD</v>
          </cell>
          <cell r="R483" t="str">
            <v>PA</v>
          </cell>
          <cell r="S483" t="str">
            <v>N</v>
          </cell>
          <cell r="T483" t="str">
            <v>no</v>
          </cell>
          <cell r="U483">
            <v>0</v>
          </cell>
          <cell r="V483">
            <v>40948</v>
          </cell>
          <cell r="W483">
            <v>41011</v>
          </cell>
          <cell r="X483">
            <v>41029</v>
          </cell>
          <cell r="Y483">
            <v>0</v>
          </cell>
          <cell r="Z483">
            <v>40955</v>
          </cell>
          <cell r="AA483">
            <v>40955</v>
          </cell>
          <cell r="AB483">
            <v>40955</v>
          </cell>
          <cell r="AC483">
            <v>40917</v>
          </cell>
          <cell r="AD483">
            <v>40931</v>
          </cell>
          <cell r="AE483">
            <v>40963</v>
          </cell>
          <cell r="AF483">
            <v>40966</v>
          </cell>
          <cell r="AG483">
            <v>0</v>
          </cell>
          <cell r="AH483">
            <v>40999</v>
          </cell>
          <cell r="AI483" t="str">
            <v>-</v>
          </cell>
          <cell r="AJ483">
            <v>13</v>
          </cell>
          <cell r="AK483">
            <v>11.571428571428571</v>
          </cell>
          <cell r="AL483">
            <v>0</v>
          </cell>
          <cell r="AM483">
            <v>0</v>
          </cell>
          <cell r="AN483">
            <v>0</v>
          </cell>
          <cell r="AO483">
            <v>0</v>
          </cell>
          <cell r="AP483">
            <v>0</v>
          </cell>
          <cell r="AQ483">
            <v>0</v>
          </cell>
          <cell r="AR483">
            <v>0</v>
          </cell>
          <cell r="AS483">
            <v>0</v>
          </cell>
          <cell r="AT483">
            <v>0</v>
          </cell>
          <cell r="AU483">
            <v>0</v>
          </cell>
          <cell r="AV483">
            <v>40945</v>
          </cell>
          <cell r="AW483">
            <v>0</v>
          </cell>
          <cell r="AX483">
            <v>40947</v>
          </cell>
          <cell r="AY483">
            <v>40998</v>
          </cell>
          <cell r="AZ483">
            <v>50</v>
          </cell>
          <cell r="BA483">
            <v>-4</v>
          </cell>
          <cell r="BB483" t="str">
            <v>On-Time/Early</v>
          </cell>
          <cell r="BC483" t="str">
            <v/>
          </cell>
          <cell r="BD483" t="str">
            <v>EXW</v>
          </cell>
          <cell r="BE483" t="str">
            <v>ARVADA</v>
          </cell>
          <cell r="BF483" t="str">
            <v>USA</v>
          </cell>
          <cell r="BG483">
            <v>0</v>
          </cell>
          <cell r="BH483" t="str">
            <v>SA</v>
          </cell>
          <cell r="BI483">
            <v>0</v>
          </cell>
          <cell r="BJ483">
            <v>40955</v>
          </cell>
          <cell r="BK483">
            <v>40962</v>
          </cell>
          <cell r="BL483">
            <v>40962</v>
          </cell>
          <cell r="BM483">
            <v>40976</v>
          </cell>
          <cell r="BN483">
            <v>41043</v>
          </cell>
          <cell r="BO483">
            <v>41050</v>
          </cell>
          <cell r="BP483" t="str">
            <v>X</v>
          </cell>
          <cell r="BQ483" t="str">
            <v>X</v>
          </cell>
          <cell r="BR483" t="str">
            <v>X</v>
          </cell>
          <cell r="BS483" t="str">
            <v>X</v>
          </cell>
          <cell r="BT483" t="str">
            <v>X</v>
          </cell>
          <cell r="BU483" t="str">
            <v>X</v>
          </cell>
          <cell r="BV483" t="str">
            <v>X</v>
          </cell>
          <cell r="BW483">
            <v>0</v>
          </cell>
          <cell r="BX483">
            <v>0</v>
          </cell>
          <cell r="BY483">
            <v>0</v>
          </cell>
          <cell r="BZ483" t="str">
            <v>X</v>
          </cell>
          <cell r="CA483" t="str">
            <v>X</v>
          </cell>
          <cell r="CB483" t="str">
            <v>X</v>
          </cell>
          <cell r="CC483">
            <v>1</v>
          </cell>
          <cell r="CD483">
            <v>0</v>
          </cell>
          <cell r="CE483">
            <v>0</v>
          </cell>
          <cell r="CF483">
            <v>0</v>
          </cell>
          <cell r="CG483">
            <v>0</v>
          </cell>
          <cell r="CH483">
            <v>0</v>
          </cell>
          <cell r="CI483">
            <v>0</v>
          </cell>
          <cell r="CJ483">
            <v>0</v>
          </cell>
          <cell r="CK483">
            <v>0</v>
          </cell>
          <cell r="CL483">
            <v>0</v>
          </cell>
          <cell r="CM483">
            <v>0</v>
          </cell>
          <cell r="CN483">
            <v>0</v>
          </cell>
          <cell r="CO483">
            <v>0</v>
          </cell>
        </row>
        <row r="484">
          <cell r="B484" t="str">
            <v>C2079801-01</v>
          </cell>
          <cell r="C484" t="str">
            <v>CHI Energy Services, Inc.</v>
          </cell>
          <cell r="D484" t="str">
            <v>Setelin</v>
          </cell>
          <cell r="E484">
            <v>0</v>
          </cell>
          <cell r="F484">
            <v>0</v>
          </cell>
          <cell r="G484">
            <v>0</v>
          </cell>
          <cell r="H484" t="str">
            <v>Margaret</v>
          </cell>
          <cell r="I484">
            <v>26811</v>
          </cell>
          <cell r="J484" t="str">
            <v>B-1</v>
          </cell>
          <cell r="K484">
            <v>0</v>
          </cell>
          <cell r="L484">
            <v>0</v>
          </cell>
          <cell r="M484">
            <v>1</v>
          </cell>
          <cell r="N484" t="str">
            <v>LMC311F</v>
          </cell>
          <cell r="O484">
            <v>204057</v>
          </cell>
          <cell r="P484">
            <v>0</v>
          </cell>
          <cell r="Q484" t="str">
            <v>STD</v>
          </cell>
          <cell r="R484" t="str">
            <v>CB</v>
          </cell>
          <cell r="S484" t="str">
            <v>Y</v>
          </cell>
          <cell r="T484" t="str">
            <v>no</v>
          </cell>
          <cell r="U484">
            <v>0</v>
          </cell>
          <cell r="V484">
            <v>40892</v>
          </cell>
          <cell r="W484">
            <v>41033</v>
          </cell>
          <cell r="X484">
            <v>41029</v>
          </cell>
          <cell r="Y484">
            <v>0</v>
          </cell>
          <cell r="Z484">
            <v>40899</v>
          </cell>
          <cell r="AA484">
            <v>40899</v>
          </cell>
          <cell r="AB484">
            <v>40906</v>
          </cell>
          <cell r="AC484">
            <v>40917</v>
          </cell>
          <cell r="AD484">
            <v>40931</v>
          </cell>
          <cell r="AE484">
            <v>40962</v>
          </cell>
          <cell r="AF484">
            <v>40966</v>
          </cell>
          <cell r="AG484">
            <v>0</v>
          </cell>
          <cell r="AH484">
            <v>40999</v>
          </cell>
          <cell r="AI484" t="str">
            <v>-</v>
          </cell>
          <cell r="AJ484">
            <v>53</v>
          </cell>
          <cell r="AK484">
            <v>19.571428571428573</v>
          </cell>
          <cell r="AL484">
            <v>0</v>
          </cell>
          <cell r="AM484">
            <v>0</v>
          </cell>
          <cell r="AN484">
            <v>0</v>
          </cell>
          <cell r="AO484">
            <v>0</v>
          </cell>
          <cell r="AP484">
            <v>0</v>
          </cell>
          <cell r="AQ484">
            <v>0</v>
          </cell>
          <cell r="AR484">
            <v>40982</v>
          </cell>
          <cell r="AS484">
            <v>40989</v>
          </cell>
          <cell r="AT484">
            <v>0</v>
          </cell>
          <cell r="AU484">
            <v>0</v>
          </cell>
          <cell r="AV484">
            <v>40953</v>
          </cell>
          <cell r="AW484">
            <v>0</v>
          </cell>
          <cell r="AX484">
            <v>40955</v>
          </cell>
          <cell r="AY484">
            <v>41029</v>
          </cell>
          <cell r="AZ484">
            <v>137</v>
          </cell>
          <cell r="BA484">
            <v>44</v>
          </cell>
          <cell r="BB484" t="str">
            <v>On-Time/Early</v>
          </cell>
          <cell r="BC484" t="str">
            <v/>
          </cell>
          <cell r="BD484" t="str">
            <v>FCA</v>
          </cell>
          <cell r="BE484" t="str">
            <v>Arvada</v>
          </cell>
          <cell r="BF484" t="str">
            <v>USA</v>
          </cell>
          <cell r="BG484">
            <v>0</v>
          </cell>
          <cell r="BH484" t="str">
            <v>DI</v>
          </cell>
          <cell r="BI484" t="str">
            <v>Bestway</v>
          </cell>
          <cell r="BJ484">
            <v>40899</v>
          </cell>
          <cell r="BK484">
            <v>40906</v>
          </cell>
          <cell r="BL484">
            <v>40922</v>
          </cell>
          <cell r="BM484">
            <v>40920</v>
          </cell>
          <cell r="BN484">
            <v>41043</v>
          </cell>
          <cell r="BO484">
            <v>41050</v>
          </cell>
          <cell r="BP484" t="str">
            <v>X</v>
          </cell>
          <cell r="BQ484" t="str">
            <v>X</v>
          </cell>
          <cell r="BR484" t="str">
            <v>X</v>
          </cell>
          <cell r="BS484" t="str">
            <v>X</v>
          </cell>
          <cell r="BT484" t="str">
            <v>X</v>
          </cell>
          <cell r="BU484" t="str">
            <v>X</v>
          </cell>
          <cell r="BV484" t="str">
            <v>X</v>
          </cell>
          <cell r="BW484">
            <v>0</v>
          </cell>
          <cell r="BX484">
            <v>0</v>
          </cell>
          <cell r="BY484">
            <v>0</v>
          </cell>
          <cell r="BZ484" t="str">
            <v>X</v>
          </cell>
          <cell r="CA484" t="str">
            <v>X</v>
          </cell>
          <cell r="CB484" t="str">
            <v>X</v>
          </cell>
          <cell r="CC484">
            <v>1</v>
          </cell>
          <cell r="CD484">
            <v>0</v>
          </cell>
          <cell r="CE484">
            <v>0</v>
          </cell>
          <cell r="CF484">
            <v>0</v>
          </cell>
          <cell r="CG484">
            <v>0</v>
          </cell>
          <cell r="CH484">
            <v>0</v>
          </cell>
          <cell r="CI484">
            <v>0</v>
          </cell>
          <cell r="CJ484">
            <v>0</v>
          </cell>
          <cell r="CK484">
            <v>0</v>
          </cell>
          <cell r="CL484">
            <v>0</v>
          </cell>
          <cell r="CM484">
            <v>0</v>
          </cell>
          <cell r="CN484">
            <v>0</v>
          </cell>
          <cell r="CO484">
            <v>0</v>
          </cell>
        </row>
        <row r="485">
          <cell r="B485" t="str">
            <v>C2081587-01</v>
          </cell>
          <cell r="C485" t="str">
            <v>THOMAS RUSSELL</v>
          </cell>
          <cell r="D485" t="str">
            <v>Fox</v>
          </cell>
          <cell r="E485">
            <v>0</v>
          </cell>
          <cell r="F485">
            <v>0</v>
          </cell>
          <cell r="G485">
            <v>0</v>
          </cell>
          <cell r="H485" t="str">
            <v>Margaret</v>
          </cell>
          <cell r="I485" t="str">
            <v>248-12A</v>
          </cell>
          <cell r="J485" t="str">
            <v>C-141</v>
          </cell>
          <cell r="K485">
            <v>0</v>
          </cell>
          <cell r="L485">
            <v>0</v>
          </cell>
          <cell r="M485">
            <v>1</v>
          </cell>
          <cell r="N485" t="str">
            <v>LMC311P</v>
          </cell>
          <cell r="O485">
            <v>128685</v>
          </cell>
          <cell r="P485">
            <v>0</v>
          </cell>
          <cell r="Q485" t="str">
            <v>STD</v>
          </cell>
          <cell r="R485" t="str">
            <v>CA</v>
          </cell>
          <cell r="S485" t="str">
            <v>N</v>
          </cell>
          <cell r="T485" t="str">
            <v>N</v>
          </cell>
          <cell r="U485">
            <v>0</v>
          </cell>
          <cell r="V485">
            <v>40897</v>
          </cell>
          <cell r="W485">
            <v>41029</v>
          </cell>
          <cell r="X485">
            <v>41015</v>
          </cell>
          <cell r="Y485">
            <v>0</v>
          </cell>
          <cell r="Z485">
            <v>40904</v>
          </cell>
          <cell r="AA485">
            <v>40904</v>
          </cell>
          <cell r="AB485">
            <v>40911</v>
          </cell>
          <cell r="AC485">
            <v>40903</v>
          </cell>
          <cell r="AD485">
            <v>40917</v>
          </cell>
          <cell r="AE485">
            <v>40965</v>
          </cell>
          <cell r="AF485">
            <v>40969</v>
          </cell>
          <cell r="AG485">
            <v>0</v>
          </cell>
          <cell r="AH485">
            <v>40985</v>
          </cell>
          <cell r="AI485" t="str">
            <v>-</v>
          </cell>
          <cell r="AJ485">
            <v>53</v>
          </cell>
          <cell r="AK485">
            <v>16.857142857142858</v>
          </cell>
          <cell r="AL485">
            <v>0</v>
          </cell>
          <cell r="AM485">
            <v>0</v>
          </cell>
          <cell r="AN485">
            <v>0</v>
          </cell>
          <cell r="AO485">
            <v>0</v>
          </cell>
          <cell r="AP485">
            <v>0</v>
          </cell>
          <cell r="AQ485">
            <v>0</v>
          </cell>
          <cell r="AR485">
            <v>40938</v>
          </cell>
          <cell r="AS485">
            <v>40940</v>
          </cell>
          <cell r="AT485">
            <v>0</v>
          </cell>
          <cell r="AU485">
            <v>0</v>
          </cell>
          <cell r="AV485">
            <v>40959</v>
          </cell>
          <cell r="AW485">
            <v>0</v>
          </cell>
          <cell r="AX485">
            <v>40961</v>
          </cell>
          <cell r="AY485">
            <v>41011</v>
          </cell>
          <cell r="AZ485">
            <v>114</v>
          </cell>
          <cell r="BA485">
            <v>45</v>
          </cell>
          <cell r="BB485" t="str">
            <v>On-Time/Early</v>
          </cell>
          <cell r="BC485" t="str">
            <v/>
          </cell>
          <cell r="BD485" t="str">
            <v>EXW</v>
          </cell>
          <cell r="BE485" t="str">
            <v>Arvada</v>
          </cell>
          <cell r="BF485" t="str">
            <v>USA</v>
          </cell>
          <cell r="BG485" t="str">
            <v>EAR99</v>
          </cell>
          <cell r="BH485" t="str">
            <v>SI</v>
          </cell>
          <cell r="BI485">
            <v>0</v>
          </cell>
          <cell r="BJ485">
            <v>40904</v>
          </cell>
          <cell r="BK485">
            <v>40911</v>
          </cell>
          <cell r="BL485">
            <v>40918</v>
          </cell>
          <cell r="BM485">
            <v>40925</v>
          </cell>
          <cell r="BN485">
            <v>41029</v>
          </cell>
          <cell r="BO485">
            <v>41036</v>
          </cell>
          <cell r="BP485" t="str">
            <v>X</v>
          </cell>
          <cell r="BQ485" t="str">
            <v>X</v>
          </cell>
          <cell r="BR485" t="str">
            <v>X</v>
          </cell>
          <cell r="BS485" t="str">
            <v>X</v>
          </cell>
          <cell r="BT485" t="str">
            <v>X</v>
          </cell>
          <cell r="BU485" t="str">
            <v>X</v>
          </cell>
          <cell r="BV485" t="str">
            <v>X</v>
          </cell>
          <cell r="BW485">
            <v>0</v>
          </cell>
          <cell r="BX485">
            <v>0</v>
          </cell>
          <cell r="BY485">
            <v>0</v>
          </cell>
          <cell r="BZ485" t="str">
            <v>X</v>
          </cell>
          <cell r="CA485" t="str">
            <v>X</v>
          </cell>
          <cell r="CB485" t="str">
            <v>X</v>
          </cell>
          <cell r="CC485">
            <v>1</v>
          </cell>
          <cell r="CD485">
            <v>0</v>
          </cell>
          <cell r="CE485">
            <v>0</v>
          </cell>
          <cell r="CF485">
            <v>0</v>
          </cell>
          <cell r="CG485">
            <v>0</v>
          </cell>
          <cell r="CH485">
            <v>0</v>
          </cell>
          <cell r="CI485">
            <v>0</v>
          </cell>
          <cell r="CJ485">
            <v>0</v>
          </cell>
          <cell r="CK485">
            <v>0</v>
          </cell>
          <cell r="CL485">
            <v>0</v>
          </cell>
          <cell r="CM485">
            <v>0</v>
          </cell>
          <cell r="CN485">
            <v>0</v>
          </cell>
          <cell r="CO485">
            <v>0</v>
          </cell>
        </row>
        <row r="486">
          <cell r="B486" t="str">
            <v>C2107571-01</v>
          </cell>
          <cell r="C486" t="str">
            <v>Hiland</v>
          </cell>
          <cell r="D486" t="str">
            <v>Wesley</v>
          </cell>
          <cell r="E486">
            <v>0</v>
          </cell>
          <cell r="F486">
            <v>0</v>
          </cell>
          <cell r="G486">
            <v>0</v>
          </cell>
          <cell r="H486" t="str">
            <v>Kursten</v>
          </cell>
          <cell r="I486" t="str">
            <v>851002-763-MS 011912JD</v>
          </cell>
          <cell r="J486">
            <v>0</v>
          </cell>
          <cell r="K486">
            <v>0</v>
          </cell>
          <cell r="L486">
            <v>0</v>
          </cell>
          <cell r="M486">
            <v>1</v>
          </cell>
          <cell r="N486" t="str">
            <v>LMC311P</v>
          </cell>
          <cell r="O486">
            <v>131466</v>
          </cell>
          <cell r="P486">
            <v>0</v>
          </cell>
          <cell r="Q486" t="str">
            <v>STD</v>
          </cell>
          <cell r="R486" t="str">
            <v>CA</v>
          </cell>
          <cell r="S486" t="str">
            <v>N</v>
          </cell>
          <cell r="T486" t="str">
            <v>N</v>
          </cell>
          <cell r="U486">
            <v>0</v>
          </cell>
          <cell r="V486">
            <v>40964</v>
          </cell>
          <cell r="W486">
            <v>41029</v>
          </cell>
          <cell r="X486">
            <v>41029</v>
          </cell>
          <cell r="Y486">
            <v>0</v>
          </cell>
          <cell r="Z486">
            <v>40971</v>
          </cell>
          <cell r="AA486">
            <v>40971</v>
          </cell>
          <cell r="AB486">
            <v>40978</v>
          </cell>
          <cell r="AC486">
            <v>40917</v>
          </cell>
          <cell r="AD486">
            <v>40931</v>
          </cell>
          <cell r="AE486">
            <v>40965</v>
          </cell>
          <cell r="AF486">
            <v>40969</v>
          </cell>
          <cell r="AG486">
            <v>0</v>
          </cell>
          <cell r="AH486">
            <v>40999</v>
          </cell>
          <cell r="AI486" t="str">
            <v>-</v>
          </cell>
          <cell r="AJ486">
            <v>4</v>
          </cell>
          <cell r="AK486">
            <v>9.2857142857142865</v>
          </cell>
          <cell r="AL486">
            <v>0</v>
          </cell>
          <cell r="AM486">
            <v>0</v>
          </cell>
          <cell r="AN486">
            <v>0</v>
          </cell>
          <cell r="AO486">
            <v>0</v>
          </cell>
          <cell r="AP486">
            <v>0</v>
          </cell>
          <cell r="AQ486">
            <v>0</v>
          </cell>
          <cell r="AR486">
            <v>40980</v>
          </cell>
          <cell r="AS486">
            <v>40987</v>
          </cell>
          <cell r="AT486">
            <v>0</v>
          </cell>
          <cell r="AU486">
            <v>0</v>
          </cell>
          <cell r="AV486">
            <v>40974</v>
          </cell>
          <cell r="AW486">
            <v>0</v>
          </cell>
          <cell r="AX486">
            <v>40977</v>
          </cell>
          <cell r="AY486">
            <v>41029</v>
          </cell>
          <cell r="AZ486">
            <v>65</v>
          </cell>
          <cell r="BA486">
            <v>7</v>
          </cell>
          <cell r="BB486" t="str">
            <v>Late</v>
          </cell>
          <cell r="BC486" t="str">
            <v/>
          </cell>
          <cell r="BD486" t="str">
            <v>FOB</v>
          </cell>
          <cell r="BE486" t="str">
            <v>ARVADA</v>
          </cell>
          <cell r="BF486" t="str">
            <v>USA</v>
          </cell>
          <cell r="BG486">
            <v>0</v>
          </cell>
          <cell r="BH486" t="str">
            <v>DI</v>
          </cell>
          <cell r="BI486">
            <v>0</v>
          </cell>
          <cell r="BJ486">
            <v>40971</v>
          </cell>
          <cell r="BK486">
            <v>40978</v>
          </cell>
          <cell r="BL486">
            <v>40985</v>
          </cell>
          <cell r="BM486">
            <v>40992</v>
          </cell>
          <cell r="BN486">
            <v>41043</v>
          </cell>
          <cell r="BO486">
            <v>41050</v>
          </cell>
          <cell r="BP486" t="str">
            <v>-</v>
          </cell>
          <cell r="BQ486" t="str">
            <v>-</v>
          </cell>
          <cell r="BR486" t="str">
            <v>X</v>
          </cell>
          <cell r="BS486" t="str">
            <v>-</v>
          </cell>
          <cell r="BT486" t="str">
            <v>-</v>
          </cell>
          <cell r="BU486">
            <v>41089</v>
          </cell>
          <cell r="BV486">
            <v>41454</v>
          </cell>
          <cell r="BW486">
            <v>0</v>
          </cell>
          <cell r="BX486">
            <v>0</v>
          </cell>
          <cell r="BY486">
            <v>0</v>
          </cell>
          <cell r="BZ486" t="str">
            <v>-</v>
          </cell>
          <cell r="CA486" t="str">
            <v>-</v>
          </cell>
          <cell r="CB486" t="str">
            <v>X</v>
          </cell>
          <cell r="CC486">
            <v>1</v>
          </cell>
          <cell r="CD486">
            <v>0</v>
          </cell>
          <cell r="CE486">
            <v>0</v>
          </cell>
          <cell r="CF486">
            <v>0</v>
          </cell>
          <cell r="CG486">
            <v>0</v>
          </cell>
          <cell r="CH486">
            <v>0</v>
          </cell>
          <cell r="CI486">
            <v>0</v>
          </cell>
          <cell r="CJ486">
            <v>0</v>
          </cell>
          <cell r="CK486">
            <v>0</v>
          </cell>
          <cell r="CL486">
            <v>0</v>
          </cell>
          <cell r="CM486">
            <v>0</v>
          </cell>
          <cell r="CN486">
            <v>0</v>
          </cell>
          <cell r="CO486">
            <v>0</v>
          </cell>
        </row>
        <row r="487">
          <cell r="B487" t="str">
            <v>A2082035-01</v>
          </cell>
          <cell r="C487" t="str">
            <v>WESTERN REFINING CO. L.P.</v>
          </cell>
          <cell r="D487" t="str">
            <v>Elkins</v>
          </cell>
          <cell r="E487">
            <v>0</v>
          </cell>
          <cell r="F487">
            <v>0</v>
          </cell>
          <cell r="G487">
            <v>0</v>
          </cell>
          <cell r="H487" t="str">
            <v xml:space="preserve">Madeleine </v>
          </cell>
          <cell r="I487">
            <v>50317381</v>
          </cell>
          <cell r="J487">
            <v>0</v>
          </cell>
          <cell r="K487">
            <v>0</v>
          </cell>
          <cell r="L487">
            <v>0</v>
          </cell>
          <cell r="M487">
            <v>1</v>
          </cell>
          <cell r="N487" t="str">
            <v>LMV-801</v>
          </cell>
          <cell r="O487">
            <v>20042</v>
          </cell>
          <cell r="P487">
            <v>0</v>
          </cell>
          <cell r="Q487" t="str">
            <v>STD</v>
          </cell>
          <cell r="R487" t="str">
            <v>PA</v>
          </cell>
          <cell r="S487" t="str">
            <v>N</v>
          </cell>
          <cell r="T487" t="str">
            <v>no</v>
          </cell>
          <cell r="U487">
            <v>0</v>
          </cell>
          <cell r="V487">
            <v>40898</v>
          </cell>
          <cell r="W487">
            <v>41015</v>
          </cell>
          <cell r="X487">
            <v>41082</v>
          </cell>
          <cell r="Y487">
            <v>0</v>
          </cell>
          <cell r="Z487">
            <v>40905</v>
          </cell>
          <cell r="AA487">
            <v>40905</v>
          </cell>
          <cell r="AB487">
            <v>40905</v>
          </cell>
          <cell r="AC487">
            <v>40970</v>
          </cell>
          <cell r="AD487">
            <v>40984</v>
          </cell>
          <cell r="AE487">
            <v>40967</v>
          </cell>
          <cell r="AF487">
            <v>40970</v>
          </cell>
          <cell r="AG487">
            <v>0</v>
          </cell>
          <cell r="AH487">
            <v>41052</v>
          </cell>
          <cell r="AI487" t="str">
            <v>-</v>
          </cell>
          <cell r="AJ487">
            <v>53</v>
          </cell>
          <cell r="AK487">
            <v>26.285714285714285</v>
          </cell>
          <cell r="AL487">
            <v>0</v>
          </cell>
          <cell r="AM487">
            <v>0</v>
          </cell>
          <cell r="AN487">
            <v>0</v>
          </cell>
          <cell r="AO487">
            <v>40815</v>
          </cell>
          <cell r="AP487">
            <v>0</v>
          </cell>
          <cell r="AQ487">
            <v>0</v>
          </cell>
          <cell r="AR487">
            <v>0</v>
          </cell>
          <cell r="AS487">
            <v>0</v>
          </cell>
          <cell r="AT487">
            <v>0</v>
          </cell>
          <cell r="AU487">
            <v>0</v>
          </cell>
          <cell r="AV487">
            <v>40955</v>
          </cell>
          <cell r="AW487">
            <v>0</v>
          </cell>
          <cell r="AX487">
            <v>40968</v>
          </cell>
          <cell r="AY487">
            <v>41089</v>
          </cell>
          <cell r="AZ487">
            <v>191</v>
          </cell>
          <cell r="BA487">
            <v>42</v>
          </cell>
          <cell r="BB487" t="str">
            <v>On-Time/Early</v>
          </cell>
          <cell r="BC487" t="str">
            <v/>
          </cell>
          <cell r="BD487" t="str">
            <v>EXW</v>
          </cell>
          <cell r="BE487" t="str">
            <v>Arvada</v>
          </cell>
          <cell r="BF487" t="str">
            <v>USA</v>
          </cell>
          <cell r="BG487">
            <v>0</v>
          </cell>
          <cell r="BH487" t="str">
            <v>SI</v>
          </cell>
          <cell r="BI487">
            <v>0</v>
          </cell>
          <cell r="BJ487">
            <v>40905</v>
          </cell>
          <cell r="BK487">
            <v>40912</v>
          </cell>
          <cell r="BL487">
            <v>40912</v>
          </cell>
          <cell r="BM487">
            <v>40926</v>
          </cell>
          <cell r="BN487">
            <v>41096</v>
          </cell>
          <cell r="BO487">
            <v>41103</v>
          </cell>
          <cell r="BP487" t="str">
            <v>X</v>
          </cell>
          <cell r="BQ487" t="str">
            <v>X</v>
          </cell>
          <cell r="BR487" t="str">
            <v>X</v>
          </cell>
          <cell r="BS487" t="str">
            <v>X</v>
          </cell>
          <cell r="BT487" t="str">
            <v>X</v>
          </cell>
          <cell r="BU487" t="str">
            <v>X</v>
          </cell>
          <cell r="BV487" t="str">
            <v>X</v>
          </cell>
          <cell r="BW487">
            <v>0</v>
          </cell>
          <cell r="BX487">
            <v>0</v>
          </cell>
          <cell r="BY487">
            <v>0</v>
          </cell>
          <cell r="BZ487" t="str">
            <v>X</v>
          </cell>
          <cell r="CA487" t="str">
            <v>X</v>
          </cell>
          <cell r="CB487" t="str">
            <v>X</v>
          </cell>
          <cell r="CC487">
            <v>1</v>
          </cell>
          <cell r="CD487">
            <v>0</v>
          </cell>
          <cell r="CE487">
            <v>0</v>
          </cell>
          <cell r="CF487">
            <v>0</v>
          </cell>
          <cell r="CG487">
            <v>0</v>
          </cell>
          <cell r="CH487">
            <v>0</v>
          </cell>
          <cell r="CI487">
            <v>0</v>
          </cell>
          <cell r="CJ487">
            <v>0</v>
          </cell>
          <cell r="CK487">
            <v>0</v>
          </cell>
          <cell r="CL487">
            <v>0</v>
          </cell>
          <cell r="CM487">
            <v>0</v>
          </cell>
          <cell r="CN487">
            <v>0</v>
          </cell>
          <cell r="CO487">
            <v>0</v>
          </cell>
        </row>
        <row r="488">
          <cell r="B488" t="str">
            <v>A1994262-01-02</v>
          </cell>
          <cell r="C488" t="str">
            <v>SAJ/Samsung/NAGARJUNA OIL CORP</v>
          </cell>
          <cell r="D488" t="str">
            <v>Nelson</v>
          </cell>
          <cell r="E488">
            <v>0</v>
          </cell>
          <cell r="F488">
            <v>0</v>
          </cell>
          <cell r="G488">
            <v>0</v>
          </cell>
          <cell r="H488" t="str">
            <v>Shara</v>
          </cell>
          <cell r="I488" t="str">
            <v>SNT38E-1016</v>
          </cell>
          <cell r="J488">
            <v>0</v>
          </cell>
          <cell r="K488">
            <v>0</v>
          </cell>
          <cell r="L488">
            <v>0</v>
          </cell>
          <cell r="M488">
            <v>2</v>
          </cell>
          <cell r="N488" t="str">
            <v>LMV-316</v>
          </cell>
          <cell r="O488">
            <v>682431</v>
          </cell>
          <cell r="P488">
            <v>0</v>
          </cell>
          <cell r="Q488" t="str">
            <v>CPX</v>
          </cell>
          <cell r="R488" t="str">
            <v>PF</v>
          </cell>
          <cell r="S488" t="str">
            <v>N</v>
          </cell>
          <cell r="T488" t="str">
            <v>no</v>
          </cell>
          <cell r="U488">
            <v>0</v>
          </cell>
          <cell r="V488">
            <v>40680</v>
          </cell>
          <cell r="W488">
            <v>41054</v>
          </cell>
          <cell r="X488">
            <v>41145</v>
          </cell>
          <cell r="Y488">
            <v>0</v>
          </cell>
          <cell r="Z488">
            <v>40687</v>
          </cell>
          <cell r="AA488">
            <v>40687</v>
          </cell>
          <cell r="AB488">
            <v>40687</v>
          </cell>
          <cell r="AC488">
            <v>41019</v>
          </cell>
          <cell r="AD488">
            <v>41033</v>
          </cell>
          <cell r="AE488">
            <v>40963</v>
          </cell>
          <cell r="AF488">
            <v>40970</v>
          </cell>
          <cell r="AG488">
            <v>0</v>
          </cell>
          <cell r="AH488">
            <v>41115</v>
          </cell>
          <cell r="AI488" t="str">
            <v>-</v>
          </cell>
          <cell r="AJ488">
            <v>209</v>
          </cell>
          <cell r="AK488">
            <v>66.428571428571431</v>
          </cell>
          <cell r="AL488">
            <v>0</v>
          </cell>
          <cell r="AM488">
            <v>0</v>
          </cell>
          <cell r="AN488">
            <v>0</v>
          </cell>
          <cell r="AO488">
            <v>0</v>
          </cell>
          <cell r="AP488" t="str">
            <v>na</v>
          </cell>
          <cell r="AQ488">
            <v>40849</v>
          </cell>
          <cell r="AR488">
            <v>0</v>
          </cell>
          <cell r="AS488">
            <v>0</v>
          </cell>
          <cell r="AT488">
            <v>0</v>
          </cell>
          <cell r="AU488">
            <v>0</v>
          </cell>
          <cell r="AV488">
            <v>41122</v>
          </cell>
          <cell r="AW488">
            <v>0</v>
          </cell>
          <cell r="AX488">
            <v>41131</v>
          </cell>
          <cell r="AY488">
            <v>41151</v>
          </cell>
          <cell r="AZ488">
            <v>471</v>
          </cell>
          <cell r="BA488">
            <v>317</v>
          </cell>
          <cell r="BB488" t="str">
            <v>Late</v>
          </cell>
          <cell r="BC488" t="str">
            <v>On-Time/Early</v>
          </cell>
          <cell r="BD488" t="str">
            <v>EXW</v>
          </cell>
          <cell r="BE488" t="str">
            <v>Arvada</v>
          </cell>
          <cell r="BF488" t="str">
            <v>INDIA</v>
          </cell>
          <cell r="BG488">
            <v>0</v>
          </cell>
          <cell r="BH488" t="str">
            <v>SI</v>
          </cell>
          <cell r="BI488">
            <v>0</v>
          </cell>
          <cell r="BJ488">
            <v>40687</v>
          </cell>
          <cell r="BK488">
            <v>40694</v>
          </cell>
          <cell r="BL488">
            <v>40710</v>
          </cell>
          <cell r="BM488">
            <v>40708</v>
          </cell>
          <cell r="BN488">
            <v>41173</v>
          </cell>
          <cell r="BO488">
            <v>41180</v>
          </cell>
          <cell r="BP488" t="str">
            <v>X</v>
          </cell>
          <cell r="BQ488" t="str">
            <v>X</v>
          </cell>
          <cell r="BR488" t="str">
            <v>X</v>
          </cell>
          <cell r="BS488" t="str">
            <v>X</v>
          </cell>
          <cell r="BT488" t="str">
            <v>X</v>
          </cell>
          <cell r="BU488">
            <v>41572</v>
          </cell>
          <cell r="BV488" t="str">
            <v>X</v>
          </cell>
          <cell r="BW488">
            <v>0</v>
          </cell>
          <cell r="BX488">
            <v>0</v>
          </cell>
          <cell r="BY488">
            <v>0</v>
          </cell>
          <cell r="BZ488">
            <v>0</v>
          </cell>
          <cell r="CA488">
            <v>0</v>
          </cell>
          <cell r="CB488">
            <v>0</v>
          </cell>
          <cell r="CC488">
            <v>1</v>
          </cell>
          <cell r="CD488">
            <v>0</v>
          </cell>
          <cell r="CE488">
            <v>0</v>
          </cell>
          <cell r="CF488">
            <v>0</v>
          </cell>
          <cell r="CG488">
            <v>0</v>
          </cell>
          <cell r="CH488">
            <v>0</v>
          </cell>
          <cell r="CI488">
            <v>0</v>
          </cell>
          <cell r="CJ488">
            <v>0</v>
          </cell>
          <cell r="CK488">
            <v>0</v>
          </cell>
          <cell r="CL488">
            <v>0</v>
          </cell>
          <cell r="CM488">
            <v>0</v>
          </cell>
          <cell r="CN488">
            <v>0</v>
          </cell>
          <cell r="CO488">
            <v>0</v>
          </cell>
        </row>
        <row r="489">
          <cell r="B489" t="str">
            <v>C2029400-02</v>
          </cell>
          <cell r="C489" t="str">
            <v>SINOPEC USA INC/Quongzhou</v>
          </cell>
          <cell r="D489" t="str">
            <v>Schadt</v>
          </cell>
          <cell r="E489">
            <v>0</v>
          </cell>
          <cell r="F489">
            <v>0</v>
          </cell>
          <cell r="G489">
            <v>0</v>
          </cell>
          <cell r="H489" t="str">
            <v>Michelle</v>
          </cell>
          <cell r="I489" t="str">
            <v>11PEC-EQPJ099W</v>
          </cell>
          <cell r="J489">
            <v>0</v>
          </cell>
          <cell r="K489">
            <v>0</v>
          </cell>
          <cell r="L489">
            <v>0</v>
          </cell>
          <cell r="M489">
            <v>1</v>
          </cell>
          <cell r="N489" t="str">
            <v>LF2140</v>
          </cell>
          <cell r="O489" t="str">
            <v>-</v>
          </cell>
          <cell r="P489">
            <v>0</v>
          </cell>
          <cell r="Q489" t="str">
            <v>CPX</v>
          </cell>
          <cell r="R489" t="str">
            <v>Pinn/API</v>
          </cell>
          <cell r="S489" t="str">
            <v>Y</v>
          </cell>
          <cell r="T489" t="str">
            <v>no</v>
          </cell>
          <cell r="U489">
            <v>0</v>
          </cell>
          <cell r="V489">
            <v>40765</v>
          </cell>
          <cell r="W489">
            <v>41166</v>
          </cell>
          <cell r="X489">
            <v>41173</v>
          </cell>
          <cell r="Y489">
            <v>0</v>
          </cell>
          <cell r="Z489">
            <v>40772</v>
          </cell>
          <cell r="AA489">
            <v>40772</v>
          </cell>
          <cell r="AB489">
            <v>40779</v>
          </cell>
          <cell r="AC489">
            <v>40893</v>
          </cell>
          <cell r="AD489">
            <v>40921</v>
          </cell>
          <cell r="AE489">
            <v>40956</v>
          </cell>
          <cell r="AF489">
            <v>40970</v>
          </cell>
          <cell r="AG489">
            <v>0</v>
          </cell>
          <cell r="AH489">
            <v>41143</v>
          </cell>
          <cell r="AI489">
            <v>41019</v>
          </cell>
          <cell r="AJ489">
            <v>148</v>
          </cell>
          <cell r="AK489">
            <v>58.285714285714285</v>
          </cell>
          <cell r="AL489">
            <v>0</v>
          </cell>
          <cell r="AM489">
            <v>0</v>
          </cell>
          <cell r="AN489">
            <v>0</v>
          </cell>
          <cell r="AO489">
            <v>40786</v>
          </cell>
          <cell r="AP489">
            <v>40688</v>
          </cell>
          <cell r="AQ489">
            <v>40857</v>
          </cell>
          <cell r="AR489">
            <v>0</v>
          </cell>
          <cell r="AS489">
            <v>0</v>
          </cell>
          <cell r="AT489">
            <v>0</v>
          </cell>
          <cell r="AU489">
            <v>0</v>
          </cell>
          <cell r="AV489">
            <v>40879</v>
          </cell>
          <cell r="AW489">
            <v>0</v>
          </cell>
          <cell r="AX489">
            <v>40995</v>
          </cell>
          <cell r="AY489">
            <v>41173</v>
          </cell>
          <cell r="AZ489">
            <v>408</v>
          </cell>
          <cell r="BA489">
            <v>83</v>
          </cell>
          <cell r="BB489" t="str">
            <v>On-Time/Early</v>
          </cell>
          <cell r="BC489" t="str">
            <v>On-Time/Early</v>
          </cell>
          <cell r="BD489" t="str">
            <v>CIF</v>
          </cell>
          <cell r="BE489">
            <v>0</v>
          </cell>
          <cell r="BF489" t="str">
            <v>China</v>
          </cell>
          <cell r="BG489">
            <v>0</v>
          </cell>
          <cell r="BH489">
            <v>0</v>
          </cell>
          <cell r="BI489">
            <v>0</v>
          </cell>
          <cell r="BJ489">
            <v>40772</v>
          </cell>
          <cell r="BK489">
            <v>40779</v>
          </cell>
          <cell r="BL489">
            <v>40807</v>
          </cell>
          <cell r="BM489">
            <v>40793</v>
          </cell>
          <cell r="BN489">
            <v>41215</v>
          </cell>
          <cell r="BO489">
            <v>41222</v>
          </cell>
          <cell r="BP489" t="str">
            <v>X</v>
          </cell>
          <cell r="BQ489" t="str">
            <v>X</v>
          </cell>
          <cell r="BR489" t="str">
            <v>X</v>
          </cell>
          <cell r="BS489" t="str">
            <v>X</v>
          </cell>
          <cell r="BT489" t="str">
            <v>X</v>
          </cell>
          <cell r="BU489" t="str">
            <v>X</v>
          </cell>
          <cell r="BV489" t="str">
            <v>X</v>
          </cell>
          <cell r="BW489">
            <v>0</v>
          </cell>
          <cell r="BX489">
            <v>0</v>
          </cell>
          <cell r="BY489">
            <v>0</v>
          </cell>
          <cell r="BZ489" t="str">
            <v>X</v>
          </cell>
          <cell r="CA489" t="str">
            <v>X</v>
          </cell>
          <cell r="CB489" t="str">
            <v>X</v>
          </cell>
          <cell r="CC489">
            <v>1</v>
          </cell>
          <cell r="CD489">
            <v>0</v>
          </cell>
        </row>
        <row r="490">
          <cell r="B490" t="str">
            <v>C2029400-01</v>
          </cell>
          <cell r="C490" t="str">
            <v>SINOPEC USA INC/Quongzhou</v>
          </cell>
          <cell r="D490" t="str">
            <v>Schadt</v>
          </cell>
          <cell r="E490">
            <v>0</v>
          </cell>
          <cell r="F490">
            <v>0</v>
          </cell>
          <cell r="G490">
            <v>0</v>
          </cell>
          <cell r="H490" t="str">
            <v>Michelle</v>
          </cell>
          <cell r="I490" t="str">
            <v>11PEC-EQPJ099W</v>
          </cell>
          <cell r="J490">
            <v>0</v>
          </cell>
          <cell r="K490">
            <v>0</v>
          </cell>
          <cell r="L490">
            <v>0</v>
          </cell>
          <cell r="M490">
            <v>1</v>
          </cell>
          <cell r="N490" t="str">
            <v>LF2140</v>
          </cell>
          <cell r="O490">
            <v>3429380</v>
          </cell>
          <cell r="P490">
            <v>0</v>
          </cell>
          <cell r="Q490" t="str">
            <v>CPX</v>
          </cell>
          <cell r="R490" t="str">
            <v>Pinn/API</v>
          </cell>
          <cell r="S490" t="str">
            <v>Y</v>
          </cell>
          <cell r="T490" t="str">
            <v>no</v>
          </cell>
          <cell r="U490">
            <v>0</v>
          </cell>
          <cell r="V490">
            <v>40765</v>
          </cell>
          <cell r="W490">
            <v>41166</v>
          </cell>
          <cell r="X490">
            <v>41173</v>
          </cell>
          <cell r="Y490">
            <v>0</v>
          </cell>
          <cell r="Z490">
            <v>40772</v>
          </cell>
          <cell r="AA490">
            <v>40772</v>
          </cell>
          <cell r="AB490">
            <v>40779</v>
          </cell>
          <cell r="AC490">
            <v>40893</v>
          </cell>
          <cell r="AD490">
            <v>40921</v>
          </cell>
          <cell r="AE490">
            <v>40956</v>
          </cell>
          <cell r="AF490">
            <v>40970</v>
          </cell>
          <cell r="AG490">
            <v>0</v>
          </cell>
          <cell r="AH490">
            <v>41143</v>
          </cell>
          <cell r="AI490">
            <v>41019</v>
          </cell>
          <cell r="AJ490">
            <v>148</v>
          </cell>
          <cell r="AK490">
            <v>58.285714285714285</v>
          </cell>
          <cell r="AL490">
            <v>0</v>
          </cell>
          <cell r="AM490">
            <v>0</v>
          </cell>
          <cell r="AN490">
            <v>0</v>
          </cell>
          <cell r="AO490">
            <v>0</v>
          </cell>
          <cell r="AP490">
            <v>0</v>
          </cell>
          <cell r="AQ490">
            <v>0</v>
          </cell>
          <cell r="AR490">
            <v>0</v>
          </cell>
          <cell r="AS490">
            <v>0</v>
          </cell>
          <cell r="AT490">
            <v>0</v>
          </cell>
          <cell r="AU490">
            <v>0</v>
          </cell>
          <cell r="AV490">
            <v>40981</v>
          </cell>
          <cell r="AW490">
            <v>0</v>
          </cell>
          <cell r="AX490">
            <v>41024</v>
          </cell>
          <cell r="AY490">
            <v>41173</v>
          </cell>
          <cell r="AZ490">
            <v>408</v>
          </cell>
          <cell r="BA490">
            <v>155</v>
          </cell>
          <cell r="BB490" t="str">
            <v>Late</v>
          </cell>
          <cell r="BC490" t="str">
            <v/>
          </cell>
          <cell r="BD490" t="str">
            <v>CIF</v>
          </cell>
          <cell r="BE490">
            <v>0</v>
          </cell>
          <cell r="BF490" t="str">
            <v>China</v>
          </cell>
          <cell r="BG490">
            <v>0</v>
          </cell>
          <cell r="BH490">
            <v>0</v>
          </cell>
          <cell r="BI490">
            <v>0</v>
          </cell>
          <cell r="BJ490">
            <v>40772</v>
          </cell>
          <cell r="BK490">
            <v>40779</v>
          </cell>
          <cell r="BL490">
            <v>40807</v>
          </cell>
          <cell r="BM490">
            <v>40793</v>
          </cell>
          <cell r="BN490">
            <v>41215</v>
          </cell>
          <cell r="BO490">
            <v>41222</v>
          </cell>
          <cell r="BP490" t="str">
            <v>X</v>
          </cell>
          <cell r="BQ490" t="str">
            <v>X</v>
          </cell>
          <cell r="BR490" t="str">
            <v>X</v>
          </cell>
          <cell r="BS490" t="str">
            <v>X</v>
          </cell>
          <cell r="BT490" t="str">
            <v>X</v>
          </cell>
          <cell r="BU490" t="str">
            <v>X</v>
          </cell>
          <cell r="BV490" t="str">
            <v>X</v>
          </cell>
          <cell r="BW490">
            <v>0</v>
          </cell>
          <cell r="BX490">
            <v>0</v>
          </cell>
          <cell r="BY490">
            <v>0</v>
          </cell>
          <cell r="BZ490" t="str">
            <v>X</v>
          </cell>
          <cell r="CA490" t="str">
            <v>X</v>
          </cell>
          <cell r="CB490" t="str">
            <v>X</v>
          </cell>
          <cell r="CC490">
            <v>1</v>
          </cell>
          <cell r="CD490">
            <v>0</v>
          </cell>
          <cell r="CE490">
            <v>0</v>
          </cell>
          <cell r="CF490">
            <v>0</v>
          </cell>
          <cell r="CG490">
            <v>0</v>
          </cell>
          <cell r="CH490">
            <v>0</v>
          </cell>
          <cell r="CI490">
            <v>0</v>
          </cell>
          <cell r="CJ490">
            <v>0</v>
          </cell>
          <cell r="CK490">
            <v>0</v>
          </cell>
          <cell r="CL490">
            <v>0</v>
          </cell>
          <cell r="CM490">
            <v>0</v>
          </cell>
          <cell r="CN490">
            <v>0</v>
          </cell>
          <cell r="CO490">
            <v>0</v>
          </cell>
        </row>
        <row r="491">
          <cell r="B491" t="str">
            <v>A2037794-03-04</v>
          </cell>
          <cell r="C491" t="str">
            <v>GALVAO ENGENHARIA S.A.</v>
          </cell>
          <cell r="D491" t="str">
            <v>Pastore</v>
          </cell>
          <cell r="E491">
            <v>0</v>
          </cell>
          <cell r="F491">
            <v>0</v>
          </cell>
          <cell r="G491">
            <v>0</v>
          </cell>
          <cell r="H491" t="str">
            <v>Christina</v>
          </cell>
          <cell r="I491" t="str">
            <v>PO-10502201-015-2011</v>
          </cell>
          <cell r="J491">
            <v>0</v>
          </cell>
          <cell r="K491">
            <v>0</v>
          </cell>
          <cell r="L491">
            <v>0</v>
          </cell>
          <cell r="M491">
            <v>2</v>
          </cell>
          <cell r="N491" t="str">
            <v>LMV311Z</v>
          </cell>
          <cell r="O491">
            <v>382341.95</v>
          </cell>
          <cell r="P491">
            <v>0</v>
          </cell>
          <cell r="Q491" t="str">
            <v>MCPX</v>
          </cell>
          <cell r="R491" t="str">
            <v>PD</v>
          </cell>
          <cell r="S491" t="str">
            <v>Y</v>
          </cell>
          <cell r="T491" t="str">
            <v>no</v>
          </cell>
          <cell r="U491">
            <v>0</v>
          </cell>
          <cell r="V491">
            <v>40786</v>
          </cell>
          <cell r="W491">
            <v>41040</v>
          </cell>
          <cell r="X491">
            <v>41029</v>
          </cell>
          <cell r="Y491">
            <v>0</v>
          </cell>
          <cell r="Z491">
            <v>40793</v>
          </cell>
          <cell r="AA491">
            <v>40793</v>
          </cell>
          <cell r="AB491">
            <v>40793</v>
          </cell>
          <cell r="AC491">
            <v>40917</v>
          </cell>
          <cell r="AD491">
            <v>40931</v>
          </cell>
          <cell r="AE491">
            <v>40969</v>
          </cell>
          <cell r="AF491">
            <v>40973</v>
          </cell>
          <cell r="AG491">
            <v>0</v>
          </cell>
          <cell r="AH491">
            <v>40999</v>
          </cell>
          <cell r="AI491" t="str">
            <v>-</v>
          </cell>
          <cell r="AJ491">
            <v>134</v>
          </cell>
          <cell r="AK491">
            <v>34.714285714285715</v>
          </cell>
          <cell r="AL491">
            <v>0</v>
          </cell>
          <cell r="AM491">
            <v>0</v>
          </cell>
          <cell r="AN491">
            <v>0</v>
          </cell>
          <cell r="AO491">
            <v>0</v>
          </cell>
          <cell r="AP491">
            <v>0</v>
          </cell>
          <cell r="AQ491">
            <v>40849</v>
          </cell>
          <cell r="AR491">
            <v>0</v>
          </cell>
          <cell r="AS491">
            <v>0</v>
          </cell>
          <cell r="AT491">
            <v>0</v>
          </cell>
          <cell r="AU491">
            <v>0</v>
          </cell>
          <cell r="AV491">
            <v>40970</v>
          </cell>
          <cell r="AW491">
            <v>0</v>
          </cell>
          <cell r="AX491">
            <v>40984</v>
          </cell>
          <cell r="AY491">
            <v>41029</v>
          </cell>
          <cell r="AZ491">
            <v>243</v>
          </cell>
          <cell r="BA491">
            <v>133</v>
          </cell>
          <cell r="BB491" t="str">
            <v>On-Time/Early</v>
          </cell>
          <cell r="BC491" t="str">
            <v>On-Time/Early</v>
          </cell>
          <cell r="BD491" t="str">
            <v>No PO Attached</v>
          </cell>
          <cell r="BE491">
            <v>0</v>
          </cell>
          <cell r="BF491" t="str">
            <v>BRAZIL</v>
          </cell>
          <cell r="BG491">
            <v>0</v>
          </cell>
          <cell r="BH491">
            <v>0</v>
          </cell>
          <cell r="BI491">
            <v>0</v>
          </cell>
          <cell r="BJ491">
            <v>40793</v>
          </cell>
          <cell r="BK491">
            <v>40800</v>
          </cell>
          <cell r="BL491">
            <v>40805</v>
          </cell>
          <cell r="BM491">
            <v>40814</v>
          </cell>
          <cell r="BN491">
            <v>41043</v>
          </cell>
          <cell r="BO491">
            <v>41050</v>
          </cell>
          <cell r="BP491" t="str">
            <v>X</v>
          </cell>
          <cell r="BQ491" t="str">
            <v>X</v>
          </cell>
          <cell r="BR491" t="str">
            <v>X</v>
          </cell>
          <cell r="BS491" t="str">
            <v>X</v>
          </cell>
          <cell r="BT491" t="str">
            <v>X</v>
          </cell>
          <cell r="BU491" t="str">
            <v>X</v>
          </cell>
          <cell r="BV491" t="str">
            <v>X</v>
          </cell>
          <cell r="BW491">
            <v>0</v>
          </cell>
          <cell r="BX491">
            <v>0</v>
          </cell>
          <cell r="BY491">
            <v>0</v>
          </cell>
          <cell r="BZ491" t="str">
            <v>X</v>
          </cell>
          <cell r="CA491" t="str">
            <v>X</v>
          </cell>
          <cell r="CB491" t="str">
            <v>X</v>
          </cell>
          <cell r="CC491">
            <v>1</v>
          </cell>
          <cell r="CD491">
            <v>0</v>
          </cell>
          <cell r="CE491">
            <v>0</v>
          </cell>
          <cell r="CF491">
            <v>0</v>
          </cell>
          <cell r="CG491">
            <v>0</v>
          </cell>
          <cell r="CH491">
            <v>0</v>
          </cell>
          <cell r="CI491">
            <v>0</v>
          </cell>
          <cell r="CJ491">
            <v>0</v>
          </cell>
          <cell r="CK491">
            <v>0</v>
          </cell>
          <cell r="CL491">
            <v>0</v>
          </cell>
          <cell r="CM491">
            <v>0</v>
          </cell>
          <cell r="CN491">
            <v>0</v>
          </cell>
          <cell r="CO491">
            <v>0</v>
          </cell>
        </row>
        <row r="492">
          <cell r="B492" t="str">
            <v>A2037794-01-02</v>
          </cell>
          <cell r="C492" t="str">
            <v>GALVAO ENGENHARIA S.A.</v>
          </cell>
          <cell r="D492" t="str">
            <v>Pastore</v>
          </cell>
          <cell r="E492">
            <v>0</v>
          </cell>
          <cell r="F492">
            <v>0</v>
          </cell>
          <cell r="G492">
            <v>0</v>
          </cell>
          <cell r="H492" t="str">
            <v>Christina</v>
          </cell>
          <cell r="I492" t="str">
            <v>PO-10502201-015-2011</v>
          </cell>
          <cell r="J492">
            <v>0</v>
          </cell>
          <cell r="K492">
            <v>0</v>
          </cell>
          <cell r="L492">
            <v>0</v>
          </cell>
          <cell r="M492">
            <v>2</v>
          </cell>
          <cell r="N492" t="str">
            <v>LMV311Z</v>
          </cell>
          <cell r="O492">
            <v>430328.13</v>
          </cell>
          <cell r="P492">
            <v>0</v>
          </cell>
          <cell r="Q492" t="str">
            <v>MCPX</v>
          </cell>
          <cell r="R492" t="str">
            <v>PD</v>
          </cell>
          <cell r="S492" t="str">
            <v>Y</v>
          </cell>
          <cell r="T492" t="str">
            <v>no</v>
          </cell>
          <cell r="U492">
            <v>0</v>
          </cell>
          <cell r="V492">
            <v>40786</v>
          </cell>
          <cell r="W492">
            <v>41040</v>
          </cell>
          <cell r="X492">
            <v>41082</v>
          </cell>
          <cell r="Y492">
            <v>0</v>
          </cell>
          <cell r="Z492">
            <v>40793</v>
          </cell>
          <cell r="AA492">
            <v>40793</v>
          </cell>
          <cell r="AB492">
            <v>40793</v>
          </cell>
          <cell r="AC492">
            <v>40970</v>
          </cell>
          <cell r="AD492">
            <v>40984</v>
          </cell>
          <cell r="AE492">
            <v>40969</v>
          </cell>
          <cell r="AF492">
            <v>40973</v>
          </cell>
          <cell r="AG492">
            <v>0</v>
          </cell>
          <cell r="AH492">
            <v>41052</v>
          </cell>
          <cell r="AI492" t="str">
            <v>-</v>
          </cell>
          <cell r="AJ492">
            <v>134</v>
          </cell>
          <cell r="AK492">
            <v>42.285714285714285</v>
          </cell>
          <cell r="AL492">
            <v>0</v>
          </cell>
          <cell r="AM492">
            <v>0</v>
          </cell>
          <cell r="AN492">
            <v>0</v>
          </cell>
          <cell r="AO492">
            <v>40815</v>
          </cell>
          <cell r="AP492">
            <v>0</v>
          </cell>
          <cell r="AQ492">
            <v>0</v>
          </cell>
          <cell r="AR492">
            <v>0</v>
          </cell>
          <cell r="AS492">
            <v>0</v>
          </cell>
          <cell r="AT492">
            <v>0</v>
          </cell>
          <cell r="AU492">
            <v>0</v>
          </cell>
          <cell r="AV492">
            <v>40955</v>
          </cell>
          <cell r="AW492">
            <v>0</v>
          </cell>
          <cell r="AX492">
            <v>40976</v>
          </cell>
          <cell r="AY492">
            <v>41089</v>
          </cell>
          <cell r="AZ492">
            <v>303</v>
          </cell>
          <cell r="BA492">
            <v>122</v>
          </cell>
          <cell r="BB492" t="str">
            <v>On-Time/Early</v>
          </cell>
          <cell r="BC492" t="str">
            <v/>
          </cell>
          <cell r="BD492" t="str">
            <v>No PO Attached</v>
          </cell>
          <cell r="BE492">
            <v>0</v>
          </cell>
          <cell r="BF492" t="str">
            <v>BRAZIL</v>
          </cell>
          <cell r="BG492">
            <v>0</v>
          </cell>
          <cell r="BH492">
            <v>0</v>
          </cell>
          <cell r="BI492">
            <v>0</v>
          </cell>
          <cell r="BJ492">
            <v>40793</v>
          </cell>
          <cell r="BK492">
            <v>40800</v>
          </cell>
          <cell r="BL492">
            <v>40805</v>
          </cell>
          <cell r="BM492">
            <v>40814</v>
          </cell>
          <cell r="BN492">
            <v>41096</v>
          </cell>
          <cell r="BO492">
            <v>41103</v>
          </cell>
          <cell r="BP492" t="str">
            <v>X</v>
          </cell>
          <cell r="BQ492" t="str">
            <v>X</v>
          </cell>
          <cell r="BR492" t="str">
            <v>X</v>
          </cell>
          <cell r="BS492" t="str">
            <v>X</v>
          </cell>
          <cell r="BT492" t="str">
            <v>X</v>
          </cell>
          <cell r="BU492" t="str">
            <v>X</v>
          </cell>
          <cell r="BV492" t="str">
            <v>X</v>
          </cell>
          <cell r="BW492">
            <v>0</v>
          </cell>
          <cell r="BX492">
            <v>0</v>
          </cell>
          <cell r="BY492">
            <v>0</v>
          </cell>
          <cell r="BZ492" t="str">
            <v>X</v>
          </cell>
          <cell r="CA492" t="str">
            <v>X</v>
          </cell>
          <cell r="CB492" t="str">
            <v>X</v>
          </cell>
          <cell r="CC492">
            <v>1</v>
          </cell>
          <cell r="CD492">
            <v>0</v>
          </cell>
          <cell r="CE492">
            <v>0</v>
          </cell>
          <cell r="CF492">
            <v>0</v>
          </cell>
          <cell r="CG492">
            <v>0</v>
          </cell>
          <cell r="CH492">
            <v>0</v>
          </cell>
          <cell r="CI492">
            <v>0</v>
          </cell>
          <cell r="CJ492">
            <v>0</v>
          </cell>
          <cell r="CK492">
            <v>0</v>
          </cell>
          <cell r="CL492">
            <v>0</v>
          </cell>
          <cell r="CM492">
            <v>0</v>
          </cell>
          <cell r="CN492">
            <v>0</v>
          </cell>
          <cell r="CO492">
            <v>0</v>
          </cell>
        </row>
        <row r="493">
          <cell r="B493" t="str">
            <v>A2049579-01-02</v>
          </cell>
          <cell r="C493" t="str">
            <v>Sasol North America</v>
          </cell>
          <cell r="D493" t="str">
            <v>Elkins</v>
          </cell>
          <cell r="E493">
            <v>0</v>
          </cell>
          <cell r="F493">
            <v>0</v>
          </cell>
          <cell r="G493">
            <v>0</v>
          </cell>
          <cell r="H493" t="str">
            <v>Madeleine</v>
          </cell>
          <cell r="I493">
            <v>9500109172</v>
          </cell>
          <cell r="J493">
            <v>0</v>
          </cell>
          <cell r="K493">
            <v>0</v>
          </cell>
          <cell r="L493">
            <v>0</v>
          </cell>
          <cell r="M493">
            <v>2</v>
          </cell>
          <cell r="N493" t="str">
            <v>LMV-311Z</v>
          </cell>
          <cell r="O493">
            <v>193828</v>
          </cell>
          <cell r="P493">
            <v>0</v>
          </cell>
          <cell r="Q493" t="str">
            <v>STD</v>
          </cell>
          <cell r="R493" t="str">
            <v>PA</v>
          </cell>
          <cell r="S493" t="str">
            <v>Y</v>
          </cell>
          <cell r="T493" t="str">
            <v>no</v>
          </cell>
          <cell r="U493">
            <v>0</v>
          </cell>
          <cell r="V493">
            <v>40632</v>
          </cell>
          <cell r="W493">
            <v>41019</v>
          </cell>
          <cell r="X493">
            <v>41051</v>
          </cell>
          <cell r="Y493">
            <v>0</v>
          </cell>
          <cell r="Z493">
            <v>40639</v>
          </cell>
          <cell r="AA493">
            <v>40639</v>
          </cell>
          <cell r="AB493">
            <v>40639</v>
          </cell>
          <cell r="AC493">
            <v>40939</v>
          </cell>
          <cell r="AD493">
            <v>40953</v>
          </cell>
          <cell r="AE493">
            <v>40971</v>
          </cell>
          <cell r="AF493">
            <v>40974</v>
          </cell>
          <cell r="AG493">
            <v>0</v>
          </cell>
          <cell r="AH493">
            <v>41021</v>
          </cell>
          <cell r="AI493" t="str">
            <v>-</v>
          </cell>
          <cell r="AJ493">
            <v>245</v>
          </cell>
          <cell r="AK493">
            <v>59.857142857142854</v>
          </cell>
          <cell r="AL493">
            <v>0</v>
          </cell>
          <cell r="AM493">
            <v>0</v>
          </cell>
          <cell r="AN493">
            <v>0</v>
          </cell>
          <cell r="AO493">
            <v>0</v>
          </cell>
          <cell r="AP493" t="str">
            <v>complete</v>
          </cell>
          <cell r="AQ493" t="str">
            <v>complete</v>
          </cell>
          <cell r="AR493">
            <v>0</v>
          </cell>
          <cell r="AS493">
            <v>0</v>
          </cell>
          <cell r="AT493">
            <v>0</v>
          </cell>
          <cell r="AU493">
            <v>0</v>
          </cell>
          <cell r="AV493">
            <v>40991</v>
          </cell>
          <cell r="AW493">
            <v>0</v>
          </cell>
          <cell r="AX493">
            <v>41004</v>
          </cell>
          <cell r="AY493">
            <v>41065</v>
          </cell>
          <cell r="AZ493">
            <v>433</v>
          </cell>
          <cell r="BA493">
            <v>258</v>
          </cell>
          <cell r="BB493" t="str">
            <v>Late</v>
          </cell>
          <cell r="BC493" t="str">
            <v>Late</v>
          </cell>
          <cell r="BD493" t="str">
            <v>FCA</v>
          </cell>
          <cell r="BE493" t="str">
            <v>Arvada</v>
          </cell>
          <cell r="BF493" t="str">
            <v>USA</v>
          </cell>
          <cell r="BG493">
            <v>0</v>
          </cell>
          <cell r="BH493">
            <v>0</v>
          </cell>
          <cell r="BI493">
            <v>0</v>
          </cell>
          <cell r="BJ493">
            <v>40639</v>
          </cell>
          <cell r="BK493">
            <v>40646</v>
          </cell>
          <cell r="BL493">
            <v>40646</v>
          </cell>
          <cell r="BM493">
            <v>40660</v>
          </cell>
          <cell r="BN493">
            <v>41065</v>
          </cell>
          <cell r="BO493">
            <v>41072</v>
          </cell>
          <cell r="BP493" t="str">
            <v>X</v>
          </cell>
          <cell r="BQ493" t="str">
            <v>X</v>
          </cell>
          <cell r="BR493" t="str">
            <v>X</v>
          </cell>
          <cell r="BS493" t="str">
            <v>X</v>
          </cell>
          <cell r="BT493" t="str">
            <v>X</v>
          </cell>
          <cell r="BU493" t="str">
            <v>X</v>
          </cell>
          <cell r="BV493" t="str">
            <v>X</v>
          </cell>
          <cell r="BW493">
            <v>0</v>
          </cell>
          <cell r="BX493">
            <v>0</v>
          </cell>
          <cell r="BY493">
            <v>0</v>
          </cell>
          <cell r="BZ493" t="str">
            <v>X</v>
          </cell>
          <cell r="CA493" t="str">
            <v>X</v>
          </cell>
          <cell r="CB493" t="str">
            <v>X</v>
          </cell>
          <cell r="CC493">
            <v>1</v>
          </cell>
          <cell r="CD493">
            <v>0</v>
          </cell>
          <cell r="CE493">
            <v>0</v>
          </cell>
          <cell r="CF493">
            <v>0</v>
          </cell>
          <cell r="CG493">
            <v>0</v>
          </cell>
          <cell r="CH493">
            <v>0</v>
          </cell>
          <cell r="CI493">
            <v>0</v>
          </cell>
          <cell r="CJ493">
            <v>0</v>
          </cell>
          <cell r="CK493">
            <v>0</v>
          </cell>
          <cell r="CL493">
            <v>0</v>
          </cell>
          <cell r="CM493">
            <v>0</v>
          </cell>
          <cell r="CN493">
            <v>0</v>
          </cell>
          <cell r="CO493">
            <v>0</v>
          </cell>
        </row>
        <row r="494">
          <cell r="B494" t="str">
            <v>C2062052-01-02</v>
          </cell>
          <cell r="C494" t="str">
            <v>SAJ/ConocoPhillips</v>
          </cell>
          <cell r="D494" t="str">
            <v>Strunc</v>
          </cell>
          <cell r="E494">
            <v>0</v>
          </cell>
          <cell r="F494">
            <v>0</v>
          </cell>
          <cell r="G494">
            <v>0</v>
          </cell>
          <cell r="H494" t="str">
            <v>Suzy</v>
          </cell>
          <cell r="I494" t="str">
            <v>SNT38F-1043</v>
          </cell>
          <cell r="J494">
            <v>0</v>
          </cell>
          <cell r="K494">
            <v>0</v>
          </cell>
          <cell r="L494">
            <v>0</v>
          </cell>
          <cell r="M494">
            <v>2</v>
          </cell>
          <cell r="N494" t="str">
            <v>BMC347EF</v>
          </cell>
          <cell r="O494">
            <v>2324657.94</v>
          </cell>
          <cell r="P494">
            <v>0</v>
          </cell>
          <cell r="Q494" t="str">
            <v>CPX</v>
          </cell>
          <cell r="R494" t="str">
            <v>Pinn/API</v>
          </cell>
          <cell r="S494" t="str">
            <v>Y</v>
          </cell>
          <cell r="T494" t="str">
            <v>no</v>
          </cell>
          <cell r="U494">
            <v>0</v>
          </cell>
          <cell r="V494">
            <v>40844</v>
          </cell>
          <cell r="W494">
            <v>41172</v>
          </cell>
          <cell r="X494">
            <v>41243</v>
          </cell>
          <cell r="Y494">
            <v>0</v>
          </cell>
          <cell r="Z494">
            <v>40851</v>
          </cell>
          <cell r="AA494">
            <v>40851</v>
          </cell>
          <cell r="AB494">
            <v>40858</v>
          </cell>
          <cell r="AC494">
            <v>40963</v>
          </cell>
          <cell r="AD494">
            <v>40991</v>
          </cell>
          <cell r="AE494">
            <v>40962</v>
          </cell>
          <cell r="AF494">
            <v>40976</v>
          </cell>
          <cell r="AG494">
            <v>0</v>
          </cell>
          <cell r="AH494">
            <v>41213</v>
          </cell>
          <cell r="AI494">
            <v>41089</v>
          </cell>
          <cell r="AJ494">
            <v>95</v>
          </cell>
          <cell r="AK494">
            <v>57</v>
          </cell>
          <cell r="AL494">
            <v>0</v>
          </cell>
          <cell r="AM494">
            <v>0</v>
          </cell>
          <cell r="AN494">
            <v>0</v>
          </cell>
          <cell r="AO494">
            <v>40760</v>
          </cell>
          <cell r="AP494">
            <v>40855</v>
          </cell>
          <cell r="AQ494">
            <v>40837</v>
          </cell>
          <cell r="AR494">
            <v>0</v>
          </cell>
          <cell r="AS494">
            <v>0</v>
          </cell>
          <cell r="AT494">
            <v>0</v>
          </cell>
          <cell r="AU494">
            <v>0</v>
          </cell>
          <cell r="AV494">
            <v>41048</v>
          </cell>
          <cell r="AW494">
            <v>0</v>
          </cell>
          <cell r="AX494">
            <v>41053</v>
          </cell>
          <cell r="AY494">
            <v>41233</v>
          </cell>
          <cell r="AZ494">
            <v>389</v>
          </cell>
          <cell r="BA494">
            <v>146</v>
          </cell>
          <cell r="BB494" t="str">
            <v>Late</v>
          </cell>
          <cell r="BC494" t="str">
            <v>On-Time/Early</v>
          </cell>
          <cell r="BD494" t="str">
            <v>EXW</v>
          </cell>
          <cell r="BE494" t="str">
            <v>Arvada</v>
          </cell>
          <cell r="BF494" t="str">
            <v>Indonesia</v>
          </cell>
          <cell r="BG494">
            <v>0</v>
          </cell>
          <cell r="BH494">
            <v>0</v>
          </cell>
          <cell r="BI494" t="str">
            <v>Seaworthy EXBOX</v>
          </cell>
          <cell r="BJ494">
            <v>40851</v>
          </cell>
          <cell r="BK494">
            <v>40858</v>
          </cell>
          <cell r="BL494">
            <v>40886</v>
          </cell>
          <cell r="BM494">
            <v>40872</v>
          </cell>
          <cell r="BN494">
            <v>41285</v>
          </cell>
          <cell r="BO494">
            <v>41292</v>
          </cell>
          <cell r="BP494">
            <v>40920</v>
          </cell>
          <cell r="BQ494">
            <v>40917</v>
          </cell>
          <cell r="BR494">
            <v>40917</v>
          </cell>
          <cell r="BS494">
            <v>40961</v>
          </cell>
          <cell r="BT494" t="str">
            <v>X</v>
          </cell>
          <cell r="BU494">
            <v>41354</v>
          </cell>
          <cell r="BV494" t="str">
            <v>X</v>
          </cell>
          <cell r="BW494">
            <v>0</v>
          </cell>
          <cell r="BX494">
            <v>0</v>
          </cell>
          <cell r="BY494">
            <v>0</v>
          </cell>
          <cell r="BZ494" t="str">
            <v>X</v>
          </cell>
          <cell r="CA494" t="str">
            <v>X</v>
          </cell>
          <cell r="CB494" t="str">
            <v>X</v>
          </cell>
          <cell r="CC494">
            <v>1</v>
          </cell>
          <cell r="CD494">
            <v>0</v>
          </cell>
          <cell r="CE494">
            <v>0</v>
          </cell>
          <cell r="CF494">
            <v>0</v>
          </cell>
          <cell r="CG494">
            <v>0</v>
          </cell>
          <cell r="CH494">
            <v>0</v>
          </cell>
          <cell r="CI494">
            <v>0</v>
          </cell>
          <cell r="CJ494">
            <v>0</v>
          </cell>
          <cell r="CK494">
            <v>0</v>
          </cell>
          <cell r="CL494">
            <v>0</v>
          </cell>
          <cell r="CM494">
            <v>0</v>
          </cell>
          <cell r="CN494">
            <v>0</v>
          </cell>
          <cell r="CO494">
            <v>0</v>
          </cell>
        </row>
        <row r="495">
          <cell r="B495" t="str">
            <v>A2099231-01</v>
          </cell>
          <cell r="C495" t="str">
            <v>WRB Refining LP</v>
          </cell>
          <cell r="D495" t="str">
            <v>Jazmines</v>
          </cell>
          <cell r="E495">
            <v>0</v>
          </cell>
          <cell r="F495">
            <v>0</v>
          </cell>
          <cell r="G495">
            <v>0</v>
          </cell>
          <cell r="H495" t="str">
            <v>Audrey</v>
          </cell>
          <cell r="I495">
            <v>4516364902</v>
          </cell>
          <cell r="J495">
            <v>0</v>
          </cell>
          <cell r="K495">
            <v>0</v>
          </cell>
          <cell r="L495">
            <v>0</v>
          </cell>
          <cell r="M495">
            <v>1</v>
          </cell>
          <cell r="N495" t="str">
            <v>LMV-802</v>
          </cell>
          <cell r="O495">
            <v>21259</v>
          </cell>
          <cell r="P495">
            <v>0</v>
          </cell>
          <cell r="Q495" t="str">
            <v>STD</v>
          </cell>
          <cell r="R495" t="str">
            <v>PA</v>
          </cell>
          <cell r="S495" t="str">
            <v>N</v>
          </cell>
          <cell r="T495" t="str">
            <v>no</v>
          </cell>
          <cell r="U495">
            <v>0</v>
          </cell>
          <cell r="V495">
            <v>40945</v>
          </cell>
          <cell r="W495">
            <v>41022</v>
          </cell>
          <cell r="X495">
            <v>41023</v>
          </cell>
          <cell r="Y495">
            <v>0</v>
          </cell>
          <cell r="Z495">
            <v>40952</v>
          </cell>
          <cell r="AA495">
            <v>40952</v>
          </cell>
          <cell r="AB495">
            <v>40952</v>
          </cell>
          <cell r="AC495">
            <v>40911</v>
          </cell>
          <cell r="AD495">
            <v>40925</v>
          </cell>
          <cell r="AE495">
            <v>40974</v>
          </cell>
          <cell r="AF495">
            <v>40977</v>
          </cell>
          <cell r="AG495">
            <v>0</v>
          </cell>
          <cell r="AH495">
            <v>40993</v>
          </cell>
          <cell r="AI495" t="str">
            <v>-</v>
          </cell>
          <cell r="AJ495">
            <v>25</v>
          </cell>
          <cell r="AK495">
            <v>11.142857142857142</v>
          </cell>
          <cell r="AL495">
            <v>0</v>
          </cell>
          <cell r="AM495">
            <v>0</v>
          </cell>
          <cell r="AN495">
            <v>0</v>
          </cell>
          <cell r="AO495">
            <v>0</v>
          </cell>
          <cell r="AP495">
            <v>0</v>
          </cell>
          <cell r="AQ495">
            <v>0</v>
          </cell>
          <cell r="AR495">
            <v>0</v>
          </cell>
          <cell r="AS495">
            <v>0</v>
          </cell>
          <cell r="AT495">
            <v>0</v>
          </cell>
          <cell r="AU495">
            <v>0</v>
          </cell>
          <cell r="AV495">
            <v>40961</v>
          </cell>
          <cell r="AW495">
            <v>0</v>
          </cell>
          <cell r="AX495">
            <v>40969</v>
          </cell>
          <cell r="AY495">
            <v>41026</v>
          </cell>
          <cell r="AZ495">
            <v>81</v>
          </cell>
          <cell r="BA495">
            <v>13</v>
          </cell>
          <cell r="BB495" t="str">
            <v>On-Time/Early</v>
          </cell>
          <cell r="BC495" t="str">
            <v/>
          </cell>
          <cell r="BD495" t="str">
            <v>FOB</v>
          </cell>
          <cell r="BE495" t="str">
            <v>ARVADA</v>
          </cell>
          <cell r="BF495" t="str">
            <v>USA</v>
          </cell>
          <cell r="BG495">
            <v>0</v>
          </cell>
          <cell r="BH495" t="str">
            <v>SI</v>
          </cell>
          <cell r="BI495">
            <v>0</v>
          </cell>
          <cell r="BJ495">
            <v>40952</v>
          </cell>
          <cell r="BK495">
            <v>40959</v>
          </cell>
          <cell r="BL495">
            <v>40959</v>
          </cell>
          <cell r="BM495">
            <v>40973</v>
          </cell>
          <cell r="BN495">
            <v>41037</v>
          </cell>
          <cell r="BO495">
            <v>41044</v>
          </cell>
          <cell r="BP495" t="str">
            <v>x</v>
          </cell>
          <cell r="BQ495" t="str">
            <v>X</v>
          </cell>
          <cell r="BR495" t="str">
            <v>X</v>
          </cell>
          <cell r="BS495" t="str">
            <v>X</v>
          </cell>
          <cell r="BT495" t="str">
            <v>X</v>
          </cell>
          <cell r="BU495" t="str">
            <v>X</v>
          </cell>
          <cell r="BV495">
            <v>41050</v>
          </cell>
          <cell r="BW495">
            <v>0</v>
          </cell>
          <cell r="BX495">
            <v>0</v>
          </cell>
          <cell r="BY495">
            <v>0</v>
          </cell>
          <cell r="BZ495" t="str">
            <v>X</v>
          </cell>
          <cell r="CA495" t="str">
            <v>X</v>
          </cell>
          <cell r="CB495" t="str">
            <v>X</v>
          </cell>
          <cell r="CC495">
            <v>1</v>
          </cell>
          <cell r="CD495">
            <v>0</v>
          </cell>
          <cell r="CE495">
            <v>0</v>
          </cell>
          <cell r="CF495">
            <v>0</v>
          </cell>
          <cell r="CG495">
            <v>0</v>
          </cell>
          <cell r="CH495">
            <v>0</v>
          </cell>
          <cell r="CI495">
            <v>0</v>
          </cell>
          <cell r="CJ495">
            <v>0</v>
          </cell>
          <cell r="CK495">
            <v>0</v>
          </cell>
          <cell r="CL495">
            <v>0</v>
          </cell>
          <cell r="CM495">
            <v>0</v>
          </cell>
          <cell r="CN495">
            <v>0</v>
          </cell>
          <cell r="CO495">
            <v>0</v>
          </cell>
        </row>
        <row r="496">
          <cell r="B496" t="str">
            <v>A2101192-01-02</v>
          </cell>
          <cell r="C496" t="str">
            <v>Sinclair Wyoming Refining Company</v>
          </cell>
          <cell r="D496" t="str">
            <v>Boening</v>
          </cell>
          <cell r="E496">
            <v>0</v>
          </cell>
          <cell r="F496">
            <v>0</v>
          </cell>
          <cell r="G496">
            <v>0</v>
          </cell>
          <cell r="H496" t="str">
            <v>Audrey</v>
          </cell>
          <cell r="I496" t="str">
            <v>S1230006</v>
          </cell>
          <cell r="J496">
            <v>0</v>
          </cell>
          <cell r="K496">
            <v>0</v>
          </cell>
          <cell r="L496">
            <v>0</v>
          </cell>
          <cell r="M496">
            <v>2</v>
          </cell>
          <cell r="N496" t="str">
            <v>LMV-801</v>
          </cell>
          <cell r="O496">
            <v>86995</v>
          </cell>
          <cell r="P496">
            <v>0</v>
          </cell>
          <cell r="Q496" t="str">
            <v>STD</v>
          </cell>
          <cell r="R496" t="str">
            <v>PA</v>
          </cell>
          <cell r="S496" t="str">
            <v>N</v>
          </cell>
          <cell r="T496" t="str">
            <v>N</v>
          </cell>
          <cell r="U496">
            <v>0</v>
          </cell>
          <cell r="V496">
            <v>40949</v>
          </cell>
          <cell r="W496">
            <v>41022</v>
          </cell>
          <cell r="X496">
            <v>41040</v>
          </cell>
          <cell r="Y496">
            <v>0</v>
          </cell>
          <cell r="Z496">
            <v>40956</v>
          </cell>
          <cell r="AA496">
            <v>40956</v>
          </cell>
          <cell r="AB496">
            <v>40956</v>
          </cell>
          <cell r="AC496">
            <v>40928</v>
          </cell>
          <cell r="AD496">
            <v>40942</v>
          </cell>
          <cell r="AE496">
            <v>40974</v>
          </cell>
          <cell r="AF496">
            <v>40977</v>
          </cell>
          <cell r="AG496">
            <v>0</v>
          </cell>
          <cell r="AH496">
            <v>41010</v>
          </cell>
          <cell r="AI496" t="str">
            <v>-</v>
          </cell>
          <cell r="AJ496">
            <v>21</v>
          </cell>
          <cell r="AK496">
            <v>13</v>
          </cell>
          <cell r="AL496">
            <v>0</v>
          </cell>
          <cell r="AM496">
            <v>0</v>
          </cell>
          <cell r="AN496">
            <v>0</v>
          </cell>
          <cell r="AO496">
            <v>0</v>
          </cell>
          <cell r="AP496">
            <v>0</v>
          </cell>
          <cell r="AQ496">
            <v>0</v>
          </cell>
          <cell r="AR496">
            <v>0</v>
          </cell>
          <cell r="AS496">
            <v>0</v>
          </cell>
          <cell r="AT496">
            <v>0</v>
          </cell>
          <cell r="AU496">
            <v>0</v>
          </cell>
          <cell r="AV496">
            <v>40991</v>
          </cell>
          <cell r="AW496">
            <v>0</v>
          </cell>
          <cell r="AX496">
            <v>40998</v>
          </cell>
          <cell r="AY496">
            <v>41039</v>
          </cell>
          <cell r="AZ496">
            <v>90</v>
          </cell>
          <cell r="BA496">
            <v>31</v>
          </cell>
          <cell r="BB496" t="str">
            <v>Late</v>
          </cell>
          <cell r="BC496" t="str">
            <v/>
          </cell>
          <cell r="BD496" t="str">
            <v>FCA</v>
          </cell>
          <cell r="BE496" t="str">
            <v>ARVADA</v>
          </cell>
          <cell r="BF496" t="str">
            <v>USA</v>
          </cell>
          <cell r="BG496">
            <v>0</v>
          </cell>
          <cell r="BH496" t="str">
            <v>SA</v>
          </cell>
          <cell r="BI496">
            <v>0</v>
          </cell>
          <cell r="BJ496">
            <v>40956</v>
          </cell>
          <cell r="BK496">
            <v>40963</v>
          </cell>
          <cell r="BL496">
            <v>40963</v>
          </cell>
          <cell r="BM496">
            <v>40977</v>
          </cell>
          <cell r="BN496">
            <v>41054</v>
          </cell>
          <cell r="BO496">
            <v>41061</v>
          </cell>
          <cell r="BP496" t="str">
            <v>x</v>
          </cell>
          <cell r="BQ496" t="str">
            <v>X</v>
          </cell>
          <cell r="BR496" t="str">
            <v>X</v>
          </cell>
          <cell r="BS496" t="str">
            <v>X</v>
          </cell>
          <cell r="BT496" t="str">
            <v>X</v>
          </cell>
          <cell r="BU496" t="str">
            <v>X</v>
          </cell>
          <cell r="BV496">
            <v>41339</v>
          </cell>
          <cell r="BW496">
            <v>0</v>
          </cell>
          <cell r="BX496">
            <v>0</v>
          </cell>
          <cell r="BY496">
            <v>0</v>
          </cell>
          <cell r="BZ496" t="str">
            <v>X</v>
          </cell>
          <cell r="CA496" t="str">
            <v>X</v>
          </cell>
          <cell r="CB496" t="str">
            <v>X</v>
          </cell>
          <cell r="CC496">
            <v>1</v>
          </cell>
          <cell r="CD496">
            <v>0</v>
          </cell>
          <cell r="CE496">
            <v>0</v>
          </cell>
          <cell r="CF496">
            <v>0</v>
          </cell>
          <cell r="CG496">
            <v>0</v>
          </cell>
          <cell r="CH496">
            <v>0</v>
          </cell>
          <cell r="CI496">
            <v>0</v>
          </cell>
          <cell r="CJ496">
            <v>0</v>
          </cell>
          <cell r="CK496">
            <v>0</v>
          </cell>
          <cell r="CL496">
            <v>0</v>
          </cell>
          <cell r="CM496">
            <v>0</v>
          </cell>
          <cell r="CN496">
            <v>0</v>
          </cell>
          <cell r="CO496">
            <v>0</v>
          </cell>
        </row>
        <row r="497">
          <cell r="B497" t="str">
            <v>A2101192-03</v>
          </cell>
          <cell r="C497" t="str">
            <v>Sinclair Wyoming Refining Company</v>
          </cell>
          <cell r="D497" t="str">
            <v>Boening</v>
          </cell>
          <cell r="E497">
            <v>0</v>
          </cell>
          <cell r="F497">
            <v>0</v>
          </cell>
          <cell r="G497">
            <v>0</v>
          </cell>
          <cell r="H497" t="str">
            <v>Audrey</v>
          </cell>
          <cell r="I497" t="str">
            <v>S1230006</v>
          </cell>
          <cell r="J497">
            <v>0</v>
          </cell>
          <cell r="K497">
            <v>0</v>
          </cell>
          <cell r="L497">
            <v>0</v>
          </cell>
          <cell r="M497">
            <v>1</v>
          </cell>
          <cell r="N497" t="str">
            <v>LMV-311</v>
          </cell>
          <cell r="O497">
            <v>38015</v>
          </cell>
          <cell r="P497">
            <v>0</v>
          </cell>
          <cell r="Q497" t="str">
            <v>STD</v>
          </cell>
          <cell r="R497" t="str">
            <v>PA</v>
          </cell>
          <cell r="S497" t="str">
            <v>N</v>
          </cell>
          <cell r="T497" t="str">
            <v>N</v>
          </cell>
          <cell r="U497">
            <v>0</v>
          </cell>
          <cell r="V497">
            <v>40949</v>
          </cell>
          <cell r="W497">
            <v>41022</v>
          </cell>
          <cell r="X497">
            <v>41044</v>
          </cell>
          <cell r="Y497">
            <v>0</v>
          </cell>
          <cell r="Z497">
            <v>40956</v>
          </cell>
          <cell r="AA497">
            <v>40956</v>
          </cell>
          <cell r="AB497">
            <v>40956</v>
          </cell>
          <cell r="AC497">
            <v>40932</v>
          </cell>
          <cell r="AD497">
            <v>40946</v>
          </cell>
          <cell r="AE497">
            <v>40974</v>
          </cell>
          <cell r="AF497">
            <v>40977</v>
          </cell>
          <cell r="AG497">
            <v>0</v>
          </cell>
          <cell r="AH497">
            <v>41014</v>
          </cell>
          <cell r="AI497" t="str">
            <v>-</v>
          </cell>
          <cell r="AJ497">
            <v>21</v>
          </cell>
          <cell r="AK497">
            <v>13.571428571428571</v>
          </cell>
          <cell r="AL497">
            <v>0</v>
          </cell>
          <cell r="AM497">
            <v>0</v>
          </cell>
          <cell r="AN497">
            <v>0</v>
          </cell>
          <cell r="AO497">
            <v>0</v>
          </cell>
          <cell r="AP497">
            <v>0</v>
          </cell>
          <cell r="AQ497">
            <v>0</v>
          </cell>
          <cell r="AR497">
            <v>0</v>
          </cell>
          <cell r="AS497">
            <v>0</v>
          </cell>
          <cell r="AT497">
            <v>0</v>
          </cell>
          <cell r="AU497">
            <v>0</v>
          </cell>
          <cell r="AV497">
            <v>40989</v>
          </cell>
          <cell r="AW497">
            <v>0</v>
          </cell>
          <cell r="AX497">
            <v>40991</v>
          </cell>
          <cell r="AY497">
            <v>41037</v>
          </cell>
          <cell r="AZ497">
            <v>88</v>
          </cell>
          <cell r="BA497">
            <v>29</v>
          </cell>
          <cell r="BB497" t="str">
            <v>Late</v>
          </cell>
          <cell r="BC497" t="str">
            <v/>
          </cell>
          <cell r="BD497" t="str">
            <v>FCA</v>
          </cell>
          <cell r="BE497" t="str">
            <v>ARVADA</v>
          </cell>
          <cell r="BF497" t="str">
            <v>USA</v>
          </cell>
          <cell r="BG497">
            <v>0</v>
          </cell>
          <cell r="BH497" t="str">
            <v>SA</v>
          </cell>
          <cell r="BI497">
            <v>0</v>
          </cell>
          <cell r="BJ497">
            <v>40956</v>
          </cell>
          <cell r="BK497">
            <v>40963</v>
          </cell>
          <cell r="BL497">
            <v>40963</v>
          </cell>
          <cell r="BM497">
            <v>40977</v>
          </cell>
          <cell r="BN497">
            <v>41058</v>
          </cell>
          <cell r="BO497">
            <v>41065</v>
          </cell>
          <cell r="BP497" t="str">
            <v>x</v>
          </cell>
          <cell r="BQ497" t="str">
            <v>X</v>
          </cell>
          <cell r="BR497" t="str">
            <v>X</v>
          </cell>
          <cell r="BS497" t="str">
            <v>X</v>
          </cell>
          <cell r="BT497" t="str">
            <v>X</v>
          </cell>
          <cell r="BU497" t="str">
            <v>X</v>
          </cell>
          <cell r="BV497">
            <v>41339</v>
          </cell>
          <cell r="BW497">
            <v>0</v>
          </cell>
          <cell r="BX497">
            <v>0</v>
          </cell>
          <cell r="BY497">
            <v>0</v>
          </cell>
          <cell r="BZ497" t="str">
            <v>X</v>
          </cell>
          <cell r="CA497" t="str">
            <v>X</v>
          </cell>
          <cell r="CB497" t="str">
            <v>X</v>
          </cell>
          <cell r="CC497">
            <v>1</v>
          </cell>
          <cell r="CD497">
            <v>0</v>
          </cell>
          <cell r="CE497">
            <v>0</v>
          </cell>
          <cell r="CF497">
            <v>0</v>
          </cell>
          <cell r="CG497">
            <v>0</v>
          </cell>
          <cell r="CH497">
            <v>0</v>
          </cell>
          <cell r="CI497">
            <v>0</v>
          </cell>
          <cell r="CJ497">
            <v>0</v>
          </cell>
          <cell r="CK497">
            <v>0</v>
          </cell>
          <cell r="CL497">
            <v>0</v>
          </cell>
          <cell r="CM497">
            <v>0</v>
          </cell>
          <cell r="CN497">
            <v>0</v>
          </cell>
          <cell r="CO497">
            <v>0</v>
          </cell>
        </row>
        <row r="498">
          <cell r="B498" t="str">
            <v>A2094527-01</v>
          </cell>
          <cell r="C498" t="str">
            <v>Invista</v>
          </cell>
          <cell r="D498" t="str">
            <v>Kanous</v>
          </cell>
          <cell r="E498">
            <v>0</v>
          </cell>
          <cell r="F498">
            <v>0</v>
          </cell>
          <cell r="G498">
            <v>0</v>
          </cell>
          <cell r="H498" t="str">
            <v>Madeleine</v>
          </cell>
          <cell r="I498">
            <v>3800944100</v>
          </cell>
          <cell r="J498">
            <v>0</v>
          </cell>
          <cell r="K498">
            <v>0</v>
          </cell>
          <cell r="L498">
            <v>0</v>
          </cell>
          <cell r="M498">
            <v>1</v>
          </cell>
          <cell r="N498" t="str">
            <v>LMV-322</v>
          </cell>
          <cell r="O498">
            <v>40767</v>
          </cell>
          <cell r="P498">
            <v>0</v>
          </cell>
          <cell r="Q498" t="str">
            <v>STD</v>
          </cell>
          <cell r="R498" t="str">
            <v>PA</v>
          </cell>
          <cell r="S498" t="str">
            <v>N</v>
          </cell>
          <cell r="T498" t="str">
            <v>no</v>
          </cell>
          <cell r="U498">
            <v>0</v>
          </cell>
          <cell r="V498">
            <v>40933</v>
          </cell>
          <cell r="W498">
            <v>41023</v>
          </cell>
          <cell r="X498">
            <v>41023</v>
          </cell>
          <cell r="Y498">
            <v>0</v>
          </cell>
          <cell r="Z498">
            <v>40940</v>
          </cell>
          <cell r="AA498">
            <v>40940</v>
          </cell>
          <cell r="AB498">
            <v>40940</v>
          </cell>
          <cell r="AC498">
            <v>40911</v>
          </cell>
          <cell r="AD498">
            <v>40925</v>
          </cell>
          <cell r="AE498">
            <v>40975</v>
          </cell>
          <cell r="AF498">
            <v>40978</v>
          </cell>
          <cell r="AG498">
            <v>0</v>
          </cell>
          <cell r="AH498">
            <v>40993</v>
          </cell>
          <cell r="AI498" t="str">
            <v>-</v>
          </cell>
          <cell r="AJ498">
            <v>33</v>
          </cell>
          <cell r="AK498">
            <v>12.857142857142858</v>
          </cell>
          <cell r="AL498">
            <v>0</v>
          </cell>
          <cell r="AM498">
            <v>0</v>
          </cell>
          <cell r="AN498">
            <v>0</v>
          </cell>
          <cell r="AO498">
            <v>0</v>
          </cell>
          <cell r="AP498">
            <v>0</v>
          </cell>
          <cell r="AQ498">
            <v>0</v>
          </cell>
          <cell r="AR498">
            <v>0</v>
          </cell>
          <cell r="AS498">
            <v>0</v>
          </cell>
          <cell r="AT498">
            <v>0</v>
          </cell>
          <cell r="AU498">
            <v>0</v>
          </cell>
          <cell r="AV498">
            <v>40961</v>
          </cell>
          <cell r="AW498">
            <v>0</v>
          </cell>
          <cell r="AX498">
            <v>40973</v>
          </cell>
          <cell r="AY498">
            <v>41026</v>
          </cell>
          <cell r="AZ498">
            <v>93</v>
          </cell>
          <cell r="BA498">
            <v>21</v>
          </cell>
          <cell r="BB498" t="str">
            <v>On-Time/Early</v>
          </cell>
          <cell r="BC498" t="str">
            <v/>
          </cell>
          <cell r="BD498" t="str">
            <v>FCA</v>
          </cell>
          <cell r="BE498" t="str">
            <v>ARVADA</v>
          </cell>
          <cell r="BF498" t="str">
            <v>USA</v>
          </cell>
          <cell r="BG498">
            <v>0</v>
          </cell>
          <cell r="BH498" t="str">
            <v>SC</v>
          </cell>
          <cell r="BI498">
            <v>0</v>
          </cell>
          <cell r="BJ498">
            <v>40940</v>
          </cell>
          <cell r="BK498">
            <v>40947</v>
          </cell>
          <cell r="BL498">
            <v>40947</v>
          </cell>
          <cell r="BM498">
            <v>40961</v>
          </cell>
          <cell r="BN498">
            <v>41037</v>
          </cell>
          <cell r="BO498">
            <v>41044</v>
          </cell>
          <cell r="BP498" t="str">
            <v>-</v>
          </cell>
          <cell r="BQ498" t="str">
            <v>-</v>
          </cell>
          <cell r="BR498" t="str">
            <v>X</v>
          </cell>
          <cell r="BS498" t="str">
            <v>X</v>
          </cell>
          <cell r="BT498" t="str">
            <v>-</v>
          </cell>
          <cell r="BU498">
            <v>41066</v>
          </cell>
          <cell r="BV498">
            <v>41066</v>
          </cell>
          <cell r="BW498">
            <v>0</v>
          </cell>
          <cell r="BX498">
            <v>0</v>
          </cell>
          <cell r="BY498">
            <v>0</v>
          </cell>
          <cell r="BZ498" t="str">
            <v>X</v>
          </cell>
          <cell r="CA498" t="str">
            <v>X</v>
          </cell>
          <cell r="CB498" t="str">
            <v>X</v>
          </cell>
          <cell r="CC498">
            <v>1</v>
          </cell>
          <cell r="CD498">
            <v>0</v>
          </cell>
          <cell r="CE498">
            <v>0</v>
          </cell>
          <cell r="CF498">
            <v>0</v>
          </cell>
          <cell r="CG498">
            <v>0</v>
          </cell>
          <cell r="CH498">
            <v>0</v>
          </cell>
          <cell r="CI498">
            <v>0</v>
          </cell>
          <cell r="CJ498">
            <v>0</v>
          </cell>
          <cell r="CK498">
            <v>0</v>
          </cell>
          <cell r="CL498">
            <v>0</v>
          </cell>
          <cell r="CM498">
            <v>0</v>
          </cell>
          <cell r="CN498">
            <v>0</v>
          </cell>
          <cell r="CO498">
            <v>0</v>
          </cell>
        </row>
        <row r="499">
          <cell r="B499" t="str">
            <v>A2094527-02</v>
          </cell>
          <cell r="C499" t="str">
            <v>Invista</v>
          </cell>
          <cell r="D499" t="str">
            <v>Kanous</v>
          </cell>
          <cell r="E499">
            <v>0</v>
          </cell>
          <cell r="F499">
            <v>0</v>
          </cell>
          <cell r="G499">
            <v>0</v>
          </cell>
          <cell r="H499" t="str">
            <v>Madeleine</v>
          </cell>
          <cell r="I499">
            <v>3800944100</v>
          </cell>
          <cell r="J499">
            <v>0</v>
          </cell>
          <cell r="K499">
            <v>0</v>
          </cell>
          <cell r="L499">
            <v>0</v>
          </cell>
          <cell r="M499">
            <v>1</v>
          </cell>
          <cell r="N499" t="str">
            <v>LMV-322</v>
          </cell>
          <cell r="O499">
            <v>25245</v>
          </cell>
          <cell r="P499">
            <v>0</v>
          </cell>
          <cell r="Q499" t="str">
            <v>STD</v>
          </cell>
          <cell r="R499" t="str">
            <v>PA</v>
          </cell>
          <cell r="S499" t="str">
            <v>N</v>
          </cell>
          <cell r="T499" t="str">
            <v>no</v>
          </cell>
          <cell r="U499">
            <v>0</v>
          </cell>
          <cell r="V499">
            <v>40933</v>
          </cell>
          <cell r="W499">
            <v>41023</v>
          </cell>
          <cell r="X499">
            <v>41032</v>
          </cell>
          <cell r="Y499">
            <v>0</v>
          </cell>
          <cell r="Z499">
            <v>40940</v>
          </cell>
          <cell r="AA499">
            <v>40940</v>
          </cell>
          <cell r="AB499">
            <v>40940</v>
          </cell>
          <cell r="AC499">
            <v>40920</v>
          </cell>
          <cell r="AD499">
            <v>40934</v>
          </cell>
          <cell r="AE499">
            <v>40975</v>
          </cell>
          <cell r="AF499">
            <v>40978</v>
          </cell>
          <cell r="AG499">
            <v>0</v>
          </cell>
          <cell r="AH499">
            <v>41002</v>
          </cell>
          <cell r="AI499" t="str">
            <v>-</v>
          </cell>
          <cell r="AJ499">
            <v>33</v>
          </cell>
          <cell r="AK499">
            <v>14.142857142857142</v>
          </cell>
          <cell r="AL499">
            <v>0</v>
          </cell>
          <cell r="AM499">
            <v>0</v>
          </cell>
          <cell r="AN499">
            <v>0</v>
          </cell>
          <cell r="AO499">
            <v>0</v>
          </cell>
          <cell r="AP499">
            <v>0</v>
          </cell>
          <cell r="AQ499">
            <v>0</v>
          </cell>
          <cell r="AR499">
            <v>0</v>
          </cell>
          <cell r="AS499">
            <v>0</v>
          </cell>
          <cell r="AT499">
            <v>0</v>
          </cell>
          <cell r="AU499">
            <v>0</v>
          </cell>
          <cell r="AV499">
            <v>0</v>
          </cell>
          <cell r="AW499">
            <v>0</v>
          </cell>
          <cell r="AX499" t="str">
            <v>-</v>
          </cell>
          <cell r="AY499">
            <v>41017</v>
          </cell>
          <cell r="AZ499">
            <v>84</v>
          </cell>
          <cell r="BA499" t="str">
            <v/>
          </cell>
          <cell r="BB499" t="str">
            <v/>
          </cell>
          <cell r="BC499" t="str">
            <v/>
          </cell>
          <cell r="BD499" t="str">
            <v>FCA</v>
          </cell>
          <cell r="BE499" t="str">
            <v>ARVADA</v>
          </cell>
          <cell r="BF499" t="str">
            <v>USA</v>
          </cell>
          <cell r="BG499">
            <v>0</v>
          </cell>
          <cell r="BH499" t="str">
            <v>SC</v>
          </cell>
          <cell r="BI499">
            <v>0</v>
          </cell>
          <cell r="BJ499">
            <v>40940</v>
          </cell>
          <cell r="BK499">
            <v>40947</v>
          </cell>
          <cell r="BL499">
            <v>40947</v>
          </cell>
          <cell r="BM499">
            <v>40961</v>
          </cell>
          <cell r="BN499">
            <v>41046</v>
          </cell>
          <cell r="BO499">
            <v>41053</v>
          </cell>
          <cell r="BP499" t="str">
            <v>-</v>
          </cell>
          <cell r="BQ499" t="str">
            <v>-</v>
          </cell>
          <cell r="BR499" t="str">
            <v>X</v>
          </cell>
          <cell r="BS499" t="str">
            <v>X</v>
          </cell>
          <cell r="BT499" t="str">
            <v>-</v>
          </cell>
          <cell r="BU499">
            <v>41066</v>
          </cell>
          <cell r="BV499">
            <v>41066</v>
          </cell>
          <cell r="BW499">
            <v>0</v>
          </cell>
          <cell r="BX499">
            <v>0</v>
          </cell>
          <cell r="BY499">
            <v>0</v>
          </cell>
          <cell r="BZ499" t="str">
            <v>X</v>
          </cell>
          <cell r="CA499" t="str">
            <v>X</v>
          </cell>
          <cell r="CB499" t="str">
            <v>X</v>
          </cell>
          <cell r="CC499">
            <v>1</v>
          </cell>
          <cell r="CD499">
            <v>0</v>
          </cell>
          <cell r="CE499">
            <v>0</v>
          </cell>
          <cell r="CF499">
            <v>0</v>
          </cell>
          <cell r="CG499">
            <v>0</v>
          </cell>
          <cell r="CH499">
            <v>0</v>
          </cell>
          <cell r="CI499">
            <v>0</v>
          </cell>
          <cell r="CJ499">
            <v>0</v>
          </cell>
          <cell r="CK499">
            <v>0</v>
          </cell>
          <cell r="CL499">
            <v>0</v>
          </cell>
          <cell r="CM499">
            <v>0</v>
          </cell>
          <cell r="CN499">
            <v>0</v>
          </cell>
          <cell r="CO499">
            <v>0</v>
          </cell>
        </row>
        <row r="500">
          <cell r="B500" t="str">
            <v>A2079076-01</v>
          </cell>
          <cell r="C500" t="str">
            <v>SAJ/Yeochunn/YNCC</v>
          </cell>
          <cell r="D500" t="str">
            <v>Parks</v>
          </cell>
          <cell r="E500">
            <v>0</v>
          </cell>
          <cell r="F500">
            <v>0</v>
          </cell>
          <cell r="G500">
            <v>0</v>
          </cell>
          <cell r="H500" t="str">
            <v>Michelle</v>
          </cell>
          <cell r="I500" t="str">
            <v>SNT38E-1053</v>
          </cell>
          <cell r="J500">
            <v>0</v>
          </cell>
          <cell r="K500">
            <v>0</v>
          </cell>
          <cell r="L500" t="str">
            <v>Chapman</v>
          </cell>
          <cell r="M500">
            <v>1</v>
          </cell>
          <cell r="N500" t="str">
            <v>LMV-322</v>
          </cell>
          <cell r="O500">
            <v>39203</v>
          </cell>
          <cell r="P500">
            <v>0</v>
          </cell>
          <cell r="Q500" t="str">
            <v>MCPX</v>
          </cell>
          <cell r="R500" t="str">
            <v>PA</v>
          </cell>
          <cell r="S500" t="str">
            <v>N</v>
          </cell>
          <cell r="T500" t="str">
            <v>no</v>
          </cell>
          <cell r="U500">
            <v>0</v>
          </cell>
          <cell r="V500">
            <v>40890</v>
          </cell>
          <cell r="W500">
            <v>41029</v>
          </cell>
          <cell r="X500">
            <v>41040</v>
          </cell>
          <cell r="Y500">
            <v>0</v>
          </cell>
          <cell r="Z500">
            <v>40897</v>
          </cell>
          <cell r="AA500">
            <v>40897</v>
          </cell>
          <cell r="AB500">
            <v>40897</v>
          </cell>
          <cell r="AC500">
            <v>40928</v>
          </cell>
          <cell r="AD500">
            <v>40942</v>
          </cell>
          <cell r="AE500">
            <v>40981</v>
          </cell>
          <cell r="AF500">
            <v>40984</v>
          </cell>
          <cell r="AG500">
            <v>0</v>
          </cell>
          <cell r="AH500">
            <v>41010</v>
          </cell>
          <cell r="AI500" t="str">
            <v>-</v>
          </cell>
          <cell r="AJ500">
            <v>69</v>
          </cell>
          <cell r="AK500">
            <v>21.428571428571427</v>
          </cell>
          <cell r="AL500">
            <v>0</v>
          </cell>
          <cell r="AM500">
            <v>0</v>
          </cell>
          <cell r="AN500">
            <v>0</v>
          </cell>
          <cell r="AO500">
            <v>0</v>
          </cell>
          <cell r="AP500">
            <v>0</v>
          </cell>
          <cell r="AQ500">
            <v>0</v>
          </cell>
          <cell r="AR500">
            <v>0</v>
          </cell>
          <cell r="AS500">
            <v>0</v>
          </cell>
          <cell r="AT500">
            <v>0</v>
          </cell>
          <cell r="AU500">
            <v>0</v>
          </cell>
          <cell r="AV500">
            <v>40991</v>
          </cell>
          <cell r="AW500">
            <v>0</v>
          </cell>
          <cell r="AX500">
            <v>40998</v>
          </cell>
          <cell r="AY500">
            <v>41046</v>
          </cell>
          <cell r="AZ500">
            <v>156</v>
          </cell>
          <cell r="BA500">
            <v>74</v>
          </cell>
          <cell r="BB500" t="str">
            <v>Late</v>
          </cell>
          <cell r="BC500" t="str">
            <v/>
          </cell>
          <cell r="BD500" t="str">
            <v>EXW</v>
          </cell>
          <cell r="BE500" t="str">
            <v>Arvada</v>
          </cell>
          <cell r="BF500" t="str">
            <v>KOREA</v>
          </cell>
          <cell r="BG500">
            <v>0</v>
          </cell>
          <cell r="BH500">
            <v>0</v>
          </cell>
          <cell r="BI500">
            <v>0</v>
          </cell>
          <cell r="BJ500">
            <v>40897</v>
          </cell>
          <cell r="BK500">
            <v>40904</v>
          </cell>
          <cell r="BL500">
            <v>40904</v>
          </cell>
          <cell r="BM500">
            <v>40918</v>
          </cell>
          <cell r="BN500">
            <v>41054</v>
          </cell>
          <cell r="BO500">
            <v>41061</v>
          </cell>
          <cell r="BP500" t="str">
            <v>X</v>
          </cell>
          <cell r="BQ500" t="str">
            <v>X</v>
          </cell>
          <cell r="BR500" t="str">
            <v>X</v>
          </cell>
          <cell r="BS500" t="str">
            <v>X</v>
          </cell>
          <cell r="BT500" t="str">
            <v>X</v>
          </cell>
          <cell r="BU500" t="str">
            <v>X</v>
          </cell>
          <cell r="BV500" t="str">
            <v>X</v>
          </cell>
          <cell r="BW500">
            <v>0</v>
          </cell>
          <cell r="BX500">
            <v>0</v>
          </cell>
          <cell r="BY500">
            <v>0</v>
          </cell>
          <cell r="BZ500" t="str">
            <v>X</v>
          </cell>
          <cell r="CA500" t="str">
            <v>X</v>
          </cell>
          <cell r="CB500" t="str">
            <v>X</v>
          </cell>
          <cell r="CC500">
            <v>1</v>
          </cell>
          <cell r="CD500">
            <v>0</v>
          </cell>
          <cell r="CE500">
            <v>0</v>
          </cell>
          <cell r="CF500">
            <v>0</v>
          </cell>
          <cell r="CG500">
            <v>0</v>
          </cell>
          <cell r="CH500">
            <v>0</v>
          </cell>
          <cell r="CI500">
            <v>0</v>
          </cell>
          <cell r="CJ500">
            <v>0</v>
          </cell>
          <cell r="CK500">
            <v>0</v>
          </cell>
          <cell r="CL500">
            <v>0</v>
          </cell>
          <cell r="CM500">
            <v>0</v>
          </cell>
          <cell r="CN500">
            <v>0</v>
          </cell>
          <cell r="CO500">
            <v>0</v>
          </cell>
        </row>
        <row r="501">
          <cell r="B501" t="str">
            <v>A2118454-01</v>
          </cell>
          <cell r="C501" t="str">
            <v>NPE</v>
          </cell>
          <cell r="D501" t="str">
            <v>Lothe</v>
          </cell>
          <cell r="E501">
            <v>0</v>
          </cell>
          <cell r="F501">
            <v>0</v>
          </cell>
          <cell r="G501">
            <v>0</v>
          </cell>
          <cell r="H501" t="str">
            <v>Audrey</v>
          </cell>
          <cell r="I501" t="str">
            <v>PUR439480</v>
          </cell>
          <cell r="J501">
            <v>0</v>
          </cell>
          <cell r="K501">
            <v>0</v>
          </cell>
          <cell r="L501">
            <v>0</v>
          </cell>
          <cell r="M501">
            <v>0</v>
          </cell>
          <cell r="N501" t="str">
            <v>Engineering Only</v>
          </cell>
          <cell r="O501">
            <v>14758.78</v>
          </cell>
          <cell r="P501">
            <v>0</v>
          </cell>
          <cell r="Q501" t="str">
            <v>STD</v>
          </cell>
          <cell r="R501" t="str">
            <v>PA</v>
          </cell>
          <cell r="S501" t="str">
            <v>n</v>
          </cell>
          <cell r="T501" t="str">
            <v>n</v>
          </cell>
          <cell r="U501">
            <v>0</v>
          </cell>
          <cell r="V501">
            <v>40992</v>
          </cell>
          <cell r="W501">
            <v>41032</v>
          </cell>
          <cell r="X501">
            <v>41105</v>
          </cell>
          <cell r="Y501">
            <v>0</v>
          </cell>
          <cell r="Z501">
            <v>40999</v>
          </cell>
          <cell r="AA501">
            <v>40999</v>
          </cell>
          <cell r="AB501">
            <v>40999</v>
          </cell>
          <cell r="AC501">
            <v>40993</v>
          </cell>
          <cell r="AD501">
            <v>41007</v>
          </cell>
          <cell r="AE501">
            <v>40984</v>
          </cell>
          <cell r="AF501">
            <v>40987</v>
          </cell>
          <cell r="AG501">
            <v>0</v>
          </cell>
          <cell r="AH501">
            <v>41075</v>
          </cell>
          <cell r="AI501" t="str">
            <v>-</v>
          </cell>
          <cell r="AJ501">
            <v>-5</v>
          </cell>
          <cell r="AK501">
            <v>16.142857142857142</v>
          </cell>
          <cell r="AL501">
            <v>0</v>
          </cell>
          <cell r="AM501">
            <v>0</v>
          </cell>
          <cell r="AN501">
            <v>0</v>
          </cell>
          <cell r="AO501">
            <v>0</v>
          </cell>
          <cell r="AP501">
            <v>0</v>
          </cell>
          <cell r="AQ501">
            <v>0</v>
          </cell>
          <cell r="AR501">
            <v>0</v>
          </cell>
          <cell r="AS501">
            <v>0</v>
          </cell>
          <cell r="AT501">
            <v>0</v>
          </cell>
          <cell r="AU501">
            <v>0</v>
          </cell>
          <cell r="AV501">
            <v>41006</v>
          </cell>
          <cell r="AW501">
            <v>0</v>
          </cell>
          <cell r="AX501">
            <v>41031</v>
          </cell>
          <cell r="AY501">
            <v>41120</v>
          </cell>
          <cell r="AZ501">
            <v>128</v>
          </cell>
          <cell r="BA501">
            <v>10</v>
          </cell>
          <cell r="BB501" t="str">
            <v>Late</v>
          </cell>
          <cell r="BC501" t="str">
            <v/>
          </cell>
          <cell r="BD501">
            <v>0</v>
          </cell>
          <cell r="BE501">
            <v>0</v>
          </cell>
          <cell r="BF501">
            <v>0</v>
          </cell>
          <cell r="BG501">
            <v>0</v>
          </cell>
          <cell r="BH501">
            <v>0</v>
          </cell>
          <cell r="BI501">
            <v>0</v>
          </cell>
          <cell r="BJ501">
            <v>40999</v>
          </cell>
          <cell r="BK501">
            <v>41006</v>
          </cell>
          <cell r="BL501">
            <v>41006</v>
          </cell>
          <cell r="BM501">
            <v>41020</v>
          </cell>
          <cell r="BN501">
            <v>41119</v>
          </cell>
          <cell r="BO501">
            <v>41126</v>
          </cell>
          <cell r="BP501" t="str">
            <v>x</v>
          </cell>
          <cell r="BQ501" t="str">
            <v>x</v>
          </cell>
          <cell r="BR501" t="str">
            <v>x</v>
          </cell>
          <cell r="BS501" t="str">
            <v>x</v>
          </cell>
          <cell r="BT501" t="str">
            <v>x</v>
          </cell>
          <cell r="BU501" t="str">
            <v>X</v>
          </cell>
          <cell r="BV501" t="str">
            <v>-</v>
          </cell>
          <cell r="BW501">
            <v>0</v>
          </cell>
          <cell r="BX501">
            <v>0</v>
          </cell>
          <cell r="BY501">
            <v>0</v>
          </cell>
          <cell r="BZ501" t="str">
            <v>X</v>
          </cell>
          <cell r="CA501" t="str">
            <v>X</v>
          </cell>
          <cell r="CB501" t="str">
            <v>X</v>
          </cell>
          <cell r="CC501">
            <v>1</v>
          </cell>
          <cell r="CD501">
            <v>0</v>
          </cell>
          <cell r="CE501">
            <v>0</v>
          </cell>
          <cell r="CF501">
            <v>0</v>
          </cell>
          <cell r="CG501">
            <v>0</v>
          </cell>
          <cell r="CH501">
            <v>0</v>
          </cell>
          <cell r="CI501">
            <v>0</v>
          </cell>
          <cell r="CJ501">
            <v>0</v>
          </cell>
          <cell r="CK501">
            <v>0</v>
          </cell>
          <cell r="CL501">
            <v>0</v>
          </cell>
          <cell r="CM501">
            <v>0</v>
          </cell>
          <cell r="CN501">
            <v>0</v>
          </cell>
          <cell r="CO501">
            <v>0</v>
          </cell>
        </row>
        <row r="502">
          <cell r="B502" t="str">
            <v>C2080085-01-02</v>
          </cell>
          <cell r="C502" t="str">
            <v>AESA</v>
          </cell>
          <cell r="D502" t="str">
            <v>Pastore</v>
          </cell>
          <cell r="E502">
            <v>0</v>
          </cell>
          <cell r="F502">
            <v>0</v>
          </cell>
          <cell r="G502">
            <v>0</v>
          </cell>
          <cell r="H502" t="str">
            <v>Christina</v>
          </cell>
          <cell r="I502">
            <v>4501863490</v>
          </cell>
          <cell r="J502">
            <v>0</v>
          </cell>
          <cell r="K502">
            <v>0</v>
          </cell>
          <cell r="L502">
            <v>0</v>
          </cell>
          <cell r="M502">
            <v>2</v>
          </cell>
          <cell r="N502" t="str">
            <v>LMC311P</v>
          </cell>
          <cell r="O502">
            <v>780452</v>
          </cell>
          <cell r="P502">
            <v>0</v>
          </cell>
          <cell r="Q502" t="str">
            <v>MCPX</v>
          </cell>
          <cell r="R502" t="str">
            <v>CC</v>
          </cell>
          <cell r="S502" t="str">
            <v>Y</v>
          </cell>
          <cell r="T502" t="str">
            <v>no</v>
          </cell>
          <cell r="U502">
            <v>0</v>
          </cell>
          <cell r="V502">
            <v>40892</v>
          </cell>
          <cell r="W502">
            <v>41088</v>
          </cell>
          <cell r="X502">
            <v>41106</v>
          </cell>
          <cell r="Y502">
            <v>0</v>
          </cell>
          <cell r="Z502">
            <v>40899</v>
          </cell>
          <cell r="AA502">
            <v>40899</v>
          </cell>
          <cell r="AB502">
            <v>40906</v>
          </cell>
          <cell r="AC502">
            <v>40994</v>
          </cell>
          <cell r="AD502">
            <v>41008</v>
          </cell>
          <cell r="AE502">
            <v>40989</v>
          </cell>
          <cell r="AF502">
            <v>40993</v>
          </cell>
          <cell r="AG502">
            <v>0</v>
          </cell>
          <cell r="AH502">
            <v>41076</v>
          </cell>
          <cell r="AI502" t="str">
            <v>-</v>
          </cell>
          <cell r="AJ502">
            <v>72</v>
          </cell>
          <cell r="AK502">
            <v>30.571428571428573</v>
          </cell>
          <cell r="AL502">
            <v>0</v>
          </cell>
          <cell r="AM502">
            <v>0</v>
          </cell>
          <cell r="AN502">
            <v>0</v>
          </cell>
          <cell r="AO502">
            <v>0</v>
          </cell>
          <cell r="AP502">
            <v>0</v>
          </cell>
          <cell r="AQ502">
            <v>0</v>
          </cell>
          <cell r="AR502">
            <v>41000</v>
          </cell>
          <cell r="AS502">
            <v>0</v>
          </cell>
          <cell r="AT502">
            <v>0</v>
          </cell>
          <cell r="AU502">
            <v>0</v>
          </cell>
          <cell r="AV502">
            <v>41040</v>
          </cell>
          <cell r="AW502">
            <v>0</v>
          </cell>
          <cell r="AX502">
            <v>41044</v>
          </cell>
          <cell r="AY502">
            <v>41087</v>
          </cell>
          <cell r="AZ502">
            <v>195</v>
          </cell>
          <cell r="BA502">
            <v>107</v>
          </cell>
          <cell r="BB502" t="str">
            <v>Late</v>
          </cell>
          <cell r="BC502" t="str">
            <v/>
          </cell>
          <cell r="BD502" t="str">
            <v>FCA</v>
          </cell>
          <cell r="BE502" t="str">
            <v>Arvada</v>
          </cell>
          <cell r="BF502" t="str">
            <v>USA</v>
          </cell>
          <cell r="BG502">
            <v>0</v>
          </cell>
          <cell r="BH502">
            <v>0</v>
          </cell>
          <cell r="BI502">
            <v>0</v>
          </cell>
          <cell r="BJ502">
            <v>40899</v>
          </cell>
          <cell r="BK502">
            <v>40906</v>
          </cell>
          <cell r="BL502">
            <v>40922</v>
          </cell>
          <cell r="BM502">
            <v>40920</v>
          </cell>
          <cell r="BN502">
            <v>41120</v>
          </cell>
          <cell r="BO502">
            <v>41127</v>
          </cell>
          <cell r="BP502" t="str">
            <v>X</v>
          </cell>
          <cell r="BQ502" t="str">
            <v>X</v>
          </cell>
          <cell r="BR502" t="str">
            <v>X</v>
          </cell>
          <cell r="BS502" t="str">
            <v>X</v>
          </cell>
          <cell r="BT502" t="str">
            <v>X</v>
          </cell>
          <cell r="BU502" t="str">
            <v>X</v>
          </cell>
          <cell r="BV502" t="str">
            <v>X</v>
          </cell>
          <cell r="BW502">
            <v>0</v>
          </cell>
          <cell r="BX502">
            <v>0</v>
          </cell>
          <cell r="BY502">
            <v>0</v>
          </cell>
          <cell r="BZ502" t="str">
            <v>X</v>
          </cell>
          <cell r="CA502" t="str">
            <v>X</v>
          </cell>
          <cell r="CB502" t="str">
            <v>X</v>
          </cell>
          <cell r="CC502">
            <v>1</v>
          </cell>
          <cell r="CD502">
            <v>0</v>
          </cell>
          <cell r="CE502">
            <v>0</v>
          </cell>
          <cell r="CF502">
            <v>0</v>
          </cell>
          <cell r="CG502">
            <v>0</v>
          </cell>
          <cell r="CH502">
            <v>0</v>
          </cell>
          <cell r="CI502">
            <v>0</v>
          </cell>
          <cell r="CJ502">
            <v>0</v>
          </cell>
          <cell r="CK502">
            <v>0</v>
          </cell>
          <cell r="CL502">
            <v>0</v>
          </cell>
          <cell r="CM502">
            <v>0</v>
          </cell>
          <cell r="CN502">
            <v>0</v>
          </cell>
          <cell r="CO502">
            <v>0</v>
          </cell>
        </row>
        <row r="503">
          <cell r="B503" t="str">
            <v>A2096708-01</v>
          </cell>
          <cell r="C503" t="str">
            <v>Novatec</v>
          </cell>
          <cell r="D503" t="str">
            <v>DeRoo</v>
          </cell>
          <cell r="E503">
            <v>0</v>
          </cell>
          <cell r="F503">
            <v>0</v>
          </cell>
          <cell r="G503">
            <v>0</v>
          </cell>
          <cell r="H503" t="str">
            <v>Christina</v>
          </cell>
          <cell r="I503" t="str">
            <v>PO-004-12</v>
          </cell>
          <cell r="J503" t="str">
            <v>AP-504A-SPARE</v>
          </cell>
          <cell r="K503">
            <v>0</v>
          </cell>
          <cell r="L503">
            <v>0</v>
          </cell>
          <cell r="M503">
            <v>1</v>
          </cell>
          <cell r="N503" t="str">
            <v>LMV322</v>
          </cell>
          <cell r="O503">
            <v>43928</v>
          </cell>
          <cell r="P503">
            <v>0</v>
          </cell>
          <cell r="Q503" t="str">
            <v>STD</v>
          </cell>
          <cell r="R503" t="str">
            <v>PA</v>
          </cell>
          <cell r="S503" t="str">
            <v>N</v>
          </cell>
          <cell r="T503" t="str">
            <v>N</v>
          </cell>
          <cell r="U503">
            <v>0</v>
          </cell>
          <cell r="V503">
            <v>40939</v>
          </cell>
          <cell r="W503">
            <v>41041</v>
          </cell>
          <cell r="X503">
            <v>41024</v>
          </cell>
          <cell r="Y503">
            <v>0</v>
          </cell>
          <cell r="Z503">
            <v>40946</v>
          </cell>
          <cell r="AA503">
            <v>40946</v>
          </cell>
          <cell r="AB503">
            <v>40946</v>
          </cell>
          <cell r="AC503">
            <v>40912</v>
          </cell>
          <cell r="AD503">
            <v>40926</v>
          </cell>
          <cell r="AE503">
            <v>40993</v>
          </cell>
          <cell r="AF503">
            <v>40996</v>
          </cell>
          <cell r="AG503">
            <v>0</v>
          </cell>
          <cell r="AH503">
            <v>40994</v>
          </cell>
          <cell r="AI503" t="str">
            <v>-</v>
          </cell>
          <cell r="AJ503">
            <v>42</v>
          </cell>
          <cell r="AK503">
            <v>12.142857142857142</v>
          </cell>
          <cell r="AL503">
            <v>0</v>
          </cell>
          <cell r="AM503">
            <v>0</v>
          </cell>
          <cell r="AN503">
            <v>0</v>
          </cell>
          <cell r="AO503">
            <v>0</v>
          </cell>
          <cell r="AP503">
            <v>0</v>
          </cell>
          <cell r="AQ503">
            <v>0</v>
          </cell>
          <cell r="AR503">
            <v>0</v>
          </cell>
          <cell r="AS503">
            <v>0</v>
          </cell>
          <cell r="AT503">
            <v>0</v>
          </cell>
          <cell r="AU503">
            <v>0</v>
          </cell>
          <cell r="AV503">
            <v>40991</v>
          </cell>
          <cell r="AW503">
            <v>0</v>
          </cell>
          <cell r="AX503">
            <v>40995</v>
          </cell>
          <cell r="AY503">
            <v>41024</v>
          </cell>
          <cell r="AZ503">
            <v>85</v>
          </cell>
          <cell r="BA503">
            <v>39</v>
          </cell>
          <cell r="BB503" t="str">
            <v>On-Time/Early</v>
          </cell>
          <cell r="BC503" t="str">
            <v/>
          </cell>
          <cell r="BD503" t="str">
            <v>FCA</v>
          </cell>
          <cell r="BE503" t="str">
            <v>ARVADA</v>
          </cell>
          <cell r="BF503" t="str">
            <v>SA</v>
          </cell>
          <cell r="BG503">
            <v>0</v>
          </cell>
          <cell r="BH503">
            <v>0</v>
          </cell>
          <cell r="BI503">
            <v>0</v>
          </cell>
          <cell r="BJ503">
            <v>40946</v>
          </cell>
          <cell r="BK503">
            <v>40953</v>
          </cell>
          <cell r="BL503">
            <v>40953</v>
          </cell>
          <cell r="BM503">
            <v>40967</v>
          </cell>
          <cell r="BN503">
            <v>41038</v>
          </cell>
          <cell r="BO503">
            <v>41045</v>
          </cell>
          <cell r="BP503" t="str">
            <v>X</v>
          </cell>
          <cell r="BQ503" t="str">
            <v>X</v>
          </cell>
          <cell r="BR503" t="str">
            <v>X</v>
          </cell>
          <cell r="BS503" t="str">
            <v>X</v>
          </cell>
          <cell r="BT503" t="str">
            <v>X</v>
          </cell>
          <cell r="BU503" t="str">
            <v>X</v>
          </cell>
          <cell r="BV503" t="str">
            <v>X</v>
          </cell>
          <cell r="BW503">
            <v>0</v>
          </cell>
          <cell r="BX503">
            <v>0</v>
          </cell>
          <cell r="BY503">
            <v>0</v>
          </cell>
          <cell r="BZ503" t="str">
            <v>X</v>
          </cell>
          <cell r="CA503" t="str">
            <v>X</v>
          </cell>
          <cell r="CB503" t="str">
            <v>X</v>
          </cell>
          <cell r="CC503">
            <v>1</v>
          </cell>
          <cell r="CD503">
            <v>0</v>
          </cell>
          <cell r="CE503">
            <v>0</v>
          </cell>
          <cell r="CF503">
            <v>0</v>
          </cell>
          <cell r="CG503">
            <v>0</v>
          </cell>
          <cell r="CH503">
            <v>0</v>
          </cell>
          <cell r="CI503">
            <v>0</v>
          </cell>
          <cell r="CJ503">
            <v>0</v>
          </cell>
          <cell r="CK503">
            <v>0</v>
          </cell>
          <cell r="CL503">
            <v>0</v>
          </cell>
          <cell r="CM503">
            <v>0</v>
          </cell>
          <cell r="CN503">
            <v>0</v>
          </cell>
          <cell r="CO503">
            <v>0</v>
          </cell>
        </row>
        <row r="504">
          <cell r="B504" t="str">
            <v>C2109789-01</v>
          </cell>
          <cell r="C504" t="str">
            <v>Oneok Hydrocarbon</v>
          </cell>
          <cell r="D504" t="str">
            <v>Mallet</v>
          </cell>
          <cell r="E504">
            <v>0</v>
          </cell>
          <cell r="F504">
            <v>0</v>
          </cell>
          <cell r="G504">
            <v>0</v>
          </cell>
          <cell r="H504" t="str">
            <v>Kursten</v>
          </cell>
          <cell r="I504">
            <v>2042012</v>
          </cell>
          <cell r="J504">
            <v>0</v>
          </cell>
          <cell r="K504">
            <v>0</v>
          </cell>
          <cell r="L504" t="str">
            <v>DeRoo</v>
          </cell>
          <cell r="M504">
            <v>1</v>
          </cell>
          <cell r="N504" t="str">
            <v>LMC311P</v>
          </cell>
          <cell r="O504">
            <v>129632</v>
          </cell>
          <cell r="P504">
            <v>0</v>
          </cell>
          <cell r="Q504" t="str">
            <v>STD</v>
          </cell>
          <cell r="R504" t="str">
            <v>CA</v>
          </cell>
          <cell r="S504" t="str">
            <v>N</v>
          </cell>
          <cell r="T504" t="str">
            <v>N</v>
          </cell>
          <cell r="U504">
            <v>0</v>
          </cell>
          <cell r="V504">
            <v>40970</v>
          </cell>
          <cell r="W504">
            <v>41056</v>
          </cell>
          <cell r="X504">
            <v>41043</v>
          </cell>
          <cell r="Y504">
            <v>0</v>
          </cell>
          <cell r="Z504">
            <v>40977</v>
          </cell>
          <cell r="AA504">
            <v>40977</v>
          </cell>
          <cell r="AB504">
            <v>40984</v>
          </cell>
          <cell r="AC504">
            <v>40931</v>
          </cell>
          <cell r="AD504">
            <v>40945</v>
          </cell>
          <cell r="AE504">
            <v>40992</v>
          </cell>
          <cell r="AF504">
            <v>40996</v>
          </cell>
          <cell r="AG504">
            <v>0</v>
          </cell>
          <cell r="AH504">
            <v>41013</v>
          </cell>
          <cell r="AI504" t="str">
            <v>-</v>
          </cell>
          <cell r="AJ504">
            <v>19</v>
          </cell>
          <cell r="AK504">
            <v>10.428571428571429</v>
          </cell>
          <cell r="AL504">
            <v>0</v>
          </cell>
          <cell r="AM504">
            <v>0</v>
          </cell>
          <cell r="AN504">
            <v>0</v>
          </cell>
          <cell r="AO504">
            <v>0</v>
          </cell>
          <cell r="AP504">
            <v>0</v>
          </cell>
          <cell r="AQ504">
            <v>0</v>
          </cell>
          <cell r="AR504">
            <v>41038</v>
          </cell>
          <cell r="AS504">
            <v>41039</v>
          </cell>
          <cell r="AT504">
            <v>0</v>
          </cell>
          <cell r="AU504">
            <v>0</v>
          </cell>
          <cell r="AV504">
            <v>40996</v>
          </cell>
          <cell r="AW504">
            <v>0</v>
          </cell>
          <cell r="AX504">
            <v>41008</v>
          </cell>
          <cell r="AY504">
            <v>41074</v>
          </cell>
          <cell r="AZ504">
            <v>104</v>
          </cell>
          <cell r="BA504">
            <v>19</v>
          </cell>
          <cell r="BB504" t="str">
            <v>On-Time/Early</v>
          </cell>
          <cell r="BC504" t="str">
            <v/>
          </cell>
          <cell r="BD504" t="str">
            <v>FCS</v>
          </cell>
          <cell r="BE504" t="str">
            <v>ARVADA</v>
          </cell>
          <cell r="BF504" t="str">
            <v>USA</v>
          </cell>
          <cell r="BG504">
            <v>0</v>
          </cell>
          <cell r="BH504" t="str">
            <v>SA</v>
          </cell>
          <cell r="BI504">
            <v>0</v>
          </cell>
          <cell r="BJ504">
            <v>40977</v>
          </cell>
          <cell r="BK504">
            <v>40984</v>
          </cell>
          <cell r="BL504">
            <v>40991</v>
          </cell>
          <cell r="BM504">
            <v>40998</v>
          </cell>
          <cell r="BN504">
            <v>41057</v>
          </cell>
          <cell r="BO504">
            <v>41064</v>
          </cell>
          <cell r="BP504" t="str">
            <v>-</v>
          </cell>
          <cell r="BQ504" t="str">
            <v>-</v>
          </cell>
          <cell r="BR504" t="str">
            <v>X</v>
          </cell>
          <cell r="BS504" t="str">
            <v>-</v>
          </cell>
          <cell r="BT504" t="str">
            <v>-</v>
          </cell>
          <cell r="BU504">
            <v>41186</v>
          </cell>
          <cell r="BV504">
            <v>41186</v>
          </cell>
          <cell r="BW504">
            <v>0</v>
          </cell>
          <cell r="BX504">
            <v>0</v>
          </cell>
          <cell r="BY504">
            <v>0</v>
          </cell>
          <cell r="BZ504" t="str">
            <v>-</v>
          </cell>
          <cell r="CA504" t="str">
            <v>-</v>
          </cell>
          <cell r="CB504" t="str">
            <v>X</v>
          </cell>
          <cell r="CC504">
            <v>1</v>
          </cell>
          <cell r="CD504">
            <v>0</v>
          </cell>
          <cell r="CE504">
            <v>0</v>
          </cell>
          <cell r="CF504">
            <v>0</v>
          </cell>
          <cell r="CG504">
            <v>0</v>
          </cell>
          <cell r="CH504">
            <v>0</v>
          </cell>
          <cell r="CI504">
            <v>0</v>
          </cell>
          <cell r="CJ504">
            <v>0</v>
          </cell>
          <cell r="CK504">
            <v>0</v>
          </cell>
          <cell r="CL504">
            <v>0</v>
          </cell>
          <cell r="CM504">
            <v>0</v>
          </cell>
          <cell r="CN504">
            <v>0</v>
          </cell>
          <cell r="CO504">
            <v>0</v>
          </cell>
        </row>
        <row r="505">
          <cell r="B505" t="str">
            <v>A2118007-01</v>
          </cell>
          <cell r="C505" t="str">
            <v>Oliver Equipment</v>
          </cell>
          <cell r="D505" t="str">
            <v>Boening</v>
          </cell>
          <cell r="E505">
            <v>0</v>
          </cell>
          <cell r="F505">
            <v>0</v>
          </cell>
          <cell r="G505">
            <v>0</v>
          </cell>
          <cell r="H505" t="str">
            <v>Audrey</v>
          </cell>
          <cell r="I505">
            <v>6014185</v>
          </cell>
          <cell r="J505">
            <v>0</v>
          </cell>
          <cell r="K505">
            <v>0</v>
          </cell>
          <cell r="L505">
            <v>0</v>
          </cell>
          <cell r="M505">
            <v>1</v>
          </cell>
          <cell r="N505" t="str">
            <v>LMV-322</v>
          </cell>
          <cell r="O505">
            <v>15765</v>
          </cell>
          <cell r="P505">
            <v>0</v>
          </cell>
          <cell r="Q505" t="str">
            <v>STD</v>
          </cell>
          <cell r="R505" t="str">
            <v>P5</v>
          </cell>
          <cell r="S505" t="str">
            <v>N</v>
          </cell>
          <cell r="T505" t="str">
            <v>Y</v>
          </cell>
          <cell r="U505">
            <v>0</v>
          </cell>
          <cell r="V505">
            <v>40990</v>
          </cell>
          <cell r="W505">
            <v>41024</v>
          </cell>
          <cell r="X505">
            <v>41043</v>
          </cell>
          <cell r="Y505">
            <v>0</v>
          </cell>
          <cell r="Z505">
            <v>40997</v>
          </cell>
          <cell r="AA505">
            <v>40997</v>
          </cell>
          <cell r="AB505">
            <v>40992.5</v>
          </cell>
          <cell r="AC505">
            <v>41043</v>
          </cell>
          <cell r="AD505">
            <v>41043</v>
          </cell>
          <cell r="AE505">
            <v>40995.25</v>
          </cell>
          <cell r="AF505">
            <v>40996.5</v>
          </cell>
          <cell r="AG505">
            <v>0</v>
          </cell>
          <cell r="AH505">
            <v>41013</v>
          </cell>
          <cell r="AI505" t="str">
            <v>-</v>
          </cell>
          <cell r="AJ505">
            <v>5</v>
          </cell>
          <cell r="AK505">
            <v>7.5714285714285712</v>
          </cell>
          <cell r="AL505">
            <v>0</v>
          </cell>
          <cell r="AM505">
            <v>0</v>
          </cell>
          <cell r="AN505">
            <v>0</v>
          </cell>
          <cell r="AO505">
            <v>0</v>
          </cell>
          <cell r="AP505">
            <v>0</v>
          </cell>
          <cell r="AQ505">
            <v>0</v>
          </cell>
          <cell r="AR505">
            <v>0</v>
          </cell>
          <cell r="AS505">
            <v>0</v>
          </cell>
          <cell r="AT505">
            <v>0</v>
          </cell>
          <cell r="AU505">
            <v>0</v>
          </cell>
          <cell r="AV505">
            <v>41001</v>
          </cell>
          <cell r="AW505">
            <v>0</v>
          </cell>
          <cell r="AX505">
            <v>41002</v>
          </cell>
          <cell r="AY505">
            <v>41060</v>
          </cell>
          <cell r="AZ505">
            <v>70</v>
          </cell>
          <cell r="BA505">
            <v>8</v>
          </cell>
          <cell r="BB505" t="str">
            <v>Late</v>
          </cell>
          <cell r="BC505" t="str">
            <v/>
          </cell>
          <cell r="BD505" t="str">
            <v>EXW</v>
          </cell>
          <cell r="BE505" t="str">
            <v>ARVADA</v>
          </cell>
          <cell r="BF505" t="str">
            <v>Texas</v>
          </cell>
          <cell r="BG505">
            <v>0</v>
          </cell>
          <cell r="BH505">
            <v>0</v>
          </cell>
          <cell r="BI505">
            <v>0</v>
          </cell>
          <cell r="BJ505">
            <v>40997</v>
          </cell>
          <cell r="BK505">
            <v>41004</v>
          </cell>
          <cell r="BL505">
            <v>40994.5</v>
          </cell>
          <cell r="BM505">
            <v>41018</v>
          </cell>
          <cell r="BN505">
            <v>41057</v>
          </cell>
          <cell r="BO505">
            <v>41064</v>
          </cell>
          <cell r="BP505" t="str">
            <v>x</v>
          </cell>
          <cell r="BQ505" t="str">
            <v>X</v>
          </cell>
          <cell r="BR505" t="str">
            <v>X</v>
          </cell>
          <cell r="BS505" t="str">
            <v>X</v>
          </cell>
          <cell r="BT505" t="str">
            <v>X</v>
          </cell>
          <cell r="BU505" t="str">
            <v>X</v>
          </cell>
          <cell r="BV505">
            <v>41092</v>
          </cell>
          <cell r="BW505">
            <v>0</v>
          </cell>
          <cell r="BX505">
            <v>0</v>
          </cell>
          <cell r="BY505">
            <v>0</v>
          </cell>
          <cell r="BZ505" t="str">
            <v>X</v>
          </cell>
          <cell r="CA505" t="str">
            <v>X</v>
          </cell>
          <cell r="CB505" t="str">
            <v>X</v>
          </cell>
          <cell r="CC505">
            <v>1</v>
          </cell>
          <cell r="CD505">
            <v>0</v>
          </cell>
          <cell r="CE505">
            <v>0</v>
          </cell>
          <cell r="CF505">
            <v>0</v>
          </cell>
          <cell r="CG505">
            <v>0</v>
          </cell>
          <cell r="CH505">
            <v>0</v>
          </cell>
          <cell r="CI505">
            <v>0</v>
          </cell>
          <cell r="CJ505">
            <v>0</v>
          </cell>
          <cell r="CK505">
            <v>0</v>
          </cell>
          <cell r="CL505">
            <v>0</v>
          </cell>
          <cell r="CM505">
            <v>0</v>
          </cell>
          <cell r="CN505">
            <v>0</v>
          </cell>
          <cell r="CO505">
            <v>0</v>
          </cell>
        </row>
        <row r="506">
          <cell r="B506" t="str">
            <v>A2078373-01</v>
          </cell>
          <cell r="C506" t="str">
            <v>Dow Chemical</v>
          </cell>
          <cell r="D506" t="str">
            <v>Elkins</v>
          </cell>
          <cell r="E506">
            <v>0</v>
          </cell>
          <cell r="F506">
            <v>0</v>
          </cell>
          <cell r="G506">
            <v>0</v>
          </cell>
          <cell r="H506" t="str">
            <v xml:space="preserve">Madeleine </v>
          </cell>
          <cell r="I506">
            <v>8194940</v>
          </cell>
          <cell r="J506">
            <v>0</v>
          </cell>
          <cell r="K506">
            <v>0</v>
          </cell>
          <cell r="L506">
            <v>0</v>
          </cell>
          <cell r="M506">
            <v>1</v>
          </cell>
          <cell r="N506" t="str">
            <v>LMV-322</v>
          </cell>
          <cell r="O506">
            <v>49525</v>
          </cell>
          <cell r="P506">
            <v>0</v>
          </cell>
          <cell r="Q506" t="str">
            <v>STD</v>
          </cell>
          <cell r="R506" t="str">
            <v>PA</v>
          </cell>
          <cell r="S506" t="str">
            <v>N</v>
          </cell>
          <cell r="T506" t="str">
            <v>no</v>
          </cell>
          <cell r="U506">
            <v>0</v>
          </cell>
          <cell r="V506">
            <v>40889</v>
          </cell>
          <cell r="W506">
            <v>41043</v>
          </cell>
          <cell r="X506">
            <v>41058</v>
          </cell>
          <cell r="Y506">
            <v>0</v>
          </cell>
          <cell r="Z506">
            <v>40896</v>
          </cell>
          <cell r="AA506">
            <v>40896</v>
          </cell>
          <cell r="AB506">
            <v>40896</v>
          </cell>
          <cell r="AC506">
            <v>40946</v>
          </cell>
          <cell r="AD506">
            <v>40960</v>
          </cell>
          <cell r="AE506">
            <v>40995</v>
          </cell>
          <cell r="AF506">
            <v>40998</v>
          </cell>
          <cell r="AG506">
            <v>0</v>
          </cell>
          <cell r="AH506">
            <v>41028</v>
          </cell>
          <cell r="AI506" t="str">
            <v>-</v>
          </cell>
          <cell r="AJ506">
            <v>80</v>
          </cell>
          <cell r="AK506">
            <v>24.142857142857142</v>
          </cell>
          <cell r="AL506">
            <v>0</v>
          </cell>
          <cell r="AM506">
            <v>0</v>
          </cell>
          <cell r="AN506">
            <v>0</v>
          </cell>
          <cell r="AO506">
            <v>0</v>
          </cell>
          <cell r="AP506">
            <v>0</v>
          </cell>
          <cell r="AQ506">
            <v>0</v>
          </cell>
          <cell r="AR506">
            <v>0</v>
          </cell>
          <cell r="AS506">
            <v>0</v>
          </cell>
          <cell r="AT506">
            <v>0</v>
          </cell>
          <cell r="AU506">
            <v>0</v>
          </cell>
          <cell r="AV506">
            <v>41004</v>
          </cell>
          <cell r="AW506">
            <v>0</v>
          </cell>
          <cell r="AX506">
            <v>41015</v>
          </cell>
          <cell r="AY506">
            <v>41060</v>
          </cell>
          <cell r="AZ506">
            <v>171</v>
          </cell>
          <cell r="BA506">
            <v>84</v>
          </cell>
          <cell r="BB506" t="str">
            <v>Late</v>
          </cell>
          <cell r="BC506" t="str">
            <v/>
          </cell>
          <cell r="BD506" t="str">
            <v>FCA</v>
          </cell>
          <cell r="BE506" t="str">
            <v>Arvada</v>
          </cell>
          <cell r="BF506" t="str">
            <v>USA</v>
          </cell>
          <cell r="BG506">
            <v>0</v>
          </cell>
          <cell r="BH506">
            <v>0</v>
          </cell>
          <cell r="BI506">
            <v>0</v>
          </cell>
          <cell r="BJ506">
            <v>40896</v>
          </cell>
          <cell r="BK506">
            <v>40903</v>
          </cell>
          <cell r="BL506">
            <v>40903</v>
          </cell>
          <cell r="BM506">
            <v>40917</v>
          </cell>
          <cell r="BN506">
            <v>41072</v>
          </cell>
          <cell r="BO506">
            <v>41079</v>
          </cell>
          <cell r="BP506" t="str">
            <v>X</v>
          </cell>
          <cell r="BQ506" t="str">
            <v>X</v>
          </cell>
          <cell r="BR506" t="str">
            <v>X</v>
          </cell>
          <cell r="BS506" t="str">
            <v>X</v>
          </cell>
          <cell r="BT506" t="str">
            <v>X</v>
          </cell>
          <cell r="BU506" t="str">
            <v>X</v>
          </cell>
          <cell r="BV506" t="str">
            <v>X</v>
          </cell>
          <cell r="BW506">
            <v>0</v>
          </cell>
          <cell r="BX506">
            <v>0</v>
          </cell>
          <cell r="BY506">
            <v>0</v>
          </cell>
          <cell r="BZ506" t="str">
            <v>X</v>
          </cell>
          <cell r="CA506" t="str">
            <v>X</v>
          </cell>
          <cell r="CB506" t="str">
            <v>X</v>
          </cell>
          <cell r="CC506">
            <v>1</v>
          </cell>
          <cell r="CD506">
            <v>0</v>
          </cell>
          <cell r="CE506">
            <v>0</v>
          </cell>
          <cell r="CF506">
            <v>0</v>
          </cell>
          <cell r="CG506">
            <v>0</v>
          </cell>
          <cell r="CH506">
            <v>0</v>
          </cell>
          <cell r="CI506">
            <v>0</v>
          </cell>
          <cell r="CJ506">
            <v>0</v>
          </cell>
          <cell r="CK506">
            <v>0</v>
          </cell>
          <cell r="CL506">
            <v>0</v>
          </cell>
          <cell r="CM506">
            <v>0</v>
          </cell>
          <cell r="CN506">
            <v>0</v>
          </cell>
          <cell r="CO506">
            <v>0</v>
          </cell>
        </row>
        <row r="507">
          <cell r="B507" t="str">
            <v>C2093532-01</v>
          </cell>
          <cell r="C507" t="str">
            <v>BCCK-Bonanza Creek</v>
          </cell>
          <cell r="D507" t="str">
            <v>Wesley</v>
          </cell>
          <cell r="E507">
            <v>0</v>
          </cell>
          <cell r="F507">
            <v>0</v>
          </cell>
          <cell r="G507">
            <v>0</v>
          </cell>
          <cell r="H507" t="str">
            <v>Kursten</v>
          </cell>
          <cell r="I507" t="str">
            <v>4911-009</v>
          </cell>
          <cell r="J507" t="str">
            <v>42-206</v>
          </cell>
          <cell r="K507">
            <v>0</v>
          </cell>
          <cell r="L507">
            <v>0</v>
          </cell>
          <cell r="M507">
            <v>1</v>
          </cell>
          <cell r="N507" t="str">
            <v>LMC311P</v>
          </cell>
          <cell r="O507">
            <v>151266</v>
          </cell>
          <cell r="P507">
            <v>0</v>
          </cell>
          <cell r="Q507" t="str">
            <v>STD</v>
          </cell>
          <cell r="R507" t="str">
            <v>CA</v>
          </cell>
          <cell r="S507" t="str">
            <v>N</v>
          </cell>
          <cell r="T507" t="str">
            <v>N</v>
          </cell>
          <cell r="U507">
            <v>0</v>
          </cell>
          <cell r="V507">
            <v>40931</v>
          </cell>
          <cell r="W507">
            <v>41058</v>
          </cell>
          <cell r="X507">
            <v>41059</v>
          </cell>
          <cell r="Y507">
            <v>0</v>
          </cell>
          <cell r="Z507">
            <v>40938</v>
          </cell>
          <cell r="AA507">
            <v>40938</v>
          </cell>
          <cell r="AB507">
            <v>40945</v>
          </cell>
          <cell r="AC507">
            <v>40947</v>
          </cell>
          <cell r="AD507">
            <v>40961</v>
          </cell>
          <cell r="AE507">
            <v>40994</v>
          </cell>
          <cell r="AF507">
            <v>40998</v>
          </cell>
          <cell r="AG507">
            <v>0</v>
          </cell>
          <cell r="AH507">
            <v>41029</v>
          </cell>
          <cell r="AI507" t="str">
            <v>-</v>
          </cell>
          <cell r="AJ507">
            <v>50</v>
          </cell>
          <cell r="AK507">
            <v>18.285714285714285</v>
          </cell>
          <cell r="AL507">
            <v>0</v>
          </cell>
          <cell r="AM507">
            <v>0</v>
          </cell>
          <cell r="AN507">
            <v>0</v>
          </cell>
          <cell r="AO507">
            <v>0</v>
          </cell>
          <cell r="AP507">
            <v>0</v>
          </cell>
          <cell r="AQ507">
            <v>0</v>
          </cell>
          <cell r="AR507">
            <v>40987</v>
          </cell>
          <cell r="AS507">
            <v>0</v>
          </cell>
          <cell r="AT507">
            <v>0</v>
          </cell>
          <cell r="AU507">
            <v>0</v>
          </cell>
          <cell r="AV507">
            <v>40989</v>
          </cell>
          <cell r="AW507">
            <v>0</v>
          </cell>
          <cell r="AX507">
            <v>41002</v>
          </cell>
          <cell r="AY507">
            <v>41073</v>
          </cell>
          <cell r="AZ507">
            <v>142</v>
          </cell>
          <cell r="BA507">
            <v>43</v>
          </cell>
          <cell r="BB507" t="str">
            <v>On-Time/Early</v>
          </cell>
          <cell r="BC507" t="str">
            <v/>
          </cell>
          <cell r="BD507" t="str">
            <v>EXW</v>
          </cell>
          <cell r="BE507" t="str">
            <v>ARVADA</v>
          </cell>
          <cell r="BF507" t="str">
            <v>USA</v>
          </cell>
          <cell r="BG507">
            <v>0</v>
          </cell>
          <cell r="BH507" t="str">
            <v>SA</v>
          </cell>
          <cell r="BI507">
            <v>0</v>
          </cell>
          <cell r="BJ507">
            <v>40938</v>
          </cell>
          <cell r="BK507">
            <v>40945</v>
          </cell>
          <cell r="BL507">
            <v>40952</v>
          </cell>
          <cell r="BM507">
            <v>40959</v>
          </cell>
          <cell r="BN507">
            <v>41073</v>
          </cell>
          <cell r="BO507">
            <v>41080</v>
          </cell>
          <cell r="BP507" t="str">
            <v>-</v>
          </cell>
          <cell r="BQ507" t="str">
            <v>-</v>
          </cell>
          <cell r="BR507" t="str">
            <v>X</v>
          </cell>
          <cell r="BS507" t="str">
            <v>-</v>
          </cell>
          <cell r="BT507" t="str">
            <v>-</v>
          </cell>
          <cell r="BU507">
            <v>41099</v>
          </cell>
          <cell r="BV507">
            <v>41099</v>
          </cell>
          <cell r="BW507">
            <v>0</v>
          </cell>
          <cell r="BX507">
            <v>0</v>
          </cell>
          <cell r="BY507">
            <v>0</v>
          </cell>
          <cell r="BZ507" t="str">
            <v>-</v>
          </cell>
          <cell r="CA507" t="str">
            <v>-</v>
          </cell>
          <cell r="CB507" t="str">
            <v>X</v>
          </cell>
          <cell r="CC507">
            <v>1</v>
          </cell>
          <cell r="CD507">
            <v>0</v>
          </cell>
          <cell r="CE507">
            <v>0</v>
          </cell>
          <cell r="CF507">
            <v>0</v>
          </cell>
          <cell r="CG507">
            <v>0</v>
          </cell>
          <cell r="CH507">
            <v>0</v>
          </cell>
          <cell r="CI507">
            <v>0</v>
          </cell>
          <cell r="CJ507">
            <v>0</v>
          </cell>
          <cell r="CK507">
            <v>0</v>
          </cell>
          <cell r="CL507">
            <v>0</v>
          </cell>
          <cell r="CM507">
            <v>0</v>
          </cell>
          <cell r="CN507">
            <v>0</v>
          </cell>
          <cell r="CO507">
            <v>0</v>
          </cell>
        </row>
        <row r="508">
          <cell r="B508" t="str">
            <v>A2106419-01-02</v>
          </cell>
          <cell r="C508" t="str">
            <v>Lamb-Weston Richland</v>
          </cell>
          <cell r="D508" t="str">
            <v>Kanous</v>
          </cell>
          <cell r="E508">
            <v>0</v>
          </cell>
          <cell r="F508">
            <v>0</v>
          </cell>
          <cell r="G508">
            <v>0</v>
          </cell>
          <cell r="H508" t="str">
            <v>Kursten</v>
          </cell>
          <cell r="I508" t="str">
            <v>052-12691</v>
          </cell>
          <cell r="J508">
            <v>0</v>
          </cell>
          <cell r="K508">
            <v>0</v>
          </cell>
          <cell r="L508">
            <v>0</v>
          </cell>
          <cell r="M508">
            <v>2</v>
          </cell>
          <cell r="N508" t="str">
            <v>LMV-801</v>
          </cell>
          <cell r="O508">
            <v>58726</v>
          </cell>
          <cell r="P508">
            <v>0</v>
          </cell>
          <cell r="Q508" t="str">
            <v>STD</v>
          </cell>
          <cell r="R508" t="str">
            <v>PA</v>
          </cell>
          <cell r="S508" t="str">
            <v>N</v>
          </cell>
          <cell r="T508" t="str">
            <v>N</v>
          </cell>
          <cell r="U508">
            <v>0</v>
          </cell>
          <cell r="V508">
            <v>40962</v>
          </cell>
          <cell r="W508">
            <v>41043</v>
          </cell>
          <cell r="X508">
            <v>41121</v>
          </cell>
          <cell r="Y508">
            <v>0</v>
          </cell>
          <cell r="Z508">
            <v>40969</v>
          </cell>
          <cell r="AA508">
            <v>40969</v>
          </cell>
          <cell r="AB508">
            <v>40969</v>
          </cell>
          <cell r="AC508">
            <v>41009</v>
          </cell>
          <cell r="AD508">
            <v>41023</v>
          </cell>
          <cell r="AE508">
            <v>40995</v>
          </cell>
          <cell r="AF508">
            <v>40998</v>
          </cell>
          <cell r="AG508">
            <v>0</v>
          </cell>
          <cell r="AH508">
            <v>41091</v>
          </cell>
          <cell r="AI508" t="str">
            <v>-</v>
          </cell>
          <cell r="AJ508">
            <v>27</v>
          </cell>
          <cell r="AK508">
            <v>22.714285714285715</v>
          </cell>
          <cell r="AL508">
            <v>0</v>
          </cell>
          <cell r="AM508">
            <v>0</v>
          </cell>
          <cell r="AN508">
            <v>0</v>
          </cell>
          <cell r="AO508">
            <v>0</v>
          </cell>
          <cell r="AP508">
            <v>0</v>
          </cell>
          <cell r="AQ508">
            <v>0</v>
          </cell>
          <cell r="AR508">
            <v>0</v>
          </cell>
          <cell r="AS508">
            <v>0</v>
          </cell>
          <cell r="AT508">
            <v>0</v>
          </cell>
          <cell r="AU508">
            <v>0</v>
          </cell>
          <cell r="AV508">
            <v>40994</v>
          </cell>
          <cell r="AW508">
            <v>0</v>
          </cell>
          <cell r="AX508">
            <v>41001</v>
          </cell>
          <cell r="AY508">
            <v>41117</v>
          </cell>
          <cell r="AZ508">
            <v>155</v>
          </cell>
          <cell r="BA508">
            <v>23</v>
          </cell>
          <cell r="BB508" t="str">
            <v>On-Time/Early</v>
          </cell>
          <cell r="BC508" t="str">
            <v/>
          </cell>
          <cell r="BD508" t="str">
            <v>FOB</v>
          </cell>
          <cell r="BE508" t="str">
            <v>ARVADA</v>
          </cell>
          <cell r="BF508" t="str">
            <v>USA</v>
          </cell>
          <cell r="BG508">
            <v>0</v>
          </cell>
          <cell r="BH508" t="str">
            <v>SA</v>
          </cell>
          <cell r="BI508">
            <v>0</v>
          </cell>
          <cell r="BJ508">
            <v>40969</v>
          </cell>
          <cell r="BK508">
            <v>40976</v>
          </cell>
          <cell r="BL508">
            <v>40976</v>
          </cell>
          <cell r="BM508">
            <v>40990</v>
          </cell>
          <cell r="BN508">
            <v>41135</v>
          </cell>
          <cell r="BO508">
            <v>41142</v>
          </cell>
          <cell r="BP508" t="str">
            <v>-</v>
          </cell>
          <cell r="BQ508" t="str">
            <v>-</v>
          </cell>
          <cell r="BR508" t="str">
            <v>X</v>
          </cell>
          <cell r="BS508" t="str">
            <v>-</v>
          </cell>
          <cell r="BT508" t="str">
            <v>-</v>
          </cell>
          <cell r="BU508">
            <v>41164</v>
          </cell>
          <cell r="BV508">
            <v>41164</v>
          </cell>
          <cell r="BW508">
            <v>0</v>
          </cell>
          <cell r="BX508">
            <v>0</v>
          </cell>
          <cell r="BY508">
            <v>0</v>
          </cell>
          <cell r="BZ508" t="str">
            <v>-</v>
          </cell>
          <cell r="CA508" t="str">
            <v>-</v>
          </cell>
          <cell r="CB508" t="str">
            <v>X</v>
          </cell>
          <cell r="CC508">
            <v>1</v>
          </cell>
          <cell r="CD508">
            <v>0</v>
          </cell>
          <cell r="CE508">
            <v>0</v>
          </cell>
          <cell r="CF508">
            <v>0</v>
          </cell>
          <cell r="CG508">
            <v>0</v>
          </cell>
          <cell r="CH508">
            <v>0</v>
          </cell>
          <cell r="CI508">
            <v>0</v>
          </cell>
          <cell r="CJ508">
            <v>0</v>
          </cell>
          <cell r="CK508">
            <v>0</v>
          </cell>
          <cell r="CL508">
            <v>0</v>
          </cell>
          <cell r="CM508">
            <v>0</v>
          </cell>
          <cell r="CN508">
            <v>0</v>
          </cell>
          <cell r="CO508">
            <v>0</v>
          </cell>
        </row>
        <row r="509">
          <cell r="B509" t="str">
            <v>A2057278-01-03</v>
          </cell>
          <cell r="C509" t="str">
            <v>SAJ/Mangalore Refinery</v>
          </cell>
          <cell r="D509" t="str">
            <v>Parks</v>
          </cell>
          <cell r="E509">
            <v>0</v>
          </cell>
          <cell r="F509">
            <v>0</v>
          </cell>
          <cell r="G509">
            <v>0</v>
          </cell>
          <cell r="H509" t="str">
            <v>Christina</v>
          </cell>
          <cell r="I509" t="str">
            <v>SNT38E-1040</v>
          </cell>
          <cell r="J509">
            <v>0</v>
          </cell>
          <cell r="K509">
            <v>0</v>
          </cell>
          <cell r="L509" t="str">
            <v>DeRoo</v>
          </cell>
          <cell r="M509">
            <v>3</v>
          </cell>
          <cell r="N509" t="str">
            <v>LMV311Z</v>
          </cell>
          <cell r="O509">
            <v>756517.03</v>
          </cell>
          <cell r="P509">
            <v>0</v>
          </cell>
          <cell r="Q509" t="str">
            <v>MCPX</v>
          </cell>
          <cell r="R509" t="str">
            <v>PD</v>
          </cell>
          <cell r="S509" t="str">
            <v>Y</v>
          </cell>
          <cell r="T509" t="str">
            <v>N</v>
          </cell>
          <cell r="U509">
            <v>0</v>
          </cell>
          <cell r="V509">
            <v>40834</v>
          </cell>
          <cell r="W509">
            <v>41065</v>
          </cell>
          <cell r="X509">
            <v>41204</v>
          </cell>
          <cell r="Y509">
            <v>0</v>
          </cell>
          <cell r="Z509">
            <v>40841</v>
          </cell>
          <cell r="AA509">
            <v>40841</v>
          </cell>
          <cell r="AB509">
            <v>40841</v>
          </cell>
          <cell r="AC509">
            <v>41092</v>
          </cell>
          <cell r="AD509">
            <v>41106</v>
          </cell>
          <cell r="AE509">
            <v>40994</v>
          </cell>
          <cell r="AF509">
            <v>40998</v>
          </cell>
          <cell r="AG509">
            <v>0</v>
          </cell>
          <cell r="AH509">
            <v>41174</v>
          </cell>
          <cell r="AI509" t="str">
            <v>-</v>
          </cell>
          <cell r="AJ509">
            <v>119</v>
          </cell>
          <cell r="AK509">
            <v>52.857142857142854</v>
          </cell>
          <cell r="AL509">
            <v>0</v>
          </cell>
          <cell r="AM509">
            <v>0</v>
          </cell>
          <cell r="AN509">
            <v>0</v>
          </cell>
          <cell r="AO509">
            <v>0</v>
          </cell>
          <cell r="AP509">
            <v>0</v>
          </cell>
          <cell r="AQ509">
            <v>0</v>
          </cell>
          <cell r="AR509">
            <v>0</v>
          </cell>
          <cell r="AS509">
            <v>0</v>
          </cell>
          <cell r="AT509">
            <v>0</v>
          </cell>
          <cell r="AU509">
            <v>0</v>
          </cell>
          <cell r="AV509">
            <v>41082</v>
          </cell>
          <cell r="AW509">
            <v>0</v>
          </cell>
          <cell r="AX509">
            <v>41086</v>
          </cell>
          <cell r="AY509">
            <v>41207</v>
          </cell>
          <cell r="AZ509">
            <v>373</v>
          </cell>
          <cell r="BA509">
            <v>179</v>
          </cell>
          <cell r="BB509" t="str">
            <v>Late</v>
          </cell>
          <cell r="BC509" t="str">
            <v/>
          </cell>
          <cell r="BD509" t="str">
            <v>EXW</v>
          </cell>
          <cell r="BE509" t="str">
            <v>ARVADA</v>
          </cell>
          <cell r="BF509" t="str">
            <v>KOREA</v>
          </cell>
          <cell r="BG509">
            <v>0</v>
          </cell>
          <cell r="BH509">
            <v>0</v>
          </cell>
          <cell r="BI509" t="str">
            <v>Seaworthy Exbox</v>
          </cell>
          <cell r="BJ509">
            <v>40841</v>
          </cell>
          <cell r="BK509">
            <v>40848</v>
          </cell>
          <cell r="BL509">
            <v>40853</v>
          </cell>
          <cell r="BM509">
            <v>40862</v>
          </cell>
          <cell r="BN509">
            <v>41218</v>
          </cell>
          <cell r="BO509">
            <v>41225</v>
          </cell>
          <cell r="BP509" t="str">
            <v>X</v>
          </cell>
          <cell r="BQ509" t="str">
            <v>X</v>
          </cell>
          <cell r="BR509">
            <v>40913</v>
          </cell>
          <cell r="BS509">
            <v>41133</v>
          </cell>
          <cell r="BT509" t="str">
            <v>X</v>
          </cell>
          <cell r="BU509">
            <v>41674</v>
          </cell>
          <cell r="BV509" t="str">
            <v>X</v>
          </cell>
          <cell r="BW509">
            <v>0</v>
          </cell>
          <cell r="BX509">
            <v>0</v>
          </cell>
          <cell r="BY509">
            <v>0</v>
          </cell>
          <cell r="BZ509" t="str">
            <v>X</v>
          </cell>
          <cell r="CA509" t="str">
            <v>X</v>
          </cell>
          <cell r="CB509" t="str">
            <v>X</v>
          </cell>
          <cell r="CC509">
            <v>1</v>
          </cell>
          <cell r="CD509">
            <v>0</v>
          </cell>
          <cell r="CE509">
            <v>0</v>
          </cell>
          <cell r="CF509">
            <v>0</v>
          </cell>
          <cell r="CG509">
            <v>0</v>
          </cell>
          <cell r="CH509">
            <v>0</v>
          </cell>
          <cell r="CI509">
            <v>0</v>
          </cell>
          <cell r="CJ509">
            <v>0</v>
          </cell>
          <cell r="CK509">
            <v>0</v>
          </cell>
          <cell r="CL509">
            <v>0</v>
          </cell>
          <cell r="CM509">
            <v>0</v>
          </cell>
          <cell r="CN509">
            <v>0</v>
          </cell>
          <cell r="CO509">
            <v>0</v>
          </cell>
        </row>
        <row r="510">
          <cell r="B510" t="str">
            <v>A2116556-01</v>
          </cell>
          <cell r="C510" t="str">
            <v>Rooks Oilfield &amp; Engineering Supplies LTD.</v>
          </cell>
          <cell r="D510" t="str">
            <v>Elkins</v>
          </cell>
          <cell r="E510">
            <v>0</v>
          </cell>
          <cell r="F510">
            <v>0</v>
          </cell>
          <cell r="G510">
            <v>0</v>
          </cell>
          <cell r="H510" t="str">
            <v>Madeleine</v>
          </cell>
          <cell r="I510" t="str">
            <v>P-031/01/12A</v>
          </cell>
          <cell r="J510">
            <v>0</v>
          </cell>
          <cell r="K510">
            <v>0</v>
          </cell>
          <cell r="L510">
            <v>0</v>
          </cell>
          <cell r="M510">
            <v>1</v>
          </cell>
          <cell r="N510" t="str">
            <v>LMV311Z</v>
          </cell>
          <cell r="O510">
            <v>37639.360000000001</v>
          </cell>
          <cell r="P510">
            <v>0</v>
          </cell>
          <cell r="Q510" t="str">
            <v>STD</v>
          </cell>
          <cell r="R510" t="str">
            <v>PA</v>
          </cell>
          <cell r="S510" t="str">
            <v>N</v>
          </cell>
          <cell r="T510" t="str">
            <v>N</v>
          </cell>
          <cell r="U510">
            <v>0</v>
          </cell>
          <cell r="V510">
            <v>40988</v>
          </cell>
          <cell r="W510">
            <v>41044</v>
          </cell>
          <cell r="X510">
            <v>41059</v>
          </cell>
          <cell r="Y510">
            <v>0</v>
          </cell>
          <cell r="Z510">
            <v>40995</v>
          </cell>
          <cell r="AA510">
            <v>40995</v>
          </cell>
          <cell r="AB510">
            <v>40995</v>
          </cell>
          <cell r="AC510">
            <v>40947</v>
          </cell>
          <cell r="AD510">
            <v>40961</v>
          </cell>
          <cell r="AE510">
            <v>40996</v>
          </cell>
          <cell r="AF510">
            <v>40999</v>
          </cell>
          <cell r="AG510">
            <v>0</v>
          </cell>
          <cell r="AH510">
            <v>41029</v>
          </cell>
          <cell r="AI510" t="str">
            <v>-</v>
          </cell>
          <cell r="AJ510">
            <v>9</v>
          </cell>
          <cell r="AK510">
            <v>10.142857142857142</v>
          </cell>
          <cell r="AL510">
            <v>0</v>
          </cell>
          <cell r="AM510">
            <v>0</v>
          </cell>
          <cell r="AN510">
            <v>0</v>
          </cell>
          <cell r="AO510">
            <v>0</v>
          </cell>
          <cell r="AP510">
            <v>0</v>
          </cell>
          <cell r="AQ510">
            <v>0</v>
          </cell>
          <cell r="AR510">
            <v>0</v>
          </cell>
          <cell r="AS510">
            <v>0</v>
          </cell>
          <cell r="AT510">
            <v>0</v>
          </cell>
          <cell r="AU510">
            <v>0</v>
          </cell>
          <cell r="AV510">
            <v>41019</v>
          </cell>
          <cell r="AW510">
            <v>0</v>
          </cell>
          <cell r="AX510">
            <v>41032</v>
          </cell>
          <cell r="AY510">
            <v>41060</v>
          </cell>
          <cell r="AZ510">
            <v>72</v>
          </cell>
          <cell r="BA510">
            <v>24</v>
          </cell>
          <cell r="BB510" t="str">
            <v>Late</v>
          </cell>
          <cell r="BC510" t="str">
            <v/>
          </cell>
          <cell r="BD510" t="str">
            <v>FCA</v>
          </cell>
          <cell r="BE510" t="str">
            <v>ARVADA</v>
          </cell>
          <cell r="BF510" t="str">
            <v>West Indies</v>
          </cell>
          <cell r="BG510">
            <v>0</v>
          </cell>
          <cell r="BH510">
            <v>0</v>
          </cell>
          <cell r="BI510">
            <v>0</v>
          </cell>
          <cell r="BJ510">
            <v>40995</v>
          </cell>
          <cell r="BK510">
            <v>41002</v>
          </cell>
          <cell r="BL510">
            <v>41002</v>
          </cell>
          <cell r="BM510">
            <v>41016</v>
          </cell>
          <cell r="BN510">
            <v>41073</v>
          </cell>
          <cell r="BO510">
            <v>41080</v>
          </cell>
          <cell r="BP510" t="str">
            <v>X</v>
          </cell>
          <cell r="BQ510" t="str">
            <v>X</v>
          </cell>
          <cell r="BR510" t="str">
            <v>X</v>
          </cell>
          <cell r="BS510" t="str">
            <v>X</v>
          </cell>
          <cell r="BT510" t="str">
            <v>X</v>
          </cell>
          <cell r="BU510" t="str">
            <v>X</v>
          </cell>
          <cell r="BV510" t="str">
            <v>X</v>
          </cell>
          <cell r="BW510">
            <v>0</v>
          </cell>
          <cell r="BX510">
            <v>0</v>
          </cell>
          <cell r="BY510">
            <v>0</v>
          </cell>
          <cell r="BZ510" t="str">
            <v>X</v>
          </cell>
          <cell r="CA510" t="str">
            <v>X</v>
          </cell>
          <cell r="CB510" t="str">
            <v>X</v>
          </cell>
          <cell r="CC510">
            <v>1</v>
          </cell>
          <cell r="CD510">
            <v>0</v>
          </cell>
          <cell r="CE510">
            <v>0</v>
          </cell>
          <cell r="CF510">
            <v>0</v>
          </cell>
          <cell r="CG510">
            <v>0</v>
          </cell>
          <cell r="CH510">
            <v>0</v>
          </cell>
          <cell r="CI510">
            <v>0</v>
          </cell>
          <cell r="CJ510">
            <v>0</v>
          </cell>
          <cell r="CK510">
            <v>0</v>
          </cell>
          <cell r="CL510">
            <v>0</v>
          </cell>
          <cell r="CM510">
            <v>0</v>
          </cell>
          <cell r="CN510">
            <v>0</v>
          </cell>
          <cell r="CO510">
            <v>0</v>
          </cell>
        </row>
        <row r="511">
          <cell r="B511" t="str">
            <v>C2092881-01</v>
          </cell>
          <cell r="C511" t="str">
            <v>VALERUS/INSULATION SPECIALISTS</v>
          </cell>
          <cell r="D511" t="str">
            <v>Fox</v>
          </cell>
          <cell r="E511">
            <v>0</v>
          </cell>
          <cell r="F511">
            <v>0</v>
          </cell>
          <cell r="G511">
            <v>0</v>
          </cell>
          <cell r="H511" t="str">
            <v>Michelle</v>
          </cell>
          <cell r="I511" t="str">
            <v>HOU0053197</v>
          </cell>
          <cell r="J511" t="str">
            <v>C-0520</v>
          </cell>
          <cell r="K511">
            <v>0</v>
          </cell>
          <cell r="L511">
            <v>0</v>
          </cell>
          <cell r="M511">
            <v>1</v>
          </cell>
          <cell r="N511" t="str">
            <v>LMC311F</v>
          </cell>
          <cell r="O511">
            <v>155334</v>
          </cell>
          <cell r="P511">
            <v>0</v>
          </cell>
          <cell r="Q511" t="str">
            <v>STD</v>
          </cell>
          <cell r="R511" t="str">
            <v>CA</v>
          </cell>
          <cell r="S511" t="str">
            <v>N</v>
          </cell>
          <cell r="T511" t="str">
            <v>no</v>
          </cell>
          <cell r="U511">
            <v>0</v>
          </cell>
          <cell r="V511">
            <v>40928</v>
          </cell>
          <cell r="W511">
            <v>41059</v>
          </cell>
          <cell r="X511">
            <v>41059</v>
          </cell>
          <cell r="Y511">
            <v>0</v>
          </cell>
          <cell r="Z511">
            <v>40935</v>
          </cell>
          <cell r="AA511">
            <v>40935</v>
          </cell>
          <cell r="AB511">
            <v>40942</v>
          </cell>
          <cell r="AC511">
            <v>40947</v>
          </cell>
          <cell r="AD511">
            <v>40961</v>
          </cell>
          <cell r="AE511">
            <v>40995</v>
          </cell>
          <cell r="AF511">
            <v>40999</v>
          </cell>
          <cell r="AG511">
            <v>0</v>
          </cell>
          <cell r="AH511">
            <v>41029</v>
          </cell>
          <cell r="AI511" t="str">
            <v>-</v>
          </cell>
          <cell r="AJ511">
            <v>51</v>
          </cell>
          <cell r="AK511">
            <v>18.714285714285715</v>
          </cell>
          <cell r="AL511">
            <v>0</v>
          </cell>
          <cell r="AM511">
            <v>0</v>
          </cell>
          <cell r="AN511">
            <v>0</v>
          </cell>
          <cell r="AO511">
            <v>0</v>
          </cell>
          <cell r="AP511">
            <v>0</v>
          </cell>
          <cell r="AQ511">
            <v>0</v>
          </cell>
          <cell r="AR511">
            <v>40981</v>
          </cell>
          <cell r="AS511">
            <v>0</v>
          </cell>
          <cell r="AT511">
            <v>0</v>
          </cell>
          <cell r="AU511">
            <v>0</v>
          </cell>
          <cell r="AV511">
            <v>41019</v>
          </cell>
          <cell r="AW511">
            <v>0</v>
          </cell>
          <cell r="AX511">
            <v>41032</v>
          </cell>
          <cell r="AY511">
            <v>41060</v>
          </cell>
          <cell r="AZ511">
            <v>132</v>
          </cell>
          <cell r="BA511">
            <v>66</v>
          </cell>
          <cell r="BB511" t="str">
            <v>Late</v>
          </cell>
          <cell r="BC511" t="str">
            <v/>
          </cell>
          <cell r="BD511" t="str">
            <v>EXW</v>
          </cell>
          <cell r="BE511" t="str">
            <v>ARVADA</v>
          </cell>
          <cell r="BF511" t="str">
            <v>USA</v>
          </cell>
          <cell r="BG511">
            <v>0</v>
          </cell>
          <cell r="BH511" t="str">
            <v>SI</v>
          </cell>
          <cell r="BI511">
            <v>0</v>
          </cell>
          <cell r="BJ511">
            <v>40935</v>
          </cell>
          <cell r="BK511">
            <v>40942</v>
          </cell>
          <cell r="BL511">
            <v>40949</v>
          </cell>
          <cell r="BM511">
            <v>40956</v>
          </cell>
          <cell r="BN511">
            <v>41073</v>
          </cell>
          <cell r="BO511">
            <v>41080</v>
          </cell>
          <cell r="BP511" t="str">
            <v>X</v>
          </cell>
          <cell r="BQ511" t="str">
            <v>X</v>
          </cell>
          <cell r="BR511" t="str">
            <v>X</v>
          </cell>
          <cell r="BS511" t="str">
            <v>X</v>
          </cell>
          <cell r="BT511" t="str">
            <v>X</v>
          </cell>
          <cell r="BU511">
            <v>41073</v>
          </cell>
          <cell r="BV511">
            <v>41073</v>
          </cell>
          <cell r="BW511">
            <v>0</v>
          </cell>
          <cell r="BX511">
            <v>0</v>
          </cell>
          <cell r="BY511">
            <v>0</v>
          </cell>
          <cell r="BZ511" t="str">
            <v>X</v>
          </cell>
          <cell r="CA511" t="str">
            <v>X</v>
          </cell>
          <cell r="CB511" t="str">
            <v>X</v>
          </cell>
          <cell r="CC511">
            <v>1</v>
          </cell>
          <cell r="CD511" t="str">
            <v>FD &amp; AM has been submitted</v>
          </cell>
          <cell r="CE511">
            <v>0</v>
          </cell>
          <cell r="CF511">
            <v>0</v>
          </cell>
          <cell r="CG511">
            <v>0</v>
          </cell>
          <cell r="CH511">
            <v>0</v>
          </cell>
          <cell r="CI511">
            <v>0</v>
          </cell>
          <cell r="CJ511">
            <v>0</v>
          </cell>
          <cell r="CK511">
            <v>0</v>
          </cell>
          <cell r="CL511">
            <v>0</v>
          </cell>
          <cell r="CM511">
            <v>0</v>
          </cell>
          <cell r="CN511">
            <v>0</v>
          </cell>
          <cell r="CO511">
            <v>0</v>
          </cell>
        </row>
        <row r="512">
          <cell r="B512" t="str">
            <v>A2116556-02</v>
          </cell>
          <cell r="C512" t="str">
            <v>Rooks Oilfield &amp; Engineering Supplies LTD.</v>
          </cell>
          <cell r="D512" t="str">
            <v>Elkins</v>
          </cell>
          <cell r="E512">
            <v>0</v>
          </cell>
          <cell r="F512">
            <v>0</v>
          </cell>
          <cell r="G512">
            <v>0</v>
          </cell>
          <cell r="H512" t="str">
            <v>Madeleine</v>
          </cell>
          <cell r="I512" t="str">
            <v>P-031/01/12A</v>
          </cell>
          <cell r="J512">
            <v>0</v>
          </cell>
          <cell r="K512">
            <v>0</v>
          </cell>
          <cell r="L512">
            <v>0</v>
          </cell>
          <cell r="M512">
            <v>1</v>
          </cell>
          <cell r="N512" t="str">
            <v>BMP311Z</v>
          </cell>
          <cell r="O512">
            <v>40166.400000000001</v>
          </cell>
          <cell r="P512">
            <v>0</v>
          </cell>
          <cell r="Q512" t="str">
            <v>STD</v>
          </cell>
          <cell r="R512" t="str">
            <v>PA</v>
          </cell>
          <cell r="S512" t="str">
            <v>N</v>
          </cell>
          <cell r="T512" t="str">
            <v>N</v>
          </cell>
          <cell r="U512">
            <v>0</v>
          </cell>
          <cell r="V512">
            <v>40988</v>
          </cell>
          <cell r="W512">
            <v>41044</v>
          </cell>
          <cell r="X512">
            <v>41060</v>
          </cell>
          <cell r="Y512">
            <v>0</v>
          </cell>
          <cell r="Z512">
            <v>40995</v>
          </cell>
          <cell r="AA512">
            <v>40995</v>
          </cell>
          <cell r="AB512">
            <v>40995</v>
          </cell>
          <cell r="AC512">
            <v>40948</v>
          </cell>
          <cell r="AD512">
            <v>40962</v>
          </cell>
          <cell r="AE512">
            <v>40996</v>
          </cell>
          <cell r="AF512">
            <v>40999</v>
          </cell>
          <cell r="AG512">
            <v>0</v>
          </cell>
          <cell r="AH512">
            <v>41030</v>
          </cell>
          <cell r="AI512" t="str">
            <v>-</v>
          </cell>
          <cell r="AJ512">
            <v>9</v>
          </cell>
          <cell r="AK512">
            <v>10.285714285714286</v>
          </cell>
          <cell r="AL512">
            <v>0</v>
          </cell>
          <cell r="AM512">
            <v>0</v>
          </cell>
          <cell r="AN512">
            <v>0</v>
          </cell>
          <cell r="AO512">
            <v>0</v>
          </cell>
          <cell r="AP512">
            <v>0</v>
          </cell>
          <cell r="AQ512">
            <v>0</v>
          </cell>
          <cell r="AR512">
            <v>0</v>
          </cell>
          <cell r="AS512">
            <v>0</v>
          </cell>
          <cell r="AT512">
            <v>0</v>
          </cell>
          <cell r="AU512">
            <v>0</v>
          </cell>
          <cell r="AV512">
            <v>41012</v>
          </cell>
          <cell r="AW512">
            <v>0</v>
          </cell>
          <cell r="AX512">
            <v>41017</v>
          </cell>
          <cell r="AY512">
            <v>41064</v>
          </cell>
          <cell r="AZ512">
            <v>76</v>
          </cell>
          <cell r="BA512">
            <v>19</v>
          </cell>
          <cell r="BB512" t="str">
            <v>Late</v>
          </cell>
          <cell r="BC512" t="str">
            <v/>
          </cell>
          <cell r="BD512" t="str">
            <v>FCA</v>
          </cell>
          <cell r="BE512" t="str">
            <v>ARVADA</v>
          </cell>
          <cell r="BF512" t="str">
            <v>West Indies</v>
          </cell>
          <cell r="BG512">
            <v>0</v>
          </cell>
          <cell r="BH512">
            <v>0</v>
          </cell>
          <cell r="BI512">
            <v>0</v>
          </cell>
          <cell r="BJ512">
            <v>40995</v>
          </cell>
          <cell r="BK512">
            <v>41002</v>
          </cell>
          <cell r="BL512">
            <v>41002</v>
          </cell>
          <cell r="BM512">
            <v>41016</v>
          </cell>
          <cell r="BN512">
            <v>41074</v>
          </cell>
          <cell r="BO512">
            <v>41081</v>
          </cell>
          <cell r="BP512" t="str">
            <v>X</v>
          </cell>
          <cell r="BQ512" t="str">
            <v>X</v>
          </cell>
          <cell r="BR512" t="str">
            <v>X</v>
          </cell>
          <cell r="BS512" t="str">
            <v>X</v>
          </cell>
          <cell r="BT512" t="str">
            <v>X</v>
          </cell>
          <cell r="BU512" t="str">
            <v>X</v>
          </cell>
          <cell r="BV512" t="str">
            <v>X</v>
          </cell>
          <cell r="BW512">
            <v>0</v>
          </cell>
          <cell r="BX512">
            <v>0</v>
          </cell>
          <cell r="BY512">
            <v>0</v>
          </cell>
          <cell r="BZ512" t="str">
            <v>X</v>
          </cell>
          <cell r="CA512" t="str">
            <v>X</v>
          </cell>
          <cell r="CB512" t="str">
            <v>X</v>
          </cell>
          <cell r="CC512">
            <v>1</v>
          </cell>
          <cell r="CD512">
            <v>0</v>
          </cell>
          <cell r="CE512">
            <v>0</v>
          </cell>
          <cell r="CF512">
            <v>0</v>
          </cell>
          <cell r="CG512">
            <v>0</v>
          </cell>
          <cell r="CH512">
            <v>0</v>
          </cell>
          <cell r="CI512">
            <v>0</v>
          </cell>
          <cell r="CJ512">
            <v>0</v>
          </cell>
          <cell r="CK512">
            <v>0</v>
          </cell>
          <cell r="CL512">
            <v>0</v>
          </cell>
          <cell r="CM512">
            <v>0</v>
          </cell>
          <cell r="CN512">
            <v>0</v>
          </cell>
          <cell r="CO512">
            <v>0</v>
          </cell>
        </row>
        <row r="513">
          <cell r="B513" t="str">
            <v>C2107561.01</v>
          </cell>
          <cell r="C513" t="str">
            <v>Exterran</v>
          </cell>
          <cell r="D513" t="str">
            <v>Fox</v>
          </cell>
          <cell r="E513">
            <v>0</v>
          </cell>
          <cell r="F513">
            <v>0</v>
          </cell>
          <cell r="G513">
            <v>0</v>
          </cell>
          <cell r="H513" t="str">
            <v>Michelle</v>
          </cell>
          <cell r="I513">
            <v>5280730</v>
          </cell>
          <cell r="J513" t="str">
            <v xml:space="preserve">C-111 </v>
          </cell>
          <cell r="K513">
            <v>0</v>
          </cell>
          <cell r="L513">
            <v>0</v>
          </cell>
          <cell r="M513">
            <v>1</v>
          </cell>
          <cell r="N513" t="str">
            <v>LMC311F</v>
          </cell>
          <cell r="O513">
            <v>159732</v>
          </cell>
          <cell r="P513">
            <v>0</v>
          </cell>
          <cell r="Q513" t="str">
            <v>STD</v>
          </cell>
          <cell r="R513" t="str">
            <v>CA</v>
          </cell>
          <cell r="S513" t="str">
            <v>Y</v>
          </cell>
          <cell r="T513" t="str">
            <v>N</v>
          </cell>
          <cell r="U513">
            <v>0</v>
          </cell>
          <cell r="V513">
            <v>40964</v>
          </cell>
          <cell r="W513">
            <v>41060</v>
          </cell>
          <cell r="X513">
            <v>41053</v>
          </cell>
          <cell r="Y513">
            <v>0</v>
          </cell>
          <cell r="Z513">
            <v>40971</v>
          </cell>
          <cell r="AA513">
            <v>40971</v>
          </cell>
          <cell r="AB513">
            <v>40978</v>
          </cell>
          <cell r="AC513">
            <v>40941</v>
          </cell>
          <cell r="AD513">
            <v>40955</v>
          </cell>
          <cell r="AE513">
            <v>40996</v>
          </cell>
          <cell r="AF513">
            <v>41000</v>
          </cell>
          <cell r="AG513">
            <v>0</v>
          </cell>
          <cell r="AH513">
            <v>41023</v>
          </cell>
          <cell r="AI513" t="str">
            <v>-</v>
          </cell>
          <cell r="AJ513">
            <v>25</v>
          </cell>
          <cell r="AK513">
            <v>12.714285714285714</v>
          </cell>
          <cell r="AL513">
            <v>0</v>
          </cell>
          <cell r="AM513">
            <v>0</v>
          </cell>
          <cell r="AN513">
            <v>0</v>
          </cell>
          <cell r="AO513">
            <v>0</v>
          </cell>
          <cell r="AP513">
            <v>0</v>
          </cell>
          <cell r="AQ513">
            <v>0</v>
          </cell>
          <cell r="AR513">
            <v>41008</v>
          </cell>
          <cell r="AS513">
            <v>41015</v>
          </cell>
          <cell r="AT513">
            <v>0</v>
          </cell>
          <cell r="AU513">
            <v>0</v>
          </cell>
          <cell r="AV513">
            <v>41003</v>
          </cell>
          <cell r="AW513">
            <v>0</v>
          </cell>
          <cell r="AX513">
            <v>41010</v>
          </cell>
          <cell r="AY513">
            <v>41059</v>
          </cell>
          <cell r="AZ513">
            <v>95</v>
          </cell>
          <cell r="BA513">
            <v>28</v>
          </cell>
          <cell r="BB513" t="str">
            <v>Late</v>
          </cell>
          <cell r="BC513" t="str">
            <v/>
          </cell>
          <cell r="BD513" t="str">
            <v>FCA</v>
          </cell>
          <cell r="BE513" t="str">
            <v>ARVADA</v>
          </cell>
          <cell r="BF513" t="str">
            <v>USA</v>
          </cell>
          <cell r="BG513">
            <v>0</v>
          </cell>
          <cell r="BH513" t="str">
            <v>SI</v>
          </cell>
          <cell r="BI513">
            <v>0</v>
          </cell>
          <cell r="BJ513">
            <v>40971</v>
          </cell>
          <cell r="BK513">
            <v>40978</v>
          </cell>
          <cell r="BL513">
            <v>40985</v>
          </cell>
          <cell r="BM513">
            <v>40992</v>
          </cell>
          <cell r="BN513">
            <v>41067</v>
          </cell>
          <cell r="BO513">
            <v>41074</v>
          </cell>
          <cell r="BP513" t="str">
            <v>X</v>
          </cell>
          <cell r="BQ513" t="str">
            <v>X</v>
          </cell>
          <cell r="BR513" t="str">
            <v>X</v>
          </cell>
          <cell r="BS513" t="str">
            <v>X</v>
          </cell>
          <cell r="BT513" t="str">
            <v>X</v>
          </cell>
          <cell r="BU513">
            <v>41120</v>
          </cell>
          <cell r="BV513">
            <v>41120</v>
          </cell>
          <cell r="BW513">
            <v>0</v>
          </cell>
          <cell r="BX513">
            <v>0</v>
          </cell>
          <cell r="BY513">
            <v>0</v>
          </cell>
          <cell r="BZ513" t="str">
            <v>X</v>
          </cell>
          <cell r="CA513" t="str">
            <v>X</v>
          </cell>
          <cell r="CB513" t="str">
            <v>X</v>
          </cell>
          <cell r="CC513">
            <v>1</v>
          </cell>
          <cell r="CD513" t="str">
            <v>FD &amp; AM has been submitted</v>
          </cell>
          <cell r="CE513">
            <v>0</v>
          </cell>
          <cell r="CF513">
            <v>0</v>
          </cell>
          <cell r="CG513">
            <v>0</v>
          </cell>
          <cell r="CH513">
            <v>0</v>
          </cell>
          <cell r="CI513">
            <v>0</v>
          </cell>
          <cell r="CJ513">
            <v>0</v>
          </cell>
          <cell r="CK513">
            <v>0</v>
          </cell>
          <cell r="CL513">
            <v>0</v>
          </cell>
          <cell r="CM513">
            <v>0</v>
          </cell>
          <cell r="CN513">
            <v>0</v>
          </cell>
          <cell r="CO513">
            <v>0</v>
          </cell>
        </row>
        <row r="514">
          <cell r="B514" t="str">
            <v>C2104008-01</v>
          </cell>
          <cell r="C514" t="str">
            <v>SAJ/Sanggul Emas</v>
          </cell>
          <cell r="D514" t="str">
            <v>Schadt</v>
          </cell>
          <cell r="E514">
            <v>0</v>
          </cell>
          <cell r="F514">
            <v>0</v>
          </cell>
          <cell r="G514">
            <v>0</v>
          </cell>
          <cell r="H514" t="str">
            <v>Margaret</v>
          </cell>
          <cell r="I514" t="str">
            <v>SNT39F-1003</v>
          </cell>
          <cell r="J514" t="str">
            <v>C-9150</v>
          </cell>
          <cell r="K514">
            <v>0</v>
          </cell>
          <cell r="L514">
            <v>0</v>
          </cell>
          <cell r="M514">
            <v>1</v>
          </cell>
          <cell r="N514" t="str">
            <v>LMC-347</v>
          </cell>
          <cell r="O514">
            <v>201673</v>
          </cell>
          <cell r="P514">
            <v>0</v>
          </cell>
          <cell r="Q514" t="str">
            <v>STD</v>
          </cell>
          <cell r="R514" t="str">
            <v>CB</v>
          </cell>
          <cell r="S514">
            <v>0</v>
          </cell>
          <cell r="T514">
            <v>0</v>
          </cell>
          <cell r="U514">
            <v>0</v>
          </cell>
          <cell r="V514">
            <v>40955</v>
          </cell>
          <cell r="W514">
            <v>41067</v>
          </cell>
          <cell r="X514">
            <v>41180</v>
          </cell>
          <cell r="Y514">
            <v>0</v>
          </cell>
          <cell r="Z514">
            <v>40962</v>
          </cell>
          <cell r="AA514">
            <v>40962</v>
          </cell>
          <cell r="AB514">
            <v>40969</v>
          </cell>
          <cell r="AC514">
            <v>41068</v>
          </cell>
          <cell r="AD514">
            <v>41082</v>
          </cell>
          <cell r="AE514">
            <v>40996</v>
          </cell>
          <cell r="AF514">
            <v>41000</v>
          </cell>
          <cell r="AG514">
            <v>0</v>
          </cell>
          <cell r="AH514">
            <v>41150</v>
          </cell>
          <cell r="AI514" t="str">
            <v>-</v>
          </cell>
          <cell r="AJ514">
            <v>32</v>
          </cell>
          <cell r="AK514">
            <v>32.142857142857146</v>
          </cell>
          <cell r="AL514">
            <v>0</v>
          </cell>
          <cell r="AM514">
            <v>0</v>
          </cell>
          <cell r="AN514">
            <v>0</v>
          </cell>
          <cell r="AO514">
            <v>0</v>
          </cell>
          <cell r="AP514">
            <v>0</v>
          </cell>
          <cell r="AQ514">
            <v>0</v>
          </cell>
          <cell r="AR514">
            <v>41053</v>
          </cell>
          <cell r="AS514">
            <v>41065</v>
          </cell>
          <cell r="AT514">
            <v>0</v>
          </cell>
          <cell r="AU514">
            <v>0</v>
          </cell>
          <cell r="AV514">
            <v>41124</v>
          </cell>
          <cell r="AW514">
            <v>0</v>
          </cell>
          <cell r="AX514">
            <v>41141</v>
          </cell>
          <cell r="AY514">
            <v>41180</v>
          </cell>
          <cell r="AZ514">
            <v>225</v>
          </cell>
          <cell r="BA514">
            <v>122</v>
          </cell>
          <cell r="BB514" t="str">
            <v>Late</v>
          </cell>
          <cell r="BC514" t="str">
            <v/>
          </cell>
          <cell r="BD514" t="str">
            <v>EXW</v>
          </cell>
          <cell r="BE514" t="str">
            <v>ARVADA</v>
          </cell>
          <cell r="BF514" t="str">
            <v>Malaysia</v>
          </cell>
          <cell r="BG514">
            <v>0</v>
          </cell>
          <cell r="BH514" t="str">
            <v>SI</v>
          </cell>
          <cell r="BI514">
            <v>0</v>
          </cell>
          <cell r="BJ514">
            <v>40962</v>
          </cell>
          <cell r="BK514">
            <v>40969</v>
          </cell>
          <cell r="BL514">
            <v>40985</v>
          </cell>
          <cell r="BM514">
            <v>40983</v>
          </cell>
          <cell r="BN514">
            <v>41194</v>
          </cell>
          <cell r="BO514">
            <v>41201</v>
          </cell>
          <cell r="BP514" t="str">
            <v>X</v>
          </cell>
          <cell r="BQ514" t="str">
            <v>X</v>
          </cell>
          <cell r="BR514" t="str">
            <v>X</v>
          </cell>
          <cell r="BS514" t="str">
            <v>X</v>
          </cell>
          <cell r="BT514" t="str">
            <v>X</v>
          </cell>
          <cell r="BU514" t="str">
            <v>X</v>
          </cell>
          <cell r="BV514" t="str">
            <v>X</v>
          </cell>
          <cell r="BW514">
            <v>0</v>
          </cell>
          <cell r="BX514">
            <v>0</v>
          </cell>
          <cell r="BY514">
            <v>0</v>
          </cell>
          <cell r="BZ514" t="str">
            <v>X</v>
          </cell>
          <cell r="CA514" t="str">
            <v>X</v>
          </cell>
          <cell r="CB514" t="str">
            <v>X</v>
          </cell>
          <cell r="CC514">
            <v>1</v>
          </cell>
          <cell r="CD514">
            <v>0</v>
          </cell>
          <cell r="CE514">
            <v>0</v>
          </cell>
          <cell r="CF514">
            <v>0</v>
          </cell>
          <cell r="CG514">
            <v>0</v>
          </cell>
          <cell r="CH514">
            <v>0</v>
          </cell>
          <cell r="CI514">
            <v>0</v>
          </cell>
          <cell r="CJ514">
            <v>0</v>
          </cell>
          <cell r="CK514">
            <v>0</v>
          </cell>
          <cell r="CL514">
            <v>0</v>
          </cell>
          <cell r="CM514">
            <v>0</v>
          </cell>
          <cell r="CN514">
            <v>0</v>
          </cell>
          <cell r="CO514">
            <v>0</v>
          </cell>
        </row>
        <row r="515">
          <cell r="B515" t="str">
            <v>A2101519-01</v>
          </cell>
          <cell r="C515" t="str">
            <v>WRB Refining LP</v>
          </cell>
          <cell r="D515" t="str">
            <v>Boening</v>
          </cell>
          <cell r="E515">
            <v>0</v>
          </cell>
          <cell r="F515">
            <v>0</v>
          </cell>
          <cell r="G515">
            <v>0</v>
          </cell>
          <cell r="H515" t="str">
            <v>Audrey</v>
          </cell>
          <cell r="I515">
            <v>4516357237</v>
          </cell>
          <cell r="J515">
            <v>0</v>
          </cell>
          <cell r="K515">
            <v>0</v>
          </cell>
          <cell r="L515" t="str">
            <v>Chapman</v>
          </cell>
          <cell r="M515">
            <v>1</v>
          </cell>
          <cell r="N515" t="str">
            <v>LMV801Z</v>
          </cell>
          <cell r="O515">
            <v>21087</v>
          </cell>
          <cell r="P515">
            <v>0</v>
          </cell>
          <cell r="Q515" t="str">
            <v>STD</v>
          </cell>
          <cell r="R515" t="str">
            <v>PA</v>
          </cell>
          <cell r="S515" t="str">
            <v>N</v>
          </cell>
          <cell r="T515" t="str">
            <v>N</v>
          </cell>
          <cell r="U515">
            <v>0</v>
          </cell>
          <cell r="V515">
            <v>40949</v>
          </cell>
          <cell r="W515">
            <v>41046</v>
          </cell>
          <cell r="X515">
            <v>41120</v>
          </cell>
          <cell r="Y515">
            <v>0</v>
          </cell>
          <cell r="Z515">
            <v>40956</v>
          </cell>
          <cell r="AA515">
            <v>40956</v>
          </cell>
          <cell r="AB515">
            <v>40956</v>
          </cell>
          <cell r="AC515">
            <v>41008</v>
          </cell>
          <cell r="AD515">
            <v>41022</v>
          </cell>
          <cell r="AE515">
            <v>40998</v>
          </cell>
          <cell r="AF515">
            <v>41001</v>
          </cell>
          <cell r="AG515">
            <v>0</v>
          </cell>
          <cell r="AH515">
            <v>41090</v>
          </cell>
          <cell r="AI515" t="str">
            <v>-</v>
          </cell>
          <cell r="AJ515">
            <v>37</v>
          </cell>
          <cell r="AK515">
            <v>24.428571428571427</v>
          </cell>
          <cell r="AL515">
            <v>0</v>
          </cell>
          <cell r="AM515">
            <v>0</v>
          </cell>
          <cell r="AN515">
            <v>0</v>
          </cell>
          <cell r="AO515">
            <v>0</v>
          </cell>
          <cell r="AP515">
            <v>40900</v>
          </cell>
          <cell r="AQ515">
            <v>0</v>
          </cell>
          <cell r="AR515">
            <v>0</v>
          </cell>
          <cell r="AS515">
            <v>0</v>
          </cell>
          <cell r="AT515">
            <v>0</v>
          </cell>
          <cell r="AU515">
            <v>0</v>
          </cell>
          <cell r="AV515">
            <v>41032</v>
          </cell>
          <cell r="AW515">
            <v>0</v>
          </cell>
          <cell r="AX515">
            <v>41037</v>
          </cell>
          <cell r="AY515">
            <v>41121</v>
          </cell>
          <cell r="AZ515">
            <v>172</v>
          </cell>
          <cell r="BA515">
            <v>60</v>
          </cell>
          <cell r="BB515" t="str">
            <v>Late</v>
          </cell>
          <cell r="BC515" t="str">
            <v/>
          </cell>
          <cell r="BD515" t="str">
            <v>FOB</v>
          </cell>
          <cell r="BE515" t="str">
            <v>ARVADA</v>
          </cell>
          <cell r="BF515" t="str">
            <v>USA</v>
          </cell>
          <cell r="BG515">
            <v>0</v>
          </cell>
          <cell r="BH515" t="str">
            <v>SC</v>
          </cell>
          <cell r="BI515">
            <v>0</v>
          </cell>
          <cell r="BJ515">
            <v>40956</v>
          </cell>
          <cell r="BK515">
            <v>40963</v>
          </cell>
          <cell r="BL515">
            <v>40963</v>
          </cell>
          <cell r="BM515">
            <v>40977</v>
          </cell>
          <cell r="BN515">
            <v>41134</v>
          </cell>
          <cell r="BO515">
            <v>41141</v>
          </cell>
          <cell r="BP515" t="str">
            <v>x</v>
          </cell>
          <cell r="BQ515" t="str">
            <v>X</v>
          </cell>
          <cell r="BR515" t="str">
            <v>X</v>
          </cell>
          <cell r="BS515" t="str">
            <v>X</v>
          </cell>
          <cell r="BT515" t="str">
            <v>X</v>
          </cell>
          <cell r="BU515" t="str">
            <v>X</v>
          </cell>
          <cell r="BV515">
            <v>41131</v>
          </cell>
          <cell r="BW515">
            <v>0</v>
          </cell>
          <cell r="BX515">
            <v>0</v>
          </cell>
          <cell r="BY515">
            <v>0</v>
          </cell>
          <cell r="BZ515" t="str">
            <v>X</v>
          </cell>
          <cell r="CA515" t="str">
            <v>X</v>
          </cell>
          <cell r="CB515" t="str">
            <v>X</v>
          </cell>
          <cell r="CC515">
            <v>1</v>
          </cell>
          <cell r="CD515">
            <v>0</v>
          </cell>
          <cell r="CE515">
            <v>0</v>
          </cell>
          <cell r="CF515">
            <v>0</v>
          </cell>
          <cell r="CG515">
            <v>0</v>
          </cell>
          <cell r="CH515">
            <v>0</v>
          </cell>
          <cell r="CI515">
            <v>0</v>
          </cell>
          <cell r="CJ515">
            <v>0</v>
          </cell>
          <cell r="CK515">
            <v>0</v>
          </cell>
          <cell r="CL515">
            <v>0</v>
          </cell>
          <cell r="CM515">
            <v>0</v>
          </cell>
          <cell r="CN515">
            <v>0</v>
          </cell>
          <cell r="CO515">
            <v>0</v>
          </cell>
        </row>
        <row r="516">
          <cell r="B516" t="str">
            <v>C2017069-01</v>
          </cell>
          <cell r="C516" t="str">
            <v>Thomas Russell Co</v>
          </cell>
          <cell r="D516" t="str">
            <v>Jones</v>
          </cell>
          <cell r="E516">
            <v>0</v>
          </cell>
          <cell r="F516">
            <v>0</v>
          </cell>
          <cell r="G516">
            <v>0</v>
          </cell>
          <cell r="H516" t="str">
            <v>FLT</v>
          </cell>
          <cell r="I516" t="str">
            <v>264-12</v>
          </cell>
          <cell r="J516">
            <v>0</v>
          </cell>
          <cell r="K516">
            <v>0</v>
          </cell>
          <cell r="L516" t="str">
            <v>DeRoo</v>
          </cell>
          <cell r="M516">
            <v>1</v>
          </cell>
          <cell r="N516" t="str">
            <v>LMC-311P</v>
          </cell>
          <cell r="O516">
            <v>127497</v>
          </cell>
          <cell r="P516">
            <v>0</v>
          </cell>
          <cell r="Q516" t="str">
            <v>FLT</v>
          </cell>
          <cell r="R516" t="str">
            <v>CA</v>
          </cell>
          <cell r="S516">
            <v>0</v>
          </cell>
          <cell r="T516" t="str">
            <v>no</v>
          </cell>
          <cell r="U516">
            <v>0</v>
          </cell>
          <cell r="V516">
            <v>40737</v>
          </cell>
          <cell r="W516">
            <v>41067</v>
          </cell>
          <cell r="X516">
            <v>41053</v>
          </cell>
          <cell r="Y516">
            <v>0</v>
          </cell>
          <cell r="Z516">
            <v>40744</v>
          </cell>
          <cell r="AA516">
            <v>40744</v>
          </cell>
          <cell r="AB516">
            <v>40751</v>
          </cell>
          <cell r="AC516">
            <v>40941</v>
          </cell>
          <cell r="AD516">
            <v>40955</v>
          </cell>
          <cell r="AE516">
            <v>41003</v>
          </cell>
          <cell r="AF516">
            <v>41007</v>
          </cell>
          <cell r="AG516">
            <v>0</v>
          </cell>
          <cell r="AH516">
            <v>41023</v>
          </cell>
          <cell r="AI516" t="str">
            <v>-</v>
          </cell>
          <cell r="AJ516">
            <v>193</v>
          </cell>
          <cell r="AK516">
            <v>45.142857142857146</v>
          </cell>
          <cell r="AL516">
            <v>0</v>
          </cell>
          <cell r="AM516">
            <v>0</v>
          </cell>
          <cell r="AN516">
            <v>0</v>
          </cell>
          <cell r="AO516">
            <v>0</v>
          </cell>
          <cell r="AP516">
            <v>0</v>
          </cell>
          <cell r="AQ516">
            <v>0</v>
          </cell>
          <cell r="AR516">
            <v>41003</v>
          </cell>
          <cell r="AS516">
            <v>41015</v>
          </cell>
          <cell r="AT516">
            <v>0</v>
          </cell>
          <cell r="AU516">
            <v>0</v>
          </cell>
          <cell r="AV516">
            <v>41009</v>
          </cell>
          <cell r="AW516">
            <v>0</v>
          </cell>
          <cell r="AX516">
            <v>41023</v>
          </cell>
          <cell r="AY516">
            <v>41086</v>
          </cell>
          <cell r="AZ516">
            <v>349</v>
          </cell>
          <cell r="BA516">
            <v>195</v>
          </cell>
          <cell r="BB516" t="str">
            <v>Late</v>
          </cell>
          <cell r="BC516" t="str">
            <v/>
          </cell>
          <cell r="BD516" t="str">
            <v>EXW</v>
          </cell>
          <cell r="BE516" t="str">
            <v>Arvada</v>
          </cell>
          <cell r="BF516" t="str">
            <v>USA</v>
          </cell>
          <cell r="BG516">
            <v>0</v>
          </cell>
          <cell r="BH516">
            <v>0</v>
          </cell>
          <cell r="BI516">
            <v>0</v>
          </cell>
          <cell r="BJ516">
            <v>40744</v>
          </cell>
          <cell r="BK516">
            <v>40751</v>
          </cell>
          <cell r="BL516">
            <v>40758</v>
          </cell>
          <cell r="BM516">
            <v>40765</v>
          </cell>
          <cell r="BN516">
            <v>41067</v>
          </cell>
          <cell r="BO516">
            <v>41074</v>
          </cell>
          <cell r="BP516" t="str">
            <v>X</v>
          </cell>
          <cell r="BQ516" t="str">
            <v>X</v>
          </cell>
          <cell r="BR516" t="str">
            <v>X</v>
          </cell>
          <cell r="BS516" t="str">
            <v>X</v>
          </cell>
          <cell r="BT516" t="str">
            <v>X</v>
          </cell>
          <cell r="BU516">
            <v>41109</v>
          </cell>
          <cell r="BV516" t="str">
            <v>X</v>
          </cell>
          <cell r="BW516">
            <v>0</v>
          </cell>
          <cell r="BX516">
            <v>0</v>
          </cell>
          <cell r="BY516">
            <v>0</v>
          </cell>
          <cell r="BZ516" t="str">
            <v>X</v>
          </cell>
          <cell r="CA516" t="str">
            <v>X</v>
          </cell>
          <cell r="CB516" t="str">
            <v>X</v>
          </cell>
          <cell r="CC516">
            <v>1</v>
          </cell>
          <cell r="CD516">
            <v>0</v>
          </cell>
          <cell r="CE516">
            <v>0</v>
          </cell>
          <cell r="CF516">
            <v>0</v>
          </cell>
          <cell r="CG516">
            <v>0</v>
          </cell>
          <cell r="CH516">
            <v>0</v>
          </cell>
          <cell r="CI516">
            <v>0</v>
          </cell>
          <cell r="CJ516">
            <v>0</v>
          </cell>
          <cell r="CK516">
            <v>0</v>
          </cell>
          <cell r="CL516">
            <v>0</v>
          </cell>
          <cell r="CM516">
            <v>0</v>
          </cell>
          <cell r="CN516">
            <v>0</v>
          </cell>
          <cell r="CO516">
            <v>0</v>
          </cell>
        </row>
        <row r="517">
          <cell r="B517" t="str">
            <v>A2134258-01</v>
          </cell>
          <cell r="C517" t="str">
            <v>Conoco Phillips</v>
          </cell>
          <cell r="D517" t="str">
            <v>Kanous</v>
          </cell>
          <cell r="E517">
            <v>0</v>
          </cell>
          <cell r="F517" t="str">
            <v>Miller</v>
          </cell>
          <cell r="G517" t="str">
            <v>-</v>
          </cell>
          <cell r="H517" t="str">
            <v>Madeleine</v>
          </cell>
          <cell r="I517">
            <v>4517078906</v>
          </cell>
          <cell r="J517">
            <v>0</v>
          </cell>
          <cell r="K517">
            <v>0</v>
          </cell>
          <cell r="L517">
            <v>0</v>
          </cell>
          <cell r="M517">
            <v>1</v>
          </cell>
          <cell r="N517" t="str">
            <v>SDN GBX NEW</v>
          </cell>
          <cell r="O517">
            <v>38795.360000000001</v>
          </cell>
          <cell r="P517">
            <v>0</v>
          </cell>
          <cell r="Q517" t="str">
            <v>FLT</v>
          </cell>
          <cell r="R517" t="str">
            <v>PA</v>
          </cell>
          <cell r="S517" t="str">
            <v>N</v>
          </cell>
          <cell r="T517" t="str">
            <v>N</v>
          </cell>
          <cell r="U517">
            <v>0</v>
          </cell>
          <cell r="V517">
            <v>41031</v>
          </cell>
          <cell r="W517">
            <v>41052</v>
          </cell>
          <cell r="X517">
            <v>41067</v>
          </cell>
          <cell r="Y517">
            <v>0</v>
          </cell>
          <cell r="Z517">
            <v>41038</v>
          </cell>
          <cell r="AA517">
            <v>41038</v>
          </cell>
          <cell r="AB517">
            <v>41038</v>
          </cell>
          <cell r="AC517">
            <v>40955</v>
          </cell>
          <cell r="AD517">
            <v>40969</v>
          </cell>
          <cell r="AE517">
            <v>41004</v>
          </cell>
          <cell r="AF517">
            <v>41007</v>
          </cell>
          <cell r="AG517">
            <v>0</v>
          </cell>
          <cell r="AH517">
            <v>41037</v>
          </cell>
          <cell r="AI517" t="str">
            <v>-</v>
          </cell>
          <cell r="AJ517">
            <v>-18</v>
          </cell>
          <cell r="AK517">
            <v>5.1428571428571432</v>
          </cell>
          <cell r="AL517">
            <v>0</v>
          </cell>
          <cell r="AM517">
            <v>0</v>
          </cell>
          <cell r="AN517">
            <v>0</v>
          </cell>
          <cell r="AO517">
            <v>0</v>
          </cell>
          <cell r="AP517">
            <v>0</v>
          </cell>
          <cell r="AQ517">
            <v>40884</v>
          </cell>
          <cell r="AR517">
            <v>0</v>
          </cell>
          <cell r="AS517">
            <v>0</v>
          </cell>
          <cell r="AT517">
            <v>0</v>
          </cell>
          <cell r="AU517">
            <v>0</v>
          </cell>
          <cell r="AV517">
            <v>41015</v>
          </cell>
          <cell r="AW517">
            <v>0</v>
          </cell>
          <cell r="AX517">
            <v>41017</v>
          </cell>
          <cell r="AY517">
            <v>41059</v>
          </cell>
          <cell r="AZ517">
            <v>28</v>
          </cell>
          <cell r="BA517">
            <v>-13</v>
          </cell>
          <cell r="BB517" t="str">
            <v>Late</v>
          </cell>
          <cell r="BC517" t="str">
            <v>On-Time/Early</v>
          </cell>
          <cell r="BD517" t="str">
            <v>EXW</v>
          </cell>
          <cell r="BE517" t="str">
            <v>Arvada</v>
          </cell>
          <cell r="BF517" t="str">
            <v>USA</v>
          </cell>
          <cell r="BG517">
            <v>0</v>
          </cell>
          <cell r="BH517" t="str">
            <v>WI</v>
          </cell>
          <cell r="BI517">
            <v>0</v>
          </cell>
          <cell r="BJ517">
            <v>41038</v>
          </cell>
          <cell r="BK517">
            <v>41045</v>
          </cell>
          <cell r="BL517">
            <v>41045</v>
          </cell>
          <cell r="BM517">
            <v>41059</v>
          </cell>
          <cell r="BN517">
            <v>41081</v>
          </cell>
          <cell r="BO517">
            <v>41088</v>
          </cell>
          <cell r="BP517" t="str">
            <v>-</v>
          </cell>
          <cell r="BQ517" t="str">
            <v>-</v>
          </cell>
          <cell r="BR517" t="str">
            <v>X</v>
          </cell>
          <cell r="BS517" t="str">
            <v>-</v>
          </cell>
          <cell r="BT517" t="str">
            <v>-</v>
          </cell>
          <cell r="BU517">
            <v>41166</v>
          </cell>
          <cell r="BV517">
            <v>41531</v>
          </cell>
          <cell r="BW517">
            <v>0</v>
          </cell>
          <cell r="BX517">
            <v>0</v>
          </cell>
          <cell r="BY517">
            <v>0</v>
          </cell>
          <cell r="BZ517" t="str">
            <v>X</v>
          </cell>
          <cell r="CA517" t="str">
            <v>X</v>
          </cell>
          <cell r="CB517" t="str">
            <v>X</v>
          </cell>
          <cell r="CC517">
            <v>1</v>
          </cell>
          <cell r="CD517">
            <v>0</v>
          </cell>
          <cell r="CE517">
            <v>0</v>
          </cell>
          <cell r="CF517">
            <v>0</v>
          </cell>
          <cell r="CG517">
            <v>0</v>
          </cell>
          <cell r="CH517">
            <v>0</v>
          </cell>
          <cell r="CI517">
            <v>0</v>
          </cell>
          <cell r="CJ517">
            <v>0</v>
          </cell>
          <cell r="CK517">
            <v>0</v>
          </cell>
          <cell r="CL517">
            <v>0</v>
          </cell>
          <cell r="CM517">
            <v>0</v>
          </cell>
          <cell r="CN517">
            <v>0</v>
          </cell>
          <cell r="CO517">
            <v>0</v>
          </cell>
        </row>
        <row r="518">
          <cell r="B518" t="str">
            <v>A2091290-01</v>
          </cell>
          <cell r="C518" t="str">
            <v>SAJ/Taikkiso</v>
          </cell>
          <cell r="D518" t="str">
            <v>Kanous</v>
          </cell>
          <cell r="E518">
            <v>0</v>
          </cell>
          <cell r="F518">
            <v>0</v>
          </cell>
          <cell r="G518">
            <v>0</v>
          </cell>
          <cell r="H518" t="str">
            <v>Madeleine</v>
          </cell>
          <cell r="I518" t="str">
            <v>SNT38E-1056</v>
          </cell>
          <cell r="J518">
            <v>0</v>
          </cell>
          <cell r="K518">
            <v>0</v>
          </cell>
          <cell r="L518" t="str">
            <v>Chapman</v>
          </cell>
          <cell r="M518">
            <v>1</v>
          </cell>
          <cell r="N518" t="str">
            <v>LMV-322</v>
          </cell>
          <cell r="O518">
            <v>35892</v>
          </cell>
          <cell r="P518">
            <v>0</v>
          </cell>
          <cell r="Q518" t="str">
            <v>STD</v>
          </cell>
          <cell r="R518" t="str">
            <v>PA</v>
          </cell>
          <cell r="S518" t="str">
            <v>N</v>
          </cell>
          <cell r="T518" t="str">
            <v>no</v>
          </cell>
          <cell r="U518">
            <v>0</v>
          </cell>
          <cell r="V518">
            <v>40926</v>
          </cell>
          <cell r="W518">
            <v>41053</v>
          </cell>
          <cell r="X518">
            <v>41079</v>
          </cell>
          <cell r="Y518">
            <v>0</v>
          </cell>
          <cell r="Z518">
            <v>40933</v>
          </cell>
          <cell r="AA518">
            <v>40933</v>
          </cell>
          <cell r="AB518">
            <v>40933</v>
          </cell>
          <cell r="AC518">
            <v>40967</v>
          </cell>
          <cell r="AD518">
            <v>40981</v>
          </cell>
          <cell r="AE518">
            <v>41005</v>
          </cell>
          <cell r="AF518">
            <v>41008</v>
          </cell>
          <cell r="AG518">
            <v>0</v>
          </cell>
          <cell r="AH518">
            <v>41049</v>
          </cell>
          <cell r="AI518" t="str">
            <v>-</v>
          </cell>
          <cell r="AJ518">
            <v>59</v>
          </cell>
          <cell r="AK518">
            <v>21.857142857142858</v>
          </cell>
          <cell r="AL518">
            <v>0</v>
          </cell>
          <cell r="AM518">
            <v>0</v>
          </cell>
          <cell r="AN518">
            <v>0</v>
          </cell>
          <cell r="AO518">
            <v>0</v>
          </cell>
          <cell r="AP518">
            <v>0</v>
          </cell>
          <cell r="AQ518">
            <v>0</v>
          </cell>
          <cell r="AR518">
            <v>0</v>
          </cell>
          <cell r="AS518">
            <v>0</v>
          </cell>
          <cell r="AT518">
            <v>0</v>
          </cell>
          <cell r="AU518">
            <v>0</v>
          </cell>
          <cell r="AV518">
            <v>41032</v>
          </cell>
          <cell r="AW518">
            <v>0</v>
          </cell>
          <cell r="AX518">
            <v>41038</v>
          </cell>
          <cell r="AY518">
            <v>41087</v>
          </cell>
          <cell r="AZ518">
            <v>161</v>
          </cell>
          <cell r="BA518">
            <v>77</v>
          </cell>
          <cell r="BB518" t="str">
            <v>Late</v>
          </cell>
          <cell r="BC518" t="str">
            <v/>
          </cell>
          <cell r="BD518" t="str">
            <v>EXW</v>
          </cell>
          <cell r="BE518" t="str">
            <v>Arvada</v>
          </cell>
          <cell r="BF518" t="str">
            <v>Taiwan</v>
          </cell>
          <cell r="BG518">
            <v>0</v>
          </cell>
          <cell r="BH518" t="str">
            <v>OC</v>
          </cell>
          <cell r="BI518">
            <v>0</v>
          </cell>
          <cell r="BJ518">
            <v>40933</v>
          </cell>
          <cell r="BK518">
            <v>40940</v>
          </cell>
          <cell r="BL518">
            <v>40940</v>
          </cell>
          <cell r="BM518">
            <v>40954</v>
          </cell>
          <cell r="BN518">
            <v>41093</v>
          </cell>
          <cell r="BO518">
            <v>41100</v>
          </cell>
          <cell r="BP518" t="str">
            <v>X</v>
          </cell>
          <cell r="BQ518" t="str">
            <v>X</v>
          </cell>
          <cell r="BR518" t="str">
            <v>X</v>
          </cell>
          <cell r="BS518" t="str">
            <v>X</v>
          </cell>
          <cell r="BT518" t="str">
            <v>X</v>
          </cell>
          <cell r="BU518" t="str">
            <v>X</v>
          </cell>
          <cell r="BV518" t="str">
            <v>X</v>
          </cell>
          <cell r="BW518">
            <v>0</v>
          </cell>
          <cell r="BX518">
            <v>0</v>
          </cell>
          <cell r="BY518">
            <v>0</v>
          </cell>
          <cell r="BZ518" t="str">
            <v>X</v>
          </cell>
          <cell r="CA518" t="str">
            <v>X</v>
          </cell>
          <cell r="CB518" t="str">
            <v>X</v>
          </cell>
          <cell r="CC518">
            <v>1</v>
          </cell>
          <cell r="CD518">
            <v>0</v>
          </cell>
          <cell r="CE518">
            <v>0</v>
          </cell>
          <cell r="CF518">
            <v>0</v>
          </cell>
          <cell r="CG518">
            <v>0</v>
          </cell>
          <cell r="CH518">
            <v>0</v>
          </cell>
          <cell r="CI518">
            <v>0</v>
          </cell>
          <cell r="CJ518">
            <v>0</v>
          </cell>
          <cell r="CK518">
            <v>0</v>
          </cell>
          <cell r="CL518">
            <v>0</v>
          </cell>
          <cell r="CM518">
            <v>0</v>
          </cell>
          <cell r="CN518">
            <v>0</v>
          </cell>
          <cell r="CO518">
            <v>0</v>
          </cell>
        </row>
        <row r="519">
          <cell r="B519" t="str">
            <v>A2126063-01</v>
          </cell>
          <cell r="C519" t="str">
            <v>Kern Oil &amp; Refining Co.</v>
          </cell>
          <cell r="D519" t="str">
            <v>Kanous</v>
          </cell>
          <cell r="E519">
            <v>0</v>
          </cell>
          <cell r="F519">
            <v>0</v>
          </cell>
          <cell r="G519">
            <v>0</v>
          </cell>
          <cell r="H519" t="str">
            <v>Madeleine</v>
          </cell>
          <cell r="I519">
            <v>48667</v>
          </cell>
          <cell r="J519">
            <v>0</v>
          </cell>
          <cell r="K519">
            <v>0</v>
          </cell>
          <cell r="L519">
            <v>0</v>
          </cell>
          <cell r="M519">
            <v>1</v>
          </cell>
          <cell r="N519" t="str">
            <v>LMV-801</v>
          </cell>
          <cell r="O519">
            <v>19500</v>
          </cell>
          <cell r="P519">
            <v>0</v>
          </cell>
          <cell r="Q519" t="str">
            <v>STD</v>
          </cell>
          <cell r="R519" t="str">
            <v>PA</v>
          </cell>
          <cell r="S519" t="str">
            <v>N</v>
          </cell>
          <cell r="T519" t="str">
            <v>Y</v>
          </cell>
          <cell r="U519">
            <v>0</v>
          </cell>
          <cell r="V519">
            <v>41011</v>
          </cell>
          <cell r="W519">
            <v>41054</v>
          </cell>
          <cell r="X519">
            <v>41054</v>
          </cell>
          <cell r="Y519">
            <v>0</v>
          </cell>
          <cell r="Z519">
            <v>41018</v>
          </cell>
          <cell r="AA519">
            <v>41018</v>
          </cell>
          <cell r="AB519">
            <v>41018</v>
          </cell>
          <cell r="AC519">
            <v>40942</v>
          </cell>
          <cell r="AD519">
            <v>40956</v>
          </cell>
          <cell r="AE519">
            <v>41006</v>
          </cell>
          <cell r="AF519">
            <v>41009</v>
          </cell>
          <cell r="AG519">
            <v>0</v>
          </cell>
          <cell r="AH519">
            <v>41024</v>
          </cell>
          <cell r="AI519" t="str">
            <v>-</v>
          </cell>
          <cell r="AJ519">
            <v>-3</v>
          </cell>
          <cell r="AK519">
            <v>6.1428571428571432</v>
          </cell>
          <cell r="AL519">
            <v>0</v>
          </cell>
          <cell r="AM519">
            <v>0</v>
          </cell>
          <cell r="AN519">
            <v>0</v>
          </cell>
          <cell r="AO519">
            <v>0</v>
          </cell>
          <cell r="AP519">
            <v>0</v>
          </cell>
          <cell r="AQ519">
            <v>0</v>
          </cell>
          <cell r="AR519">
            <v>0</v>
          </cell>
          <cell r="AS519">
            <v>0</v>
          </cell>
          <cell r="AT519">
            <v>0</v>
          </cell>
          <cell r="AU519">
            <v>0</v>
          </cell>
          <cell r="AV519">
            <v>41010</v>
          </cell>
          <cell r="AW519">
            <v>0</v>
          </cell>
          <cell r="AX519">
            <v>41017</v>
          </cell>
          <cell r="AY519">
            <v>41054</v>
          </cell>
          <cell r="AZ519">
            <v>43</v>
          </cell>
          <cell r="BA519">
            <v>-2</v>
          </cell>
          <cell r="BB519" t="str">
            <v>Late</v>
          </cell>
          <cell r="BC519" t="str">
            <v/>
          </cell>
          <cell r="BD519">
            <v>0</v>
          </cell>
          <cell r="BE519">
            <v>0</v>
          </cell>
          <cell r="BF519">
            <v>0</v>
          </cell>
          <cell r="BG519">
            <v>0</v>
          </cell>
          <cell r="BH519">
            <v>0</v>
          </cell>
          <cell r="BI519">
            <v>0</v>
          </cell>
          <cell r="BJ519">
            <v>41018</v>
          </cell>
          <cell r="BK519">
            <v>41025</v>
          </cell>
          <cell r="BL519">
            <v>41025</v>
          </cell>
          <cell r="BM519">
            <v>41039</v>
          </cell>
          <cell r="BN519">
            <v>41068</v>
          </cell>
          <cell r="BO519">
            <v>41075</v>
          </cell>
          <cell r="BP519" t="str">
            <v>-</v>
          </cell>
          <cell r="BQ519" t="str">
            <v>-</v>
          </cell>
          <cell r="BR519" t="str">
            <v>-</v>
          </cell>
          <cell r="BS519" t="str">
            <v>-</v>
          </cell>
          <cell r="BT519" t="str">
            <v>-</v>
          </cell>
          <cell r="BU519">
            <v>41113</v>
          </cell>
          <cell r="BV519">
            <v>41113</v>
          </cell>
          <cell r="BW519">
            <v>0</v>
          </cell>
          <cell r="BX519">
            <v>0</v>
          </cell>
          <cell r="BY519">
            <v>0</v>
          </cell>
          <cell r="BZ519" t="str">
            <v>-</v>
          </cell>
          <cell r="CA519" t="str">
            <v>-</v>
          </cell>
          <cell r="CB519" t="str">
            <v>X</v>
          </cell>
          <cell r="CC519">
            <v>1</v>
          </cell>
          <cell r="CD519">
            <v>0</v>
          </cell>
          <cell r="CE519">
            <v>0</v>
          </cell>
          <cell r="CF519">
            <v>0</v>
          </cell>
          <cell r="CG519">
            <v>0</v>
          </cell>
          <cell r="CH519">
            <v>0</v>
          </cell>
          <cell r="CI519">
            <v>0</v>
          </cell>
          <cell r="CJ519">
            <v>0</v>
          </cell>
          <cell r="CK519">
            <v>0</v>
          </cell>
          <cell r="CL519">
            <v>0</v>
          </cell>
          <cell r="CM519">
            <v>0</v>
          </cell>
          <cell r="CN519">
            <v>0</v>
          </cell>
          <cell r="CO519">
            <v>0</v>
          </cell>
        </row>
        <row r="520">
          <cell r="B520" t="str">
            <v>A2115858-01</v>
          </cell>
          <cell r="C520" t="str">
            <v>Riese</v>
          </cell>
          <cell r="D520" t="str">
            <v>DeRoo</v>
          </cell>
          <cell r="E520">
            <v>0</v>
          </cell>
          <cell r="F520">
            <v>0</v>
          </cell>
          <cell r="G520">
            <v>0</v>
          </cell>
          <cell r="H520" t="str">
            <v>Christina</v>
          </cell>
          <cell r="I520">
            <v>1004497</v>
          </cell>
          <cell r="J520" t="str">
            <v>PLDZ9-P-691 Y P-692</v>
          </cell>
          <cell r="K520">
            <v>0</v>
          </cell>
          <cell r="L520">
            <v>0</v>
          </cell>
          <cell r="M520">
            <v>1</v>
          </cell>
          <cell r="N520" t="str">
            <v>LMV311A</v>
          </cell>
          <cell r="O520">
            <v>52225</v>
          </cell>
          <cell r="P520">
            <v>0</v>
          </cell>
          <cell r="Q520" t="str">
            <v>STD</v>
          </cell>
          <cell r="R520" t="str">
            <v>PA</v>
          </cell>
          <cell r="S520" t="str">
            <v>N</v>
          </cell>
          <cell r="T520" t="str">
            <v>N</v>
          </cell>
          <cell r="U520">
            <v>0</v>
          </cell>
          <cell r="V520">
            <v>40986</v>
          </cell>
          <cell r="W520">
            <v>41054</v>
          </cell>
          <cell r="X520">
            <v>41054</v>
          </cell>
          <cell r="Y520">
            <v>0</v>
          </cell>
          <cell r="Z520">
            <v>40993</v>
          </cell>
          <cell r="AA520">
            <v>40993</v>
          </cell>
          <cell r="AB520">
            <v>40993</v>
          </cell>
          <cell r="AC520">
            <v>40942</v>
          </cell>
          <cell r="AD520">
            <v>40956</v>
          </cell>
          <cell r="AE520">
            <v>41006</v>
          </cell>
          <cell r="AF520">
            <v>41009</v>
          </cell>
          <cell r="AG520">
            <v>0</v>
          </cell>
          <cell r="AH520">
            <v>41024</v>
          </cell>
          <cell r="AI520" t="str">
            <v>-</v>
          </cell>
          <cell r="AJ520">
            <v>17</v>
          </cell>
          <cell r="AK520">
            <v>9.7142857142857135</v>
          </cell>
          <cell r="AL520">
            <v>0</v>
          </cell>
          <cell r="AM520">
            <v>0</v>
          </cell>
          <cell r="AN520">
            <v>0</v>
          </cell>
          <cell r="AO520">
            <v>0</v>
          </cell>
          <cell r="AP520">
            <v>0</v>
          </cell>
          <cell r="AQ520">
            <v>0</v>
          </cell>
          <cell r="AR520">
            <v>0</v>
          </cell>
          <cell r="AS520">
            <v>0</v>
          </cell>
          <cell r="AT520">
            <v>0</v>
          </cell>
          <cell r="AU520">
            <v>0</v>
          </cell>
          <cell r="AV520">
            <v>41012</v>
          </cell>
          <cell r="AW520">
            <v>0</v>
          </cell>
          <cell r="AX520">
            <v>41017</v>
          </cell>
          <cell r="AY520">
            <v>41054</v>
          </cell>
          <cell r="AZ520">
            <v>68</v>
          </cell>
          <cell r="BA520">
            <v>20</v>
          </cell>
          <cell r="BB520" t="str">
            <v>Late</v>
          </cell>
          <cell r="BC520" t="str">
            <v/>
          </cell>
          <cell r="BD520" t="str">
            <v>FCA</v>
          </cell>
          <cell r="BE520" t="str">
            <v>ARVADA</v>
          </cell>
          <cell r="BF520" t="str">
            <v>BRAZIL</v>
          </cell>
          <cell r="BG520">
            <v>0</v>
          </cell>
          <cell r="BH520" t="str">
            <v>SI</v>
          </cell>
          <cell r="BI520" t="str">
            <v>INCOTERMS 2000</v>
          </cell>
          <cell r="BJ520">
            <v>40993</v>
          </cell>
          <cell r="BK520">
            <v>41000</v>
          </cell>
          <cell r="BL520">
            <v>41000</v>
          </cell>
          <cell r="BM520">
            <v>41014</v>
          </cell>
          <cell r="BN520">
            <v>41068</v>
          </cell>
          <cell r="BO520">
            <v>41075</v>
          </cell>
          <cell r="BP520" t="str">
            <v>X</v>
          </cell>
          <cell r="BQ520" t="str">
            <v>X</v>
          </cell>
          <cell r="BR520" t="str">
            <v>X</v>
          </cell>
          <cell r="BS520" t="str">
            <v>X</v>
          </cell>
          <cell r="BT520" t="str">
            <v>X</v>
          </cell>
          <cell r="BU520" t="str">
            <v>X</v>
          </cell>
          <cell r="BV520" t="str">
            <v>X</v>
          </cell>
          <cell r="BW520">
            <v>0</v>
          </cell>
          <cell r="BX520">
            <v>0</v>
          </cell>
          <cell r="BY520">
            <v>0</v>
          </cell>
          <cell r="BZ520" t="str">
            <v>X</v>
          </cell>
          <cell r="CA520" t="str">
            <v>X</v>
          </cell>
          <cell r="CB520" t="str">
            <v>X</v>
          </cell>
          <cell r="CC520">
            <v>1</v>
          </cell>
          <cell r="CD520">
            <v>0</v>
          </cell>
          <cell r="CE520">
            <v>0</v>
          </cell>
          <cell r="CF520">
            <v>0</v>
          </cell>
          <cell r="CG520">
            <v>0</v>
          </cell>
          <cell r="CH520">
            <v>0</v>
          </cell>
          <cell r="CI520">
            <v>0</v>
          </cell>
          <cell r="CJ520">
            <v>0</v>
          </cell>
          <cell r="CK520">
            <v>0</v>
          </cell>
          <cell r="CL520">
            <v>0</v>
          </cell>
          <cell r="CM520">
            <v>0</v>
          </cell>
          <cell r="CN520">
            <v>0</v>
          </cell>
          <cell r="CO520">
            <v>0</v>
          </cell>
        </row>
        <row r="521">
          <cell r="B521" t="str">
            <v>A2126063-02</v>
          </cell>
          <cell r="C521" t="str">
            <v>Kern Oil &amp; Refining Co.</v>
          </cell>
          <cell r="D521" t="str">
            <v>Kanous</v>
          </cell>
          <cell r="E521">
            <v>0</v>
          </cell>
          <cell r="F521">
            <v>0</v>
          </cell>
          <cell r="G521">
            <v>0</v>
          </cell>
          <cell r="H521" t="str">
            <v>Madeleine</v>
          </cell>
          <cell r="I521">
            <v>48667</v>
          </cell>
          <cell r="J521">
            <v>0</v>
          </cell>
          <cell r="K521">
            <v>0</v>
          </cell>
          <cell r="L521">
            <v>0</v>
          </cell>
          <cell r="M521">
            <v>1</v>
          </cell>
          <cell r="N521" t="str">
            <v>LMV-801</v>
          </cell>
          <cell r="O521">
            <v>19500</v>
          </cell>
          <cell r="P521">
            <v>0</v>
          </cell>
          <cell r="Q521" t="str">
            <v>STD</v>
          </cell>
          <cell r="R521" t="str">
            <v>PA</v>
          </cell>
          <cell r="S521" t="str">
            <v>N</v>
          </cell>
          <cell r="T521" t="str">
            <v>Y</v>
          </cell>
          <cell r="U521">
            <v>0</v>
          </cell>
          <cell r="V521">
            <v>41011</v>
          </cell>
          <cell r="W521">
            <v>41054</v>
          </cell>
          <cell r="X521">
            <v>41079</v>
          </cell>
          <cell r="Y521">
            <v>0</v>
          </cell>
          <cell r="Z521">
            <v>41018</v>
          </cell>
          <cell r="AA521">
            <v>41018</v>
          </cell>
          <cell r="AB521">
            <v>41018</v>
          </cell>
          <cell r="AC521">
            <v>40967</v>
          </cell>
          <cell r="AD521">
            <v>40981</v>
          </cell>
          <cell r="AE521">
            <v>41006</v>
          </cell>
          <cell r="AF521">
            <v>41009</v>
          </cell>
          <cell r="AG521">
            <v>0</v>
          </cell>
          <cell r="AH521">
            <v>41049</v>
          </cell>
          <cell r="AI521" t="str">
            <v>-</v>
          </cell>
          <cell r="AJ521">
            <v>-3</v>
          </cell>
          <cell r="AK521">
            <v>9.7142857142857135</v>
          </cell>
          <cell r="AL521">
            <v>0</v>
          </cell>
          <cell r="AM521">
            <v>0</v>
          </cell>
          <cell r="AN521">
            <v>0</v>
          </cell>
          <cell r="AO521">
            <v>0</v>
          </cell>
          <cell r="AP521">
            <v>40931</v>
          </cell>
          <cell r="AQ521">
            <v>40931</v>
          </cell>
          <cell r="AR521">
            <v>0</v>
          </cell>
          <cell r="AS521">
            <v>0</v>
          </cell>
          <cell r="AT521">
            <v>0</v>
          </cell>
          <cell r="AU521">
            <v>0</v>
          </cell>
          <cell r="AV521">
            <v>41015</v>
          </cell>
          <cell r="AW521">
            <v>0</v>
          </cell>
          <cell r="AX521">
            <v>41023</v>
          </cell>
          <cell r="AY521">
            <v>41089</v>
          </cell>
          <cell r="AZ521">
            <v>78</v>
          </cell>
          <cell r="BA521">
            <v>3</v>
          </cell>
          <cell r="BB521" t="str">
            <v>Late</v>
          </cell>
          <cell r="BC521" t="str">
            <v>On-Time/Early</v>
          </cell>
          <cell r="BD521" t="str">
            <v>FCA</v>
          </cell>
          <cell r="BE521" t="str">
            <v>Arvada</v>
          </cell>
          <cell r="BF521" t="str">
            <v>USA</v>
          </cell>
          <cell r="BG521">
            <v>0</v>
          </cell>
          <cell r="BH521" t="str">
            <v>WA</v>
          </cell>
          <cell r="BI521">
            <v>0</v>
          </cell>
          <cell r="BJ521">
            <v>41018</v>
          </cell>
          <cell r="BK521">
            <v>41025</v>
          </cell>
          <cell r="BL521">
            <v>41025</v>
          </cell>
          <cell r="BM521">
            <v>41039</v>
          </cell>
          <cell r="BN521">
            <v>41093</v>
          </cell>
          <cell r="BO521">
            <v>41100</v>
          </cell>
          <cell r="BP521" t="str">
            <v>X</v>
          </cell>
          <cell r="BQ521" t="str">
            <v>X</v>
          </cell>
          <cell r="BR521" t="str">
            <v>X</v>
          </cell>
          <cell r="BS521" t="str">
            <v>X</v>
          </cell>
          <cell r="BT521" t="str">
            <v>X</v>
          </cell>
          <cell r="BU521" t="str">
            <v>X</v>
          </cell>
          <cell r="BV521" t="str">
            <v>X</v>
          </cell>
          <cell r="BW521">
            <v>0</v>
          </cell>
          <cell r="BX521">
            <v>0</v>
          </cell>
          <cell r="BY521">
            <v>0</v>
          </cell>
          <cell r="BZ521" t="str">
            <v>X</v>
          </cell>
          <cell r="CA521" t="str">
            <v>X</v>
          </cell>
          <cell r="CB521" t="str">
            <v>X</v>
          </cell>
          <cell r="CC521">
            <v>1</v>
          </cell>
          <cell r="CD521">
            <v>0</v>
          </cell>
          <cell r="CE521">
            <v>0</v>
          </cell>
          <cell r="CF521">
            <v>0</v>
          </cell>
          <cell r="CG521">
            <v>0</v>
          </cell>
          <cell r="CH521">
            <v>0</v>
          </cell>
          <cell r="CI521">
            <v>0</v>
          </cell>
          <cell r="CJ521">
            <v>0</v>
          </cell>
          <cell r="CK521">
            <v>0</v>
          </cell>
          <cell r="CL521">
            <v>0</v>
          </cell>
          <cell r="CM521">
            <v>0</v>
          </cell>
          <cell r="CN521">
            <v>0</v>
          </cell>
          <cell r="CO521">
            <v>0</v>
          </cell>
        </row>
        <row r="522">
          <cell r="B522" t="str">
            <v>A2079165-01-02</v>
          </cell>
          <cell r="C522" t="str">
            <v>SAJ/LG CHEMICAL</v>
          </cell>
          <cell r="D522" t="str">
            <v>Jazmines</v>
          </cell>
          <cell r="E522">
            <v>0</v>
          </cell>
          <cell r="F522">
            <v>0</v>
          </cell>
          <cell r="G522">
            <v>0</v>
          </cell>
          <cell r="H522" t="str">
            <v>Audrey</v>
          </cell>
          <cell r="I522" t="str">
            <v>SNT38E-1050</v>
          </cell>
          <cell r="J522">
            <v>0</v>
          </cell>
          <cell r="K522">
            <v>0</v>
          </cell>
          <cell r="L522">
            <v>0</v>
          </cell>
          <cell r="M522">
            <v>2</v>
          </cell>
          <cell r="N522" t="str">
            <v>LMV-311</v>
          </cell>
          <cell r="O522">
            <v>255989</v>
          </cell>
          <cell r="P522">
            <v>0</v>
          </cell>
          <cell r="Q522" t="str">
            <v>CPX</v>
          </cell>
          <cell r="R522" t="str">
            <v>PC</v>
          </cell>
          <cell r="S522" t="str">
            <v>N</v>
          </cell>
          <cell r="T522" t="str">
            <v>N</v>
          </cell>
          <cell r="U522">
            <v>0</v>
          </cell>
          <cell r="V522">
            <v>40891</v>
          </cell>
          <cell r="W522">
            <v>41068</v>
          </cell>
          <cell r="X522">
            <v>41143</v>
          </cell>
          <cell r="Y522">
            <v>0</v>
          </cell>
          <cell r="Z522">
            <v>40898</v>
          </cell>
          <cell r="AA522">
            <v>40898</v>
          </cell>
          <cell r="AB522">
            <v>40898</v>
          </cell>
          <cell r="AC522">
            <v>41031</v>
          </cell>
          <cell r="AD522">
            <v>41045</v>
          </cell>
          <cell r="AE522">
            <v>41006</v>
          </cell>
          <cell r="AF522">
            <v>41009</v>
          </cell>
          <cell r="AG522">
            <v>0</v>
          </cell>
          <cell r="AH522">
            <v>41113</v>
          </cell>
          <cell r="AI522" t="str">
            <v>-</v>
          </cell>
          <cell r="AJ522">
            <v>85</v>
          </cell>
          <cell r="AK522">
            <v>36</v>
          </cell>
          <cell r="AL522">
            <v>0</v>
          </cell>
          <cell r="AM522">
            <v>0</v>
          </cell>
          <cell r="AN522">
            <v>0</v>
          </cell>
          <cell r="AO522">
            <v>0</v>
          </cell>
          <cell r="AP522">
            <v>0</v>
          </cell>
          <cell r="AQ522">
            <v>0</v>
          </cell>
          <cell r="AR522">
            <v>0</v>
          </cell>
          <cell r="AS522">
            <v>0</v>
          </cell>
          <cell r="AT522">
            <v>0</v>
          </cell>
          <cell r="AU522">
            <v>0</v>
          </cell>
          <cell r="AV522">
            <v>41074</v>
          </cell>
          <cell r="AW522">
            <v>0</v>
          </cell>
          <cell r="AX522">
            <v>41085</v>
          </cell>
          <cell r="AY522">
            <v>41144</v>
          </cell>
          <cell r="AZ522">
            <v>253</v>
          </cell>
          <cell r="BA522">
            <v>132</v>
          </cell>
          <cell r="BB522" t="str">
            <v>Late</v>
          </cell>
          <cell r="BC522" t="str">
            <v/>
          </cell>
          <cell r="BD522" t="str">
            <v>EXW</v>
          </cell>
          <cell r="BE522" t="str">
            <v>ARVADA</v>
          </cell>
          <cell r="BF522" t="str">
            <v>KOREA</v>
          </cell>
          <cell r="BG522">
            <v>0</v>
          </cell>
          <cell r="BH522">
            <v>0</v>
          </cell>
          <cell r="BI522">
            <v>0</v>
          </cell>
          <cell r="BJ522">
            <v>40898</v>
          </cell>
          <cell r="BK522">
            <v>40905</v>
          </cell>
          <cell r="BL522">
            <v>40914</v>
          </cell>
          <cell r="BM522">
            <v>40919</v>
          </cell>
          <cell r="BN522">
            <v>41157</v>
          </cell>
          <cell r="BO522">
            <v>41164</v>
          </cell>
          <cell r="BP522" t="str">
            <v>x</v>
          </cell>
          <cell r="BQ522" t="str">
            <v>X</v>
          </cell>
          <cell r="BR522" t="str">
            <v>X</v>
          </cell>
          <cell r="BS522" t="str">
            <v>X</v>
          </cell>
          <cell r="BT522" t="str">
            <v>X</v>
          </cell>
          <cell r="BU522" t="str">
            <v>X</v>
          </cell>
          <cell r="BV522">
            <v>41442</v>
          </cell>
          <cell r="BW522">
            <v>0</v>
          </cell>
          <cell r="BX522">
            <v>0</v>
          </cell>
          <cell r="BY522">
            <v>0</v>
          </cell>
          <cell r="BZ522" t="str">
            <v>X</v>
          </cell>
          <cell r="CA522" t="str">
            <v>X</v>
          </cell>
          <cell r="CB522" t="str">
            <v>X</v>
          </cell>
          <cell r="CC522">
            <v>1</v>
          </cell>
          <cell r="CD522">
            <v>0</v>
          </cell>
          <cell r="CE522">
            <v>0</v>
          </cell>
          <cell r="CF522">
            <v>0</v>
          </cell>
          <cell r="CG522">
            <v>0</v>
          </cell>
          <cell r="CH522">
            <v>0</v>
          </cell>
          <cell r="CI522">
            <v>0</v>
          </cell>
          <cell r="CJ522">
            <v>0</v>
          </cell>
          <cell r="CK522">
            <v>0</v>
          </cell>
          <cell r="CL522">
            <v>0</v>
          </cell>
          <cell r="CM522">
            <v>0</v>
          </cell>
          <cell r="CN522">
            <v>0</v>
          </cell>
          <cell r="CO522">
            <v>0</v>
          </cell>
        </row>
        <row r="523">
          <cell r="B523" t="str">
            <v>A2079165-03-04</v>
          </cell>
          <cell r="C523" t="str">
            <v>SAJ/LG CHEMICAL</v>
          </cell>
          <cell r="D523" t="str">
            <v>Jazmines</v>
          </cell>
          <cell r="E523">
            <v>0</v>
          </cell>
          <cell r="F523">
            <v>0</v>
          </cell>
          <cell r="G523">
            <v>0</v>
          </cell>
          <cell r="H523" t="str">
            <v>Audrey</v>
          </cell>
          <cell r="I523" t="str">
            <v>SNT38E-1050</v>
          </cell>
          <cell r="J523">
            <v>0</v>
          </cell>
          <cell r="K523">
            <v>0</v>
          </cell>
          <cell r="L523">
            <v>0</v>
          </cell>
          <cell r="M523">
            <v>2</v>
          </cell>
          <cell r="N523" t="str">
            <v>LMV-311Z</v>
          </cell>
          <cell r="O523">
            <v>215640</v>
          </cell>
          <cell r="P523">
            <v>0</v>
          </cell>
          <cell r="Q523" t="str">
            <v>CPX</v>
          </cell>
          <cell r="R523" t="str">
            <v>PC</v>
          </cell>
          <cell r="S523" t="str">
            <v>N</v>
          </cell>
          <cell r="T523" t="str">
            <v>N</v>
          </cell>
          <cell r="U523">
            <v>0</v>
          </cell>
          <cell r="V523">
            <v>40891</v>
          </cell>
          <cell r="W523">
            <v>41068</v>
          </cell>
          <cell r="X523">
            <v>41143</v>
          </cell>
          <cell r="Y523">
            <v>0</v>
          </cell>
          <cell r="Z523">
            <v>40898</v>
          </cell>
          <cell r="AA523">
            <v>40898</v>
          </cell>
          <cell r="AB523">
            <v>40898</v>
          </cell>
          <cell r="AC523">
            <v>41031</v>
          </cell>
          <cell r="AD523">
            <v>41045</v>
          </cell>
          <cell r="AE523">
            <v>41006</v>
          </cell>
          <cell r="AF523">
            <v>41009</v>
          </cell>
          <cell r="AG523">
            <v>0</v>
          </cell>
          <cell r="AH523">
            <v>41113</v>
          </cell>
          <cell r="AI523" t="str">
            <v>-</v>
          </cell>
          <cell r="AJ523">
            <v>85</v>
          </cell>
          <cell r="AK523">
            <v>36</v>
          </cell>
          <cell r="AL523">
            <v>0</v>
          </cell>
          <cell r="AM523">
            <v>0</v>
          </cell>
          <cell r="AN523">
            <v>0</v>
          </cell>
          <cell r="AO523">
            <v>0</v>
          </cell>
          <cell r="AP523">
            <v>0</v>
          </cell>
          <cell r="AQ523">
            <v>0</v>
          </cell>
          <cell r="AR523">
            <v>0</v>
          </cell>
          <cell r="AS523">
            <v>0</v>
          </cell>
          <cell r="AT523">
            <v>0</v>
          </cell>
          <cell r="AU523">
            <v>0</v>
          </cell>
          <cell r="AV523">
            <v>41089</v>
          </cell>
          <cell r="AW523">
            <v>0</v>
          </cell>
          <cell r="AX523">
            <v>41096</v>
          </cell>
          <cell r="AY523">
            <v>41144</v>
          </cell>
          <cell r="AZ523">
            <v>253</v>
          </cell>
          <cell r="BA523">
            <v>143</v>
          </cell>
          <cell r="BB523" t="str">
            <v>Late</v>
          </cell>
          <cell r="BC523" t="str">
            <v/>
          </cell>
          <cell r="BD523" t="str">
            <v xml:space="preserve">FOB </v>
          </cell>
          <cell r="BE523" t="str">
            <v>Arvada</v>
          </cell>
          <cell r="BF523" t="str">
            <v>KOREA</v>
          </cell>
          <cell r="BG523">
            <v>0</v>
          </cell>
          <cell r="BH523">
            <v>0</v>
          </cell>
          <cell r="BI523">
            <v>0</v>
          </cell>
          <cell r="BJ523">
            <v>40898</v>
          </cell>
          <cell r="BK523">
            <v>40905</v>
          </cell>
          <cell r="BL523">
            <v>40914</v>
          </cell>
          <cell r="BM523">
            <v>40919</v>
          </cell>
          <cell r="BN523">
            <v>41157</v>
          </cell>
          <cell r="BO523">
            <v>41164</v>
          </cell>
          <cell r="BP523" t="str">
            <v>x</v>
          </cell>
          <cell r="BQ523" t="str">
            <v>X</v>
          </cell>
          <cell r="BR523" t="str">
            <v>X</v>
          </cell>
          <cell r="BS523" t="str">
            <v>X</v>
          </cell>
          <cell r="BT523" t="str">
            <v>X</v>
          </cell>
          <cell r="BU523" t="str">
            <v>X</v>
          </cell>
          <cell r="BV523">
            <v>41131</v>
          </cell>
          <cell r="BW523">
            <v>0</v>
          </cell>
          <cell r="BX523">
            <v>0</v>
          </cell>
          <cell r="BY523">
            <v>0</v>
          </cell>
          <cell r="BZ523" t="str">
            <v>X</v>
          </cell>
          <cell r="CA523" t="str">
            <v>X</v>
          </cell>
          <cell r="CB523" t="str">
            <v>X</v>
          </cell>
          <cell r="CC523">
            <v>1</v>
          </cell>
          <cell r="CD523">
            <v>0</v>
          </cell>
          <cell r="CE523">
            <v>0</v>
          </cell>
          <cell r="CF523">
            <v>0</v>
          </cell>
          <cell r="CG523">
            <v>0</v>
          </cell>
          <cell r="CH523">
            <v>0</v>
          </cell>
          <cell r="CI523">
            <v>0</v>
          </cell>
          <cell r="CJ523">
            <v>0</v>
          </cell>
          <cell r="CK523">
            <v>0</v>
          </cell>
          <cell r="CL523">
            <v>0</v>
          </cell>
          <cell r="CM523">
            <v>0</v>
          </cell>
          <cell r="CN523">
            <v>0</v>
          </cell>
          <cell r="CO523">
            <v>0</v>
          </cell>
        </row>
        <row r="524">
          <cell r="B524" t="str">
            <v>A2086754-01-02</v>
          </cell>
          <cell r="C524" t="str">
            <v>Tesoro/Mustang Engineering</v>
          </cell>
          <cell r="D524" t="str">
            <v>Kennedy</v>
          </cell>
          <cell r="E524">
            <v>0</v>
          </cell>
          <cell r="F524">
            <v>0</v>
          </cell>
          <cell r="G524">
            <v>0</v>
          </cell>
          <cell r="H524" t="str">
            <v>Christina</v>
          </cell>
          <cell r="I524" t="str">
            <v>18468-302.0-007</v>
          </cell>
          <cell r="J524" t="str">
            <v>P-3641, P-3647</v>
          </cell>
          <cell r="K524">
            <v>0</v>
          </cell>
          <cell r="L524">
            <v>0</v>
          </cell>
          <cell r="M524">
            <v>2</v>
          </cell>
          <cell r="N524" t="str">
            <v>LMV801Z</v>
          </cell>
          <cell r="O524">
            <v>144938</v>
          </cell>
          <cell r="P524">
            <v>0</v>
          </cell>
          <cell r="Q524" t="str">
            <v>MCPX</v>
          </cell>
          <cell r="R524" t="str">
            <v>PB</v>
          </cell>
          <cell r="S524" t="str">
            <v>N</v>
          </cell>
          <cell r="T524" t="str">
            <v>no</v>
          </cell>
          <cell r="U524">
            <v>0</v>
          </cell>
          <cell r="V524">
            <v>40914</v>
          </cell>
          <cell r="W524">
            <v>41065</v>
          </cell>
          <cell r="X524">
            <v>41090</v>
          </cell>
          <cell r="Y524">
            <v>0</v>
          </cell>
          <cell r="Z524">
            <v>40921</v>
          </cell>
          <cell r="AA524">
            <v>40921</v>
          </cell>
          <cell r="AB524">
            <v>40921</v>
          </cell>
          <cell r="AC524">
            <v>40978</v>
          </cell>
          <cell r="AD524">
            <v>40992</v>
          </cell>
          <cell r="AE524">
            <v>41010</v>
          </cell>
          <cell r="AF524">
            <v>41013</v>
          </cell>
          <cell r="AG524">
            <v>0</v>
          </cell>
          <cell r="AH524">
            <v>41060</v>
          </cell>
          <cell r="AI524" t="str">
            <v>-</v>
          </cell>
          <cell r="AJ524">
            <v>71</v>
          </cell>
          <cell r="AK524">
            <v>25.142857142857142</v>
          </cell>
          <cell r="AL524">
            <v>0</v>
          </cell>
          <cell r="AM524">
            <v>0</v>
          </cell>
          <cell r="AN524">
            <v>0</v>
          </cell>
          <cell r="AO524">
            <v>0</v>
          </cell>
          <cell r="AP524">
            <v>0</v>
          </cell>
          <cell r="AQ524">
            <v>0</v>
          </cell>
          <cell r="AR524">
            <v>0</v>
          </cell>
          <cell r="AS524">
            <v>0</v>
          </cell>
          <cell r="AT524">
            <v>0</v>
          </cell>
          <cell r="AU524">
            <v>0</v>
          </cell>
          <cell r="AV524">
            <v>41022</v>
          </cell>
          <cell r="AW524">
            <v>0</v>
          </cell>
          <cell r="AX524">
            <v>41029</v>
          </cell>
          <cell r="AY524">
            <v>41071</v>
          </cell>
          <cell r="AZ524">
            <v>157</v>
          </cell>
          <cell r="BA524">
            <v>77</v>
          </cell>
          <cell r="BB524" t="str">
            <v>Late</v>
          </cell>
          <cell r="BC524" t="str">
            <v/>
          </cell>
          <cell r="BD524" t="str">
            <v>FCA</v>
          </cell>
          <cell r="BE524" t="str">
            <v>Arvada</v>
          </cell>
          <cell r="BF524" t="str">
            <v>USA</v>
          </cell>
          <cell r="BG524">
            <v>0</v>
          </cell>
          <cell r="BH524" t="str">
            <v>SI</v>
          </cell>
          <cell r="BI524">
            <v>0</v>
          </cell>
          <cell r="BJ524">
            <v>40921</v>
          </cell>
          <cell r="BK524">
            <v>40928</v>
          </cell>
          <cell r="BL524">
            <v>40930</v>
          </cell>
          <cell r="BM524">
            <v>40942</v>
          </cell>
          <cell r="BN524">
            <v>41104</v>
          </cell>
          <cell r="BO524">
            <v>41111</v>
          </cell>
          <cell r="BP524" t="str">
            <v>X</v>
          </cell>
          <cell r="BQ524" t="str">
            <v>X</v>
          </cell>
          <cell r="BR524" t="str">
            <v>X</v>
          </cell>
          <cell r="BS524" t="str">
            <v>X</v>
          </cell>
          <cell r="BT524" t="str">
            <v>X</v>
          </cell>
          <cell r="BU524" t="str">
            <v>X</v>
          </cell>
          <cell r="BV524" t="str">
            <v>X</v>
          </cell>
          <cell r="BW524">
            <v>0</v>
          </cell>
          <cell r="BX524">
            <v>0</v>
          </cell>
          <cell r="BY524">
            <v>0</v>
          </cell>
          <cell r="BZ524" t="str">
            <v>X</v>
          </cell>
          <cell r="CA524" t="str">
            <v>X</v>
          </cell>
          <cell r="CB524" t="str">
            <v>X</v>
          </cell>
          <cell r="CC524">
            <v>1</v>
          </cell>
          <cell r="CD524">
            <v>0</v>
          </cell>
          <cell r="CE524">
            <v>0</v>
          </cell>
          <cell r="CF524">
            <v>0</v>
          </cell>
          <cell r="CG524">
            <v>0</v>
          </cell>
          <cell r="CH524">
            <v>0</v>
          </cell>
          <cell r="CI524">
            <v>0</v>
          </cell>
          <cell r="CJ524">
            <v>0</v>
          </cell>
          <cell r="CK524">
            <v>0</v>
          </cell>
          <cell r="CL524">
            <v>0</v>
          </cell>
          <cell r="CM524">
            <v>0</v>
          </cell>
          <cell r="CN524">
            <v>0</v>
          </cell>
          <cell r="CO524">
            <v>0</v>
          </cell>
        </row>
        <row r="525">
          <cell r="B525" t="str">
            <v>A2121619-01</v>
          </cell>
          <cell r="C525" t="str">
            <v>Exxon Mobil</v>
          </cell>
          <cell r="D525" t="str">
            <v>DeRoo</v>
          </cell>
          <cell r="E525">
            <v>0</v>
          </cell>
          <cell r="F525">
            <v>0</v>
          </cell>
          <cell r="G525">
            <v>0</v>
          </cell>
          <cell r="H525" t="str">
            <v>Christina</v>
          </cell>
          <cell r="I525">
            <v>4550905137</v>
          </cell>
          <cell r="J525">
            <v>0</v>
          </cell>
          <cell r="K525">
            <v>0</v>
          </cell>
          <cell r="L525">
            <v>0</v>
          </cell>
          <cell r="M525">
            <v>1</v>
          </cell>
          <cell r="N525" t="str">
            <v>LMV322</v>
          </cell>
          <cell r="O525">
            <v>18310.62</v>
          </cell>
          <cell r="P525">
            <v>0</v>
          </cell>
          <cell r="Q525" t="str">
            <v>STD</v>
          </cell>
          <cell r="R525" t="str">
            <v>PA</v>
          </cell>
          <cell r="S525" t="str">
            <v>N</v>
          </cell>
          <cell r="T525" t="str">
            <v>N</v>
          </cell>
          <cell r="U525">
            <v>0</v>
          </cell>
          <cell r="V525">
            <v>40998</v>
          </cell>
          <cell r="W525">
            <v>41058</v>
          </cell>
          <cell r="X525">
            <v>41106</v>
          </cell>
          <cell r="Y525">
            <v>0</v>
          </cell>
          <cell r="Z525">
            <v>41005</v>
          </cell>
          <cell r="AA525">
            <v>41005</v>
          </cell>
          <cell r="AB525">
            <v>41005</v>
          </cell>
          <cell r="AC525">
            <v>40994</v>
          </cell>
          <cell r="AD525">
            <v>41008</v>
          </cell>
          <cell r="AE525">
            <v>41010</v>
          </cell>
          <cell r="AF525">
            <v>41013</v>
          </cell>
          <cell r="AG525">
            <v>0</v>
          </cell>
          <cell r="AH525">
            <v>41076</v>
          </cell>
          <cell r="AI525" t="str">
            <v>-</v>
          </cell>
          <cell r="AJ525">
            <v>11</v>
          </cell>
          <cell r="AK525">
            <v>15.428571428571429</v>
          </cell>
          <cell r="AL525">
            <v>0</v>
          </cell>
          <cell r="AM525">
            <v>0</v>
          </cell>
          <cell r="AN525">
            <v>0</v>
          </cell>
          <cell r="AO525">
            <v>0</v>
          </cell>
          <cell r="AP525">
            <v>0</v>
          </cell>
          <cell r="AQ525">
            <v>0</v>
          </cell>
          <cell r="AR525">
            <v>0</v>
          </cell>
          <cell r="AS525">
            <v>0</v>
          </cell>
          <cell r="AT525">
            <v>0</v>
          </cell>
          <cell r="AU525">
            <v>0</v>
          </cell>
          <cell r="AV525">
            <v>41039</v>
          </cell>
          <cell r="AW525">
            <v>0</v>
          </cell>
          <cell r="AX525">
            <v>41044</v>
          </cell>
          <cell r="AY525">
            <v>41087</v>
          </cell>
          <cell r="AZ525">
            <v>89</v>
          </cell>
          <cell r="BA525">
            <v>30</v>
          </cell>
          <cell r="BB525" t="str">
            <v>Late</v>
          </cell>
          <cell r="BC525" t="str">
            <v/>
          </cell>
          <cell r="BD525" t="str">
            <v>FCA</v>
          </cell>
          <cell r="BE525" t="str">
            <v>Arvada</v>
          </cell>
          <cell r="BF525" t="str">
            <v>USA</v>
          </cell>
          <cell r="BG525">
            <v>0</v>
          </cell>
          <cell r="BH525" t="str">
            <v>SI</v>
          </cell>
          <cell r="BI525">
            <v>0</v>
          </cell>
          <cell r="BJ525">
            <v>41005</v>
          </cell>
          <cell r="BK525">
            <v>41012</v>
          </cell>
          <cell r="BL525">
            <v>41012</v>
          </cell>
          <cell r="BM525">
            <v>41026</v>
          </cell>
          <cell r="BN525">
            <v>41120</v>
          </cell>
          <cell r="BO525">
            <v>41127</v>
          </cell>
          <cell r="BP525" t="str">
            <v>X</v>
          </cell>
          <cell r="BQ525" t="str">
            <v>X</v>
          </cell>
          <cell r="BR525" t="str">
            <v>X</v>
          </cell>
          <cell r="BS525" t="str">
            <v>X</v>
          </cell>
          <cell r="BT525" t="str">
            <v>X</v>
          </cell>
          <cell r="BU525" t="str">
            <v>X</v>
          </cell>
          <cell r="BV525" t="str">
            <v>X</v>
          </cell>
          <cell r="BW525">
            <v>0</v>
          </cell>
          <cell r="BX525">
            <v>0</v>
          </cell>
          <cell r="BY525">
            <v>0</v>
          </cell>
          <cell r="BZ525" t="str">
            <v>X</v>
          </cell>
          <cell r="CA525" t="str">
            <v>X</v>
          </cell>
          <cell r="CB525" t="str">
            <v>X</v>
          </cell>
          <cell r="CC525">
            <v>1</v>
          </cell>
          <cell r="CD525">
            <v>0</v>
          </cell>
          <cell r="CE525">
            <v>0</v>
          </cell>
          <cell r="CF525">
            <v>0</v>
          </cell>
          <cell r="CG525">
            <v>0</v>
          </cell>
          <cell r="CH525">
            <v>0</v>
          </cell>
          <cell r="CI525">
            <v>0</v>
          </cell>
          <cell r="CJ525">
            <v>0</v>
          </cell>
          <cell r="CK525">
            <v>0</v>
          </cell>
          <cell r="CL525">
            <v>0</v>
          </cell>
          <cell r="CM525">
            <v>0</v>
          </cell>
          <cell r="CN525">
            <v>0</v>
          </cell>
          <cell r="CO525">
            <v>0</v>
          </cell>
        </row>
        <row r="526">
          <cell r="B526" t="str">
            <v>A2109775-01-02</v>
          </cell>
          <cell r="C526" t="str">
            <v>Winn Consulting &amp; Services, Inc.</v>
          </cell>
          <cell r="D526" t="str">
            <v>Elkins</v>
          </cell>
          <cell r="E526">
            <v>0</v>
          </cell>
          <cell r="F526">
            <v>0</v>
          </cell>
          <cell r="G526">
            <v>0</v>
          </cell>
          <cell r="H526" t="str">
            <v>Madeleine</v>
          </cell>
          <cell r="I526" t="str">
            <v>W-12-005-20-005</v>
          </cell>
          <cell r="J526">
            <v>0</v>
          </cell>
          <cell r="K526">
            <v>0</v>
          </cell>
          <cell r="L526">
            <v>0</v>
          </cell>
          <cell r="M526">
            <v>2</v>
          </cell>
          <cell r="N526" t="str">
            <v>LMV-806</v>
          </cell>
          <cell r="O526">
            <v>37263</v>
          </cell>
          <cell r="P526">
            <v>0</v>
          </cell>
          <cell r="Q526" t="str">
            <v>STD</v>
          </cell>
          <cell r="R526" t="str">
            <v>PA</v>
          </cell>
          <cell r="S526" t="str">
            <v>N</v>
          </cell>
          <cell r="T526" t="str">
            <v>N</v>
          </cell>
          <cell r="U526">
            <v>0</v>
          </cell>
          <cell r="V526">
            <v>40970</v>
          </cell>
          <cell r="W526">
            <v>41059</v>
          </cell>
          <cell r="X526">
            <v>41075</v>
          </cell>
          <cell r="Y526">
            <v>0</v>
          </cell>
          <cell r="Z526">
            <v>40977</v>
          </cell>
          <cell r="AA526">
            <v>40977</v>
          </cell>
          <cell r="AB526">
            <v>40977</v>
          </cell>
          <cell r="AC526">
            <v>40963</v>
          </cell>
          <cell r="AD526">
            <v>40977</v>
          </cell>
          <cell r="AE526">
            <v>41011</v>
          </cell>
          <cell r="AF526">
            <v>41014</v>
          </cell>
          <cell r="AG526">
            <v>0</v>
          </cell>
          <cell r="AH526">
            <v>41045</v>
          </cell>
          <cell r="AI526" t="str">
            <v>-</v>
          </cell>
          <cell r="AJ526">
            <v>31</v>
          </cell>
          <cell r="AK526">
            <v>15</v>
          </cell>
          <cell r="AL526">
            <v>0</v>
          </cell>
          <cell r="AM526">
            <v>0</v>
          </cell>
          <cell r="AN526">
            <v>0</v>
          </cell>
          <cell r="AO526">
            <v>0</v>
          </cell>
          <cell r="AP526">
            <v>0</v>
          </cell>
          <cell r="AQ526">
            <v>0</v>
          </cell>
          <cell r="AR526">
            <v>0</v>
          </cell>
          <cell r="AS526">
            <v>0</v>
          </cell>
          <cell r="AT526">
            <v>0</v>
          </cell>
          <cell r="AU526">
            <v>0</v>
          </cell>
          <cell r="AV526">
            <v>41019</v>
          </cell>
          <cell r="AW526">
            <v>0</v>
          </cell>
          <cell r="AX526">
            <v>41031</v>
          </cell>
          <cell r="AY526">
            <v>41087</v>
          </cell>
          <cell r="AZ526">
            <v>117</v>
          </cell>
          <cell r="BA526">
            <v>36</v>
          </cell>
          <cell r="BB526" t="str">
            <v>Late</v>
          </cell>
          <cell r="BC526" t="str">
            <v/>
          </cell>
          <cell r="BD526" t="str">
            <v>EXW</v>
          </cell>
          <cell r="BE526" t="str">
            <v>ARVADA</v>
          </cell>
          <cell r="BF526" t="str">
            <v>USA</v>
          </cell>
          <cell r="BG526">
            <v>0</v>
          </cell>
          <cell r="BH526">
            <v>0</v>
          </cell>
          <cell r="BI526">
            <v>0</v>
          </cell>
          <cell r="BJ526">
            <v>40977</v>
          </cell>
          <cell r="BK526">
            <v>40984</v>
          </cell>
          <cell r="BL526">
            <v>40984</v>
          </cell>
          <cell r="BM526">
            <v>40998</v>
          </cell>
          <cell r="BN526">
            <v>41089</v>
          </cell>
          <cell r="BO526">
            <v>41096</v>
          </cell>
          <cell r="BP526" t="str">
            <v>X</v>
          </cell>
          <cell r="BQ526" t="str">
            <v>X</v>
          </cell>
          <cell r="BR526" t="str">
            <v>X</v>
          </cell>
          <cell r="BS526" t="str">
            <v>X</v>
          </cell>
          <cell r="BT526" t="str">
            <v>X</v>
          </cell>
          <cell r="BU526" t="str">
            <v>X</v>
          </cell>
          <cell r="BV526" t="str">
            <v>X</v>
          </cell>
          <cell r="BW526">
            <v>0</v>
          </cell>
          <cell r="BX526">
            <v>0</v>
          </cell>
          <cell r="BY526">
            <v>0</v>
          </cell>
          <cell r="BZ526" t="str">
            <v>X</v>
          </cell>
          <cell r="CA526" t="str">
            <v>X</v>
          </cell>
          <cell r="CB526" t="str">
            <v>X</v>
          </cell>
          <cell r="CC526">
            <v>1</v>
          </cell>
          <cell r="CD526">
            <v>0</v>
          </cell>
          <cell r="CE526">
            <v>0</v>
          </cell>
          <cell r="CF526">
            <v>0</v>
          </cell>
          <cell r="CG526">
            <v>0</v>
          </cell>
          <cell r="CH526">
            <v>0</v>
          </cell>
          <cell r="CI526">
            <v>0</v>
          </cell>
          <cell r="CJ526">
            <v>0</v>
          </cell>
          <cell r="CK526">
            <v>0</v>
          </cell>
          <cell r="CL526">
            <v>0</v>
          </cell>
          <cell r="CM526">
            <v>0</v>
          </cell>
          <cell r="CN526">
            <v>0</v>
          </cell>
          <cell r="CO526">
            <v>0</v>
          </cell>
        </row>
        <row r="527">
          <cell r="B527" t="str">
            <v>A2105215-01</v>
          </cell>
          <cell r="C527" t="str">
            <v>Virgin Islands Water &amp; Power Auth.</v>
          </cell>
          <cell r="D527" t="str">
            <v>DeRoo</v>
          </cell>
          <cell r="E527">
            <v>0</v>
          </cell>
          <cell r="F527">
            <v>0</v>
          </cell>
          <cell r="G527">
            <v>0</v>
          </cell>
          <cell r="H527" t="str">
            <v>Christina</v>
          </cell>
          <cell r="I527">
            <v>59236</v>
          </cell>
          <cell r="J527">
            <v>10733</v>
          </cell>
          <cell r="K527">
            <v>0</v>
          </cell>
          <cell r="L527">
            <v>0</v>
          </cell>
          <cell r="M527">
            <v>1</v>
          </cell>
          <cell r="N527" t="str">
            <v>LMV322</v>
          </cell>
          <cell r="O527">
            <v>45057.19</v>
          </cell>
          <cell r="P527">
            <v>0</v>
          </cell>
          <cell r="Q527" t="str">
            <v>STD</v>
          </cell>
          <cell r="R527" t="str">
            <v>PA</v>
          </cell>
          <cell r="S527" t="str">
            <v>N</v>
          </cell>
          <cell r="T527" t="str">
            <v>N</v>
          </cell>
          <cell r="U527">
            <v>0</v>
          </cell>
          <cell r="V527">
            <v>40959</v>
          </cell>
          <cell r="W527">
            <v>41059</v>
          </cell>
          <cell r="X527">
            <v>41075</v>
          </cell>
          <cell r="Y527">
            <v>0</v>
          </cell>
          <cell r="Z527">
            <v>40966</v>
          </cell>
          <cell r="AA527">
            <v>40966</v>
          </cell>
          <cell r="AB527">
            <v>40966</v>
          </cell>
          <cell r="AC527">
            <v>40963</v>
          </cell>
          <cell r="AD527">
            <v>40977</v>
          </cell>
          <cell r="AE527">
            <v>41011</v>
          </cell>
          <cell r="AF527">
            <v>41014</v>
          </cell>
          <cell r="AG527">
            <v>0</v>
          </cell>
          <cell r="AH527">
            <v>41045</v>
          </cell>
          <cell r="AI527" t="str">
            <v>-</v>
          </cell>
          <cell r="AJ527">
            <v>40</v>
          </cell>
          <cell r="AK527">
            <v>16.571428571428573</v>
          </cell>
          <cell r="AL527">
            <v>0</v>
          </cell>
          <cell r="AM527">
            <v>0</v>
          </cell>
          <cell r="AN527">
            <v>0</v>
          </cell>
          <cell r="AO527">
            <v>0</v>
          </cell>
          <cell r="AP527">
            <v>0</v>
          </cell>
          <cell r="AQ527">
            <v>0</v>
          </cell>
          <cell r="AR527">
            <v>0</v>
          </cell>
          <cell r="AS527">
            <v>0</v>
          </cell>
          <cell r="AT527">
            <v>0</v>
          </cell>
          <cell r="AU527">
            <v>0</v>
          </cell>
          <cell r="AV527">
            <v>41017</v>
          </cell>
          <cell r="AW527">
            <v>0</v>
          </cell>
          <cell r="AX527">
            <v>41025</v>
          </cell>
          <cell r="AY527">
            <v>41086</v>
          </cell>
          <cell r="AZ527">
            <v>127</v>
          </cell>
          <cell r="BA527">
            <v>43</v>
          </cell>
          <cell r="BB527" t="str">
            <v>Late</v>
          </cell>
          <cell r="BC527" t="str">
            <v/>
          </cell>
          <cell r="BD527" t="str">
            <v>FOB</v>
          </cell>
          <cell r="BE527" t="str">
            <v>NEW JERSEY</v>
          </cell>
          <cell r="BF527" t="str">
            <v>USVI</v>
          </cell>
          <cell r="BG527">
            <v>0</v>
          </cell>
          <cell r="BH527">
            <v>0</v>
          </cell>
          <cell r="BI527">
            <v>0</v>
          </cell>
          <cell r="BJ527">
            <v>40966</v>
          </cell>
          <cell r="BK527">
            <v>40973</v>
          </cell>
          <cell r="BL527">
            <v>40973</v>
          </cell>
          <cell r="BM527">
            <v>40987</v>
          </cell>
          <cell r="BN527">
            <v>41089</v>
          </cell>
          <cell r="BO527">
            <v>41096</v>
          </cell>
          <cell r="BP527" t="str">
            <v>X</v>
          </cell>
          <cell r="BQ527" t="str">
            <v>X</v>
          </cell>
          <cell r="BR527" t="str">
            <v>X</v>
          </cell>
          <cell r="BS527" t="str">
            <v>X</v>
          </cell>
          <cell r="BT527" t="str">
            <v>X</v>
          </cell>
          <cell r="BU527" t="str">
            <v>X</v>
          </cell>
          <cell r="BV527" t="str">
            <v>X</v>
          </cell>
          <cell r="BW527">
            <v>0</v>
          </cell>
          <cell r="BX527">
            <v>0</v>
          </cell>
          <cell r="BY527">
            <v>0</v>
          </cell>
          <cell r="BZ527" t="str">
            <v>X</v>
          </cell>
          <cell r="CA527" t="str">
            <v>X</v>
          </cell>
          <cell r="CB527" t="str">
            <v>X</v>
          </cell>
          <cell r="CC527">
            <v>1</v>
          </cell>
          <cell r="CD527">
            <v>0</v>
          </cell>
          <cell r="CE527">
            <v>0</v>
          </cell>
          <cell r="CF527">
            <v>0</v>
          </cell>
          <cell r="CG527">
            <v>0</v>
          </cell>
          <cell r="CH527">
            <v>0</v>
          </cell>
          <cell r="CI527">
            <v>0</v>
          </cell>
          <cell r="CJ527">
            <v>0</v>
          </cell>
          <cell r="CK527">
            <v>0</v>
          </cell>
          <cell r="CL527">
            <v>0</v>
          </cell>
          <cell r="CM527">
            <v>0</v>
          </cell>
          <cell r="CN527">
            <v>0</v>
          </cell>
          <cell r="CO527">
            <v>0</v>
          </cell>
        </row>
        <row r="528">
          <cell r="B528" t="str">
            <v>A2122027-01-02</v>
          </cell>
          <cell r="C528" t="str">
            <v>Winn Consulting &amp; Services, Inc.</v>
          </cell>
          <cell r="D528" t="str">
            <v>Elkins</v>
          </cell>
          <cell r="E528">
            <v>0</v>
          </cell>
          <cell r="F528">
            <v>0</v>
          </cell>
          <cell r="G528">
            <v>0</v>
          </cell>
          <cell r="H528" t="str">
            <v>Madeleine</v>
          </cell>
          <cell r="I528" t="str">
            <v>W-12-010-20-003</v>
          </cell>
          <cell r="J528">
            <v>0</v>
          </cell>
          <cell r="K528">
            <v>0</v>
          </cell>
          <cell r="L528">
            <v>0</v>
          </cell>
          <cell r="M528">
            <v>2</v>
          </cell>
          <cell r="N528" t="str">
            <v>LMV-806</v>
          </cell>
          <cell r="O528">
            <v>37264</v>
          </cell>
          <cell r="P528">
            <v>0</v>
          </cell>
          <cell r="Q528" t="str">
            <v>STD</v>
          </cell>
          <cell r="R528" t="str">
            <v>PA</v>
          </cell>
          <cell r="S528" t="str">
            <v>N</v>
          </cell>
          <cell r="T528" t="str">
            <v>N</v>
          </cell>
          <cell r="U528">
            <v>0</v>
          </cell>
          <cell r="V528">
            <v>41001</v>
          </cell>
          <cell r="W528">
            <v>41059</v>
          </cell>
          <cell r="X528">
            <v>41090</v>
          </cell>
          <cell r="Y528">
            <v>0</v>
          </cell>
          <cell r="Z528">
            <v>41008</v>
          </cell>
          <cell r="AA528">
            <v>41008</v>
          </cell>
          <cell r="AB528">
            <v>41008</v>
          </cell>
          <cell r="AC528">
            <v>40978</v>
          </cell>
          <cell r="AD528">
            <v>40992</v>
          </cell>
          <cell r="AE528">
            <v>41011</v>
          </cell>
          <cell r="AF528">
            <v>41014</v>
          </cell>
          <cell r="AG528">
            <v>0</v>
          </cell>
          <cell r="AH528">
            <v>41060</v>
          </cell>
          <cell r="AI528" t="str">
            <v>-</v>
          </cell>
          <cell r="AJ528">
            <v>10</v>
          </cell>
          <cell r="AK528">
            <v>12.714285714285714</v>
          </cell>
          <cell r="AL528">
            <v>0</v>
          </cell>
          <cell r="AM528">
            <v>0</v>
          </cell>
          <cell r="AN528">
            <v>0</v>
          </cell>
          <cell r="AO528">
            <v>0</v>
          </cell>
          <cell r="AP528">
            <v>0</v>
          </cell>
          <cell r="AQ528">
            <v>0</v>
          </cell>
          <cell r="AR528">
            <v>0</v>
          </cell>
          <cell r="AS528">
            <v>0</v>
          </cell>
          <cell r="AT528">
            <v>0</v>
          </cell>
          <cell r="AU528">
            <v>0</v>
          </cell>
          <cell r="AV528">
            <v>41022</v>
          </cell>
          <cell r="AW528">
            <v>0</v>
          </cell>
          <cell r="AX528">
            <v>41026</v>
          </cell>
          <cell r="AY528">
            <v>41072</v>
          </cell>
          <cell r="AZ528">
            <v>71</v>
          </cell>
          <cell r="BA528">
            <v>16</v>
          </cell>
          <cell r="BB528" t="str">
            <v>Late</v>
          </cell>
          <cell r="BC528" t="str">
            <v/>
          </cell>
          <cell r="BD528" t="str">
            <v>EXW</v>
          </cell>
          <cell r="BE528" t="str">
            <v>Arvada</v>
          </cell>
          <cell r="BF528" t="str">
            <v>USA</v>
          </cell>
          <cell r="BG528">
            <v>0</v>
          </cell>
          <cell r="BH528" t="str">
            <v>X</v>
          </cell>
          <cell r="BI528">
            <v>0</v>
          </cell>
          <cell r="BJ528">
            <v>41008</v>
          </cell>
          <cell r="BK528">
            <v>41015</v>
          </cell>
          <cell r="BL528">
            <v>41015</v>
          </cell>
          <cell r="BM528">
            <v>41029</v>
          </cell>
          <cell r="BN528">
            <v>41104</v>
          </cell>
          <cell r="BO528">
            <v>41111</v>
          </cell>
          <cell r="BP528" t="str">
            <v>X</v>
          </cell>
          <cell r="BQ528" t="str">
            <v>X</v>
          </cell>
          <cell r="BR528" t="str">
            <v>X</v>
          </cell>
          <cell r="BS528" t="str">
            <v>X</v>
          </cell>
          <cell r="BT528" t="str">
            <v>X</v>
          </cell>
          <cell r="BU528" t="str">
            <v>X</v>
          </cell>
          <cell r="BV528" t="str">
            <v>X</v>
          </cell>
          <cell r="BW528">
            <v>0</v>
          </cell>
          <cell r="BX528">
            <v>0</v>
          </cell>
          <cell r="BY528">
            <v>0</v>
          </cell>
          <cell r="BZ528" t="str">
            <v>X</v>
          </cell>
          <cell r="CA528" t="str">
            <v>X</v>
          </cell>
          <cell r="CB528" t="str">
            <v>X</v>
          </cell>
          <cell r="CC528">
            <v>1</v>
          </cell>
          <cell r="CD528">
            <v>0</v>
          </cell>
          <cell r="CE528">
            <v>0</v>
          </cell>
          <cell r="CF528">
            <v>0</v>
          </cell>
          <cell r="CG528">
            <v>0</v>
          </cell>
          <cell r="CH528">
            <v>0</v>
          </cell>
          <cell r="CI528">
            <v>0</v>
          </cell>
          <cell r="CJ528">
            <v>0</v>
          </cell>
          <cell r="CK528">
            <v>0</v>
          </cell>
          <cell r="CL528">
            <v>0</v>
          </cell>
          <cell r="CM528">
            <v>0</v>
          </cell>
          <cell r="CN528">
            <v>0</v>
          </cell>
          <cell r="CO528">
            <v>0</v>
          </cell>
        </row>
        <row r="529">
          <cell r="B529" t="str">
            <v>A2103499-01-02</v>
          </cell>
          <cell r="C529" t="str">
            <v>Marathon Petroleum</v>
          </cell>
          <cell r="D529" t="str">
            <v>Lothe</v>
          </cell>
          <cell r="E529">
            <v>0</v>
          </cell>
          <cell r="F529">
            <v>0</v>
          </cell>
          <cell r="G529">
            <v>0</v>
          </cell>
          <cell r="H529" t="str">
            <v>Nancy</v>
          </cell>
          <cell r="I529" t="str">
            <v>KV00016980-4</v>
          </cell>
          <cell r="J529">
            <v>0</v>
          </cell>
          <cell r="K529">
            <v>0</v>
          </cell>
          <cell r="L529">
            <v>0</v>
          </cell>
          <cell r="M529">
            <v>2</v>
          </cell>
          <cell r="N529" t="str">
            <v>LMV-311</v>
          </cell>
          <cell r="O529">
            <v>131974</v>
          </cell>
          <cell r="P529">
            <v>0</v>
          </cell>
          <cell r="Q529" t="str">
            <v>STD</v>
          </cell>
          <cell r="R529" t="str">
            <v>PA</v>
          </cell>
          <cell r="S529" t="str">
            <v>N</v>
          </cell>
          <cell r="T529" t="str">
            <v>N</v>
          </cell>
          <cell r="U529">
            <v>0</v>
          </cell>
          <cell r="V529">
            <v>40955</v>
          </cell>
          <cell r="W529">
            <v>41061</v>
          </cell>
          <cell r="X529">
            <v>41069</v>
          </cell>
          <cell r="Y529">
            <v>0</v>
          </cell>
          <cell r="Z529">
            <v>40962</v>
          </cell>
          <cell r="AA529">
            <v>40962</v>
          </cell>
          <cell r="AB529">
            <v>40962</v>
          </cell>
          <cell r="AC529">
            <v>40957</v>
          </cell>
          <cell r="AD529">
            <v>40971</v>
          </cell>
          <cell r="AE529">
            <v>41013</v>
          </cell>
          <cell r="AF529">
            <v>41016</v>
          </cell>
          <cell r="AG529">
            <v>0</v>
          </cell>
          <cell r="AH529">
            <v>41039</v>
          </cell>
          <cell r="AI529" t="str">
            <v>-</v>
          </cell>
          <cell r="AJ529">
            <v>44</v>
          </cell>
          <cell r="AK529">
            <v>16.285714285714285</v>
          </cell>
          <cell r="AL529">
            <v>0</v>
          </cell>
          <cell r="AM529">
            <v>0</v>
          </cell>
          <cell r="AN529">
            <v>0</v>
          </cell>
          <cell r="AO529">
            <v>0</v>
          </cell>
          <cell r="AP529">
            <v>0</v>
          </cell>
          <cell r="AQ529">
            <v>0</v>
          </cell>
          <cell r="AR529">
            <v>0</v>
          </cell>
          <cell r="AS529">
            <v>0</v>
          </cell>
          <cell r="AT529">
            <v>0</v>
          </cell>
          <cell r="AU529">
            <v>0</v>
          </cell>
          <cell r="AV529">
            <v>41015</v>
          </cell>
          <cell r="AW529">
            <v>0</v>
          </cell>
          <cell r="AX529">
            <v>41019</v>
          </cell>
          <cell r="AY529">
            <v>41058</v>
          </cell>
          <cell r="AZ529">
            <v>103</v>
          </cell>
          <cell r="BA529">
            <v>43</v>
          </cell>
          <cell r="BB529" t="str">
            <v>On-Time/Early</v>
          </cell>
          <cell r="BC529" t="str">
            <v/>
          </cell>
          <cell r="BD529" t="str">
            <v>FOB</v>
          </cell>
          <cell r="BE529" t="str">
            <v>ARVADA</v>
          </cell>
          <cell r="BF529" t="str">
            <v>USA</v>
          </cell>
          <cell r="BG529">
            <v>0</v>
          </cell>
          <cell r="BH529" t="str">
            <v>SA</v>
          </cell>
          <cell r="BI529">
            <v>0</v>
          </cell>
          <cell r="BJ529">
            <v>40962</v>
          </cell>
          <cell r="BK529">
            <v>40969</v>
          </cell>
          <cell r="BL529">
            <v>40969</v>
          </cell>
          <cell r="BM529">
            <v>40983</v>
          </cell>
          <cell r="BN529">
            <v>41083</v>
          </cell>
          <cell r="BO529">
            <v>41090</v>
          </cell>
          <cell r="BP529" t="str">
            <v>X</v>
          </cell>
          <cell r="BQ529" t="str">
            <v>X</v>
          </cell>
          <cell r="BR529" t="str">
            <v>X</v>
          </cell>
          <cell r="BS529" t="str">
            <v>X</v>
          </cell>
          <cell r="BT529" t="str">
            <v>X</v>
          </cell>
          <cell r="BU529" t="str">
            <v>X</v>
          </cell>
          <cell r="BV529" t="str">
            <v>X</v>
          </cell>
          <cell r="BW529">
            <v>0</v>
          </cell>
          <cell r="BX529">
            <v>0</v>
          </cell>
          <cell r="BY529">
            <v>0</v>
          </cell>
          <cell r="BZ529" t="str">
            <v>X</v>
          </cell>
          <cell r="CA529" t="str">
            <v>X</v>
          </cell>
          <cell r="CB529" t="str">
            <v>X</v>
          </cell>
          <cell r="CC529">
            <v>1</v>
          </cell>
          <cell r="CD529">
            <v>0</v>
          </cell>
          <cell r="CE529">
            <v>0</v>
          </cell>
          <cell r="CF529">
            <v>0</v>
          </cell>
          <cell r="CG529">
            <v>0</v>
          </cell>
          <cell r="CH529">
            <v>0</v>
          </cell>
          <cell r="CI529">
            <v>0</v>
          </cell>
          <cell r="CJ529">
            <v>0</v>
          </cell>
          <cell r="CK529">
            <v>0</v>
          </cell>
          <cell r="CL529">
            <v>0</v>
          </cell>
          <cell r="CM529">
            <v>0</v>
          </cell>
          <cell r="CN529">
            <v>0</v>
          </cell>
          <cell r="CO529">
            <v>0</v>
          </cell>
        </row>
        <row r="530">
          <cell r="B530" t="str">
            <v>A2107572-01</v>
          </cell>
          <cell r="C530" t="str">
            <v>Calumet Superior, LLC</v>
          </cell>
          <cell r="D530" t="str">
            <v>Kanous</v>
          </cell>
          <cell r="E530">
            <v>0</v>
          </cell>
          <cell r="F530">
            <v>0</v>
          </cell>
          <cell r="G530">
            <v>0</v>
          </cell>
          <cell r="H530" t="str">
            <v>Madeleine</v>
          </cell>
          <cell r="I530">
            <v>12100417</v>
          </cell>
          <cell r="J530">
            <v>0</v>
          </cell>
          <cell r="K530">
            <v>0</v>
          </cell>
          <cell r="L530">
            <v>0</v>
          </cell>
          <cell r="M530">
            <v>1</v>
          </cell>
          <cell r="N530" t="str">
            <v>LMV322</v>
          </cell>
          <cell r="O530">
            <v>61667</v>
          </cell>
          <cell r="P530">
            <v>0</v>
          </cell>
          <cell r="Q530" t="str">
            <v>STD</v>
          </cell>
          <cell r="R530" t="str">
            <v>PB</v>
          </cell>
          <cell r="S530" t="str">
            <v>N</v>
          </cell>
          <cell r="T530" t="str">
            <v>N</v>
          </cell>
          <cell r="U530">
            <v>0</v>
          </cell>
          <cell r="V530">
            <v>40964</v>
          </cell>
          <cell r="W530">
            <v>41069</v>
          </cell>
          <cell r="X530">
            <v>41085</v>
          </cell>
          <cell r="Y530">
            <v>0</v>
          </cell>
          <cell r="Z530">
            <v>40971</v>
          </cell>
          <cell r="AA530">
            <v>40971</v>
          </cell>
          <cell r="AB530">
            <v>40971</v>
          </cell>
          <cell r="AC530">
            <v>40973</v>
          </cell>
          <cell r="AD530">
            <v>40987</v>
          </cell>
          <cell r="AE530">
            <v>41014</v>
          </cell>
          <cell r="AF530">
            <v>41017</v>
          </cell>
          <cell r="AG530">
            <v>0</v>
          </cell>
          <cell r="AH530">
            <v>41055</v>
          </cell>
          <cell r="AI530" t="str">
            <v>-</v>
          </cell>
          <cell r="AJ530">
            <v>38</v>
          </cell>
          <cell r="AK530">
            <v>17.285714285714285</v>
          </cell>
          <cell r="AL530">
            <v>0</v>
          </cell>
          <cell r="AM530">
            <v>0</v>
          </cell>
          <cell r="AN530">
            <v>0</v>
          </cell>
          <cell r="AO530">
            <v>0</v>
          </cell>
          <cell r="AP530">
            <v>0</v>
          </cell>
          <cell r="AQ530">
            <v>0</v>
          </cell>
          <cell r="AR530">
            <v>0</v>
          </cell>
          <cell r="AS530">
            <v>0</v>
          </cell>
          <cell r="AT530">
            <v>0</v>
          </cell>
          <cell r="AU530">
            <v>0</v>
          </cell>
          <cell r="AV530">
            <v>41039</v>
          </cell>
          <cell r="AW530">
            <v>0</v>
          </cell>
          <cell r="AX530">
            <v>41043</v>
          </cell>
          <cell r="AY530">
            <v>41074</v>
          </cell>
          <cell r="AZ530">
            <v>110</v>
          </cell>
          <cell r="BA530">
            <v>54</v>
          </cell>
          <cell r="BB530" t="str">
            <v>Late</v>
          </cell>
          <cell r="BC530" t="str">
            <v/>
          </cell>
          <cell r="BD530" t="str">
            <v>exw</v>
          </cell>
          <cell r="BE530" t="str">
            <v>ARVADA</v>
          </cell>
          <cell r="BF530" t="str">
            <v>USA</v>
          </cell>
          <cell r="BG530">
            <v>0</v>
          </cell>
          <cell r="BH530" t="str">
            <v>DI</v>
          </cell>
          <cell r="BI530">
            <v>0</v>
          </cell>
          <cell r="BJ530">
            <v>40971</v>
          </cell>
          <cell r="BK530">
            <v>40978</v>
          </cell>
          <cell r="BL530">
            <v>40980</v>
          </cell>
          <cell r="BM530">
            <v>40992</v>
          </cell>
          <cell r="BN530">
            <v>41099</v>
          </cell>
          <cell r="BO530">
            <v>41106</v>
          </cell>
          <cell r="BP530" t="str">
            <v>-</v>
          </cell>
          <cell r="BQ530" t="str">
            <v>-</v>
          </cell>
          <cell r="BR530" t="str">
            <v>X</v>
          </cell>
          <cell r="BS530" t="str">
            <v>-</v>
          </cell>
          <cell r="BT530" t="str">
            <v>-</v>
          </cell>
          <cell r="BU530" t="str">
            <v>8/16/22012</v>
          </cell>
          <cell r="BV530">
            <v>41137</v>
          </cell>
          <cell r="BW530">
            <v>0</v>
          </cell>
          <cell r="BX530">
            <v>0</v>
          </cell>
          <cell r="BY530">
            <v>0</v>
          </cell>
          <cell r="BZ530" t="str">
            <v>X</v>
          </cell>
          <cell r="CA530" t="str">
            <v>X</v>
          </cell>
          <cell r="CB530" t="str">
            <v>X</v>
          </cell>
          <cell r="CC530">
            <v>1</v>
          </cell>
          <cell r="CD530">
            <v>0</v>
          </cell>
          <cell r="CE530">
            <v>0</v>
          </cell>
          <cell r="CF530">
            <v>0</v>
          </cell>
          <cell r="CG530">
            <v>0</v>
          </cell>
          <cell r="CH530">
            <v>0</v>
          </cell>
          <cell r="CI530">
            <v>0</v>
          </cell>
          <cell r="CJ530">
            <v>0</v>
          </cell>
          <cell r="CK530">
            <v>0</v>
          </cell>
          <cell r="CL530">
            <v>0</v>
          </cell>
          <cell r="CM530">
            <v>0</v>
          </cell>
          <cell r="CN530">
            <v>0</v>
          </cell>
          <cell r="CO530">
            <v>0</v>
          </cell>
        </row>
        <row r="531">
          <cell r="B531" t="str">
            <v>C2076575-01</v>
          </cell>
          <cell r="C531" t="str">
            <v>Thomas Russell</v>
          </cell>
          <cell r="D531" t="str">
            <v>Wesley</v>
          </cell>
          <cell r="E531">
            <v>0</v>
          </cell>
          <cell r="F531">
            <v>0</v>
          </cell>
          <cell r="G531">
            <v>0</v>
          </cell>
          <cell r="H531" t="str">
            <v>Kursten</v>
          </cell>
          <cell r="I531" t="str">
            <v>274-12</v>
          </cell>
          <cell r="J531">
            <v>0</v>
          </cell>
          <cell r="K531">
            <v>0</v>
          </cell>
          <cell r="L531" t="str">
            <v>Jones</v>
          </cell>
          <cell r="M531">
            <v>1</v>
          </cell>
          <cell r="N531" t="str">
            <v>LMC-311P</v>
          </cell>
          <cell r="O531">
            <v>127497</v>
          </cell>
          <cell r="P531">
            <v>0</v>
          </cell>
          <cell r="Q531" t="str">
            <v>STD</v>
          </cell>
          <cell r="R531" t="str">
            <v>CA</v>
          </cell>
          <cell r="S531" t="str">
            <v>N</v>
          </cell>
          <cell r="T531" t="str">
            <v>N</v>
          </cell>
          <cell r="U531">
            <v>0</v>
          </cell>
          <cell r="V531">
            <v>40884</v>
          </cell>
          <cell r="W531">
            <v>41078</v>
          </cell>
          <cell r="X531">
            <v>41071</v>
          </cell>
          <cell r="Y531">
            <v>0</v>
          </cell>
          <cell r="Z531">
            <v>40891</v>
          </cell>
          <cell r="AA531">
            <v>40891</v>
          </cell>
          <cell r="AB531">
            <v>40898</v>
          </cell>
          <cell r="AC531">
            <v>40959</v>
          </cell>
          <cell r="AD531">
            <v>40973</v>
          </cell>
          <cell r="AE531">
            <v>41014</v>
          </cell>
          <cell r="AF531">
            <v>41018</v>
          </cell>
          <cell r="AG531">
            <v>0</v>
          </cell>
          <cell r="AH531">
            <v>41041</v>
          </cell>
          <cell r="AI531" t="str">
            <v>-</v>
          </cell>
          <cell r="AJ531">
            <v>97</v>
          </cell>
          <cell r="AK531">
            <v>26.714285714285715</v>
          </cell>
          <cell r="AL531">
            <v>0</v>
          </cell>
          <cell r="AM531">
            <v>0</v>
          </cell>
          <cell r="AN531">
            <v>0</v>
          </cell>
          <cell r="AO531">
            <v>0</v>
          </cell>
          <cell r="AP531">
            <v>0</v>
          </cell>
          <cell r="AQ531">
            <v>0</v>
          </cell>
          <cell r="AR531">
            <v>0</v>
          </cell>
          <cell r="AS531">
            <v>0</v>
          </cell>
          <cell r="AT531">
            <v>0</v>
          </cell>
          <cell r="AU531">
            <v>0</v>
          </cell>
          <cell r="AV531">
            <v>41037</v>
          </cell>
          <cell r="AW531">
            <v>0</v>
          </cell>
          <cell r="AX531">
            <v>41043</v>
          </cell>
          <cell r="AY531">
            <v>41087</v>
          </cell>
          <cell r="AZ531">
            <v>203</v>
          </cell>
          <cell r="BA531">
            <v>110</v>
          </cell>
          <cell r="BB531" t="str">
            <v>Late</v>
          </cell>
          <cell r="BC531" t="str">
            <v/>
          </cell>
          <cell r="BD531" t="str">
            <v>EXW</v>
          </cell>
          <cell r="BE531" t="str">
            <v>Arvada</v>
          </cell>
          <cell r="BF531" t="str">
            <v>USA</v>
          </cell>
          <cell r="BG531">
            <v>0</v>
          </cell>
          <cell r="BH531">
            <v>0</v>
          </cell>
          <cell r="BI531">
            <v>0</v>
          </cell>
          <cell r="BJ531">
            <v>40891</v>
          </cell>
          <cell r="BK531">
            <v>40898</v>
          </cell>
          <cell r="BL531">
            <v>40905</v>
          </cell>
          <cell r="BM531">
            <v>40912</v>
          </cell>
          <cell r="BN531">
            <v>41085</v>
          </cell>
          <cell r="BO531">
            <v>41092</v>
          </cell>
          <cell r="BP531" t="str">
            <v>-</v>
          </cell>
          <cell r="BQ531" t="str">
            <v>-</v>
          </cell>
          <cell r="BR531" t="str">
            <v>X</v>
          </cell>
          <cell r="BS531" t="str">
            <v>-</v>
          </cell>
          <cell r="BT531" t="str">
            <v>-</v>
          </cell>
          <cell r="BU531">
            <v>41117</v>
          </cell>
          <cell r="BV531">
            <v>41117</v>
          </cell>
          <cell r="BW531">
            <v>0</v>
          </cell>
          <cell r="BX531">
            <v>0</v>
          </cell>
          <cell r="BY531">
            <v>0</v>
          </cell>
          <cell r="BZ531" t="str">
            <v>-</v>
          </cell>
          <cell r="CA531" t="str">
            <v>-</v>
          </cell>
          <cell r="CB531" t="str">
            <v>X</v>
          </cell>
          <cell r="CC531">
            <v>1</v>
          </cell>
          <cell r="CD531">
            <v>0</v>
          </cell>
          <cell r="CE531">
            <v>0</v>
          </cell>
          <cell r="CF531">
            <v>0</v>
          </cell>
          <cell r="CG531">
            <v>0</v>
          </cell>
          <cell r="CH531">
            <v>0</v>
          </cell>
          <cell r="CI531">
            <v>0</v>
          </cell>
          <cell r="CJ531">
            <v>0</v>
          </cell>
          <cell r="CK531">
            <v>0</v>
          </cell>
          <cell r="CL531">
            <v>0</v>
          </cell>
          <cell r="CM531">
            <v>0</v>
          </cell>
          <cell r="CN531">
            <v>0</v>
          </cell>
          <cell r="CO531">
            <v>0</v>
          </cell>
        </row>
        <row r="532">
          <cell r="B532" t="str">
            <v>A2072290-01-03</v>
          </cell>
          <cell r="C532" t="str">
            <v>SAJ/Resident Construction Manager/TOYO</v>
          </cell>
          <cell r="D532" t="str">
            <v>Jazmines</v>
          </cell>
          <cell r="E532">
            <v>0</v>
          </cell>
          <cell r="F532">
            <v>0</v>
          </cell>
          <cell r="G532">
            <v>0</v>
          </cell>
          <cell r="H532" t="str">
            <v>Audrey</v>
          </cell>
          <cell r="I532" t="str">
            <v>SNT38E-1045</v>
          </cell>
          <cell r="J532">
            <v>0</v>
          </cell>
          <cell r="K532">
            <v>0</v>
          </cell>
          <cell r="L532">
            <v>0</v>
          </cell>
          <cell r="M532">
            <v>3</v>
          </cell>
          <cell r="N532" t="str">
            <v>LMV-322</v>
          </cell>
          <cell r="O532">
            <v>324119.21999999997</v>
          </cell>
          <cell r="P532">
            <v>0</v>
          </cell>
          <cell r="Q532" t="str">
            <v>CPX</v>
          </cell>
          <cell r="R532" t="str">
            <v>PC</v>
          </cell>
          <cell r="S532" t="str">
            <v>Y</v>
          </cell>
          <cell r="T532" t="str">
            <v>N</v>
          </cell>
          <cell r="U532">
            <v>0</v>
          </cell>
          <cell r="V532">
            <v>40875</v>
          </cell>
          <cell r="W532">
            <v>41079</v>
          </cell>
          <cell r="X532">
            <v>41173</v>
          </cell>
          <cell r="Y532">
            <v>0</v>
          </cell>
          <cell r="Z532">
            <v>40882</v>
          </cell>
          <cell r="AA532">
            <v>40882</v>
          </cell>
          <cell r="AB532">
            <v>40882</v>
          </cell>
          <cell r="AC532">
            <v>41061</v>
          </cell>
          <cell r="AD532">
            <v>41075</v>
          </cell>
          <cell r="AE532">
            <v>41017</v>
          </cell>
          <cell r="AF532">
            <v>41020</v>
          </cell>
          <cell r="AG532">
            <v>0</v>
          </cell>
          <cell r="AH532">
            <v>41143</v>
          </cell>
          <cell r="AI532" t="str">
            <v>-</v>
          </cell>
          <cell r="AJ532">
            <v>105</v>
          </cell>
          <cell r="AK532">
            <v>42.571428571428569</v>
          </cell>
          <cell r="AL532">
            <v>0</v>
          </cell>
          <cell r="AM532">
            <v>0</v>
          </cell>
          <cell r="AN532">
            <v>0</v>
          </cell>
          <cell r="AO532">
            <v>0</v>
          </cell>
          <cell r="AP532">
            <v>0</v>
          </cell>
          <cell r="AQ532">
            <v>0</v>
          </cell>
          <cell r="AR532">
            <v>0</v>
          </cell>
          <cell r="AS532">
            <v>0</v>
          </cell>
          <cell r="AT532">
            <v>0</v>
          </cell>
          <cell r="AU532">
            <v>0</v>
          </cell>
          <cell r="AV532">
            <v>41054</v>
          </cell>
          <cell r="AW532">
            <v>41159</v>
          </cell>
          <cell r="AX532">
            <v>41064</v>
          </cell>
          <cell r="AY532">
            <v>41179</v>
          </cell>
          <cell r="AZ532">
            <v>304</v>
          </cell>
          <cell r="BA532">
            <v>130</v>
          </cell>
          <cell r="BB532" t="str">
            <v>Late</v>
          </cell>
          <cell r="BC532" t="str">
            <v/>
          </cell>
          <cell r="BD532" t="str">
            <v>EXW</v>
          </cell>
          <cell r="BE532" t="str">
            <v>ARVADA</v>
          </cell>
          <cell r="BF532">
            <v>0</v>
          </cell>
          <cell r="BG532">
            <v>0</v>
          </cell>
          <cell r="BH532">
            <v>0</v>
          </cell>
          <cell r="BI532">
            <v>0</v>
          </cell>
          <cell r="BJ532">
            <v>40882</v>
          </cell>
          <cell r="BK532">
            <v>40889</v>
          </cell>
          <cell r="BL532">
            <v>40898</v>
          </cell>
          <cell r="BM532">
            <v>40903</v>
          </cell>
          <cell r="BN532">
            <v>41187</v>
          </cell>
          <cell r="BO532">
            <v>41194</v>
          </cell>
          <cell r="BP532" t="str">
            <v>x</v>
          </cell>
          <cell r="BQ532" t="str">
            <v>X</v>
          </cell>
          <cell r="BR532" t="str">
            <v>X</v>
          </cell>
          <cell r="BS532" t="str">
            <v>X</v>
          </cell>
          <cell r="BT532" t="str">
            <v>X</v>
          </cell>
          <cell r="BU532" t="str">
            <v>X</v>
          </cell>
          <cell r="BV532">
            <v>41442</v>
          </cell>
          <cell r="BW532">
            <v>0</v>
          </cell>
          <cell r="BX532">
            <v>0</v>
          </cell>
          <cell r="BY532">
            <v>0</v>
          </cell>
          <cell r="BZ532" t="str">
            <v>X</v>
          </cell>
          <cell r="CA532" t="str">
            <v>X</v>
          </cell>
          <cell r="CB532" t="str">
            <v>X</v>
          </cell>
          <cell r="CC532">
            <v>1</v>
          </cell>
          <cell r="CD532">
            <v>0</v>
          </cell>
          <cell r="CE532">
            <v>0</v>
          </cell>
          <cell r="CF532">
            <v>0</v>
          </cell>
          <cell r="CG532">
            <v>0</v>
          </cell>
          <cell r="CH532">
            <v>0</v>
          </cell>
          <cell r="CI532">
            <v>0</v>
          </cell>
          <cell r="CJ532">
            <v>0</v>
          </cell>
          <cell r="CK532">
            <v>0</v>
          </cell>
          <cell r="CL532">
            <v>0</v>
          </cell>
          <cell r="CM532">
            <v>0</v>
          </cell>
          <cell r="CN532">
            <v>0</v>
          </cell>
          <cell r="CO532">
            <v>0</v>
          </cell>
        </row>
        <row r="533">
          <cell r="B533" t="str">
            <v>C2103378-01</v>
          </cell>
          <cell r="C533" t="str">
            <v>Pecan Pipeline Company</v>
          </cell>
          <cell r="D533" t="str">
            <v>Lothe</v>
          </cell>
          <cell r="E533">
            <v>0</v>
          </cell>
          <cell r="F533">
            <v>0</v>
          </cell>
          <cell r="G533">
            <v>0</v>
          </cell>
          <cell r="H533" t="str">
            <v>Margaret</v>
          </cell>
          <cell r="I533">
            <v>206191</v>
          </cell>
          <cell r="J533" t="str">
            <v>C3141</v>
          </cell>
          <cell r="K533">
            <v>0</v>
          </cell>
          <cell r="L533">
            <v>0</v>
          </cell>
          <cell r="M533">
            <v>1</v>
          </cell>
          <cell r="N533" t="str">
            <v>LMC311P</v>
          </cell>
          <cell r="O533">
            <v>144642</v>
          </cell>
          <cell r="P533">
            <v>0</v>
          </cell>
          <cell r="Q533" t="str">
            <v>STD</v>
          </cell>
          <cell r="R533" t="str">
            <v>CA</v>
          </cell>
          <cell r="S533" t="str">
            <v>N</v>
          </cell>
          <cell r="T533" t="str">
            <v>N</v>
          </cell>
          <cell r="U533">
            <v>0</v>
          </cell>
          <cell r="V533">
            <v>40954</v>
          </cell>
          <cell r="W533">
            <v>41085</v>
          </cell>
          <cell r="X533">
            <v>41089</v>
          </cell>
          <cell r="Y533">
            <v>0</v>
          </cell>
          <cell r="Z533">
            <v>40961</v>
          </cell>
          <cell r="AA533">
            <v>40961</v>
          </cell>
          <cell r="AB533">
            <v>40968</v>
          </cell>
          <cell r="AC533">
            <v>40977</v>
          </cell>
          <cell r="AD533">
            <v>40991</v>
          </cell>
          <cell r="AE533">
            <v>41021</v>
          </cell>
          <cell r="AF533">
            <v>41025</v>
          </cell>
          <cell r="AG533">
            <v>0</v>
          </cell>
          <cell r="AH533">
            <v>41059</v>
          </cell>
          <cell r="AI533" t="str">
            <v>-</v>
          </cell>
          <cell r="AJ533">
            <v>52</v>
          </cell>
          <cell r="AK533">
            <v>19.285714285714285</v>
          </cell>
          <cell r="AL533">
            <v>0</v>
          </cell>
          <cell r="AM533">
            <v>0</v>
          </cell>
          <cell r="AN533">
            <v>0</v>
          </cell>
          <cell r="AO533">
            <v>0</v>
          </cell>
          <cell r="AP533">
            <v>0</v>
          </cell>
          <cell r="AQ533">
            <v>0</v>
          </cell>
          <cell r="AR533">
            <v>41008</v>
          </cell>
          <cell r="AS533">
            <v>0</v>
          </cell>
          <cell r="AT533">
            <v>0</v>
          </cell>
          <cell r="AU533">
            <v>0</v>
          </cell>
          <cell r="AV533">
            <v>41032</v>
          </cell>
          <cell r="AW533">
            <v>0</v>
          </cell>
          <cell r="AX533">
            <v>41040</v>
          </cell>
          <cell r="AY533">
            <v>41088</v>
          </cell>
          <cell r="AZ533">
            <v>134</v>
          </cell>
          <cell r="BA533">
            <v>57</v>
          </cell>
          <cell r="BB533" t="str">
            <v>Late</v>
          </cell>
          <cell r="BC533" t="str">
            <v/>
          </cell>
          <cell r="BD533" t="str">
            <v>FCA</v>
          </cell>
          <cell r="BE533" t="str">
            <v>ARVADA</v>
          </cell>
          <cell r="BF533" t="str">
            <v>USA</v>
          </cell>
          <cell r="BG533">
            <v>0</v>
          </cell>
          <cell r="BH533" t="str">
            <v>SA</v>
          </cell>
          <cell r="BI533">
            <v>0</v>
          </cell>
          <cell r="BJ533">
            <v>40961</v>
          </cell>
          <cell r="BK533">
            <v>40968</v>
          </cell>
          <cell r="BL533">
            <v>40975</v>
          </cell>
          <cell r="BM533">
            <v>40982</v>
          </cell>
          <cell r="BN533">
            <v>41103</v>
          </cell>
          <cell r="BO533">
            <v>41110</v>
          </cell>
          <cell r="BP533" t="str">
            <v>X</v>
          </cell>
          <cell r="BQ533" t="str">
            <v>X</v>
          </cell>
          <cell r="BR533" t="str">
            <v>X</v>
          </cell>
          <cell r="BS533" t="str">
            <v>X</v>
          </cell>
          <cell r="BT533" t="str">
            <v>X</v>
          </cell>
          <cell r="BU533" t="str">
            <v>X</v>
          </cell>
          <cell r="BV533" t="str">
            <v>X</v>
          </cell>
          <cell r="BW533">
            <v>0</v>
          </cell>
          <cell r="BX533">
            <v>0</v>
          </cell>
          <cell r="BY533">
            <v>0</v>
          </cell>
          <cell r="BZ533" t="str">
            <v>X</v>
          </cell>
          <cell r="CA533" t="str">
            <v>X</v>
          </cell>
          <cell r="CB533" t="str">
            <v>X</v>
          </cell>
          <cell r="CC533">
            <v>1</v>
          </cell>
          <cell r="CD533">
            <v>0</v>
          </cell>
          <cell r="CE533">
            <v>0</v>
          </cell>
          <cell r="CF533">
            <v>0</v>
          </cell>
          <cell r="CG533">
            <v>0</v>
          </cell>
          <cell r="CH533">
            <v>0</v>
          </cell>
          <cell r="CI533">
            <v>0</v>
          </cell>
          <cell r="CJ533">
            <v>0</v>
          </cell>
          <cell r="CK533">
            <v>0</v>
          </cell>
          <cell r="CL533">
            <v>0</v>
          </cell>
          <cell r="CM533">
            <v>0</v>
          </cell>
          <cell r="CN533">
            <v>0</v>
          </cell>
          <cell r="CO533">
            <v>0</v>
          </cell>
        </row>
        <row r="534">
          <cell r="B534" t="str">
            <v>A2113162-01-02</v>
          </cell>
          <cell r="C534" t="str">
            <v>ConocoPhillips</v>
          </cell>
          <cell r="D534" t="str">
            <v>Lothe</v>
          </cell>
          <cell r="E534">
            <v>0</v>
          </cell>
          <cell r="F534">
            <v>0</v>
          </cell>
          <cell r="G534">
            <v>0</v>
          </cell>
          <cell r="H534" t="str">
            <v>Nancy</v>
          </cell>
          <cell r="I534">
            <v>4516784251</v>
          </cell>
          <cell r="J534">
            <v>0</v>
          </cell>
          <cell r="K534">
            <v>0</v>
          </cell>
          <cell r="L534">
            <v>0</v>
          </cell>
          <cell r="M534">
            <v>2</v>
          </cell>
          <cell r="N534" t="str">
            <v>LMV-806</v>
          </cell>
          <cell r="O534">
            <v>65736</v>
          </cell>
          <cell r="P534">
            <v>0</v>
          </cell>
          <cell r="Q534" t="str">
            <v>STD</v>
          </cell>
          <cell r="R534" t="str">
            <v>PA</v>
          </cell>
          <cell r="S534" t="str">
            <v>N</v>
          </cell>
          <cell r="T534" t="str">
            <v>N</v>
          </cell>
          <cell r="U534">
            <v>0</v>
          </cell>
          <cell r="V534">
            <v>40980</v>
          </cell>
          <cell r="W534">
            <v>41071</v>
          </cell>
          <cell r="X534">
            <v>41075</v>
          </cell>
          <cell r="Y534">
            <v>0</v>
          </cell>
          <cell r="Z534">
            <v>40987</v>
          </cell>
          <cell r="AA534">
            <v>40987</v>
          </cell>
          <cell r="AB534">
            <v>40987</v>
          </cell>
          <cell r="AC534">
            <v>40963</v>
          </cell>
          <cell r="AD534">
            <v>40977</v>
          </cell>
          <cell r="AE534">
            <v>41023</v>
          </cell>
          <cell r="AF534">
            <v>41026</v>
          </cell>
          <cell r="AG534">
            <v>0</v>
          </cell>
          <cell r="AH534">
            <v>41045</v>
          </cell>
          <cell r="AI534" t="str">
            <v>-</v>
          </cell>
          <cell r="AJ534">
            <v>35</v>
          </cell>
          <cell r="AK534">
            <v>13.571428571428571</v>
          </cell>
          <cell r="AL534">
            <v>0</v>
          </cell>
          <cell r="AM534">
            <v>0</v>
          </cell>
          <cell r="AN534">
            <v>0</v>
          </cell>
          <cell r="AO534">
            <v>0</v>
          </cell>
          <cell r="AP534">
            <v>0</v>
          </cell>
          <cell r="AQ534">
            <v>0</v>
          </cell>
          <cell r="AR534">
            <v>0</v>
          </cell>
          <cell r="AS534">
            <v>0</v>
          </cell>
          <cell r="AT534">
            <v>0</v>
          </cell>
          <cell r="AU534">
            <v>0</v>
          </cell>
          <cell r="AV534">
            <v>41029</v>
          </cell>
          <cell r="AW534">
            <v>0</v>
          </cell>
          <cell r="AX534">
            <v>41032</v>
          </cell>
          <cell r="AY534">
            <v>41075</v>
          </cell>
          <cell r="AZ534">
            <v>95</v>
          </cell>
          <cell r="BA534">
            <v>36</v>
          </cell>
          <cell r="BB534" t="str">
            <v>Late</v>
          </cell>
          <cell r="BC534" t="str">
            <v/>
          </cell>
          <cell r="BD534" t="str">
            <v>FOB</v>
          </cell>
          <cell r="BE534" t="str">
            <v>ARVADA</v>
          </cell>
          <cell r="BF534" t="str">
            <v>USA</v>
          </cell>
          <cell r="BG534">
            <v>0</v>
          </cell>
          <cell r="BH534" t="str">
            <v>sc</v>
          </cell>
          <cell r="BI534">
            <v>0</v>
          </cell>
          <cell r="BJ534">
            <v>40987</v>
          </cell>
          <cell r="BK534">
            <v>40994</v>
          </cell>
          <cell r="BL534">
            <v>40994</v>
          </cell>
          <cell r="BM534">
            <v>41008</v>
          </cell>
          <cell r="BN534">
            <v>41089</v>
          </cell>
          <cell r="BO534">
            <v>41096</v>
          </cell>
          <cell r="BP534" t="str">
            <v>X</v>
          </cell>
          <cell r="BQ534" t="str">
            <v>X</v>
          </cell>
          <cell r="BR534" t="str">
            <v>X</v>
          </cell>
          <cell r="BS534" t="str">
            <v>X</v>
          </cell>
          <cell r="BT534" t="str">
            <v>X</v>
          </cell>
          <cell r="BU534" t="str">
            <v>X</v>
          </cell>
          <cell r="BV534" t="str">
            <v>X</v>
          </cell>
          <cell r="BW534">
            <v>0</v>
          </cell>
          <cell r="BX534">
            <v>0</v>
          </cell>
          <cell r="BY534">
            <v>0</v>
          </cell>
          <cell r="BZ534" t="str">
            <v>X</v>
          </cell>
          <cell r="CA534" t="str">
            <v>X</v>
          </cell>
          <cell r="CB534" t="str">
            <v>X</v>
          </cell>
          <cell r="CC534">
            <v>1</v>
          </cell>
          <cell r="CD534">
            <v>0</v>
          </cell>
          <cell r="CE534">
            <v>0</v>
          </cell>
          <cell r="CF534">
            <v>0</v>
          </cell>
          <cell r="CG534">
            <v>0</v>
          </cell>
          <cell r="CH534">
            <v>0</v>
          </cell>
          <cell r="CI534">
            <v>0</v>
          </cell>
          <cell r="CJ534">
            <v>0</v>
          </cell>
          <cell r="CK534">
            <v>0</v>
          </cell>
          <cell r="CL534">
            <v>0</v>
          </cell>
          <cell r="CM534">
            <v>0</v>
          </cell>
          <cell r="CN534">
            <v>0</v>
          </cell>
          <cell r="CO534">
            <v>0</v>
          </cell>
        </row>
        <row r="535">
          <cell r="B535" t="str">
            <v>A2134616-01</v>
          </cell>
          <cell r="C535" t="str">
            <v>ConocoPhillips</v>
          </cell>
          <cell r="D535" t="str">
            <v>Lothe</v>
          </cell>
          <cell r="E535">
            <v>0</v>
          </cell>
          <cell r="F535" t="str">
            <v>Miller</v>
          </cell>
          <cell r="G535" t="str">
            <v>-</v>
          </cell>
          <cell r="H535" t="str">
            <v>Audrey</v>
          </cell>
          <cell r="I535">
            <v>4517066291</v>
          </cell>
          <cell r="J535">
            <v>0</v>
          </cell>
          <cell r="K535">
            <v>0</v>
          </cell>
          <cell r="L535">
            <v>0</v>
          </cell>
          <cell r="M535">
            <v>1</v>
          </cell>
          <cell r="N535" t="str">
            <v>LMV-311</v>
          </cell>
          <cell r="O535">
            <v>50780</v>
          </cell>
          <cell r="P535">
            <v>0</v>
          </cell>
          <cell r="Q535" t="str">
            <v>STD</v>
          </cell>
          <cell r="R535" t="str">
            <v>PA</v>
          </cell>
          <cell r="S535" t="str">
            <v>N</v>
          </cell>
          <cell r="T535" t="str">
            <v>Y</v>
          </cell>
          <cell r="U535">
            <v>0</v>
          </cell>
          <cell r="V535">
            <v>41032</v>
          </cell>
          <cell r="W535">
            <v>41071</v>
          </cell>
          <cell r="X535">
            <v>41113</v>
          </cell>
          <cell r="Y535">
            <v>0</v>
          </cell>
          <cell r="Z535">
            <v>41039</v>
          </cell>
          <cell r="AA535">
            <v>41039</v>
          </cell>
          <cell r="AB535">
            <v>41039</v>
          </cell>
          <cell r="AC535">
            <v>41001</v>
          </cell>
          <cell r="AD535">
            <v>41015</v>
          </cell>
          <cell r="AE535">
            <v>41023</v>
          </cell>
          <cell r="AF535">
            <v>41026</v>
          </cell>
          <cell r="AG535">
            <v>0</v>
          </cell>
          <cell r="AH535">
            <v>41083</v>
          </cell>
          <cell r="AI535" t="str">
            <v>-</v>
          </cell>
          <cell r="AJ535">
            <v>-5</v>
          </cell>
          <cell r="AK535">
            <v>11.571428571428571</v>
          </cell>
          <cell r="AL535">
            <v>0</v>
          </cell>
          <cell r="AM535">
            <v>0</v>
          </cell>
          <cell r="AN535">
            <v>0</v>
          </cell>
          <cell r="AO535">
            <v>0</v>
          </cell>
          <cell r="AP535">
            <v>0</v>
          </cell>
          <cell r="AQ535">
            <v>0</v>
          </cell>
          <cell r="AR535">
            <v>0</v>
          </cell>
          <cell r="AS535">
            <v>0</v>
          </cell>
          <cell r="AT535">
            <v>0</v>
          </cell>
          <cell r="AU535">
            <v>0</v>
          </cell>
          <cell r="AV535">
            <v>41051</v>
          </cell>
          <cell r="AW535">
            <v>0</v>
          </cell>
          <cell r="AX535">
            <v>41052</v>
          </cell>
          <cell r="AY535">
            <v>41089</v>
          </cell>
          <cell r="AZ535">
            <v>57</v>
          </cell>
          <cell r="BA535">
            <v>14</v>
          </cell>
          <cell r="BB535" t="str">
            <v>Late</v>
          </cell>
          <cell r="BC535" t="str">
            <v/>
          </cell>
          <cell r="BD535" t="str">
            <v>FOB</v>
          </cell>
          <cell r="BE535">
            <v>0</v>
          </cell>
          <cell r="BF535" t="str">
            <v>USA</v>
          </cell>
          <cell r="BG535">
            <v>0</v>
          </cell>
          <cell r="BH535" t="str">
            <v>WC</v>
          </cell>
          <cell r="BI535">
            <v>0</v>
          </cell>
          <cell r="BJ535">
            <v>41039</v>
          </cell>
          <cell r="BK535">
            <v>41046</v>
          </cell>
          <cell r="BL535">
            <v>41046</v>
          </cell>
          <cell r="BM535">
            <v>41060</v>
          </cell>
          <cell r="BN535">
            <v>41127</v>
          </cell>
          <cell r="BO535">
            <v>41134</v>
          </cell>
          <cell r="BP535" t="str">
            <v>x</v>
          </cell>
          <cell r="BQ535" t="str">
            <v>x</v>
          </cell>
          <cell r="BR535" t="str">
            <v>x</v>
          </cell>
          <cell r="BS535" t="str">
            <v>X</v>
          </cell>
          <cell r="BT535" t="str">
            <v>x</v>
          </cell>
          <cell r="BU535" t="str">
            <v>X</v>
          </cell>
          <cell r="BV535">
            <v>41131</v>
          </cell>
          <cell r="BW535">
            <v>0</v>
          </cell>
          <cell r="BX535">
            <v>0</v>
          </cell>
          <cell r="BY535">
            <v>0</v>
          </cell>
          <cell r="BZ535" t="str">
            <v>X</v>
          </cell>
          <cell r="CA535" t="str">
            <v>X</v>
          </cell>
          <cell r="CB535" t="str">
            <v>X</v>
          </cell>
          <cell r="CC535">
            <v>1</v>
          </cell>
          <cell r="CD535">
            <v>0</v>
          </cell>
          <cell r="CE535">
            <v>0</v>
          </cell>
          <cell r="CF535">
            <v>0</v>
          </cell>
          <cell r="CG535">
            <v>0</v>
          </cell>
          <cell r="CH535">
            <v>0</v>
          </cell>
          <cell r="CI535">
            <v>0</v>
          </cell>
          <cell r="CJ535">
            <v>0</v>
          </cell>
          <cell r="CK535">
            <v>0</v>
          </cell>
          <cell r="CL535">
            <v>0</v>
          </cell>
          <cell r="CM535">
            <v>0</v>
          </cell>
          <cell r="CN535">
            <v>0</v>
          </cell>
          <cell r="CO535">
            <v>0</v>
          </cell>
        </row>
        <row r="536">
          <cell r="B536" t="str">
            <v>A2120036-01-04</v>
          </cell>
          <cell r="C536" t="str">
            <v>National Process Equipment, Inc.</v>
          </cell>
          <cell r="D536" t="str">
            <v>Elkins</v>
          </cell>
          <cell r="E536">
            <v>0</v>
          </cell>
          <cell r="F536">
            <v>0</v>
          </cell>
          <cell r="G536">
            <v>0</v>
          </cell>
          <cell r="H536" t="str">
            <v>Madeleine</v>
          </cell>
          <cell r="I536" t="str">
            <v>PUR439439</v>
          </cell>
          <cell r="J536">
            <v>0</v>
          </cell>
          <cell r="K536">
            <v>0</v>
          </cell>
          <cell r="L536">
            <v>0</v>
          </cell>
          <cell r="M536">
            <v>4</v>
          </cell>
          <cell r="N536" t="str">
            <v>LMV-802Z</v>
          </cell>
          <cell r="O536">
            <v>114737.52</v>
          </cell>
          <cell r="P536">
            <v>0</v>
          </cell>
          <cell r="Q536" t="str">
            <v>STD</v>
          </cell>
          <cell r="R536" t="str">
            <v>PA</v>
          </cell>
          <cell r="S536" t="str">
            <v>N</v>
          </cell>
          <cell r="T536" t="str">
            <v>N</v>
          </cell>
          <cell r="U536">
            <v>0</v>
          </cell>
          <cell r="V536">
            <v>40996</v>
          </cell>
          <cell r="W536">
            <v>41072</v>
          </cell>
          <cell r="X536">
            <v>41071</v>
          </cell>
          <cell r="Y536">
            <v>0</v>
          </cell>
          <cell r="Z536">
            <v>41003</v>
          </cell>
          <cell r="AA536">
            <v>41003</v>
          </cell>
          <cell r="AB536">
            <v>41003</v>
          </cell>
          <cell r="AC536">
            <v>40959</v>
          </cell>
          <cell r="AD536">
            <v>40973</v>
          </cell>
          <cell r="AE536">
            <v>41024</v>
          </cell>
          <cell r="AF536">
            <v>41027</v>
          </cell>
          <cell r="AG536">
            <v>0</v>
          </cell>
          <cell r="AH536">
            <v>41041</v>
          </cell>
          <cell r="AI536" t="str">
            <v>-</v>
          </cell>
          <cell r="AJ536">
            <v>23</v>
          </cell>
          <cell r="AK536">
            <v>10.714285714285714</v>
          </cell>
          <cell r="AL536">
            <v>0</v>
          </cell>
          <cell r="AM536">
            <v>0</v>
          </cell>
          <cell r="AN536">
            <v>0</v>
          </cell>
          <cell r="AO536">
            <v>0</v>
          </cell>
          <cell r="AP536">
            <v>0</v>
          </cell>
          <cell r="AQ536">
            <v>0</v>
          </cell>
          <cell r="AR536">
            <v>0</v>
          </cell>
          <cell r="AS536">
            <v>0</v>
          </cell>
          <cell r="AT536">
            <v>0</v>
          </cell>
          <cell r="AU536">
            <v>0</v>
          </cell>
          <cell r="AV536">
            <v>41017</v>
          </cell>
          <cell r="AW536">
            <v>0</v>
          </cell>
          <cell r="AX536">
            <v>41026</v>
          </cell>
          <cell r="AY536">
            <v>41081</v>
          </cell>
          <cell r="AZ536">
            <v>85</v>
          </cell>
          <cell r="BA536">
            <v>16</v>
          </cell>
          <cell r="BB536" t="str">
            <v>On-Time/Early</v>
          </cell>
          <cell r="BC536" t="str">
            <v/>
          </cell>
          <cell r="BD536" t="str">
            <v>FCA</v>
          </cell>
          <cell r="BE536" t="str">
            <v>Arvada</v>
          </cell>
          <cell r="BF536" t="str">
            <v>Canada</v>
          </cell>
          <cell r="BG536">
            <v>0</v>
          </cell>
          <cell r="BH536">
            <v>0</v>
          </cell>
          <cell r="BI536">
            <v>0</v>
          </cell>
          <cell r="BJ536">
            <v>41003</v>
          </cell>
          <cell r="BK536">
            <v>41010</v>
          </cell>
          <cell r="BL536">
            <v>41010</v>
          </cell>
          <cell r="BM536">
            <v>41024</v>
          </cell>
          <cell r="BN536">
            <v>41085</v>
          </cell>
          <cell r="BO536">
            <v>41092</v>
          </cell>
          <cell r="BP536" t="str">
            <v>X</v>
          </cell>
          <cell r="BQ536" t="str">
            <v>X</v>
          </cell>
          <cell r="BR536" t="str">
            <v>X</v>
          </cell>
          <cell r="BS536" t="str">
            <v>X</v>
          </cell>
          <cell r="BT536" t="str">
            <v>X</v>
          </cell>
          <cell r="BU536" t="str">
            <v>X</v>
          </cell>
          <cell r="BV536" t="str">
            <v>X</v>
          </cell>
          <cell r="BW536">
            <v>0</v>
          </cell>
          <cell r="BX536">
            <v>0</v>
          </cell>
          <cell r="BY536">
            <v>0</v>
          </cell>
          <cell r="BZ536" t="str">
            <v>X</v>
          </cell>
          <cell r="CA536" t="str">
            <v>X</v>
          </cell>
          <cell r="CB536" t="str">
            <v>X</v>
          </cell>
          <cell r="CC536">
            <v>1</v>
          </cell>
          <cell r="CD536">
            <v>0</v>
          </cell>
          <cell r="CE536">
            <v>0</v>
          </cell>
          <cell r="CF536">
            <v>0</v>
          </cell>
          <cell r="CG536">
            <v>0</v>
          </cell>
          <cell r="CH536">
            <v>0</v>
          </cell>
          <cell r="CI536">
            <v>0</v>
          </cell>
          <cell r="CJ536">
            <v>0</v>
          </cell>
          <cell r="CK536">
            <v>0</v>
          </cell>
          <cell r="CL536">
            <v>0</v>
          </cell>
          <cell r="CM536">
            <v>0</v>
          </cell>
          <cell r="CN536">
            <v>0</v>
          </cell>
          <cell r="CO536">
            <v>0</v>
          </cell>
        </row>
        <row r="537">
          <cell r="B537" t="str">
            <v>C2113006-01</v>
          </cell>
          <cell r="C537" t="str">
            <v>Superior Pipeline</v>
          </cell>
          <cell r="D537" t="str">
            <v>Wesley</v>
          </cell>
          <cell r="E537">
            <v>0</v>
          </cell>
          <cell r="F537">
            <v>0</v>
          </cell>
          <cell r="G537">
            <v>0</v>
          </cell>
          <cell r="H537" t="str">
            <v>Kursten</v>
          </cell>
          <cell r="I537" t="str">
            <v>98-11-130-0012</v>
          </cell>
          <cell r="J537">
            <v>0</v>
          </cell>
          <cell r="K537">
            <v>0</v>
          </cell>
          <cell r="L537">
            <v>0</v>
          </cell>
          <cell r="M537">
            <v>1</v>
          </cell>
          <cell r="N537" t="str">
            <v>LMC311P</v>
          </cell>
          <cell r="O537">
            <v>120722</v>
          </cell>
          <cell r="P537">
            <v>0</v>
          </cell>
          <cell r="Q537" t="str">
            <v>STD</v>
          </cell>
          <cell r="R537" t="str">
            <v>CA</v>
          </cell>
          <cell r="S537" t="str">
            <v>N</v>
          </cell>
          <cell r="T537" t="str">
            <v>N</v>
          </cell>
          <cell r="U537">
            <v>0</v>
          </cell>
          <cell r="V537">
            <v>40977</v>
          </cell>
          <cell r="W537">
            <v>41087</v>
          </cell>
          <cell r="X537">
            <v>41085</v>
          </cell>
          <cell r="Y537">
            <v>0</v>
          </cell>
          <cell r="Z537">
            <v>40984</v>
          </cell>
          <cell r="AA537">
            <v>40984</v>
          </cell>
          <cell r="AB537">
            <v>40991</v>
          </cell>
          <cell r="AC537">
            <v>40973</v>
          </cell>
          <cell r="AD537">
            <v>40987</v>
          </cell>
          <cell r="AE537">
            <v>41023</v>
          </cell>
          <cell r="AF537">
            <v>41027</v>
          </cell>
          <cell r="AG537">
            <v>0</v>
          </cell>
          <cell r="AH537">
            <v>41055</v>
          </cell>
          <cell r="AI537" t="str">
            <v>-</v>
          </cell>
          <cell r="AJ537">
            <v>36</v>
          </cell>
          <cell r="AK537">
            <v>15.428571428571429</v>
          </cell>
          <cell r="AL537">
            <v>0</v>
          </cell>
          <cell r="AM537">
            <v>0</v>
          </cell>
          <cell r="AN537">
            <v>0</v>
          </cell>
          <cell r="AO537">
            <v>0</v>
          </cell>
          <cell r="AP537">
            <v>0</v>
          </cell>
          <cell r="AQ537">
            <v>0</v>
          </cell>
          <cell r="AR537">
            <v>41023</v>
          </cell>
          <cell r="AS537">
            <v>41050</v>
          </cell>
          <cell r="AT537">
            <v>0</v>
          </cell>
          <cell r="AU537">
            <v>0</v>
          </cell>
          <cell r="AV537">
            <v>41043</v>
          </cell>
          <cell r="AW537">
            <v>0</v>
          </cell>
          <cell r="AX537">
            <v>41045</v>
          </cell>
          <cell r="AY537">
            <v>41086</v>
          </cell>
          <cell r="AZ537">
            <v>109</v>
          </cell>
          <cell r="BA537">
            <v>47</v>
          </cell>
          <cell r="BB537" t="str">
            <v>Late</v>
          </cell>
          <cell r="BC537" t="str">
            <v/>
          </cell>
          <cell r="BD537" t="str">
            <v>FOB</v>
          </cell>
          <cell r="BE537" t="str">
            <v>ARVADA</v>
          </cell>
          <cell r="BF537" t="str">
            <v>USA</v>
          </cell>
          <cell r="BG537">
            <v>0</v>
          </cell>
          <cell r="BH537">
            <v>0</v>
          </cell>
          <cell r="BI537">
            <v>0</v>
          </cell>
          <cell r="BJ537">
            <v>40984</v>
          </cell>
          <cell r="BK537">
            <v>40991</v>
          </cell>
          <cell r="BL537">
            <v>40998</v>
          </cell>
          <cell r="BM537">
            <v>41005</v>
          </cell>
          <cell r="BN537">
            <v>41099</v>
          </cell>
          <cell r="BO537">
            <v>41106</v>
          </cell>
          <cell r="BP537" t="str">
            <v>-</v>
          </cell>
          <cell r="BQ537" t="str">
            <v>-</v>
          </cell>
          <cell r="BR537" t="str">
            <v>X</v>
          </cell>
          <cell r="BS537" t="str">
            <v>-</v>
          </cell>
          <cell r="BT537" t="str">
            <v>-</v>
          </cell>
          <cell r="BU537">
            <v>41109</v>
          </cell>
          <cell r="BV537">
            <v>41109</v>
          </cell>
          <cell r="BW537">
            <v>0</v>
          </cell>
          <cell r="BX537">
            <v>0</v>
          </cell>
          <cell r="BY537">
            <v>0</v>
          </cell>
          <cell r="BZ537" t="str">
            <v>-</v>
          </cell>
          <cell r="CA537" t="str">
            <v>-</v>
          </cell>
          <cell r="CB537" t="str">
            <v>X</v>
          </cell>
          <cell r="CC537">
            <v>1</v>
          </cell>
          <cell r="CD537">
            <v>0</v>
          </cell>
          <cell r="CE537">
            <v>0</v>
          </cell>
          <cell r="CF537">
            <v>0</v>
          </cell>
          <cell r="CG537">
            <v>0</v>
          </cell>
          <cell r="CH537">
            <v>0</v>
          </cell>
          <cell r="CI537">
            <v>0</v>
          </cell>
          <cell r="CJ537">
            <v>0</v>
          </cell>
          <cell r="CK537">
            <v>0</v>
          </cell>
          <cell r="CL537">
            <v>0</v>
          </cell>
          <cell r="CM537">
            <v>0</v>
          </cell>
          <cell r="CN537">
            <v>0</v>
          </cell>
          <cell r="CO537">
            <v>0</v>
          </cell>
        </row>
        <row r="538">
          <cell r="B538" t="str">
            <v>A2114854-01-02</v>
          </cell>
          <cell r="C538" t="str">
            <v>Alstom Power Italia SPA</v>
          </cell>
          <cell r="D538" t="str">
            <v>Kanous</v>
          </cell>
          <cell r="E538">
            <v>0</v>
          </cell>
          <cell r="F538">
            <v>0</v>
          </cell>
          <cell r="G538">
            <v>0</v>
          </cell>
          <cell r="H538" t="str">
            <v>Madeleine</v>
          </cell>
          <cell r="I538" t="str">
            <v>4100138395/1</v>
          </cell>
          <cell r="J538">
            <v>0</v>
          </cell>
          <cell r="K538">
            <v>0</v>
          </cell>
          <cell r="L538">
            <v>0</v>
          </cell>
          <cell r="M538">
            <v>2</v>
          </cell>
          <cell r="N538" t="str">
            <v>GBX</v>
          </cell>
          <cell r="O538">
            <v>81300</v>
          </cell>
          <cell r="P538">
            <v>0</v>
          </cell>
          <cell r="Q538" t="str">
            <v>CPX</v>
          </cell>
          <cell r="R538" t="str">
            <v>PA</v>
          </cell>
          <cell r="S538" t="str">
            <v>Y</v>
          </cell>
          <cell r="T538" t="str">
            <v>N</v>
          </cell>
          <cell r="U538">
            <v>0</v>
          </cell>
          <cell r="V538">
            <v>40982</v>
          </cell>
          <cell r="W538">
            <v>41075</v>
          </cell>
          <cell r="X538">
            <v>41075</v>
          </cell>
          <cell r="Y538">
            <v>0</v>
          </cell>
          <cell r="Z538">
            <v>40989</v>
          </cell>
          <cell r="AA538">
            <v>40989</v>
          </cell>
          <cell r="AB538">
            <v>40989</v>
          </cell>
          <cell r="AC538">
            <v>40963</v>
          </cell>
          <cell r="AD538">
            <v>40977</v>
          </cell>
          <cell r="AE538">
            <v>41027</v>
          </cell>
          <cell r="AF538">
            <v>41030</v>
          </cell>
          <cell r="AG538">
            <v>0</v>
          </cell>
          <cell r="AH538">
            <v>41045</v>
          </cell>
          <cell r="AI538" t="str">
            <v>-</v>
          </cell>
          <cell r="AJ538">
            <v>35</v>
          </cell>
          <cell r="AK538">
            <v>13.285714285714286</v>
          </cell>
          <cell r="AL538">
            <v>0</v>
          </cell>
          <cell r="AM538">
            <v>0</v>
          </cell>
          <cell r="AN538">
            <v>0</v>
          </cell>
          <cell r="AO538">
            <v>0</v>
          </cell>
          <cell r="AP538">
            <v>0</v>
          </cell>
          <cell r="AQ538">
            <v>0</v>
          </cell>
          <cell r="AR538">
            <v>0</v>
          </cell>
          <cell r="AS538">
            <v>0</v>
          </cell>
          <cell r="AT538">
            <v>0</v>
          </cell>
          <cell r="AU538">
            <v>0</v>
          </cell>
          <cell r="AV538">
            <v>41021</v>
          </cell>
          <cell r="AW538">
            <v>0</v>
          </cell>
          <cell r="AX538">
            <v>41025</v>
          </cell>
          <cell r="AY538">
            <v>41088</v>
          </cell>
          <cell r="AZ538">
            <v>106</v>
          </cell>
          <cell r="BA538">
            <v>28</v>
          </cell>
          <cell r="BB538" t="str">
            <v>On-Time/Early</v>
          </cell>
          <cell r="BC538" t="str">
            <v/>
          </cell>
          <cell r="BD538" t="str">
            <v>FCA</v>
          </cell>
          <cell r="BE538" t="str">
            <v>Giovanni</v>
          </cell>
          <cell r="BF538" t="str">
            <v>Italy</v>
          </cell>
          <cell r="BG538">
            <v>0</v>
          </cell>
          <cell r="BH538" t="str">
            <v>SB</v>
          </cell>
          <cell r="BI538">
            <v>0</v>
          </cell>
          <cell r="BJ538">
            <v>40989</v>
          </cell>
          <cell r="BK538">
            <v>40996</v>
          </cell>
          <cell r="BL538">
            <v>40996</v>
          </cell>
          <cell r="BM538">
            <v>41010</v>
          </cell>
          <cell r="BN538">
            <v>41089</v>
          </cell>
          <cell r="BO538">
            <v>41096</v>
          </cell>
          <cell r="BP538" t="str">
            <v>-</v>
          </cell>
          <cell r="BQ538" t="str">
            <v>-</v>
          </cell>
          <cell r="BR538" t="str">
            <v>X</v>
          </cell>
          <cell r="BS538" t="str">
            <v>-</v>
          </cell>
          <cell r="BT538" t="str">
            <v>-</v>
          </cell>
          <cell r="BU538">
            <v>41151</v>
          </cell>
          <cell r="BV538">
            <v>41151</v>
          </cell>
          <cell r="BW538">
            <v>0</v>
          </cell>
          <cell r="BX538">
            <v>0</v>
          </cell>
          <cell r="BY538">
            <v>0</v>
          </cell>
          <cell r="BZ538" t="str">
            <v>X</v>
          </cell>
          <cell r="CA538" t="str">
            <v>X</v>
          </cell>
          <cell r="CB538" t="str">
            <v>X</v>
          </cell>
          <cell r="CC538">
            <v>1</v>
          </cell>
          <cell r="CD538">
            <v>0</v>
          </cell>
          <cell r="CE538">
            <v>0</v>
          </cell>
          <cell r="CF538">
            <v>0</v>
          </cell>
          <cell r="CG538">
            <v>0</v>
          </cell>
          <cell r="CH538">
            <v>0</v>
          </cell>
          <cell r="CI538">
            <v>0</v>
          </cell>
          <cell r="CJ538">
            <v>0</v>
          </cell>
          <cell r="CK538">
            <v>0</v>
          </cell>
          <cell r="CL538">
            <v>0</v>
          </cell>
          <cell r="CM538">
            <v>0</v>
          </cell>
          <cell r="CN538">
            <v>0</v>
          </cell>
          <cell r="CO538">
            <v>0</v>
          </cell>
        </row>
        <row r="539">
          <cell r="B539" t="str">
            <v>A2109842-01-02</v>
          </cell>
          <cell r="C539" t="str">
            <v>Valero Refining Co., - TN LLC</v>
          </cell>
          <cell r="D539" t="str">
            <v>Jazmines</v>
          </cell>
          <cell r="E539">
            <v>0</v>
          </cell>
          <cell r="F539">
            <v>0</v>
          </cell>
          <cell r="G539">
            <v>0</v>
          </cell>
          <cell r="H539" t="str">
            <v>Madeleine</v>
          </cell>
          <cell r="I539">
            <v>4502372001</v>
          </cell>
          <cell r="J539">
            <v>0</v>
          </cell>
          <cell r="K539">
            <v>0</v>
          </cell>
          <cell r="L539" t="str">
            <v>Chapman</v>
          </cell>
          <cell r="M539">
            <v>2</v>
          </cell>
          <cell r="N539" t="str">
            <v>LMV-322</v>
          </cell>
          <cell r="O539">
            <v>62457</v>
          </cell>
          <cell r="P539">
            <v>0</v>
          </cell>
          <cell r="Q539" t="str">
            <v>STD</v>
          </cell>
          <cell r="R539" t="str">
            <v>PA</v>
          </cell>
          <cell r="S539" t="str">
            <v>N</v>
          </cell>
          <cell r="T539" t="str">
            <v>N</v>
          </cell>
          <cell r="U539">
            <v>0</v>
          </cell>
          <cell r="V539">
            <v>40970</v>
          </cell>
          <cell r="W539">
            <v>41075</v>
          </cell>
          <cell r="X539">
            <v>41078</v>
          </cell>
          <cell r="Y539">
            <v>0</v>
          </cell>
          <cell r="Z539">
            <v>40977</v>
          </cell>
          <cell r="AA539">
            <v>40977</v>
          </cell>
          <cell r="AB539">
            <v>40977</v>
          </cell>
          <cell r="AC539">
            <v>40966</v>
          </cell>
          <cell r="AD539">
            <v>40980</v>
          </cell>
          <cell r="AE539">
            <v>41027</v>
          </cell>
          <cell r="AF539">
            <v>41030</v>
          </cell>
          <cell r="AG539">
            <v>0</v>
          </cell>
          <cell r="AH539">
            <v>41048</v>
          </cell>
          <cell r="AI539" t="str">
            <v>-</v>
          </cell>
          <cell r="AJ539">
            <v>43</v>
          </cell>
          <cell r="AK539">
            <v>15.428571428571429</v>
          </cell>
          <cell r="AL539">
            <v>0</v>
          </cell>
          <cell r="AM539">
            <v>0</v>
          </cell>
          <cell r="AN539">
            <v>0</v>
          </cell>
          <cell r="AO539">
            <v>0</v>
          </cell>
          <cell r="AP539">
            <v>0</v>
          </cell>
          <cell r="AQ539">
            <v>0</v>
          </cell>
          <cell r="AR539">
            <v>0</v>
          </cell>
          <cell r="AS539">
            <v>0</v>
          </cell>
          <cell r="AT539">
            <v>0</v>
          </cell>
          <cell r="AU539">
            <v>0</v>
          </cell>
          <cell r="AV539">
            <v>41038</v>
          </cell>
          <cell r="AW539">
            <v>0</v>
          </cell>
          <cell r="AX539">
            <v>41040</v>
          </cell>
          <cell r="AY539">
            <v>41073</v>
          </cell>
          <cell r="AZ539">
            <v>103</v>
          </cell>
          <cell r="BA539">
            <v>49</v>
          </cell>
          <cell r="BB539" t="str">
            <v>Late</v>
          </cell>
          <cell r="BC539" t="str">
            <v/>
          </cell>
          <cell r="BD539" t="str">
            <v>FCA</v>
          </cell>
          <cell r="BE539" t="str">
            <v>ARVADA</v>
          </cell>
          <cell r="BF539" t="str">
            <v>USA</v>
          </cell>
          <cell r="BG539">
            <v>0</v>
          </cell>
          <cell r="BH539">
            <v>0</v>
          </cell>
          <cell r="BI539">
            <v>0</v>
          </cell>
          <cell r="BJ539">
            <v>40977</v>
          </cell>
          <cell r="BK539">
            <v>40984</v>
          </cell>
          <cell r="BL539">
            <v>40984</v>
          </cell>
          <cell r="BM539">
            <v>40998</v>
          </cell>
          <cell r="BN539">
            <v>41092</v>
          </cell>
          <cell r="BO539">
            <v>41099</v>
          </cell>
          <cell r="BP539" t="str">
            <v>-</v>
          </cell>
          <cell r="BQ539" t="str">
            <v>-</v>
          </cell>
          <cell r="BR539" t="str">
            <v>X</v>
          </cell>
          <cell r="BS539" t="str">
            <v>-</v>
          </cell>
          <cell r="BT539" t="str">
            <v>-</v>
          </cell>
          <cell r="BU539">
            <v>41180</v>
          </cell>
          <cell r="BV539">
            <v>41180</v>
          </cell>
          <cell r="BW539">
            <v>0</v>
          </cell>
          <cell r="BX539">
            <v>0</v>
          </cell>
          <cell r="BY539">
            <v>0</v>
          </cell>
          <cell r="BZ539" t="str">
            <v>X</v>
          </cell>
          <cell r="CA539" t="str">
            <v>X</v>
          </cell>
          <cell r="CB539" t="str">
            <v>X</v>
          </cell>
          <cell r="CC539">
            <v>1</v>
          </cell>
          <cell r="CD539">
            <v>0</v>
          </cell>
          <cell r="CE539">
            <v>0</v>
          </cell>
          <cell r="CF539">
            <v>0</v>
          </cell>
          <cell r="CG539">
            <v>0</v>
          </cell>
          <cell r="CH539">
            <v>0</v>
          </cell>
          <cell r="CI539">
            <v>0</v>
          </cell>
          <cell r="CJ539">
            <v>0</v>
          </cell>
          <cell r="CK539">
            <v>0</v>
          </cell>
          <cell r="CL539">
            <v>0</v>
          </cell>
          <cell r="CM539">
            <v>0</v>
          </cell>
          <cell r="CN539">
            <v>0</v>
          </cell>
          <cell r="CO539">
            <v>0</v>
          </cell>
        </row>
        <row r="540">
          <cell r="B540" t="str">
            <v>C2029193-01</v>
          </cell>
          <cell r="C540" t="str">
            <v>GS Engineering / International Polymers C.</v>
          </cell>
          <cell r="D540" t="str">
            <v>Jones</v>
          </cell>
          <cell r="E540">
            <v>0</v>
          </cell>
          <cell r="F540" t="str">
            <v>Lindeman</v>
          </cell>
          <cell r="G540">
            <v>0</v>
          </cell>
          <cell r="H540" t="str">
            <v>Suzy</v>
          </cell>
          <cell r="I540" t="str">
            <v>16-ME-PO-C3801-01</v>
          </cell>
          <cell r="J540">
            <v>0</v>
          </cell>
          <cell r="K540">
            <v>0</v>
          </cell>
          <cell r="L540" t="str">
            <v>Schadt</v>
          </cell>
          <cell r="M540">
            <v>1</v>
          </cell>
          <cell r="N540" t="str">
            <v>LF2440</v>
          </cell>
          <cell r="O540">
            <v>3980000</v>
          </cell>
          <cell r="P540" t="str">
            <v>PP</v>
          </cell>
          <cell r="Q540" t="str">
            <v>CPX</v>
          </cell>
          <cell r="R540" t="str">
            <v>Pinn/API</v>
          </cell>
          <cell r="S540" t="str">
            <v>Y</v>
          </cell>
          <cell r="T540" t="str">
            <v>N</v>
          </cell>
          <cell r="U540">
            <v>0</v>
          </cell>
          <cell r="V540">
            <v>40765</v>
          </cell>
          <cell r="W540">
            <v>41228</v>
          </cell>
          <cell r="X540">
            <v>41304</v>
          </cell>
          <cell r="Y540">
            <v>0</v>
          </cell>
          <cell r="Z540">
            <v>40772</v>
          </cell>
          <cell r="AA540">
            <v>40772</v>
          </cell>
          <cell r="AB540">
            <v>40779</v>
          </cell>
          <cell r="AC540">
            <v>41024</v>
          </cell>
          <cell r="AD540">
            <v>41052</v>
          </cell>
          <cell r="AE540">
            <v>41018</v>
          </cell>
          <cell r="AF540">
            <v>41032</v>
          </cell>
          <cell r="AG540">
            <v>0</v>
          </cell>
          <cell r="AH540">
            <v>41274</v>
          </cell>
          <cell r="AI540">
            <v>41150</v>
          </cell>
          <cell r="AJ540">
            <v>192</v>
          </cell>
          <cell r="AK540">
            <v>77</v>
          </cell>
          <cell r="AL540">
            <v>0</v>
          </cell>
          <cell r="AM540">
            <v>0</v>
          </cell>
          <cell r="AN540">
            <v>0</v>
          </cell>
          <cell r="AO540">
            <v>0</v>
          </cell>
          <cell r="AP540">
            <v>0</v>
          </cell>
          <cell r="AQ540">
            <v>0</v>
          </cell>
          <cell r="AR540">
            <v>0</v>
          </cell>
          <cell r="AS540">
            <v>0</v>
          </cell>
          <cell r="AT540">
            <v>0</v>
          </cell>
          <cell r="AU540">
            <v>0</v>
          </cell>
          <cell r="AV540">
            <v>41122</v>
          </cell>
          <cell r="AW540">
            <v>0</v>
          </cell>
          <cell r="AX540">
            <v>41123</v>
          </cell>
          <cell r="AY540">
            <v>41306</v>
          </cell>
          <cell r="AZ540">
            <v>541</v>
          </cell>
          <cell r="BA540">
            <v>256</v>
          </cell>
          <cell r="BB540" t="str">
            <v>Late</v>
          </cell>
          <cell r="BC540" t="str">
            <v/>
          </cell>
          <cell r="BD540" t="str">
            <v>FOB</v>
          </cell>
          <cell r="BE540" t="str">
            <v>LA Port</v>
          </cell>
          <cell r="BF540" t="str">
            <v>KOREA</v>
          </cell>
          <cell r="BG540">
            <v>0</v>
          </cell>
          <cell r="BH540">
            <v>0</v>
          </cell>
          <cell r="BI540">
            <v>0</v>
          </cell>
          <cell r="BJ540">
            <v>40772</v>
          </cell>
          <cell r="BK540">
            <v>40779</v>
          </cell>
          <cell r="BL540">
            <v>40807</v>
          </cell>
          <cell r="BM540">
            <v>40793</v>
          </cell>
          <cell r="BN540">
            <v>41346</v>
          </cell>
          <cell r="BO540">
            <v>41353</v>
          </cell>
          <cell r="BP540">
            <v>40820</v>
          </cell>
          <cell r="BQ540">
            <v>40855</v>
          </cell>
          <cell r="BR540">
            <v>40848</v>
          </cell>
          <cell r="BS540">
            <v>40814</v>
          </cell>
          <cell r="BT540" t="str">
            <v>X</v>
          </cell>
          <cell r="BU540">
            <v>41438</v>
          </cell>
          <cell r="BV540" t="str">
            <v>X</v>
          </cell>
          <cell r="BW540">
            <v>0</v>
          </cell>
          <cell r="BX540">
            <v>0</v>
          </cell>
          <cell r="BY540">
            <v>0</v>
          </cell>
          <cell r="BZ540" t="str">
            <v>X</v>
          </cell>
          <cell r="CA540" t="str">
            <v>X</v>
          </cell>
          <cell r="CB540" t="str">
            <v>X</v>
          </cell>
          <cell r="CC540">
            <v>1</v>
          </cell>
          <cell r="CD540">
            <v>0</v>
          </cell>
          <cell r="CE540">
            <v>0</v>
          </cell>
          <cell r="CF540">
            <v>0</v>
          </cell>
          <cell r="CG540">
            <v>0</v>
          </cell>
          <cell r="CH540">
            <v>0</v>
          </cell>
          <cell r="CI540">
            <v>0</v>
          </cell>
          <cell r="CJ540">
            <v>0</v>
          </cell>
          <cell r="CK540">
            <v>0</v>
          </cell>
          <cell r="CL540">
            <v>0</v>
          </cell>
          <cell r="CM540">
            <v>0</v>
          </cell>
          <cell r="CN540">
            <v>0</v>
          </cell>
          <cell r="CO540">
            <v>0</v>
          </cell>
        </row>
        <row r="541">
          <cell r="B541" t="str">
            <v>A2134708-01</v>
          </cell>
          <cell r="C541" t="str">
            <v>Exxon Mobil</v>
          </cell>
          <cell r="D541" t="str">
            <v>Nelson</v>
          </cell>
          <cell r="E541">
            <v>0</v>
          </cell>
          <cell r="F541" t="str">
            <v>Miller</v>
          </cell>
          <cell r="G541" t="str">
            <v>-</v>
          </cell>
          <cell r="H541" t="str">
            <v>Nancy</v>
          </cell>
          <cell r="I541">
            <v>4550927449</v>
          </cell>
          <cell r="J541">
            <v>0</v>
          </cell>
          <cell r="K541">
            <v>0</v>
          </cell>
          <cell r="L541">
            <v>0</v>
          </cell>
          <cell r="M541">
            <v>1</v>
          </cell>
          <cell r="N541" t="str">
            <v>LMV-802</v>
          </cell>
          <cell r="O541">
            <v>15826.8</v>
          </cell>
          <cell r="P541">
            <v>0</v>
          </cell>
          <cell r="Q541" t="str">
            <v>STD</v>
          </cell>
          <cell r="R541" t="str">
            <v>PA</v>
          </cell>
          <cell r="S541" t="str">
            <v>N</v>
          </cell>
          <cell r="T541" t="str">
            <v>y</v>
          </cell>
          <cell r="U541">
            <v>0</v>
          </cell>
          <cell r="V541">
            <v>41032</v>
          </cell>
          <cell r="W541">
            <v>41078</v>
          </cell>
          <cell r="X541">
            <v>41086</v>
          </cell>
          <cell r="Y541">
            <v>0</v>
          </cell>
          <cell r="Z541">
            <v>41039</v>
          </cell>
          <cell r="AA541">
            <v>41039</v>
          </cell>
          <cell r="AB541">
            <v>41039</v>
          </cell>
          <cell r="AC541">
            <v>40974</v>
          </cell>
          <cell r="AD541">
            <v>40988</v>
          </cell>
          <cell r="AE541">
            <v>41030</v>
          </cell>
          <cell r="AF541">
            <v>41033</v>
          </cell>
          <cell r="AG541">
            <v>0</v>
          </cell>
          <cell r="AH541">
            <v>41056</v>
          </cell>
          <cell r="AI541" t="str">
            <v>-</v>
          </cell>
          <cell r="AJ541">
            <v>2</v>
          </cell>
          <cell r="AK541">
            <v>7.7142857142857144</v>
          </cell>
          <cell r="AL541">
            <v>0</v>
          </cell>
          <cell r="AM541">
            <v>0</v>
          </cell>
          <cell r="AN541">
            <v>0</v>
          </cell>
          <cell r="AO541">
            <v>0</v>
          </cell>
          <cell r="AP541">
            <v>0</v>
          </cell>
          <cell r="AQ541">
            <v>0</v>
          </cell>
          <cell r="AR541">
            <v>0</v>
          </cell>
          <cell r="AS541">
            <v>0</v>
          </cell>
          <cell r="AT541">
            <v>0</v>
          </cell>
          <cell r="AU541">
            <v>0</v>
          </cell>
          <cell r="AV541">
            <v>41032</v>
          </cell>
          <cell r="AW541">
            <v>0</v>
          </cell>
          <cell r="AX541">
            <v>41033</v>
          </cell>
          <cell r="AY541">
            <v>41089</v>
          </cell>
          <cell r="AZ541">
            <v>57</v>
          </cell>
          <cell r="BA541">
            <v>1</v>
          </cell>
          <cell r="BB541" t="str">
            <v>On-Time/Early</v>
          </cell>
          <cell r="BC541" t="str">
            <v/>
          </cell>
          <cell r="BD541" t="str">
            <v>FCA</v>
          </cell>
          <cell r="BE541" t="str">
            <v>Arvada</v>
          </cell>
          <cell r="BF541" t="str">
            <v>USA</v>
          </cell>
          <cell r="BG541">
            <v>0</v>
          </cell>
          <cell r="BH541" t="str">
            <v>SA</v>
          </cell>
          <cell r="BI541">
            <v>0</v>
          </cell>
          <cell r="BJ541">
            <v>41039</v>
          </cell>
          <cell r="BK541">
            <v>41046</v>
          </cell>
          <cell r="BL541">
            <v>41046</v>
          </cell>
          <cell r="BM541">
            <v>41060</v>
          </cell>
          <cell r="BN541">
            <v>41100</v>
          </cell>
          <cell r="BO541">
            <v>41107</v>
          </cell>
          <cell r="BP541" t="str">
            <v>X</v>
          </cell>
          <cell r="BQ541" t="str">
            <v>X</v>
          </cell>
          <cell r="BR541" t="str">
            <v>X</v>
          </cell>
          <cell r="BS541" t="str">
            <v>X</v>
          </cell>
          <cell r="BT541" t="str">
            <v>X</v>
          </cell>
          <cell r="BU541" t="str">
            <v>X</v>
          </cell>
          <cell r="BV541" t="str">
            <v>X</v>
          </cell>
          <cell r="BW541">
            <v>0</v>
          </cell>
          <cell r="BX541">
            <v>0</v>
          </cell>
          <cell r="BY541">
            <v>0</v>
          </cell>
          <cell r="BZ541" t="str">
            <v>X</v>
          </cell>
          <cell r="CA541" t="str">
            <v>X</v>
          </cell>
          <cell r="CB541" t="str">
            <v>X</v>
          </cell>
          <cell r="CC541">
            <v>1</v>
          </cell>
          <cell r="CD541">
            <v>0</v>
          </cell>
          <cell r="CE541">
            <v>0</v>
          </cell>
          <cell r="CF541">
            <v>0</v>
          </cell>
          <cell r="CG541">
            <v>0</v>
          </cell>
          <cell r="CH541">
            <v>0</v>
          </cell>
          <cell r="CI541">
            <v>0</v>
          </cell>
          <cell r="CJ541">
            <v>0</v>
          </cell>
          <cell r="CK541">
            <v>0</v>
          </cell>
          <cell r="CL541">
            <v>0</v>
          </cell>
          <cell r="CM541">
            <v>0</v>
          </cell>
          <cell r="CN541">
            <v>0</v>
          </cell>
          <cell r="CO541">
            <v>0</v>
          </cell>
        </row>
        <row r="542">
          <cell r="B542" t="str">
            <v>A2110373-01-03</v>
          </cell>
          <cell r="C542" t="str">
            <v>Eastman Chemical Company</v>
          </cell>
          <cell r="D542" t="str">
            <v>DeRoo</v>
          </cell>
          <cell r="E542">
            <v>0</v>
          </cell>
          <cell r="F542">
            <v>0</v>
          </cell>
          <cell r="G542">
            <v>0</v>
          </cell>
          <cell r="H542" t="str">
            <v>Madeleine</v>
          </cell>
          <cell r="I542">
            <v>41916631</v>
          </cell>
          <cell r="J542">
            <v>0</v>
          </cell>
          <cell r="K542">
            <v>0</v>
          </cell>
          <cell r="L542" t="str">
            <v>Chapman</v>
          </cell>
          <cell r="M542">
            <v>3</v>
          </cell>
          <cell r="N542" t="str">
            <v>LMV-311</v>
          </cell>
          <cell r="O542">
            <v>155657.01</v>
          </cell>
          <cell r="P542">
            <v>0</v>
          </cell>
          <cell r="Q542" t="str">
            <v>STD</v>
          </cell>
          <cell r="R542" t="str">
            <v>PA</v>
          </cell>
          <cell r="S542" t="str">
            <v>N</v>
          </cell>
          <cell r="T542" t="str">
            <v>N</v>
          </cell>
          <cell r="U542">
            <v>0</v>
          </cell>
          <cell r="V542">
            <v>40973</v>
          </cell>
          <cell r="W542">
            <v>41082</v>
          </cell>
          <cell r="X542">
            <v>41164</v>
          </cell>
          <cell r="Y542">
            <v>0</v>
          </cell>
          <cell r="Z542">
            <v>40980</v>
          </cell>
          <cell r="AA542">
            <v>40980</v>
          </cell>
          <cell r="AB542">
            <v>40980</v>
          </cell>
          <cell r="AC542">
            <v>41052</v>
          </cell>
          <cell r="AD542">
            <v>41066</v>
          </cell>
          <cell r="AE542">
            <v>41034</v>
          </cell>
          <cell r="AF542">
            <v>41037</v>
          </cell>
          <cell r="AG542">
            <v>0</v>
          </cell>
          <cell r="AH542">
            <v>41134</v>
          </cell>
          <cell r="AI542" t="str">
            <v>-</v>
          </cell>
          <cell r="AJ542">
            <v>47</v>
          </cell>
          <cell r="AK542">
            <v>27.285714285714285</v>
          </cell>
          <cell r="AL542">
            <v>0</v>
          </cell>
          <cell r="AM542">
            <v>0</v>
          </cell>
          <cell r="AN542">
            <v>0</v>
          </cell>
          <cell r="AO542">
            <v>0</v>
          </cell>
          <cell r="AP542">
            <v>0</v>
          </cell>
          <cell r="AQ542">
            <v>0</v>
          </cell>
          <cell r="AR542">
            <v>0</v>
          </cell>
          <cell r="AS542">
            <v>0</v>
          </cell>
          <cell r="AT542">
            <v>0</v>
          </cell>
          <cell r="AU542">
            <v>0</v>
          </cell>
          <cell r="AV542">
            <v>41043</v>
          </cell>
          <cell r="AW542">
            <v>0</v>
          </cell>
          <cell r="AX542">
            <v>41047</v>
          </cell>
          <cell r="AY542">
            <v>41151</v>
          </cell>
          <cell r="AZ542">
            <v>178</v>
          </cell>
          <cell r="BA542">
            <v>51</v>
          </cell>
          <cell r="BB542" t="str">
            <v>Late</v>
          </cell>
          <cell r="BC542" t="str">
            <v/>
          </cell>
          <cell r="BD542" t="str">
            <v>EXW</v>
          </cell>
          <cell r="BE542" t="str">
            <v>ARVADA</v>
          </cell>
          <cell r="BF542" t="str">
            <v>USA</v>
          </cell>
          <cell r="BG542">
            <v>0</v>
          </cell>
          <cell r="BH542" t="str">
            <v>SA</v>
          </cell>
          <cell r="BI542">
            <v>0</v>
          </cell>
          <cell r="BJ542">
            <v>40980</v>
          </cell>
          <cell r="BK542">
            <v>40987</v>
          </cell>
          <cell r="BL542">
            <v>40987</v>
          </cell>
          <cell r="BM542">
            <v>41001</v>
          </cell>
          <cell r="BN542">
            <v>41178</v>
          </cell>
          <cell r="BO542">
            <v>41185</v>
          </cell>
          <cell r="BP542" t="str">
            <v>-</v>
          </cell>
          <cell r="BQ542" t="str">
            <v>-</v>
          </cell>
          <cell r="BR542" t="str">
            <v>-</v>
          </cell>
          <cell r="BS542" t="str">
            <v>-</v>
          </cell>
          <cell r="BT542" t="str">
            <v>-</v>
          </cell>
          <cell r="BU542">
            <v>41242</v>
          </cell>
          <cell r="BV542">
            <v>41242</v>
          </cell>
          <cell r="BW542">
            <v>0</v>
          </cell>
          <cell r="BX542">
            <v>0</v>
          </cell>
          <cell r="BY542">
            <v>0</v>
          </cell>
          <cell r="BZ542" t="str">
            <v>-</v>
          </cell>
          <cell r="CA542" t="str">
            <v>-</v>
          </cell>
          <cell r="CB542" t="str">
            <v>X</v>
          </cell>
          <cell r="CC542">
            <v>1</v>
          </cell>
          <cell r="CD542">
            <v>0</v>
          </cell>
          <cell r="CE542">
            <v>0</v>
          </cell>
          <cell r="CF542">
            <v>0</v>
          </cell>
          <cell r="CG542">
            <v>0</v>
          </cell>
          <cell r="CH542">
            <v>0</v>
          </cell>
          <cell r="CI542">
            <v>0</v>
          </cell>
          <cell r="CJ542">
            <v>0</v>
          </cell>
          <cell r="CK542">
            <v>0</v>
          </cell>
          <cell r="CL542">
            <v>0</v>
          </cell>
          <cell r="CM542">
            <v>0</v>
          </cell>
          <cell r="CN542">
            <v>0</v>
          </cell>
          <cell r="CO542">
            <v>0</v>
          </cell>
        </row>
        <row r="543">
          <cell r="B543" t="str">
            <v>C2056916-01</v>
          </cell>
          <cell r="C543" t="str">
            <v>Thomas Russell Co.</v>
          </cell>
          <cell r="D543" t="str">
            <v>Fox</v>
          </cell>
          <cell r="E543">
            <v>0</v>
          </cell>
          <cell r="F543">
            <v>0</v>
          </cell>
          <cell r="G543">
            <v>0</v>
          </cell>
          <cell r="H543" t="str">
            <v>Margaret</v>
          </cell>
          <cell r="I543" t="str">
            <v>265-13</v>
          </cell>
          <cell r="J543">
            <v>0</v>
          </cell>
          <cell r="K543">
            <v>0</v>
          </cell>
          <cell r="L543">
            <v>0</v>
          </cell>
          <cell r="M543">
            <v>1</v>
          </cell>
          <cell r="N543" t="str">
            <v>LMC311P</v>
          </cell>
          <cell r="O543">
            <v>135240</v>
          </cell>
          <cell r="P543">
            <v>0</v>
          </cell>
          <cell r="Q543" t="str">
            <v>STD</v>
          </cell>
          <cell r="R543" t="str">
            <v>CA</v>
          </cell>
          <cell r="S543" t="str">
            <v>N</v>
          </cell>
          <cell r="T543" t="str">
            <v>yes</v>
          </cell>
          <cell r="U543">
            <v>0</v>
          </cell>
          <cell r="V543">
            <v>40834</v>
          </cell>
          <cell r="W543">
            <v>41099</v>
          </cell>
          <cell r="X543">
            <v>41092</v>
          </cell>
          <cell r="Y543">
            <v>0</v>
          </cell>
          <cell r="Z543">
            <v>40841</v>
          </cell>
          <cell r="AA543">
            <v>40841</v>
          </cell>
          <cell r="AB543">
            <v>40848</v>
          </cell>
          <cell r="AC543">
            <v>40980</v>
          </cell>
          <cell r="AD543">
            <v>40994</v>
          </cell>
          <cell r="AE543">
            <v>41035</v>
          </cell>
          <cell r="AF543">
            <v>41039</v>
          </cell>
          <cell r="AG543">
            <v>0</v>
          </cell>
          <cell r="AH543">
            <v>41062</v>
          </cell>
          <cell r="AI543" t="str">
            <v>-</v>
          </cell>
          <cell r="AJ543">
            <v>148</v>
          </cell>
          <cell r="AK543">
            <v>36.857142857142854</v>
          </cell>
          <cell r="AL543">
            <v>0</v>
          </cell>
          <cell r="AM543">
            <v>0</v>
          </cell>
          <cell r="AN543">
            <v>0</v>
          </cell>
          <cell r="AO543">
            <v>0</v>
          </cell>
          <cell r="AP543">
            <v>0</v>
          </cell>
          <cell r="AQ543">
            <v>0</v>
          </cell>
          <cell r="AR543">
            <v>40941</v>
          </cell>
          <cell r="AS543">
            <v>40949</v>
          </cell>
          <cell r="AT543">
            <v>0</v>
          </cell>
          <cell r="AU543">
            <v>0</v>
          </cell>
          <cell r="AV543">
            <v>41074</v>
          </cell>
          <cell r="AW543">
            <v>0</v>
          </cell>
          <cell r="AX543">
            <v>41075</v>
          </cell>
          <cell r="AY543">
            <v>41089</v>
          </cell>
          <cell r="AZ543">
            <v>255</v>
          </cell>
          <cell r="BA543">
            <v>173</v>
          </cell>
          <cell r="BB543" t="str">
            <v>Late</v>
          </cell>
          <cell r="BC543" t="str">
            <v/>
          </cell>
          <cell r="BD543" t="str">
            <v>EXW</v>
          </cell>
          <cell r="BE543" t="str">
            <v>Arvada</v>
          </cell>
          <cell r="BF543" t="str">
            <v>USA</v>
          </cell>
          <cell r="BG543">
            <v>0</v>
          </cell>
          <cell r="BH543">
            <v>0</v>
          </cell>
          <cell r="BI543">
            <v>0</v>
          </cell>
          <cell r="BJ543">
            <v>40841</v>
          </cell>
          <cell r="BK543">
            <v>40848</v>
          </cell>
          <cell r="BL543">
            <v>40855</v>
          </cell>
          <cell r="BM543">
            <v>40862</v>
          </cell>
          <cell r="BN543">
            <v>41106</v>
          </cell>
          <cell r="BO543">
            <v>41113</v>
          </cell>
          <cell r="BP543" t="str">
            <v>X</v>
          </cell>
          <cell r="BQ543" t="str">
            <v>X</v>
          </cell>
          <cell r="BR543" t="str">
            <v>X</v>
          </cell>
          <cell r="BS543" t="str">
            <v>X</v>
          </cell>
          <cell r="BT543" t="str">
            <v>X</v>
          </cell>
          <cell r="BU543" t="str">
            <v>X</v>
          </cell>
          <cell r="BV543" t="str">
            <v>X</v>
          </cell>
          <cell r="BW543">
            <v>0</v>
          </cell>
          <cell r="BX543">
            <v>0</v>
          </cell>
          <cell r="BY543">
            <v>0</v>
          </cell>
          <cell r="BZ543" t="str">
            <v>X</v>
          </cell>
          <cell r="CA543" t="str">
            <v>X</v>
          </cell>
          <cell r="CB543" t="str">
            <v>X</v>
          </cell>
          <cell r="CC543">
            <v>1</v>
          </cell>
          <cell r="CD543">
            <v>0</v>
          </cell>
          <cell r="CE543">
            <v>0</v>
          </cell>
          <cell r="CF543">
            <v>0</v>
          </cell>
          <cell r="CG543">
            <v>0</v>
          </cell>
          <cell r="CH543">
            <v>0</v>
          </cell>
          <cell r="CI543">
            <v>0</v>
          </cell>
          <cell r="CJ543">
            <v>0</v>
          </cell>
          <cell r="CK543">
            <v>0</v>
          </cell>
          <cell r="CL543">
            <v>0</v>
          </cell>
          <cell r="CM543">
            <v>0</v>
          </cell>
          <cell r="CN543">
            <v>0</v>
          </cell>
          <cell r="CO543">
            <v>0</v>
          </cell>
        </row>
        <row r="544">
          <cell r="B544" t="str">
            <v>C2023640-01</v>
          </cell>
          <cell r="C544" t="str">
            <v>Thomas Russell Co</v>
          </cell>
          <cell r="D544" t="str">
            <v>Fox</v>
          </cell>
          <cell r="E544">
            <v>0</v>
          </cell>
          <cell r="F544">
            <v>0</v>
          </cell>
          <cell r="G544">
            <v>0</v>
          </cell>
          <cell r="H544" t="str">
            <v>Margaret</v>
          </cell>
          <cell r="I544" t="str">
            <v>268-12</v>
          </cell>
          <cell r="J544">
            <v>0</v>
          </cell>
          <cell r="K544">
            <v>0</v>
          </cell>
          <cell r="L544" t="str">
            <v>DeRoo</v>
          </cell>
          <cell r="M544">
            <v>1</v>
          </cell>
          <cell r="N544" t="str">
            <v>LMC-311P</v>
          </cell>
          <cell r="O544">
            <v>127497</v>
          </cell>
          <cell r="P544">
            <v>0</v>
          </cell>
          <cell r="Q544" t="str">
            <v>STD</v>
          </cell>
          <cell r="R544" t="str">
            <v>CA</v>
          </cell>
          <cell r="S544">
            <v>0</v>
          </cell>
          <cell r="T544" t="str">
            <v>no</v>
          </cell>
          <cell r="U544">
            <v>0</v>
          </cell>
          <cell r="V544">
            <v>40752</v>
          </cell>
          <cell r="W544">
            <v>41100</v>
          </cell>
          <cell r="X544">
            <v>41089</v>
          </cell>
          <cell r="Y544">
            <v>0</v>
          </cell>
          <cell r="Z544">
            <v>40759</v>
          </cell>
          <cell r="AA544">
            <v>40759</v>
          </cell>
          <cell r="AB544">
            <v>40766</v>
          </cell>
          <cell r="AC544">
            <v>40977</v>
          </cell>
          <cell r="AD544">
            <v>40991</v>
          </cell>
          <cell r="AE544">
            <v>41036</v>
          </cell>
          <cell r="AF544">
            <v>41040</v>
          </cell>
          <cell r="AG544">
            <v>0</v>
          </cell>
          <cell r="AH544">
            <v>41059</v>
          </cell>
          <cell r="AI544" t="str">
            <v>-</v>
          </cell>
          <cell r="AJ544">
            <v>207</v>
          </cell>
          <cell r="AK544">
            <v>48.142857142857146</v>
          </cell>
          <cell r="AL544">
            <v>0</v>
          </cell>
          <cell r="AM544">
            <v>0</v>
          </cell>
          <cell r="AN544">
            <v>0</v>
          </cell>
          <cell r="AO544">
            <v>0</v>
          </cell>
          <cell r="AP544">
            <v>0</v>
          </cell>
          <cell r="AQ544">
            <v>0</v>
          </cell>
          <cell r="AR544">
            <v>0</v>
          </cell>
          <cell r="AS544">
            <v>0</v>
          </cell>
          <cell r="AT544">
            <v>0</v>
          </cell>
          <cell r="AU544">
            <v>0</v>
          </cell>
          <cell r="AV544">
            <v>41058</v>
          </cell>
          <cell r="AW544">
            <v>0</v>
          </cell>
          <cell r="AX544">
            <v>41061</v>
          </cell>
          <cell r="AY544">
            <v>41089</v>
          </cell>
          <cell r="AZ544">
            <v>337</v>
          </cell>
          <cell r="BA544">
            <v>219</v>
          </cell>
          <cell r="BB544" t="str">
            <v>Late</v>
          </cell>
          <cell r="BC544" t="str">
            <v/>
          </cell>
          <cell r="BD544" t="str">
            <v>EXW</v>
          </cell>
          <cell r="BE544" t="str">
            <v>Arvada</v>
          </cell>
          <cell r="BF544" t="str">
            <v>USA</v>
          </cell>
          <cell r="BG544">
            <v>0</v>
          </cell>
          <cell r="BH544">
            <v>0</v>
          </cell>
          <cell r="BI544">
            <v>0</v>
          </cell>
          <cell r="BJ544">
            <v>40759</v>
          </cell>
          <cell r="BK544">
            <v>40766</v>
          </cell>
          <cell r="BL544">
            <v>40773</v>
          </cell>
          <cell r="BM544">
            <v>40780</v>
          </cell>
          <cell r="BN544">
            <v>41103</v>
          </cell>
          <cell r="BO544">
            <v>41110</v>
          </cell>
          <cell r="BP544" t="str">
            <v>X</v>
          </cell>
          <cell r="BQ544" t="str">
            <v>X</v>
          </cell>
          <cell r="BR544" t="str">
            <v>X</v>
          </cell>
          <cell r="BS544" t="str">
            <v>X</v>
          </cell>
          <cell r="BT544" t="str">
            <v>X</v>
          </cell>
          <cell r="BU544" t="str">
            <v>X</v>
          </cell>
          <cell r="BV544" t="str">
            <v>X</v>
          </cell>
          <cell r="BW544">
            <v>0</v>
          </cell>
          <cell r="BX544">
            <v>0</v>
          </cell>
          <cell r="BY544">
            <v>0</v>
          </cell>
          <cell r="BZ544" t="str">
            <v>X</v>
          </cell>
          <cell r="CA544" t="str">
            <v>X</v>
          </cell>
          <cell r="CB544" t="str">
            <v>X</v>
          </cell>
          <cell r="CC544">
            <v>1</v>
          </cell>
          <cell r="CD544">
            <v>0</v>
          </cell>
          <cell r="CE544">
            <v>0</v>
          </cell>
          <cell r="CF544">
            <v>0</v>
          </cell>
          <cell r="CG544">
            <v>0</v>
          </cell>
          <cell r="CH544">
            <v>0</v>
          </cell>
          <cell r="CI544">
            <v>0</v>
          </cell>
          <cell r="CJ544">
            <v>0</v>
          </cell>
          <cell r="CK544">
            <v>0</v>
          </cell>
          <cell r="CL544">
            <v>0</v>
          </cell>
          <cell r="CM544">
            <v>0</v>
          </cell>
          <cell r="CN544">
            <v>0</v>
          </cell>
          <cell r="CO544">
            <v>0</v>
          </cell>
        </row>
        <row r="545">
          <cell r="B545" t="str">
            <v>A2144027-01</v>
          </cell>
          <cell r="C545" t="str">
            <v>Delta Process Equipment</v>
          </cell>
          <cell r="D545" t="str">
            <v>Kanous</v>
          </cell>
          <cell r="E545">
            <v>0</v>
          </cell>
          <cell r="F545" t="str">
            <v>Miller</v>
          </cell>
          <cell r="G545" t="str">
            <v>-</v>
          </cell>
          <cell r="H545" t="str">
            <v>Madeleine</v>
          </cell>
          <cell r="I545">
            <v>79322</v>
          </cell>
          <cell r="J545">
            <v>0</v>
          </cell>
          <cell r="K545">
            <v>0</v>
          </cell>
          <cell r="L545">
            <v>0</v>
          </cell>
          <cell r="M545">
            <v>1</v>
          </cell>
          <cell r="N545" t="str">
            <v>LMV-311</v>
          </cell>
          <cell r="O545">
            <v>33537</v>
          </cell>
          <cell r="P545">
            <v>0</v>
          </cell>
          <cell r="Q545" t="str">
            <v>FLT</v>
          </cell>
          <cell r="R545" t="str">
            <v>PB</v>
          </cell>
          <cell r="S545" t="str">
            <v>N</v>
          </cell>
          <cell r="T545" t="str">
            <v>Y</v>
          </cell>
          <cell r="U545">
            <v>0</v>
          </cell>
          <cell r="V545">
            <v>41054</v>
          </cell>
          <cell r="W545">
            <v>41092</v>
          </cell>
          <cell r="X545">
            <v>41100</v>
          </cell>
          <cell r="Y545">
            <v>0</v>
          </cell>
          <cell r="Z545">
            <v>41061</v>
          </cell>
          <cell r="AA545">
            <v>41061</v>
          </cell>
          <cell r="AB545">
            <v>41061</v>
          </cell>
          <cell r="AC545">
            <v>40988</v>
          </cell>
          <cell r="AD545">
            <v>41002</v>
          </cell>
          <cell r="AE545">
            <v>41037</v>
          </cell>
          <cell r="AF545">
            <v>41040</v>
          </cell>
          <cell r="AG545">
            <v>0</v>
          </cell>
          <cell r="AH545">
            <v>41070</v>
          </cell>
          <cell r="AI545" t="str">
            <v>-</v>
          </cell>
          <cell r="AJ545">
            <v>-11</v>
          </cell>
          <cell r="AK545">
            <v>6.5714285714285712</v>
          </cell>
          <cell r="AL545">
            <v>0</v>
          </cell>
          <cell r="AM545">
            <v>0</v>
          </cell>
          <cell r="AN545">
            <v>0</v>
          </cell>
          <cell r="AO545">
            <v>0</v>
          </cell>
          <cell r="AP545">
            <v>40843</v>
          </cell>
          <cell r="AQ545">
            <v>40843</v>
          </cell>
          <cell r="AR545">
            <v>0</v>
          </cell>
          <cell r="AS545">
            <v>0</v>
          </cell>
          <cell r="AT545">
            <v>0</v>
          </cell>
          <cell r="AU545">
            <v>0</v>
          </cell>
          <cell r="AV545">
            <v>40938</v>
          </cell>
          <cell r="AW545">
            <v>0</v>
          </cell>
          <cell r="AX545">
            <v>40947</v>
          </cell>
          <cell r="AY545">
            <v>41075</v>
          </cell>
          <cell r="AZ545">
            <v>21</v>
          </cell>
          <cell r="BA545">
            <v>-85</v>
          </cell>
          <cell r="BB545" t="str">
            <v>On-Time/Early</v>
          </cell>
          <cell r="BC545" t="str">
            <v>On-Time/Early</v>
          </cell>
          <cell r="BD545" t="str">
            <v>EXW</v>
          </cell>
          <cell r="BE545" t="str">
            <v>Arvada</v>
          </cell>
          <cell r="BF545" t="str">
            <v>USA</v>
          </cell>
          <cell r="BG545">
            <v>0</v>
          </cell>
          <cell r="BH545" t="str">
            <v>WA</v>
          </cell>
          <cell r="BI545">
            <v>0</v>
          </cell>
          <cell r="BJ545">
            <v>41061</v>
          </cell>
          <cell r="BK545">
            <v>41068</v>
          </cell>
          <cell r="BL545">
            <v>41070</v>
          </cell>
          <cell r="BM545">
            <v>41082</v>
          </cell>
          <cell r="BN545">
            <v>41114</v>
          </cell>
          <cell r="BO545">
            <v>41121</v>
          </cell>
          <cell r="BP545" t="str">
            <v>-</v>
          </cell>
          <cell r="BQ545" t="str">
            <v>-</v>
          </cell>
          <cell r="BR545" t="str">
            <v>-</v>
          </cell>
          <cell r="BS545" t="str">
            <v>-</v>
          </cell>
          <cell r="BT545" t="str">
            <v>-</v>
          </cell>
          <cell r="BU545">
            <v>41138</v>
          </cell>
          <cell r="BV545">
            <v>41138</v>
          </cell>
          <cell r="BW545">
            <v>0</v>
          </cell>
          <cell r="BX545">
            <v>0</v>
          </cell>
          <cell r="BY545">
            <v>0</v>
          </cell>
          <cell r="BZ545" t="str">
            <v>X</v>
          </cell>
          <cell r="CA545" t="str">
            <v>X</v>
          </cell>
          <cell r="CB545" t="str">
            <v>X</v>
          </cell>
          <cell r="CC545">
            <v>1</v>
          </cell>
          <cell r="CD545">
            <v>0</v>
          </cell>
          <cell r="CE545">
            <v>0</v>
          </cell>
          <cell r="CF545">
            <v>0</v>
          </cell>
          <cell r="CG545">
            <v>0</v>
          </cell>
          <cell r="CH545">
            <v>0</v>
          </cell>
          <cell r="CI545">
            <v>0</v>
          </cell>
          <cell r="CJ545">
            <v>0</v>
          </cell>
          <cell r="CK545">
            <v>0</v>
          </cell>
          <cell r="CL545">
            <v>0</v>
          </cell>
          <cell r="CM545">
            <v>0</v>
          </cell>
          <cell r="CN545">
            <v>0</v>
          </cell>
          <cell r="CO545">
            <v>0</v>
          </cell>
        </row>
        <row r="546">
          <cell r="B546" t="str">
            <v>C2079898-01</v>
          </cell>
          <cell r="C546" t="str">
            <v>Hydro-Wing International</v>
          </cell>
          <cell r="D546" t="str">
            <v>Fox</v>
          </cell>
          <cell r="E546">
            <v>0</v>
          </cell>
          <cell r="F546">
            <v>0</v>
          </cell>
          <cell r="G546">
            <v>0</v>
          </cell>
          <cell r="H546" t="str">
            <v>Margaret</v>
          </cell>
          <cell r="I546" t="str">
            <v>HWPC/111030</v>
          </cell>
          <cell r="J546" t="str">
            <v>C-376</v>
          </cell>
          <cell r="K546">
            <v>0</v>
          </cell>
          <cell r="L546" t="str">
            <v>Rea</v>
          </cell>
          <cell r="M546">
            <v>1</v>
          </cell>
          <cell r="N546" t="str">
            <v>LMC311F</v>
          </cell>
          <cell r="O546">
            <v>242771.53</v>
          </cell>
          <cell r="P546">
            <v>0</v>
          </cell>
          <cell r="Q546" t="str">
            <v>MCPX</v>
          </cell>
          <cell r="R546" t="str">
            <v>CA</v>
          </cell>
          <cell r="S546" t="str">
            <v>N</v>
          </cell>
          <cell r="T546" t="str">
            <v>no</v>
          </cell>
          <cell r="U546">
            <v>0</v>
          </cell>
          <cell r="V546">
            <v>40892</v>
          </cell>
          <cell r="W546">
            <v>41101</v>
          </cell>
          <cell r="X546">
            <v>41151</v>
          </cell>
          <cell r="Y546">
            <v>0</v>
          </cell>
          <cell r="Z546">
            <v>40899</v>
          </cell>
          <cell r="AA546">
            <v>40899</v>
          </cell>
          <cell r="AB546">
            <v>40906</v>
          </cell>
          <cell r="AC546">
            <v>41039</v>
          </cell>
          <cell r="AD546">
            <v>41053</v>
          </cell>
          <cell r="AE546">
            <v>41037</v>
          </cell>
          <cell r="AF546">
            <v>41041</v>
          </cell>
          <cell r="AG546">
            <v>0</v>
          </cell>
          <cell r="AH546">
            <v>41121</v>
          </cell>
          <cell r="AI546" t="str">
            <v>-</v>
          </cell>
          <cell r="AJ546">
            <v>107</v>
          </cell>
          <cell r="AK546">
            <v>37</v>
          </cell>
          <cell r="AL546">
            <v>0</v>
          </cell>
          <cell r="AM546">
            <v>0</v>
          </cell>
          <cell r="AN546">
            <v>0</v>
          </cell>
          <cell r="AO546">
            <v>0</v>
          </cell>
          <cell r="AP546">
            <v>0</v>
          </cell>
          <cell r="AQ546">
            <v>0</v>
          </cell>
          <cell r="AR546">
            <v>41031</v>
          </cell>
          <cell r="AS546">
            <v>41043</v>
          </cell>
          <cell r="AT546">
            <v>0</v>
          </cell>
          <cell r="AU546">
            <v>0</v>
          </cell>
          <cell r="AV546">
            <v>41045</v>
          </cell>
          <cell r="AW546">
            <v>0</v>
          </cell>
          <cell r="AX546">
            <v>41121</v>
          </cell>
          <cell r="AY546">
            <v>41144</v>
          </cell>
          <cell r="AZ546">
            <v>252</v>
          </cell>
          <cell r="BA546">
            <v>110</v>
          </cell>
          <cell r="BB546" t="str">
            <v>Late</v>
          </cell>
          <cell r="BC546" t="str">
            <v/>
          </cell>
          <cell r="BD546" t="str">
            <v>EXW</v>
          </cell>
          <cell r="BE546" t="str">
            <v>ARVADA</v>
          </cell>
          <cell r="BF546" t="str">
            <v>China</v>
          </cell>
          <cell r="BG546" t="str">
            <v>EAR99</v>
          </cell>
          <cell r="BH546" t="str">
            <v>SI</v>
          </cell>
          <cell r="BI546" t="str">
            <v>IncoTerms 2000</v>
          </cell>
          <cell r="BJ546">
            <v>40899</v>
          </cell>
          <cell r="BK546">
            <v>40906</v>
          </cell>
          <cell r="BL546">
            <v>40913</v>
          </cell>
          <cell r="BM546">
            <v>40920</v>
          </cell>
          <cell r="BN546">
            <v>41165</v>
          </cell>
          <cell r="BO546">
            <v>41172</v>
          </cell>
          <cell r="BP546" t="str">
            <v>X</v>
          </cell>
          <cell r="BQ546" t="str">
            <v>X</v>
          </cell>
          <cell r="BR546" t="str">
            <v>X</v>
          </cell>
          <cell r="BS546" t="str">
            <v>X</v>
          </cell>
          <cell r="BT546" t="str">
            <v>X</v>
          </cell>
          <cell r="BU546" t="str">
            <v>X</v>
          </cell>
          <cell r="BV546" t="str">
            <v>X</v>
          </cell>
          <cell r="BW546">
            <v>0</v>
          </cell>
          <cell r="BX546">
            <v>0</v>
          </cell>
          <cell r="BY546">
            <v>0</v>
          </cell>
          <cell r="BZ546" t="str">
            <v>X</v>
          </cell>
          <cell r="CA546" t="str">
            <v>X</v>
          </cell>
          <cell r="CB546" t="str">
            <v>X</v>
          </cell>
          <cell r="CC546">
            <v>1</v>
          </cell>
          <cell r="CD546">
            <v>0</v>
          </cell>
          <cell r="CE546">
            <v>0</v>
          </cell>
          <cell r="CF546">
            <v>0</v>
          </cell>
          <cell r="CG546">
            <v>0</v>
          </cell>
          <cell r="CH546">
            <v>0</v>
          </cell>
          <cell r="CI546">
            <v>0</v>
          </cell>
          <cell r="CJ546">
            <v>0</v>
          </cell>
          <cell r="CK546">
            <v>0</v>
          </cell>
          <cell r="CL546">
            <v>0</v>
          </cell>
          <cell r="CM546">
            <v>0</v>
          </cell>
          <cell r="CN546">
            <v>0</v>
          </cell>
          <cell r="CO546">
            <v>0</v>
          </cell>
        </row>
        <row r="547">
          <cell r="B547" t="str">
            <v>C2076517-01</v>
          </cell>
          <cell r="C547" t="str">
            <v>Thomas Russell</v>
          </cell>
          <cell r="D547" t="str">
            <v>Wesley</v>
          </cell>
          <cell r="E547">
            <v>0</v>
          </cell>
          <cell r="F547" t="str">
            <v>Miller</v>
          </cell>
          <cell r="G547" t="str">
            <v>-</v>
          </cell>
          <cell r="H547" t="str">
            <v>Kursten</v>
          </cell>
          <cell r="I547" t="str">
            <v>263-12</v>
          </cell>
          <cell r="J547">
            <v>0</v>
          </cell>
          <cell r="K547">
            <v>0</v>
          </cell>
          <cell r="L547" t="str">
            <v>Jones</v>
          </cell>
          <cell r="M547">
            <v>1</v>
          </cell>
          <cell r="N547" t="str">
            <v>LMC-311P</v>
          </cell>
          <cell r="O547">
            <v>127497</v>
          </cell>
          <cell r="P547">
            <v>0</v>
          </cell>
          <cell r="Q547" t="str">
            <v>FLT</v>
          </cell>
          <cell r="R547" t="str">
            <v>CA</v>
          </cell>
          <cell r="S547" t="str">
            <v>N</v>
          </cell>
          <cell r="T547" t="str">
            <v>Y</v>
          </cell>
          <cell r="U547">
            <v>0</v>
          </cell>
          <cell r="V547">
            <v>40884</v>
          </cell>
          <cell r="W547">
            <v>41106</v>
          </cell>
          <cell r="X547">
            <v>41099</v>
          </cell>
          <cell r="Y547">
            <v>0</v>
          </cell>
          <cell r="Z547">
            <v>40891</v>
          </cell>
          <cell r="AA547">
            <v>40891</v>
          </cell>
          <cell r="AB547">
            <v>40898</v>
          </cell>
          <cell r="AC547">
            <v>40987</v>
          </cell>
          <cell r="AD547">
            <v>41001</v>
          </cell>
          <cell r="AE547">
            <v>41042</v>
          </cell>
          <cell r="AF547">
            <v>41046</v>
          </cell>
          <cell r="AG547">
            <v>0</v>
          </cell>
          <cell r="AH547">
            <v>41069</v>
          </cell>
          <cell r="AI547" t="str">
            <v>-</v>
          </cell>
          <cell r="AJ547">
            <v>117</v>
          </cell>
          <cell r="AK547">
            <v>30.714285714285715</v>
          </cell>
          <cell r="AL547">
            <v>0</v>
          </cell>
          <cell r="AM547">
            <v>0</v>
          </cell>
          <cell r="AN547">
            <v>0</v>
          </cell>
          <cell r="AO547">
            <v>0</v>
          </cell>
          <cell r="AP547">
            <v>0</v>
          </cell>
          <cell r="AQ547">
            <v>0</v>
          </cell>
          <cell r="AR547">
            <v>41009</v>
          </cell>
          <cell r="AS547">
            <v>0</v>
          </cell>
          <cell r="AT547">
            <v>0</v>
          </cell>
          <cell r="AU547">
            <v>0</v>
          </cell>
          <cell r="AV547">
            <v>41058</v>
          </cell>
          <cell r="AW547">
            <v>0</v>
          </cell>
          <cell r="AX547">
            <v>41068</v>
          </cell>
          <cell r="AY547">
            <v>41110</v>
          </cell>
          <cell r="AZ547">
            <v>226</v>
          </cell>
          <cell r="BA547">
            <v>125</v>
          </cell>
          <cell r="BB547" t="str">
            <v>Late</v>
          </cell>
          <cell r="BC547" t="str">
            <v/>
          </cell>
          <cell r="BD547" t="str">
            <v>EXW</v>
          </cell>
          <cell r="BE547" t="str">
            <v>Arvada</v>
          </cell>
          <cell r="BF547" t="str">
            <v>USA</v>
          </cell>
          <cell r="BG547">
            <v>0</v>
          </cell>
          <cell r="BH547">
            <v>0</v>
          </cell>
          <cell r="BI547">
            <v>0</v>
          </cell>
          <cell r="BJ547">
            <v>40891</v>
          </cell>
          <cell r="BK547">
            <v>40898</v>
          </cell>
          <cell r="BL547">
            <v>40905</v>
          </cell>
          <cell r="BM547">
            <v>40912</v>
          </cell>
          <cell r="BN547">
            <v>41113</v>
          </cell>
          <cell r="BO547">
            <v>41120</v>
          </cell>
          <cell r="BP547" t="str">
            <v>-</v>
          </cell>
          <cell r="BQ547" t="str">
            <v>-</v>
          </cell>
          <cell r="BR547" t="str">
            <v>X</v>
          </cell>
          <cell r="BS547" t="str">
            <v>-</v>
          </cell>
          <cell r="BT547" t="str">
            <v>-</v>
          </cell>
          <cell r="BU547">
            <v>41114</v>
          </cell>
          <cell r="BV547">
            <v>41114</v>
          </cell>
          <cell r="BW547">
            <v>0</v>
          </cell>
          <cell r="BX547">
            <v>0</v>
          </cell>
          <cell r="BY547">
            <v>0</v>
          </cell>
          <cell r="BZ547" t="str">
            <v>-</v>
          </cell>
          <cell r="CA547" t="str">
            <v>-</v>
          </cell>
          <cell r="CB547" t="str">
            <v>X</v>
          </cell>
          <cell r="CC547">
            <v>1</v>
          </cell>
          <cell r="CD547">
            <v>0</v>
          </cell>
          <cell r="CE547">
            <v>0</v>
          </cell>
          <cell r="CF547">
            <v>0</v>
          </cell>
          <cell r="CG547">
            <v>0</v>
          </cell>
          <cell r="CH547">
            <v>0</v>
          </cell>
          <cell r="CI547">
            <v>0</v>
          </cell>
          <cell r="CJ547">
            <v>0</v>
          </cell>
          <cell r="CK547">
            <v>0</v>
          </cell>
          <cell r="CL547">
            <v>0</v>
          </cell>
          <cell r="CM547">
            <v>0</v>
          </cell>
          <cell r="CN547">
            <v>0</v>
          </cell>
          <cell r="CO547">
            <v>0</v>
          </cell>
        </row>
        <row r="548">
          <cell r="B548" t="str">
            <v>A2117806-03-04</v>
          </cell>
          <cell r="C548" t="str">
            <v>Merichem Company</v>
          </cell>
          <cell r="D548" t="str">
            <v>Elkins</v>
          </cell>
          <cell r="E548">
            <v>0</v>
          </cell>
          <cell r="F548">
            <v>0</v>
          </cell>
          <cell r="G548">
            <v>0</v>
          </cell>
          <cell r="H548" t="str">
            <v>Madeleine</v>
          </cell>
          <cell r="I548">
            <v>320270</v>
          </cell>
          <cell r="J548">
            <v>0</v>
          </cell>
          <cell r="K548">
            <v>0</v>
          </cell>
          <cell r="L548">
            <v>0</v>
          </cell>
          <cell r="M548">
            <v>2</v>
          </cell>
          <cell r="N548" t="str">
            <v>LMV-801Z</v>
          </cell>
          <cell r="O548">
            <v>116920</v>
          </cell>
          <cell r="P548">
            <v>0</v>
          </cell>
          <cell r="Q548" t="str">
            <v>MCPX</v>
          </cell>
          <cell r="R548" t="str">
            <v>PB</v>
          </cell>
          <cell r="S548" t="str">
            <v>Y</v>
          </cell>
          <cell r="T548" t="str">
            <v>N</v>
          </cell>
          <cell r="U548">
            <v>0</v>
          </cell>
          <cell r="V548">
            <v>40990</v>
          </cell>
          <cell r="W548">
            <v>41099</v>
          </cell>
          <cell r="X548">
            <v>41092</v>
          </cell>
          <cell r="Y548">
            <v>0</v>
          </cell>
          <cell r="Z548">
            <v>40997</v>
          </cell>
          <cell r="AA548">
            <v>40997</v>
          </cell>
          <cell r="AB548">
            <v>40997</v>
          </cell>
          <cell r="AC548">
            <v>40980</v>
          </cell>
          <cell r="AD548">
            <v>40994</v>
          </cell>
          <cell r="AE548">
            <v>41044</v>
          </cell>
          <cell r="AF548">
            <v>41047</v>
          </cell>
          <cell r="AG548">
            <v>0</v>
          </cell>
          <cell r="AH548">
            <v>41062</v>
          </cell>
          <cell r="AI548" t="str">
            <v>-</v>
          </cell>
          <cell r="AJ548">
            <v>42</v>
          </cell>
          <cell r="AK548">
            <v>14.571428571428571</v>
          </cell>
          <cell r="AL548">
            <v>0</v>
          </cell>
          <cell r="AM548">
            <v>0</v>
          </cell>
          <cell r="AN548">
            <v>0</v>
          </cell>
          <cell r="AO548">
            <v>0</v>
          </cell>
          <cell r="AP548">
            <v>0</v>
          </cell>
          <cell r="AQ548">
            <v>0</v>
          </cell>
          <cell r="AR548">
            <v>0</v>
          </cell>
          <cell r="AS548">
            <v>0</v>
          </cell>
          <cell r="AT548">
            <v>0</v>
          </cell>
          <cell r="AU548">
            <v>0</v>
          </cell>
          <cell r="AV548">
            <v>41031</v>
          </cell>
          <cell r="AW548">
            <v>0</v>
          </cell>
          <cell r="AX548">
            <v>41032</v>
          </cell>
          <cell r="AY548">
            <v>41089</v>
          </cell>
          <cell r="AZ548">
            <v>99</v>
          </cell>
          <cell r="BA548">
            <v>30</v>
          </cell>
          <cell r="BB548" t="str">
            <v>On-Time/Early</v>
          </cell>
          <cell r="BC548" t="str">
            <v/>
          </cell>
          <cell r="BD548" t="str">
            <v>FCA</v>
          </cell>
          <cell r="BE548" t="str">
            <v>ARVADA</v>
          </cell>
          <cell r="BF548" t="str">
            <v xml:space="preserve">Saudi Arabia </v>
          </cell>
          <cell r="BG548">
            <v>0</v>
          </cell>
          <cell r="BH548">
            <v>0</v>
          </cell>
          <cell r="BI548">
            <v>0</v>
          </cell>
          <cell r="BJ548">
            <v>40997</v>
          </cell>
          <cell r="BK548">
            <v>41004</v>
          </cell>
          <cell r="BL548">
            <v>41006</v>
          </cell>
          <cell r="BM548">
            <v>41018</v>
          </cell>
          <cell r="BN548">
            <v>41106</v>
          </cell>
          <cell r="BO548">
            <v>41113</v>
          </cell>
          <cell r="BP548" t="str">
            <v>X</v>
          </cell>
          <cell r="BQ548" t="str">
            <v>X</v>
          </cell>
          <cell r="BR548" t="str">
            <v>X</v>
          </cell>
          <cell r="BS548" t="str">
            <v>X</v>
          </cell>
          <cell r="BT548" t="str">
            <v>X</v>
          </cell>
          <cell r="BU548" t="str">
            <v>X</v>
          </cell>
          <cell r="BV548" t="str">
            <v>X</v>
          </cell>
          <cell r="BW548">
            <v>0</v>
          </cell>
          <cell r="BX548">
            <v>0</v>
          </cell>
          <cell r="BY548">
            <v>0</v>
          </cell>
          <cell r="BZ548" t="str">
            <v>X</v>
          </cell>
          <cell r="CA548" t="str">
            <v>X</v>
          </cell>
          <cell r="CB548" t="str">
            <v>X</v>
          </cell>
          <cell r="CC548">
            <v>1</v>
          </cell>
          <cell r="CD548">
            <v>0</v>
          </cell>
          <cell r="CE548">
            <v>0</v>
          </cell>
          <cell r="CF548">
            <v>0</v>
          </cell>
          <cell r="CG548">
            <v>0</v>
          </cell>
          <cell r="CH548">
            <v>0</v>
          </cell>
          <cell r="CI548">
            <v>0</v>
          </cell>
          <cell r="CJ548">
            <v>0</v>
          </cell>
          <cell r="CK548">
            <v>0</v>
          </cell>
          <cell r="CL548">
            <v>0</v>
          </cell>
          <cell r="CM548">
            <v>0</v>
          </cell>
          <cell r="CN548">
            <v>0</v>
          </cell>
          <cell r="CO548">
            <v>0</v>
          </cell>
        </row>
        <row r="549">
          <cell r="B549" t="str">
            <v>A2117806-01-02</v>
          </cell>
          <cell r="C549" t="str">
            <v>Merichem Company</v>
          </cell>
          <cell r="D549" t="str">
            <v>Elkins</v>
          </cell>
          <cell r="E549">
            <v>0</v>
          </cell>
          <cell r="F549">
            <v>0</v>
          </cell>
          <cell r="G549">
            <v>0</v>
          </cell>
          <cell r="H549" t="str">
            <v>Madeleine</v>
          </cell>
          <cell r="I549">
            <v>320270</v>
          </cell>
          <cell r="J549">
            <v>0</v>
          </cell>
          <cell r="K549">
            <v>0</v>
          </cell>
          <cell r="L549">
            <v>0</v>
          </cell>
          <cell r="M549">
            <v>2</v>
          </cell>
          <cell r="N549" t="str">
            <v>LMV-801Z</v>
          </cell>
          <cell r="O549">
            <v>116920</v>
          </cell>
          <cell r="P549">
            <v>0</v>
          </cell>
          <cell r="Q549" t="str">
            <v>MCPX</v>
          </cell>
          <cell r="R549" t="str">
            <v>PB</v>
          </cell>
          <cell r="S549" t="str">
            <v>Y</v>
          </cell>
          <cell r="T549" t="str">
            <v>N</v>
          </cell>
          <cell r="U549">
            <v>0</v>
          </cell>
          <cell r="V549">
            <v>40990</v>
          </cell>
          <cell r="W549">
            <v>41099</v>
          </cell>
          <cell r="X549">
            <v>41099</v>
          </cell>
          <cell r="Y549">
            <v>0</v>
          </cell>
          <cell r="Z549">
            <v>40997</v>
          </cell>
          <cell r="AA549">
            <v>40997</v>
          </cell>
          <cell r="AB549">
            <v>40997</v>
          </cell>
          <cell r="AC549">
            <v>40987</v>
          </cell>
          <cell r="AD549">
            <v>41001</v>
          </cell>
          <cell r="AE549">
            <v>41044</v>
          </cell>
          <cell r="AF549">
            <v>41047</v>
          </cell>
          <cell r="AG549">
            <v>0</v>
          </cell>
          <cell r="AH549">
            <v>41069</v>
          </cell>
          <cell r="AI549" t="str">
            <v>-</v>
          </cell>
          <cell r="AJ549">
            <v>42</v>
          </cell>
          <cell r="AK549">
            <v>15.571428571428571</v>
          </cell>
          <cell r="AL549">
            <v>0</v>
          </cell>
          <cell r="AM549">
            <v>0</v>
          </cell>
          <cell r="AN549">
            <v>0</v>
          </cell>
          <cell r="AO549">
            <v>0</v>
          </cell>
          <cell r="AP549">
            <v>0</v>
          </cell>
          <cell r="AQ549">
            <v>0</v>
          </cell>
          <cell r="AR549">
            <v>0</v>
          </cell>
          <cell r="AS549">
            <v>0</v>
          </cell>
          <cell r="AT549">
            <v>0</v>
          </cell>
          <cell r="AU549">
            <v>0</v>
          </cell>
          <cell r="AV549">
            <v>41058</v>
          </cell>
          <cell r="AW549">
            <v>0</v>
          </cell>
          <cell r="AX549">
            <v>41071</v>
          </cell>
          <cell r="AY549">
            <v>41110</v>
          </cell>
          <cell r="AZ549">
            <v>120</v>
          </cell>
          <cell r="BA549">
            <v>49</v>
          </cell>
          <cell r="BB549" t="str">
            <v>Late</v>
          </cell>
          <cell r="BC549" t="str">
            <v/>
          </cell>
          <cell r="BD549" t="str">
            <v>FCA</v>
          </cell>
          <cell r="BE549" t="str">
            <v>ARVADA</v>
          </cell>
          <cell r="BF549" t="str">
            <v xml:space="preserve">Saudi Arabia </v>
          </cell>
          <cell r="BG549">
            <v>0</v>
          </cell>
          <cell r="BH549">
            <v>0</v>
          </cell>
          <cell r="BI549">
            <v>0</v>
          </cell>
          <cell r="BJ549">
            <v>40997</v>
          </cell>
          <cell r="BK549">
            <v>41004</v>
          </cell>
          <cell r="BL549">
            <v>41006</v>
          </cell>
          <cell r="BM549">
            <v>41018</v>
          </cell>
          <cell r="BN549">
            <v>41113</v>
          </cell>
          <cell r="BO549">
            <v>41120</v>
          </cell>
          <cell r="BP549" t="str">
            <v>X</v>
          </cell>
          <cell r="BQ549" t="str">
            <v>X</v>
          </cell>
          <cell r="BR549" t="str">
            <v>X</v>
          </cell>
          <cell r="BS549" t="str">
            <v>X</v>
          </cell>
          <cell r="BT549" t="str">
            <v>X</v>
          </cell>
          <cell r="BU549" t="str">
            <v>X</v>
          </cell>
          <cell r="BV549" t="str">
            <v>X</v>
          </cell>
          <cell r="BW549">
            <v>0</v>
          </cell>
          <cell r="BX549">
            <v>0</v>
          </cell>
          <cell r="BY549">
            <v>0</v>
          </cell>
          <cell r="BZ549" t="str">
            <v>X</v>
          </cell>
          <cell r="CA549" t="str">
            <v>X</v>
          </cell>
          <cell r="CB549" t="str">
            <v>X</v>
          </cell>
          <cell r="CC549">
            <v>1</v>
          </cell>
          <cell r="CD549">
            <v>0</v>
          </cell>
          <cell r="CE549">
            <v>0</v>
          </cell>
          <cell r="CF549">
            <v>0</v>
          </cell>
          <cell r="CG549">
            <v>0</v>
          </cell>
          <cell r="CH549">
            <v>0</v>
          </cell>
          <cell r="CI549">
            <v>0</v>
          </cell>
          <cell r="CJ549">
            <v>0</v>
          </cell>
          <cell r="CK549">
            <v>0</v>
          </cell>
          <cell r="CL549">
            <v>0</v>
          </cell>
          <cell r="CM549">
            <v>0</v>
          </cell>
          <cell r="CN549">
            <v>0</v>
          </cell>
          <cell r="CO549">
            <v>0</v>
          </cell>
        </row>
        <row r="550">
          <cell r="B550" t="str">
            <v>A2123965-01-02</v>
          </cell>
          <cell r="C550" t="str">
            <v>Thomas Russell Co.</v>
          </cell>
          <cell r="D550" t="str">
            <v>Jazmines</v>
          </cell>
          <cell r="E550">
            <v>0</v>
          </cell>
          <cell r="F550">
            <v>0</v>
          </cell>
          <cell r="G550">
            <v>0</v>
          </cell>
          <cell r="H550" t="str">
            <v>Madeleine</v>
          </cell>
          <cell r="I550" t="str">
            <v>290-4</v>
          </cell>
          <cell r="J550">
            <v>0</v>
          </cell>
          <cell r="K550">
            <v>0</v>
          </cell>
          <cell r="L550">
            <v>0</v>
          </cell>
          <cell r="M550">
            <v>2</v>
          </cell>
          <cell r="N550" t="str">
            <v>LMV-806</v>
          </cell>
          <cell r="O550">
            <v>37028</v>
          </cell>
          <cell r="P550">
            <v>0</v>
          </cell>
          <cell r="Q550" t="str">
            <v>STD</v>
          </cell>
          <cell r="R550" t="str">
            <v>PA</v>
          </cell>
          <cell r="S550" t="str">
            <v>N</v>
          </cell>
          <cell r="T550" t="str">
            <v>N</v>
          </cell>
          <cell r="U550">
            <v>0</v>
          </cell>
          <cell r="V550">
            <v>41004</v>
          </cell>
          <cell r="W550">
            <v>41092</v>
          </cell>
          <cell r="X550">
            <v>41116</v>
          </cell>
          <cell r="Y550">
            <v>0</v>
          </cell>
          <cell r="Z550">
            <v>41011</v>
          </cell>
          <cell r="AA550">
            <v>41011</v>
          </cell>
          <cell r="AB550">
            <v>41011</v>
          </cell>
          <cell r="AC550">
            <v>41004</v>
          </cell>
          <cell r="AD550">
            <v>41018</v>
          </cell>
          <cell r="AE550">
            <v>41044</v>
          </cell>
          <cell r="AF550">
            <v>41047</v>
          </cell>
          <cell r="AG550">
            <v>0</v>
          </cell>
          <cell r="AH550">
            <v>41086</v>
          </cell>
          <cell r="AI550" t="str">
            <v>-</v>
          </cell>
          <cell r="AJ550">
            <v>32</v>
          </cell>
          <cell r="AK550">
            <v>16</v>
          </cell>
          <cell r="AL550">
            <v>0</v>
          </cell>
          <cell r="AM550">
            <v>0</v>
          </cell>
          <cell r="AN550">
            <v>0</v>
          </cell>
          <cell r="AO550">
            <v>0</v>
          </cell>
          <cell r="AP550">
            <v>0</v>
          </cell>
          <cell r="AQ550">
            <v>0</v>
          </cell>
          <cell r="AR550">
            <v>0</v>
          </cell>
          <cell r="AS550">
            <v>0</v>
          </cell>
          <cell r="AT550">
            <v>0</v>
          </cell>
          <cell r="AU550">
            <v>0</v>
          </cell>
          <cell r="AV550">
            <v>41066</v>
          </cell>
          <cell r="AW550">
            <v>0</v>
          </cell>
          <cell r="AX550">
            <v>41071</v>
          </cell>
          <cell r="AY550">
            <v>41106</v>
          </cell>
          <cell r="AZ550">
            <v>102</v>
          </cell>
          <cell r="BA550">
            <v>45</v>
          </cell>
          <cell r="BB550" t="str">
            <v>Late</v>
          </cell>
          <cell r="BC550" t="str">
            <v/>
          </cell>
          <cell r="BD550">
            <v>0</v>
          </cell>
          <cell r="BE550">
            <v>0</v>
          </cell>
          <cell r="BF550">
            <v>0</v>
          </cell>
          <cell r="BG550">
            <v>0</v>
          </cell>
          <cell r="BH550">
            <v>0</v>
          </cell>
          <cell r="BI550">
            <v>0</v>
          </cell>
          <cell r="BJ550">
            <v>41011</v>
          </cell>
          <cell r="BK550">
            <v>41018</v>
          </cell>
          <cell r="BL550">
            <v>41018</v>
          </cell>
          <cell r="BM550">
            <v>41032</v>
          </cell>
          <cell r="BN550">
            <v>41130</v>
          </cell>
          <cell r="BO550">
            <v>41137</v>
          </cell>
          <cell r="BP550" t="str">
            <v>X</v>
          </cell>
          <cell r="BQ550" t="str">
            <v>X</v>
          </cell>
          <cell r="BR550" t="str">
            <v>X</v>
          </cell>
          <cell r="BS550" t="str">
            <v>X</v>
          </cell>
          <cell r="BT550" t="str">
            <v>X</v>
          </cell>
          <cell r="BU550" t="str">
            <v>X</v>
          </cell>
          <cell r="BV550" t="str">
            <v>X</v>
          </cell>
          <cell r="BW550">
            <v>0</v>
          </cell>
          <cell r="BX550">
            <v>0</v>
          </cell>
          <cell r="BY550">
            <v>0</v>
          </cell>
          <cell r="BZ550" t="str">
            <v>X</v>
          </cell>
          <cell r="CA550" t="str">
            <v>X</v>
          </cell>
          <cell r="CB550" t="str">
            <v>X</v>
          </cell>
          <cell r="CC550">
            <v>1</v>
          </cell>
          <cell r="CD550">
            <v>0</v>
          </cell>
          <cell r="CE550">
            <v>0</v>
          </cell>
          <cell r="CF550">
            <v>0</v>
          </cell>
          <cell r="CG550">
            <v>0</v>
          </cell>
          <cell r="CH550">
            <v>0</v>
          </cell>
          <cell r="CI550">
            <v>0</v>
          </cell>
          <cell r="CJ550">
            <v>0</v>
          </cell>
          <cell r="CK550">
            <v>0</v>
          </cell>
          <cell r="CL550">
            <v>0</v>
          </cell>
          <cell r="CM550">
            <v>0</v>
          </cell>
          <cell r="CN550">
            <v>0</v>
          </cell>
          <cell r="CO550">
            <v>0</v>
          </cell>
        </row>
        <row r="551">
          <cell r="B551" t="str">
            <v>C1952601-01</v>
          </cell>
          <cell r="C551" t="str">
            <v>Bechtel/Gladstone</v>
          </cell>
          <cell r="D551" t="str">
            <v>Jones</v>
          </cell>
          <cell r="E551">
            <v>0</v>
          </cell>
          <cell r="F551">
            <v>0</v>
          </cell>
          <cell r="G551">
            <v>0</v>
          </cell>
          <cell r="H551" t="str">
            <v>Melissa</v>
          </cell>
          <cell r="I551" t="str">
            <v>25576-140-POA-MCCS-00001</v>
          </cell>
          <cell r="J551">
            <v>0</v>
          </cell>
          <cell r="K551">
            <v>0</v>
          </cell>
          <cell r="L551" t="str">
            <v>Van de werken</v>
          </cell>
          <cell r="M551">
            <v>2</v>
          </cell>
          <cell r="N551" t="str">
            <v>LF-2230</v>
          </cell>
          <cell r="O551">
            <v>1604615</v>
          </cell>
          <cell r="P551" t="str">
            <v>PP</v>
          </cell>
          <cell r="Q551" t="str">
            <v>CPX</v>
          </cell>
          <cell r="R551" t="str">
            <v>Pinn/API</v>
          </cell>
          <cell r="S551" t="str">
            <v>Y</v>
          </cell>
          <cell r="T551" t="str">
            <v>no</v>
          </cell>
          <cell r="U551">
            <v>0</v>
          </cell>
          <cell r="V551">
            <v>40577</v>
          </cell>
          <cell r="W551">
            <v>41243</v>
          </cell>
          <cell r="X551">
            <v>41243</v>
          </cell>
          <cell r="Y551">
            <v>0</v>
          </cell>
          <cell r="Z551">
            <v>40584</v>
          </cell>
          <cell r="AA551">
            <v>40584</v>
          </cell>
          <cell r="AB551">
            <v>40591</v>
          </cell>
          <cell r="AC551">
            <v>40963</v>
          </cell>
          <cell r="AD551">
            <v>40991</v>
          </cell>
          <cell r="AE551">
            <v>41033</v>
          </cell>
          <cell r="AF551">
            <v>41047</v>
          </cell>
          <cell r="AG551">
            <v>0</v>
          </cell>
          <cell r="AH551">
            <v>41213</v>
          </cell>
          <cell r="AI551">
            <v>41089</v>
          </cell>
          <cell r="AJ551">
            <v>337</v>
          </cell>
          <cell r="AK551">
            <v>95.142857142857139</v>
          </cell>
          <cell r="AL551">
            <v>0</v>
          </cell>
          <cell r="AM551">
            <v>0</v>
          </cell>
          <cell r="AN551">
            <v>0</v>
          </cell>
          <cell r="AO551">
            <v>0</v>
          </cell>
          <cell r="AP551">
            <v>40842</v>
          </cell>
          <cell r="AQ551">
            <v>0</v>
          </cell>
          <cell r="AR551">
            <v>0</v>
          </cell>
          <cell r="AS551">
            <v>0</v>
          </cell>
          <cell r="AT551">
            <v>0</v>
          </cell>
          <cell r="AU551">
            <v>0</v>
          </cell>
          <cell r="AV551">
            <v>40955</v>
          </cell>
          <cell r="AW551">
            <v>0</v>
          </cell>
          <cell r="AX551">
            <v>40988</v>
          </cell>
          <cell r="AY551">
            <v>41274</v>
          </cell>
          <cell r="AZ551">
            <v>697</v>
          </cell>
          <cell r="BA551">
            <v>271</v>
          </cell>
          <cell r="BB551" t="str">
            <v>On-Time/Early</v>
          </cell>
          <cell r="BC551" t="str">
            <v/>
          </cell>
          <cell r="BD551" t="str">
            <v>FCA</v>
          </cell>
          <cell r="BE551" t="str">
            <v>Arvada</v>
          </cell>
          <cell r="BF551" t="str">
            <v>Australia</v>
          </cell>
          <cell r="BG551" t="str">
            <v>EAR99</v>
          </cell>
          <cell r="BH551" t="str">
            <v>SI</v>
          </cell>
          <cell r="BI551">
            <v>0</v>
          </cell>
          <cell r="BJ551">
            <v>40584</v>
          </cell>
          <cell r="BK551">
            <v>40591</v>
          </cell>
          <cell r="BL551">
            <v>40619</v>
          </cell>
          <cell r="BM551">
            <v>40605</v>
          </cell>
          <cell r="BN551">
            <v>41285</v>
          </cell>
          <cell r="BO551">
            <v>41292</v>
          </cell>
          <cell r="BP551" t="str">
            <v>-</v>
          </cell>
          <cell r="BQ551" t="str">
            <v>X</v>
          </cell>
          <cell r="BR551">
            <v>40652</v>
          </cell>
          <cell r="BS551">
            <v>40652</v>
          </cell>
          <cell r="BT551">
            <v>40710</v>
          </cell>
          <cell r="BU551">
            <v>511</v>
          </cell>
          <cell r="BV551">
            <v>41705</v>
          </cell>
          <cell r="BW551">
            <v>0</v>
          </cell>
          <cell r="BX551">
            <v>0</v>
          </cell>
          <cell r="BY551">
            <v>0</v>
          </cell>
          <cell r="BZ551">
            <v>41278</v>
          </cell>
          <cell r="CA551">
            <v>41037</v>
          </cell>
          <cell r="CB551">
            <v>0</v>
          </cell>
          <cell r="CC551">
            <v>0.95</v>
          </cell>
          <cell r="CD551" t="str">
            <v xml:space="preserve">90 of 95 docs approved  - awaiting docs from customer &amp; PM       </v>
          </cell>
          <cell r="CE551">
            <v>0</v>
          </cell>
          <cell r="CF551">
            <v>0</v>
          </cell>
          <cell r="CG551">
            <v>0</v>
          </cell>
          <cell r="CH551">
            <v>0</v>
          </cell>
          <cell r="CI551">
            <v>0</v>
          </cell>
          <cell r="CJ551">
            <v>0</v>
          </cell>
          <cell r="CK551">
            <v>0</v>
          </cell>
          <cell r="CL551">
            <v>0</v>
          </cell>
          <cell r="CM551">
            <v>0</v>
          </cell>
          <cell r="CN551">
            <v>0</v>
          </cell>
          <cell r="CO551">
            <v>0</v>
          </cell>
        </row>
        <row r="552">
          <cell r="B552" t="str">
            <v>C2021138-01</v>
          </cell>
          <cell r="C552" t="str">
            <v>Technip KT India</v>
          </cell>
          <cell r="D552" t="str">
            <v>Setelin</v>
          </cell>
          <cell r="E552">
            <v>0</v>
          </cell>
          <cell r="F552">
            <v>0</v>
          </cell>
          <cell r="G552">
            <v>0</v>
          </cell>
          <cell r="H552" t="str">
            <v>Margaret</v>
          </cell>
          <cell r="I552" t="str">
            <v>00783-141B-PO-1040-01-IMP</v>
          </cell>
          <cell r="J552">
            <v>0</v>
          </cell>
          <cell r="K552">
            <v>0</v>
          </cell>
          <cell r="L552">
            <v>0</v>
          </cell>
          <cell r="M552">
            <v>1</v>
          </cell>
          <cell r="N552" t="str">
            <v>LMC-311F</v>
          </cell>
          <cell r="O552">
            <v>537660</v>
          </cell>
          <cell r="P552">
            <v>0</v>
          </cell>
          <cell r="Q552" t="str">
            <v>STD</v>
          </cell>
          <cell r="R552" t="str">
            <v>CC</v>
          </cell>
          <cell r="S552" t="str">
            <v>Y</v>
          </cell>
          <cell r="T552" t="str">
            <v>no</v>
          </cell>
          <cell r="U552">
            <v>0</v>
          </cell>
          <cell r="V552">
            <v>40746</v>
          </cell>
          <cell r="W552">
            <v>41145</v>
          </cell>
          <cell r="X552">
            <v>41180</v>
          </cell>
          <cell r="Y552">
            <v>0</v>
          </cell>
          <cell r="Z552">
            <v>40753</v>
          </cell>
          <cell r="AA552">
            <v>40753</v>
          </cell>
          <cell r="AB552">
            <v>40760</v>
          </cell>
          <cell r="AC552">
            <v>41068</v>
          </cell>
          <cell r="AD552">
            <v>41082</v>
          </cell>
          <cell r="AE552">
            <v>41046</v>
          </cell>
          <cell r="AF552">
            <v>41050</v>
          </cell>
          <cell r="AG552">
            <v>0</v>
          </cell>
          <cell r="AH552">
            <v>41150</v>
          </cell>
          <cell r="AI552" t="str">
            <v>-</v>
          </cell>
          <cell r="AJ552">
            <v>217</v>
          </cell>
          <cell r="AK552">
            <v>62</v>
          </cell>
          <cell r="AL552">
            <v>0</v>
          </cell>
          <cell r="AM552">
            <v>0</v>
          </cell>
          <cell r="AN552">
            <v>0</v>
          </cell>
          <cell r="AO552">
            <v>0</v>
          </cell>
          <cell r="AP552">
            <v>0</v>
          </cell>
          <cell r="AQ552">
            <v>0</v>
          </cell>
          <cell r="AR552">
            <v>41024</v>
          </cell>
          <cell r="AS552">
            <v>41033</v>
          </cell>
          <cell r="AT552">
            <v>0</v>
          </cell>
          <cell r="AU552">
            <v>0</v>
          </cell>
          <cell r="AV552">
            <v>41089</v>
          </cell>
          <cell r="AW552">
            <v>0</v>
          </cell>
          <cell r="AX552">
            <v>41096</v>
          </cell>
          <cell r="AY552">
            <v>41178</v>
          </cell>
          <cell r="AZ552">
            <v>432</v>
          </cell>
          <cell r="BA552">
            <v>246</v>
          </cell>
          <cell r="BB552" t="str">
            <v>Late</v>
          </cell>
          <cell r="BC552" t="str">
            <v/>
          </cell>
          <cell r="BD552" t="str">
            <v>FOB</v>
          </cell>
          <cell r="BE552" t="str">
            <v>Port of California</v>
          </cell>
          <cell r="BF552" t="str">
            <v>INDIA</v>
          </cell>
          <cell r="BG552">
            <v>0</v>
          </cell>
          <cell r="BH552">
            <v>0</v>
          </cell>
          <cell r="BI552">
            <v>0</v>
          </cell>
          <cell r="BJ552">
            <v>40753</v>
          </cell>
          <cell r="BK552">
            <v>40760</v>
          </cell>
          <cell r="BL552">
            <v>40776</v>
          </cell>
          <cell r="BM552">
            <v>40774</v>
          </cell>
          <cell r="BN552">
            <v>41194</v>
          </cell>
          <cell r="BO552">
            <v>41201</v>
          </cell>
          <cell r="BP552" t="str">
            <v>X</v>
          </cell>
          <cell r="BQ552" t="str">
            <v>X</v>
          </cell>
          <cell r="BR552" t="str">
            <v>X</v>
          </cell>
          <cell r="BS552" t="str">
            <v>X</v>
          </cell>
          <cell r="BT552" t="str">
            <v>X</v>
          </cell>
          <cell r="BU552" t="str">
            <v>X</v>
          </cell>
          <cell r="BV552" t="str">
            <v>X</v>
          </cell>
          <cell r="BW552">
            <v>0</v>
          </cell>
          <cell r="BX552">
            <v>0</v>
          </cell>
          <cell r="BY552">
            <v>0</v>
          </cell>
          <cell r="BZ552" t="str">
            <v>X</v>
          </cell>
          <cell r="CA552" t="str">
            <v>X</v>
          </cell>
          <cell r="CB552" t="str">
            <v>X</v>
          </cell>
          <cell r="CC552">
            <v>1</v>
          </cell>
          <cell r="CD552">
            <v>0</v>
          </cell>
          <cell r="CE552">
            <v>0</v>
          </cell>
          <cell r="CF552">
            <v>0</v>
          </cell>
          <cell r="CG552">
            <v>0</v>
          </cell>
          <cell r="CH552">
            <v>0</v>
          </cell>
          <cell r="CI552">
            <v>0</v>
          </cell>
          <cell r="CJ552">
            <v>0</v>
          </cell>
          <cell r="CK552">
            <v>0</v>
          </cell>
          <cell r="CL552">
            <v>0</v>
          </cell>
          <cell r="CM552">
            <v>0</v>
          </cell>
          <cell r="CN552">
            <v>0</v>
          </cell>
          <cell r="CO552">
            <v>0</v>
          </cell>
        </row>
        <row r="553">
          <cell r="B553" t="str">
            <v>C2129203-01</v>
          </cell>
          <cell r="C553" t="str">
            <v>CHS/Cenex Refinery</v>
          </cell>
          <cell r="D553" t="str">
            <v>Lothe</v>
          </cell>
          <cell r="E553">
            <v>0</v>
          </cell>
          <cell r="F553">
            <v>0</v>
          </cell>
          <cell r="G553">
            <v>0</v>
          </cell>
          <cell r="H553" t="str">
            <v>Margaret</v>
          </cell>
          <cell r="I553">
            <v>167933</v>
          </cell>
          <cell r="J553">
            <v>0</v>
          </cell>
          <cell r="K553">
            <v>0</v>
          </cell>
          <cell r="L553">
            <v>0</v>
          </cell>
          <cell r="M553">
            <v>1</v>
          </cell>
          <cell r="N553" t="str">
            <v>LMC311P</v>
          </cell>
          <cell r="O553">
            <v>156156</v>
          </cell>
          <cell r="P553">
            <v>0</v>
          </cell>
          <cell r="Q553" t="str">
            <v>STD</v>
          </cell>
          <cell r="R553" t="str">
            <v>CA</v>
          </cell>
          <cell r="S553" t="str">
            <v>N</v>
          </cell>
          <cell r="T553" t="str">
            <v>Y</v>
          </cell>
          <cell r="U553">
            <v>0</v>
          </cell>
          <cell r="V553">
            <v>41017</v>
          </cell>
          <cell r="W553">
            <v>41112</v>
          </cell>
          <cell r="X553">
            <v>41152</v>
          </cell>
          <cell r="Y553">
            <v>0</v>
          </cell>
          <cell r="Z553">
            <v>41024</v>
          </cell>
          <cell r="AA553">
            <v>41024</v>
          </cell>
          <cell r="AB553">
            <v>41031</v>
          </cell>
          <cell r="AC553">
            <v>41040</v>
          </cell>
          <cell r="AD553">
            <v>41054</v>
          </cell>
          <cell r="AE553">
            <v>41048</v>
          </cell>
          <cell r="AF553">
            <v>41052</v>
          </cell>
          <cell r="AG553">
            <v>0</v>
          </cell>
          <cell r="AH553">
            <v>41122</v>
          </cell>
          <cell r="AI553" t="str">
            <v>-</v>
          </cell>
          <cell r="AJ553">
            <v>26</v>
          </cell>
          <cell r="AK553">
            <v>19.285714285714285</v>
          </cell>
          <cell r="AL553">
            <v>0</v>
          </cell>
          <cell r="AM553">
            <v>0</v>
          </cell>
          <cell r="AN553">
            <v>0</v>
          </cell>
          <cell r="AO553">
            <v>0</v>
          </cell>
          <cell r="AP553">
            <v>0</v>
          </cell>
          <cell r="AQ553">
            <v>0</v>
          </cell>
          <cell r="AR553">
            <v>41047</v>
          </cell>
          <cell r="AS553">
            <v>41052</v>
          </cell>
          <cell r="AT553">
            <v>0</v>
          </cell>
          <cell r="AU553">
            <v>0</v>
          </cell>
          <cell r="AV553">
            <v>41103</v>
          </cell>
          <cell r="AW553">
            <v>0</v>
          </cell>
          <cell r="AX553">
            <v>41109</v>
          </cell>
          <cell r="AY553">
            <v>41143</v>
          </cell>
          <cell r="AZ553">
            <v>126</v>
          </cell>
          <cell r="BA553">
            <v>63</v>
          </cell>
          <cell r="BB553" t="str">
            <v>Late</v>
          </cell>
          <cell r="BC553" t="str">
            <v/>
          </cell>
          <cell r="BD553" t="str">
            <v>FCA</v>
          </cell>
          <cell r="BE553" t="str">
            <v>Arvada</v>
          </cell>
          <cell r="BF553" t="str">
            <v>USA</v>
          </cell>
          <cell r="BG553">
            <v>0</v>
          </cell>
          <cell r="BH553" t="str">
            <v>WA</v>
          </cell>
          <cell r="BI553">
            <v>0</v>
          </cell>
          <cell r="BJ553">
            <v>41024</v>
          </cell>
          <cell r="BK553">
            <v>41031</v>
          </cell>
          <cell r="BL553">
            <v>41038</v>
          </cell>
          <cell r="BM553">
            <v>41045</v>
          </cell>
          <cell r="BN553">
            <v>41166</v>
          </cell>
          <cell r="BO553">
            <v>41173</v>
          </cell>
          <cell r="BP553" t="str">
            <v>X</v>
          </cell>
          <cell r="BQ553" t="str">
            <v>X</v>
          </cell>
          <cell r="BR553" t="str">
            <v>X</v>
          </cell>
          <cell r="BS553" t="str">
            <v>X</v>
          </cell>
          <cell r="BT553" t="str">
            <v>X</v>
          </cell>
          <cell r="BU553" t="str">
            <v>X</v>
          </cell>
          <cell r="BV553" t="str">
            <v>X</v>
          </cell>
          <cell r="BW553">
            <v>0</v>
          </cell>
          <cell r="BX553">
            <v>0</v>
          </cell>
          <cell r="BY553">
            <v>0</v>
          </cell>
          <cell r="BZ553" t="str">
            <v>X</v>
          </cell>
          <cell r="CA553" t="str">
            <v>X</v>
          </cell>
          <cell r="CB553" t="str">
            <v>X</v>
          </cell>
          <cell r="CC553">
            <v>1</v>
          </cell>
          <cell r="CD553">
            <v>0</v>
          </cell>
          <cell r="CE553">
            <v>0</v>
          </cell>
          <cell r="CF553">
            <v>0</v>
          </cell>
          <cell r="CG553">
            <v>0</v>
          </cell>
          <cell r="CH553">
            <v>0</v>
          </cell>
          <cell r="CI553">
            <v>0</v>
          </cell>
          <cell r="CJ553">
            <v>0</v>
          </cell>
          <cell r="CK553">
            <v>0</v>
          </cell>
          <cell r="CL553">
            <v>0</v>
          </cell>
          <cell r="CM553">
            <v>0</v>
          </cell>
          <cell r="CN553">
            <v>0</v>
          </cell>
          <cell r="CO553">
            <v>0</v>
          </cell>
        </row>
        <row r="554">
          <cell r="B554" t="str">
            <v>A2101438-01-02</v>
          </cell>
          <cell r="C554" t="str">
            <v>Mississippi Power Company</v>
          </cell>
          <cell r="D554" t="str">
            <v>Boening</v>
          </cell>
          <cell r="E554">
            <v>0</v>
          </cell>
          <cell r="F554">
            <v>0</v>
          </cell>
          <cell r="G554">
            <v>0</v>
          </cell>
          <cell r="H554" t="str">
            <v>Audrey</v>
          </cell>
          <cell r="I554" t="str">
            <v>MPC10081926</v>
          </cell>
          <cell r="J554">
            <v>0</v>
          </cell>
          <cell r="K554">
            <v>0</v>
          </cell>
          <cell r="L554">
            <v>0</v>
          </cell>
          <cell r="M554">
            <v>2</v>
          </cell>
          <cell r="N554" t="str">
            <v>LMV-321</v>
          </cell>
          <cell r="O554">
            <v>155858</v>
          </cell>
          <cell r="P554">
            <v>0</v>
          </cell>
          <cell r="Q554" t="str">
            <v>CPX</v>
          </cell>
          <cell r="R554" t="str">
            <v>PB</v>
          </cell>
          <cell r="S554" t="str">
            <v>N</v>
          </cell>
          <cell r="T554" t="str">
            <v>N</v>
          </cell>
          <cell r="U554">
            <v>0</v>
          </cell>
          <cell r="V554">
            <v>40949</v>
          </cell>
          <cell r="W554">
            <v>41106</v>
          </cell>
          <cell r="X554">
            <v>41145</v>
          </cell>
          <cell r="Y554">
            <v>0</v>
          </cell>
          <cell r="Z554">
            <v>40956</v>
          </cell>
          <cell r="AA554">
            <v>40956</v>
          </cell>
          <cell r="AB554">
            <v>40956</v>
          </cell>
          <cell r="AC554">
            <v>41033</v>
          </cell>
          <cell r="AD554">
            <v>41047</v>
          </cell>
          <cell r="AE554">
            <v>41051</v>
          </cell>
          <cell r="AF554">
            <v>41054</v>
          </cell>
          <cell r="AG554">
            <v>0</v>
          </cell>
          <cell r="AH554">
            <v>41115</v>
          </cell>
          <cell r="AI554" t="str">
            <v>-</v>
          </cell>
          <cell r="AJ554">
            <v>76</v>
          </cell>
          <cell r="AK554">
            <v>28</v>
          </cell>
          <cell r="AL554">
            <v>0</v>
          </cell>
          <cell r="AM554">
            <v>0</v>
          </cell>
          <cell r="AN554">
            <v>0</v>
          </cell>
          <cell r="AO554">
            <v>0</v>
          </cell>
          <cell r="AP554">
            <v>0</v>
          </cell>
          <cell r="AQ554">
            <v>0</v>
          </cell>
          <cell r="AR554">
            <v>0</v>
          </cell>
          <cell r="AS554">
            <v>0</v>
          </cell>
          <cell r="AT554">
            <v>0</v>
          </cell>
          <cell r="AU554">
            <v>0</v>
          </cell>
          <cell r="AV554">
            <v>41106</v>
          </cell>
          <cell r="AW554">
            <v>0</v>
          </cell>
          <cell r="AX554">
            <v>41110</v>
          </cell>
          <cell r="AY554">
            <v>41148</v>
          </cell>
          <cell r="AZ554">
            <v>199</v>
          </cell>
          <cell r="BA554">
            <v>112</v>
          </cell>
          <cell r="BB554" t="str">
            <v>Late</v>
          </cell>
          <cell r="BC554" t="str">
            <v/>
          </cell>
          <cell r="BD554" t="str">
            <v>DDP</v>
          </cell>
          <cell r="BE554" t="str">
            <v>ARVADA</v>
          </cell>
          <cell r="BF554" t="str">
            <v>USA</v>
          </cell>
          <cell r="BG554">
            <v>0</v>
          </cell>
          <cell r="BH554" t="str">
            <v>DJ</v>
          </cell>
          <cell r="BI554">
            <v>0</v>
          </cell>
          <cell r="BJ554">
            <v>40956</v>
          </cell>
          <cell r="BK554">
            <v>40963</v>
          </cell>
          <cell r="BL554">
            <v>40965</v>
          </cell>
          <cell r="BM554">
            <v>40977</v>
          </cell>
          <cell r="BN554">
            <v>41159</v>
          </cell>
          <cell r="BO554">
            <v>41166</v>
          </cell>
          <cell r="BP554" t="str">
            <v>x</v>
          </cell>
          <cell r="BQ554" t="str">
            <v>X</v>
          </cell>
          <cell r="BR554" t="str">
            <v>X</v>
          </cell>
          <cell r="BS554" t="str">
            <v>X</v>
          </cell>
          <cell r="BT554" t="str">
            <v>X</v>
          </cell>
          <cell r="BU554" t="str">
            <v>X</v>
          </cell>
          <cell r="BV554">
            <v>41379</v>
          </cell>
          <cell r="BW554">
            <v>0</v>
          </cell>
          <cell r="BX554">
            <v>0</v>
          </cell>
          <cell r="BY554">
            <v>0</v>
          </cell>
          <cell r="BZ554" t="str">
            <v>X</v>
          </cell>
          <cell r="CA554" t="str">
            <v>X</v>
          </cell>
          <cell r="CB554" t="str">
            <v>X</v>
          </cell>
          <cell r="CC554">
            <v>1</v>
          </cell>
          <cell r="CD554">
            <v>0</v>
          </cell>
          <cell r="CE554">
            <v>0</v>
          </cell>
          <cell r="CF554">
            <v>0</v>
          </cell>
          <cell r="CG554">
            <v>0</v>
          </cell>
          <cell r="CH554">
            <v>0</v>
          </cell>
          <cell r="CI554">
            <v>0</v>
          </cell>
          <cell r="CJ554">
            <v>0</v>
          </cell>
          <cell r="CK554">
            <v>0</v>
          </cell>
          <cell r="CL554">
            <v>0</v>
          </cell>
          <cell r="CM554">
            <v>0</v>
          </cell>
          <cell r="CN554">
            <v>0</v>
          </cell>
          <cell r="CO554">
            <v>0</v>
          </cell>
        </row>
        <row r="555">
          <cell r="B555" t="str">
            <v>C2083055-01-02</v>
          </cell>
          <cell r="C555" t="str">
            <v>Sinopec/Yanshan</v>
          </cell>
          <cell r="D555" t="str">
            <v>Pastore</v>
          </cell>
          <cell r="E555">
            <v>0</v>
          </cell>
          <cell r="F555">
            <v>0</v>
          </cell>
          <cell r="G555">
            <v>0</v>
          </cell>
          <cell r="H555" t="str">
            <v>Christina</v>
          </cell>
          <cell r="I555" t="str">
            <v>12USAAY25SPEC8704007</v>
          </cell>
          <cell r="J555" t="str">
            <v>C-251A/B</v>
          </cell>
          <cell r="K555">
            <v>0</v>
          </cell>
          <cell r="L555">
            <v>0</v>
          </cell>
          <cell r="M555">
            <v>2</v>
          </cell>
          <cell r="N555" t="str">
            <v>LMC343</v>
          </cell>
          <cell r="O555">
            <v>2326838</v>
          </cell>
          <cell r="P555">
            <v>0</v>
          </cell>
          <cell r="Q555" t="str">
            <v>CPX</v>
          </cell>
          <cell r="R555" t="str">
            <v>CF</v>
          </cell>
          <cell r="S555" t="str">
            <v>Y</v>
          </cell>
          <cell r="T555" t="str">
            <v>N</v>
          </cell>
          <cell r="U555">
            <v>0</v>
          </cell>
          <cell r="V555">
            <v>40899</v>
          </cell>
          <cell r="W555">
            <v>41152</v>
          </cell>
          <cell r="X555">
            <v>41264</v>
          </cell>
          <cell r="Y555">
            <v>0</v>
          </cell>
          <cell r="Z555">
            <v>40906</v>
          </cell>
          <cell r="AA555">
            <v>40906</v>
          </cell>
          <cell r="AB555">
            <v>40913</v>
          </cell>
          <cell r="AC555">
            <v>41138</v>
          </cell>
          <cell r="AD555">
            <v>41152</v>
          </cell>
          <cell r="AE555">
            <v>41047</v>
          </cell>
          <cell r="AF555">
            <v>41054</v>
          </cell>
          <cell r="AG555">
            <v>0</v>
          </cell>
          <cell r="AH555">
            <v>41234</v>
          </cell>
          <cell r="AI555" t="str">
            <v>-</v>
          </cell>
          <cell r="AJ555">
            <v>112</v>
          </cell>
          <cell r="AK555">
            <v>52.142857142857146</v>
          </cell>
          <cell r="AL555">
            <v>0</v>
          </cell>
          <cell r="AM555">
            <v>0</v>
          </cell>
          <cell r="AN555">
            <v>0</v>
          </cell>
          <cell r="AO555">
            <v>0</v>
          </cell>
          <cell r="AP555">
            <v>0</v>
          </cell>
          <cell r="AQ555">
            <v>0</v>
          </cell>
          <cell r="AR555">
            <v>41143</v>
          </cell>
          <cell r="AS555">
            <v>0</v>
          </cell>
          <cell r="AT555">
            <v>0</v>
          </cell>
          <cell r="AU555">
            <v>0</v>
          </cell>
          <cell r="AV555">
            <v>41053</v>
          </cell>
          <cell r="AW555">
            <v>0</v>
          </cell>
          <cell r="AX555">
            <v>41179</v>
          </cell>
          <cell r="AY555">
            <v>41239</v>
          </cell>
          <cell r="AZ555">
            <v>340</v>
          </cell>
          <cell r="BA555">
            <v>111</v>
          </cell>
          <cell r="BB555" t="str">
            <v>On-Time/Early</v>
          </cell>
          <cell r="BC555" t="str">
            <v/>
          </cell>
          <cell r="BD555" t="str">
            <v>FOB</v>
          </cell>
          <cell r="BE555" t="str">
            <v>Long Beach</v>
          </cell>
          <cell r="BF555" t="str">
            <v>China</v>
          </cell>
          <cell r="BG555">
            <v>0</v>
          </cell>
          <cell r="BH555">
            <v>0</v>
          </cell>
          <cell r="BI555">
            <v>0</v>
          </cell>
          <cell r="BJ555">
            <v>40906</v>
          </cell>
          <cell r="BK555">
            <v>40913</v>
          </cell>
          <cell r="BL555">
            <v>40929</v>
          </cell>
          <cell r="BM555">
            <v>40927</v>
          </cell>
          <cell r="BN555">
            <v>41292</v>
          </cell>
          <cell r="BO555">
            <v>41299</v>
          </cell>
          <cell r="BP555" t="str">
            <v>X</v>
          </cell>
          <cell r="BQ555" t="str">
            <v>X</v>
          </cell>
          <cell r="BR555" t="str">
            <v>X</v>
          </cell>
          <cell r="BS555" t="str">
            <v>X</v>
          </cell>
          <cell r="BT555" t="str">
            <v>X</v>
          </cell>
          <cell r="BU555" t="str">
            <v>X</v>
          </cell>
          <cell r="BV555" t="str">
            <v>X</v>
          </cell>
          <cell r="BW555">
            <v>0</v>
          </cell>
          <cell r="BX555">
            <v>0</v>
          </cell>
          <cell r="BY555">
            <v>0</v>
          </cell>
          <cell r="BZ555" t="str">
            <v>X</v>
          </cell>
          <cell r="CA555" t="str">
            <v>X</v>
          </cell>
          <cell r="CB555" t="str">
            <v>X</v>
          </cell>
          <cell r="CC555">
            <v>1</v>
          </cell>
          <cell r="CD555">
            <v>0</v>
          </cell>
          <cell r="CE555">
            <v>0</v>
          </cell>
          <cell r="CF555">
            <v>0</v>
          </cell>
          <cell r="CG555">
            <v>0</v>
          </cell>
          <cell r="CH555">
            <v>0</v>
          </cell>
          <cell r="CI555">
            <v>0</v>
          </cell>
          <cell r="CJ555">
            <v>0</v>
          </cell>
          <cell r="CK555">
            <v>0</v>
          </cell>
          <cell r="CL555">
            <v>0</v>
          </cell>
          <cell r="CM555">
            <v>0</v>
          </cell>
          <cell r="CN555">
            <v>0</v>
          </cell>
          <cell r="CO555">
            <v>0</v>
          </cell>
        </row>
        <row r="556">
          <cell r="B556" t="str">
            <v>C2121240-01</v>
          </cell>
          <cell r="C556" t="str">
            <v>Exterran Energy</v>
          </cell>
          <cell r="D556" t="str">
            <v>Mallet</v>
          </cell>
          <cell r="E556">
            <v>0</v>
          </cell>
          <cell r="F556" t="str">
            <v>Miller</v>
          </cell>
          <cell r="G556" t="str">
            <v>-</v>
          </cell>
          <cell r="H556" t="str">
            <v>Kursten</v>
          </cell>
          <cell r="I556">
            <v>5296883</v>
          </cell>
          <cell r="J556" t="str">
            <v>C-111</v>
          </cell>
          <cell r="K556">
            <v>0</v>
          </cell>
          <cell r="L556" t="str">
            <v>Fox</v>
          </cell>
          <cell r="M556">
            <v>1</v>
          </cell>
          <cell r="N556" t="str">
            <v>LMC331F</v>
          </cell>
          <cell r="O556">
            <v>185749</v>
          </cell>
          <cell r="P556">
            <v>0</v>
          </cell>
          <cell r="Q556" t="str">
            <v>FLT</v>
          </cell>
          <cell r="R556" t="str">
            <v>CA</v>
          </cell>
          <cell r="S556" t="str">
            <v>N</v>
          </cell>
          <cell r="T556" t="str">
            <v>N</v>
          </cell>
          <cell r="U556">
            <v>0</v>
          </cell>
          <cell r="V556">
            <v>40998</v>
          </cell>
          <cell r="W556">
            <v>41116</v>
          </cell>
          <cell r="X556">
            <v>41089</v>
          </cell>
          <cell r="Y556">
            <v>0</v>
          </cell>
          <cell r="Z556">
            <v>41005</v>
          </cell>
          <cell r="AA556">
            <v>41005</v>
          </cell>
          <cell r="AB556">
            <v>41012</v>
          </cell>
          <cell r="AC556">
            <v>40977</v>
          </cell>
          <cell r="AD556">
            <v>40991</v>
          </cell>
          <cell r="AE556">
            <v>41052</v>
          </cell>
          <cell r="AF556">
            <v>41056</v>
          </cell>
          <cell r="AG556">
            <v>0</v>
          </cell>
          <cell r="AH556">
            <v>41059</v>
          </cell>
          <cell r="AI556" t="str">
            <v>-</v>
          </cell>
          <cell r="AJ556">
            <v>41</v>
          </cell>
          <cell r="AK556">
            <v>13</v>
          </cell>
          <cell r="AL556">
            <v>0</v>
          </cell>
          <cell r="AM556">
            <v>0</v>
          </cell>
          <cell r="AN556">
            <v>0</v>
          </cell>
          <cell r="AO556">
            <v>0</v>
          </cell>
          <cell r="AP556">
            <v>0</v>
          </cell>
          <cell r="AQ556">
            <v>0</v>
          </cell>
          <cell r="AR556">
            <v>41058</v>
          </cell>
          <cell r="AS556">
            <v>41064</v>
          </cell>
          <cell r="AT556">
            <v>0</v>
          </cell>
          <cell r="AU556">
            <v>0</v>
          </cell>
          <cell r="AV556">
            <v>41066</v>
          </cell>
          <cell r="AW556">
            <v>0</v>
          </cell>
          <cell r="AX556">
            <v>41068</v>
          </cell>
          <cell r="AY556">
            <v>41089</v>
          </cell>
          <cell r="AZ556">
            <v>91</v>
          </cell>
          <cell r="BA556">
            <v>49</v>
          </cell>
          <cell r="BB556" t="str">
            <v>Late</v>
          </cell>
          <cell r="BC556" t="str">
            <v/>
          </cell>
          <cell r="BD556" t="str">
            <v>FOB</v>
          </cell>
          <cell r="BE556" t="str">
            <v>Arvada</v>
          </cell>
          <cell r="BF556" t="str">
            <v>USA</v>
          </cell>
          <cell r="BG556">
            <v>0</v>
          </cell>
          <cell r="BH556" t="str">
            <v>DL</v>
          </cell>
          <cell r="BI556">
            <v>0</v>
          </cell>
          <cell r="BJ556">
            <v>41005</v>
          </cell>
          <cell r="BK556">
            <v>41012</v>
          </cell>
          <cell r="BL556">
            <v>41019</v>
          </cell>
          <cell r="BM556">
            <v>41026</v>
          </cell>
          <cell r="BN556">
            <v>41103</v>
          </cell>
          <cell r="BO556">
            <v>41110</v>
          </cell>
          <cell r="BP556" t="str">
            <v>-</v>
          </cell>
          <cell r="BQ556" t="str">
            <v>-</v>
          </cell>
          <cell r="BR556" t="str">
            <v>X</v>
          </cell>
          <cell r="BS556" t="str">
            <v>-</v>
          </cell>
          <cell r="BT556" t="str">
            <v>-</v>
          </cell>
          <cell r="BU556">
            <v>41161</v>
          </cell>
          <cell r="BV556">
            <v>41161</v>
          </cell>
          <cell r="BW556">
            <v>0</v>
          </cell>
          <cell r="BX556">
            <v>0</v>
          </cell>
          <cell r="BY556">
            <v>0</v>
          </cell>
          <cell r="BZ556" t="str">
            <v>-</v>
          </cell>
          <cell r="CA556" t="str">
            <v>-</v>
          </cell>
          <cell r="CB556" t="str">
            <v>X</v>
          </cell>
          <cell r="CC556">
            <v>1</v>
          </cell>
          <cell r="CD556">
            <v>0</v>
          </cell>
          <cell r="CE556">
            <v>0</v>
          </cell>
          <cell r="CF556">
            <v>0</v>
          </cell>
          <cell r="CG556">
            <v>0</v>
          </cell>
          <cell r="CH556">
            <v>0</v>
          </cell>
          <cell r="CI556">
            <v>0</v>
          </cell>
          <cell r="CJ556">
            <v>0</v>
          </cell>
          <cell r="CK556">
            <v>0</v>
          </cell>
          <cell r="CL556">
            <v>0</v>
          </cell>
          <cell r="CM556">
            <v>0</v>
          </cell>
          <cell r="CN556">
            <v>0</v>
          </cell>
          <cell r="CO556">
            <v>0</v>
          </cell>
        </row>
        <row r="557">
          <cell r="B557" t="str">
            <v>C2121559-01</v>
          </cell>
          <cell r="C557" t="str">
            <v>Exterran</v>
          </cell>
          <cell r="D557" t="str">
            <v>Wesley</v>
          </cell>
          <cell r="E557">
            <v>0</v>
          </cell>
          <cell r="F557" t="str">
            <v>Miller</v>
          </cell>
          <cell r="G557" t="str">
            <v>-</v>
          </cell>
          <cell r="H557" t="str">
            <v>Kursten</v>
          </cell>
          <cell r="I557">
            <v>5296825</v>
          </cell>
          <cell r="J557" t="str">
            <v>C-111/US-107168</v>
          </cell>
          <cell r="K557">
            <v>0</v>
          </cell>
          <cell r="L557">
            <v>0</v>
          </cell>
          <cell r="M557">
            <v>1</v>
          </cell>
          <cell r="N557" t="str">
            <v>LMC311</v>
          </cell>
          <cell r="O557">
            <v>139848</v>
          </cell>
          <cell r="P557">
            <v>0</v>
          </cell>
          <cell r="Q557" t="str">
            <v>FLT</v>
          </cell>
          <cell r="R557" t="str">
            <v>CA</v>
          </cell>
          <cell r="S557" t="str">
            <v>N</v>
          </cell>
          <cell r="T557" t="str">
            <v>N</v>
          </cell>
          <cell r="U557">
            <v>0</v>
          </cell>
          <cell r="V557">
            <v>40998</v>
          </cell>
          <cell r="W557">
            <v>41116</v>
          </cell>
          <cell r="X557">
            <v>41121</v>
          </cell>
          <cell r="Y557">
            <v>0</v>
          </cell>
          <cell r="Z557">
            <v>41005</v>
          </cell>
          <cell r="AA557">
            <v>41005</v>
          </cell>
          <cell r="AB557">
            <v>41012</v>
          </cell>
          <cell r="AC557">
            <v>41009</v>
          </cell>
          <cell r="AD557">
            <v>41023</v>
          </cell>
          <cell r="AE557">
            <v>41052</v>
          </cell>
          <cell r="AF557">
            <v>41056</v>
          </cell>
          <cell r="AG557">
            <v>0</v>
          </cell>
          <cell r="AH557">
            <v>41091</v>
          </cell>
          <cell r="AI557" t="str">
            <v>-</v>
          </cell>
          <cell r="AJ557">
            <v>41</v>
          </cell>
          <cell r="AK557">
            <v>17.571428571428573</v>
          </cell>
          <cell r="AL557">
            <v>0</v>
          </cell>
          <cell r="AM557">
            <v>0</v>
          </cell>
          <cell r="AN557">
            <v>0</v>
          </cell>
          <cell r="AO557">
            <v>0</v>
          </cell>
          <cell r="AP557">
            <v>0</v>
          </cell>
          <cell r="AQ557">
            <v>0</v>
          </cell>
          <cell r="AR557">
            <v>41053</v>
          </cell>
          <cell r="AS557">
            <v>41064</v>
          </cell>
          <cell r="AT557">
            <v>0</v>
          </cell>
          <cell r="AU557">
            <v>0</v>
          </cell>
          <cell r="AV557">
            <v>41079</v>
          </cell>
          <cell r="AW557">
            <v>0</v>
          </cell>
          <cell r="AX557">
            <v>41080</v>
          </cell>
          <cell r="AY557">
            <v>41121</v>
          </cell>
          <cell r="AZ557">
            <v>123</v>
          </cell>
          <cell r="BA557">
            <v>58</v>
          </cell>
          <cell r="BB557" t="str">
            <v>Late</v>
          </cell>
          <cell r="BC557" t="str">
            <v/>
          </cell>
          <cell r="BD557">
            <v>0</v>
          </cell>
          <cell r="BE557">
            <v>0</v>
          </cell>
          <cell r="BF557">
            <v>0</v>
          </cell>
          <cell r="BG557">
            <v>0</v>
          </cell>
          <cell r="BH557">
            <v>0</v>
          </cell>
          <cell r="BI557">
            <v>0</v>
          </cell>
          <cell r="BJ557">
            <v>41005</v>
          </cell>
          <cell r="BK557">
            <v>41012</v>
          </cell>
          <cell r="BL557">
            <v>41019</v>
          </cell>
          <cell r="BM557">
            <v>41026</v>
          </cell>
          <cell r="BN557">
            <v>41135</v>
          </cell>
          <cell r="BO557">
            <v>41142</v>
          </cell>
          <cell r="BP557" t="str">
            <v>-</v>
          </cell>
          <cell r="BQ557" t="str">
            <v>-</v>
          </cell>
          <cell r="BR557" t="str">
            <v>X</v>
          </cell>
          <cell r="BS557" t="str">
            <v>-</v>
          </cell>
          <cell r="BT557" t="str">
            <v>-</v>
          </cell>
          <cell r="BU557">
            <v>41121</v>
          </cell>
          <cell r="BV557">
            <v>41121</v>
          </cell>
          <cell r="BW557">
            <v>0</v>
          </cell>
          <cell r="BX557">
            <v>0</v>
          </cell>
          <cell r="BY557">
            <v>0</v>
          </cell>
          <cell r="BZ557" t="str">
            <v>-</v>
          </cell>
          <cell r="CA557" t="str">
            <v>-</v>
          </cell>
          <cell r="CB557" t="str">
            <v>X</v>
          </cell>
          <cell r="CC557">
            <v>1</v>
          </cell>
          <cell r="CD557">
            <v>0</v>
          </cell>
          <cell r="CE557">
            <v>0</v>
          </cell>
          <cell r="CF557">
            <v>0</v>
          </cell>
          <cell r="CG557">
            <v>0</v>
          </cell>
          <cell r="CH557">
            <v>0</v>
          </cell>
          <cell r="CI557">
            <v>0</v>
          </cell>
          <cell r="CJ557">
            <v>0</v>
          </cell>
          <cell r="CK557">
            <v>0</v>
          </cell>
          <cell r="CL557">
            <v>0</v>
          </cell>
          <cell r="CM557">
            <v>0</v>
          </cell>
          <cell r="CN557">
            <v>0</v>
          </cell>
          <cell r="CO557">
            <v>0</v>
          </cell>
        </row>
        <row r="558">
          <cell r="B558" t="str">
            <v>C2029175-01</v>
          </cell>
          <cell r="C558" t="str">
            <v>DAELIM INDUSTRIAL CO., LTD</v>
          </cell>
          <cell r="D558" t="str">
            <v>Setelin</v>
          </cell>
          <cell r="E558">
            <v>0</v>
          </cell>
          <cell r="F558">
            <v>0</v>
          </cell>
          <cell r="G558">
            <v>0</v>
          </cell>
          <cell r="H558" t="str">
            <v>Margaret</v>
          </cell>
          <cell r="I558" t="str">
            <v>YER-EPC3-P-1091-US</v>
          </cell>
          <cell r="J558">
            <v>0</v>
          </cell>
          <cell r="K558">
            <v>0</v>
          </cell>
          <cell r="L558">
            <v>0</v>
          </cell>
          <cell r="M558">
            <v>1</v>
          </cell>
          <cell r="N558" t="str">
            <v>LMC-311P</v>
          </cell>
          <cell r="O558">
            <v>500000</v>
          </cell>
          <cell r="P558">
            <v>0</v>
          </cell>
          <cell r="Q558" t="str">
            <v>STD</v>
          </cell>
          <cell r="R558" t="str">
            <v>CC</v>
          </cell>
          <cell r="S558">
            <v>0</v>
          </cell>
          <cell r="T558" t="str">
            <v>N</v>
          </cell>
          <cell r="U558">
            <v>0</v>
          </cell>
          <cell r="V558">
            <v>40765</v>
          </cell>
          <cell r="W558">
            <v>41151</v>
          </cell>
          <cell r="X558">
            <v>41257</v>
          </cell>
          <cell r="Y558">
            <v>0</v>
          </cell>
          <cell r="Z558">
            <v>40772</v>
          </cell>
          <cell r="AA558">
            <v>40772</v>
          </cell>
          <cell r="AB558">
            <v>40779</v>
          </cell>
          <cell r="AC558">
            <v>41145</v>
          </cell>
          <cell r="AD558">
            <v>41159</v>
          </cell>
          <cell r="AE558">
            <v>41052</v>
          </cell>
          <cell r="AF558">
            <v>41056</v>
          </cell>
          <cell r="AG558">
            <v>0</v>
          </cell>
          <cell r="AH558">
            <v>41227</v>
          </cell>
          <cell r="AI558" t="str">
            <v>-</v>
          </cell>
          <cell r="AJ558">
            <v>208</v>
          </cell>
          <cell r="AK558">
            <v>70.285714285714292</v>
          </cell>
          <cell r="AL558">
            <v>0</v>
          </cell>
          <cell r="AM558">
            <v>0</v>
          </cell>
          <cell r="AN558">
            <v>0</v>
          </cell>
          <cell r="AO558">
            <v>0</v>
          </cell>
          <cell r="AP558">
            <v>0</v>
          </cell>
          <cell r="AQ558">
            <v>0</v>
          </cell>
          <cell r="AR558">
            <v>41004</v>
          </cell>
          <cell r="AS558">
            <v>41018</v>
          </cell>
          <cell r="AT558">
            <v>0</v>
          </cell>
          <cell r="AU558">
            <v>0</v>
          </cell>
          <cell r="AV558">
            <v>41068</v>
          </cell>
          <cell r="AW558">
            <v>0</v>
          </cell>
          <cell r="AX558">
            <v>41068</v>
          </cell>
          <cell r="AY558">
            <v>41243</v>
          </cell>
          <cell r="AZ558">
            <v>478</v>
          </cell>
          <cell r="BA558">
            <v>218</v>
          </cell>
          <cell r="BB558" t="str">
            <v>Late</v>
          </cell>
          <cell r="BC558" t="str">
            <v/>
          </cell>
          <cell r="BD558" t="str">
            <v xml:space="preserve">EXW </v>
          </cell>
          <cell r="BE558" t="str">
            <v>Arvada</v>
          </cell>
          <cell r="BF558" t="str">
            <v>KOREA</v>
          </cell>
          <cell r="BG558">
            <v>0</v>
          </cell>
          <cell r="BH558">
            <v>0</v>
          </cell>
          <cell r="BI558" t="str">
            <v>IncoTerm 2000</v>
          </cell>
          <cell r="BJ558">
            <v>40772</v>
          </cell>
          <cell r="BK558">
            <v>40779</v>
          </cell>
          <cell r="BL558">
            <v>40795</v>
          </cell>
          <cell r="BM558">
            <v>40793</v>
          </cell>
          <cell r="BN558">
            <v>41271</v>
          </cell>
          <cell r="BO558">
            <v>41278</v>
          </cell>
          <cell r="BP558" t="str">
            <v>X</v>
          </cell>
          <cell r="BQ558" t="str">
            <v>X</v>
          </cell>
          <cell r="BR558" t="str">
            <v>X</v>
          </cell>
          <cell r="BS558" t="str">
            <v>X</v>
          </cell>
          <cell r="BT558" t="str">
            <v>X</v>
          </cell>
          <cell r="BU558" t="str">
            <v>X</v>
          </cell>
          <cell r="BV558" t="str">
            <v>X</v>
          </cell>
          <cell r="BW558">
            <v>0</v>
          </cell>
          <cell r="BX558">
            <v>0</v>
          </cell>
          <cell r="BY558">
            <v>0</v>
          </cell>
          <cell r="BZ558" t="str">
            <v>X</v>
          </cell>
          <cell r="CA558" t="str">
            <v>X</v>
          </cell>
          <cell r="CB558" t="str">
            <v>X</v>
          </cell>
          <cell r="CC558">
            <v>1</v>
          </cell>
          <cell r="CD558">
            <v>0</v>
          </cell>
          <cell r="CE558">
            <v>0</v>
          </cell>
          <cell r="CF558">
            <v>0</v>
          </cell>
          <cell r="CG558">
            <v>0</v>
          </cell>
          <cell r="CH558">
            <v>0</v>
          </cell>
          <cell r="CI558">
            <v>0</v>
          </cell>
          <cell r="CJ558">
            <v>0</v>
          </cell>
          <cell r="CK558">
            <v>0</v>
          </cell>
          <cell r="CL558">
            <v>0</v>
          </cell>
          <cell r="CM558">
            <v>0</v>
          </cell>
          <cell r="CN558">
            <v>0</v>
          </cell>
          <cell r="CO558">
            <v>0</v>
          </cell>
        </row>
        <row r="559">
          <cell r="B559" t="str">
            <v>C2092092-01</v>
          </cell>
          <cell r="C559" t="str">
            <v>THOMAS RUSSELL</v>
          </cell>
          <cell r="D559" t="str">
            <v>Wesley</v>
          </cell>
          <cell r="E559">
            <v>0</v>
          </cell>
          <cell r="F559" t="str">
            <v>Miller</v>
          </cell>
          <cell r="G559" t="str">
            <v>-</v>
          </cell>
          <cell r="H559" t="str">
            <v>Kursten</v>
          </cell>
          <cell r="I559" t="str">
            <v>286-13</v>
          </cell>
          <cell r="J559" t="str">
            <v>C-141</v>
          </cell>
          <cell r="K559">
            <v>0</v>
          </cell>
          <cell r="L559">
            <v>0</v>
          </cell>
          <cell r="M559">
            <v>1</v>
          </cell>
          <cell r="N559" t="str">
            <v>LMC-311P</v>
          </cell>
          <cell r="O559">
            <v>135240</v>
          </cell>
          <cell r="P559">
            <v>0</v>
          </cell>
          <cell r="Q559" t="str">
            <v>FLT</v>
          </cell>
          <cell r="R559" t="str">
            <v>CA</v>
          </cell>
          <cell r="S559" t="str">
            <v>N</v>
          </cell>
          <cell r="T559" t="str">
            <v>N</v>
          </cell>
          <cell r="U559">
            <v>0</v>
          </cell>
          <cell r="V559">
            <v>40927</v>
          </cell>
          <cell r="W559">
            <v>41117</v>
          </cell>
          <cell r="X559">
            <v>41107</v>
          </cell>
          <cell r="Y559">
            <v>0</v>
          </cell>
          <cell r="Z559">
            <v>40934</v>
          </cell>
          <cell r="AA559">
            <v>40934</v>
          </cell>
          <cell r="AB559">
            <v>40941</v>
          </cell>
          <cell r="AC559">
            <v>40995</v>
          </cell>
          <cell r="AD559">
            <v>41009</v>
          </cell>
          <cell r="AE559">
            <v>41053</v>
          </cell>
          <cell r="AF559">
            <v>41057</v>
          </cell>
          <cell r="AG559">
            <v>0</v>
          </cell>
          <cell r="AH559">
            <v>41077</v>
          </cell>
          <cell r="AI559" t="str">
            <v>-</v>
          </cell>
          <cell r="AJ559">
            <v>93</v>
          </cell>
          <cell r="AK559">
            <v>25.714285714285715</v>
          </cell>
          <cell r="AL559">
            <v>0</v>
          </cell>
          <cell r="AM559">
            <v>0</v>
          </cell>
          <cell r="AN559">
            <v>0</v>
          </cell>
          <cell r="AO559">
            <v>0</v>
          </cell>
          <cell r="AP559">
            <v>0</v>
          </cell>
          <cell r="AQ559">
            <v>0</v>
          </cell>
          <cell r="AR559">
            <v>41029</v>
          </cell>
          <cell r="AS559">
            <v>41047</v>
          </cell>
          <cell r="AT559">
            <v>0</v>
          </cell>
          <cell r="AU559">
            <v>0</v>
          </cell>
          <cell r="AV559">
            <v>41066</v>
          </cell>
          <cell r="AW559">
            <v>0</v>
          </cell>
          <cell r="AX559">
            <v>41066</v>
          </cell>
          <cell r="AY559">
            <v>41124</v>
          </cell>
          <cell r="AZ559">
            <v>197</v>
          </cell>
          <cell r="BA559">
            <v>100</v>
          </cell>
          <cell r="BB559" t="str">
            <v>Late</v>
          </cell>
          <cell r="BC559" t="str">
            <v/>
          </cell>
          <cell r="BD559" t="str">
            <v>FOB</v>
          </cell>
          <cell r="BE559" t="str">
            <v>ARVADA</v>
          </cell>
          <cell r="BF559" t="str">
            <v>USA</v>
          </cell>
          <cell r="BG559">
            <v>0</v>
          </cell>
          <cell r="BH559" t="str">
            <v>SA</v>
          </cell>
          <cell r="BI559">
            <v>0</v>
          </cell>
          <cell r="BJ559">
            <v>40934</v>
          </cell>
          <cell r="BK559">
            <v>40941</v>
          </cell>
          <cell r="BL559">
            <v>40948</v>
          </cell>
          <cell r="BM559">
            <v>40955</v>
          </cell>
          <cell r="BN559">
            <v>41121</v>
          </cell>
          <cell r="BO559">
            <v>41128</v>
          </cell>
          <cell r="BP559" t="str">
            <v>-</v>
          </cell>
          <cell r="BQ559" t="str">
            <v>-</v>
          </cell>
          <cell r="BR559" t="str">
            <v>X</v>
          </cell>
          <cell r="BS559" t="str">
            <v>-</v>
          </cell>
          <cell r="BT559" t="str">
            <v>-</v>
          </cell>
          <cell r="BU559">
            <v>41109</v>
          </cell>
          <cell r="BV559">
            <v>41109</v>
          </cell>
          <cell r="BW559">
            <v>0</v>
          </cell>
          <cell r="BX559">
            <v>0</v>
          </cell>
          <cell r="BY559">
            <v>0</v>
          </cell>
          <cell r="BZ559" t="str">
            <v>-</v>
          </cell>
          <cell r="CA559" t="str">
            <v>-</v>
          </cell>
          <cell r="CB559" t="str">
            <v>X</v>
          </cell>
          <cell r="CC559">
            <v>1</v>
          </cell>
          <cell r="CD559">
            <v>0</v>
          </cell>
          <cell r="CE559">
            <v>0</v>
          </cell>
          <cell r="CF559">
            <v>0</v>
          </cell>
          <cell r="CG559">
            <v>0</v>
          </cell>
          <cell r="CH559">
            <v>0</v>
          </cell>
          <cell r="CI559">
            <v>0</v>
          </cell>
          <cell r="CJ559">
            <v>0</v>
          </cell>
          <cell r="CK559">
            <v>0</v>
          </cell>
          <cell r="CL559">
            <v>0</v>
          </cell>
          <cell r="CM559">
            <v>0</v>
          </cell>
          <cell r="CN559">
            <v>0</v>
          </cell>
          <cell r="CO559">
            <v>0</v>
          </cell>
        </row>
        <row r="560">
          <cell r="B560" t="str">
            <v>C2115264-01</v>
          </cell>
          <cell r="C560" t="str">
            <v>JH Wright - CONVERSION</v>
          </cell>
          <cell r="D560" t="str">
            <v>Perez</v>
          </cell>
          <cell r="E560">
            <v>0</v>
          </cell>
          <cell r="F560">
            <v>0</v>
          </cell>
          <cell r="G560">
            <v>0</v>
          </cell>
          <cell r="H560" t="str">
            <v>Kursten</v>
          </cell>
          <cell r="I560">
            <v>950323</v>
          </cell>
          <cell r="J560">
            <v>0</v>
          </cell>
          <cell r="K560">
            <v>0</v>
          </cell>
          <cell r="L560" t="str">
            <v>Perez</v>
          </cell>
          <cell r="M560">
            <v>1</v>
          </cell>
          <cell r="N560" t="str">
            <v>CONV</v>
          </cell>
          <cell r="O560">
            <v>31103.599999999999</v>
          </cell>
          <cell r="P560">
            <v>0</v>
          </cell>
          <cell r="Q560" t="str">
            <v>STD</v>
          </cell>
          <cell r="R560" t="str">
            <v>P8</v>
          </cell>
          <cell r="S560" t="str">
            <v>N</v>
          </cell>
          <cell r="T560" t="str">
            <v>N</v>
          </cell>
          <cell r="U560">
            <v>0</v>
          </cell>
          <cell r="V560">
            <v>40983</v>
          </cell>
          <cell r="W560">
            <v>41103</v>
          </cell>
          <cell r="X560">
            <v>41141</v>
          </cell>
          <cell r="Y560">
            <v>0</v>
          </cell>
          <cell r="Z560">
            <v>40990</v>
          </cell>
          <cell r="AA560">
            <v>40990</v>
          </cell>
          <cell r="AB560">
            <v>40987</v>
          </cell>
          <cell r="AC560">
            <v>41141</v>
          </cell>
          <cell r="AD560">
            <v>41141</v>
          </cell>
          <cell r="AE560">
            <v>41057</v>
          </cell>
          <cell r="AF560">
            <v>41059</v>
          </cell>
          <cell r="AG560">
            <v>0</v>
          </cell>
          <cell r="AH560">
            <v>41111</v>
          </cell>
          <cell r="AI560" t="str">
            <v>-</v>
          </cell>
          <cell r="AJ560">
            <v>55</v>
          </cell>
          <cell r="AK560">
            <v>22.571428571428573</v>
          </cell>
          <cell r="AL560">
            <v>0</v>
          </cell>
          <cell r="AM560">
            <v>0</v>
          </cell>
          <cell r="AN560">
            <v>0</v>
          </cell>
          <cell r="AO560">
            <v>0</v>
          </cell>
          <cell r="AP560">
            <v>0</v>
          </cell>
          <cell r="AQ560">
            <v>0</v>
          </cell>
          <cell r="AR560">
            <v>0</v>
          </cell>
          <cell r="AS560">
            <v>0</v>
          </cell>
          <cell r="AT560">
            <v>0</v>
          </cell>
          <cell r="AU560">
            <v>0</v>
          </cell>
          <cell r="AV560">
            <v>41039</v>
          </cell>
          <cell r="AW560">
            <v>0</v>
          </cell>
          <cell r="AX560">
            <v>41044</v>
          </cell>
          <cell r="AY560">
            <v>41124</v>
          </cell>
          <cell r="AZ560">
            <v>141</v>
          </cell>
          <cell r="BA560">
            <v>41</v>
          </cell>
          <cell r="BB560" t="str">
            <v>On-Time/Early</v>
          </cell>
          <cell r="BC560" t="str">
            <v/>
          </cell>
          <cell r="BD560" t="str">
            <v>FCA</v>
          </cell>
          <cell r="BE560" t="str">
            <v>ARVADA</v>
          </cell>
          <cell r="BF560" t="str">
            <v>USA</v>
          </cell>
          <cell r="BG560">
            <v>0</v>
          </cell>
          <cell r="BH560" t="str">
            <v>DK</v>
          </cell>
          <cell r="BI560">
            <v>0</v>
          </cell>
          <cell r="BJ560">
            <v>40990</v>
          </cell>
          <cell r="BK560">
            <v>40997</v>
          </cell>
          <cell r="BL560">
            <v>40989</v>
          </cell>
          <cell r="BM560">
            <v>41011</v>
          </cell>
          <cell r="BN560">
            <v>41155</v>
          </cell>
          <cell r="BO560">
            <v>41162</v>
          </cell>
          <cell r="BP560" t="str">
            <v>-</v>
          </cell>
          <cell r="BQ560" t="str">
            <v>-</v>
          </cell>
          <cell r="BR560" t="str">
            <v>X</v>
          </cell>
          <cell r="BS560" t="str">
            <v>-</v>
          </cell>
          <cell r="BT560" t="str">
            <v>-</v>
          </cell>
          <cell r="BU560">
            <v>41142</v>
          </cell>
          <cell r="BV560">
            <v>41142</v>
          </cell>
          <cell r="BW560">
            <v>0</v>
          </cell>
          <cell r="BX560">
            <v>0</v>
          </cell>
          <cell r="BY560">
            <v>0</v>
          </cell>
          <cell r="BZ560" t="str">
            <v>-</v>
          </cell>
          <cell r="CA560" t="str">
            <v>-</v>
          </cell>
          <cell r="CB560" t="str">
            <v>X</v>
          </cell>
          <cell r="CC560">
            <v>1</v>
          </cell>
          <cell r="CD560">
            <v>0</v>
          </cell>
        </row>
        <row r="561">
          <cell r="B561" t="str">
            <v>C2102001-01</v>
          </cell>
          <cell r="C561" t="str">
            <v>Thomas Russell/MarkWest</v>
          </cell>
          <cell r="D561" t="str">
            <v>Fox</v>
          </cell>
          <cell r="E561">
            <v>0</v>
          </cell>
          <cell r="F561">
            <v>0</v>
          </cell>
          <cell r="G561">
            <v>0</v>
          </cell>
          <cell r="H561" t="str">
            <v>Michelle</v>
          </cell>
          <cell r="I561" t="str">
            <v>288-6</v>
          </cell>
          <cell r="J561" t="str">
            <v>C-1141</v>
          </cell>
          <cell r="K561">
            <v>0</v>
          </cell>
          <cell r="L561">
            <v>0</v>
          </cell>
          <cell r="M561">
            <v>1</v>
          </cell>
          <cell r="N561" t="str">
            <v>LMC311P</v>
          </cell>
          <cell r="O561">
            <v>132795</v>
          </cell>
          <cell r="P561">
            <v>0</v>
          </cell>
          <cell r="Q561" t="str">
            <v>STD</v>
          </cell>
          <cell r="R561" t="str">
            <v>CA</v>
          </cell>
          <cell r="S561" t="str">
            <v>Y</v>
          </cell>
          <cell r="T561" t="str">
            <v>N</v>
          </cell>
          <cell r="U561">
            <v>0</v>
          </cell>
          <cell r="V561">
            <v>40952</v>
          </cell>
          <cell r="W561">
            <v>41121</v>
          </cell>
          <cell r="X561">
            <v>41089</v>
          </cell>
          <cell r="Y561">
            <v>0</v>
          </cell>
          <cell r="Z561">
            <v>40959</v>
          </cell>
          <cell r="AA561">
            <v>40959</v>
          </cell>
          <cell r="AB561">
            <v>40966</v>
          </cell>
          <cell r="AC561">
            <v>40977</v>
          </cell>
          <cell r="AD561">
            <v>40991</v>
          </cell>
          <cell r="AE561">
            <v>41057</v>
          </cell>
          <cell r="AF561">
            <v>41061</v>
          </cell>
          <cell r="AG561">
            <v>0</v>
          </cell>
          <cell r="AH561">
            <v>41059</v>
          </cell>
          <cell r="AI561" t="str">
            <v>-</v>
          </cell>
          <cell r="AJ561">
            <v>80</v>
          </cell>
          <cell r="AK561">
            <v>19.571428571428573</v>
          </cell>
          <cell r="AL561">
            <v>0</v>
          </cell>
          <cell r="AM561">
            <v>0</v>
          </cell>
          <cell r="AN561">
            <v>0</v>
          </cell>
          <cell r="AO561">
            <v>0</v>
          </cell>
          <cell r="AP561">
            <v>0</v>
          </cell>
          <cell r="AQ561">
            <v>0</v>
          </cell>
          <cell r="AR561">
            <v>41022</v>
          </cell>
          <cell r="AS561">
            <v>41044</v>
          </cell>
          <cell r="AT561">
            <v>0</v>
          </cell>
          <cell r="AU561">
            <v>0</v>
          </cell>
          <cell r="AV561">
            <v>41058</v>
          </cell>
          <cell r="AW561">
            <v>0</v>
          </cell>
          <cell r="AX561">
            <v>41071</v>
          </cell>
          <cell r="AY561">
            <v>41090</v>
          </cell>
          <cell r="AZ561">
            <v>138</v>
          </cell>
          <cell r="BA561">
            <v>77</v>
          </cell>
          <cell r="BB561" t="str">
            <v>On-Time/Early</v>
          </cell>
          <cell r="BC561" t="str">
            <v/>
          </cell>
          <cell r="BD561" t="str">
            <v>FCA</v>
          </cell>
          <cell r="BE561" t="str">
            <v>ARVADA</v>
          </cell>
          <cell r="BF561" t="str">
            <v>USA</v>
          </cell>
          <cell r="BG561">
            <v>0</v>
          </cell>
          <cell r="BH561" t="str">
            <v>DI</v>
          </cell>
          <cell r="BI561">
            <v>0</v>
          </cell>
          <cell r="BJ561">
            <v>40959</v>
          </cell>
          <cell r="BK561">
            <v>40966</v>
          </cell>
          <cell r="BL561">
            <v>40973</v>
          </cell>
          <cell r="BM561">
            <v>40980</v>
          </cell>
          <cell r="BN561">
            <v>41103</v>
          </cell>
          <cell r="BO561">
            <v>41110</v>
          </cell>
          <cell r="BP561" t="str">
            <v>X</v>
          </cell>
          <cell r="BQ561" t="str">
            <v>X</v>
          </cell>
          <cell r="BR561" t="str">
            <v>X</v>
          </cell>
          <cell r="BS561" t="str">
            <v>X</v>
          </cell>
          <cell r="BT561" t="str">
            <v>X</v>
          </cell>
          <cell r="BU561">
            <v>41103</v>
          </cell>
          <cell r="BV561">
            <v>41103</v>
          </cell>
          <cell r="BW561">
            <v>0</v>
          </cell>
          <cell r="BX561">
            <v>0</v>
          </cell>
          <cell r="BY561">
            <v>0</v>
          </cell>
          <cell r="BZ561" t="str">
            <v>X</v>
          </cell>
          <cell r="CA561" t="str">
            <v>X</v>
          </cell>
          <cell r="CB561" t="str">
            <v>X</v>
          </cell>
          <cell r="CC561">
            <v>1</v>
          </cell>
          <cell r="CD561" t="str">
            <v>FD &amp; AM has been submitted</v>
          </cell>
          <cell r="CE561">
            <v>0</v>
          </cell>
          <cell r="CF561">
            <v>0</v>
          </cell>
          <cell r="CG561">
            <v>0</v>
          </cell>
          <cell r="CH561">
            <v>0</v>
          </cell>
          <cell r="CI561">
            <v>0</v>
          </cell>
          <cell r="CJ561">
            <v>0</v>
          </cell>
          <cell r="CK561">
            <v>0</v>
          </cell>
          <cell r="CL561">
            <v>0</v>
          </cell>
          <cell r="CM561">
            <v>0</v>
          </cell>
          <cell r="CN561">
            <v>0</v>
          </cell>
          <cell r="CO561">
            <v>0</v>
          </cell>
        </row>
        <row r="562">
          <cell r="B562" t="str">
            <v>A2054238-01-03</v>
          </cell>
          <cell r="C562" t="str">
            <v>Worley Parsons / Propane Transfer</v>
          </cell>
          <cell r="D562" t="str">
            <v>Kennedy</v>
          </cell>
          <cell r="E562">
            <v>0</v>
          </cell>
          <cell r="F562">
            <v>0</v>
          </cell>
          <cell r="G562">
            <v>0</v>
          </cell>
          <cell r="H562" t="str">
            <v>Christina</v>
          </cell>
          <cell r="I562" t="str">
            <v>11900002-232-PP-POD-0546</v>
          </cell>
          <cell r="J562">
            <v>0</v>
          </cell>
          <cell r="K562">
            <v>0</v>
          </cell>
          <cell r="L562">
            <v>0</v>
          </cell>
          <cell r="M562">
            <v>2</v>
          </cell>
          <cell r="N562" t="str">
            <v>LMV311Z</v>
          </cell>
          <cell r="O562">
            <v>454843.53</v>
          </cell>
          <cell r="P562">
            <v>0</v>
          </cell>
          <cell r="Q562" t="str">
            <v>MCPX</v>
          </cell>
          <cell r="R562" t="str">
            <v>PC</v>
          </cell>
          <cell r="S562" t="str">
            <v>N</v>
          </cell>
          <cell r="T562" t="str">
            <v>no</v>
          </cell>
          <cell r="U562">
            <v>0</v>
          </cell>
          <cell r="V562">
            <v>40827</v>
          </cell>
          <cell r="W562">
            <v>41120</v>
          </cell>
          <cell r="X562">
            <v>41100</v>
          </cell>
          <cell r="Y562">
            <v>0</v>
          </cell>
          <cell r="Z562">
            <v>40834</v>
          </cell>
          <cell r="AA562">
            <v>40834</v>
          </cell>
          <cell r="AB562">
            <v>40834</v>
          </cell>
          <cell r="AC562">
            <v>40988</v>
          </cell>
          <cell r="AD562">
            <v>41002</v>
          </cell>
          <cell r="AE562">
            <v>41058</v>
          </cell>
          <cell r="AF562">
            <v>41061</v>
          </cell>
          <cell r="AG562">
            <v>0</v>
          </cell>
          <cell r="AH562">
            <v>41070</v>
          </cell>
          <cell r="AI562" t="str">
            <v>-</v>
          </cell>
          <cell r="AJ562">
            <v>169</v>
          </cell>
          <cell r="AK562">
            <v>39</v>
          </cell>
          <cell r="AL562">
            <v>0</v>
          </cell>
          <cell r="AM562">
            <v>0</v>
          </cell>
          <cell r="AN562">
            <v>0</v>
          </cell>
          <cell r="AO562">
            <v>0</v>
          </cell>
          <cell r="AP562">
            <v>0</v>
          </cell>
          <cell r="AQ562">
            <v>0</v>
          </cell>
          <cell r="AR562">
            <v>0</v>
          </cell>
          <cell r="AS562">
            <v>0</v>
          </cell>
          <cell r="AT562">
            <v>0</v>
          </cell>
          <cell r="AU562">
            <v>0</v>
          </cell>
          <cell r="AV562">
            <v>41078</v>
          </cell>
          <cell r="AW562">
            <v>0</v>
          </cell>
          <cell r="AX562">
            <v>41079</v>
          </cell>
          <cell r="AY562">
            <v>41095</v>
          </cell>
          <cell r="AZ562">
            <v>268</v>
          </cell>
          <cell r="BA562">
            <v>180</v>
          </cell>
          <cell r="BB562" t="str">
            <v>Late</v>
          </cell>
          <cell r="BC562" t="str">
            <v/>
          </cell>
          <cell r="BD562" t="str">
            <v xml:space="preserve">FCA </v>
          </cell>
          <cell r="BE562" t="str">
            <v>Arvada</v>
          </cell>
          <cell r="BF562" t="str">
            <v>Saudi Arabia</v>
          </cell>
          <cell r="BG562">
            <v>0</v>
          </cell>
          <cell r="BH562">
            <v>0</v>
          </cell>
          <cell r="BI562">
            <v>0</v>
          </cell>
          <cell r="BJ562">
            <v>40834</v>
          </cell>
          <cell r="BK562">
            <v>40841</v>
          </cell>
          <cell r="BL562">
            <v>40850</v>
          </cell>
          <cell r="BM562">
            <v>40855</v>
          </cell>
          <cell r="BN562">
            <v>41114</v>
          </cell>
          <cell r="BO562">
            <v>41121</v>
          </cell>
          <cell r="BP562" t="str">
            <v>X</v>
          </cell>
          <cell r="BQ562" t="str">
            <v>X</v>
          </cell>
          <cell r="BR562" t="str">
            <v>X</v>
          </cell>
          <cell r="BS562" t="str">
            <v>X</v>
          </cell>
          <cell r="BT562" t="str">
            <v>X</v>
          </cell>
          <cell r="BU562" t="str">
            <v>X</v>
          </cell>
          <cell r="BV562" t="str">
            <v>X</v>
          </cell>
          <cell r="BW562">
            <v>0</v>
          </cell>
          <cell r="BX562">
            <v>0</v>
          </cell>
          <cell r="BY562">
            <v>0</v>
          </cell>
          <cell r="BZ562" t="str">
            <v>X</v>
          </cell>
          <cell r="CA562" t="str">
            <v>X</v>
          </cell>
          <cell r="CB562" t="str">
            <v>X</v>
          </cell>
          <cell r="CC562">
            <v>1</v>
          </cell>
          <cell r="CD562">
            <v>0</v>
          </cell>
          <cell r="CE562">
            <v>0</v>
          </cell>
          <cell r="CF562">
            <v>0</v>
          </cell>
          <cell r="CG562">
            <v>0</v>
          </cell>
          <cell r="CH562">
            <v>0</v>
          </cell>
          <cell r="CI562">
            <v>0</v>
          </cell>
          <cell r="CJ562">
            <v>0</v>
          </cell>
          <cell r="CK562">
            <v>0</v>
          </cell>
          <cell r="CL562">
            <v>0</v>
          </cell>
          <cell r="CM562">
            <v>0</v>
          </cell>
          <cell r="CN562">
            <v>0</v>
          </cell>
          <cell r="CO562">
            <v>0</v>
          </cell>
        </row>
        <row r="563">
          <cell r="B563" t="str">
            <v>C2102025-01</v>
          </cell>
          <cell r="C563" t="str">
            <v>Thomas Russell/MarkWest</v>
          </cell>
          <cell r="D563" t="str">
            <v>Fox</v>
          </cell>
          <cell r="E563">
            <v>0</v>
          </cell>
          <cell r="F563">
            <v>0</v>
          </cell>
          <cell r="G563">
            <v>0</v>
          </cell>
          <cell r="H563" t="str">
            <v>Michelle</v>
          </cell>
          <cell r="I563" t="str">
            <v>287-6</v>
          </cell>
          <cell r="J563" t="str">
            <v>C-1141</v>
          </cell>
          <cell r="K563">
            <v>0</v>
          </cell>
          <cell r="L563">
            <v>0</v>
          </cell>
          <cell r="M563">
            <v>1</v>
          </cell>
          <cell r="N563" t="str">
            <v>LMC311P</v>
          </cell>
          <cell r="O563">
            <v>132795</v>
          </cell>
          <cell r="P563">
            <v>0</v>
          </cell>
          <cell r="Q563" t="str">
            <v>STD</v>
          </cell>
          <cell r="R563" t="str">
            <v>CA</v>
          </cell>
          <cell r="S563" t="str">
            <v>Y</v>
          </cell>
          <cell r="T563" t="str">
            <v>N</v>
          </cell>
          <cell r="U563">
            <v>0</v>
          </cell>
          <cell r="V563">
            <v>40952</v>
          </cell>
          <cell r="W563">
            <v>41121</v>
          </cell>
          <cell r="X563">
            <v>41120</v>
          </cell>
          <cell r="Y563">
            <v>0</v>
          </cell>
          <cell r="Z563">
            <v>40959</v>
          </cell>
          <cell r="AA563">
            <v>40959</v>
          </cell>
          <cell r="AB563">
            <v>40966</v>
          </cell>
          <cell r="AC563">
            <v>41008</v>
          </cell>
          <cell r="AD563">
            <v>41022</v>
          </cell>
          <cell r="AE563">
            <v>41057</v>
          </cell>
          <cell r="AF563">
            <v>41061</v>
          </cell>
          <cell r="AG563">
            <v>0</v>
          </cell>
          <cell r="AH563">
            <v>41090</v>
          </cell>
          <cell r="AI563" t="str">
            <v>-</v>
          </cell>
          <cell r="AJ563">
            <v>80</v>
          </cell>
          <cell r="AK563">
            <v>24</v>
          </cell>
          <cell r="AL563">
            <v>0</v>
          </cell>
          <cell r="AM563">
            <v>0</v>
          </cell>
          <cell r="AN563">
            <v>0</v>
          </cell>
          <cell r="AO563">
            <v>0</v>
          </cell>
          <cell r="AP563">
            <v>40800</v>
          </cell>
          <cell r="AQ563">
            <v>40800</v>
          </cell>
          <cell r="AR563">
            <v>41022</v>
          </cell>
          <cell r="AS563">
            <v>41044</v>
          </cell>
          <cell r="AT563">
            <v>0</v>
          </cell>
          <cell r="AU563">
            <v>0</v>
          </cell>
          <cell r="AV563">
            <v>40933</v>
          </cell>
          <cell r="AW563">
            <v>0</v>
          </cell>
          <cell r="AX563">
            <v>40967</v>
          </cell>
          <cell r="AY563">
            <v>41088</v>
          </cell>
          <cell r="AZ563">
            <v>136</v>
          </cell>
          <cell r="BA563">
            <v>-14</v>
          </cell>
          <cell r="BB563" t="str">
            <v>On-Time/Early</v>
          </cell>
          <cell r="BC563" t="str">
            <v>On-Time/Early</v>
          </cell>
          <cell r="BD563" t="str">
            <v>FCA</v>
          </cell>
          <cell r="BE563" t="str">
            <v>ARVADA</v>
          </cell>
          <cell r="BF563" t="str">
            <v>USA</v>
          </cell>
          <cell r="BG563">
            <v>0</v>
          </cell>
          <cell r="BH563" t="str">
            <v>DI</v>
          </cell>
          <cell r="BI563">
            <v>0</v>
          </cell>
          <cell r="BJ563">
            <v>40959</v>
          </cell>
          <cell r="BK563">
            <v>40966</v>
          </cell>
          <cell r="BL563">
            <v>40973</v>
          </cell>
          <cell r="BM563">
            <v>40980</v>
          </cell>
          <cell r="BN563">
            <v>41134</v>
          </cell>
          <cell r="BO563">
            <v>41141</v>
          </cell>
          <cell r="BP563" t="str">
            <v>X</v>
          </cell>
          <cell r="BQ563" t="str">
            <v>X</v>
          </cell>
          <cell r="BR563" t="str">
            <v>X</v>
          </cell>
          <cell r="BS563" t="str">
            <v>X</v>
          </cell>
          <cell r="BT563" t="str">
            <v>X</v>
          </cell>
          <cell r="BU563">
            <v>41104</v>
          </cell>
          <cell r="BV563">
            <v>41104</v>
          </cell>
          <cell r="BW563">
            <v>0</v>
          </cell>
          <cell r="BX563">
            <v>0</v>
          </cell>
          <cell r="BY563">
            <v>0</v>
          </cell>
          <cell r="BZ563" t="str">
            <v>X</v>
          </cell>
          <cell r="CA563" t="str">
            <v>X</v>
          </cell>
          <cell r="CB563" t="str">
            <v>X</v>
          </cell>
          <cell r="CC563">
            <v>1</v>
          </cell>
          <cell r="CD563" t="str">
            <v>FD &amp; AM has been submitted</v>
          </cell>
          <cell r="CE563">
            <v>0</v>
          </cell>
          <cell r="CF563">
            <v>0</v>
          </cell>
          <cell r="CG563">
            <v>0</v>
          </cell>
          <cell r="CH563">
            <v>0</v>
          </cell>
          <cell r="CI563">
            <v>0</v>
          </cell>
          <cell r="CJ563">
            <v>0</v>
          </cell>
          <cell r="CK563">
            <v>0</v>
          </cell>
          <cell r="CL563">
            <v>0</v>
          </cell>
          <cell r="CM563">
            <v>0</v>
          </cell>
          <cell r="CN563">
            <v>0</v>
          </cell>
          <cell r="CO563">
            <v>0</v>
          </cell>
        </row>
        <row r="564">
          <cell r="B564" t="str">
            <v>A2033962-01-02</v>
          </cell>
          <cell r="C564" t="str">
            <v>Worley Parsons/Slop Oil</v>
          </cell>
          <cell r="D564" t="str">
            <v>Kennedy</v>
          </cell>
          <cell r="E564">
            <v>0</v>
          </cell>
          <cell r="F564">
            <v>0</v>
          </cell>
          <cell r="G564">
            <v>0</v>
          </cell>
          <cell r="H564" t="str">
            <v>Christina</v>
          </cell>
          <cell r="I564" t="str">
            <v>11900002913PPPOD0484</v>
          </cell>
          <cell r="J564">
            <v>0</v>
          </cell>
          <cell r="K564">
            <v>0</v>
          </cell>
          <cell r="L564">
            <v>0</v>
          </cell>
          <cell r="M564">
            <v>2</v>
          </cell>
          <cell r="N564" t="str">
            <v>LMV801Z</v>
          </cell>
          <cell r="O564">
            <v>99022.91</v>
          </cell>
          <cell r="P564">
            <v>0</v>
          </cell>
          <cell r="Q564" t="str">
            <v>MCPX</v>
          </cell>
          <cell r="R564" t="str">
            <v>PC</v>
          </cell>
          <cell r="S564" t="str">
            <v>Y</v>
          </cell>
          <cell r="T564" t="str">
            <v>no</v>
          </cell>
          <cell r="U564">
            <v>0</v>
          </cell>
          <cell r="V564">
            <v>40778</v>
          </cell>
          <cell r="W564">
            <v>41120</v>
          </cell>
          <cell r="X564">
            <v>41120</v>
          </cell>
          <cell r="Y564">
            <v>0</v>
          </cell>
          <cell r="Z564">
            <v>40785</v>
          </cell>
          <cell r="AA564">
            <v>40785</v>
          </cell>
          <cell r="AB564">
            <v>40785</v>
          </cell>
          <cell r="AC564">
            <v>41008</v>
          </cell>
          <cell r="AD564">
            <v>41022</v>
          </cell>
          <cell r="AE564">
            <v>41058</v>
          </cell>
          <cell r="AF564">
            <v>41061</v>
          </cell>
          <cell r="AG564">
            <v>0</v>
          </cell>
          <cell r="AH564">
            <v>41090</v>
          </cell>
          <cell r="AI564" t="str">
            <v>-</v>
          </cell>
          <cell r="AJ564">
            <v>204</v>
          </cell>
          <cell r="AK564">
            <v>48.857142857142854</v>
          </cell>
          <cell r="AL564">
            <v>0</v>
          </cell>
          <cell r="AM564">
            <v>0</v>
          </cell>
          <cell r="AN564">
            <v>0</v>
          </cell>
          <cell r="AO564">
            <v>0</v>
          </cell>
          <cell r="AP564">
            <v>0</v>
          </cell>
          <cell r="AQ564">
            <v>0</v>
          </cell>
          <cell r="AR564">
            <v>0</v>
          </cell>
          <cell r="AS564">
            <v>0</v>
          </cell>
          <cell r="AT564">
            <v>0</v>
          </cell>
          <cell r="AU564">
            <v>0</v>
          </cell>
          <cell r="AV564">
            <v>0</v>
          </cell>
          <cell r="AW564">
            <v>0</v>
          </cell>
          <cell r="AX564">
            <v>40966</v>
          </cell>
          <cell r="AY564">
            <v>41088</v>
          </cell>
          <cell r="AZ564">
            <v>310</v>
          </cell>
          <cell r="BA564" t="str">
            <v/>
          </cell>
          <cell r="BB564" t="str">
            <v/>
          </cell>
          <cell r="BC564" t="str">
            <v/>
          </cell>
          <cell r="BD564" t="str">
            <v>FCA</v>
          </cell>
          <cell r="BE564" t="str">
            <v>Arvada</v>
          </cell>
          <cell r="BF564" t="str">
            <v>Saudi Arabia</v>
          </cell>
          <cell r="BG564">
            <v>0</v>
          </cell>
          <cell r="BH564">
            <v>0</v>
          </cell>
          <cell r="BI564">
            <v>0</v>
          </cell>
          <cell r="BJ564">
            <v>40785</v>
          </cell>
          <cell r="BK564">
            <v>40792</v>
          </cell>
          <cell r="BL564">
            <v>40801</v>
          </cell>
          <cell r="BM564">
            <v>40806</v>
          </cell>
          <cell r="BN564">
            <v>41134</v>
          </cell>
          <cell r="BO564">
            <v>41141</v>
          </cell>
          <cell r="BP564" t="str">
            <v>X</v>
          </cell>
          <cell r="BQ564" t="str">
            <v>X</v>
          </cell>
          <cell r="BR564" t="str">
            <v>X</v>
          </cell>
          <cell r="BS564" t="str">
            <v>X</v>
          </cell>
          <cell r="BT564" t="str">
            <v>X</v>
          </cell>
          <cell r="BU564" t="str">
            <v>X</v>
          </cell>
          <cell r="BV564" t="str">
            <v>X</v>
          </cell>
          <cell r="BW564">
            <v>0</v>
          </cell>
          <cell r="BX564">
            <v>0</v>
          </cell>
          <cell r="BY564">
            <v>0</v>
          </cell>
          <cell r="BZ564" t="str">
            <v>X</v>
          </cell>
          <cell r="CA564" t="str">
            <v>X</v>
          </cell>
          <cell r="CB564" t="str">
            <v>X</v>
          </cell>
          <cell r="CC564">
            <v>1</v>
          </cell>
          <cell r="CD564">
            <v>0</v>
          </cell>
          <cell r="CE564">
            <v>0</v>
          </cell>
          <cell r="CF564">
            <v>0</v>
          </cell>
          <cell r="CG564">
            <v>0</v>
          </cell>
          <cell r="CH564">
            <v>0</v>
          </cell>
          <cell r="CI564">
            <v>0</v>
          </cell>
          <cell r="CJ564">
            <v>0</v>
          </cell>
          <cell r="CK564">
            <v>0</v>
          </cell>
          <cell r="CL564">
            <v>0</v>
          </cell>
          <cell r="CM564">
            <v>0</v>
          </cell>
          <cell r="CN564">
            <v>0</v>
          </cell>
          <cell r="CO564">
            <v>0</v>
          </cell>
        </row>
        <row r="565">
          <cell r="B565" t="str">
            <v>A2116454-01-03</v>
          </cell>
          <cell r="C565" t="str">
            <v>EQUISTAR CHEMICALS    3448</v>
          </cell>
          <cell r="D565" t="str">
            <v>Setelin</v>
          </cell>
          <cell r="E565">
            <v>0</v>
          </cell>
          <cell r="F565">
            <v>0</v>
          </cell>
          <cell r="G565">
            <v>0</v>
          </cell>
          <cell r="H565" t="str">
            <v>Nancy</v>
          </cell>
          <cell r="I565">
            <v>4401506658</v>
          </cell>
          <cell r="J565">
            <v>0</v>
          </cell>
          <cell r="K565">
            <v>0</v>
          </cell>
          <cell r="L565">
            <v>0</v>
          </cell>
          <cell r="M565">
            <v>3</v>
          </cell>
          <cell r="N565" t="str">
            <v>LMV-343</v>
          </cell>
          <cell r="O565">
            <v>312099</v>
          </cell>
          <cell r="P565">
            <v>0</v>
          </cell>
          <cell r="Q565" t="str">
            <v>MCPX</v>
          </cell>
          <cell r="R565" t="str">
            <v>PB</v>
          </cell>
          <cell r="S565" t="str">
            <v>Y</v>
          </cell>
          <cell r="T565" t="str">
            <v>N</v>
          </cell>
          <cell r="U565">
            <v>0</v>
          </cell>
          <cell r="V565">
            <v>40988</v>
          </cell>
          <cell r="W565">
            <v>41113</v>
          </cell>
          <cell r="X565">
            <v>41131</v>
          </cell>
          <cell r="Y565">
            <v>0</v>
          </cell>
          <cell r="Z565">
            <v>40995</v>
          </cell>
          <cell r="AA565">
            <v>40995</v>
          </cell>
          <cell r="AB565">
            <v>40995</v>
          </cell>
          <cell r="AC565">
            <v>41019</v>
          </cell>
          <cell r="AD565">
            <v>41033</v>
          </cell>
          <cell r="AE565">
            <v>41058</v>
          </cell>
          <cell r="AF565">
            <v>41061</v>
          </cell>
          <cell r="AG565">
            <v>0</v>
          </cell>
          <cell r="AH565">
            <v>41101</v>
          </cell>
          <cell r="AI565" t="str">
            <v>-</v>
          </cell>
          <cell r="AJ565">
            <v>54</v>
          </cell>
          <cell r="AK565">
            <v>20.428571428571427</v>
          </cell>
          <cell r="AL565">
            <v>0</v>
          </cell>
          <cell r="AM565">
            <v>0</v>
          </cell>
          <cell r="AN565">
            <v>0</v>
          </cell>
          <cell r="AO565">
            <v>40778</v>
          </cell>
          <cell r="AP565">
            <v>0</v>
          </cell>
          <cell r="AQ565">
            <v>0</v>
          </cell>
          <cell r="AR565">
            <v>0</v>
          </cell>
          <cell r="AS565">
            <v>0</v>
          </cell>
          <cell r="AT565">
            <v>0</v>
          </cell>
          <cell r="AU565">
            <v>0</v>
          </cell>
          <cell r="AV565">
            <v>41058</v>
          </cell>
          <cell r="AW565">
            <v>0</v>
          </cell>
          <cell r="AX565">
            <v>41065</v>
          </cell>
          <cell r="AY565">
            <v>41131</v>
          </cell>
          <cell r="AZ565">
            <v>143</v>
          </cell>
          <cell r="BA565">
            <v>51</v>
          </cell>
          <cell r="BB565" t="str">
            <v>On-Time/Early</v>
          </cell>
          <cell r="BC565" t="str">
            <v/>
          </cell>
          <cell r="BD565" t="str">
            <v>FCA</v>
          </cell>
          <cell r="BE565" t="str">
            <v>ARVADA</v>
          </cell>
          <cell r="BF565" t="str">
            <v>USA</v>
          </cell>
          <cell r="BG565">
            <v>0</v>
          </cell>
          <cell r="BH565" t="str">
            <v>SA</v>
          </cell>
          <cell r="BI565">
            <v>0</v>
          </cell>
          <cell r="BJ565">
            <v>40995</v>
          </cell>
          <cell r="BK565">
            <v>41002</v>
          </cell>
          <cell r="BL565">
            <v>41004</v>
          </cell>
          <cell r="BM565">
            <v>41016</v>
          </cell>
          <cell r="BN565">
            <v>41145</v>
          </cell>
          <cell r="BO565">
            <v>41152</v>
          </cell>
          <cell r="BP565" t="str">
            <v>X</v>
          </cell>
          <cell r="BQ565" t="str">
            <v>X</v>
          </cell>
          <cell r="BR565" t="str">
            <v>X</v>
          </cell>
          <cell r="BS565" t="str">
            <v>X</v>
          </cell>
          <cell r="BT565" t="str">
            <v>X</v>
          </cell>
          <cell r="BU565" t="str">
            <v>X</v>
          </cell>
          <cell r="BV565" t="str">
            <v>X</v>
          </cell>
          <cell r="BW565">
            <v>0</v>
          </cell>
          <cell r="BX565">
            <v>0</v>
          </cell>
          <cell r="BY565">
            <v>0</v>
          </cell>
          <cell r="BZ565" t="str">
            <v>X</v>
          </cell>
          <cell r="CA565" t="str">
            <v>X</v>
          </cell>
          <cell r="CB565" t="str">
            <v>X</v>
          </cell>
          <cell r="CC565">
            <v>1</v>
          </cell>
          <cell r="CD565">
            <v>0</v>
          </cell>
          <cell r="CE565">
            <v>0</v>
          </cell>
          <cell r="CF565">
            <v>0</v>
          </cell>
          <cell r="CG565">
            <v>0</v>
          </cell>
          <cell r="CH565">
            <v>0</v>
          </cell>
          <cell r="CI565">
            <v>0</v>
          </cell>
          <cell r="CJ565">
            <v>0</v>
          </cell>
          <cell r="CK565">
            <v>0</v>
          </cell>
          <cell r="CL565">
            <v>0</v>
          </cell>
          <cell r="CM565">
            <v>0</v>
          </cell>
          <cell r="CN565">
            <v>0</v>
          </cell>
          <cell r="CO565">
            <v>0</v>
          </cell>
        </row>
        <row r="566">
          <cell r="B566" t="str">
            <v>A2144085-01</v>
          </cell>
          <cell r="C566" t="str">
            <v>National Cooperative Refinery Assoc.</v>
          </cell>
          <cell r="D566" t="str">
            <v>Kanous</v>
          </cell>
          <cell r="E566">
            <v>0</v>
          </cell>
          <cell r="F566" t="str">
            <v>Miller</v>
          </cell>
          <cell r="G566" t="str">
            <v>-</v>
          </cell>
          <cell r="H566" t="str">
            <v>Kursten</v>
          </cell>
          <cell r="I566" t="str">
            <v>103037-002</v>
          </cell>
          <cell r="J566">
            <v>0</v>
          </cell>
          <cell r="K566">
            <v>0</v>
          </cell>
          <cell r="L566">
            <v>0</v>
          </cell>
          <cell r="M566">
            <v>1</v>
          </cell>
          <cell r="N566" t="str">
            <v>LMV-322</v>
          </cell>
          <cell r="O566">
            <v>24594</v>
          </cell>
          <cell r="P566">
            <v>0</v>
          </cell>
          <cell r="Q566" t="str">
            <v>FLT</v>
          </cell>
          <cell r="R566" t="str">
            <v>P7</v>
          </cell>
          <cell r="S566" t="str">
            <v>N</v>
          </cell>
          <cell r="T566" t="str">
            <v>Y</v>
          </cell>
          <cell r="U566">
            <v>0</v>
          </cell>
          <cell r="V566">
            <v>41054</v>
          </cell>
          <cell r="W566">
            <v>41100</v>
          </cell>
          <cell r="X566">
            <v>41121</v>
          </cell>
          <cell r="Y566">
            <v>0</v>
          </cell>
          <cell r="Z566">
            <v>41061</v>
          </cell>
          <cell r="AA566">
            <v>41061</v>
          </cell>
          <cell r="AB566">
            <v>41057.5</v>
          </cell>
          <cell r="AC566">
            <v>41121</v>
          </cell>
          <cell r="AD566">
            <v>41121</v>
          </cell>
          <cell r="AE566">
            <v>41059.75</v>
          </cell>
          <cell r="AF566">
            <v>41061.5</v>
          </cell>
          <cell r="AG566">
            <v>0</v>
          </cell>
          <cell r="AH566">
            <v>41091</v>
          </cell>
          <cell r="AI566" t="str">
            <v>-</v>
          </cell>
          <cell r="AJ566">
            <v>6</v>
          </cell>
          <cell r="AK566">
            <v>9.5714285714285712</v>
          </cell>
          <cell r="AL566">
            <v>0</v>
          </cell>
          <cell r="AM566">
            <v>0</v>
          </cell>
          <cell r="AN566">
            <v>0</v>
          </cell>
          <cell r="AO566">
            <v>0</v>
          </cell>
          <cell r="AP566">
            <v>0</v>
          </cell>
          <cell r="AQ566">
            <v>0</v>
          </cell>
          <cell r="AR566">
            <v>0</v>
          </cell>
          <cell r="AS566">
            <v>0</v>
          </cell>
          <cell r="AT566">
            <v>0</v>
          </cell>
          <cell r="AU566">
            <v>0</v>
          </cell>
          <cell r="AV566">
            <v>41080</v>
          </cell>
          <cell r="AW566">
            <v>0</v>
          </cell>
          <cell r="AX566">
            <v>41081</v>
          </cell>
          <cell r="AY566">
            <v>41121</v>
          </cell>
          <cell r="AZ566">
            <v>67</v>
          </cell>
          <cell r="BA566">
            <v>19</v>
          </cell>
          <cell r="BB566" t="str">
            <v>Late</v>
          </cell>
          <cell r="BC566" t="str">
            <v/>
          </cell>
          <cell r="BD566" t="str">
            <v>FCA</v>
          </cell>
          <cell r="BE566" t="str">
            <v>Arvada</v>
          </cell>
          <cell r="BF566" t="str">
            <v>USA</v>
          </cell>
          <cell r="BG566">
            <v>0</v>
          </cell>
          <cell r="BH566" t="str">
            <v>DI LTL</v>
          </cell>
          <cell r="BI566">
            <v>0</v>
          </cell>
          <cell r="BJ566">
            <v>41061</v>
          </cell>
          <cell r="BK566">
            <v>41068</v>
          </cell>
          <cell r="BL566">
            <v>41059.5</v>
          </cell>
          <cell r="BM566">
            <v>41082</v>
          </cell>
          <cell r="BN566">
            <v>41135</v>
          </cell>
          <cell r="BO566">
            <v>41142</v>
          </cell>
          <cell r="BP566" t="str">
            <v>-</v>
          </cell>
          <cell r="BQ566" t="str">
            <v>-</v>
          </cell>
          <cell r="BR566" t="str">
            <v>X</v>
          </cell>
          <cell r="BS566" t="str">
            <v>-</v>
          </cell>
          <cell r="BT566" t="str">
            <v>-</v>
          </cell>
          <cell r="BU566">
            <v>41161</v>
          </cell>
          <cell r="BV566">
            <v>41161</v>
          </cell>
          <cell r="BW566">
            <v>0</v>
          </cell>
          <cell r="BX566">
            <v>0</v>
          </cell>
          <cell r="BY566">
            <v>0</v>
          </cell>
          <cell r="BZ566" t="str">
            <v>-</v>
          </cell>
          <cell r="CA566" t="str">
            <v>-</v>
          </cell>
          <cell r="CB566" t="str">
            <v>X</v>
          </cell>
          <cell r="CC566">
            <v>1</v>
          </cell>
          <cell r="CD566">
            <v>0</v>
          </cell>
          <cell r="CE566">
            <v>0</v>
          </cell>
          <cell r="CF566">
            <v>0</v>
          </cell>
          <cell r="CG566">
            <v>0</v>
          </cell>
          <cell r="CH566">
            <v>0</v>
          </cell>
          <cell r="CI566">
            <v>0</v>
          </cell>
          <cell r="CJ566">
            <v>0</v>
          </cell>
          <cell r="CK566">
            <v>0</v>
          </cell>
          <cell r="CL566">
            <v>0</v>
          </cell>
          <cell r="CM566">
            <v>0</v>
          </cell>
          <cell r="CN566">
            <v>0</v>
          </cell>
          <cell r="CO566">
            <v>0</v>
          </cell>
        </row>
        <row r="567">
          <cell r="B567" t="str">
            <v>A2132887-01</v>
          </cell>
          <cell r="C567" t="str">
            <v>Alstom  Power</v>
          </cell>
          <cell r="D567" t="str">
            <v>Kanous</v>
          </cell>
          <cell r="E567">
            <v>0</v>
          </cell>
          <cell r="F567" t="str">
            <v>Miller</v>
          </cell>
          <cell r="G567" t="str">
            <v>-</v>
          </cell>
          <cell r="H567" t="str">
            <v>Kursten</v>
          </cell>
          <cell r="I567" t="str">
            <v>4100152420/0</v>
          </cell>
          <cell r="J567">
            <v>0</v>
          </cell>
          <cell r="K567">
            <v>0</v>
          </cell>
          <cell r="L567">
            <v>0</v>
          </cell>
          <cell r="M567">
            <v>1</v>
          </cell>
          <cell r="N567" t="str">
            <v>SDN GBX NEW</v>
          </cell>
          <cell r="O567">
            <v>35400</v>
          </cell>
          <cell r="P567">
            <v>0</v>
          </cell>
          <cell r="Q567" t="str">
            <v>FLT</v>
          </cell>
          <cell r="R567" t="str">
            <v>PA</v>
          </cell>
          <cell r="S567" t="str">
            <v>N</v>
          </cell>
          <cell r="T567" t="str">
            <v>N</v>
          </cell>
          <cell r="U567">
            <v>0</v>
          </cell>
          <cell r="V567">
            <v>41029</v>
          </cell>
          <cell r="W567">
            <v>41107</v>
          </cell>
          <cell r="X567">
            <v>41089</v>
          </cell>
          <cell r="Y567">
            <v>0</v>
          </cell>
          <cell r="Z567">
            <v>41036</v>
          </cell>
          <cell r="AA567">
            <v>41036</v>
          </cell>
          <cell r="AB567">
            <v>41036</v>
          </cell>
          <cell r="AC567">
            <v>40977</v>
          </cell>
          <cell r="AD567">
            <v>40991</v>
          </cell>
          <cell r="AE567">
            <v>41059</v>
          </cell>
          <cell r="AF567">
            <v>41062</v>
          </cell>
          <cell r="AG567">
            <v>0</v>
          </cell>
          <cell r="AH567">
            <v>41059</v>
          </cell>
          <cell r="AI567" t="str">
            <v>-</v>
          </cell>
          <cell r="AJ567">
            <v>25</v>
          </cell>
          <cell r="AK567">
            <v>8.5714285714285712</v>
          </cell>
          <cell r="AL567">
            <v>0</v>
          </cell>
          <cell r="AM567">
            <v>0</v>
          </cell>
          <cell r="AN567">
            <v>0</v>
          </cell>
          <cell r="AO567">
            <v>0</v>
          </cell>
          <cell r="AP567">
            <v>0</v>
          </cell>
          <cell r="AQ567">
            <v>0</v>
          </cell>
          <cell r="AR567">
            <v>0</v>
          </cell>
          <cell r="AS567">
            <v>0</v>
          </cell>
          <cell r="AT567">
            <v>0</v>
          </cell>
          <cell r="AU567">
            <v>0</v>
          </cell>
          <cell r="AV567">
            <v>41058</v>
          </cell>
          <cell r="AW567">
            <v>0</v>
          </cell>
          <cell r="AX567">
            <v>41064</v>
          </cell>
          <cell r="AY567">
            <v>41090</v>
          </cell>
          <cell r="AZ567">
            <v>61</v>
          </cell>
          <cell r="BA567">
            <v>22</v>
          </cell>
          <cell r="BB567" t="str">
            <v>On-Time/Early</v>
          </cell>
          <cell r="BC567" t="str">
            <v/>
          </cell>
          <cell r="BD567" t="str">
            <v>FCA</v>
          </cell>
          <cell r="BE567" t="str">
            <v>Arvada</v>
          </cell>
          <cell r="BF567" t="str">
            <v>USA</v>
          </cell>
          <cell r="BG567">
            <v>0</v>
          </cell>
          <cell r="BH567" t="str">
            <v>WA</v>
          </cell>
          <cell r="BI567">
            <v>0</v>
          </cell>
          <cell r="BJ567">
            <v>41036</v>
          </cell>
          <cell r="BK567">
            <v>41043</v>
          </cell>
          <cell r="BL567">
            <v>41043</v>
          </cell>
          <cell r="BM567">
            <v>41057</v>
          </cell>
          <cell r="BN567">
            <v>41103</v>
          </cell>
          <cell r="BO567">
            <v>41110</v>
          </cell>
          <cell r="BP567" t="str">
            <v>-</v>
          </cell>
          <cell r="BQ567" t="str">
            <v>-</v>
          </cell>
          <cell r="BR567" t="str">
            <v>X</v>
          </cell>
          <cell r="BS567" t="str">
            <v>-</v>
          </cell>
          <cell r="BT567" t="str">
            <v>-</v>
          </cell>
          <cell r="BU567">
            <v>41165</v>
          </cell>
          <cell r="BV567">
            <v>41165</v>
          </cell>
          <cell r="BW567">
            <v>0</v>
          </cell>
          <cell r="BX567">
            <v>0</v>
          </cell>
          <cell r="BY567">
            <v>0</v>
          </cell>
          <cell r="BZ567" t="str">
            <v>-</v>
          </cell>
          <cell r="CA567" t="str">
            <v>-</v>
          </cell>
          <cell r="CB567" t="str">
            <v>X</v>
          </cell>
          <cell r="CC567">
            <v>1</v>
          </cell>
          <cell r="CD567">
            <v>0</v>
          </cell>
          <cell r="CE567">
            <v>0</v>
          </cell>
          <cell r="CF567">
            <v>0</v>
          </cell>
          <cell r="CG567">
            <v>0</v>
          </cell>
          <cell r="CH567">
            <v>0</v>
          </cell>
          <cell r="CI567">
            <v>0</v>
          </cell>
          <cell r="CJ567">
            <v>0</v>
          </cell>
          <cell r="CK567">
            <v>0</v>
          </cell>
          <cell r="CL567">
            <v>0</v>
          </cell>
          <cell r="CM567">
            <v>0</v>
          </cell>
          <cell r="CN567">
            <v>0</v>
          </cell>
          <cell r="CO567">
            <v>0</v>
          </cell>
        </row>
        <row r="568">
          <cell r="B568" t="str">
            <v>A1995293-05-06</v>
          </cell>
          <cell r="C568" t="str">
            <v>Mississippi Power Company</v>
          </cell>
          <cell r="D568" t="str">
            <v>Boening</v>
          </cell>
          <cell r="E568">
            <v>0</v>
          </cell>
          <cell r="F568">
            <v>0</v>
          </cell>
          <cell r="G568">
            <v>0</v>
          </cell>
          <cell r="H568" t="str">
            <v>Audrey</v>
          </cell>
          <cell r="I568" t="str">
            <v>MPC10029649</v>
          </cell>
          <cell r="J568">
            <v>0</v>
          </cell>
          <cell r="K568">
            <v>0</v>
          </cell>
          <cell r="L568">
            <v>0</v>
          </cell>
          <cell r="M568">
            <v>2</v>
          </cell>
          <cell r="N568" t="str">
            <v>LMV-322</v>
          </cell>
          <cell r="O568">
            <v>185768</v>
          </cell>
          <cell r="P568">
            <v>0</v>
          </cell>
          <cell r="Q568" t="str">
            <v>MCPX</v>
          </cell>
          <cell r="R568" t="str">
            <v>PD</v>
          </cell>
          <cell r="S568" t="str">
            <v>N</v>
          </cell>
          <cell r="T568" t="str">
            <v>N</v>
          </cell>
          <cell r="U568">
            <v>0</v>
          </cell>
          <cell r="V568">
            <v>40681</v>
          </cell>
          <cell r="W568">
            <v>41129</v>
          </cell>
          <cell r="X568">
            <v>41173</v>
          </cell>
          <cell r="Y568">
            <v>0</v>
          </cell>
          <cell r="Z568">
            <v>40688</v>
          </cell>
          <cell r="AA568">
            <v>40688</v>
          </cell>
          <cell r="AB568">
            <v>40688</v>
          </cell>
          <cell r="AC568">
            <v>41061</v>
          </cell>
          <cell r="AD568">
            <v>41075</v>
          </cell>
          <cell r="AE568">
            <v>41058</v>
          </cell>
          <cell r="AF568">
            <v>41062</v>
          </cell>
          <cell r="AG568">
            <v>0</v>
          </cell>
          <cell r="AH568">
            <v>41143</v>
          </cell>
          <cell r="AI568" t="str">
            <v>-</v>
          </cell>
          <cell r="AJ568">
            <v>273</v>
          </cell>
          <cell r="AK568">
            <v>70.285714285714292</v>
          </cell>
          <cell r="AL568">
            <v>0</v>
          </cell>
          <cell r="AM568">
            <v>0</v>
          </cell>
          <cell r="AN568">
            <v>0</v>
          </cell>
          <cell r="AO568">
            <v>0</v>
          </cell>
          <cell r="AP568">
            <v>0</v>
          </cell>
          <cell r="AQ568">
            <v>0</v>
          </cell>
          <cell r="AR568">
            <v>0</v>
          </cell>
          <cell r="AS568">
            <v>0</v>
          </cell>
          <cell r="AT568">
            <v>0</v>
          </cell>
          <cell r="AU568">
            <v>0</v>
          </cell>
          <cell r="AV568">
            <v>41054</v>
          </cell>
          <cell r="AW568">
            <v>0</v>
          </cell>
          <cell r="AX568">
            <v>41064</v>
          </cell>
          <cell r="AY568">
            <v>41177</v>
          </cell>
          <cell r="AZ568">
            <v>496</v>
          </cell>
          <cell r="BA568">
            <v>268</v>
          </cell>
          <cell r="BB568" t="str">
            <v>On-Time/Early</v>
          </cell>
          <cell r="BC568" t="str">
            <v/>
          </cell>
          <cell r="BD568" t="str">
            <v>DDP</v>
          </cell>
          <cell r="BE568" t="str">
            <v>Destination</v>
          </cell>
          <cell r="BF568" t="str">
            <v>USA</v>
          </cell>
          <cell r="BG568">
            <v>0</v>
          </cell>
          <cell r="BH568">
            <v>0</v>
          </cell>
          <cell r="BI568">
            <v>0</v>
          </cell>
          <cell r="BJ568">
            <v>40688</v>
          </cell>
          <cell r="BK568">
            <v>40695</v>
          </cell>
          <cell r="BL568">
            <v>40700</v>
          </cell>
          <cell r="BM568">
            <v>40709</v>
          </cell>
          <cell r="BN568">
            <v>41187</v>
          </cell>
          <cell r="BO568">
            <v>41194</v>
          </cell>
          <cell r="BP568" t="str">
            <v>X</v>
          </cell>
          <cell r="BQ568" t="str">
            <v>X</v>
          </cell>
          <cell r="BR568">
            <v>40914</v>
          </cell>
          <cell r="BS568" t="str">
            <v>-</v>
          </cell>
          <cell r="BT568" t="str">
            <v>X</v>
          </cell>
          <cell r="BU568">
            <v>41557</v>
          </cell>
          <cell r="BV568">
            <v>41547</v>
          </cell>
          <cell r="BW568">
            <v>0</v>
          </cell>
          <cell r="BX568">
            <v>0</v>
          </cell>
          <cell r="BY568">
            <v>0</v>
          </cell>
          <cell r="BZ568">
            <v>41463</v>
          </cell>
          <cell r="CA568" t="str">
            <v>-</v>
          </cell>
          <cell r="CB568" t="str">
            <v>x</v>
          </cell>
          <cell r="CC568">
            <v>1</v>
          </cell>
          <cell r="CD568">
            <v>0</v>
          </cell>
          <cell r="CE568">
            <v>0</v>
          </cell>
          <cell r="CF568">
            <v>0</v>
          </cell>
          <cell r="CG568">
            <v>0</v>
          </cell>
          <cell r="CH568">
            <v>0</v>
          </cell>
          <cell r="CI568">
            <v>0</v>
          </cell>
          <cell r="CJ568">
            <v>0</v>
          </cell>
          <cell r="CK568">
            <v>0</v>
          </cell>
          <cell r="CL568">
            <v>0</v>
          </cell>
          <cell r="CM568">
            <v>0</v>
          </cell>
          <cell r="CN568">
            <v>0</v>
          </cell>
          <cell r="CO568">
            <v>0</v>
          </cell>
        </row>
        <row r="569">
          <cell r="B569" t="str">
            <v>A1995293-01-02</v>
          </cell>
          <cell r="C569" t="str">
            <v>Mississippi Power Company</v>
          </cell>
          <cell r="D569" t="str">
            <v>Boening</v>
          </cell>
          <cell r="E569">
            <v>0</v>
          </cell>
          <cell r="F569">
            <v>0</v>
          </cell>
          <cell r="G569">
            <v>0</v>
          </cell>
          <cell r="H569" t="str">
            <v>Audrey</v>
          </cell>
          <cell r="I569" t="str">
            <v>MPC10029649</v>
          </cell>
          <cell r="J569">
            <v>0</v>
          </cell>
          <cell r="K569">
            <v>0</v>
          </cell>
          <cell r="L569">
            <v>0</v>
          </cell>
          <cell r="M569">
            <v>2</v>
          </cell>
          <cell r="N569" t="str">
            <v>LMV-806</v>
          </cell>
          <cell r="O569">
            <v>186101</v>
          </cell>
          <cell r="P569">
            <v>0</v>
          </cell>
          <cell r="Q569" t="str">
            <v>MCPX</v>
          </cell>
          <cell r="R569" t="str">
            <v>PD</v>
          </cell>
          <cell r="S569" t="str">
            <v>N</v>
          </cell>
          <cell r="T569" t="str">
            <v>N</v>
          </cell>
          <cell r="U569">
            <v>0</v>
          </cell>
          <cell r="V569">
            <v>40681</v>
          </cell>
          <cell r="W569">
            <v>41129</v>
          </cell>
          <cell r="X569">
            <v>41173</v>
          </cell>
          <cell r="Y569">
            <v>0</v>
          </cell>
          <cell r="Z569">
            <v>40688</v>
          </cell>
          <cell r="AA569">
            <v>40688</v>
          </cell>
          <cell r="AB569">
            <v>40688</v>
          </cell>
          <cell r="AC569">
            <v>41061</v>
          </cell>
          <cell r="AD569">
            <v>41075</v>
          </cell>
          <cell r="AE569">
            <v>41058</v>
          </cell>
          <cell r="AF569">
            <v>41062</v>
          </cell>
          <cell r="AG569">
            <v>0</v>
          </cell>
          <cell r="AH569">
            <v>41143</v>
          </cell>
          <cell r="AI569" t="str">
            <v>-</v>
          </cell>
          <cell r="AJ569">
            <v>273</v>
          </cell>
          <cell r="AK569">
            <v>70.285714285714292</v>
          </cell>
          <cell r="AL569">
            <v>0</v>
          </cell>
          <cell r="AM569">
            <v>0</v>
          </cell>
          <cell r="AN569">
            <v>0</v>
          </cell>
          <cell r="AO569">
            <v>0</v>
          </cell>
          <cell r="AP569">
            <v>0</v>
          </cell>
          <cell r="AQ569">
            <v>0</v>
          </cell>
          <cell r="AR569">
            <v>0</v>
          </cell>
          <cell r="AS569">
            <v>0</v>
          </cell>
          <cell r="AT569">
            <v>0</v>
          </cell>
          <cell r="AU569">
            <v>0</v>
          </cell>
          <cell r="AV569">
            <v>41095</v>
          </cell>
          <cell r="AW569">
            <v>0</v>
          </cell>
          <cell r="AX569">
            <v>41107</v>
          </cell>
          <cell r="AY569">
            <v>41177</v>
          </cell>
          <cell r="AZ569">
            <v>496</v>
          </cell>
          <cell r="BA569">
            <v>297</v>
          </cell>
          <cell r="BB569" t="str">
            <v>Late</v>
          </cell>
          <cell r="BC569" t="str">
            <v/>
          </cell>
          <cell r="BD569" t="str">
            <v>DDP</v>
          </cell>
          <cell r="BE569" t="str">
            <v>Destination</v>
          </cell>
          <cell r="BF569" t="str">
            <v>USA</v>
          </cell>
          <cell r="BG569">
            <v>0</v>
          </cell>
          <cell r="BH569">
            <v>0</v>
          </cell>
          <cell r="BI569" t="str">
            <v>IncoTerm 2010</v>
          </cell>
          <cell r="BJ569">
            <v>40688</v>
          </cell>
          <cell r="BK569">
            <v>40695</v>
          </cell>
          <cell r="BL569">
            <v>40700</v>
          </cell>
          <cell r="BM569">
            <v>40709</v>
          </cell>
          <cell r="BN569">
            <v>41187</v>
          </cell>
          <cell r="BO569">
            <v>41194</v>
          </cell>
          <cell r="BP569" t="str">
            <v>X</v>
          </cell>
          <cell r="BQ569" t="str">
            <v>X</v>
          </cell>
          <cell r="BR569">
            <v>40914</v>
          </cell>
          <cell r="BS569" t="str">
            <v>-</v>
          </cell>
          <cell r="BT569" t="str">
            <v>X</v>
          </cell>
          <cell r="BU569">
            <v>41557</v>
          </cell>
          <cell r="BV569">
            <v>41547</v>
          </cell>
          <cell r="BW569">
            <v>0</v>
          </cell>
          <cell r="BX569">
            <v>0</v>
          </cell>
          <cell r="BY569">
            <v>0</v>
          </cell>
          <cell r="BZ569">
            <v>41463</v>
          </cell>
          <cell r="CA569" t="str">
            <v>-</v>
          </cell>
          <cell r="CB569" t="str">
            <v>x</v>
          </cell>
          <cell r="CC569">
            <v>1</v>
          </cell>
          <cell r="CD569">
            <v>0</v>
          </cell>
          <cell r="CE569">
            <v>0</v>
          </cell>
          <cell r="CF569">
            <v>0</v>
          </cell>
          <cell r="CG569">
            <v>0</v>
          </cell>
          <cell r="CH569">
            <v>0</v>
          </cell>
          <cell r="CI569">
            <v>0</v>
          </cell>
          <cell r="CJ569">
            <v>0</v>
          </cell>
          <cell r="CK569">
            <v>0</v>
          </cell>
          <cell r="CL569">
            <v>0</v>
          </cell>
          <cell r="CM569">
            <v>0</v>
          </cell>
          <cell r="CN569">
            <v>0</v>
          </cell>
          <cell r="CO569">
            <v>0</v>
          </cell>
        </row>
        <row r="570">
          <cell r="B570" t="str">
            <v>A1995293-07-08</v>
          </cell>
          <cell r="C570" t="str">
            <v>Mississippi Power Company</v>
          </cell>
          <cell r="D570" t="str">
            <v>Boening</v>
          </cell>
          <cell r="E570">
            <v>0</v>
          </cell>
          <cell r="F570">
            <v>0</v>
          </cell>
          <cell r="G570">
            <v>0</v>
          </cell>
          <cell r="H570" t="str">
            <v>Audrey</v>
          </cell>
          <cell r="I570" t="str">
            <v>MPC10029649</v>
          </cell>
          <cell r="J570">
            <v>0</v>
          </cell>
          <cell r="K570">
            <v>0</v>
          </cell>
          <cell r="L570">
            <v>0</v>
          </cell>
          <cell r="M570">
            <v>2</v>
          </cell>
          <cell r="N570" t="str">
            <v>LMV-322</v>
          </cell>
          <cell r="O570">
            <v>264181</v>
          </cell>
          <cell r="P570">
            <v>0</v>
          </cell>
          <cell r="Q570" t="str">
            <v>MCPX</v>
          </cell>
          <cell r="R570" t="str">
            <v>PD</v>
          </cell>
          <cell r="S570" t="str">
            <v>N</v>
          </cell>
          <cell r="T570" t="str">
            <v>N</v>
          </cell>
          <cell r="U570">
            <v>0</v>
          </cell>
          <cell r="V570">
            <v>40681</v>
          </cell>
          <cell r="W570">
            <v>41129</v>
          </cell>
          <cell r="X570">
            <v>41173</v>
          </cell>
          <cell r="Y570">
            <v>0</v>
          </cell>
          <cell r="Z570">
            <v>40688</v>
          </cell>
          <cell r="AA570">
            <v>40688</v>
          </cell>
          <cell r="AB570">
            <v>40688</v>
          </cell>
          <cell r="AC570">
            <v>41061</v>
          </cell>
          <cell r="AD570">
            <v>41075</v>
          </cell>
          <cell r="AE570">
            <v>41058</v>
          </cell>
          <cell r="AF570">
            <v>41062</v>
          </cell>
          <cell r="AG570">
            <v>0</v>
          </cell>
          <cell r="AH570">
            <v>41143</v>
          </cell>
          <cell r="AI570" t="str">
            <v>-</v>
          </cell>
          <cell r="AJ570">
            <v>273</v>
          </cell>
          <cell r="AK570">
            <v>70.285714285714292</v>
          </cell>
          <cell r="AL570">
            <v>0</v>
          </cell>
          <cell r="AM570">
            <v>0</v>
          </cell>
          <cell r="AN570">
            <v>0</v>
          </cell>
          <cell r="AO570">
            <v>0</v>
          </cell>
          <cell r="AP570">
            <v>0</v>
          </cell>
          <cell r="AQ570">
            <v>0</v>
          </cell>
          <cell r="AR570">
            <v>0</v>
          </cell>
          <cell r="AS570">
            <v>0</v>
          </cell>
          <cell r="AT570">
            <v>0</v>
          </cell>
          <cell r="AU570">
            <v>0</v>
          </cell>
          <cell r="AV570">
            <v>41102</v>
          </cell>
          <cell r="AW570">
            <v>0</v>
          </cell>
          <cell r="AX570">
            <v>41110</v>
          </cell>
          <cell r="AY570">
            <v>41178</v>
          </cell>
          <cell r="AZ570">
            <v>497</v>
          </cell>
          <cell r="BA570">
            <v>302</v>
          </cell>
          <cell r="BB570" t="str">
            <v>Late</v>
          </cell>
          <cell r="BC570" t="str">
            <v/>
          </cell>
          <cell r="BD570" t="str">
            <v>DDP</v>
          </cell>
          <cell r="BE570" t="str">
            <v>Destination</v>
          </cell>
          <cell r="BF570" t="str">
            <v>USA</v>
          </cell>
          <cell r="BG570">
            <v>0</v>
          </cell>
          <cell r="BH570">
            <v>0</v>
          </cell>
          <cell r="BI570">
            <v>0</v>
          </cell>
          <cell r="BJ570">
            <v>40688</v>
          </cell>
          <cell r="BK570">
            <v>40695</v>
          </cell>
          <cell r="BL570">
            <v>40700</v>
          </cell>
          <cell r="BM570">
            <v>40709</v>
          </cell>
          <cell r="BN570">
            <v>41187</v>
          </cell>
          <cell r="BO570">
            <v>41194</v>
          </cell>
          <cell r="BP570" t="str">
            <v>X</v>
          </cell>
          <cell r="BQ570" t="str">
            <v>X</v>
          </cell>
          <cell r="BR570">
            <v>40914</v>
          </cell>
          <cell r="BS570" t="str">
            <v>-</v>
          </cell>
          <cell r="BT570" t="str">
            <v>X</v>
          </cell>
          <cell r="BU570">
            <v>41557</v>
          </cell>
          <cell r="BV570">
            <v>41547</v>
          </cell>
          <cell r="BW570">
            <v>0</v>
          </cell>
          <cell r="BX570">
            <v>0</v>
          </cell>
          <cell r="BY570">
            <v>0</v>
          </cell>
          <cell r="BZ570">
            <v>41463</v>
          </cell>
          <cell r="CA570" t="str">
            <v>-</v>
          </cell>
          <cell r="CB570" t="str">
            <v>x</v>
          </cell>
          <cell r="CC570">
            <v>1</v>
          </cell>
          <cell r="CD570">
            <v>0</v>
          </cell>
          <cell r="CE570">
            <v>0</v>
          </cell>
          <cell r="CF570">
            <v>0</v>
          </cell>
          <cell r="CG570">
            <v>0</v>
          </cell>
          <cell r="CH570">
            <v>0</v>
          </cell>
          <cell r="CI570">
            <v>0</v>
          </cell>
          <cell r="CJ570">
            <v>0</v>
          </cell>
          <cell r="CK570">
            <v>0</v>
          </cell>
          <cell r="CL570">
            <v>0</v>
          </cell>
          <cell r="CM570">
            <v>0</v>
          </cell>
          <cell r="CN570">
            <v>0</v>
          </cell>
          <cell r="CO570">
            <v>0</v>
          </cell>
        </row>
        <row r="571">
          <cell r="B571" t="str">
            <v>A2142191</v>
          </cell>
          <cell r="C571" t="str">
            <v>Oliver Equipment</v>
          </cell>
          <cell r="D571" t="str">
            <v>Jazmines</v>
          </cell>
          <cell r="E571">
            <v>0</v>
          </cell>
          <cell r="F571">
            <v>0</v>
          </cell>
          <cell r="G571">
            <v>0</v>
          </cell>
          <cell r="H571" t="str">
            <v>Audrey</v>
          </cell>
          <cell r="I571">
            <v>6014374</v>
          </cell>
          <cell r="J571">
            <v>0</v>
          </cell>
          <cell r="K571">
            <v>0</v>
          </cell>
          <cell r="L571">
            <v>0</v>
          </cell>
          <cell r="M571">
            <v>1</v>
          </cell>
          <cell r="N571" t="str">
            <v>CONV</v>
          </cell>
          <cell r="O571">
            <v>23917.29</v>
          </cell>
          <cell r="P571">
            <v>0</v>
          </cell>
          <cell r="Q571" t="str">
            <v>STD</v>
          </cell>
          <cell r="R571" t="str">
            <v>P5</v>
          </cell>
          <cell r="S571" t="str">
            <v>N</v>
          </cell>
          <cell r="T571" t="str">
            <v>N</v>
          </cell>
          <cell r="U571">
            <v>0</v>
          </cell>
          <cell r="V571">
            <v>41051</v>
          </cell>
          <cell r="W571">
            <v>41096</v>
          </cell>
          <cell r="X571">
            <v>41180</v>
          </cell>
          <cell r="Y571">
            <v>0</v>
          </cell>
          <cell r="Z571">
            <v>41058</v>
          </cell>
          <cell r="AA571">
            <v>41058</v>
          </cell>
          <cell r="AB571">
            <v>41053.5</v>
          </cell>
          <cell r="AC571">
            <v>41180</v>
          </cell>
          <cell r="AD571">
            <v>41180</v>
          </cell>
          <cell r="AE571">
            <v>41067.25</v>
          </cell>
          <cell r="AF571">
            <v>41068.5</v>
          </cell>
          <cell r="AG571">
            <v>0</v>
          </cell>
          <cell r="AH571">
            <v>41150</v>
          </cell>
          <cell r="AI571" t="str">
            <v>-</v>
          </cell>
          <cell r="AJ571">
            <v>14</v>
          </cell>
          <cell r="AK571">
            <v>18.428571428571427</v>
          </cell>
          <cell r="AL571">
            <v>0</v>
          </cell>
          <cell r="AM571">
            <v>0</v>
          </cell>
          <cell r="AN571">
            <v>0</v>
          </cell>
          <cell r="AO571">
            <v>0</v>
          </cell>
          <cell r="AP571">
            <v>0</v>
          </cell>
          <cell r="AQ571">
            <v>0</v>
          </cell>
          <cell r="AR571">
            <v>0</v>
          </cell>
          <cell r="AS571">
            <v>0</v>
          </cell>
          <cell r="AT571">
            <v>0</v>
          </cell>
          <cell r="AU571">
            <v>0</v>
          </cell>
          <cell r="AV571">
            <v>41108</v>
          </cell>
          <cell r="AW571">
            <v>0</v>
          </cell>
          <cell r="AX571">
            <v>41113</v>
          </cell>
          <cell r="AY571">
            <v>41075</v>
          </cell>
          <cell r="AZ571">
            <v>24</v>
          </cell>
          <cell r="BA571">
            <v>42</v>
          </cell>
          <cell r="BB571" t="str">
            <v>Late</v>
          </cell>
          <cell r="BC571" t="str">
            <v/>
          </cell>
          <cell r="BD571" t="str">
            <v>EXW</v>
          </cell>
          <cell r="BE571" t="str">
            <v>ARVADA</v>
          </cell>
          <cell r="BF571" t="str">
            <v>USA</v>
          </cell>
          <cell r="BG571">
            <v>0</v>
          </cell>
          <cell r="BH571" t="str">
            <v>DK</v>
          </cell>
          <cell r="BI571">
            <v>0</v>
          </cell>
          <cell r="BJ571">
            <v>41058</v>
          </cell>
          <cell r="BK571">
            <v>41065</v>
          </cell>
          <cell r="BL571">
            <v>41055.5</v>
          </cell>
          <cell r="BM571">
            <v>41079</v>
          </cell>
          <cell r="BN571">
            <v>41194</v>
          </cell>
          <cell r="BO571">
            <v>41201</v>
          </cell>
          <cell r="BP571" t="str">
            <v>x</v>
          </cell>
          <cell r="BQ571" t="str">
            <v>x</v>
          </cell>
          <cell r="BR571" t="str">
            <v>x</v>
          </cell>
          <cell r="BS571" t="str">
            <v>x</v>
          </cell>
          <cell r="BT571" t="str">
            <v>x</v>
          </cell>
          <cell r="BU571">
            <v>41169</v>
          </cell>
          <cell r="BV571">
            <v>41169</v>
          </cell>
          <cell r="BW571">
            <v>0</v>
          </cell>
          <cell r="BX571">
            <v>0</v>
          </cell>
          <cell r="BY571">
            <v>0</v>
          </cell>
          <cell r="BZ571" t="str">
            <v>x</v>
          </cell>
          <cell r="CA571" t="str">
            <v>x</v>
          </cell>
          <cell r="CB571" t="str">
            <v>X</v>
          </cell>
          <cell r="CC571">
            <v>1</v>
          </cell>
          <cell r="CD571">
            <v>0</v>
          </cell>
          <cell r="CE571">
            <v>0</v>
          </cell>
          <cell r="CF571">
            <v>0</v>
          </cell>
          <cell r="CG571">
            <v>0</v>
          </cell>
          <cell r="CH571">
            <v>0</v>
          </cell>
          <cell r="CI571">
            <v>0</v>
          </cell>
          <cell r="CJ571">
            <v>0</v>
          </cell>
          <cell r="CK571">
            <v>0</v>
          </cell>
          <cell r="CL571">
            <v>0</v>
          </cell>
          <cell r="CM571">
            <v>0</v>
          </cell>
          <cell r="CN571">
            <v>0</v>
          </cell>
          <cell r="CO571">
            <v>0</v>
          </cell>
        </row>
        <row r="572">
          <cell r="B572" t="str">
            <v>C2016988-01</v>
          </cell>
          <cell r="C572" t="str">
            <v>Thomas Russell Co</v>
          </cell>
          <cell r="D572" t="str">
            <v>Wesley</v>
          </cell>
          <cell r="E572">
            <v>0</v>
          </cell>
          <cell r="F572" t="str">
            <v>Miller</v>
          </cell>
          <cell r="G572" t="str">
            <v>-</v>
          </cell>
          <cell r="H572" t="str">
            <v>Kursten</v>
          </cell>
          <cell r="I572" t="str">
            <v>266-12</v>
          </cell>
          <cell r="J572">
            <v>0</v>
          </cell>
          <cell r="K572">
            <v>0</v>
          </cell>
          <cell r="L572" t="str">
            <v>DeRoo</v>
          </cell>
          <cell r="M572">
            <v>1</v>
          </cell>
          <cell r="N572" t="str">
            <v>LMC-311P</v>
          </cell>
          <cell r="O572">
            <v>127497</v>
          </cell>
          <cell r="P572">
            <v>0</v>
          </cell>
          <cell r="Q572" t="str">
            <v>FLT</v>
          </cell>
          <cell r="R572" t="str">
            <v>CA</v>
          </cell>
          <cell r="S572" t="str">
            <v>N</v>
          </cell>
          <cell r="T572" t="str">
            <v>N</v>
          </cell>
          <cell r="U572">
            <v>0</v>
          </cell>
          <cell r="V572">
            <v>40737</v>
          </cell>
          <cell r="W572">
            <v>41130</v>
          </cell>
          <cell r="X572">
            <v>41116</v>
          </cell>
          <cell r="Y572">
            <v>0</v>
          </cell>
          <cell r="Z572">
            <v>40744</v>
          </cell>
          <cell r="AA572">
            <v>40744</v>
          </cell>
          <cell r="AB572">
            <v>40751</v>
          </cell>
          <cell r="AC572">
            <v>41004</v>
          </cell>
          <cell r="AD572">
            <v>41018</v>
          </cell>
          <cell r="AE572">
            <v>41066</v>
          </cell>
          <cell r="AF572">
            <v>41070</v>
          </cell>
          <cell r="AG572">
            <v>0</v>
          </cell>
          <cell r="AH572">
            <v>41086</v>
          </cell>
          <cell r="AI572" t="str">
            <v>-</v>
          </cell>
          <cell r="AJ572">
            <v>238</v>
          </cell>
          <cell r="AK572">
            <v>54.142857142857146</v>
          </cell>
          <cell r="AL572">
            <v>0</v>
          </cell>
          <cell r="AM572">
            <v>0</v>
          </cell>
          <cell r="AN572">
            <v>0</v>
          </cell>
          <cell r="AO572">
            <v>0</v>
          </cell>
          <cell r="AP572">
            <v>0</v>
          </cell>
          <cell r="AQ572">
            <v>0</v>
          </cell>
          <cell r="AR572">
            <v>41039</v>
          </cell>
          <cell r="AS572">
            <v>0</v>
          </cell>
          <cell r="AT572">
            <v>0</v>
          </cell>
          <cell r="AU572">
            <v>0</v>
          </cell>
          <cell r="AV572">
            <v>41065</v>
          </cell>
          <cell r="AW572">
            <v>0</v>
          </cell>
          <cell r="AX572">
            <v>41068</v>
          </cell>
          <cell r="AY572">
            <v>41090</v>
          </cell>
          <cell r="AZ572">
            <v>353</v>
          </cell>
          <cell r="BA572">
            <v>235</v>
          </cell>
          <cell r="BB572" t="str">
            <v>On-Time/Early</v>
          </cell>
          <cell r="BC572" t="str">
            <v/>
          </cell>
          <cell r="BD572" t="str">
            <v>EXW</v>
          </cell>
          <cell r="BE572" t="str">
            <v>Arvada</v>
          </cell>
          <cell r="BF572" t="str">
            <v>USA</v>
          </cell>
          <cell r="BG572">
            <v>0</v>
          </cell>
          <cell r="BH572">
            <v>0</v>
          </cell>
          <cell r="BI572">
            <v>0</v>
          </cell>
          <cell r="BJ572">
            <v>40744</v>
          </cell>
          <cell r="BK572">
            <v>40751</v>
          </cell>
          <cell r="BL572">
            <v>40758</v>
          </cell>
          <cell r="BM572">
            <v>40765</v>
          </cell>
          <cell r="BN572">
            <v>41130</v>
          </cell>
          <cell r="BO572">
            <v>41137</v>
          </cell>
          <cell r="BP572" t="str">
            <v>-</v>
          </cell>
          <cell r="BQ572" t="str">
            <v>-</v>
          </cell>
          <cell r="BR572" t="str">
            <v>X</v>
          </cell>
          <cell r="BS572" t="str">
            <v>-</v>
          </cell>
          <cell r="BT572" t="str">
            <v>-</v>
          </cell>
          <cell r="BU572">
            <v>41131</v>
          </cell>
          <cell r="BV572">
            <v>41131</v>
          </cell>
          <cell r="BW572">
            <v>0</v>
          </cell>
          <cell r="BX572">
            <v>0</v>
          </cell>
          <cell r="BY572">
            <v>0</v>
          </cell>
          <cell r="BZ572" t="str">
            <v>-</v>
          </cell>
          <cell r="CA572" t="str">
            <v>-</v>
          </cell>
          <cell r="CB572" t="str">
            <v>X</v>
          </cell>
          <cell r="CC572">
            <v>1</v>
          </cell>
          <cell r="CD572">
            <v>0</v>
          </cell>
          <cell r="CE572">
            <v>0</v>
          </cell>
          <cell r="CF572">
            <v>0</v>
          </cell>
          <cell r="CG572">
            <v>0</v>
          </cell>
          <cell r="CH572">
            <v>0</v>
          </cell>
          <cell r="CI572">
            <v>0</v>
          </cell>
          <cell r="CJ572">
            <v>0</v>
          </cell>
          <cell r="CK572">
            <v>0</v>
          </cell>
          <cell r="CL572">
            <v>0</v>
          </cell>
          <cell r="CM572">
            <v>0</v>
          </cell>
          <cell r="CN572">
            <v>0</v>
          </cell>
          <cell r="CO572">
            <v>0</v>
          </cell>
        </row>
        <row r="573">
          <cell r="B573" t="str">
            <v>C2101671-01</v>
          </cell>
          <cell r="C573" t="str">
            <v>Exterran</v>
          </cell>
          <cell r="D573" t="str">
            <v>Wesley</v>
          </cell>
          <cell r="E573">
            <v>0</v>
          </cell>
          <cell r="F573" t="str">
            <v>Miller</v>
          </cell>
          <cell r="G573" t="str">
            <v>-</v>
          </cell>
          <cell r="H573" t="str">
            <v>Kursten</v>
          </cell>
          <cell r="I573">
            <v>5276579</v>
          </cell>
          <cell r="J573" t="str">
            <v>C-111</v>
          </cell>
          <cell r="K573">
            <v>0</v>
          </cell>
          <cell r="L573">
            <v>0</v>
          </cell>
          <cell r="M573">
            <v>1</v>
          </cell>
          <cell r="N573" t="str">
            <v>LMC311P</v>
          </cell>
          <cell r="O573">
            <v>158578.20000000001</v>
          </cell>
          <cell r="P573">
            <v>0</v>
          </cell>
          <cell r="Q573" t="str">
            <v>FLT</v>
          </cell>
          <cell r="R573" t="str">
            <v>CA</v>
          </cell>
          <cell r="S573" t="str">
            <v>N</v>
          </cell>
          <cell r="T573" t="str">
            <v>N</v>
          </cell>
          <cell r="U573">
            <v>0</v>
          </cell>
          <cell r="V573">
            <v>40951</v>
          </cell>
          <cell r="W573">
            <v>41130</v>
          </cell>
          <cell r="X573">
            <v>41131</v>
          </cell>
          <cell r="Y573">
            <v>0</v>
          </cell>
          <cell r="Z573">
            <v>40958</v>
          </cell>
          <cell r="AA573">
            <v>40958</v>
          </cell>
          <cell r="AB573">
            <v>40965</v>
          </cell>
          <cell r="AC573">
            <v>41019</v>
          </cell>
          <cell r="AD573">
            <v>41033</v>
          </cell>
          <cell r="AE573">
            <v>41066</v>
          </cell>
          <cell r="AF573">
            <v>41070</v>
          </cell>
          <cell r="AG573">
            <v>0</v>
          </cell>
          <cell r="AH573">
            <v>41101</v>
          </cell>
          <cell r="AI573" t="str">
            <v>-</v>
          </cell>
          <cell r="AJ573">
            <v>85</v>
          </cell>
          <cell r="AK573">
            <v>25.714285714285715</v>
          </cell>
          <cell r="AL573">
            <v>0</v>
          </cell>
          <cell r="AM573">
            <v>0</v>
          </cell>
          <cell r="AN573">
            <v>0</v>
          </cell>
          <cell r="AO573">
            <v>0</v>
          </cell>
          <cell r="AP573">
            <v>0</v>
          </cell>
          <cell r="AQ573">
            <v>0</v>
          </cell>
          <cell r="AR573">
            <v>41064</v>
          </cell>
          <cell r="AS573">
            <v>0</v>
          </cell>
          <cell r="AT573">
            <v>0</v>
          </cell>
          <cell r="AU573">
            <v>0</v>
          </cell>
          <cell r="AV573">
            <v>41086</v>
          </cell>
          <cell r="AW573">
            <v>0</v>
          </cell>
          <cell r="AX573">
            <v>41089</v>
          </cell>
          <cell r="AY573">
            <v>41123</v>
          </cell>
          <cell r="AZ573">
            <v>172</v>
          </cell>
          <cell r="BA573">
            <v>97</v>
          </cell>
          <cell r="BB573" t="str">
            <v>Late</v>
          </cell>
          <cell r="BC573" t="str">
            <v/>
          </cell>
          <cell r="BD573" t="str">
            <v>FOB</v>
          </cell>
          <cell r="BE573" t="str">
            <v>ARVADA</v>
          </cell>
          <cell r="BF573" t="str">
            <v>USA</v>
          </cell>
          <cell r="BG573">
            <v>0</v>
          </cell>
          <cell r="BH573" t="str">
            <v>DL</v>
          </cell>
          <cell r="BI573">
            <v>0</v>
          </cell>
          <cell r="BJ573">
            <v>40958</v>
          </cell>
          <cell r="BK573">
            <v>40965</v>
          </cell>
          <cell r="BL573">
            <v>40972</v>
          </cell>
          <cell r="BM573">
            <v>40979</v>
          </cell>
          <cell r="BN573">
            <v>41145</v>
          </cell>
          <cell r="BO573">
            <v>41152</v>
          </cell>
          <cell r="BP573" t="str">
            <v>-</v>
          </cell>
          <cell r="BQ573" t="str">
            <v>-</v>
          </cell>
          <cell r="BR573" t="str">
            <v>X</v>
          </cell>
          <cell r="BS573" t="str">
            <v>-</v>
          </cell>
          <cell r="BT573" t="str">
            <v>-</v>
          </cell>
          <cell r="BU573">
            <v>41142</v>
          </cell>
          <cell r="BV573">
            <v>41142</v>
          </cell>
          <cell r="BW573">
            <v>0</v>
          </cell>
          <cell r="BX573">
            <v>0</v>
          </cell>
          <cell r="BY573">
            <v>0</v>
          </cell>
          <cell r="BZ573" t="str">
            <v>-</v>
          </cell>
          <cell r="CA573" t="str">
            <v>-</v>
          </cell>
          <cell r="CB573" t="str">
            <v>X</v>
          </cell>
          <cell r="CC573">
            <v>1</v>
          </cell>
          <cell r="CD573">
            <v>0</v>
          </cell>
          <cell r="CE573">
            <v>0</v>
          </cell>
          <cell r="CF573">
            <v>0</v>
          </cell>
          <cell r="CG573">
            <v>0</v>
          </cell>
          <cell r="CH573">
            <v>0</v>
          </cell>
          <cell r="CI573">
            <v>0</v>
          </cell>
          <cell r="CJ573">
            <v>0</v>
          </cell>
          <cell r="CK573">
            <v>0</v>
          </cell>
          <cell r="CL573">
            <v>0</v>
          </cell>
          <cell r="CM573">
            <v>0</v>
          </cell>
          <cell r="CN573">
            <v>0</v>
          </cell>
          <cell r="CO573">
            <v>0</v>
          </cell>
        </row>
        <row r="574">
          <cell r="B574" t="str">
            <v>A1995293-03-04</v>
          </cell>
          <cell r="C574" t="str">
            <v>Mississippi Power Company</v>
          </cell>
          <cell r="D574" t="str">
            <v>Boening</v>
          </cell>
          <cell r="E574">
            <v>0</v>
          </cell>
          <cell r="F574">
            <v>0</v>
          </cell>
          <cell r="G574">
            <v>0</v>
          </cell>
          <cell r="H574" t="str">
            <v>Audrey</v>
          </cell>
          <cell r="I574" t="str">
            <v>MPC10029649</v>
          </cell>
          <cell r="J574">
            <v>0</v>
          </cell>
          <cell r="K574">
            <v>0</v>
          </cell>
          <cell r="L574">
            <v>0</v>
          </cell>
          <cell r="M574">
            <v>2</v>
          </cell>
          <cell r="N574" t="str">
            <v>LMV-311</v>
          </cell>
          <cell r="O574">
            <v>281933</v>
          </cell>
          <cell r="P574">
            <v>0</v>
          </cell>
          <cell r="Q574" t="str">
            <v>MCPX</v>
          </cell>
          <cell r="R574" t="str">
            <v>PC</v>
          </cell>
          <cell r="S574" t="str">
            <v>N</v>
          </cell>
          <cell r="T574" t="str">
            <v>N</v>
          </cell>
          <cell r="U574">
            <v>0</v>
          </cell>
          <cell r="V574">
            <v>40681</v>
          </cell>
          <cell r="W574">
            <v>41129</v>
          </cell>
          <cell r="X574">
            <v>41173</v>
          </cell>
          <cell r="Y574">
            <v>0</v>
          </cell>
          <cell r="Z574">
            <v>40688</v>
          </cell>
          <cell r="AA574">
            <v>40688</v>
          </cell>
          <cell r="AB574">
            <v>40688</v>
          </cell>
          <cell r="AC574">
            <v>41061</v>
          </cell>
          <cell r="AD574">
            <v>41075</v>
          </cell>
          <cell r="AE574">
            <v>41067</v>
          </cell>
          <cell r="AF574">
            <v>41070</v>
          </cell>
          <cell r="AG574">
            <v>0</v>
          </cell>
          <cell r="AH574">
            <v>41143</v>
          </cell>
          <cell r="AI574" t="str">
            <v>-</v>
          </cell>
          <cell r="AJ574">
            <v>278</v>
          </cell>
          <cell r="AK574">
            <v>70.285714285714292</v>
          </cell>
          <cell r="AL574">
            <v>0</v>
          </cell>
          <cell r="AM574">
            <v>0</v>
          </cell>
          <cell r="AN574">
            <v>0</v>
          </cell>
          <cell r="AO574">
            <v>0</v>
          </cell>
          <cell r="AP574">
            <v>0</v>
          </cell>
          <cell r="AQ574">
            <v>0</v>
          </cell>
          <cell r="AR574">
            <v>0</v>
          </cell>
          <cell r="AS574">
            <v>0</v>
          </cell>
          <cell r="AT574">
            <v>0</v>
          </cell>
          <cell r="AU574">
            <v>0</v>
          </cell>
          <cell r="AV574">
            <v>41095</v>
          </cell>
          <cell r="AW574">
            <v>0</v>
          </cell>
          <cell r="AX574">
            <v>41110</v>
          </cell>
          <cell r="AY574">
            <v>41178</v>
          </cell>
          <cell r="AZ574">
            <v>497</v>
          </cell>
          <cell r="BA574">
            <v>297</v>
          </cell>
          <cell r="BB574" t="str">
            <v>Late</v>
          </cell>
          <cell r="BC574" t="str">
            <v/>
          </cell>
          <cell r="BD574" t="str">
            <v>DDP</v>
          </cell>
          <cell r="BE574" t="str">
            <v>Destination</v>
          </cell>
          <cell r="BF574" t="str">
            <v>USA</v>
          </cell>
          <cell r="BG574">
            <v>0</v>
          </cell>
          <cell r="BH574">
            <v>0</v>
          </cell>
          <cell r="BI574">
            <v>0</v>
          </cell>
          <cell r="BJ574">
            <v>40688</v>
          </cell>
          <cell r="BK574">
            <v>40695</v>
          </cell>
          <cell r="BL574">
            <v>40704</v>
          </cell>
          <cell r="BM574">
            <v>40709</v>
          </cell>
          <cell r="BN574">
            <v>41187</v>
          </cell>
          <cell r="BO574">
            <v>41194</v>
          </cell>
          <cell r="BP574" t="str">
            <v>X</v>
          </cell>
          <cell r="BQ574" t="str">
            <v>X</v>
          </cell>
          <cell r="BR574">
            <v>40914</v>
          </cell>
          <cell r="BS574" t="str">
            <v>-</v>
          </cell>
          <cell r="BT574" t="str">
            <v>X</v>
          </cell>
          <cell r="BU574">
            <v>41557</v>
          </cell>
          <cell r="BV574">
            <v>41547</v>
          </cell>
          <cell r="BW574">
            <v>0</v>
          </cell>
          <cell r="BX574">
            <v>0</v>
          </cell>
          <cell r="BY574">
            <v>0</v>
          </cell>
          <cell r="BZ574">
            <v>41463</v>
          </cell>
          <cell r="CA574" t="str">
            <v>-</v>
          </cell>
          <cell r="CB574" t="str">
            <v>x</v>
          </cell>
          <cell r="CC574">
            <v>1</v>
          </cell>
          <cell r="CD574">
            <v>0</v>
          </cell>
          <cell r="CE574">
            <v>0</v>
          </cell>
          <cell r="CF574">
            <v>0</v>
          </cell>
          <cell r="CG574">
            <v>0</v>
          </cell>
          <cell r="CH574">
            <v>0</v>
          </cell>
          <cell r="CI574">
            <v>0</v>
          </cell>
          <cell r="CJ574">
            <v>0</v>
          </cell>
          <cell r="CK574">
            <v>0</v>
          </cell>
          <cell r="CL574">
            <v>0</v>
          </cell>
          <cell r="CM574">
            <v>0</v>
          </cell>
          <cell r="CN574">
            <v>0</v>
          </cell>
          <cell r="CO574">
            <v>0</v>
          </cell>
        </row>
        <row r="575">
          <cell r="B575" t="str">
            <v>A1995293-09-10</v>
          </cell>
          <cell r="C575" t="str">
            <v>Mississippi Power Company</v>
          </cell>
          <cell r="D575" t="str">
            <v>Boening</v>
          </cell>
          <cell r="E575">
            <v>0</v>
          </cell>
          <cell r="F575">
            <v>0</v>
          </cell>
          <cell r="G575">
            <v>0</v>
          </cell>
          <cell r="H575" t="str">
            <v>Audrey</v>
          </cell>
          <cell r="I575" t="str">
            <v>MPC10029649</v>
          </cell>
          <cell r="J575">
            <v>0</v>
          </cell>
          <cell r="K575">
            <v>0</v>
          </cell>
          <cell r="L575">
            <v>0</v>
          </cell>
          <cell r="M575">
            <v>2</v>
          </cell>
          <cell r="N575" t="str">
            <v>LMV-806</v>
          </cell>
          <cell r="O575">
            <v>103076</v>
          </cell>
          <cell r="P575">
            <v>0</v>
          </cell>
          <cell r="Q575" t="str">
            <v>MCPX</v>
          </cell>
          <cell r="R575" t="str">
            <v>PC</v>
          </cell>
          <cell r="S575" t="str">
            <v>N</v>
          </cell>
          <cell r="T575" t="str">
            <v>no</v>
          </cell>
          <cell r="U575">
            <v>0</v>
          </cell>
          <cell r="V575">
            <v>40681</v>
          </cell>
          <cell r="W575">
            <v>41129</v>
          </cell>
          <cell r="X575">
            <v>41173</v>
          </cell>
          <cell r="Y575">
            <v>0</v>
          </cell>
          <cell r="Z575">
            <v>40688</v>
          </cell>
          <cell r="AA575">
            <v>40688</v>
          </cell>
          <cell r="AB575">
            <v>40688</v>
          </cell>
          <cell r="AC575">
            <v>41061</v>
          </cell>
          <cell r="AD575">
            <v>41075</v>
          </cell>
          <cell r="AE575">
            <v>41067</v>
          </cell>
          <cell r="AF575">
            <v>41070</v>
          </cell>
          <cell r="AG575">
            <v>0</v>
          </cell>
          <cell r="AH575">
            <v>41143</v>
          </cell>
          <cell r="AI575" t="str">
            <v>-</v>
          </cell>
          <cell r="AJ575">
            <v>278</v>
          </cell>
          <cell r="AK575">
            <v>70.285714285714292</v>
          </cell>
          <cell r="AL575">
            <v>0</v>
          </cell>
          <cell r="AM575">
            <v>0</v>
          </cell>
          <cell r="AN575">
            <v>0</v>
          </cell>
          <cell r="AO575">
            <v>0</v>
          </cell>
          <cell r="AP575">
            <v>0</v>
          </cell>
          <cell r="AQ575">
            <v>0</v>
          </cell>
          <cell r="AR575">
            <v>0</v>
          </cell>
          <cell r="AS575">
            <v>0</v>
          </cell>
          <cell r="AT575">
            <v>0</v>
          </cell>
          <cell r="AU575">
            <v>0</v>
          </cell>
          <cell r="AV575">
            <v>41122</v>
          </cell>
          <cell r="AW575">
            <v>0</v>
          </cell>
          <cell r="AX575">
            <v>41136</v>
          </cell>
          <cell r="AY575">
            <v>41177</v>
          </cell>
          <cell r="AZ575">
            <v>496</v>
          </cell>
          <cell r="BA575">
            <v>316</v>
          </cell>
          <cell r="BB575" t="str">
            <v>Late</v>
          </cell>
          <cell r="BC575" t="str">
            <v/>
          </cell>
          <cell r="BD575" t="str">
            <v>DDP</v>
          </cell>
          <cell r="BE575" t="str">
            <v>Destination</v>
          </cell>
          <cell r="BF575" t="str">
            <v>USA</v>
          </cell>
          <cell r="BG575">
            <v>0</v>
          </cell>
          <cell r="BH575">
            <v>0</v>
          </cell>
          <cell r="BI575">
            <v>0</v>
          </cell>
          <cell r="BJ575">
            <v>40688</v>
          </cell>
          <cell r="BK575">
            <v>40695</v>
          </cell>
          <cell r="BL575">
            <v>40704</v>
          </cell>
          <cell r="BM575">
            <v>40709</v>
          </cell>
          <cell r="BN575">
            <v>41187</v>
          </cell>
          <cell r="BO575">
            <v>41194</v>
          </cell>
          <cell r="BP575" t="str">
            <v>X</v>
          </cell>
          <cell r="BQ575" t="str">
            <v>X</v>
          </cell>
          <cell r="BR575">
            <v>40914</v>
          </cell>
          <cell r="BS575" t="str">
            <v>-</v>
          </cell>
          <cell r="BT575" t="str">
            <v>X</v>
          </cell>
          <cell r="BU575">
            <v>41557</v>
          </cell>
          <cell r="BV575">
            <v>41547</v>
          </cell>
          <cell r="BW575">
            <v>0</v>
          </cell>
          <cell r="BX575">
            <v>0</v>
          </cell>
          <cell r="BY575">
            <v>0</v>
          </cell>
          <cell r="BZ575">
            <v>41463</v>
          </cell>
          <cell r="CA575" t="str">
            <v>-</v>
          </cell>
          <cell r="CB575" t="str">
            <v>x</v>
          </cell>
          <cell r="CC575">
            <v>1</v>
          </cell>
          <cell r="CD575">
            <v>0</v>
          </cell>
          <cell r="CE575">
            <v>0</v>
          </cell>
          <cell r="CF575">
            <v>0</v>
          </cell>
          <cell r="CG575">
            <v>0</v>
          </cell>
          <cell r="CH575">
            <v>0</v>
          </cell>
          <cell r="CI575">
            <v>0</v>
          </cell>
          <cell r="CJ575">
            <v>0</v>
          </cell>
          <cell r="CK575">
            <v>0</v>
          </cell>
          <cell r="CL575">
            <v>0</v>
          </cell>
          <cell r="CM575">
            <v>0</v>
          </cell>
          <cell r="CN575">
            <v>0</v>
          </cell>
          <cell r="CO575">
            <v>0</v>
          </cell>
        </row>
        <row r="576">
          <cell r="B576" t="str">
            <v>C2121623-01</v>
          </cell>
          <cell r="C576" t="str">
            <v>NPE/Encana</v>
          </cell>
          <cell r="D576" t="str">
            <v>Lothe</v>
          </cell>
          <cell r="E576">
            <v>0</v>
          </cell>
          <cell r="F576">
            <v>0</v>
          </cell>
          <cell r="G576">
            <v>0</v>
          </cell>
          <cell r="H576" t="str">
            <v>Audrey</v>
          </cell>
          <cell r="I576" t="str">
            <v>PUR438884</v>
          </cell>
          <cell r="J576">
            <v>0</v>
          </cell>
          <cell r="K576">
            <v>0</v>
          </cell>
          <cell r="L576">
            <v>0</v>
          </cell>
          <cell r="M576">
            <v>1</v>
          </cell>
          <cell r="N576" t="str">
            <v>LMC311P</v>
          </cell>
          <cell r="O576">
            <v>134147.03</v>
          </cell>
          <cell r="P576">
            <v>0</v>
          </cell>
          <cell r="Q576" t="str">
            <v>STD</v>
          </cell>
          <cell r="R576" t="str">
            <v>CA</v>
          </cell>
          <cell r="S576" t="str">
            <v>N</v>
          </cell>
          <cell r="T576" t="str">
            <v>N</v>
          </cell>
          <cell r="U576">
            <v>0</v>
          </cell>
          <cell r="V576">
            <v>40998</v>
          </cell>
          <cell r="W576">
            <v>41131</v>
          </cell>
          <cell r="X576">
            <v>41120</v>
          </cell>
          <cell r="Y576">
            <v>0</v>
          </cell>
          <cell r="Z576">
            <v>41005</v>
          </cell>
          <cell r="AA576">
            <v>41005</v>
          </cell>
          <cell r="AB576">
            <v>41012</v>
          </cell>
          <cell r="AC576">
            <v>41008</v>
          </cell>
          <cell r="AD576">
            <v>41022</v>
          </cell>
          <cell r="AE576">
            <v>41067</v>
          </cell>
          <cell r="AF576">
            <v>41071</v>
          </cell>
          <cell r="AG576">
            <v>0</v>
          </cell>
          <cell r="AH576">
            <v>41090</v>
          </cell>
          <cell r="AI576" t="str">
            <v>-</v>
          </cell>
          <cell r="AJ576">
            <v>52</v>
          </cell>
          <cell r="AK576">
            <v>17.428571428571427</v>
          </cell>
          <cell r="AL576">
            <v>0</v>
          </cell>
          <cell r="AM576">
            <v>0</v>
          </cell>
          <cell r="AN576">
            <v>0</v>
          </cell>
          <cell r="AO576">
            <v>0</v>
          </cell>
          <cell r="AP576">
            <v>0</v>
          </cell>
          <cell r="AQ576">
            <v>0</v>
          </cell>
          <cell r="AR576">
            <v>41061</v>
          </cell>
          <cell r="AS576">
            <v>41074</v>
          </cell>
          <cell r="AT576">
            <v>0</v>
          </cell>
          <cell r="AU576">
            <v>0</v>
          </cell>
          <cell r="AV576">
            <v>41071</v>
          </cell>
          <cell r="AW576">
            <v>0</v>
          </cell>
          <cell r="AX576">
            <v>41073</v>
          </cell>
          <cell r="AY576">
            <v>41114</v>
          </cell>
          <cell r="AZ576">
            <v>116</v>
          </cell>
          <cell r="BA576">
            <v>52</v>
          </cell>
          <cell r="BB576" t="str">
            <v>On-Time/Early</v>
          </cell>
          <cell r="BC576" t="str">
            <v/>
          </cell>
          <cell r="BD576" t="str">
            <v>FCA</v>
          </cell>
          <cell r="BE576" t="str">
            <v>Arvada</v>
          </cell>
          <cell r="BF576" t="str">
            <v>Canada</v>
          </cell>
          <cell r="BG576" t="str">
            <v>EAR99</v>
          </cell>
          <cell r="BH576" t="str">
            <v>DI</v>
          </cell>
          <cell r="BI576">
            <v>0</v>
          </cell>
          <cell r="BJ576">
            <v>41005</v>
          </cell>
          <cell r="BK576">
            <v>41012</v>
          </cell>
          <cell r="BL576">
            <v>41019</v>
          </cell>
          <cell r="BM576">
            <v>41026</v>
          </cell>
          <cell r="BN576">
            <v>41134</v>
          </cell>
          <cell r="BO576">
            <v>41141</v>
          </cell>
          <cell r="BP576" t="str">
            <v>x</v>
          </cell>
          <cell r="BQ576" t="str">
            <v>x</v>
          </cell>
          <cell r="BR576" t="str">
            <v>x</v>
          </cell>
          <cell r="BS576" t="str">
            <v>x</v>
          </cell>
          <cell r="BT576" t="str">
            <v>x</v>
          </cell>
          <cell r="BU576">
            <v>41289</v>
          </cell>
          <cell r="BV576">
            <v>41304</v>
          </cell>
          <cell r="BW576">
            <v>0</v>
          </cell>
          <cell r="BX576">
            <v>0</v>
          </cell>
          <cell r="BY576">
            <v>0</v>
          </cell>
          <cell r="BZ576" t="str">
            <v>X</v>
          </cell>
          <cell r="CA576" t="str">
            <v>X</v>
          </cell>
          <cell r="CB576" t="str">
            <v>X</v>
          </cell>
          <cell r="CC576">
            <v>1</v>
          </cell>
          <cell r="CD576">
            <v>0</v>
          </cell>
          <cell r="CE576">
            <v>0</v>
          </cell>
          <cell r="CF576">
            <v>0</v>
          </cell>
          <cell r="CG576">
            <v>0</v>
          </cell>
          <cell r="CH576">
            <v>0</v>
          </cell>
          <cell r="CI576">
            <v>0</v>
          </cell>
          <cell r="CJ576">
            <v>0</v>
          </cell>
          <cell r="CK576">
            <v>0</v>
          </cell>
          <cell r="CL576">
            <v>0</v>
          </cell>
          <cell r="CM576">
            <v>0</v>
          </cell>
          <cell r="CN576">
            <v>0</v>
          </cell>
          <cell r="CO576">
            <v>0</v>
          </cell>
        </row>
        <row r="577">
          <cell r="B577" t="str">
            <v>A2073886-01-02</v>
          </cell>
          <cell r="C577" t="str">
            <v>SAJ/Jurong Aromatics Corp</v>
          </cell>
          <cell r="D577" t="str">
            <v>Boening</v>
          </cell>
          <cell r="E577">
            <v>0</v>
          </cell>
          <cell r="F577">
            <v>0</v>
          </cell>
          <cell r="G577">
            <v>0</v>
          </cell>
          <cell r="H577" t="str">
            <v>Kursten</v>
          </cell>
          <cell r="I577" t="str">
            <v>SNT38E-1047</v>
          </cell>
          <cell r="J577">
            <v>0</v>
          </cell>
          <cell r="K577">
            <v>0</v>
          </cell>
          <cell r="L577">
            <v>0</v>
          </cell>
          <cell r="M577">
            <v>2</v>
          </cell>
          <cell r="N577" t="str">
            <v>LMV311Z</v>
          </cell>
          <cell r="O577">
            <v>259366</v>
          </cell>
          <cell r="P577">
            <v>0</v>
          </cell>
          <cell r="Q577" t="str">
            <v>MCPX</v>
          </cell>
          <cell r="R577" t="str">
            <v>PB</v>
          </cell>
          <cell r="S577" t="str">
            <v>Y</v>
          </cell>
          <cell r="T577" t="str">
            <v>no</v>
          </cell>
          <cell r="U577">
            <v>0</v>
          </cell>
          <cell r="V577">
            <v>40877</v>
          </cell>
          <cell r="W577">
            <v>41125</v>
          </cell>
          <cell r="X577">
            <v>41205</v>
          </cell>
          <cell r="Y577">
            <v>0</v>
          </cell>
          <cell r="Z577">
            <v>40884</v>
          </cell>
          <cell r="AA577">
            <v>40884</v>
          </cell>
          <cell r="AB577">
            <v>40884</v>
          </cell>
          <cell r="AC577">
            <v>41093</v>
          </cell>
          <cell r="AD577">
            <v>41107</v>
          </cell>
          <cell r="AE577">
            <v>41070</v>
          </cell>
          <cell r="AF577">
            <v>41073</v>
          </cell>
          <cell r="AG577">
            <v>0</v>
          </cell>
          <cell r="AH577">
            <v>41175</v>
          </cell>
          <cell r="AI577" t="str">
            <v>-</v>
          </cell>
          <cell r="AJ577">
            <v>141</v>
          </cell>
          <cell r="AK577">
            <v>46.857142857142854</v>
          </cell>
          <cell r="AL577">
            <v>0</v>
          </cell>
          <cell r="AM577">
            <v>0</v>
          </cell>
          <cell r="AN577">
            <v>0</v>
          </cell>
          <cell r="AO577">
            <v>0</v>
          </cell>
          <cell r="AP577">
            <v>0</v>
          </cell>
          <cell r="AQ577">
            <v>0</v>
          </cell>
          <cell r="AR577">
            <v>0</v>
          </cell>
          <cell r="AS577">
            <v>0</v>
          </cell>
          <cell r="AT577">
            <v>0</v>
          </cell>
          <cell r="AU577">
            <v>0</v>
          </cell>
          <cell r="AV577">
            <v>41122</v>
          </cell>
          <cell r="AW577">
            <v>0</v>
          </cell>
          <cell r="AX577">
            <v>41131</v>
          </cell>
          <cell r="AY577">
            <v>41226</v>
          </cell>
          <cell r="AZ577">
            <v>349</v>
          </cell>
          <cell r="BA577">
            <v>176</v>
          </cell>
          <cell r="BB577" t="str">
            <v>Late</v>
          </cell>
          <cell r="BC577" t="str">
            <v/>
          </cell>
          <cell r="BD577" t="str">
            <v>EXW</v>
          </cell>
          <cell r="BE577" t="str">
            <v>ARVADA</v>
          </cell>
          <cell r="BF577" t="str">
            <v>Singapore</v>
          </cell>
          <cell r="BG577" t="str">
            <v>EAR99</v>
          </cell>
          <cell r="BH577" t="str">
            <v>OE</v>
          </cell>
          <cell r="BI577">
            <v>0</v>
          </cell>
          <cell r="BJ577">
            <v>40884</v>
          </cell>
          <cell r="BK577">
            <v>40891</v>
          </cell>
          <cell r="BL577">
            <v>40893</v>
          </cell>
          <cell r="BM577">
            <v>40905</v>
          </cell>
          <cell r="BN577">
            <v>41219</v>
          </cell>
          <cell r="BO577">
            <v>41226</v>
          </cell>
          <cell r="BP577" t="str">
            <v>X</v>
          </cell>
          <cell r="BQ577" t="str">
            <v>X</v>
          </cell>
          <cell r="BR577">
            <v>41042</v>
          </cell>
          <cell r="BS577">
            <v>41019</v>
          </cell>
          <cell r="BT577" t="str">
            <v>X</v>
          </cell>
          <cell r="BU577">
            <v>577</v>
          </cell>
          <cell r="BV577">
            <v>570</v>
          </cell>
          <cell r="BW577">
            <v>0</v>
          </cell>
          <cell r="BX577">
            <v>0</v>
          </cell>
          <cell r="BY577">
            <v>0</v>
          </cell>
          <cell r="BZ577">
            <v>0</v>
          </cell>
          <cell r="CA577">
            <v>0</v>
          </cell>
          <cell r="CB577">
            <v>0</v>
          </cell>
          <cell r="CC577">
            <v>0</v>
          </cell>
          <cell r="CD577" t="str">
            <v>23/23/8   (common docs: 15/15/7)  (total/submitted/approved)</v>
          </cell>
          <cell r="CE577">
            <v>0</v>
          </cell>
          <cell r="CF577">
            <v>0</v>
          </cell>
          <cell r="CG577">
            <v>0</v>
          </cell>
          <cell r="CH577">
            <v>0</v>
          </cell>
          <cell r="CI577">
            <v>0</v>
          </cell>
          <cell r="CJ577">
            <v>0</v>
          </cell>
          <cell r="CK577">
            <v>0</v>
          </cell>
          <cell r="CL577">
            <v>0</v>
          </cell>
          <cell r="CM577">
            <v>0</v>
          </cell>
          <cell r="CN577">
            <v>0</v>
          </cell>
          <cell r="CO577">
            <v>0</v>
          </cell>
        </row>
        <row r="578">
          <cell r="B578" t="str">
            <v>A2073886-03-04</v>
          </cell>
          <cell r="C578" t="str">
            <v>SAJ/Jurong Aromatics Corp</v>
          </cell>
          <cell r="D578" t="str">
            <v>Boening</v>
          </cell>
          <cell r="E578">
            <v>0</v>
          </cell>
          <cell r="F578">
            <v>0</v>
          </cell>
          <cell r="G578">
            <v>0</v>
          </cell>
          <cell r="H578" t="str">
            <v>Kursten</v>
          </cell>
          <cell r="I578" t="str">
            <v>SNT38E-1047</v>
          </cell>
          <cell r="J578">
            <v>0</v>
          </cell>
          <cell r="K578">
            <v>0</v>
          </cell>
          <cell r="L578">
            <v>0</v>
          </cell>
          <cell r="M578">
            <v>2</v>
          </cell>
          <cell r="N578" t="str">
            <v>LMV311Z</v>
          </cell>
          <cell r="O578">
            <v>280176</v>
          </cell>
          <cell r="P578">
            <v>0</v>
          </cell>
          <cell r="Q578" t="str">
            <v>MCPX</v>
          </cell>
          <cell r="R578" t="str">
            <v>PB</v>
          </cell>
          <cell r="S578" t="str">
            <v>Y</v>
          </cell>
          <cell r="T578" t="str">
            <v>no</v>
          </cell>
          <cell r="U578">
            <v>0</v>
          </cell>
          <cell r="V578">
            <v>40877</v>
          </cell>
          <cell r="W578">
            <v>41125</v>
          </cell>
          <cell r="X578">
            <v>41205</v>
          </cell>
          <cell r="Y578">
            <v>0</v>
          </cell>
          <cell r="Z578">
            <v>40884</v>
          </cell>
          <cell r="AA578">
            <v>40884</v>
          </cell>
          <cell r="AB578">
            <v>40884</v>
          </cell>
          <cell r="AC578">
            <v>41093</v>
          </cell>
          <cell r="AD578">
            <v>41107</v>
          </cell>
          <cell r="AE578">
            <v>41070</v>
          </cell>
          <cell r="AF578">
            <v>41073</v>
          </cell>
          <cell r="AG578">
            <v>0</v>
          </cell>
          <cell r="AH578">
            <v>41175</v>
          </cell>
          <cell r="AI578" t="str">
            <v>-</v>
          </cell>
          <cell r="AJ578">
            <v>141</v>
          </cell>
          <cell r="AK578">
            <v>46.857142857142854</v>
          </cell>
          <cell r="AL578">
            <v>0</v>
          </cell>
          <cell r="AM578">
            <v>0</v>
          </cell>
          <cell r="AN578">
            <v>0</v>
          </cell>
          <cell r="AO578">
            <v>0</v>
          </cell>
          <cell r="AP578">
            <v>0</v>
          </cell>
          <cell r="AQ578">
            <v>0</v>
          </cell>
          <cell r="AR578">
            <v>0</v>
          </cell>
          <cell r="AS578">
            <v>0</v>
          </cell>
          <cell r="AT578">
            <v>0</v>
          </cell>
          <cell r="AU578">
            <v>0</v>
          </cell>
          <cell r="AV578">
            <v>41122</v>
          </cell>
          <cell r="AW578">
            <v>0</v>
          </cell>
          <cell r="AX578">
            <v>41130</v>
          </cell>
          <cell r="AY578">
            <v>41226</v>
          </cell>
          <cell r="AZ578">
            <v>349</v>
          </cell>
          <cell r="BA578">
            <v>176</v>
          </cell>
          <cell r="BB578" t="str">
            <v>Late</v>
          </cell>
          <cell r="BC578" t="str">
            <v/>
          </cell>
          <cell r="BD578" t="str">
            <v>EXW</v>
          </cell>
          <cell r="BE578" t="str">
            <v>ARVADA</v>
          </cell>
          <cell r="BF578" t="str">
            <v>Singapore</v>
          </cell>
          <cell r="BG578" t="str">
            <v>EAR99</v>
          </cell>
          <cell r="BH578" t="str">
            <v>OE</v>
          </cell>
          <cell r="BI578">
            <v>0</v>
          </cell>
          <cell r="BJ578">
            <v>40884</v>
          </cell>
          <cell r="BK578">
            <v>40891</v>
          </cell>
          <cell r="BL578">
            <v>40893</v>
          </cell>
          <cell r="BM578">
            <v>40905</v>
          </cell>
          <cell r="BN578">
            <v>41219</v>
          </cell>
          <cell r="BO578">
            <v>41226</v>
          </cell>
          <cell r="BP578" t="str">
            <v>X</v>
          </cell>
          <cell r="BQ578" t="str">
            <v>X</v>
          </cell>
          <cell r="BR578">
            <v>41042</v>
          </cell>
          <cell r="BS578">
            <v>41019</v>
          </cell>
          <cell r="BT578" t="str">
            <v>X</v>
          </cell>
          <cell r="BU578">
            <v>577</v>
          </cell>
          <cell r="BV578">
            <v>570</v>
          </cell>
          <cell r="BW578">
            <v>0</v>
          </cell>
          <cell r="BX578">
            <v>0</v>
          </cell>
          <cell r="BY578">
            <v>0</v>
          </cell>
          <cell r="BZ578">
            <v>0</v>
          </cell>
          <cell r="CA578">
            <v>0</v>
          </cell>
          <cell r="CB578">
            <v>0</v>
          </cell>
          <cell r="CC578">
            <v>0</v>
          </cell>
          <cell r="CD578" t="str">
            <v>24/24/8  (total/submitted/approved)</v>
          </cell>
          <cell r="CE578">
            <v>0</v>
          </cell>
          <cell r="CF578">
            <v>0</v>
          </cell>
          <cell r="CG578">
            <v>0</v>
          </cell>
          <cell r="CH578">
            <v>0</v>
          </cell>
          <cell r="CI578">
            <v>0</v>
          </cell>
          <cell r="CJ578">
            <v>0</v>
          </cell>
          <cell r="CK578">
            <v>0</v>
          </cell>
          <cell r="CL578">
            <v>0</v>
          </cell>
          <cell r="CM578">
            <v>0</v>
          </cell>
          <cell r="CN578">
            <v>0</v>
          </cell>
          <cell r="CO578">
            <v>0</v>
          </cell>
        </row>
        <row r="579">
          <cell r="B579" t="str">
            <v>A2073886-05-06</v>
          </cell>
          <cell r="C579" t="str">
            <v>SAJ/Jurong Aromatics Corp</v>
          </cell>
          <cell r="D579" t="str">
            <v>Boening</v>
          </cell>
          <cell r="E579">
            <v>0</v>
          </cell>
          <cell r="F579">
            <v>0</v>
          </cell>
          <cell r="G579">
            <v>0</v>
          </cell>
          <cell r="H579" t="str">
            <v>Kursten</v>
          </cell>
          <cell r="I579" t="str">
            <v>SNT38E-1047</v>
          </cell>
          <cell r="J579">
            <v>0</v>
          </cell>
          <cell r="K579">
            <v>0</v>
          </cell>
          <cell r="L579">
            <v>0</v>
          </cell>
          <cell r="M579">
            <v>2</v>
          </cell>
          <cell r="N579" t="str">
            <v>LMV311</v>
          </cell>
          <cell r="O579">
            <v>261123</v>
          </cell>
          <cell r="P579">
            <v>0</v>
          </cell>
          <cell r="Q579" t="str">
            <v>MCPX</v>
          </cell>
          <cell r="R579" t="str">
            <v>PB</v>
          </cell>
          <cell r="S579" t="str">
            <v>Y</v>
          </cell>
          <cell r="T579" t="str">
            <v>no</v>
          </cell>
          <cell r="U579">
            <v>0</v>
          </cell>
          <cell r="V579">
            <v>40877</v>
          </cell>
          <cell r="W579">
            <v>41125</v>
          </cell>
          <cell r="X579">
            <v>41205</v>
          </cell>
          <cell r="Y579">
            <v>0</v>
          </cell>
          <cell r="Z579">
            <v>40884</v>
          </cell>
          <cell r="AA579">
            <v>40884</v>
          </cell>
          <cell r="AB579">
            <v>40884</v>
          </cell>
          <cell r="AC579">
            <v>41093</v>
          </cell>
          <cell r="AD579">
            <v>41107</v>
          </cell>
          <cell r="AE579">
            <v>41070</v>
          </cell>
          <cell r="AF579">
            <v>41073</v>
          </cell>
          <cell r="AG579">
            <v>0</v>
          </cell>
          <cell r="AH579">
            <v>41175</v>
          </cell>
          <cell r="AI579" t="str">
            <v>-</v>
          </cell>
          <cell r="AJ579">
            <v>141</v>
          </cell>
          <cell r="AK579">
            <v>46.857142857142854</v>
          </cell>
          <cell r="AL579">
            <v>0</v>
          </cell>
          <cell r="AM579">
            <v>0</v>
          </cell>
          <cell r="AN579">
            <v>0</v>
          </cell>
          <cell r="AO579">
            <v>0</v>
          </cell>
          <cell r="AP579">
            <v>0</v>
          </cell>
          <cell r="AQ579">
            <v>0</v>
          </cell>
          <cell r="AR579">
            <v>0</v>
          </cell>
          <cell r="AS579">
            <v>0</v>
          </cell>
          <cell r="AT579">
            <v>0</v>
          </cell>
          <cell r="AU579">
            <v>0</v>
          </cell>
          <cell r="AV579">
            <v>41122</v>
          </cell>
          <cell r="AW579">
            <v>0</v>
          </cell>
          <cell r="AX579">
            <v>41134</v>
          </cell>
          <cell r="AY579">
            <v>41226</v>
          </cell>
          <cell r="AZ579">
            <v>349</v>
          </cell>
          <cell r="BA579">
            <v>176</v>
          </cell>
          <cell r="BB579" t="str">
            <v>Late</v>
          </cell>
          <cell r="BC579" t="str">
            <v/>
          </cell>
          <cell r="BD579" t="str">
            <v>EXW</v>
          </cell>
          <cell r="BE579" t="str">
            <v>ARVADA</v>
          </cell>
          <cell r="BF579" t="str">
            <v>Singapore</v>
          </cell>
          <cell r="BG579" t="str">
            <v>EAR99</v>
          </cell>
          <cell r="BH579" t="str">
            <v>OE</v>
          </cell>
          <cell r="BI579">
            <v>0</v>
          </cell>
          <cell r="BJ579">
            <v>40884</v>
          </cell>
          <cell r="BK579">
            <v>40891</v>
          </cell>
          <cell r="BL579">
            <v>40893</v>
          </cell>
          <cell r="BM579">
            <v>40905</v>
          </cell>
          <cell r="BN579">
            <v>41219</v>
          </cell>
          <cell r="BO579">
            <v>41226</v>
          </cell>
          <cell r="BP579" t="str">
            <v>X</v>
          </cell>
          <cell r="BQ579" t="str">
            <v>X</v>
          </cell>
          <cell r="BR579">
            <v>41042</v>
          </cell>
          <cell r="BS579">
            <v>41019</v>
          </cell>
          <cell r="BT579" t="str">
            <v>X</v>
          </cell>
          <cell r="BU579">
            <v>577</v>
          </cell>
          <cell r="BV579">
            <v>570</v>
          </cell>
          <cell r="BW579">
            <v>0</v>
          </cell>
          <cell r="BX579">
            <v>0</v>
          </cell>
          <cell r="BY579">
            <v>0</v>
          </cell>
          <cell r="BZ579">
            <v>0</v>
          </cell>
          <cell r="CA579">
            <v>0</v>
          </cell>
          <cell r="CB579">
            <v>0</v>
          </cell>
          <cell r="CC579">
            <v>0</v>
          </cell>
          <cell r="CD579" t="str">
            <v>22/22/8  (total/submitted/approved)</v>
          </cell>
          <cell r="CE579">
            <v>0</v>
          </cell>
          <cell r="CF579">
            <v>0</v>
          </cell>
          <cell r="CG579">
            <v>0</v>
          </cell>
          <cell r="CH579">
            <v>0</v>
          </cell>
          <cell r="CI579">
            <v>0</v>
          </cell>
          <cell r="CJ579">
            <v>0</v>
          </cell>
          <cell r="CK579">
            <v>0</v>
          </cell>
          <cell r="CL579">
            <v>0</v>
          </cell>
          <cell r="CM579">
            <v>0</v>
          </cell>
          <cell r="CN579">
            <v>0</v>
          </cell>
          <cell r="CO579">
            <v>0</v>
          </cell>
        </row>
        <row r="580">
          <cell r="B580" t="str">
            <v>A2073886-07-08</v>
          </cell>
          <cell r="C580" t="str">
            <v>SAJ/Jurong Aromatics Corp</v>
          </cell>
          <cell r="D580" t="str">
            <v>Boening</v>
          </cell>
          <cell r="E580">
            <v>0</v>
          </cell>
          <cell r="F580">
            <v>0</v>
          </cell>
          <cell r="G580">
            <v>0</v>
          </cell>
          <cell r="H580" t="str">
            <v>Kursten</v>
          </cell>
          <cell r="I580" t="str">
            <v>SNT38E-1047</v>
          </cell>
          <cell r="J580">
            <v>0</v>
          </cell>
          <cell r="K580">
            <v>0</v>
          </cell>
          <cell r="L580">
            <v>0</v>
          </cell>
          <cell r="M580">
            <v>2</v>
          </cell>
          <cell r="N580" t="str">
            <v>LMV801Z</v>
          </cell>
          <cell r="O580">
            <v>214546</v>
          </cell>
          <cell r="P580">
            <v>0</v>
          </cell>
          <cell r="Q580" t="str">
            <v>MCPX</v>
          </cell>
          <cell r="R580" t="str">
            <v>PB</v>
          </cell>
          <cell r="S580" t="str">
            <v>Y</v>
          </cell>
          <cell r="T580" t="str">
            <v>no</v>
          </cell>
          <cell r="U580">
            <v>0</v>
          </cell>
          <cell r="V580">
            <v>40877</v>
          </cell>
          <cell r="W580">
            <v>41125</v>
          </cell>
          <cell r="X580">
            <v>41205</v>
          </cell>
          <cell r="Y580">
            <v>0</v>
          </cell>
          <cell r="Z580">
            <v>40884</v>
          </cell>
          <cell r="AA580">
            <v>40884</v>
          </cell>
          <cell r="AB580">
            <v>40884</v>
          </cell>
          <cell r="AC580">
            <v>41093</v>
          </cell>
          <cell r="AD580">
            <v>41107</v>
          </cell>
          <cell r="AE580">
            <v>41070</v>
          </cell>
          <cell r="AF580">
            <v>41073</v>
          </cell>
          <cell r="AG580">
            <v>0</v>
          </cell>
          <cell r="AH580">
            <v>41175</v>
          </cell>
          <cell r="AI580" t="str">
            <v>-</v>
          </cell>
          <cell r="AJ580">
            <v>141</v>
          </cell>
          <cell r="AK580">
            <v>46.857142857142854</v>
          </cell>
          <cell r="AL580">
            <v>0</v>
          </cell>
          <cell r="AM580">
            <v>0</v>
          </cell>
          <cell r="AN580">
            <v>0</v>
          </cell>
          <cell r="AO580">
            <v>0</v>
          </cell>
          <cell r="AP580">
            <v>0</v>
          </cell>
          <cell r="AQ580">
            <v>0</v>
          </cell>
          <cell r="AR580">
            <v>0</v>
          </cell>
          <cell r="AS580">
            <v>0</v>
          </cell>
          <cell r="AT580">
            <v>0</v>
          </cell>
          <cell r="AU580">
            <v>0</v>
          </cell>
          <cell r="AV580">
            <v>41073</v>
          </cell>
          <cell r="AW580">
            <v>0</v>
          </cell>
          <cell r="AX580">
            <v>41080</v>
          </cell>
          <cell r="AY580">
            <v>41226</v>
          </cell>
          <cell r="AZ580">
            <v>349</v>
          </cell>
          <cell r="BA580">
            <v>141</v>
          </cell>
          <cell r="BB580" t="str">
            <v>On-Time/Early</v>
          </cell>
          <cell r="BC580" t="str">
            <v/>
          </cell>
          <cell r="BD580" t="str">
            <v>EXW</v>
          </cell>
          <cell r="BE580" t="str">
            <v>ARVADA</v>
          </cell>
          <cell r="BF580" t="str">
            <v>Singapore</v>
          </cell>
          <cell r="BG580" t="str">
            <v>EAR99</v>
          </cell>
          <cell r="BH580" t="str">
            <v>OE</v>
          </cell>
          <cell r="BI580">
            <v>0</v>
          </cell>
          <cell r="BJ580">
            <v>40884</v>
          </cell>
          <cell r="BK580">
            <v>40891</v>
          </cell>
          <cell r="BL580">
            <v>40893</v>
          </cell>
          <cell r="BM580">
            <v>40905</v>
          </cell>
          <cell r="BN580">
            <v>41219</v>
          </cell>
          <cell r="BO580">
            <v>41226</v>
          </cell>
          <cell r="BP580" t="str">
            <v>X</v>
          </cell>
          <cell r="BQ580" t="str">
            <v>X</v>
          </cell>
          <cell r="BR580">
            <v>41042</v>
          </cell>
          <cell r="BS580">
            <v>41019</v>
          </cell>
          <cell r="BT580" t="str">
            <v>X</v>
          </cell>
          <cell r="BU580">
            <v>577</v>
          </cell>
          <cell r="BV580">
            <v>570</v>
          </cell>
          <cell r="BW580">
            <v>0</v>
          </cell>
          <cell r="BX580">
            <v>0</v>
          </cell>
          <cell r="BY580">
            <v>0</v>
          </cell>
          <cell r="BZ580">
            <v>0</v>
          </cell>
          <cell r="CA580">
            <v>0</v>
          </cell>
          <cell r="CB580">
            <v>0</v>
          </cell>
          <cell r="CC580">
            <v>0</v>
          </cell>
          <cell r="CD580" t="str">
            <v>24/24/8  (total/submitted/approved)</v>
          </cell>
          <cell r="CE580">
            <v>0</v>
          </cell>
          <cell r="CF580">
            <v>0</v>
          </cell>
          <cell r="CG580">
            <v>0</v>
          </cell>
          <cell r="CH580">
            <v>0</v>
          </cell>
          <cell r="CI580">
            <v>0</v>
          </cell>
          <cell r="CJ580">
            <v>0</v>
          </cell>
          <cell r="CK580">
            <v>0</v>
          </cell>
          <cell r="CL580">
            <v>0</v>
          </cell>
          <cell r="CM580">
            <v>0</v>
          </cell>
          <cell r="CN580">
            <v>0</v>
          </cell>
          <cell r="CO580">
            <v>0</v>
          </cell>
        </row>
        <row r="581">
          <cell r="B581" t="str">
            <v>A2073886-09-10</v>
          </cell>
          <cell r="C581" t="str">
            <v>SAJ/Jurong Aromatics Corp</v>
          </cell>
          <cell r="D581" t="str">
            <v>Boening</v>
          </cell>
          <cell r="E581">
            <v>0</v>
          </cell>
          <cell r="F581">
            <v>0</v>
          </cell>
          <cell r="G581">
            <v>0</v>
          </cell>
          <cell r="H581" t="str">
            <v>Kursten</v>
          </cell>
          <cell r="I581" t="str">
            <v>SNT38E-1047</v>
          </cell>
          <cell r="J581">
            <v>0</v>
          </cell>
          <cell r="K581">
            <v>0</v>
          </cell>
          <cell r="L581">
            <v>0</v>
          </cell>
          <cell r="M581">
            <v>2</v>
          </cell>
          <cell r="N581" t="str">
            <v>LMV311Z</v>
          </cell>
          <cell r="O581">
            <v>245638</v>
          </cell>
          <cell r="P581">
            <v>0</v>
          </cell>
          <cell r="Q581" t="str">
            <v>MCPX</v>
          </cell>
          <cell r="R581" t="str">
            <v>PB</v>
          </cell>
          <cell r="S581" t="str">
            <v>Y</v>
          </cell>
          <cell r="T581" t="str">
            <v>no</v>
          </cell>
          <cell r="U581">
            <v>0</v>
          </cell>
          <cell r="V581">
            <v>40877</v>
          </cell>
          <cell r="W581">
            <v>41125</v>
          </cell>
          <cell r="X581">
            <v>41205</v>
          </cell>
          <cell r="Y581">
            <v>0</v>
          </cell>
          <cell r="Z581">
            <v>40884</v>
          </cell>
          <cell r="AA581">
            <v>40884</v>
          </cell>
          <cell r="AB581">
            <v>40884</v>
          </cell>
          <cell r="AC581">
            <v>41093</v>
          </cell>
          <cell r="AD581">
            <v>41107</v>
          </cell>
          <cell r="AE581">
            <v>41070</v>
          </cell>
          <cell r="AF581">
            <v>41073</v>
          </cell>
          <cell r="AG581">
            <v>0</v>
          </cell>
          <cell r="AH581">
            <v>41175</v>
          </cell>
          <cell r="AI581" t="str">
            <v>-</v>
          </cell>
          <cell r="AJ581">
            <v>141</v>
          </cell>
          <cell r="AK581">
            <v>46.857142857142854</v>
          </cell>
          <cell r="AL581">
            <v>0</v>
          </cell>
          <cell r="AM581">
            <v>0</v>
          </cell>
          <cell r="AN581">
            <v>0</v>
          </cell>
          <cell r="AO581">
            <v>0</v>
          </cell>
          <cell r="AP581">
            <v>0</v>
          </cell>
          <cell r="AQ581">
            <v>0</v>
          </cell>
          <cell r="AR581">
            <v>0</v>
          </cell>
          <cell r="AS581">
            <v>0</v>
          </cell>
          <cell r="AT581">
            <v>0</v>
          </cell>
          <cell r="AU581">
            <v>0</v>
          </cell>
          <cell r="AV581">
            <v>41122</v>
          </cell>
          <cell r="AW581">
            <v>0</v>
          </cell>
          <cell r="AX581">
            <v>41134</v>
          </cell>
          <cell r="AY581">
            <v>41226</v>
          </cell>
          <cell r="AZ581">
            <v>349</v>
          </cell>
          <cell r="BA581">
            <v>176</v>
          </cell>
          <cell r="BB581" t="str">
            <v>Late</v>
          </cell>
          <cell r="BC581" t="str">
            <v/>
          </cell>
          <cell r="BD581" t="str">
            <v>EXW</v>
          </cell>
          <cell r="BE581" t="str">
            <v>ARVADA</v>
          </cell>
          <cell r="BF581" t="str">
            <v>Singapore</v>
          </cell>
          <cell r="BG581" t="str">
            <v>EAR99</v>
          </cell>
          <cell r="BH581" t="str">
            <v>OE</v>
          </cell>
          <cell r="BI581">
            <v>0</v>
          </cell>
          <cell r="BJ581">
            <v>40884</v>
          </cell>
          <cell r="BK581">
            <v>40891</v>
          </cell>
          <cell r="BL581">
            <v>40893</v>
          </cell>
          <cell r="BM581">
            <v>40905</v>
          </cell>
          <cell r="BN581">
            <v>41219</v>
          </cell>
          <cell r="BO581">
            <v>41226</v>
          </cell>
          <cell r="BP581" t="str">
            <v>X</v>
          </cell>
          <cell r="BQ581" t="str">
            <v>X</v>
          </cell>
          <cell r="BR581">
            <v>41042</v>
          </cell>
          <cell r="BS581">
            <v>41019</v>
          </cell>
          <cell r="BT581" t="str">
            <v>X</v>
          </cell>
          <cell r="BU581">
            <v>577</v>
          </cell>
          <cell r="BV581">
            <v>570</v>
          </cell>
          <cell r="BW581">
            <v>0</v>
          </cell>
          <cell r="BX581">
            <v>0</v>
          </cell>
          <cell r="BY581">
            <v>0</v>
          </cell>
          <cell r="BZ581">
            <v>0</v>
          </cell>
          <cell r="CA581">
            <v>0</v>
          </cell>
          <cell r="CB581">
            <v>0</v>
          </cell>
          <cell r="CC581">
            <v>0</v>
          </cell>
          <cell r="CD581" t="str">
            <v>23/23/6  (total/submitted/approved)</v>
          </cell>
          <cell r="CE581">
            <v>0</v>
          </cell>
          <cell r="CF581">
            <v>0</v>
          </cell>
          <cell r="CG581">
            <v>0</v>
          </cell>
          <cell r="CH581">
            <v>0</v>
          </cell>
          <cell r="CI581">
            <v>0</v>
          </cell>
          <cell r="CJ581">
            <v>0</v>
          </cell>
          <cell r="CK581">
            <v>0</v>
          </cell>
          <cell r="CL581">
            <v>0</v>
          </cell>
          <cell r="CM581">
            <v>0</v>
          </cell>
          <cell r="CN581">
            <v>0</v>
          </cell>
          <cell r="CO581">
            <v>0</v>
          </cell>
        </row>
        <row r="582">
          <cell r="B582" t="str">
            <v>A2073886-11-12</v>
          </cell>
          <cell r="C582" t="str">
            <v>SAJ/Jurong Aromatics Corp</v>
          </cell>
          <cell r="D582" t="str">
            <v>Boening</v>
          </cell>
          <cell r="E582">
            <v>0</v>
          </cell>
          <cell r="F582">
            <v>0</v>
          </cell>
          <cell r="G582">
            <v>0</v>
          </cell>
          <cell r="H582" t="str">
            <v>Kursten</v>
          </cell>
          <cell r="I582" t="str">
            <v>SNT38E-1047</v>
          </cell>
          <cell r="J582">
            <v>0</v>
          </cell>
          <cell r="K582">
            <v>0</v>
          </cell>
          <cell r="L582">
            <v>0</v>
          </cell>
          <cell r="M582">
            <v>2</v>
          </cell>
          <cell r="N582" t="str">
            <v>LMV311Z</v>
          </cell>
          <cell r="O582">
            <v>272067</v>
          </cell>
          <cell r="P582">
            <v>0</v>
          </cell>
          <cell r="Q582" t="str">
            <v>MCPX</v>
          </cell>
          <cell r="R582" t="str">
            <v>PB</v>
          </cell>
          <cell r="S582" t="str">
            <v>Y</v>
          </cell>
          <cell r="T582" t="str">
            <v>no</v>
          </cell>
          <cell r="U582">
            <v>0</v>
          </cell>
          <cell r="V582">
            <v>40877</v>
          </cell>
          <cell r="W582">
            <v>41125</v>
          </cell>
          <cell r="X582">
            <v>41205</v>
          </cell>
          <cell r="Y582">
            <v>0</v>
          </cell>
          <cell r="Z582">
            <v>40884</v>
          </cell>
          <cell r="AA582">
            <v>40884</v>
          </cell>
          <cell r="AB582">
            <v>40884</v>
          </cell>
          <cell r="AC582">
            <v>41093</v>
          </cell>
          <cell r="AD582">
            <v>41107</v>
          </cell>
          <cell r="AE582">
            <v>41070</v>
          </cell>
          <cell r="AF582">
            <v>41073</v>
          </cell>
          <cell r="AG582">
            <v>0</v>
          </cell>
          <cell r="AH582">
            <v>41175</v>
          </cell>
          <cell r="AI582" t="str">
            <v>-</v>
          </cell>
          <cell r="AJ582">
            <v>141</v>
          </cell>
          <cell r="AK582">
            <v>46.857142857142854</v>
          </cell>
          <cell r="AL582">
            <v>0</v>
          </cell>
          <cell r="AM582">
            <v>0</v>
          </cell>
          <cell r="AN582">
            <v>0</v>
          </cell>
          <cell r="AO582">
            <v>0</v>
          </cell>
          <cell r="AP582">
            <v>0</v>
          </cell>
          <cell r="AQ582">
            <v>0</v>
          </cell>
          <cell r="AR582">
            <v>0</v>
          </cell>
          <cell r="AS582">
            <v>0</v>
          </cell>
          <cell r="AT582">
            <v>0</v>
          </cell>
          <cell r="AU582">
            <v>0</v>
          </cell>
          <cell r="AV582">
            <v>41122</v>
          </cell>
          <cell r="AW582">
            <v>0</v>
          </cell>
          <cell r="AX582">
            <v>41135</v>
          </cell>
          <cell r="AY582">
            <v>41226</v>
          </cell>
          <cell r="AZ582">
            <v>349</v>
          </cell>
          <cell r="BA582">
            <v>176</v>
          </cell>
          <cell r="BB582" t="str">
            <v>Late</v>
          </cell>
          <cell r="BC582" t="str">
            <v/>
          </cell>
          <cell r="BD582" t="str">
            <v>EXW</v>
          </cell>
          <cell r="BE582" t="str">
            <v>ARVADA</v>
          </cell>
          <cell r="BF582" t="str">
            <v>Singapore</v>
          </cell>
          <cell r="BG582" t="str">
            <v>EAR99</v>
          </cell>
          <cell r="BH582" t="str">
            <v>OE</v>
          </cell>
          <cell r="BI582">
            <v>0</v>
          </cell>
          <cell r="BJ582">
            <v>40884</v>
          </cell>
          <cell r="BK582">
            <v>40891</v>
          </cell>
          <cell r="BL582">
            <v>40893</v>
          </cell>
          <cell r="BM582">
            <v>40905</v>
          </cell>
          <cell r="BN582">
            <v>41219</v>
          </cell>
          <cell r="BO582">
            <v>41226</v>
          </cell>
          <cell r="BP582" t="str">
            <v>X</v>
          </cell>
          <cell r="BQ582" t="str">
            <v>X</v>
          </cell>
          <cell r="BR582">
            <v>41042</v>
          </cell>
          <cell r="BS582">
            <v>41019</v>
          </cell>
          <cell r="BT582" t="str">
            <v>X</v>
          </cell>
          <cell r="BU582">
            <v>577</v>
          </cell>
          <cell r="BV582">
            <v>570</v>
          </cell>
          <cell r="BW582">
            <v>0</v>
          </cell>
          <cell r="BX582">
            <v>0</v>
          </cell>
          <cell r="BY582">
            <v>0</v>
          </cell>
          <cell r="BZ582">
            <v>0</v>
          </cell>
          <cell r="CA582">
            <v>0</v>
          </cell>
          <cell r="CB582">
            <v>0</v>
          </cell>
          <cell r="CC582">
            <v>0</v>
          </cell>
          <cell r="CD582" t="str">
            <v>25/25/8 (total/submitted/approved)</v>
          </cell>
          <cell r="CE582">
            <v>0</v>
          </cell>
          <cell r="CF582">
            <v>0</v>
          </cell>
          <cell r="CG582">
            <v>0</v>
          </cell>
          <cell r="CH582">
            <v>0</v>
          </cell>
          <cell r="CI582">
            <v>0</v>
          </cell>
          <cell r="CJ582">
            <v>0</v>
          </cell>
          <cell r="CK582">
            <v>0</v>
          </cell>
          <cell r="CL582">
            <v>0</v>
          </cell>
          <cell r="CM582">
            <v>0</v>
          </cell>
          <cell r="CN582">
            <v>0</v>
          </cell>
          <cell r="CO582">
            <v>0</v>
          </cell>
        </row>
        <row r="583">
          <cell r="B583" t="str">
            <v>C2106199-01-02</v>
          </cell>
          <cell r="C583" t="str">
            <v>National Process Equipment, Inc.</v>
          </cell>
          <cell r="D583" t="str">
            <v>Fox</v>
          </cell>
          <cell r="E583">
            <v>0</v>
          </cell>
          <cell r="F583">
            <v>0</v>
          </cell>
          <cell r="G583">
            <v>0</v>
          </cell>
          <cell r="H583" t="str">
            <v>Margaret</v>
          </cell>
          <cell r="I583" t="str">
            <v>PUR438883</v>
          </cell>
          <cell r="J583" t="str">
            <v>D3410A-D4210B</v>
          </cell>
          <cell r="K583">
            <v>0</v>
          </cell>
          <cell r="L583" t="str">
            <v>Chapman</v>
          </cell>
          <cell r="M583">
            <v>1</v>
          </cell>
          <cell r="N583" t="str">
            <v>LMC-311F</v>
          </cell>
          <cell r="O583">
            <v>271850.08</v>
          </cell>
          <cell r="P583">
            <v>0</v>
          </cell>
          <cell r="Q583" t="str">
            <v>STD</v>
          </cell>
          <cell r="R583" t="str">
            <v>CA</v>
          </cell>
          <cell r="S583">
            <v>0</v>
          </cell>
          <cell r="T583">
            <v>0</v>
          </cell>
          <cell r="U583">
            <v>0</v>
          </cell>
          <cell r="V583">
            <v>40961</v>
          </cell>
          <cell r="W583">
            <v>41136</v>
          </cell>
          <cell r="X583">
            <v>41136</v>
          </cell>
          <cell r="Y583">
            <v>0</v>
          </cell>
          <cell r="Z583">
            <v>40968</v>
          </cell>
          <cell r="AA583">
            <v>40968</v>
          </cell>
          <cell r="AB583">
            <v>40975</v>
          </cell>
          <cell r="AC583">
            <v>41024</v>
          </cell>
          <cell r="AD583">
            <v>41038</v>
          </cell>
          <cell r="AE583">
            <v>41072</v>
          </cell>
          <cell r="AF583">
            <v>41076</v>
          </cell>
          <cell r="AG583">
            <v>0</v>
          </cell>
          <cell r="AH583">
            <v>41106</v>
          </cell>
          <cell r="AI583" t="str">
            <v>-</v>
          </cell>
          <cell r="AJ583">
            <v>83</v>
          </cell>
          <cell r="AK583">
            <v>25</v>
          </cell>
          <cell r="AL583">
            <v>0</v>
          </cell>
          <cell r="AM583">
            <v>0</v>
          </cell>
          <cell r="AN583">
            <v>0</v>
          </cell>
          <cell r="AO583">
            <v>0</v>
          </cell>
          <cell r="AP583">
            <v>0</v>
          </cell>
          <cell r="AQ583">
            <v>0</v>
          </cell>
          <cell r="AR583">
            <v>41045</v>
          </cell>
          <cell r="AS583">
            <v>41060</v>
          </cell>
          <cell r="AT583">
            <v>0</v>
          </cell>
          <cell r="AU583">
            <v>0</v>
          </cell>
          <cell r="AV583">
            <v>41047</v>
          </cell>
          <cell r="AW583">
            <v>0</v>
          </cell>
          <cell r="AX583">
            <v>41049</v>
          </cell>
          <cell r="AY583">
            <v>41144</v>
          </cell>
          <cell r="AZ583">
            <v>183</v>
          </cell>
          <cell r="BA583">
            <v>63</v>
          </cell>
          <cell r="BB583" t="str">
            <v>On-Time/Early</v>
          </cell>
          <cell r="BC583" t="str">
            <v/>
          </cell>
          <cell r="BD583" t="str">
            <v>EXW</v>
          </cell>
          <cell r="BE583" t="str">
            <v>ARVADA</v>
          </cell>
          <cell r="BF583" t="str">
            <v>CANADA</v>
          </cell>
          <cell r="BG583">
            <v>0</v>
          </cell>
          <cell r="BH583" t="str">
            <v>DK</v>
          </cell>
          <cell r="BI583">
            <v>0</v>
          </cell>
          <cell r="BJ583">
            <v>40968</v>
          </cell>
          <cell r="BK583">
            <v>40975</v>
          </cell>
          <cell r="BL583">
            <v>40982</v>
          </cell>
          <cell r="BM583">
            <v>40989</v>
          </cell>
          <cell r="BN583">
            <v>41150</v>
          </cell>
          <cell r="BO583">
            <v>41157</v>
          </cell>
          <cell r="BP583" t="str">
            <v>X</v>
          </cell>
          <cell r="BQ583" t="str">
            <v>X</v>
          </cell>
          <cell r="BR583" t="str">
            <v>X</v>
          </cell>
          <cell r="BS583" t="str">
            <v>X</v>
          </cell>
          <cell r="BT583" t="str">
            <v>X</v>
          </cell>
          <cell r="BU583" t="str">
            <v>X</v>
          </cell>
          <cell r="BV583" t="str">
            <v>X</v>
          </cell>
          <cell r="BW583">
            <v>0</v>
          </cell>
          <cell r="BX583">
            <v>0</v>
          </cell>
          <cell r="BY583">
            <v>0</v>
          </cell>
          <cell r="BZ583" t="str">
            <v>X</v>
          </cell>
          <cell r="CA583" t="str">
            <v>X</v>
          </cell>
          <cell r="CB583" t="str">
            <v>X</v>
          </cell>
          <cell r="CC583">
            <v>1</v>
          </cell>
          <cell r="CD583">
            <v>0</v>
          </cell>
          <cell r="CE583">
            <v>0</v>
          </cell>
          <cell r="CF583">
            <v>0</v>
          </cell>
          <cell r="CG583">
            <v>0</v>
          </cell>
          <cell r="CH583">
            <v>0</v>
          </cell>
          <cell r="CI583">
            <v>0</v>
          </cell>
          <cell r="CJ583">
            <v>0</v>
          </cell>
          <cell r="CK583">
            <v>0</v>
          </cell>
          <cell r="CL583">
            <v>0</v>
          </cell>
          <cell r="CM583">
            <v>0</v>
          </cell>
          <cell r="CN583">
            <v>0</v>
          </cell>
          <cell r="CO583">
            <v>0</v>
          </cell>
        </row>
        <row r="584">
          <cell r="B584" t="str">
            <v>C2052541-01-02</v>
          </cell>
          <cell r="C584" t="str">
            <v>UOP/Jurong Aromatics</v>
          </cell>
          <cell r="D584" t="str">
            <v>Boening</v>
          </cell>
          <cell r="E584">
            <v>0</v>
          </cell>
          <cell r="F584">
            <v>0</v>
          </cell>
          <cell r="G584">
            <v>0</v>
          </cell>
          <cell r="H584" t="str">
            <v>Audrey</v>
          </cell>
          <cell r="I584">
            <v>4500419448</v>
          </cell>
          <cell r="J584">
            <v>0</v>
          </cell>
          <cell r="K584">
            <v>0</v>
          </cell>
          <cell r="L584">
            <v>0</v>
          </cell>
          <cell r="M584">
            <v>2</v>
          </cell>
          <cell r="N584" t="str">
            <v>LMC-311P</v>
          </cell>
          <cell r="O584">
            <v>292413.15999999997</v>
          </cell>
          <cell r="P584">
            <v>0</v>
          </cell>
          <cell r="Q584" t="str">
            <v>MCPX</v>
          </cell>
          <cell r="R584" t="str">
            <v>CA</v>
          </cell>
          <cell r="S584" t="str">
            <v>N</v>
          </cell>
          <cell r="T584" t="str">
            <v>N</v>
          </cell>
          <cell r="U584">
            <v>0</v>
          </cell>
          <cell r="V584">
            <v>40822</v>
          </cell>
          <cell r="W584">
            <v>41136</v>
          </cell>
          <cell r="X584">
            <v>41136</v>
          </cell>
          <cell r="Y584">
            <v>0</v>
          </cell>
          <cell r="Z584">
            <v>40829</v>
          </cell>
          <cell r="AA584">
            <v>40829</v>
          </cell>
          <cell r="AB584">
            <v>40836</v>
          </cell>
          <cell r="AC584">
            <v>41024</v>
          </cell>
          <cell r="AD584">
            <v>41038</v>
          </cell>
          <cell r="AE584">
            <v>41072</v>
          </cell>
          <cell r="AF584">
            <v>41076</v>
          </cell>
          <cell r="AG584">
            <v>0</v>
          </cell>
          <cell r="AH584">
            <v>41106</v>
          </cell>
          <cell r="AI584" t="str">
            <v>-</v>
          </cell>
          <cell r="AJ584">
            <v>182</v>
          </cell>
          <cell r="AK584">
            <v>44.857142857142854</v>
          </cell>
          <cell r="AL584">
            <v>0</v>
          </cell>
          <cell r="AM584">
            <v>0</v>
          </cell>
          <cell r="AN584">
            <v>0</v>
          </cell>
          <cell r="AO584">
            <v>0</v>
          </cell>
          <cell r="AP584">
            <v>0</v>
          </cell>
          <cell r="AQ584">
            <v>0</v>
          </cell>
          <cell r="AR584">
            <v>41039</v>
          </cell>
          <cell r="AS584">
            <v>0</v>
          </cell>
          <cell r="AT584">
            <v>0</v>
          </cell>
          <cell r="AU584">
            <v>0</v>
          </cell>
          <cell r="AV584">
            <v>41121</v>
          </cell>
          <cell r="AW584">
            <v>41169</v>
          </cell>
          <cell r="AX584">
            <v>41134</v>
          </cell>
          <cell r="AY584">
            <v>41121</v>
          </cell>
          <cell r="AZ584">
            <v>299</v>
          </cell>
          <cell r="BA584">
            <v>214</v>
          </cell>
          <cell r="BB584" t="str">
            <v>Late</v>
          </cell>
          <cell r="BC584" t="str">
            <v/>
          </cell>
          <cell r="BD584" t="str">
            <v xml:space="preserve">FCA </v>
          </cell>
          <cell r="BE584" t="str">
            <v>Arvada</v>
          </cell>
          <cell r="BF584" t="str">
            <v>Singapore</v>
          </cell>
          <cell r="BG584">
            <v>0</v>
          </cell>
          <cell r="BH584">
            <v>0</v>
          </cell>
          <cell r="BI584">
            <v>0</v>
          </cell>
          <cell r="BJ584">
            <v>40829</v>
          </cell>
          <cell r="BK584">
            <v>40836</v>
          </cell>
          <cell r="BL584">
            <v>40843</v>
          </cell>
          <cell r="BM584">
            <v>40850</v>
          </cell>
          <cell r="BN584">
            <v>41150</v>
          </cell>
          <cell r="BO584">
            <v>41157</v>
          </cell>
          <cell r="BP584" t="str">
            <v>x</v>
          </cell>
          <cell r="BQ584" t="str">
            <v>x</v>
          </cell>
          <cell r="BR584" t="str">
            <v>x</v>
          </cell>
          <cell r="BS584" t="str">
            <v>x</v>
          </cell>
          <cell r="BT584" t="str">
            <v>x</v>
          </cell>
          <cell r="BU584">
            <v>41318</v>
          </cell>
          <cell r="BV584">
            <v>41347</v>
          </cell>
          <cell r="BW584">
            <v>0</v>
          </cell>
          <cell r="BX584">
            <v>0</v>
          </cell>
          <cell r="BY584">
            <v>0</v>
          </cell>
          <cell r="BZ584" t="str">
            <v>x</v>
          </cell>
          <cell r="CA584" t="str">
            <v>x</v>
          </cell>
          <cell r="CB584" t="str">
            <v>x</v>
          </cell>
          <cell r="CC584">
            <v>1</v>
          </cell>
          <cell r="CD584">
            <v>0</v>
          </cell>
          <cell r="CE584">
            <v>0</v>
          </cell>
          <cell r="CF584">
            <v>0</v>
          </cell>
          <cell r="CG584">
            <v>0</v>
          </cell>
          <cell r="CH584">
            <v>0</v>
          </cell>
          <cell r="CI584">
            <v>0</v>
          </cell>
          <cell r="CJ584">
            <v>0</v>
          </cell>
          <cell r="CK584">
            <v>0</v>
          </cell>
          <cell r="CL584">
            <v>0</v>
          </cell>
          <cell r="CM584">
            <v>0</v>
          </cell>
          <cell r="CN584">
            <v>0</v>
          </cell>
          <cell r="CO584">
            <v>0</v>
          </cell>
        </row>
        <row r="585">
          <cell r="B585" t="str">
            <v>A1989227 (A1042427-01-02_conv)</v>
          </cell>
          <cell r="C585" t="str">
            <v>Aux Sable Liquid Products</v>
          </cell>
          <cell r="D585" t="str">
            <v>Kennedy</v>
          </cell>
          <cell r="E585">
            <v>0</v>
          </cell>
          <cell r="F585">
            <v>0</v>
          </cell>
          <cell r="G585">
            <v>0</v>
          </cell>
          <cell r="H585" t="str">
            <v>Christina</v>
          </cell>
          <cell r="I585" t="str">
            <v>PO-00007593-2</v>
          </cell>
          <cell r="J585">
            <v>0</v>
          </cell>
          <cell r="K585">
            <v>0</v>
          </cell>
          <cell r="L585">
            <v>0</v>
          </cell>
          <cell r="M585">
            <v>2</v>
          </cell>
          <cell r="N585" t="str">
            <v>CONV</v>
          </cell>
          <cell r="O585">
            <v>86709.34</v>
          </cell>
          <cell r="P585">
            <v>0</v>
          </cell>
          <cell r="Q585" t="str">
            <v>STD</v>
          </cell>
          <cell r="R585" t="str">
            <v>PA</v>
          </cell>
          <cell r="S585" t="str">
            <v>N</v>
          </cell>
          <cell r="T585" t="str">
            <v>no</v>
          </cell>
          <cell r="U585">
            <v>0</v>
          </cell>
          <cell r="V585">
            <v>40667</v>
          </cell>
          <cell r="W585">
            <v>41121</v>
          </cell>
          <cell r="X585">
            <v>41152</v>
          </cell>
          <cell r="Y585">
            <v>0</v>
          </cell>
          <cell r="Z585">
            <v>40674</v>
          </cell>
          <cell r="AA585">
            <v>40674</v>
          </cell>
          <cell r="AB585">
            <v>40674</v>
          </cell>
          <cell r="AC585">
            <v>41040</v>
          </cell>
          <cell r="AD585">
            <v>41054</v>
          </cell>
          <cell r="AE585">
            <v>41073</v>
          </cell>
          <cell r="AF585">
            <v>41076</v>
          </cell>
          <cell r="AG585">
            <v>0</v>
          </cell>
          <cell r="AH585">
            <v>41122</v>
          </cell>
          <cell r="AI585" t="str">
            <v>-</v>
          </cell>
          <cell r="AJ585">
            <v>293</v>
          </cell>
          <cell r="AK585">
            <v>69.285714285714292</v>
          </cell>
          <cell r="AL585">
            <v>0</v>
          </cell>
          <cell r="AM585">
            <v>0</v>
          </cell>
          <cell r="AN585">
            <v>0</v>
          </cell>
          <cell r="AO585">
            <v>0</v>
          </cell>
          <cell r="AP585">
            <v>40934</v>
          </cell>
          <cell r="AQ585">
            <v>0</v>
          </cell>
          <cell r="AR585">
            <v>0</v>
          </cell>
          <cell r="AS585">
            <v>0</v>
          </cell>
          <cell r="AT585">
            <v>0</v>
          </cell>
          <cell r="AU585">
            <v>0</v>
          </cell>
          <cell r="AV585">
            <v>41072</v>
          </cell>
          <cell r="AW585">
            <v>0</v>
          </cell>
          <cell r="AX585">
            <v>41074</v>
          </cell>
          <cell r="AY585">
            <v>41152</v>
          </cell>
          <cell r="AZ585">
            <v>485</v>
          </cell>
          <cell r="BA585">
            <v>290</v>
          </cell>
          <cell r="BB585" t="str">
            <v>On-Time/Early</v>
          </cell>
          <cell r="BC585" t="str">
            <v/>
          </cell>
          <cell r="BD585" t="str">
            <v>EXW</v>
          </cell>
          <cell r="BE585" t="str">
            <v>Arvada</v>
          </cell>
          <cell r="BF585" t="str">
            <v>China</v>
          </cell>
          <cell r="BG585">
            <v>0</v>
          </cell>
          <cell r="BH585">
            <v>0</v>
          </cell>
          <cell r="BI585">
            <v>0</v>
          </cell>
          <cell r="BJ585">
            <v>40674</v>
          </cell>
          <cell r="BK585">
            <v>40681</v>
          </cell>
          <cell r="BL585">
            <v>40681</v>
          </cell>
          <cell r="BM585">
            <v>40695</v>
          </cell>
          <cell r="BN585">
            <v>41166</v>
          </cell>
          <cell r="BO585">
            <v>41173</v>
          </cell>
          <cell r="BP585" t="str">
            <v>X</v>
          </cell>
          <cell r="BQ585" t="str">
            <v>X</v>
          </cell>
          <cell r="BR585" t="str">
            <v>X</v>
          </cell>
          <cell r="BS585" t="str">
            <v>X</v>
          </cell>
          <cell r="BT585" t="str">
            <v>X</v>
          </cell>
          <cell r="BU585" t="str">
            <v>X</v>
          </cell>
          <cell r="BV585" t="str">
            <v>X</v>
          </cell>
          <cell r="BW585">
            <v>0</v>
          </cell>
          <cell r="BX585">
            <v>0</v>
          </cell>
          <cell r="BY585">
            <v>0</v>
          </cell>
          <cell r="BZ585" t="str">
            <v>X</v>
          </cell>
          <cell r="CA585" t="str">
            <v>X</v>
          </cell>
          <cell r="CB585" t="str">
            <v>X</v>
          </cell>
          <cell r="CC585">
            <v>1</v>
          </cell>
          <cell r="CD585">
            <v>0</v>
          </cell>
          <cell r="CE585">
            <v>0</v>
          </cell>
          <cell r="CF585">
            <v>0</v>
          </cell>
          <cell r="CG585">
            <v>0</v>
          </cell>
          <cell r="CH585">
            <v>0</v>
          </cell>
          <cell r="CI585">
            <v>0</v>
          </cell>
          <cell r="CJ585">
            <v>0</v>
          </cell>
          <cell r="CK585">
            <v>0</v>
          </cell>
          <cell r="CL585">
            <v>0</v>
          </cell>
          <cell r="CM585">
            <v>0</v>
          </cell>
          <cell r="CN585">
            <v>0</v>
          </cell>
          <cell r="CO585">
            <v>0</v>
          </cell>
        </row>
        <row r="586">
          <cell r="B586" t="str">
            <v>C2092488-01</v>
          </cell>
          <cell r="C586" t="str">
            <v>Exterran</v>
          </cell>
          <cell r="D586" t="str">
            <v>Wesley</v>
          </cell>
          <cell r="E586">
            <v>0</v>
          </cell>
          <cell r="F586" t="str">
            <v>Miller</v>
          </cell>
          <cell r="G586" t="str">
            <v>-</v>
          </cell>
          <cell r="H586" t="str">
            <v>Kursten</v>
          </cell>
          <cell r="I586">
            <v>5257084</v>
          </cell>
          <cell r="J586" t="str">
            <v>C-2111</v>
          </cell>
          <cell r="K586">
            <v>0</v>
          </cell>
          <cell r="L586">
            <v>0</v>
          </cell>
          <cell r="M586">
            <v>1</v>
          </cell>
          <cell r="N586" t="str">
            <v>LMC-311P</v>
          </cell>
          <cell r="O586">
            <v>132398.46</v>
          </cell>
          <cell r="P586">
            <v>0</v>
          </cell>
          <cell r="Q586" t="str">
            <v>FLT</v>
          </cell>
          <cell r="R586" t="str">
            <v>CA</v>
          </cell>
          <cell r="S586" t="str">
            <v>N</v>
          </cell>
          <cell r="T586" t="str">
            <v>N</v>
          </cell>
          <cell r="U586">
            <v>0</v>
          </cell>
          <cell r="V586">
            <v>40928</v>
          </cell>
          <cell r="W586">
            <v>41137</v>
          </cell>
          <cell r="X586">
            <v>41103</v>
          </cell>
          <cell r="Y586">
            <v>0</v>
          </cell>
          <cell r="Z586">
            <v>40935</v>
          </cell>
          <cell r="AA586">
            <v>40935</v>
          </cell>
          <cell r="AB586">
            <v>40942</v>
          </cell>
          <cell r="AC586">
            <v>40991</v>
          </cell>
          <cell r="AD586">
            <v>41005</v>
          </cell>
          <cell r="AE586">
            <v>41073</v>
          </cell>
          <cell r="AF586">
            <v>41077</v>
          </cell>
          <cell r="AG586">
            <v>0</v>
          </cell>
          <cell r="AH586">
            <v>41073</v>
          </cell>
          <cell r="AI586" t="str">
            <v>-</v>
          </cell>
          <cell r="AJ586">
            <v>106</v>
          </cell>
          <cell r="AK586">
            <v>25</v>
          </cell>
          <cell r="AL586">
            <v>0</v>
          </cell>
          <cell r="AM586">
            <v>0</v>
          </cell>
          <cell r="AN586">
            <v>0</v>
          </cell>
          <cell r="AO586">
            <v>0</v>
          </cell>
          <cell r="AP586">
            <v>0</v>
          </cell>
          <cell r="AQ586">
            <v>0</v>
          </cell>
          <cell r="AR586">
            <v>41025</v>
          </cell>
          <cell r="AS586">
            <v>41046</v>
          </cell>
          <cell r="AT586">
            <v>0</v>
          </cell>
          <cell r="AU586">
            <v>0</v>
          </cell>
          <cell r="AV586">
            <v>41081</v>
          </cell>
          <cell r="AW586">
            <v>0</v>
          </cell>
          <cell r="AX586">
            <v>41081</v>
          </cell>
          <cell r="AY586">
            <v>41121</v>
          </cell>
          <cell r="AZ586">
            <v>193</v>
          </cell>
          <cell r="BA586">
            <v>110</v>
          </cell>
          <cell r="BB586" t="str">
            <v>Late</v>
          </cell>
          <cell r="BC586" t="str">
            <v/>
          </cell>
          <cell r="BD586" t="str">
            <v>FOB</v>
          </cell>
          <cell r="BE586" t="str">
            <v>Arvada</v>
          </cell>
          <cell r="BF586" t="str">
            <v>USA</v>
          </cell>
          <cell r="BG586">
            <v>0</v>
          </cell>
          <cell r="BH586">
            <v>0</v>
          </cell>
          <cell r="BI586">
            <v>0</v>
          </cell>
          <cell r="BJ586">
            <v>40935</v>
          </cell>
          <cell r="BK586">
            <v>40942</v>
          </cell>
          <cell r="BL586">
            <v>40949</v>
          </cell>
          <cell r="BM586">
            <v>40956</v>
          </cell>
          <cell r="BN586">
            <v>41117</v>
          </cell>
          <cell r="BO586">
            <v>41124</v>
          </cell>
          <cell r="BP586" t="str">
            <v>-</v>
          </cell>
          <cell r="BQ586" t="str">
            <v>-</v>
          </cell>
          <cell r="BR586" t="str">
            <v>X</v>
          </cell>
          <cell r="BS586" t="str">
            <v>-</v>
          </cell>
          <cell r="BT586" t="str">
            <v>-</v>
          </cell>
          <cell r="BU586">
            <v>41124</v>
          </cell>
          <cell r="BV586">
            <v>41124</v>
          </cell>
          <cell r="BW586">
            <v>0</v>
          </cell>
          <cell r="BX586">
            <v>0</v>
          </cell>
          <cell r="BY586">
            <v>0</v>
          </cell>
          <cell r="BZ586" t="str">
            <v>-</v>
          </cell>
          <cell r="CA586" t="str">
            <v>-</v>
          </cell>
          <cell r="CB586" t="str">
            <v>X</v>
          </cell>
          <cell r="CC586">
            <v>1</v>
          </cell>
          <cell r="CD586">
            <v>0</v>
          </cell>
          <cell r="CE586">
            <v>0</v>
          </cell>
          <cell r="CF586">
            <v>0</v>
          </cell>
          <cell r="CG586">
            <v>0</v>
          </cell>
          <cell r="CH586">
            <v>0</v>
          </cell>
          <cell r="CI586">
            <v>0</v>
          </cell>
          <cell r="CJ586">
            <v>0</v>
          </cell>
          <cell r="CK586">
            <v>0</v>
          </cell>
          <cell r="CL586">
            <v>0</v>
          </cell>
          <cell r="CM586">
            <v>0</v>
          </cell>
          <cell r="CN586">
            <v>0</v>
          </cell>
          <cell r="CO586">
            <v>0</v>
          </cell>
        </row>
        <row r="587">
          <cell r="B587" t="str">
            <v>A2136335-01-02</v>
          </cell>
          <cell r="C587" t="str">
            <v>Augusta</v>
          </cell>
          <cell r="D587" t="str">
            <v>Setelin</v>
          </cell>
          <cell r="E587">
            <v>0</v>
          </cell>
          <cell r="F587">
            <v>0</v>
          </cell>
          <cell r="G587">
            <v>0</v>
          </cell>
          <cell r="H587" t="str">
            <v>Nancy</v>
          </cell>
          <cell r="I587" t="str">
            <v>12-67613</v>
          </cell>
          <cell r="J587" t="str">
            <v>C2 P-6132A/B</v>
          </cell>
          <cell r="K587">
            <v>0</v>
          </cell>
          <cell r="L587">
            <v>0</v>
          </cell>
          <cell r="M587">
            <v>2</v>
          </cell>
          <cell r="N587" t="str">
            <v>LMV-313</v>
          </cell>
          <cell r="O587">
            <v>177150</v>
          </cell>
          <cell r="P587">
            <v>0</v>
          </cell>
          <cell r="Q587" t="str">
            <v>MCPX</v>
          </cell>
          <cell r="R587" t="str">
            <v>PC</v>
          </cell>
          <cell r="S587" t="str">
            <v>N</v>
          </cell>
          <cell r="T587" t="str">
            <v>N</v>
          </cell>
          <cell r="U587">
            <v>0</v>
          </cell>
          <cell r="V587">
            <v>41037</v>
          </cell>
          <cell r="W587">
            <v>41136</v>
          </cell>
          <cell r="X587">
            <v>41136</v>
          </cell>
          <cell r="Y587">
            <v>0</v>
          </cell>
          <cell r="Z587">
            <v>41044</v>
          </cell>
          <cell r="AA587">
            <v>41044</v>
          </cell>
          <cell r="AB587">
            <v>41044</v>
          </cell>
          <cell r="AC587">
            <v>41024</v>
          </cell>
          <cell r="AD587">
            <v>41038</v>
          </cell>
          <cell r="AE587">
            <v>41074</v>
          </cell>
          <cell r="AF587">
            <v>41077</v>
          </cell>
          <cell r="AG587">
            <v>0</v>
          </cell>
          <cell r="AH587">
            <v>41106</v>
          </cell>
          <cell r="AI587" t="str">
            <v>-</v>
          </cell>
          <cell r="AJ587">
            <v>29</v>
          </cell>
          <cell r="AK587">
            <v>14.142857142857142</v>
          </cell>
          <cell r="AL587">
            <v>0</v>
          </cell>
          <cell r="AM587">
            <v>0</v>
          </cell>
          <cell r="AN587">
            <v>0</v>
          </cell>
          <cell r="AO587">
            <v>40750</v>
          </cell>
          <cell r="AP587" t="str">
            <v>rel</v>
          </cell>
          <cell r="AQ587">
            <v>40837</v>
          </cell>
          <cell r="AR587">
            <v>0</v>
          </cell>
          <cell r="AS587">
            <v>0</v>
          </cell>
          <cell r="AT587">
            <v>0</v>
          </cell>
          <cell r="AU587">
            <v>0</v>
          </cell>
          <cell r="AV587">
            <v>41019</v>
          </cell>
          <cell r="AW587">
            <v>0</v>
          </cell>
          <cell r="AX587">
            <v>41031</v>
          </cell>
          <cell r="AY587">
            <v>41139</v>
          </cell>
          <cell r="AZ587">
            <v>102</v>
          </cell>
          <cell r="BA587">
            <v>-13</v>
          </cell>
          <cell r="BB587" t="str">
            <v>On-Time/Early</v>
          </cell>
          <cell r="BC587" t="str">
            <v>On-Time/Early</v>
          </cell>
          <cell r="BD587" t="str">
            <v>EXW</v>
          </cell>
          <cell r="BE587" t="str">
            <v>Arvada</v>
          </cell>
          <cell r="BF587" t="str">
            <v>USA</v>
          </cell>
          <cell r="BG587">
            <v>0</v>
          </cell>
          <cell r="BH587" t="str">
            <v>SB</v>
          </cell>
          <cell r="BI587">
            <v>0</v>
          </cell>
          <cell r="BJ587">
            <v>41044</v>
          </cell>
          <cell r="BK587">
            <v>41051</v>
          </cell>
          <cell r="BL587">
            <v>41060</v>
          </cell>
          <cell r="BM587">
            <v>41065</v>
          </cell>
          <cell r="BN587">
            <v>41150</v>
          </cell>
          <cell r="BO587">
            <v>41157</v>
          </cell>
          <cell r="BP587" t="str">
            <v>X</v>
          </cell>
          <cell r="BQ587" t="str">
            <v>X</v>
          </cell>
          <cell r="BR587" t="str">
            <v>X</v>
          </cell>
          <cell r="BS587" t="str">
            <v>X</v>
          </cell>
          <cell r="BT587" t="str">
            <v>X</v>
          </cell>
          <cell r="BU587" t="str">
            <v>X</v>
          </cell>
          <cell r="BV587" t="str">
            <v>X</v>
          </cell>
          <cell r="BW587">
            <v>0</v>
          </cell>
          <cell r="BX587">
            <v>0</v>
          </cell>
          <cell r="BY587">
            <v>0</v>
          </cell>
          <cell r="BZ587" t="str">
            <v>X</v>
          </cell>
          <cell r="CA587" t="str">
            <v>X</v>
          </cell>
          <cell r="CB587" t="str">
            <v>X</v>
          </cell>
          <cell r="CC587">
            <v>1</v>
          </cell>
          <cell r="CD587">
            <v>0</v>
          </cell>
          <cell r="CE587">
            <v>0</v>
          </cell>
          <cell r="CF587">
            <v>0</v>
          </cell>
          <cell r="CG587">
            <v>0</v>
          </cell>
          <cell r="CH587">
            <v>0</v>
          </cell>
          <cell r="CI587">
            <v>0</v>
          </cell>
          <cell r="CJ587">
            <v>0</v>
          </cell>
          <cell r="CK587">
            <v>0</v>
          </cell>
          <cell r="CL587">
            <v>0</v>
          </cell>
          <cell r="CM587">
            <v>0</v>
          </cell>
          <cell r="CN587">
            <v>0</v>
          </cell>
          <cell r="CO587">
            <v>0</v>
          </cell>
        </row>
        <row r="588">
          <cell r="B588" t="str">
            <v>C2121604-01</v>
          </cell>
          <cell r="C588" t="str">
            <v>NPE/Paramount Resources</v>
          </cell>
          <cell r="D588" t="str">
            <v>Lothe</v>
          </cell>
          <cell r="E588">
            <v>0</v>
          </cell>
          <cell r="F588">
            <v>0</v>
          </cell>
          <cell r="G588">
            <v>0</v>
          </cell>
          <cell r="H588" t="str">
            <v>Audrey</v>
          </cell>
          <cell r="I588" t="str">
            <v>PUR439074</v>
          </cell>
          <cell r="J588">
            <v>0</v>
          </cell>
          <cell r="K588">
            <v>0</v>
          </cell>
          <cell r="L588">
            <v>0</v>
          </cell>
          <cell r="M588">
            <v>1</v>
          </cell>
          <cell r="N588" t="str">
            <v>LMC313</v>
          </cell>
          <cell r="O588">
            <v>170362.86</v>
          </cell>
          <cell r="P588">
            <v>0</v>
          </cell>
          <cell r="Q588" t="str">
            <v>STD</v>
          </cell>
          <cell r="R588" t="str">
            <v>CA</v>
          </cell>
          <cell r="S588" t="str">
            <v>N</v>
          </cell>
          <cell r="T588" t="str">
            <v>N</v>
          </cell>
          <cell r="U588">
            <v>0</v>
          </cell>
          <cell r="V588">
            <v>40998</v>
          </cell>
          <cell r="W588">
            <v>41137</v>
          </cell>
          <cell r="X588">
            <v>41137</v>
          </cell>
          <cell r="Y588">
            <v>41036</v>
          </cell>
          <cell r="Z588">
            <v>41005</v>
          </cell>
          <cell r="AA588">
            <v>41005</v>
          </cell>
          <cell r="AB588">
            <v>41012</v>
          </cell>
          <cell r="AC588">
            <v>41025</v>
          </cell>
          <cell r="AD588">
            <v>41039</v>
          </cell>
          <cell r="AE588">
            <v>41073</v>
          </cell>
          <cell r="AF588">
            <v>41077</v>
          </cell>
          <cell r="AG588">
            <v>0</v>
          </cell>
          <cell r="AH588">
            <v>41107</v>
          </cell>
          <cell r="AI588" t="str">
            <v>-</v>
          </cell>
          <cell r="AJ588">
            <v>56</v>
          </cell>
          <cell r="AK588">
            <v>19.857142857142858</v>
          </cell>
          <cell r="AL588">
            <v>41036</v>
          </cell>
          <cell r="AM588">
            <v>41062</v>
          </cell>
          <cell r="AN588">
            <v>41062</v>
          </cell>
          <cell r="AO588">
            <v>41038</v>
          </cell>
          <cell r="AP588">
            <v>41062</v>
          </cell>
          <cell r="AQ588">
            <v>41062</v>
          </cell>
          <cell r="AR588">
            <v>41072</v>
          </cell>
          <cell r="AS588">
            <v>0</v>
          </cell>
          <cell r="AT588">
            <v>0</v>
          </cell>
          <cell r="AU588">
            <v>0</v>
          </cell>
          <cell r="AV588">
            <v>41074</v>
          </cell>
          <cell r="AW588">
            <v>0</v>
          </cell>
          <cell r="AX588">
            <v>41080</v>
          </cell>
          <cell r="AY588">
            <v>41148</v>
          </cell>
          <cell r="AZ588">
            <v>150</v>
          </cell>
          <cell r="BA588">
            <v>55</v>
          </cell>
          <cell r="BB588" t="str">
            <v>On-Time/Early</v>
          </cell>
          <cell r="BC588" t="str">
            <v>Late</v>
          </cell>
          <cell r="BD588" t="str">
            <v>FCA</v>
          </cell>
          <cell r="BE588" t="str">
            <v>ARVADA</v>
          </cell>
          <cell r="BF588" t="str">
            <v>Canada</v>
          </cell>
          <cell r="BG588" t="str">
            <v>EAR99</v>
          </cell>
          <cell r="BH588" t="str">
            <v>DI</v>
          </cell>
          <cell r="BI588">
            <v>0</v>
          </cell>
          <cell r="BJ588">
            <v>41005</v>
          </cell>
          <cell r="BK588">
            <v>41012</v>
          </cell>
          <cell r="BL588">
            <v>41019</v>
          </cell>
          <cell r="BM588">
            <v>41026</v>
          </cell>
          <cell r="BN588">
            <v>41151</v>
          </cell>
          <cell r="BO588">
            <v>41158</v>
          </cell>
          <cell r="BP588" t="str">
            <v>x</v>
          </cell>
          <cell r="BQ588" t="str">
            <v>x</v>
          </cell>
          <cell r="BR588" t="str">
            <v>x</v>
          </cell>
          <cell r="BS588" t="str">
            <v>x</v>
          </cell>
          <cell r="BT588" t="str">
            <v>x</v>
          </cell>
          <cell r="BU588">
            <v>41298</v>
          </cell>
          <cell r="BV588">
            <v>41309</v>
          </cell>
          <cell r="BW588">
            <v>0</v>
          </cell>
          <cell r="BX588">
            <v>0</v>
          </cell>
          <cell r="BY588">
            <v>0</v>
          </cell>
          <cell r="BZ588" t="str">
            <v>x</v>
          </cell>
          <cell r="CA588" t="str">
            <v>x</v>
          </cell>
          <cell r="CB588" t="str">
            <v>x</v>
          </cell>
          <cell r="CC588">
            <v>1</v>
          </cell>
          <cell r="CD588">
            <v>0</v>
          </cell>
          <cell r="CE588">
            <v>0</v>
          </cell>
          <cell r="CF588">
            <v>0</v>
          </cell>
          <cell r="CG588">
            <v>0</v>
          </cell>
          <cell r="CH588">
            <v>0</v>
          </cell>
          <cell r="CI588">
            <v>0</v>
          </cell>
          <cell r="CJ588">
            <v>0</v>
          </cell>
          <cell r="CK588">
            <v>0</v>
          </cell>
          <cell r="CL588">
            <v>0</v>
          </cell>
          <cell r="CM588">
            <v>0</v>
          </cell>
          <cell r="CN588">
            <v>0</v>
          </cell>
          <cell r="CO588">
            <v>0</v>
          </cell>
        </row>
        <row r="589">
          <cell r="B589" t="str">
            <v>A2143329-01</v>
          </cell>
          <cell r="C589" t="str">
            <v>Grupo Americano De Intercambio S.A.</v>
          </cell>
          <cell r="D589" t="str">
            <v>Kanous</v>
          </cell>
          <cell r="E589">
            <v>0</v>
          </cell>
          <cell r="F589" t="str">
            <v>Miller</v>
          </cell>
          <cell r="G589" t="str">
            <v>-</v>
          </cell>
          <cell r="H589" t="str">
            <v>Madeleine</v>
          </cell>
          <cell r="I589" t="str">
            <v>OI123538</v>
          </cell>
          <cell r="J589">
            <v>0</v>
          </cell>
          <cell r="K589">
            <v>0</v>
          </cell>
          <cell r="L589">
            <v>0</v>
          </cell>
          <cell r="M589">
            <v>1</v>
          </cell>
          <cell r="N589" t="str">
            <v>SPARES</v>
          </cell>
          <cell r="O589">
            <v>1319</v>
          </cell>
          <cell r="P589">
            <v>0</v>
          </cell>
          <cell r="Q589" t="str">
            <v>FLT</v>
          </cell>
          <cell r="R589" t="str">
            <v>PA</v>
          </cell>
          <cell r="S589" t="str">
            <v>N</v>
          </cell>
          <cell r="T589" t="str">
            <v>N</v>
          </cell>
          <cell r="U589">
            <v>0</v>
          </cell>
          <cell r="V589">
            <v>41052</v>
          </cell>
          <cell r="W589">
            <v>41123</v>
          </cell>
          <cell r="X589">
            <v>41131</v>
          </cell>
          <cell r="Y589">
            <v>0</v>
          </cell>
          <cell r="Z589">
            <v>41059</v>
          </cell>
          <cell r="AA589">
            <v>41059</v>
          </cell>
          <cell r="AB589">
            <v>41059</v>
          </cell>
          <cell r="AC589">
            <v>41019</v>
          </cell>
          <cell r="AD589">
            <v>41033</v>
          </cell>
          <cell r="AE589">
            <v>41075</v>
          </cell>
          <cell r="AF589">
            <v>41078</v>
          </cell>
          <cell r="AG589">
            <v>0</v>
          </cell>
          <cell r="AH589">
            <v>41101</v>
          </cell>
          <cell r="AI589" t="str">
            <v>-</v>
          </cell>
          <cell r="AJ589">
            <v>19</v>
          </cell>
          <cell r="AK589">
            <v>11.285714285714286</v>
          </cell>
          <cell r="AL589">
            <v>0</v>
          </cell>
          <cell r="AM589">
            <v>0</v>
          </cell>
          <cell r="AN589">
            <v>0</v>
          </cell>
          <cell r="AO589">
            <v>0</v>
          </cell>
          <cell r="AP589">
            <v>0</v>
          </cell>
          <cell r="AQ589">
            <v>0</v>
          </cell>
          <cell r="AR589">
            <v>0</v>
          </cell>
          <cell r="AS589">
            <v>0</v>
          </cell>
          <cell r="AT589">
            <v>0</v>
          </cell>
          <cell r="AU589">
            <v>0</v>
          </cell>
          <cell r="AV589">
            <v>41086</v>
          </cell>
          <cell r="AW589">
            <v>0</v>
          </cell>
          <cell r="AX589">
            <v>41086</v>
          </cell>
          <cell r="AY589">
            <v>41100</v>
          </cell>
          <cell r="AZ589">
            <v>48</v>
          </cell>
          <cell r="BA589">
            <v>25</v>
          </cell>
          <cell r="BB589" t="str">
            <v>Late</v>
          </cell>
          <cell r="BC589" t="str">
            <v/>
          </cell>
          <cell r="BD589" t="str">
            <v>FOB</v>
          </cell>
          <cell r="BE589" t="str">
            <v>ARVADA</v>
          </cell>
          <cell r="BF589" t="str">
            <v>Argentina</v>
          </cell>
          <cell r="BG589">
            <v>0</v>
          </cell>
          <cell r="BH589" t="str">
            <v>WA</v>
          </cell>
          <cell r="BI589">
            <v>0</v>
          </cell>
          <cell r="BJ589">
            <v>41059</v>
          </cell>
          <cell r="BK589">
            <v>41066</v>
          </cell>
          <cell r="BL589">
            <v>41066</v>
          </cell>
          <cell r="BM589">
            <v>41080</v>
          </cell>
          <cell r="BN589">
            <v>41145</v>
          </cell>
          <cell r="BO589">
            <v>41152</v>
          </cell>
          <cell r="BP589" t="str">
            <v>X</v>
          </cell>
          <cell r="BQ589" t="str">
            <v>X</v>
          </cell>
          <cell r="BR589" t="str">
            <v>X</v>
          </cell>
          <cell r="BS589" t="str">
            <v>X</v>
          </cell>
          <cell r="BT589" t="str">
            <v>X</v>
          </cell>
          <cell r="BU589" t="str">
            <v>X</v>
          </cell>
          <cell r="BV589" t="str">
            <v>X</v>
          </cell>
          <cell r="BW589">
            <v>0</v>
          </cell>
          <cell r="BX589">
            <v>0</v>
          </cell>
          <cell r="BY589">
            <v>0</v>
          </cell>
          <cell r="BZ589" t="str">
            <v>X</v>
          </cell>
          <cell r="CA589" t="str">
            <v>X</v>
          </cell>
          <cell r="CB589" t="str">
            <v>X</v>
          </cell>
          <cell r="CC589">
            <v>1</v>
          </cell>
          <cell r="CD589">
            <v>0</v>
          </cell>
          <cell r="CE589">
            <v>0</v>
          </cell>
          <cell r="CF589">
            <v>0</v>
          </cell>
          <cell r="CG589">
            <v>0</v>
          </cell>
          <cell r="CH589">
            <v>0</v>
          </cell>
          <cell r="CI589">
            <v>0</v>
          </cell>
          <cell r="CJ589">
            <v>0</v>
          </cell>
          <cell r="CK589">
            <v>0</v>
          </cell>
          <cell r="CL589">
            <v>0</v>
          </cell>
          <cell r="CM589">
            <v>0</v>
          </cell>
          <cell r="CN589">
            <v>0</v>
          </cell>
          <cell r="CO589">
            <v>0</v>
          </cell>
        </row>
        <row r="590">
          <cell r="B590" t="str">
            <v>A2143330-01</v>
          </cell>
          <cell r="C590" t="str">
            <v>Grupo Americano De Intercambio S.A.</v>
          </cell>
          <cell r="D590" t="str">
            <v>Kanous</v>
          </cell>
          <cell r="E590">
            <v>0</v>
          </cell>
          <cell r="F590" t="str">
            <v>Miller</v>
          </cell>
          <cell r="G590" t="str">
            <v>-</v>
          </cell>
          <cell r="H590" t="str">
            <v>Madeleine</v>
          </cell>
          <cell r="I590" t="str">
            <v>OI123538</v>
          </cell>
          <cell r="J590">
            <v>0</v>
          </cell>
          <cell r="K590">
            <v>0</v>
          </cell>
          <cell r="L590">
            <v>0</v>
          </cell>
          <cell r="M590">
            <v>1</v>
          </cell>
          <cell r="N590" t="str">
            <v>SPARES</v>
          </cell>
          <cell r="O590">
            <v>8465</v>
          </cell>
          <cell r="P590">
            <v>0</v>
          </cell>
          <cell r="Q590" t="str">
            <v>FLT</v>
          </cell>
          <cell r="R590" t="str">
            <v>PA</v>
          </cell>
          <cell r="S590" t="str">
            <v>N</v>
          </cell>
          <cell r="T590" t="str">
            <v>N</v>
          </cell>
          <cell r="U590">
            <v>0</v>
          </cell>
          <cell r="V590">
            <v>41052</v>
          </cell>
          <cell r="W590">
            <v>41123</v>
          </cell>
          <cell r="X590">
            <v>41162</v>
          </cell>
          <cell r="Y590">
            <v>0</v>
          </cell>
          <cell r="Z590">
            <v>41059</v>
          </cell>
          <cell r="AA590">
            <v>41059</v>
          </cell>
          <cell r="AB590">
            <v>41059</v>
          </cell>
          <cell r="AC590">
            <v>41050</v>
          </cell>
          <cell r="AD590">
            <v>41064</v>
          </cell>
          <cell r="AE590">
            <v>41075</v>
          </cell>
          <cell r="AF590">
            <v>41078</v>
          </cell>
          <cell r="AG590">
            <v>0</v>
          </cell>
          <cell r="AH590">
            <v>41132</v>
          </cell>
          <cell r="AI590" t="str">
            <v>-</v>
          </cell>
          <cell r="AJ590">
            <v>19</v>
          </cell>
          <cell r="AK590">
            <v>15.714285714285714</v>
          </cell>
          <cell r="AL590">
            <v>0</v>
          </cell>
          <cell r="AM590">
            <v>0</v>
          </cell>
          <cell r="AN590">
            <v>0</v>
          </cell>
          <cell r="AO590">
            <v>0</v>
          </cell>
          <cell r="AP590">
            <v>0</v>
          </cell>
          <cell r="AQ590">
            <v>0</v>
          </cell>
          <cell r="AR590">
            <v>0</v>
          </cell>
          <cell r="AS590">
            <v>0</v>
          </cell>
          <cell r="AT590">
            <v>0</v>
          </cell>
          <cell r="AU590">
            <v>0</v>
          </cell>
          <cell r="AV590">
            <v>41114</v>
          </cell>
          <cell r="AW590">
            <v>0</v>
          </cell>
          <cell r="AX590">
            <v>41114</v>
          </cell>
          <cell r="AY590">
            <v>41148</v>
          </cell>
          <cell r="AZ590">
            <v>96</v>
          </cell>
          <cell r="BA590">
            <v>45</v>
          </cell>
          <cell r="BB590" t="str">
            <v>Late</v>
          </cell>
          <cell r="BC590" t="str">
            <v/>
          </cell>
          <cell r="BD590" t="str">
            <v>FOB</v>
          </cell>
          <cell r="BE590" t="str">
            <v>ARVADA</v>
          </cell>
          <cell r="BF590" t="str">
            <v>Argentina</v>
          </cell>
          <cell r="BG590">
            <v>0</v>
          </cell>
          <cell r="BH590">
            <v>0</v>
          </cell>
          <cell r="BI590">
            <v>0</v>
          </cell>
          <cell r="BJ590">
            <v>41059</v>
          </cell>
          <cell r="BK590">
            <v>41066</v>
          </cell>
          <cell r="BL590">
            <v>41066</v>
          </cell>
          <cell r="BM590">
            <v>41080</v>
          </cell>
          <cell r="BN590">
            <v>41176</v>
          </cell>
          <cell r="BO590">
            <v>41183</v>
          </cell>
          <cell r="BP590" t="str">
            <v>X</v>
          </cell>
          <cell r="BQ590" t="str">
            <v>X</v>
          </cell>
          <cell r="BR590" t="str">
            <v>X</v>
          </cell>
          <cell r="BS590" t="str">
            <v>X</v>
          </cell>
          <cell r="BT590" t="str">
            <v>X</v>
          </cell>
          <cell r="BU590" t="str">
            <v>X</v>
          </cell>
          <cell r="BV590" t="str">
            <v>X</v>
          </cell>
          <cell r="BW590">
            <v>0</v>
          </cell>
          <cell r="BX590">
            <v>0</v>
          </cell>
          <cell r="BY590">
            <v>0</v>
          </cell>
          <cell r="BZ590" t="str">
            <v>X</v>
          </cell>
          <cell r="CA590" t="str">
            <v>X</v>
          </cell>
          <cell r="CB590" t="str">
            <v>X</v>
          </cell>
          <cell r="CC590">
            <v>1</v>
          </cell>
          <cell r="CD590">
            <v>0</v>
          </cell>
          <cell r="CE590">
            <v>0</v>
          </cell>
          <cell r="CF590">
            <v>0</v>
          </cell>
          <cell r="CG590">
            <v>0</v>
          </cell>
          <cell r="CH590">
            <v>0</v>
          </cell>
          <cell r="CI590">
            <v>0</v>
          </cell>
          <cell r="CJ590">
            <v>0</v>
          </cell>
          <cell r="CK590">
            <v>0</v>
          </cell>
          <cell r="CL590">
            <v>0</v>
          </cell>
          <cell r="CM590">
            <v>0</v>
          </cell>
          <cell r="CN590">
            <v>0</v>
          </cell>
          <cell r="CO590">
            <v>0</v>
          </cell>
        </row>
        <row r="591">
          <cell r="B591" t="str">
            <v>A2143317-01</v>
          </cell>
          <cell r="C591" t="str">
            <v>Grupo Americano De Intercambio S.A.</v>
          </cell>
          <cell r="D591" t="str">
            <v>Kanous</v>
          </cell>
          <cell r="E591">
            <v>0</v>
          </cell>
          <cell r="F591" t="str">
            <v>Miller</v>
          </cell>
          <cell r="G591" t="str">
            <v>-</v>
          </cell>
          <cell r="H591" t="str">
            <v>Kursten</v>
          </cell>
          <cell r="I591" t="str">
            <v>OI123538</v>
          </cell>
          <cell r="J591">
            <v>0</v>
          </cell>
          <cell r="K591">
            <v>0</v>
          </cell>
          <cell r="L591">
            <v>0</v>
          </cell>
          <cell r="M591">
            <v>1</v>
          </cell>
          <cell r="N591" t="str">
            <v>LMV-311</v>
          </cell>
          <cell r="O591">
            <v>61891</v>
          </cell>
          <cell r="P591">
            <v>0</v>
          </cell>
          <cell r="Q591" t="str">
            <v>FLT</v>
          </cell>
          <cell r="R591" t="str">
            <v>PA</v>
          </cell>
          <cell r="S591" t="str">
            <v>N</v>
          </cell>
          <cell r="T591" t="str">
            <v>N</v>
          </cell>
          <cell r="U591">
            <v>0</v>
          </cell>
          <cell r="V591">
            <v>41052</v>
          </cell>
          <cell r="W591">
            <v>41123</v>
          </cell>
          <cell r="X591">
            <v>41173</v>
          </cell>
          <cell r="Y591">
            <v>0</v>
          </cell>
          <cell r="Z591">
            <v>41059</v>
          </cell>
          <cell r="AA591">
            <v>41059</v>
          </cell>
          <cell r="AB591">
            <v>41059</v>
          </cell>
          <cell r="AC591">
            <v>41061</v>
          </cell>
          <cell r="AD591">
            <v>41075</v>
          </cell>
          <cell r="AE591">
            <v>41075</v>
          </cell>
          <cell r="AF591">
            <v>41078</v>
          </cell>
          <cell r="AG591">
            <v>0</v>
          </cell>
          <cell r="AH591">
            <v>41143</v>
          </cell>
          <cell r="AI591" t="str">
            <v>-</v>
          </cell>
          <cell r="AJ591">
            <v>19</v>
          </cell>
          <cell r="AK591">
            <v>17.285714285714285</v>
          </cell>
          <cell r="AL591">
            <v>0</v>
          </cell>
          <cell r="AM591">
            <v>0</v>
          </cell>
          <cell r="AN591">
            <v>0</v>
          </cell>
          <cell r="AO591">
            <v>0</v>
          </cell>
          <cell r="AP591">
            <v>0</v>
          </cell>
          <cell r="AQ591">
            <v>0</v>
          </cell>
          <cell r="AR591">
            <v>0</v>
          </cell>
          <cell r="AS591">
            <v>0</v>
          </cell>
          <cell r="AT591">
            <v>0</v>
          </cell>
          <cell r="AU591">
            <v>0</v>
          </cell>
          <cell r="AV591">
            <v>41106</v>
          </cell>
          <cell r="AW591">
            <v>0</v>
          </cell>
          <cell r="AX591">
            <v>41109</v>
          </cell>
          <cell r="AY591">
            <v>41152</v>
          </cell>
          <cell r="AZ591">
            <v>100</v>
          </cell>
          <cell r="BA591">
            <v>39</v>
          </cell>
          <cell r="BB591" t="str">
            <v>Late</v>
          </cell>
          <cell r="BC591" t="str">
            <v/>
          </cell>
          <cell r="BD591" t="str">
            <v>FOB</v>
          </cell>
          <cell r="BE591" t="str">
            <v>ARVADA</v>
          </cell>
          <cell r="BF591" t="str">
            <v>Argentina</v>
          </cell>
          <cell r="BG591">
            <v>0</v>
          </cell>
          <cell r="BH591" t="str">
            <v>WA</v>
          </cell>
          <cell r="BI591">
            <v>0</v>
          </cell>
          <cell r="BJ591">
            <v>41059</v>
          </cell>
          <cell r="BK591">
            <v>41066</v>
          </cell>
          <cell r="BL591">
            <v>41066</v>
          </cell>
          <cell r="BM591">
            <v>41080</v>
          </cell>
          <cell r="BN591">
            <v>41187</v>
          </cell>
          <cell r="BO591">
            <v>41194</v>
          </cell>
          <cell r="BP591" t="str">
            <v>-</v>
          </cell>
          <cell r="BQ591" t="str">
            <v>-</v>
          </cell>
          <cell r="BR591" t="str">
            <v>X</v>
          </cell>
          <cell r="BS591" t="str">
            <v>-</v>
          </cell>
          <cell r="BT591" t="str">
            <v>-</v>
          </cell>
          <cell r="BU591">
            <v>41163</v>
          </cell>
          <cell r="BV591">
            <v>41163</v>
          </cell>
          <cell r="BW591">
            <v>0</v>
          </cell>
          <cell r="BX591">
            <v>0</v>
          </cell>
          <cell r="BY591">
            <v>0</v>
          </cell>
          <cell r="BZ591" t="str">
            <v>-</v>
          </cell>
          <cell r="CA591" t="str">
            <v>-</v>
          </cell>
          <cell r="CB591" t="str">
            <v>X</v>
          </cell>
          <cell r="CC591">
            <v>1</v>
          </cell>
          <cell r="CD591">
            <v>0</v>
          </cell>
          <cell r="CE591">
            <v>0</v>
          </cell>
          <cell r="CF591">
            <v>0</v>
          </cell>
          <cell r="CG591">
            <v>0</v>
          </cell>
          <cell r="CH591">
            <v>0</v>
          </cell>
          <cell r="CI591">
            <v>0</v>
          </cell>
          <cell r="CJ591">
            <v>0</v>
          </cell>
          <cell r="CK591">
            <v>0</v>
          </cell>
          <cell r="CL591">
            <v>0</v>
          </cell>
          <cell r="CM591">
            <v>0</v>
          </cell>
          <cell r="CN591">
            <v>0</v>
          </cell>
          <cell r="CO591">
            <v>0</v>
          </cell>
        </row>
        <row r="592">
          <cell r="B592" t="str">
            <v>A1999699-01-02</v>
          </cell>
          <cell r="C592" t="str">
            <v>Technimont SPA</v>
          </cell>
          <cell r="D592" t="str">
            <v>Setelin</v>
          </cell>
          <cell r="E592">
            <v>0</v>
          </cell>
          <cell r="F592">
            <v>0</v>
          </cell>
          <cell r="G592">
            <v>0</v>
          </cell>
          <cell r="H592" t="str">
            <v>Nancy</v>
          </cell>
          <cell r="I592" t="str">
            <v>MR 9294-GG-MR-019</v>
          </cell>
          <cell r="J592">
            <v>0</v>
          </cell>
          <cell r="K592">
            <v>0</v>
          </cell>
          <cell r="L592">
            <v>0</v>
          </cell>
          <cell r="M592">
            <v>2</v>
          </cell>
          <cell r="N592" t="str">
            <v>LMV-311</v>
          </cell>
          <cell r="O592">
            <v>1368115</v>
          </cell>
          <cell r="P592">
            <v>0</v>
          </cell>
          <cell r="Q592" t="str">
            <v>CPX</v>
          </cell>
          <cell r="R592" t="str">
            <v>PD</v>
          </cell>
          <cell r="S592" t="str">
            <v>Y</v>
          </cell>
          <cell r="T592" t="str">
            <v>no</v>
          </cell>
          <cell r="U592">
            <v>0</v>
          </cell>
          <cell r="V592">
            <v>40694</v>
          </cell>
          <cell r="W592">
            <v>41145</v>
          </cell>
          <cell r="X592">
            <v>41197</v>
          </cell>
          <cell r="Y592">
            <v>0</v>
          </cell>
          <cell r="Z592">
            <v>40701</v>
          </cell>
          <cell r="AA592">
            <v>40701</v>
          </cell>
          <cell r="AB592">
            <v>40701</v>
          </cell>
          <cell r="AC592">
            <v>41085</v>
          </cell>
          <cell r="AD592">
            <v>41099</v>
          </cell>
          <cell r="AE592">
            <v>41074</v>
          </cell>
          <cell r="AF592">
            <v>41078</v>
          </cell>
          <cell r="AG592">
            <v>0</v>
          </cell>
          <cell r="AH592">
            <v>41167</v>
          </cell>
          <cell r="AI592" t="str">
            <v>-</v>
          </cell>
          <cell r="AJ592">
            <v>275</v>
          </cell>
          <cell r="AK592">
            <v>71.857142857142861</v>
          </cell>
          <cell r="AL592">
            <v>0</v>
          </cell>
          <cell r="AM592">
            <v>0</v>
          </cell>
          <cell r="AN592">
            <v>0</v>
          </cell>
          <cell r="AO592">
            <v>0</v>
          </cell>
          <cell r="AP592">
            <v>0</v>
          </cell>
          <cell r="AQ592">
            <v>0</v>
          </cell>
          <cell r="AR592">
            <v>0</v>
          </cell>
          <cell r="AS592">
            <v>0</v>
          </cell>
          <cell r="AT592">
            <v>0</v>
          </cell>
          <cell r="AU592">
            <v>0</v>
          </cell>
          <cell r="AV592">
            <v>41081</v>
          </cell>
          <cell r="AW592">
            <v>0</v>
          </cell>
          <cell r="AX592">
            <v>41086</v>
          </cell>
          <cell r="AY592">
            <v>41213</v>
          </cell>
          <cell r="AZ592">
            <v>519</v>
          </cell>
          <cell r="BA592">
            <v>278</v>
          </cell>
          <cell r="BB592" t="str">
            <v>Late</v>
          </cell>
          <cell r="BC592" t="str">
            <v/>
          </cell>
          <cell r="BD592" t="str">
            <v>FOB</v>
          </cell>
          <cell r="BE592" t="str">
            <v>LONG BEACH</v>
          </cell>
          <cell r="BF592" t="str">
            <v>INDIA</v>
          </cell>
          <cell r="BG592">
            <v>0</v>
          </cell>
          <cell r="BH592" t="str">
            <v>SI</v>
          </cell>
          <cell r="BI592">
            <v>0</v>
          </cell>
          <cell r="BJ592">
            <v>40701</v>
          </cell>
          <cell r="BK592">
            <v>40708</v>
          </cell>
          <cell r="BL592">
            <v>40713</v>
          </cell>
          <cell r="BM592">
            <v>40722</v>
          </cell>
          <cell r="BN592">
            <v>41211</v>
          </cell>
          <cell r="BO592">
            <v>41218</v>
          </cell>
          <cell r="BP592" t="str">
            <v>X</v>
          </cell>
          <cell r="BQ592" t="str">
            <v>X</v>
          </cell>
          <cell r="BR592" t="str">
            <v>X</v>
          </cell>
          <cell r="BS592" t="str">
            <v>X</v>
          </cell>
          <cell r="BT592" t="str">
            <v>X</v>
          </cell>
          <cell r="BU592" t="str">
            <v>X</v>
          </cell>
          <cell r="BV592" t="str">
            <v>X</v>
          </cell>
          <cell r="BW592">
            <v>0</v>
          </cell>
          <cell r="BX592">
            <v>0</v>
          </cell>
          <cell r="BY592">
            <v>0</v>
          </cell>
          <cell r="BZ592" t="str">
            <v>X</v>
          </cell>
          <cell r="CA592" t="str">
            <v>X</v>
          </cell>
          <cell r="CB592" t="str">
            <v>X</v>
          </cell>
          <cell r="CC592">
            <v>1</v>
          </cell>
          <cell r="CD592">
            <v>0</v>
          </cell>
          <cell r="CE592">
            <v>0</v>
          </cell>
          <cell r="CF592">
            <v>0</v>
          </cell>
          <cell r="CG592">
            <v>0</v>
          </cell>
          <cell r="CH592">
            <v>0</v>
          </cell>
          <cell r="CI592">
            <v>0</v>
          </cell>
          <cell r="CJ592">
            <v>0</v>
          </cell>
          <cell r="CK592">
            <v>0</v>
          </cell>
          <cell r="CL592">
            <v>0</v>
          </cell>
          <cell r="CM592">
            <v>0</v>
          </cell>
          <cell r="CN592">
            <v>0</v>
          </cell>
          <cell r="CO592">
            <v>0</v>
          </cell>
        </row>
        <row r="593">
          <cell r="B593" t="str">
            <v>A2127101-01</v>
          </cell>
          <cell r="C593" t="str">
            <v>Wacker Chemical</v>
          </cell>
          <cell r="D593" t="str">
            <v>Lothe</v>
          </cell>
          <cell r="E593">
            <v>0</v>
          </cell>
          <cell r="F593">
            <v>0</v>
          </cell>
          <cell r="G593">
            <v>0</v>
          </cell>
          <cell r="H593" t="str">
            <v>Audrey</v>
          </cell>
          <cell r="I593">
            <v>9102743341</v>
          </cell>
          <cell r="J593" t="str">
            <v>GA-7266</v>
          </cell>
          <cell r="K593">
            <v>0</v>
          </cell>
          <cell r="L593">
            <v>0</v>
          </cell>
          <cell r="M593">
            <v>1</v>
          </cell>
          <cell r="N593" t="str">
            <v>LMV-801</v>
          </cell>
          <cell r="O593">
            <v>53100</v>
          </cell>
          <cell r="P593">
            <v>0</v>
          </cell>
          <cell r="Q593" t="str">
            <v>MCPX</v>
          </cell>
          <cell r="R593" t="str">
            <v>PB</v>
          </cell>
          <cell r="S593" t="str">
            <v>N</v>
          </cell>
          <cell r="T593" t="str">
            <v>N</v>
          </cell>
          <cell r="U593">
            <v>0</v>
          </cell>
          <cell r="V593">
            <v>41015</v>
          </cell>
          <cell r="W593">
            <v>41131</v>
          </cell>
          <cell r="X593">
            <v>41131</v>
          </cell>
          <cell r="Y593">
            <v>0</v>
          </cell>
          <cell r="Z593">
            <v>41022</v>
          </cell>
          <cell r="AA593">
            <v>41022</v>
          </cell>
          <cell r="AB593">
            <v>41022</v>
          </cell>
          <cell r="AC593">
            <v>41019</v>
          </cell>
          <cell r="AD593">
            <v>41033</v>
          </cell>
          <cell r="AE593">
            <v>41076</v>
          </cell>
          <cell r="AF593">
            <v>41079</v>
          </cell>
          <cell r="AG593">
            <v>0</v>
          </cell>
          <cell r="AH593">
            <v>41101</v>
          </cell>
          <cell r="AI593" t="str">
            <v>-</v>
          </cell>
          <cell r="AJ593">
            <v>47</v>
          </cell>
          <cell r="AK593">
            <v>16.571428571428573</v>
          </cell>
          <cell r="AL593">
            <v>0</v>
          </cell>
          <cell r="AM593">
            <v>0</v>
          </cell>
          <cell r="AN593">
            <v>0</v>
          </cell>
          <cell r="AO593">
            <v>0</v>
          </cell>
          <cell r="AP593">
            <v>0</v>
          </cell>
          <cell r="AQ593">
            <v>0</v>
          </cell>
          <cell r="AR593">
            <v>0</v>
          </cell>
          <cell r="AS593">
            <v>0</v>
          </cell>
          <cell r="AT593">
            <v>0</v>
          </cell>
          <cell r="AU593">
            <v>0</v>
          </cell>
          <cell r="AV593">
            <v>41121</v>
          </cell>
          <cell r="AW593">
            <v>0</v>
          </cell>
          <cell r="AX593">
            <v>41123</v>
          </cell>
          <cell r="AY593">
            <v>41137</v>
          </cell>
          <cell r="AZ593">
            <v>122</v>
          </cell>
          <cell r="BA593">
            <v>77</v>
          </cell>
          <cell r="BB593" t="str">
            <v>Late</v>
          </cell>
          <cell r="BC593" t="str">
            <v/>
          </cell>
          <cell r="BD593" t="str">
            <v>FCA</v>
          </cell>
          <cell r="BE593" t="str">
            <v>ARVADA</v>
          </cell>
          <cell r="BF593" t="str">
            <v>USA</v>
          </cell>
          <cell r="BG593">
            <v>0</v>
          </cell>
          <cell r="BH593" t="str">
            <v>WA</v>
          </cell>
          <cell r="BI593">
            <v>0</v>
          </cell>
          <cell r="BJ593">
            <v>41022</v>
          </cell>
          <cell r="BK593">
            <v>41029</v>
          </cell>
          <cell r="BL593">
            <v>41031</v>
          </cell>
          <cell r="BM593">
            <v>41043</v>
          </cell>
          <cell r="BN593">
            <v>41145</v>
          </cell>
          <cell r="BO593">
            <v>41152</v>
          </cell>
          <cell r="BP593" t="str">
            <v>x</v>
          </cell>
          <cell r="BQ593" t="str">
            <v>x</v>
          </cell>
          <cell r="BR593" t="str">
            <v>x</v>
          </cell>
          <cell r="BS593" t="str">
            <v>x</v>
          </cell>
          <cell r="BT593" t="str">
            <v>x</v>
          </cell>
          <cell r="BU593">
            <v>41187</v>
          </cell>
          <cell r="BV593">
            <v>41212</v>
          </cell>
          <cell r="BW593">
            <v>0</v>
          </cell>
          <cell r="BX593">
            <v>0</v>
          </cell>
          <cell r="BY593">
            <v>0</v>
          </cell>
          <cell r="BZ593" t="str">
            <v>x</v>
          </cell>
          <cell r="CA593" t="str">
            <v>x</v>
          </cell>
          <cell r="CB593" t="str">
            <v>x</v>
          </cell>
          <cell r="CC593">
            <v>1</v>
          </cell>
          <cell r="CD593">
            <v>0</v>
          </cell>
          <cell r="CE593">
            <v>0</v>
          </cell>
          <cell r="CF593">
            <v>0</v>
          </cell>
          <cell r="CG593">
            <v>0</v>
          </cell>
          <cell r="CH593">
            <v>0</v>
          </cell>
          <cell r="CI593">
            <v>0</v>
          </cell>
          <cell r="CJ593">
            <v>0</v>
          </cell>
          <cell r="CK593">
            <v>0</v>
          </cell>
          <cell r="CL593">
            <v>0</v>
          </cell>
          <cell r="CM593">
            <v>0</v>
          </cell>
          <cell r="CN593">
            <v>0</v>
          </cell>
          <cell r="CO593">
            <v>0</v>
          </cell>
        </row>
        <row r="594">
          <cell r="B594" t="str">
            <v>C2076728-01</v>
          </cell>
          <cell r="C594" t="str">
            <v>Thomas Russell</v>
          </cell>
          <cell r="D594" t="str">
            <v>Wesley</v>
          </cell>
          <cell r="E594">
            <v>0</v>
          </cell>
          <cell r="F594" t="str">
            <v>Miller</v>
          </cell>
          <cell r="G594" t="str">
            <v>-</v>
          </cell>
          <cell r="H594" t="str">
            <v>Kursten</v>
          </cell>
          <cell r="I594" t="str">
            <v>279-12</v>
          </cell>
          <cell r="J594">
            <v>0</v>
          </cell>
          <cell r="K594">
            <v>0</v>
          </cell>
          <cell r="L594" t="str">
            <v>Jones</v>
          </cell>
          <cell r="M594">
            <v>1</v>
          </cell>
          <cell r="N594" t="str">
            <v>LMC-311P</v>
          </cell>
          <cell r="O594">
            <v>127497</v>
          </cell>
          <cell r="P594">
            <v>0</v>
          </cell>
          <cell r="Q594" t="str">
            <v>FLT</v>
          </cell>
          <cell r="R594" t="str">
            <v>CA</v>
          </cell>
          <cell r="S594" t="str">
            <v>N</v>
          </cell>
          <cell r="T594" t="str">
            <v>N</v>
          </cell>
          <cell r="U594">
            <v>0</v>
          </cell>
          <cell r="V594">
            <v>40884</v>
          </cell>
          <cell r="W594">
            <v>41141</v>
          </cell>
          <cell r="X594">
            <v>41134</v>
          </cell>
          <cell r="Y594">
            <v>0</v>
          </cell>
          <cell r="Z594">
            <v>40891</v>
          </cell>
          <cell r="AA594">
            <v>40891</v>
          </cell>
          <cell r="AB594">
            <v>40898</v>
          </cell>
          <cell r="AC594">
            <v>41022</v>
          </cell>
          <cell r="AD594">
            <v>41036</v>
          </cell>
          <cell r="AE594">
            <v>41077</v>
          </cell>
          <cell r="AF594">
            <v>41081</v>
          </cell>
          <cell r="AG594">
            <v>0</v>
          </cell>
          <cell r="AH594">
            <v>41104</v>
          </cell>
          <cell r="AI594" t="str">
            <v>-</v>
          </cell>
          <cell r="AJ594">
            <v>142</v>
          </cell>
          <cell r="AK594">
            <v>35.714285714285715</v>
          </cell>
          <cell r="AL594">
            <v>0</v>
          </cell>
          <cell r="AM594">
            <v>0</v>
          </cell>
          <cell r="AN594">
            <v>0</v>
          </cell>
          <cell r="AO594">
            <v>0</v>
          </cell>
          <cell r="AP594">
            <v>0</v>
          </cell>
          <cell r="AQ594">
            <v>0</v>
          </cell>
          <cell r="AR594">
            <v>0</v>
          </cell>
          <cell r="AS594">
            <v>0</v>
          </cell>
          <cell r="AT594">
            <v>0</v>
          </cell>
          <cell r="AU594">
            <v>0</v>
          </cell>
          <cell r="AV594">
            <v>41091</v>
          </cell>
          <cell r="AW594">
            <v>0</v>
          </cell>
          <cell r="AX594">
            <v>41092</v>
          </cell>
          <cell r="AY594">
            <v>41129</v>
          </cell>
          <cell r="AZ594">
            <v>245</v>
          </cell>
          <cell r="BA594">
            <v>148</v>
          </cell>
          <cell r="BB594" t="str">
            <v>Late</v>
          </cell>
          <cell r="BC594" t="str">
            <v/>
          </cell>
          <cell r="BD594" t="str">
            <v>EXW</v>
          </cell>
          <cell r="BE594" t="str">
            <v>Arvada</v>
          </cell>
          <cell r="BF594" t="str">
            <v>USA</v>
          </cell>
          <cell r="BG594">
            <v>0</v>
          </cell>
          <cell r="BH594">
            <v>0</v>
          </cell>
          <cell r="BI594">
            <v>0</v>
          </cell>
          <cell r="BJ594">
            <v>40891</v>
          </cell>
          <cell r="BK594">
            <v>40898</v>
          </cell>
          <cell r="BL594">
            <v>40905</v>
          </cell>
          <cell r="BM594">
            <v>40912</v>
          </cell>
          <cell r="BN594">
            <v>41148</v>
          </cell>
          <cell r="BO594">
            <v>41155</v>
          </cell>
          <cell r="BP594" t="str">
            <v>-</v>
          </cell>
          <cell r="BQ594" t="str">
            <v>-</v>
          </cell>
          <cell r="BR594" t="str">
            <v>X</v>
          </cell>
          <cell r="BS594" t="str">
            <v>-</v>
          </cell>
          <cell r="BT594" t="str">
            <v>-</v>
          </cell>
          <cell r="BU594">
            <v>41159</v>
          </cell>
          <cell r="BV594">
            <v>41159</v>
          </cell>
          <cell r="BW594">
            <v>0</v>
          </cell>
          <cell r="BX594">
            <v>0</v>
          </cell>
          <cell r="BY594">
            <v>0</v>
          </cell>
          <cell r="BZ594" t="str">
            <v>-</v>
          </cell>
          <cell r="CA594" t="str">
            <v>-</v>
          </cell>
          <cell r="CB594" t="str">
            <v>X</v>
          </cell>
          <cell r="CC594">
            <v>1</v>
          </cell>
          <cell r="CD594">
            <v>0</v>
          </cell>
          <cell r="CE594">
            <v>0</v>
          </cell>
          <cell r="CF594">
            <v>0</v>
          </cell>
          <cell r="CG594">
            <v>0</v>
          </cell>
          <cell r="CH594">
            <v>0</v>
          </cell>
          <cell r="CI594">
            <v>0</v>
          </cell>
          <cell r="CJ594">
            <v>0</v>
          </cell>
          <cell r="CK594">
            <v>0</v>
          </cell>
          <cell r="CL594">
            <v>0</v>
          </cell>
          <cell r="CM594">
            <v>0</v>
          </cell>
          <cell r="CN594">
            <v>0</v>
          </cell>
          <cell r="CO594">
            <v>0</v>
          </cell>
        </row>
        <row r="595">
          <cell r="B595" t="str">
            <v>C2076608-01</v>
          </cell>
          <cell r="C595" t="str">
            <v>Thomas Russell</v>
          </cell>
          <cell r="D595" t="str">
            <v>Wesley</v>
          </cell>
          <cell r="E595">
            <v>0</v>
          </cell>
          <cell r="F595" t="str">
            <v>Miller</v>
          </cell>
          <cell r="G595" t="str">
            <v>-</v>
          </cell>
          <cell r="H595" t="str">
            <v>Kursten</v>
          </cell>
          <cell r="I595" t="str">
            <v>277-12</v>
          </cell>
          <cell r="J595">
            <v>0</v>
          </cell>
          <cell r="K595">
            <v>0</v>
          </cell>
          <cell r="L595" t="str">
            <v>Jones</v>
          </cell>
          <cell r="M595">
            <v>1</v>
          </cell>
          <cell r="N595" t="str">
            <v>LMC-311P</v>
          </cell>
          <cell r="O595">
            <v>127497</v>
          </cell>
          <cell r="P595">
            <v>0</v>
          </cell>
          <cell r="Q595" t="str">
            <v>FLT</v>
          </cell>
          <cell r="R595" t="str">
            <v>CA</v>
          </cell>
          <cell r="S595" t="str">
            <v>N</v>
          </cell>
          <cell r="T595" t="str">
            <v>N</v>
          </cell>
          <cell r="U595">
            <v>0</v>
          </cell>
          <cell r="V595">
            <v>40884</v>
          </cell>
          <cell r="W595">
            <v>41141</v>
          </cell>
          <cell r="X595">
            <v>41141</v>
          </cell>
          <cell r="Y595">
            <v>0</v>
          </cell>
          <cell r="Z595">
            <v>40891</v>
          </cell>
          <cell r="AA595">
            <v>40891</v>
          </cell>
          <cell r="AB595">
            <v>40898</v>
          </cell>
          <cell r="AC595">
            <v>41029</v>
          </cell>
          <cell r="AD595">
            <v>41043</v>
          </cell>
          <cell r="AE595">
            <v>41077</v>
          </cell>
          <cell r="AF595">
            <v>41081</v>
          </cell>
          <cell r="AG595">
            <v>0</v>
          </cell>
          <cell r="AH595">
            <v>41111</v>
          </cell>
          <cell r="AI595" t="str">
            <v>-</v>
          </cell>
          <cell r="AJ595">
            <v>142</v>
          </cell>
          <cell r="AK595">
            <v>36.714285714285715</v>
          </cell>
          <cell r="AL595">
            <v>0</v>
          </cell>
          <cell r="AM595">
            <v>0</v>
          </cell>
          <cell r="AN595">
            <v>0</v>
          </cell>
          <cell r="AO595">
            <v>0</v>
          </cell>
          <cell r="AP595">
            <v>0</v>
          </cell>
          <cell r="AQ595">
            <v>0</v>
          </cell>
          <cell r="AR595">
            <v>0</v>
          </cell>
          <cell r="AS595">
            <v>0</v>
          </cell>
          <cell r="AT595">
            <v>0</v>
          </cell>
          <cell r="AU595">
            <v>0</v>
          </cell>
          <cell r="AV595">
            <v>41039</v>
          </cell>
          <cell r="AW595">
            <v>0</v>
          </cell>
          <cell r="AX595">
            <v>41044</v>
          </cell>
          <cell r="AY595">
            <v>41127</v>
          </cell>
          <cell r="AZ595">
            <v>243</v>
          </cell>
          <cell r="BA595">
            <v>112</v>
          </cell>
          <cell r="BB595" t="str">
            <v>On-Time/Early</v>
          </cell>
          <cell r="BC595" t="str">
            <v/>
          </cell>
          <cell r="BD595" t="str">
            <v>EXW</v>
          </cell>
          <cell r="BE595" t="str">
            <v>Arvada</v>
          </cell>
          <cell r="BF595" t="str">
            <v>USA</v>
          </cell>
          <cell r="BG595">
            <v>0</v>
          </cell>
          <cell r="BH595">
            <v>0</v>
          </cell>
          <cell r="BI595">
            <v>0</v>
          </cell>
          <cell r="BJ595">
            <v>40891</v>
          </cell>
          <cell r="BK595">
            <v>40898</v>
          </cell>
          <cell r="BL595">
            <v>40905</v>
          </cell>
          <cell r="BM595">
            <v>40912</v>
          </cell>
          <cell r="BN595">
            <v>41155</v>
          </cell>
          <cell r="BO595">
            <v>41162</v>
          </cell>
          <cell r="BP595" t="str">
            <v>-</v>
          </cell>
          <cell r="BQ595" t="str">
            <v>-</v>
          </cell>
          <cell r="BR595" t="str">
            <v>X</v>
          </cell>
          <cell r="BS595" t="str">
            <v>-</v>
          </cell>
          <cell r="BT595" t="str">
            <v>-</v>
          </cell>
          <cell r="BU595">
            <v>41130</v>
          </cell>
          <cell r="BV595">
            <v>41130</v>
          </cell>
          <cell r="BW595">
            <v>0</v>
          </cell>
          <cell r="BX595">
            <v>0</v>
          </cell>
          <cell r="BY595">
            <v>0</v>
          </cell>
          <cell r="BZ595" t="str">
            <v>-</v>
          </cell>
          <cell r="CA595" t="str">
            <v>-</v>
          </cell>
          <cell r="CB595" t="str">
            <v>X</v>
          </cell>
          <cell r="CC595">
            <v>1</v>
          </cell>
          <cell r="CD595">
            <v>0</v>
          </cell>
          <cell r="CE595">
            <v>0</v>
          </cell>
          <cell r="CF595">
            <v>0</v>
          </cell>
          <cell r="CG595">
            <v>0</v>
          </cell>
          <cell r="CH595">
            <v>0</v>
          </cell>
          <cell r="CI595">
            <v>0</v>
          </cell>
          <cell r="CJ595">
            <v>0</v>
          </cell>
          <cell r="CK595">
            <v>0</v>
          </cell>
          <cell r="CL595">
            <v>0</v>
          </cell>
          <cell r="CM595">
            <v>0</v>
          </cell>
          <cell r="CN595">
            <v>0</v>
          </cell>
          <cell r="CO595">
            <v>0</v>
          </cell>
        </row>
        <row r="596">
          <cell r="B596" t="str">
            <v>C2076681-01</v>
          </cell>
          <cell r="C596" t="str">
            <v>Thomas Russell</v>
          </cell>
          <cell r="D596" t="str">
            <v>Wesley</v>
          </cell>
          <cell r="E596">
            <v>0</v>
          </cell>
          <cell r="F596" t="str">
            <v>Miller</v>
          </cell>
          <cell r="G596" t="str">
            <v>-</v>
          </cell>
          <cell r="H596" t="str">
            <v>Kursten</v>
          </cell>
          <cell r="I596" t="str">
            <v>278-12</v>
          </cell>
          <cell r="J596">
            <v>0</v>
          </cell>
          <cell r="K596">
            <v>0</v>
          </cell>
          <cell r="L596" t="str">
            <v>Jones</v>
          </cell>
          <cell r="M596">
            <v>1</v>
          </cell>
          <cell r="N596" t="str">
            <v>LMC-311P</v>
          </cell>
          <cell r="O596">
            <v>127497</v>
          </cell>
          <cell r="P596">
            <v>0</v>
          </cell>
          <cell r="Q596" t="str">
            <v>FLT</v>
          </cell>
          <cell r="R596" t="str">
            <v>CA</v>
          </cell>
          <cell r="S596" t="str">
            <v>N</v>
          </cell>
          <cell r="T596" t="str">
            <v>N</v>
          </cell>
          <cell r="U596">
            <v>0</v>
          </cell>
          <cell r="V596">
            <v>40884</v>
          </cell>
          <cell r="W596">
            <v>41141</v>
          </cell>
          <cell r="X596">
            <v>41141</v>
          </cell>
          <cell r="Y596">
            <v>0</v>
          </cell>
          <cell r="Z596">
            <v>40891</v>
          </cell>
          <cell r="AA596">
            <v>40891</v>
          </cell>
          <cell r="AB596">
            <v>40898</v>
          </cell>
          <cell r="AC596">
            <v>41029</v>
          </cell>
          <cell r="AD596">
            <v>41043</v>
          </cell>
          <cell r="AE596">
            <v>41077</v>
          </cell>
          <cell r="AF596">
            <v>41081</v>
          </cell>
          <cell r="AG596">
            <v>0</v>
          </cell>
          <cell r="AH596">
            <v>41111</v>
          </cell>
          <cell r="AI596" t="str">
            <v>-</v>
          </cell>
          <cell r="AJ596">
            <v>142</v>
          </cell>
          <cell r="AK596">
            <v>36.714285714285715</v>
          </cell>
          <cell r="AL596">
            <v>0</v>
          </cell>
          <cell r="AM596">
            <v>0</v>
          </cell>
          <cell r="AN596">
            <v>0</v>
          </cell>
          <cell r="AO596">
            <v>0</v>
          </cell>
          <cell r="AP596">
            <v>0</v>
          </cell>
          <cell r="AQ596">
            <v>0</v>
          </cell>
          <cell r="AR596">
            <v>0</v>
          </cell>
          <cell r="AS596">
            <v>0</v>
          </cell>
          <cell r="AT596">
            <v>0</v>
          </cell>
          <cell r="AU596">
            <v>0</v>
          </cell>
          <cell r="AV596">
            <v>41039</v>
          </cell>
          <cell r="AW596">
            <v>0</v>
          </cell>
          <cell r="AX596">
            <v>41044</v>
          </cell>
          <cell r="AY596">
            <v>41123</v>
          </cell>
          <cell r="AZ596">
            <v>239</v>
          </cell>
          <cell r="BA596">
            <v>112</v>
          </cell>
          <cell r="BB596" t="str">
            <v>On-Time/Early</v>
          </cell>
          <cell r="BC596" t="str">
            <v/>
          </cell>
          <cell r="BD596" t="str">
            <v>EXW</v>
          </cell>
          <cell r="BE596" t="str">
            <v>Arvada</v>
          </cell>
          <cell r="BF596" t="str">
            <v>USA</v>
          </cell>
          <cell r="BG596">
            <v>0</v>
          </cell>
          <cell r="BH596">
            <v>0</v>
          </cell>
          <cell r="BI596">
            <v>0</v>
          </cell>
          <cell r="BJ596">
            <v>40891</v>
          </cell>
          <cell r="BK596">
            <v>40898</v>
          </cell>
          <cell r="BL596">
            <v>40905</v>
          </cell>
          <cell r="BM596">
            <v>40912</v>
          </cell>
          <cell r="BN596">
            <v>41155</v>
          </cell>
          <cell r="BO596">
            <v>41162</v>
          </cell>
          <cell r="BP596" t="str">
            <v>-</v>
          </cell>
          <cell r="BQ596" t="str">
            <v>-</v>
          </cell>
          <cell r="BR596" t="str">
            <v>X</v>
          </cell>
          <cell r="BS596" t="str">
            <v>-</v>
          </cell>
          <cell r="BT596" t="str">
            <v>-</v>
          </cell>
          <cell r="BU596">
            <v>41161</v>
          </cell>
          <cell r="BV596">
            <v>41161</v>
          </cell>
          <cell r="BW596">
            <v>0</v>
          </cell>
          <cell r="BX596">
            <v>0</v>
          </cell>
          <cell r="BY596">
            <v>0</v>
          </cell>
          <cell r="BZ596" t="str">
            <v>-</v>
          </cell>
          <cell r="CA596" t="str">
            <v>-</v>
          </cell>
          <cell r="CB596" t="str">
            <v>X</v>
          </cell>
          <cell r="CC596">
            <v>1</v>
          </cell>
          <cell r="CD596">
            <v>0</v>
          </cell>
          <cell r="CE596">
            <v>0</v>
          </cell>
          <cell r="CF596">
            <v>0</v>
          </cell>
          <cell r="CG596">
            <v>0</v>
          </cell>
          <cell r="CH596">
            <v>0</v>
          </cell>
          <cell r="CI596">
            <v>0</v>
          </cell>
          <cell r="CJ596">
            <v>0</v>
          </cell>
          <cell r="CK596">
            <v>0</v>
          </cell>
          <cell r="CL596">
            <v>0</v>
          </cell>
          <cell r="CM596">
            <v>0</v>
          </cell>
          <cell r="CN596">
            <v>0</v>
          </cell>
          <cell r="CO596">
            <v>0</v>
          </cell>
        </row>
        <row r="597">
          <cell r="B597" t="str">
            <v>C2076710-01</v>
          </cell>
          <cell r="C597" t="str">
            <v>Thomas Russell</v>
          </cell>
          <cell r="D597" t="str">
            <v>Wesley</v>
          </cell>
          <cell r="E597">
            <v>0</v>
          </cell>
          <cell r="F597" t="str">
            <v>Miller</v>
          </cell>
          <cell r="G597" t="str">
            <v>-</v>
          </cell>
          <cell r="H597" t="str">
            <v>Kursten</v>
          </cell>
          <cell r="I597" t="str">
            <v>279-12</v>
          </cell>
          <cell r="J597">
            <v>0</v>
          </cell>
          <cell r="K597">
            <v>0</v>
          </cell>
          <cell r="L597" t="str">
            <v>Jones</v>
          </cell>
          <cell r="M597">
            <v>1</v>
          </cell>
          <cell r="N597" t="str">
            <v>LMC-311P</v>
          </cell>
          <cell r="O597">
            <v>127497</v>
          </cell>
          <cell r="P597">
            <v>0</v>
          </cell>
          <cell r="Q597" t="str">
            <v>FLT</v>
          </cell>
          <cell r="R597" t="str">
            <v>CA</v>
          </cell>
          <cell r="S597" t="str">
            <v>N</v>
          </cell>
          <cell r="T597" t="str">
            <v>N</v>
          </cell>
          <cell r="U597">
            <v>0</v>
          </cell>
          <cell r="V597">
            <v>40884</v>
          </cell>
          <cell r="W597">
            <v>41141</v>
          </cell>
          <cell r="X597">
            <v>41141</v>
          </cell>
          <cell r="Y597">
            <v>0</v>
          </cell>
          <cell r="Z597">
            <v>40891</v>
          </cell>
          <cell r="AA597">
            <v>40891</v>
          </cell>
          <cell r="AB597">
            <v>40898</v>
          </cell>
          <cell r="AC597">
            <v>41029</v>
          </cell>
          <cell r="AD597">
            <v>41043</v>
          </cell>
          <cell r="AE597">
            <v>41077</v>
          </cell>
          <cell r="AF597">
            <v>41081</v>
          </cell>
          <cell r="AG597">
            <v>0</v>
          </cell>
          <cell r="AH597">
            <v>41111</v>
          </cell>
          <cell r="AI597" t="str">
            <v>-</v>
          </cell>
          <cell r="AJ597">
            <v>142</v>
          </cell>
          <cell r="AK597">
            <v>36.714285714285715</v>
          </cell>
          <cell r="AL597">
            <v>0</v>
          </cell>
          <cell r="AM597">
            <v>0</v>
          </cell>
          <cell r="AN597">
            <v>0</v>
          </cell>
          <cell r="AO597">
            <v>0</v>
          </cell>
          <cell r="AP597">
            <v>0</v>
          </cell>
          <cell r="AQ597">
            <v>0</v>
          </cell>
          <cell r="AR597">
            <v>0</v>
          </cell>
          <cell r="AS597">
            <v>0</v>
          </cell>
          <cell r="AT597">
            <v>0</v>
          </cell>
          <cell r="AU597">
            <v>0</v>
          </cell>
          <cell r="AV597">
            <v>41039</v>
          </cell>
          <cell r="AW597">
            <v>0</v>
          </cell>
          <cell r="AX597">
            <v>41044</v>
          </cell>
          <cell r="AY597">
            <v>41127</v>
          </cell>
          <cell r="AZ597">
            <v>243</v>
          </cell>
          <cell r="BA597">
            <v>112</v>
          </cell>
          <cell r="BB597" t="str">
            <v>On-Time/Early</v>
          </cell>
          <cell r="BC597" t="str">
            <v/>
          </cell>
          <cell r="BD597" t="str">
            <v>EXW</v>
          </cell>
          <cell r="BE597" t="str">
            <v>Arvada</v>
          </cell>
          <cell r="BF597" t="str">
            <v>USA</v>
          </cell>
          <cell r="BG597">
            <v>0</v>
          </cell>
          <cell r="BH597">
            <v>0</v>
          </cell>
          <cell r="BI597">
            <v>0</v>
          </cell>
          <cell r="BJ597">
            <v>40891</v>
          </cell>
          <cell r="BK597">
            <v>40898</v>
          </cell>
          <cell r="BL597">
            <v>40905</v>
          </cell>
          <cell r="BM597">
            <v>40912</v>
          </cell>
          <cell r="BN597">
            <v>41155</v>
          </cell>
          <cell r="BO597">
            <v>41162</v>
          </cell>
          <cell r="BP597" t="str">
            <v>-</v>
          </cell>
          <cell r="BQ597" t="str">
            <v>-</v>
          </cell>
          <cell r="BR597" t="str">
            <v>X</v>
          </cell>
          <cell r="BS597" t="str">
            <v>-</v>
          </cell>
          <cell r="BT597" t="str">
            <v>-</v>
          </cell>
          <cell r="BU597">
            <v>41136</v>
          </cell>
          <cell r="BV597">
            <v>41136</v>
          </cell>
          <cell r="BW597">
            <v>0</v>
          </cell>
          <cell r="BX597">
            <v>0</v>
          </cell>
          <cell r="BY597">
            <v>0</v>
          </cell>
          <cell r="BZ597" t="str">
            <v>-</v>
          </cell>
          <cell r="CA597" t="str">
            <v>-</v>
          </cell>
          <cell r="CB597" t="str">
            <v>X</v>
          </cell>
          <cell r="CC597">
            <v>1</v>
          </cell>
          <cell r="CD597">
            <v>0</v>
          </cell>
          <cell r="CE597">
            <v>0</v>
          </cell>
          <cell r="CF597">
            <v>0</v>
          </cell>
          <cell r="CG597">
            <v>0</v>
          </cell>
          <cell r="CH597">
            <v>0</v>
          </cell>
          <cell r="CI597">
            <v>0</v>
          </cell>
          <cell r="CJ597">
            <v>0</v>
          </cell>
          <cell r="CK597">
            <v>0</v>
          </cell>
          <cell r="CL597">
            <v>0</v>
          </cell>
          <cell r="CM597">
            <v>0</v>
          </cell>
          <cell r="CN597">
            <v>0</v>
          </cell>
          <cell r="CO597">
            <v>0</v>
          </cell>
        </row>
        <row r="598">
          <cell r="B598" t="str">
            <v>C2121601-01</v>
          </cell>
          <cell r="C598" t="str">
            <v>EPC</v>
          </cell>
          <cell r="D598" t="str">
            <v>Mallet</v>
          </cell>
          <cell r="E598">
            <v>0</v>
          </cell>
          <cell r="F598" t="str">
            <v>Miller</v>
          </cell>
          <cell r="G598" t="str">
            <v>-</v>
          </cell>
          <cell r="H598" t="str">
            <v>Margaret</v>
          </cell>
          <cell r="I598">
            <v>3691105607</v>
          </cell>
          <cell r="J598" t="str">
            <v>K-101, J-369</v>
          </cell>
          <cell r="K598">
            <v>0</v>
          </cell>
          <cell r="L598">
            <v>0</v>
          </cell>
          <cell r="M598">
            <v>1</v>
          </cell>
          <cell r="N598" t="str">
            <v>LMC311</v>
          </cell>
          <cell r="O598">
            <v>146453</v>
          </cell>
          <cell r="P598">
            <v>0</v>
          </cell>
          <cell r="Q598" t="str">
            <v>FLT</v>
          </cell>
          <cell r="R598" t="str">
            <v>CA</v>
          </cell>
          <cell r="S598" t="str">
            <v>N</v>
          </cell>
          <cell r="T598" t="str">
            <v>N</v>
          </cell>
          <cell r="U598">
            <v>0</v>
          </cell>
          <cell r="V598">
            <v>40998</v>
          </cell>
          <cell r="W598">
            <v>41141</v>
          </cell>
          <cell r="X598">
            <v>41162</v>
          </cell>
          <cell r="Y598">
            <v>0</v>
          </cell>
          <cell r="Z598">
            <v>41005</v>
          </cell>
          <cell r="AA598">
            <v>41005</v>
          </cell>
          <cell r="AB598">
            <v>41012</v>
          </cell>
          <cell r="AC598">
            <v>41050</v>
          </cell>
          <cell r="AD598">
            <v>41064</v>
          </cell>
          <cell r="AE598">
            <v>41077</v>
          </cell>
          <cell r="AF598">
            <v>41081</v>
          </cell>
          <cell r="AG598">
            <v>0</v>
          </cell>
          <cell r="AH598">
            <v>41132</v>
          </cell>
          <cell r="AI598" t="str">
            <v>-</v>
          </cell>
          <cell r="AJ598">
            <v>60</v>
          </cell>
          <cell r="AK598">
            <v>23.428571428571427</v>
          </cell>
          <cell r="AL598">
            <v>0</v>
          </cell>
          <cell r="AM598">
            <v>0</v>
          </cell>
          <cell r="AN598">
            <v>0</v>
          </cell>
          <cell r="AO598">
            <v>0</v>
          </cell>
          <cell r="AP598">
            <v>0</v>
          </cell>
          <cell r="AQ598">
            <v>0</v>
          </cell>
          <cell r="AR598">
            <v>0</v>
          </cell>
          <cell r="AS598">
            <v>0</v>
          </cell>
          <cell r="AT598">
            <v>0</v>
          </cell>
          <cell r="AU598">
            <v>0</v>
          </cell>
          <cell r="AV598">
            <v>41082</v>
          </cell>
          <cell r="AW598">
            <v>0</v>
          </cell>
          <cell r="AX598">
            <v>41086</v>
          </cell>
          <cell r="AY598">
            <v>41163</v>
          </cell>
          <cell r="AZ598">
            <v>165</v>
          </cell>
          <cell r="BA598">
            <v>61</v>
          </cell>
          <cell r="BB598" t="str">
            <v>Late</v>
          </cell>
          <cell r="BC598" t="str">
            <v/>
          </cell>
          <cell r="BD598" t="str">
            <v>FCA</v>
          </cell>
          <cell r="BE598" t="str">
            <v>ARVADA</v>
          </cell>
          <cell r="BF598" t="str">
            <v>USA</v>
          </cell>
          <cell r="BG598">
            <v>0</v>
          </cell>
          <cell r="BH598">
            <v>0</v>
          </cell>
          <cell r="BI598">
            <v>0</v>
          </cell>
          <cell r="BJ598">
            <v>41005</v>
          </cell>
          <cell r="BK598">
            <v>41012</v>
          </cell>
          <cell r="BL598">
            <v>41019</v>
          </cell>
          <cell r="BM598">
            <v>41026</v>
          </cell>
          <cell r="BN598">
            <v>41176</v>
          </cell>
          <cell r="BO598">
            <v>41183</v>
          </cell>
          <cell r="BP598" t="str">
            <v>X</v>
          </cell>
          <cell r="BQ598" t="str">
            <v>X</v>
          </cell>
          <cell r="BR598" t="str">
            <v>X</v>
          </cell>
          <cell r="BS598" t="str">
            <v>X</v>
          </cell>
          <cell r="BT598" t="str">
            <v>X</v>
          </cell>
          <cell r="BU598" t="str">
            <v>X</v>
          </cell>
          <cell r="BV598" t="str">
            <v>X</v>
          </cell>
          <cell r="BW598">
            <v>0</v>
          </cell>
          <cell r="BX598">
            <v>0</v>
          </cell>
          <cell r="BY598">
            <v>0</v>
          </cell>
          <cell r="BZ598" t="str">
            <v>X</v>
          </cell>
          <cell r="CA598" t="str">
            <v>X</v>
          </cell>
          <cell r="CB598" t="str">
            <v>X</v>
          </cell>
          <cell r="CC598">
            <v>1</v>
          </cell>
          <cell r="CD598">
            <v>0</v>
          </cell>
          <cell r="CE598">
            <v>0</v>
          </cell>
          <cell r="CF598">
            <v>0</v>
          </cell>
          <cell r="CG598">
            <v>0</v>
          </cell>
          <cell r="CH598">
            <v>0</v>
          </cell>
          <cell r="CI598">
            <v>0</v>
          </cell>
          <cell r="CJ598">
            <v>0</v>
          </cell>
          <cell r="CK598">
            <v>0</v>
          </cell>
          <cell r="CL598">
            <v>0</v>
          </cell>
          <cell r="CM598">
            <v>0</v>
          </cell>
          <cell r="CN598">
            <v>0</v>
          </cell>
          <cell r="CO598">
            <v>0</v>
          </cell>
        </row>
        <row r="599">
          <cell r="B599" t="str">
            <v>A2149530-01</v>
          </cell>
          <cell r="C599" t="str">
            <v>Pecan Pipeline Company</v>
          </cell>
          <cell r="D599" t="str">
            <v>Kanous</v>
          </cell>
          <cell r="E599">
            <v>0</v>
          </cell>
          <cell r="F599" t="str">
            <v>Miller</v>
          </cell>
          <cell r="G599" t="str">
            <v>-</v>
          </cell>
          <cell r="H599" t="str">
            <v>Kursten</v>
          </cell>
          <cell r="I599">
            <v>206445</v>
          </cell>
          <cell r="J599">
            <v>0</v>
          </cell>
          <cell r="K599">
            <v>0</v>
          </cell>
          <cell r="L599">
            <v>0</v>
          </cell>
          <cell r="M599">
            <v>1</v>
          </cell>
          <cell r="N599" t="str">
            <v>LMV-801</v>
          </cell>
          <cell r="O599">
            <v>19652</v>
          </cell>
          <cell r="P599">
            <v>0</v>
          </cell>
          <cell r="Q599" t="str">
            <v>FLT</v>
          </cell>
          <cell r="R599" t="str">
            <v>PB</v>
          </cell>
          <cell r="S599" t="str">
            <v>N</v>
          </cell>
          <cell r="T599" t="str">
            <v>N</v>
          </cell>
          <cell r="U599">
            <v>0</v>
          </cell>
          <cell r="V599">
            <v>41068</v>
          </cell>
          <cell r="W599">
            <v>41134</v>
          </cell>
          <cell r="X599">
            <v>41130</v>
          </cell>
          <cell r="Y599">
            <v>0</v>
          </cell>
          <cell r="Z599">
            <v>41075</v>
          </cell>
          <cell r="AA599">
            <v>41075</v>
          </cell>
          <cell r="AB599">
            <v>41075</v>
          </cell>
          <cell r="AC599">
            <v>41018</v>
          </cell>
          <cell r="AD599">
            <v>41032</v>
          </cell>
          <cell r="AE599">
            <v>41079</v>
          </cell>
          <cell r="AF599">
            <v>41082</v>
          </cell>
          <cell r="AG599">
            <v>0</v>
          </cell>
          <cell r="AH599">
            <v>41100</v>
          </cell>
          <cell r="AI599" t="str">
            <v>-</v>
          </cell>
          <cell r="AJ599">
            <v>11</v>
          </cell>
          <cell r="AK599">
            <v>8.8571428571428577</v>
          </cell>
          <cell r="AL599">
            <v>0</v>
          </cell>
          <cell r="AM599">
            <v>0</v>
          </cell>
          <cell r="AN599">
            <v>0</v>
          </cell>
          <cell r="AO599">
            <v>0</v>
          </cell>
          <cell r="AP599">
            <v>0</v>
          </cell>
          <cell r="AQ599">
            <v>0</v>
          </cell>
          <cell r="AR599">
            <v>0</v>
          </cell>
          <cell r="AS599">
            <v>0</v>
          </cell>
          <cell r="AT599">
            <v>0</v>
          </cell>
          <cell r="AU599">
            <v>0</v>
          </cell>
          <cell r="AV599">
            <v>41074</v>
          </cell>
          <cell r="AW599">
            <v>0</v>
          </cell>
          <cell r="AX599">
            <v>41080</v>
          </cell>
          <cell r="AY599">
            <v>41121</v>
          </cell>
          <cell r="AZ599">
            <v>53</v>
          </cell>
          <cell r="BA599">
            <v>5</v>
          </cell>
          <cell r="BB599" t="str">
            <v>On-Time/Early</v>
          </cell>
          <cell r="BC599" t="str">
            <v/>
          </cell>
          <cell r="BD599" t="str">
            <v>FCA</v>
          </cell>
          <cell r="BE599" t="str">
            <v>Arvada</v>
          </cell>
          <cell r="BF599" t="str">
            <v>USA</v>
          </cell>
          <cell r="BG599">
            <v>0</v>
          </cell>
          <cell r="BH599" t="str">
            <v>WA</v>
          </cell>
          <cell r="BI599">
            <v>0</v>
          </cell>
          <cell r="BJ599">
            <v>41075</v>
          </cell>
          <cell r="BK599">
            <v>41082</v>
          </cell>
          <cell r="BL599">
            <v>41084</v>
          </cell>
          <cell r="BM599">
            <v>41096</v>
          </cell>
          <cell r="BN599">
            <v>41144</v>
          </cell>
          <cell r="BO599">
            <v>41151</v>
          </cell>
          <cell r="BP599" t="str">
            <v>-</v>
          </cell>
          <cell r="BQ599" t="str">
            <v>-</v>
          </cell>
          <cell r="BR599" t="str">
            <v>X</v>
          </cell>
          <cell r="BS599" t="str">
            <v>-</v>
          </cell>
          <cell r="BT599" t="str">
            <v>-</v>
          </cell>
          <cell r="BU599">
            <v>41165</v>
          </cell>
          <cell r="BV599">
            <v>41165</v>
          </cell>
          <cell r="BW599">
            <v>0</v>
          </cell>
          <cell r="BX599">
            <v>0</v>
          </cell>
          <cell r="BY599">
            <v>0</v>
          </cell>
          <cell r="BZ599" t="str">
            <v>-</v>
          </cell>
          <cell r="CA599" t="str">
            <v>-</v>
          </cell>
          <cell r="CB599" t="str">
            <v>X</v>
          </cell>
          <cell r="CC599">
            <v>1</v>
          </cell>
          <cell r="CD599">
            <v>0</v>
          </cell>
          <cell r="CE599">
            <v>0</v>
          </cell>
          <cell r="CF599">
            <v>0</v>
          </cell>
          <cell r="CG599">
            <v>0</v>
          </cell>
          <cell r="CH599">
            <v>0</v>
          </cell>
          <cell r="CI599">
            <v>0</v>
          </cell>
          <cell r="CJ599">
            <v>0</v>
          </cell>
          <cell r="CK599">
            <v>0</v>
          </cell>
          <cell r="CL599">
            <v>0</v>
          </cell>
          <cell r="CM599">
            <v>0</v>
          </cell>
          <cell r="CN599">
            <v>0</v>
          </cell>
          <cell r="CO599">
            <v>0</v>
          </cell>
        </row>
        <row r="600">
          <cell r="B600" t="str">
            <v>C2062504-01-02</v>
          </cell>
          <cell r="C600" t="str">
            <v>Shaanxi Chenghe/Yulin Energy</v>
          </cell>
          <cell r="D600" t="str">
            <v>Fox</v>
          </cell>
          <cell r="E600">
            <v>0</v>
          </cell>
          <cell r="F600">
            <v>0</v>
          </cell>
          <cell r="G600">
            <v>0</v>
          </cell>
          <cell r="H600" t="str">
            <v>Michelle</v>
          </cell>
          <cell r="I600" t="str">
            <v>02902-319-RE-E-PO-0001</v>
          </cell>
          <cell r="J600">
            <v>0</v>
          </cell>
          <cell r="K600">
            <v>0</v>
          </cell>
          <cell r="L600">
            <v>0</v>
          </cell>
          <cell r="M600">
            <v>2</v>
          </cell>
          <cell r="N600" t="str">
            <v>LMC347</v>
          </cell>
          <cell r="O600">
            <v>2017108.02</v>
          </cell>
          <cell r="P600" t="str">
            <v>-</v>
          </cell>
          <cell r="Q600" t="str">
            <v>CPX</v>
          </cell>
          <cell r="R600" t="str">
            <v>CF</v>
          </cell>
          <cell r="S600" t="str">
            <v>Y</v>
          </cell>
          <cell r="T600" t="str">
            <v>N</v>
          </cell>
          <cell r="U600">
            <v>0</v>
          </cell>
          <cell r="V600">
            <v>40847</v>
          </cell>
          <cell r="W600">
            <v>41183</v>
          </cell>
          <cell r="X600">
            <v>41264</v>
          </cell>
          <cell r="Y600">
            <v>0</v>
          </cell>
          <cell r="Z600">
            <v>40854</v>
          </cell>
          <cell r="AA600">
            <v>40854</v>
          </cell>
          <cell r="AB600">
            <v>40861</v>
          </cell>
          <cell r="AC600">
            <v>41138</v>
          </cell>
          <cell r="AD600">
            <v>41152</v>
          </cell>
          <cell r="AE600">
            <v>41078</v>
          </cell>
          <cell r="AF600">
            <v>41085</v>
          </cell>
          <cell r="AG600">
            <v>0</v>
          </cell>
          <cell r="AH600">
            <v>41234</v>
          </cell>
          <cell r="AI600" t="str">
            <v>-</v>
          </cell>
          <cell r="AJ600">
            <v>171</v>
          </cell>
          <cell r="AK600">
            <v>59.571428571428569</v>
          </cell>
          <cell r="AL600">
            <v>0</v>
          </cell>
          <cell r="AM600">
            <v>0</v>
          </cell>
          <cell r="AN600">
            <v>0</v>
          </cell>
          <cell r="AO600">
            <v>0</v>
          </cell>
          <cell r="AP600">
            <v>0</v>
          </cell>
          <cell r="AQ600">
            <v>0</v>
          </cell>
          <cell r="AR600">
            <v>41145</v>
          </cell>
          <cell r="AS600">
            <v>0</v>
          </cell>
          <cell r="AT600">
            <v>0</v>
          </cell>
          <cell r="AU600">
            <v>0</v>
          </cell>
          <cell r="AV600">
            <v>41178</v>
          </cell>
          <cell r="AW600">
            <v>0</v>
          </cell>
          <cell r="AX600">
            <v>41180</v>
          </cell>
          <cell r="AY600">
            <v>41255</v>
          </cell>
          <cell r="AZ600">
            <v>408</v>
          </cell>
          <cell r="BA600">
            <v>238</v>
          </cell>
          <cell r="BB600" t="str">
            <v>Late</v>
          </cell>
          <cell r="BC600" t="str">
            <v/>
          </cell>
          <cell r="BD600" t="str">
            <v>CIF</v>
          </cell>
          <cell r="BE600" t="str">
            <v>Xingang, Tianjin</v>
          </cell>
          <cell r="BF600" t="str">
            <v>China</v>
          </cell>
          <cell r="BG600" t="str">
            <v>EAR99</v>
          </cell>
          <cell r="BH600" t="str">
            <v>OD</v>
          </cell>
          <cell r="BI600">
            <v>0</v>
          </cell>
          <cell r="BJ600">
            <v>40854</v>
          </cell>
          <cell r="BK600">
            <v>40861</v>
          </cell>
          <cell r="BL600">
            <v>40877</v>
          </cell>
          <cell r="BM600">
            <v>40875</v>
          </cell>
          <cell r="BN600">
            <v>41292</v>
          </cell>
          <cell r="BO600">
            <v>41299</v>
          </cell>
          <cell r="BP600" t="str">
            <v>X</v>
          </cell>
          <cell r="BQ600" t="str">
            <v>X</v>
          </cell>
          <cell r="BR600">
            <v>41061</v>
          </cell>
          <cell r="BS600" t="str">
            <v>X</v>
          </cell>
          <cell r="BT600" t="str">
            <v>X</v>
          </cell>
          <cell r="BU600">
            <v>41265</v>
          </cell>
          <cell r="BV600">
            <v>41265</v>
          </cell>
          <cell r="BW600">
            <v>0</v>
          </cell>
          <cell r="BX600">
            <v>0</v>
          </cell>
          <cell r="BY600">
            <v>0</v>
          </cell>
          <cell r="BZ600" t="str">
            <v>X</v>
          </cell>
          <cell r="CA600" t="str">
            <v>X</v>
          </cell>
          <cell r="CB600" t="str">
            <v>X</v>
          </cell>
          <cell r="CC600">
            <v>1</v>
          </cell>
          <cell r="CD600" t="str">
            <v>FD &amp; AM has been submitted</v>
          </cell>
          <cell r="CE600">
            <v>0</v>
          </cell>
          <cell r="CF600">
            <v>0</v>
          </cell>
          <cell r="CG600">
            <v>0</v>
          </cell>
          <cell r="CH600">
            <v>0</v>
          </cell>
          <cell r="CI600">
            <v>0</v>
          </cell>
          <cell r="CJ600">
            <v>0</v>
          </cell>
          <cell r="CK600">
            <v>0</v>
          </cell>
          <cell r="CL600">
            <v>0</v>
          </cell>
          <cell r="CM600">
            <v>0</v>
          </cell>
          <cell r="CN600">
            <v>0</v>
          </cell>
          <cell r="CO600">
            <v>0</v>
          </cell>
        </row>
        <row r="601">
          <cell r="B601" t="str">
            <v>C2062504-03-04</v>
          </cell>
          <cell r="C601" t="str">
            <v>Shaanxi Chenghe/Yulin Energy</v>
          </cell>
          <cell r="D601" t="str">
            <v>Fox</v>
          </cell>
          <cell r="E601">
            <v>0</v>
          </cell>
          <cell r="F601">
            <v>0</v>
          </cell>
          <cell r="G601">
            <v>0</v>
          </cell>
          <cell r="H601" t="str">
            <v>Michelle</v>
          </cell>
          <cell r="I601" t="str">
            <v>02902-319-RE-E-PO-0002</v>
          </cell>
          <cell r="J601">
            <v>0</v>
          </cell>
          <cell r="K601">
            <v>0</v>
          </cell>
          <cell r="L601">
            <v>0</v>
          </cell>
          <cell r="M601">
            <v>2</v>
          </cell>
          <cell r="N601" t="str">
            <v>LMC347</v>
          </cell>
          <cell r="O601">
            <v>2017108.02</v>
          </cell>
          <cell r="P601" t="str">
            <v>-</v>
          </cell>
          <cell r="Q601" t="str">
            <v>CPX</v>
          </cell>
          <cell r="R601" t="str">
            <v>CF</v>
          </cell>
          <cell r="S601" t="str">
            <v>Y</v>
          </cell>
          <cell r="T601" t="str">
            <v>N</v>
          </cell>
          <cell r="U601">
            <v>0</v>
          </cell>
          <cell r="V601">
            <v>40847</v>
          </cell>
          <cell r="W601">
            <v>41183</v>
          </cell>
          <cell r="X601">
            <v>41264</v>
          </cell>
          <cell r="Y601">
            <v>0</v>
          </cell>
          <cell r="Z601">
            <v>40854</v>
          </cell>
          <cell r="AA601">
            <v>40854</v>
          </cell>
          <cell r="AB601">
            <v>40861</v>
          </cell>
          <cell r="AC601">
            <v>41138</v>
          </cell>
          <cell r="AD601">
            <v>41152</v>
          </cell>
          <cell r="AE601">
            <v>41078</v>
          </cell>
          <cell r="AF601">
            <v>41085</v>
          </cell>
          <cell r="AG601">
            <v>0</v>
          </cell>
          <cell r="AH601">
            <v>41234</v>
          </cell>
          <cell r="AI601" t="str">
            <v>-</v>
          </cell>
          <cell r="AJ601">
            <v>171</v>
          </cell>
          <cell r="AK601">
            <v>59.571428571428569</v>
          </cell>
          <cell r="AL601">
            <v>0</v>
          </cell>
          <cell r="AM601">
            <v>0</v>
          </cell>
          <cell r="AN601">
            <v>0</v>
          </cell>
          <cell r="AO601">
            <v>0</v>
          </cell>
          <cell r="AP601">
            <v>0</v>
          </cell>
          <cell r="AQ601">
            <v>0</v>
          </cell>
          <cell r="AR601">
            <v>41145</v>
          </cell>
          <cell r="AS601">
            <v>0</v>
          </cell>
          <cell r="AT601">
            <v>0</v>
          </cell>
          <cell r="AU601">
            <v>0</v>
          </cell>
          <cell r="AV601">
            <v>41178</v>
          </cell>
          <cell r="AW601">
            <v>0</v>
          </cell>
          <cell r="AX601">
            <v>41180</v>
          </cell>
          <cell r="AY601">
            <v>41258</v>
          </cell>
          <cell r="AZ601">
            <v>411</v>
          </cell>
          <cell r="BA601">
            <v>238</v>
          </cell>
          <cell r="BB601" t="str">
            <v>Late</v>
          </cell>
          <cell r="BC601" t="str">
            <v/>
          </cell>
          <cell r="BD601" t="str">
            <v>CIF</v>
          </cell>
          <cell r="BE601" t="str">
            <v>Xingang, Tianjin</v>
          </cell>
          <cell r="BF601" t="str">
            <v>China</v>
          </cell>
          <cell r="BG601" t="str">
            <v>EAR100</v>
          </cell>
          <cell r="BH601" t="str">
            <v>OD</v>
          </cell>
          <cell r="BI601">
            <v>0</v>
          </cell>
          <cell r="BJ601">
            <v>40854</v>
          </cell>
          <cell r="BK601">
            <v>40861</v>
          </cell>
          <cell r="BL601">
            <v>40877</v>
          </cell>
          <cell r="BM601">
            <v>40875</v>
          </cell>
          <cell r="BN601">
            <v>41292</v>
          </cell>
          <cell r="BO601">
            <v>41299</v>
          </cell>
          <cell r="BP601" t="str">
            <v>X</v>
          </cell>
          <cell r="BQ601" t="str">
            <v>X</v>
          </cell>
          <cell r="BR601">
            <v>41061</v>
          </cell>
          <cell r="BS601" t="str">
            <v>X</v>
          </cell>
          <cell r="BT601" t="str">
            <v>X</v>
          </cell>
          <cell r="BU601">
            <v>41265</v>
          </cell>
          <cell r="BV601">
            <v>41265</v>
          </cell>
          <cell r="BW601">
            <v>0</v>
          </cell>
          <cell r="BX601">
            <v>0</v>
          </cell>
          <cell r="BY601">
            <v>0</v>
          </cell>
          <cell r="BZ601" t="str">
            <v>X</v>
          </cell>
          <cell r="CA601" t="str">
            <v>X</v>
          </cell>
          <cell r="CB601" t="str">
            <v>X</v>
          </cell>
          <cell r="CC601">
            <v>1</v>
          </cell>
          <cell r="CD601" t="str">
            <v>FD &amp; AM has been submitted</v>
          </cell>
          <cell r="CE601">
            <v>0</v>
          </cell>
          <cell r="CF601">
            <v>0</v>
          </cell>
          <cell r="CG601">
            <v>0</v>
          </cell>
          <cell r="CH601">
            <v>0</v>
          </cell>
          <cell r="CI601">
            <v>0</v>
          </cell>
          <cell r="CJ601">
            <v>0</v>
          </cell>
          <cell r="CK601">
            <v>0</v>
          </cell>
          <cell r="CL601">
            <v>0</v>
          </cell>
          <cell r="CM601">
            <v>0</v>
          </cell>
          <cell r="CN601">
            <v>0</v>
          </cell>
          <cell r="CO601">
            <v>0</v>
          </cell>
        </row>
        <row r="602">
          <cell r="B602" t="str">
            <v>A2148332-01-02</v>
          </cell>
          <cell r="C602" t="str">
            <v>GPM INC.</v>
          </cell>
          <cell r="D602" t="str">
            <v>Boening</v>
          </cell>
          <cell r="E602">
            <v>0</v>
          </cell>
          <cell r="F602" t="str">
            <v>Miller</v>
          </cell>
          <cell r="G602" t="str">
            <v>-</v>
          </cell>
          <cell r="H602" t="str">
            <v>Kursten</v>
          </cell>
          <cell r="I602">
            <v>17941</v>
          </cell>
          <cell r="J602" t="str">
            <v>PP114797</v>
          </cell>
          <cell r="K602">
            <v>0</v>
          </cell>
          <cell r="L602">
            <v>0</v>
          </cell>
          <cell r="M602">
            <v>2</v>
          </cell>
          <cell r="N602" t="str">
            <v>LMV-801</v>
          </cell>
          <cell r="O602">
            <v>54713</v>
          </cell>
          <cell r="P602">
            <v>0</v>
          </cell>
          <cell r="Q602" t="str">
            <v>FLT</v>
          </cell>
          <cell r="R602" t="str">
            <v>PC</v>
          </cell>
          <cell r="S602" t="str">
            <v>N</v>
          </cell>
          <cell r="T602" t="str">
            <v>N</v>
          </cell>
          <cell r="U602">
            <v>0</v>
          </cell>
          <cell r="V602">
            <v>41066</v>
          </cell>
          <cell r="W602">
            <v>41149</v>
          </cell>
          <cell r="X602">
            <v>41121</v>
          </cell>
          <cell r="Y602">
            <v>0</v>
          </cell>
          <cell r="Z602">
            <v>41073</v>
          </cell>
          <cell r="AA602">
            <v>41073</v>
          </cell>
          <cell r="AB602">
            <v>41073</v>
          </cell>
          <cell r="AC602">
            <v>41009</v>
          </cell>
          <cell r="AD602">
            <v>41023</v>
          </cell>
          <cell r="AE602">
            <v>41087</v>
          </cell>
          <cell r="AF602">
            <v>41090</v>
          </cell>
          <cell r="AG602">
            <v>0</v>
          </cell>
          <cell r="AH602">
            <v>41091</v>
          </cell>
          <cell r="AI602" t="str">
            <v>-</v>
          </cell>
          <cell r="AJ602">
            <v>18</v>
          </cell>
          <cell r="AK602">
            <v>7.8571428571428568</v>
          </cell>
          <cell r="AL602">
            <v>0</v>
          </cell>
          <cell r="AM602">
            <v>0</v>
          </cell>
          <cell r="AN602">
            <v>0</v>
          </cell>
          <cell r="AO602">
            <v>0</v>
          </cell>
          <cell r="AP602">
            <v>0</v>
          </cell>
          <cell r="AQ602">
            <v>0</v>
          </cell>
          <cell r="AR602">
            <v>0</v>
          </cell>
          <cell r="AS602">
            <v>0</v>
          </cell>
          <cell r="AT602">
            <v>0</v>
          </cell>
          <cell r="AU602">
            <v>0</v>
          </cell>
          <cell r="AV602">
            <v>41075</v>
          </cell>
          <cell r="AW602">
            <v>0</v>
          </cell>
          <cell r="AX602">
            <v>41079</v>
          </cell>
          <cell r="AY602">
            <v>41120</v>
          </cell>
          <cell r="AZ602">
            <v>54</v>
          </cell>
          <cell r="BA602">
            <v>8</v>
          </cell>
          <cell r="BB602" t="str">
            <v>On-Time/Early</v>
          </cell>
          <cell r="BC602" t="str">
            <v/>
          </cell>
          <cell r="BD602" t="str">
            <v>FOB</v>
          </cell>
          <cell r="BE602" t="str">
            <v>ARVADA</v>
          </cell>
          <cell r="BF602" t="str">
            <v>USA</v>
          </cell>
          <cell r="BG602">
            <v>0</v>
          </cell>
          <cell r="BH602" t="str">
            <v>WA</v>
          </cell>
          <cell r="BI602">
            <v>0</v>
          </cell>
          <cell r="BJ602">
            <v>41073</v>
          </cell>
          <cell r="BK602">
            <v>41080</v>
          </cell>
          <cell r="BL602">
            <v>41089</v>
          </cell>
          <cell r="BM602">
            <v>41094</v>
          </cell>
          <cell r="BN602">
            <v>41135</v>
          </cell>
          <cell r="BO602">
            <v>41142</v>
          </cell>
          <cell r="BP602" t="str">
            <v>-</v>
          </cell>
          <cell r="BQ602" t="str">
            <v>-</v>
          </cell>
          <cell r="BR602" t="str">
            <v>X</v>
          </cell>
          <cell r="BS602" t="str">
            <v>-</v>
          </cell>
          <cell r="BT602" t="str">
            <v>-</v>
          </cell>
          <cell r="BU602">
            <v>41172</v>
          </cell>
          <cell r="BV602">
            <v>41172</v>
          </cell>
          <cell r="BW602">
            <v>0</v>
          </cell>
          <cell r="BX602">
            <v>0</v>
          </cell>
          <cell r="BY602">
            <v>0</v>
          </cell>
          <cell r="BZ602" t="str">
            <v>-</v>
          </cell>
          <cell r="CA602" t="str">
            <v>-</v>
          </cell>
          <cell r="CB602" t="str">
            <v>X</v>
          </cell>
          <cell r="CC602">
            <v>1</v>
          </cell>
          <cell r="CD602">
            <v>0</v>
          </cell>
          <cell r="CE602">
            <v>0</v>
          </cell>
          <cell r="CF602">
            <v>0</v>
          </cell>
          <cell r="CG602">
            <v>0</v>
          </cell>
          <cell r="CH602">
            <v>0</v>
          </cell>
          <cell r="CI602">
            <v>0</v>
          </cell>
          <cell r="CJ602">
            <v>0</v>
          </cell>
          <cell r="CK602">
            <v>0</v>
          </cell>
          <cell r="CL602">
            <v>0</v>
          </cell>
          <cell r="CM602">
            <v>0</v>
          </cell>
          <cell r="CN602">
            <v>0</v>
          </cell>
          <cell r="CO602">
            <v>0</v>
          </cell>
        </row>
        <row r="603">
          <cell r="B603" t="str">
            <v>A2142421-01-02</v>
          </cell>
          <cell r="C603" t="str">
            <v>Engineering, Procurement &amp; Construction, Inc</v>
          </cell>
          <cell r="D603" t="str">
            <v>Kanous</v>
          </cell>
          <cell r="E603">
            <v>0</v>
          </cell>
          <cell r="F603" t="str">
            <v>Miller</v>
          </cell>
          <cell r="G603" t="str">
            <v>-</v>
          </cell>
          <cell r="H603" t="str">
            <v>Kursten</v>
          </cell>
          <cell r="I603" t="str">
            <v>3691705664a</v>
          </cell>
          <cell r="J603">
            <v>0</v>
          </cell>
          <cell r="K603">
            <v>0</v>
          </cell>
          <cell r="L603">
            <v>0</v>
          </cell>
          <cell r="M603">
            <v>2</v>
          </cell>
          <cell r="N603" t="str">
            <v>LMV-806</v>
          </cell>
          <cell r="O603">
            <v>56738</v>
          </cell>
          <cell r="P603">
            <v>0</v>
          </cell>
          <cell r="Q603" t="str">
            <v>FLT</v>
          </cell>
          <cell r="R603" t="str">
            <v>PB</v>
          </cell>
          <cell r="S603" t="str">
            <v>N</v>
          </cell>
          <cell r="T603" t="str">
            <v>N</v>
          </cell>
          <cell r="U603">
            <v>0</v>
          </cell>
          <cell r="V603">
            <v>41051</v>
          </cell>
          <cell r="W603">
            <v>41142</v>
          </cell>
          <cell r="X603">
            <v>41152</v>
          </cell>
          <cell r="Y603">
            <v>0</v>
          </cell>
          <cell r="Z603">
            <v>41058</v>
          </cell>
          <cell r="AA603">
            <v>41058</v>
          </cell>
          <cell r="AB603">
            <v>41058</v>
          </cell>
          <cell r="AC603">
            <v>41040</v>
          </cell>
          <cell r="AD603">
            <v>41054</v>
          </cell>
          <cell r="AE603">
            <v>41087</v>
          </cell>
          <cell r="AF603">
            <v>41090</v>
          </cell>
          <cell r="AG603">
            <v>0</v>
          </cell>
          <cell r="AH603">
            <v>41122</v>
          </cell>
          <cell r="AI603" t="str">
            <v>-</v>
          </cell>
          <cell r="AJ603">
            <v>29</v>
          </cell>
          <cell r="AK603">
            <v>14.428571428571429</v>
          </cell>
          <cell r="AL603">
            <v>0</v>
          </cell>
          <cell r="AM603">
            <v>0</v>
          </cell>
          <cell r="AN603">
            <v>0</v>
          </cell>
          <cell r="AO603">
            <v>0</v>
          </cell>
          <cell r="AP603">
            <v>0</v>
          </cell>
          <cell r="AQ603">
            <v>0</v>
          </cell>
          <cell r="AR603">
            <v>0</v>
          </cell>
          <cell r="AS603">
            <v>0</v>
          </cell>
          <cell r="AT603">
            <v>0</v>
          </cell>
          <cell r="AU603">
            <v>0</v>
          </cell>
          <cell r="AV603">
            <v>41096</v>
          </cell>
          <cell r="AW603">
            <v>0</v>
          </cell>
          <cell r="AX603">
            <v>41102</v>
          </cell>
          <cell r="AY603">
            <v>41157</v>
          </cell>
          <cell r="AZ603">
            <v>106</v>
          </cell>
          <cell r="BA603">
            <v>34</v>
          </cell>
          <cell r="BB603" t="str">
            <v>Late</v>
          </cell>
          <cell r="BC603" t="str">
            <v/>
          </cell>
          <cell r="BD603" t="str">
            <v>FCA</v>
          </cell>
          <cell r="BE603" t="str">
            <v>ARVADA</v>
          </cell>
          <cell r="BF603" t="str">
            <v>USA</v>
          </cell>
          <cell r="BG603">
            <v>0</v>
          </cell>
          <cell r="BH603" t="str">
            <v>WA</v>
          </cell>
          <cell r="BI603">
            <v>0</v>
          </cell>
          <cell r="BJ603">
            <v>41058</v>
          </cell>
          <cell r="BK603">
            <v>41065</v>
          </cell>
          <cell r="BL603">
            <v>41067</v>
          </cell>
          <cell r="BM603">
            <v>41079</v>
          </cell>
          <cell r="BN603">
            <v>41166</v>
          </cell>
          <cell r="BO603">
            <v>41173</v>
          </cell>
          <cell r="BP603" t="str">
            <v>X</v>
          </cell>
          <cell r="BQ603" t="str">
            <v>X</v>
          </cell>
          <cell r="BR603" t="str">
            <v>X</v>
          </cell>
          <cell r="BS603" t="str">
            <v>X</v>
          </cell>
          <cell r="BT603" t="str">
            <v>X</v>
          </cell>
          <cell r="BU603" t="str">
            <v>X</v>
          </cell>
          <cell r="BV603" t="str">
            <v>X</v>
          </cell>
          <cell r="BW603">
            <v>0</v>
          </cell>
          <cell r="BX603">
            <v>0</v>
          </cell>
          <cell r="BY603">
            <v>0</v>
          </cell>
          <cell r="BZ603" t="str">
            <v>X</v>
          </cell>
          <cell r="CA603" t="str">
            <v>X</v>
          </cell>
          <cell r="CB603" t="str">
            <v>X</v>
          </cell>
          <cell r="CC603">
            <v>1</v>
          </cell>
          <cell r="CD603">
            <v>0</v>
          </cell>
          <cell r="CE603">
            <v>0</v>
          </cell>
          <cell r="CF603">
            <v>0</v>
          </cell>
          <cell r="CG603">
            <v>0</v>
          </cell>
          <cell r="CH603">
            <v>0</v>
          </cell>
          <cell r="CI603">
            <v>0</v>
          </cell>
          <cell r="CJ603">
            <v>0</v>
          </cell>
          <cell r="CK603">
            <v>0</v>
          </cell>
          <cell r="CL603">
            <v>0</v>
          </cell>
          <cell r="CM603">
            <v>0</v>
          </cell>
          <cell r="CN603">
            <v>0</v>
          </cell>
          <cell r="CO603">
            <v>0</v>
          </cell>
        </row>
        <row r="604">
          <cell r="B604" t="str">
            <v>A2150403-01</v>
          </cell>
          <cell r="C604" t="str">
            <v>Delta Process Equipment</v>
          </cell>
          <cell r="D604" t="str">
            <v>Krais</v>
          </cell>
          <cell r="E604">
            <v>0</v>
          </cell>
          <cell r="F604" t="str">
            <v>Miller</v>
          </cell>
          <cell r="G604" t="str">
            <v>-</v>
          </cell>
          <cell r="H604" t="str">
            <v>Shara</v>
          </cell>
          <cell r="I604">
            <v>79511</v>
          </cell>
          <cell r="J604" t="str">
            <v>P-400C</v>
          </cell>
          <cell r="K604">
            <v>0</v>
          </cell>
          <cell r="L604">
            <v>0</v>
          </cell>
          <cell r="M604">
            <v>1</v>
          </cell>
          <cell r="N604" t="str">
            <v>LMV-322</v>
          </cell>
          <cell r="O604">
            <v>21213</v>
          </cell>
          <cell r="P604">
            <v>0</v>
          </cell>
          <cell r="Q604" t="str">
            <v>STD</v>
          </cell>
          <cell r="R604" t="str">
            <v>PA</v>
          </cell>
          <cell r="S604" t="str">
            <v>N</v>
          </cell>
          <cell r="T604" t="str">
            <v>N</v>
          </cell>
          <cell r="U604">
            <v>0</v>
          </cell>
          <cell r="V604">
            <v>41071</v>
          </cell>
          <cell r="W604">
            <v>41136</v>
          </cell>
          <cell r="X604">
            <v>41159</v>
          </cell>
          <cell r="Y604">
            <v>0</v>
          </cell>
          <cell r="Z604">
            <v>41078</v>
          </cell>
          <cell r="AA604">
            <v>41078</v>
          </cell>
          <cell r="AB604">
            <v>41078</v>
          </cell>
          <cell r="AC604">
            <v>41047</v>
          </cell>
          <cell r="AD604">
            <v>41061</v>
          </cell>
          <cell r="AE604">
            <v>41088</v>
          </cell>
          <cell r="AF604">
            <v>41091</v>
          </cell>
          <cell r="AG604">
            <v>0</v>
          </cell>
          <cell r="AH604">
            <v>41129</v>
          </cell>
          <cell r="AI604" t="str">
            <v>-</v>
          </cell>
          <cell r="AJ604">
            <v>15</v>
          </cell>
          <cell r="AK604">
            <v>12.571428571428571</v>
          </cell>
          <cell r="AL604">
            <v>0</v>
          </cell>
          <cell r="AM604">
            <v>0</v>
          </cell>
          <cell r="AN604">
            <v>0</v>
          </cell>
          <cell r="AO604">
            <v>0</v>
          </cell>
          <cell r="AP604">
            <v>0</v>
          </cell>
          <cell r="AQ604">
            <v>0</v>
          </cell>
          <cell r="AR604">
            <v>0</v>
          </cell>
          <cell r="AS604">
            <v>0</v>
          </cell>
          <cell r="AT604">
            <v>0</v>
          </cell>
          <cell r="AU604">
            <v>0</v>
          </cell>
          <cell r="AV604">
            <v>41085</v>
          </cell>
          <cell r="AW604">
            <v>0</v>
          </cell>
          <cell r="AX604">
            <v>41087</v>
          </cell>
          <cell r="AY604">
            <v>41152</v>
          </cell>
          <cell r="AZ604">
            <v>81</v>
          </cell>
          <cell r="BA604">
            <v>11</v>
          </cell>
          <cell r="BB604" t="str">
            <v>On-Time/Early</v>
          </cell>
          <cell r="BC604" t="str">
            <v/>
          </cell>
          <cell r="BD604" t="str">
            <v>FOB</v>
          </cell>
          <cell r="BE604" t="str">
            <v>ARVADA</v>
          </cell>
          <cell r="BF604" t="str">
            <v>USA</v>
          </cell>
          <cell r="BG604">
            <v>0</v>
          </cell>
          <cell r="BH604" t="str">
            <v>PI</v>
          </cell>
          <cell r="BI604">
            <v>0</v>
          </cell>
          <cell r="BJ604">
            <v>41078</v>
          </cell>
          <cell r="BK604">
            <v>41085</v>
          </cell>
          <cell r="BL604">
            <v>41085</v>
          </cell>
          <cell r="BM604">
            <v>41099</v>
          </cell>
          <cell r="BN604">
            <v>41173</v>
          </cell>
          <cell r="BO604">
            <v>41180</v>
          </cell>
          <cell r="BP604" t="str">
            <v>X</v>
          </cell>
          <cell r="BQ604" t="str">
            <v>X</v>
          </cell>
          <cell r="BR604" t="str">
            <v>X</v>
          </cell>
          <cell r="BS604" t="str">
            <v>X</v>
          </cell>
          <cell r="BT604" t="str">
            <v>X</v>
          </cell>
          <cell r="BU604" t="str">
            <v>X</v>
          </cell>
          <cell r="BV604" t="str">
            <v>X</v>
          </cell>
          <cell r="BW604">
            <v>0</v>
          </cell>
          <cell r="BX604">
            <v>0</v>
          </cell>
          <cell r="BY604">
            <v>0</v>
          </cell>
          <cell r="BZ604" t="str">
            <v>X</v>
          </cell>
          <cell r="CA604" t="str">
            <v>X</v>
          </cell>
          <cell r="CB604" t="str">
            <v>X</v>
          </cell>
          <cell r="CC604">
            <v>1</v>
          </cell>
          <cell r="CD604">
            <v>0</v>
          </cell>
          <cell r="CE604">
            <v>0</v>
          </cell>
          <cell r="CF604">
            <v>0</v>
          </cell>
          <cell r="CG604">
            <v>0</v>
          </cell>
          <cell r="CH604">
            <v>0</v>
          </cell>
          <cell r="CI604">
            <v>0</v>
          </cell>
          <cell r="CJ604">
            <v>0</v>
          </cell>
          <cell r="CK604">
            <v>0</v>
          </cell>
          <cell r="CL604">
            <v>0</v>
          </cell>
          <cell r="CM604">
            <v>0</v>
          </cell>
          <cell r="CN604">
            <v>0</v>
          </cell>
          <cell r="CO604">
            <v>0</v>
          </cell>
        </row>
        <row r="605">
          <cell r="B605" t="str">
            <v>C2110503-02</v>
          </cell>
          <cell r="C605" t="str">
            <v>Williston Basin</v>
          </cell>
          <cell r="D605" t="str">
            <v>Fox</v>
          </cell>
          <cell r="E605">
            <v>0</v>
          </cell>
          <cell r="F605">
            <v>0</v>
          </cell>
          <cell r="G605">
            <v>0</v>
          </cell>
          <cell r="H605" t="str">
            <v>Michelle</v>
          </cell>
          <cell r="I605" t="str">
            <v>25477-000 OP</v>
          </cell>
          <cell r="J605">
            <v>0</v>
          </cell>
          <cell r="K605">
            <v>0</v>
          </cell>
          <cell r="L605">
            <v>0</v>
          </cell>
          <cell r="M605">
            <v>1</v>
          </cell>
          <cell r="N605" t="str">
            <v>LMC341P</v>
          </cell>
          <cell r="O605">
            <v>217675</v>
          </cell>
          <cell r="P605">
            <v>0</v>
          </cell>
          <cell r="Q605" t="str">
            <v>MCPX</v>
          </cell>
          <cell r="R605" t="str">
            <v>CA</v>
          </cell>
          <cell r="S605" t="str">
            <v>Y</v>
          </cell>
          <cell r="T605" t="str">
            <v>N</v>
          </cell>
          <cell r="U605">
            <v>0</v>
          </cell>
          <cell r="V605">
            <v>40973</v>
          </cell>
          <cell r="W605">
            <v>41151</v>
          </cell>
          <cell r="X605">
            <v>41173</v>
          </cell>
          <cell r="Y605">
            <v>0</v>
          </cell>
          <cell r="Z605">
            <v>40980</v>
          </cell>
          <cell r="AA605">
            <v>40980</v>
          </cell>
          <cell r="AB605">
            <v>40987</v>
          </cell>
          <cell r="AC605">
            <v>41061</v>
          </cell>
          <cell r="AD605">
            <v>41075</v>
          </cell>
          <cell r="AE605">
            <v>41087</v>
          </cell>
          <cell r="AF605">
            <v>41091</v>
          </cell>
          <cell r="AG605">
            <v>0</v>
          </cell>
          <cell r="AH605">
            <v>41143</v>
          </cell>
          <cell r="AI605" t="str">
            <v>-</v>
          </cell>
          <cell r="AJ605">
            <v>85</v>
          </cell>
          <cell r="AK605">
            <v>28.571428571428573</v>
          </cell>
          <cell r="AL605">
            <v>0</v>
          </cell>
          <cell r="AM605">
            <v>0</v>
          </cell>
          <cell r="AN605">
            <v>0</v>
          </cell>
          <cell r="AO605">
            <v>0</v>
          </cell>
          <cell r="AP605">
            <v>0</v>
          </cell>
          <cell r="AQ605">
            <v>0</v>
          </cell>
          <cell r="AR605">
            <v>41045</v>
          </cell>
          <cell r="AS605">
            <v>41061</v>
          </cell>
          <cell r="AT605">
            <v>0</v>
          </cell>
          <cell r="AU605">
            <v>0</v>
          </cell>
          <cell r="AV605">
            <v>41051</v>
          </cell>
          <cell r="AW605">
            <v>0</v>
          </cell>
          <cell r="AX605">
            <v>41065</v>
          </cell>
          <cell r="AY605">
            <v>41181</v>
          </cell>
          <cell r="AZ605">
            <v>208</v>
          </cell>
          <cell r="BA605">
            <v>57</v>
          </cell>
          <cell r="BB605" t="str">
            <v>On-Time/Early</v>
          </cell>
          <cell r="BC605" t="str">
            <v/>
          </cell>
          <cell r="BD605" t="str">
            <v>FCA</v>
          </cell>
          <cell r="BE605" t="str">
            <v>ARVADA</v>
          </cell>
          <cell r="BF605" t="str">
            <v>USA</v>
          </cell>
          <cell r="BG605">
            <v>0</v>
          </cell>
          <cell r="BH605" t="str">
            <v>DI</v>
          </cell>
          <cell r="BI605">
            <v>0</v>
          </cell>
          <cell r="BJ605">
            <v>40980</v>
          </cell>
          <cell r="BK605">
            <v>40987</v>
          </cell>
          <cell r="BL605">
            <v>40994</v>
          </cell>
          <cell r="BM605">
            <v>41001</v>
          </cell>
          <cell r="BN605">
            <v>41187</v>
          </cell>
          <cell r="BO605">
            <v>41194</v>
          </cell>
          <cell r="BP605" t="str">
            <v>X</v>
          </cell>
          <cell r="BQ605" t="str">
            <v>X</v>
          </cell>
          <cell r="BR605" t="str">
            <v>X</v>
          </cell>
          <cell r="BS605" t="str">
            <v>X</v>
          </cell>
          <cell r="BT605" t="str">
            <v>X</v>
          </cell>
          <cell r="BU605">
            <v>41129</v>
          </cell>
          <cell r="BV605">
            <v>41129</v>
          </cell>
          <cell r="BW605">
            <v>0</v>
          </cell>
          <cell r="BX605">
            <v>0</v>
          </cell>
          <cell r="BY605">
            <v>0</v>
          </cell>
          <cell r="BZ605" t="str">
            <v>X</v>
          </cell>
          <cell r="CA605" t="str">
            <v>X</v>
          </cell>
          <cell r="CB605" t="str">
            <v>X</v>
          </cell>
          <cell r="CC605">
            <v>1</v>
          </cell>
          <cell r="CD605" t="str">
            <v>FD &amp; AM has been submitted</v>
          </cell>
          <cell r="CE605">
            <v>0</v>
          </cell>
          <cell r="CF605">
            <v>0</v>
          </cell>
          <cell r="CG605">
            <v>0</v>
          </cell>
          <cell r="CH605">
            <v>0</v>
          </cell>
          <cell r="CI605">
            <v>0</v>
          </cell>
          <cell r="CJ605">
            <v>0</v>
          </cell>
          <cell r="CK605">
            <v>0</v>
          </cell>
          <cell r="CL605">
            <v>0</v>
          </cell>
          <cell r="CM605">
            <v>0</v>
          </cell>
          <cell r="CN605">
            <v>0</v>
          </cell>
          <cell r="CO605">
            <v>0</v>
          </cell>
        </row>
        <row r="606">
          <cell r="B606" t="str">
            <v>C2110503-01</v>
          </cell>
          <cell r="C606" t="str">
            <v>Williston Basin</v>
          </cell>
          <cell r="D606" t="str">
            <v>Fox</v>
          </cell>
          <cell r="E606">
            <v>0</v>
          </cell>
          <cell r="F606">
            <v>0</v>
          </cell>
          <cell r="G606">
            <v>0</v>
          </cell>
          <cell r="H606" t="str">
            <v>Michelle</v>
          </cell>
          <cell r="I606" t="str">
            <v>25477-000 OP</v>
          </cell>
          <cell r="J606">
            <v>0</v>
          </cell>
          <cell r="K606">
            <v>0</v>
          </cell>
          <cell r="L606">
            <v>0</v>
          </cell>
          <cell r="M606">
            <v>1</v>
          </cell>
          <cell r="N606" t="str">
            <v>LMC311F</v>
          </cell>
          <cell r="O606">
            <v>181456</v>
          </cell>
          <cell r="P606">
            <v>0</v>
          </cell>
          <cell r="Q606" t="str">
            <v>MCPX</v>
          </cell>
          <cell r="R606" t="str">
            <v>CA</v>
          </cell>
          <cell r="S606" t="str">
            <v>Y</v>
          </cell>
          <cell r="T606" t="str">
            <v>N</v>
          </cell>
          <cell r="U606">
            <v>0</v>
          </cell>
          <cell r="V606">
            <v>40973</v>
          </cell>
          <cell r="W606">
            <v>41151</v>
          </cell>
          <cell r="X606">
            <v>41173</v>
          </cell>
          <cell r="Y606">
            <v>0</v>
          </cell>
          <cell r="Z606">
            <v>40980</v>
          </cell>
          <cell r="AA606">
            <v>40980</v>
          </cell>
          <cell r="AB606">
            <v>40987</v>
          </cell>
          <cell r="AC606">
            <v>41061</v>
          </cell>
          <cell r="AD606">
            <v>41075</v>
          </cell>
          <cell r="AE606">
            <v>41087</v>
          </cell>
          <cell r="AF606">
            <v>41091</v>
          </cell>
          <cell r="AG606">
            <v>0</v>
          </cell>
          <cell r="AH606">
            <v>41143</v>
          </cell>
          <cell r="AI606" t="str">
            <v>-</v>
          </cell>
          <cell r="AJ606">
            <v>85</v>
          </cell>
          <cell r="AK606">
            <v>28.571428571428573</v>
          </cell>
          <cell r="AL606">
            <v>0</v>
          </cell>
          <cell r="AM606">
            <v>0</v>
          </cell>
          <cell r="AN606">
            <v>0</v>
          </cell>
          <cell r="AO606">
            <v>0</v>
          </cell>
          <cell r="AP606">
            <v>0</v>
          </cell>
          <cell r="AQ606">
            <v>0</v>
          </cell>
          <cell r="AR606">
            <v>41045</v>
          </cell>
          <cell r="AS606">
            <v>41059</v>
          </cell>
          <cell r="AT606">
            <v>0</v>
          </cell>
          <cell r="AU606">
            <v>0</v>
          </cell>
          <cell r="AV606">
            <v>41085</v>
          </cell>
          <cell r="AW606">
            <v>0</v>
          </cell>
          <cell r="AX606">
            <v>41087</v>
          </cell>
          <cell r="AY606">
            <v>41166</v>
          </cell>
          <cell r="AZ606">
            <v>193</v>
          </cell>
          <cell r="BA606">
            <v>81</v>
          </cell>
          <cell r="BB606" t="str">
            <v>On-Time/Early</v>
          </cell>
          <cell r="BC606" t="str">
            <v/>
          </cell>
          <cell r="BD606" t="str">
            <v>FCA</v>
          </cell>
          <cell r="BE606" t="str">
            <v>ARVADA</v>
          </cell>
          <cell r="BF606" t="str">
            <v>USA</v>
          </cell>
          <cell r="BG606">
            <v>0</v>
          </cell>
          <cell r="BH606" t="str">
            <v>DI</v>
          </cell>
          <cell r="BI606">
            <v>0</v>
          </cell>
          <cell r="BJ606">
            <v>40980</v>
          </cell>
          <cell r="BK606">
            <v>40987</v>
          </cell>
          <cell r="BL606">
            <v>40994</v>
          </cell>
          <cell r="BM606">
            <v>41001</v>
          </cell>
          <cell r="BN606">
            <v>41187</v>
          </cell>
          <cell r="BO606">
            <v>41194</v>
          </cell>
          <cell r="BP606" t="str">
            <v>X</v>
          </cell>
          <cell r="BQ606" t="str">
            <v>X</v>
          </cell>
          <cell r="BR606" t="str">
            <v>X</v>
          </cell>
          <cell r="BS606" t="str">
            <v>X</v>
          </cell>
          <cell r="BT606" t="str">
            <v>X</v>
          </cell>
          <cell r="BU606">
            <v>41073</v>
          </cell>
          <cell r="BV606">
            <v>41073</v>
          </cell>
          <cell r="BW606">
            <v>0</v>
          </cell>
          <cell r="BX606">
            <v>0</v>
          </cell>
          <cell r="BY606">
            <v>0</v>
          </cell>
          <cell r="BZ606" t="str">
            <v>X</v>
          </cell>
          <cell r="CA606" t="str">
            <v>X</v>
          </cell>
          <cell r="CB606" t="str">
            <v>X</v>
          </cell>
          <cell r="CC606">
            <v>1</v>
          </cell>
          <cell r="CD606" t="str">
            <v>FD &amp; AM has been submitted</v>
          </cell>
          <cell r="CE606">
            <v>0</v>
          </cell>
          <cell r="CF606">
            <v>0</v>
          </cell>
          <cell r="CG606">
            <v>0</v>
          </cell>
          <cell r="CH606">
            <v>0</v>
          </cell>
          <cell r="CI606">
            <v>0</v>
          </cell>
          <cell r="CJ606">
            <v>0</v>
          </cell>
          <cell r="CK606">
            <v>0</v>
          </cell>
          <cell r="CL606">
            <v>0</v>
          </cell>
          <cell r="CM606">
            <v>0</v>
          </cell>
          <cell r="CN606">
            <v>0</v>
          </cell>
          <cell r="CO606">
            <v>0</v>
          </cell>
        </row>
        <row r="607">
          <cell r="B607" t="str">
            <v>A2138297-01-02</v>
          </cell>
          <cell r="C607" t="str">
            <v>Gamma Equipos</v>
          </cell>
          <cell r="D607" t="str">
            <v>Koerber</v>
          </cell>
          <cell r="E607">
            <v>0</v>
          </cell>
          <cell r="F607">
            <v>0</v>
          </cell>
          <cell r="G607">
            <v>0</v>
          </cell>
          <cell r="H607" t="str">
            <v>Christina</v>
          </cell>
          <cell r="I607" t="str">
            <v>SND-2202/12E</v>
          </cell>
          <cell r="J607">
            <v>0</v>
          </cell>
          <cell r="K607">
            <v>0</v>
          </cell>
          <cell r="L607" t="str">
            <v>DeRoo</v>
          </cell>
          <cell r="M607">
            <v>4</v>
          </cell>
          <cell r="N607" t="str">
            <v>LMV-801</v>
          </cell>
          <cell r="O607">
            <v>119598.97</v>
          </cell>
          <cell r="P607">
            <v>0</v>
          </cell>
          <cell r="Q607" t="str">
            <v>MCPX</v>
          </cell>
          <cell r="R607" t="str">
            <v>PB</v>
          </cell>
          <cell r="S607" t="str">
            <v>Y</v>
          </cell>
          <cell r="T607" t="str">
            <v>N</v>
          </cell>
          <cell r="U607">
            <v>0</v>
          </cell>
          <cell r="V607">
            <v>41040</v>
          </cell>
          <cell r="W607">
            <v>41143</v>
          </cell>
          <cell r="X607">
            <v>41180</v>
          </cell>
          <cell r="Y607">
            <v>0</v>
          </cell>
          <cell r="Z607">
            <v>41047</v>
          </cell>
          <cell r="AA607">
            <v>41047</v>
          </cell>
          <cell r="AB607">
            <v>41047</v>
          </cell>
          <cell r="AC607">
            <v>41068</v>
          </cell>
          <cell r="AD607">
            <v>41082</v>
          </cell>
          <cell r="AE607">
            <v>41088</v>
          </cell>
          <cell r="AF607">
            <v>41091</v>
          </cell>
          <cell r="AG607">
            <v>0</v>
          </cell>
          <cell r="AH607">
            <v>41150</v>
          </cell>
          <cell r="AI607" t="str">
            <v>-</v>
          </cell>
          <cell r="AJ607">
            <v>36</v>
          </cell>
          <cell r="AK607">
            <v>20</v>
          </cell>
          <cell r="AL607">
            <v>0</v>
          </cell>
          <cell r="AM607">
            <v>0</v>
          </cell>
          <cell r="AN607">
            <v>0</v>
          </cell>
          <cell r="AO607">
            <v>0</v>
          </cell>
          <cell r="AP607">
            <v>0</v>
          </cell>
          <cell r="AQ607">
            <v>0</v>
          </cell>
          <cell r="AR607">
            <v>0</v>
          </cell>
          <cell r="AS607">
            <v>0</v>
          </cell>
          <cell r="AT607">
            <v>0</v>
          </cell>
          <cell r="AU607">
            <v>0</v>
          </cell>
          <cell r="AV607">
            <v>41121</v>
          </cell>
          <cell r="AW607">
            <v>0</v>
          </cell>
          <cell r="AX607">
            <v>41122</v>
          </cell>
          <cell r="AY607">
            <v>41181</v>
          </cell>
          <cell r="AZ607">
            <v>141</v>
          </cell>
          <cell r="BA607">
            <v>58</v>
          </cell>
          <cell r="BB607" t="str">
            <v>Late</v>
          </cell>
          <cell r="BC607" t="str">
            <v/>
          </cell>
          <cell r="BD607" t="str">
            <v>FCA</v>
          </cell>
          <cell r="BE607" t="str">
            <v>ARVADA</v>
          </cell>
          <cell r="BF607" t="str">
            <v>USA</v>
          </cell>
          <cell r="BG607">
            <v>0</v>
          </cell>
          <cell r="BH607">
            <v>0</v>
          </cell>
          <cell r="BI607">
            <v>0</v>
          </cell>
          <cell r="BJ607">
            <v>41047</v>
          </cell>
          <cell r="BK607">
            <v>41054</v>
          </cell>
          <cell r="BL607">
            <v>41056</v>
          </cell>
          <cell r="BM607">
            <v>41068</v>
          </cell>
          <cell r="BN607">
            <v>41194</v>
          </cell>
          <cell r="BO607">
            <v>41201</v>
          </cell>
          <cell r="BP607" t="str">
            <v>X</v>
          </cell>
          <cell r="BQ607" t="str">
            <v>X</v>
          </cell>
          <cell r="BR607" t="str">
            <v>X</v>
          </cell>
          <cell r="BS607" t="str">
            <v>X</v>
          </cell>
          <cell r="BT607" t="str">
            <v>X</v>
          </cell>
          <cell r="BU607" t="str">
            <v>X</v>
          </cell>
          <cell r="BV607" t="str">
            <v>X</v>
          </cell>
          <cell r="BW607">
            <v>0</v>
          </cell>
          <cell r="BX607">
            <v>0</v>
          </cell>
          <cell r="BY607">
            <v>0</v>
          </cell>
          <cell r="BZ607" t="str">
            <v>X</v>
          </cell>
          <cell r="CA607" t="str">
            <v>X</v>
          </cell>
          <cell r="CB607" t="str">
            <v>X</v>
          </cell>
          <cell r="CC607">
            <v>1</v>
          </cell>
          <cell r="CD607">
            <v>0</v>
          </cell>
          <cell r="CE607">
            <v>0</v>
          </cell>
          <cell r="CF607">
            <v>0</v>
          </cell>
          <cell r="CG607">
            <v>0</v>
          </cell>
          <cell r="CH607">
            <v>0</v>
          </cell>
          <cell r="CI607">
            <v>0</v>
          </cell>
          <cell r="CJ607">
            <v>0</v>
          </cell>
          <cell r="CK607">
            <v>0</v>
          </cell>
          <cell r="CL607">
            <v>0</v>
          </cell>
          <cell r="CM607">
            <v>0</v>
          </cell>
          <cell r="CN607">
            <v>0</v>
          </cell>
          <cell r="CO607">
            <v>0</v>
          </cell>
        </row>
        <row r="608">
          <cell r="B608" t="str">
            <v>A2138297-03-04</v>
          </cell>
          <cell r="C608" t="str">
            <v>Gamma Equipos</v>
          </cell>
          <cell r="D608" t="str">
            <v>Koerber</v>
          </cell>
          <cell r="E608">
            <v>0</v>
          </cell>
          <cell r="F608">
            <v>0</v>
          </cell>
          <cell r="G608">
            <v>0</v>
          </cell>
          <cell r="H608" t="str">
            <v>Christina</v>
          </cell>
          <cell r="I608" t="str">
            <v>SND-2202/12E</v>
          </cell>
          <cell r="J608">
            <v>0</v>
          </cell>
          <cell r="K608">
            <v>0</v>
          </cell>
          <cell r="L608" t="str">
            <v>DeRoo</v>
          </cell>
          <cell r="M608">
            <v>4</v>
          </cell>
          <cell r="N608" t="str">
            <v>LMV-801</v>
          </cell>
          <cell r="O608">
            <v>119598.97</v>
          </cell>
          <cell r="P608">
            <v>0</v>
          </cell>
          <cell r="Q608" t="str">
            <v>MCPX</v>
          </cell>
          <cell r="R608" t="str">
            <v>PB</v>
          </cell>
          <cell r="S608" t="str">
            <v>Y</v>
          </cell>
          <cell r="T608" t="str">
            <v>N</v>
          </cell>
          <cell r="U608">
            <v>0</v>
          </cell>
          <cell r="V608">
            <v>41040</v>
          </cell>
          <cell r="W608">
            <v>41143</v>
          </cell>
          <cell r="X608">
            <v>41180</v>
          </cell>
          <cell r="Y608">
            <v>0</v>
          </cell>
          <cell r="Z608">
            <v>41047</v>
          </cell>
          <cell r="AA608">
            <v>41047</v>
          </cell>
          <cell r="AB608">
            <v>41047</v>
          </cell>
          <cell r="AC608">
            <v>41068</v>
          </cell>
          <cell r="AD608">
            <v>41082</v>
          </cell>
          <cell r="AE608">
            <v>41088</v>
          </cell>
          <cell r="AF608">
            <v>41091</v>
          </cell>
          <cell r="AG608">
            <v>0</v>
          </cell>
          <cell r="AH608">
            <v>41150</v>
          </cell>
          <cell r="AI608" t="str">
            <v>-</v>
          </cell>
          <cell r="AJ608">
            <v>36</v>
          </cell>
          <cell r="AK608">
            <v>20</v>
          </cell>
          <cell r="AL608">
            <v>0</v>
          </cell>
          <cell r="AM608">
            <v>0</v>
          </cell>
          <cell r="AN608">
            <v>0</v>
          </cell>
          <cell r="AO608">
            <v>0</v>
          </cell>
          <cell r="AP608">
            <v>0</v>
          </cell>
          <cell r="AQ608">
            <v>0</v>
          </cell>
          <cell r="AR608">
            <v>0</v>
          </cell>
          <cell r="AS608">
            <v>0</v>
          </cell>
          <cell r="AT608">
            <v>0</v>
          </cell>
          <cell r="AU608">
            <v>0</v>
          </cell>
          <cell r="AV608">
            <v>41135</v>
          </cell>
          <cell r="AW608">
            <v>0</v>
          </cell>
          <cell r="AX608">
            <v>41141</v>
          </cell>
          <cell r="AY608">
            <v>41181</v>
          </cell>
          <cell r="AZ608">
            <v>141</v>
          </cell>
          <cell r="BA608">
            <v>68</v>
          </cell>
          <cell r="BB608" t="str">
            <v>Late</v>
          </cell>
          <cell r="BC608" t="str">
            <v/>
          </cell>
          <cell r="BD608" t="str">
            <v>FCA</v>
          </cell>
          <cell r="BE608" t="str">
            <v>ARVADA</v>
          </cell>
          <cell r="BF608" t="str">
            <v>USA</v>
          </cell>
          <cell r="BG608">
            <v>0</v>
          </cell>
          <cell r="BH608">
            <v>0</v>
          </cell>
          <cell r="BI608">
            <v>0</v>
          </cell>
          <cell r="BJ608">
            <v>41047</v>
          </cell>
          <cell r="BK608">
            <v>41054</v>
          </cell>
          <cell r="BL608">
            <v>41056</v>
          </cell>
          <cell r="BM608">
            <v>41068</v>
          </cell>
          <cell r="BN608">
            <v>41194</v>
          </cell>
          <cell r="BO608">
            <v>41201</v>
          </cell>
          <cell r="BP608" t="str">
            <v>X</v>
          </cell>
          <cell r="BQ608" t="str">
            <v>X</v>
          </cell>
          <cell r="BR608" t="str">
            <v>X</v>
          </cell>
          <cell r="BS608" t="str">
            <v>X</v>
          </cell>
          <cell r="BT608" t="str">
            <v>X</v>
          </cell>
          <cell r="BU608" t="str">
            <v>X</v>
          </cell>
          <cell r="BV608" t="str">
            <v>X</v>
          </cell>
          <cell r="BW608">
            <v>0</v>
          </cell>
          <cell r="BX608">
            <v>0</v>
          </cell>
          <cell r="BY608">
            <v>0</v>
          </cell>
          <cell r="BZ608" t="str">
            <v>X</v>
          </cell>
          <cell r="CA608" t="str">
            <v>X</v>
          </cell>
          <cell r="CB608" t="str">
            <v>X</v>
          </cell>
          <cell r="CC608">
            <v>1</v>
          </cell>
          <cell r="CD608">
            <v>0</v>
          </cell>
          <cell r="CE608">
            <v>0</v>
          </cell>
          <cell r="CF608">
            <v>0</v>
          </cell>
          <cell r="CG608">
            <v>0</v>
          </cell>
          <cell r="CH608">
            <v>0</v>
          </cell>
          <cell r="CI608">
            <v>0</v>
          </cell>
          <cell r="CJ608">
            <v>0</v>
          </cell>
          <cell r="CK608">
            <v>0</v>
          </cell>
          <cell r="CL608">
            <v>0</v>
          </cell>
          <cell r="CM608">
            <v>0</v>
          </cell>
          <cell r="CN608">
            <v>0</v>
          </cell>
          <cell r="CO608">
            <v>0</v>
          </cell>
        </row>
        <row r="609">
          <cell r="B609" t="str">
            <v>C2092191-01</v>
          </cell>
          <cell r="C609" t="str">
            <v>Thomas Russell</v>
          </cell>
          <cell r="D609" t="str">
            <v>Wesley</v>
          </cell>
          <cell r="E609">
            <v>0</v>
          </cell>
          <cell r="F609" t="str">
            <v>Miller</v>
          </cell>
          <cell r="G609" t="str">
            <v>-</v>
          </cell>
          <cell r="H609" t="str">
            <v>FLT</v>
          </cell>
          <cell r="I609" t="str">
            <v>289-13</v>
          </cell>
          <cell r="J609" t="str">
            <v>C-141</v>
          </cell>
          <cell r="K609">
            <v>0</v>
          </cell>
          <cell r="L609">
            <v>0</v>
          </cell>
          <cell r="M609">
            <v>1</v>
          </cell>
          <cell r="N609" t="str">
            <v>LMC-311P</v>
          </cell>
          <cell r="O609">
            <v>135240</v>
          </cell>
          <cell r="P609">
            <v>0</v>
          </cell>
          <cell r="Q609" t="str">
            <v>FLT</v>
          </cell>
          <cell r="R609" t="str">
            <v>CA</v>
          </cell>
          <cell r="S609" t="str">
            <v>N</v>
          </cell>
          <cell r="T609" t="str">
            <v>N</v>
          </cell>
          <cell r="U609">
            <v>0</v>
          </cell>
          <cell r="V609">
            <v>40927</v>
          </cell>
          <cell r="W609">
            <v>41152</v>
          </cell>
          <cell r="X609">
            <v>41131</v>
          </cell>
          <cell r="Y609">
            <v>0</v>
          </cell>
          <cell r="Z609">
            <v>40934</v>
          </cell>
          <cell r="AA609">
            <v>40934</v>
          </cell>
          <cell r="AB609">
            <v>40941</v>
          </cell>
          <cell r="AC609">
            <v>41019</v>
          </cell>
          <cell r="AD609">
            <v>41033</v>
          </cell>
          <cell r="AE609">
            <v>41088</v>
          </cell>
          <cell r="AF609">
            <v>41092</v>
          </cell>
          <cell r="AG609">
            <v>0</v>
          </cell>
          <cell r="AH609">
            <v>41101</v>
          </cell>
          <cell r="AI609" t="str">
            <v>-</v>
          </cell>
          <cell r="AJ609">
            <v>118</v>
          </cell>
          <cell r="AK609">
            <v>29.142857142857142</v>
          </cell>
          <cell r="AL609">
            <v>0</v>
          </cell>
          <cell r="AM609">
            <v>0</v>
          </cell>
          <cell r="AN609">
            <v>0</v>
          </cell>
          <cell r="AO609">
            <v>0</v>
          </cell>
          <cell r="AP609">
            <v>0</v>
          </cell>
          <cell r="AQ609">
            <v>0</v>
          </cell>
          <cell r="AR609">
            <v>41087</v>
          </cell>
          <cell r="AS609">
            <v>0</v>
          </cell>
          <cell r="AT609">
            <v>0</v>
          </cell>
          <cell r="AU609">
            <v>0</v>
          </cell>
          <cell r="AV609">
            <v>41086</v>
          </cell>
          <cell r="AW609">
            <v>0</v>
          </cell>
          <cell r="AX609">
            <v>41086</v>
          </cell>
          <cell r="AY609">
            <v>41100</v>
          </cell>
          <cell r="AZ609">
            <v>173</v>
          </cell>
          <cell r="BA609">
            <v>114</v>
          </cell>
          <cell r="BB609" t="str">
            <v>On-Time/Early</v>
          </cell>
          <cell r="BC609" t="str">
            <v/>
          </cell>
          <cell r="BD609" t="str">
            <v>FOB</v>
          </cell>
          <cell r="BE609" t="str">
            <v>ARVADA</v>
          </cell>
          <cell r="BF609" t="str">
            <v>USA</v>
          </cell>
          <cell r="BG609">
            <v>0</v>
          </cell>
          <cell r="BH609">
            <v>0</v>
          </cell>
          <cell r="BI609">
            <v>0</v>
          </cell>
          <cell r="BJ609">
            <v>40934</v>
          </cell>
          <cell r="BK609">
            <v>40941</v>
          </cell>
          <cell r="BL609">
            <v>40948</v>
          </cell>
          <cell r="BM609">
            <v>40955</v>
          </cell>
          <cell r="BN609">
            <v>41145</v>
          </cell>
          <cell r="BO609">
            <v>41152</v>
          </cell>
          <cell r="BP609" t="str">
            <v>X</v>
          </cell>
          <cell r="BQ609" t="str">
            <v>X</v>
          </cell>
          <cell r="BR609" t="str">
            <v>X</v>
          </cell>
          <cell r="BS609" t="str">
            <v>X</v>
          </cell>
          <cell r="BT609" t="str">
            <v>X</v>
          </cell>
          <cell r="BU609">
            <v>41169</v>
          </cell>
          <cell r="BV609" t="str">
            <v>X</v>
          </cell>
          <cell r="BW609">
            <v>0</v>
          </cell>
          <cell r="BX609">
            <v>0</v>
          </cell>
          <cell r="BY609">
            <v>0</v>
          </cell>
          <cell r="BZ609" t="str">
            <v>X</v>
          </cell>
          <cell r="CA609" t="str">
            <v>X</v>
          </cell>
          <cell r="CB609" t="str">
            <v>X</v>
          </cell>
          <cell r="CC609">
            <v>1</v>
          </cell>
          <cell r="CD609">
            <v>0</v>
          </cell>
          <cell r="CE609">
            <v>0</v>
          </cell>
          <cell r="CF609">
            <v>0</v>
          </cell>
          <cell r="CG609">
            <v>0</v>
          </cell>
          <cell r="CH609">
            <v>0</v>
          </cell>
          <cell r="CI609">
            <v>0</v>
          </cell>
          <cell r="CJ609">
            <v>0</v>
          </cell>
          <cell r="CK609">
            <v>0</v>
          </cell>
          <cell r="CL609">
            <v>0</v>
          </cell>
          <cell r="CM609">
            <v>0</v>
          </cell>
          <cell r="CN609">
            <v>0</v>
          </cell>
          <cell r="CO609">
            <v>0</v>
          </cell>
        </row>
        <row r="610">
          <cell r="B610" t="str">
            <v>A2087778-01-02</v>
          </cell>
          <cell r="C610" t="str">
            <v>SAJ/SK Lubricants</v>
          </cell>
          <cell r="D610" t="str">
            <v>Elkins</v>
          </cell>
          <cell r="E610">
            <v>0</v>
          </cell>
          <cell r="F610">
            <v>0</v>
          </cell>
          <cell r="G610">
            <v>0</v>
          </cell>
          <cell r="H610" t="str">
            <v>Shara</v>
          </cell>
          <cell r="I610" t="str">
            <v>SNT38E-1055</v>
          </cell>
          <cell r="J610">
            <v>0</v>
          </cell>
          <cell r="K610">
            <v>0</v>
          </cell>
          <cell r="L610">
            <v>0</v>
          </cell>
          <cell r="M610">
            <v>2</v>
          </cell>
          <cell r="N610" t="str">
            <v>LMV-322</v>
          </cell>
          <cell r="O610">
            <v>226668</v>
          </cell>
          <cell r="P610">
            <v>0</v>
          </cell>
          <cell r="Q610" t="str">
            <v>MCPX</v>
          </cell>
          <cell r="R610" t="str">
            <v>PC</v>
          </cell>
          <cell r="S610" t="str">
            <v>Y</v>
          </cell>
          <cell r="T610" t="str">
            <v>N</v>
          </cell>
          <cell r="U610">
            <v>0</v>
          </cell>
          <cell r="V610">
            <v>40918</v>
          </cell>
          <cell r="W610">
            <v>41153</v>
          </cell>
          <cell r="X610">
            <v>41176</v>
          </cell>
          <cell r="Y610">
            <v>0</v>
          </cell>
          <cell r="Z610">
            <v>40925</v>
          </cell>
          <cell r="AA610">
            <v>40925</v>
          </cell>
          <cell r="AB610">
            <v>40925</v>
          </cell>
          <cell r="AC610">
            <v>41064</v>
          </cell>
          <cell r="AD610">
            <v>41078</v>
          </cell>
          <cell r="AE610">
            <v>41091</v>
          </cell>
          <cell r="AF610">
            <v>41094</v>
          </cell>
          <cell r="AG610">
            <v>0</v>
          </cell>
          <cell r="AH610">
            <v>41146</v>
          </cell>
          <cell r="AI610" t="str">
            <v>-</v>
          </cell>
          <cell r="AJ610">
            <v>127</v>
          </cell>
          <cell r="AK610">
            <v>36.857142857142854</v>
          </cell>
          <cell r="AL610">
            <v>0</v>
          </cell>
          <cell r="AM610">
            <v>0</v>
          </cell>
          <cell r="AN610">
            <v>0</v>
          </cell>
          <cell r="AO610">
            <v>0</v>
          </cell>
          <cell r="AP610">
            <v>0</v>
          </cell>
          <cell r="AQ610">
            <v>0</v>
          </cell>
          <cell r="AR610">
            <v>0</v>
          </cell>
          <cell r="AS610">
            <v>0</v>
          </cell>
          <cell r="AT610">
            <v>0</v>
          </cell>
          <cell r="AU610">
            <v>0</v>
          </cell>
          <cell r="AV610">
            <v>41137</v>
          </cell>
          <cell r="AW610">
            <v>0</v>
          </cell>
          <cell r="AX610">
            <v>41141</v>
          </cell>
          <cell r="AY610">
            <v>41177</v>
          </cell>
          <cell r="AZ610">
            <v>259</v>
          </cell>
          <cell r="BA610">
            <v>158</v>
          </cell>
          <cell r="BB610" t="str">
            <v>Late</v>
          </cell>
          <cell r="BC610" t="str">
            <v/>
          </cell>
          <cell r="BD610" t="str">
            <v>EXW</v>
          </cell>
          <cell r="BE610" t="str">
            <v>ARVADA</v>
          </cell>
          <cell r="BF610" t="str">
            <v>KOREA</v>
          </cell>
          <cell r="BG610">
            <v>0</v>
          </cell>
          <cell r="BH610" t="str">
            <v>X</v>
          </cell>
          <cell r="BI610">
            <v>0</v>
          </cell>
          <cell r="BJ610">
            <v>40925</v>
          </cell>
          <cell r="BK610">
            <v>40932</v>
          </cell>
          <cell r="BL610">
            <v>40941</v>
          </cell>
          <cell r="BM610">
            <v>40946</v>
          </cell>
          <cell r="BN610">
            <v>41190</v>
          </cell>
          <cell r="BO610">
            <v>41197</v>
          </cell>
          <cell r="BP610" t="str">
            <v>X</v>
          </cell>
          <cell r="BQ610" t="str">
            <v>X</v>
          </cell>
          <cell r="BR610" t="str">
            <v>X</v>
          </cell>
          <cell r="BS610" t="str">
            <v>X</v>
          </cell>
          <cell r="BT610" t="str">
            <v>X</v>
          </cell>
          <cell r="BU610" t="str">
            <v>X</v>
          </cell>
          <cell r="BV610" t="str">
            <v>X</v>
          </cell>
          <cell r="BW610">
            <v>0</v>
          </cell>
          <cell r="BX610">
            <v>0</v>
          </cell>
          <cell r="BY610">
            <v>0</v>
          </cell>
          <cell r="BZ610" t="str">
            <v>X</v>
          </cell>
          <cell r="CA610" t="str">
            <v>X</v>
          </cell>
          <cell r="CB610" t="str">
            <v>X</v>
          </cell>
          <cell r="CC610">
            <v>1</v>
          </cell>
          <cell r="CD610">
            <v>0</v>
          </cell>
          <cell r="CE610">
            <v>0</v>
          </cell>
          <cell r="CF610">
            <v>0</v>
          </cell>
          <cell r="CG610">
            <v>0</v>
          </cell>
          <cell r="CH610">
            <v>0</v>
          </cell>
          <cell r="CI610">
            <v>0</v>
          </cell>
          <cell r="CJ610">
            <v>0</v>
          </cell>
          <cell r="CK610">
            <v>0</v>
          </cell>
          <cell r="CL610">
            <v>0</v>
          </cell>
          <cell r="CM610">
            <v>0</v>
          </cell>
          <cell r="CN610">
            <v>0</v>
          </cell>
          <cell r="CO610">
            <v>0</v>
          </cell>
        </row>
        <row r="611">
          <cell r="B611" t="str">
            <v>A2116344-01-02</v>
          </cell>
          <cell r="C611" t="str">
            <v xml:space="preserve">SAJ/PTT Global Chemical </v>
          </cell>
          <cell r="D611" t="str">
            <v>Jazmines</v>
          </cell>
          <cell r="E611">
            <v>0</v>
          </cell>
          <cell r="F611">
            <v>0</v>
          </cell>
          <cell r="G611">
            <v>0</v>
          </cell>
          <cell r="H611" t="str">
            <v>Audrey</v>
          </cell>
          <cell r="I611" t="str">
            <v>122-008</v>
          </cell>
          <cell r="J611">
            <v>0</v>
          </cell>
          <cell r="K611">
            <v>0</v>
          </cell>
          <cell r="L611">
            <v>0</v>
          </cell>
          <cell r="M611">
            <v>2</v>
          </cell>
          <cell r="N611" t="str">
            <v>LMV-311</v>
          </cell>
          <cell r="O611">
            <v>197392.16</v>
          </cell>
          <cell r="P611">
            <v>0</v>
          </cell>
          <cell r="Q611" t="str">
            <v>MCPX</v>
          </cell>
          <cell r="R611" t="str">
            <v>PA</v>
          </cell>
          <cell r="S611" t="str">
            <v>Y</v>
          </cell>
          <cell r="T611" t="str">
            <v>N</v>
          </cell>
          <cell r="U611">
            <v>0</v>
          </cell>
          <cell r="V611">
            <v>40987</v>
          </cell>
          <cell r="W611">
            <v>41141</v>
          </cell>
          <cell r="X611">
            <v>41178</v>
          </cell>
          <cell r="Y611">
            <v>0</v>
          </cell>
          <cell r="Z611">
            <v>40994</v>
          </cell>
          <cell r="AA611">
            <v>40994</v>
          </cell>
          <cell r="AB611">
            <v>40994</v>
          </cell>
          <cell r="AC611">
            <v>41066</v>
          </cell>
          <cell r="AD611">
            <v>41080</v>
          </cell>
          <cell r="AE611">
            <v>41093</v>
          </cell>
          <cell r="AF611">
            <v>41096</v>
          </cell>
          <cell r="AG611">
            <v>0</v>
          </cell>
          <cell r="AH611">
            <v>41148</v>
          </cell>
          <cell r="AI611" t="str">
            <v>-</v>
          </cell>
          <cell r="AJ611">
            <v>80</v>
          </cell>
          <cell r="AK611">
            <v>27.285714285714285</v>
          </cell>
          <cell r="AL611">
            <v>0</v>
          </cell>
          <cell r="AM611">
            <v>0</v>
          </cell>
          <cell r="AN611">
            <v>0</v>
          </cell>
          <cell r="AO611">
            <v>0</v>
          </cell>
          <cell r="AP611">
            <v>0</v>
          </cell>
          <cell r="AQ611">
            <v>0</v>
          </cell>
          <cell r="AR611">
            <v>0</v>
          </cell>
          <cell r="AS611">
            <v>0</v>
          </cell>
          <cell r="AT611">
            <v>0</v>
          </cell>
          <cell r="AU611">
            <v>0</v>
          </cell>
          <cell r="AV611">
            <v>41148</v>
          </cell>
          <cell r="AW611">
            <v>0</v>
          </cell>
          <cell r="AX611">
            <v>41149</v>
          </cell>
          <cell r="AY611">
            <v>41176</v>
          </cell>
          <cell r="AZ611">
            <v>189</v>
          </cell>
          <cell r="BA611">
            <v>116</v>
          </cell>
          <cell r="BB611" t="str">
            <v>Late</v>
          </cell>
          <cell r="BC611" t="str">
            <v/>
          </cell>
          <cell r="BD611" t="str">
            <v>EXW</v>
          </cell>
          <cell r="BE611" t="str">
            <v>ARVADA</v>
          </cell>
          <cell r="BF611" t="str">
            <v>Thailand</v>
          </cell>
          <cell r="BG611">
            <v>0</v>
          </cell>
          <cell r="BH611" t="str">
            <v>SI</v>
          </cell>
          <cell r="BI611">
            <v>0</v>
          </cell>
          <cell r="BJ611">
            <v>40994</v>
          </cell>
          <cell r="BK611">
            <v>41001</v>
          </cell>
          <cell r="BL611">
            <v>41001</v>
          </cell>
          <cell r="BM611">
            <v>41015</v>
          </cell>
          <cell r="BN611">
            <v>41192</v>
          </cell>
          <cell r="BO611">
            <v>41199</v>
          </cell>
          <cell r="BP611" t="str">
            <v>x</v>
          </cell>
          <cell r="BQ611" t="str">
            <v>x</v>
          </cell>
          <cell r="BR611" t="str">
            <v>x</v>
          </cell>
          <cell r="BS611" t="str">
            <v>x</v>
          </cell>
          <cell r="BT611" t="str">
            <v>x</v>
          </cell>
          <cell r="BU611">
            <v>41256</v>
          </cell>
          <cell r="BV611">
            <v>41248</v>
          </cell>
          <cell r="BW611">
            <v>0</v>
          </cell>
          <cell r="BX611">
            <v>0</v>
          </cell>
          <cell r="BY611">
            <v>0</v>
          </cell>
          <cell r="BZ611" t="str">
            <v>x</v>
          </cell>
          <cell r="CA611" t="str">
            <v>x</v>
          </cell>
          <cell r="CB611" t="str">
            <v>x</v>
          </cell>
          <cell r="CC611">
            <v>1</v>
          </cell>
          <cell r="CD611">
            <v>0</v>
          </cell>
          <cell r="CE611">
            <v>0</v>
          </cell>
          <cell r="CF611">
            <v>0</v>
          </cell>
          <cell r="CG611">
            <v>0</v>
          </cell>
          <cell r="CH611">
            <v>0</v>
          </cell>
          <cell r="CI611">
            <v>0</v>
          </cell>
          <cell r="CJ611">
            <v>0</v>
          </cell>
          <cell r="CK611">
            <v>0</v>
          </cell>
          <cell r="CL611">
            <v>0</v>
          </cell>
          <cell r="CM611">
            <v>0</v>
          </cell>
          <cell r="CN611">
            <v>0</v>
          </cell>
          <cell r="CO611">
            <v>0</v>
          </cell>
        </row>
        <row r="612">
          <cell r="B612" t="str">
            <v>A2146468-01</v>
          </cell>
          <cell r="C612" t="str">
            <v>SAJ/Taikkiso</v>
          </cell>
          <cell r="D612" t="str">
            <v>DeRoo</v>
          </cell>
          <cell r="E612">
            <v>0</v>
          </cell>
          <cell r="F612">
            <v>0</v>
          </cell>
          <cell r="G612">
            <v>0</v>
          </cell>
          <cell r="H612" t="str">
            <v>Audrey</v>
          </cell>
          <cell r="I612" t="str">
            <v>123-014</v>
          </cell>
          <cell r="J612">
            <v>0</v>
          </cell>
          <cell r="K612">
            <v>0</v>
          </cell>
          <cell r="L612" t="str">
            <v>DeRoo</v>
          </cell>
          <cell r="M612">
            <v>1</v>
          </cell>
          <cell r="N612" t="str">
            <v>LMV-322</v>
          </cell>
          <cell r="O612">
            <v>32806</v>
          </cell>
          <cell r="P612">
            <v>0</v>
          </cell>
          <cell r="Q612" t="str">
            <v>STD</v>
          </cell>
          <cell r="R612" t="str">
            <v>PA</v>
          </cell>
          <cell r="S612" t="str">
            <v>N</v>
          </cell>
          <cell r="T612" t="str">
            <v>N</v>
          </cell>
          <cell r="U612">
            <v>0</v>
          </cell>
          <cell r="V612">
            <v>41060</v>
          </cell>
          <cell r="W612">
            <v>41141</v>
          </cell>
          <cell r="X612">
            <v>41180</v>
          </cell>
          <cell r="Y612">
            <v>0</v>
          </cell>
          <cell r="Z612">
            <v>41067</v>
          </cell>
          <cell r="AA612">
            <v>41067</v>
          </cell>
          <cell r="AB612">
            <v>41067</v>
          </cell>
          <cell r="AC612">
            <v>41068</v>
          </cell>
          <cell r="AD612">
            <v>41082</v>
          </cell>
          <cell r="AE612">
            <v>41093</v>
          </cell>
          <cell r="AF612">
            <v>41096</v>
          </cell>
          <cell r="AG612">
            <v>0</v>
          </cell>
          <cell r="AH612">
            <v>41150</v>
          </cell>
          <cell r="AI612" t="str">
            <v>-</v>
          </cell>
          <cell r="AJ612">
            <v>27</v>
          </cell>
          <cell r="AK612">
            <v>17.142857142857142</v>
          </cell>
          <cell r="AL612">
            <v>0</v>
          </cell>
          <cell r="AM612">
            <v>0</v>
          </cell>
          <cell r="AN612">
            <v>0</v>
          </cell>
          <cell r="AO612">
            <v>0</v>
          </cell>
          <cell r="AP612">
            <v>0</v>
          </cell>
          <cell r="AQ612">
            <v>0</v>
          </cell>
          <cell r="AR612">
            <v>0</v>
          </cell>
          <cell r="AS612">
            <v>0</v>
          </cell>
          <cell r="AT612">
            <v>0</v>
          </cell>
          <cell r="AU612">
            <v>0</v>
          </cell>
          <cell r="AV612">
            <v>41115</v>
          </cell>
          <cell r="AW612">
            <v>0</v>
          </cell>
          <cell r="AX612">
            <v>41121</v>
          </cell>
          <cell r="AY612">
            <v>41192</v>
          </cell>
          <cell r="AZ612">
            <v>132</v>
          </cell>
          <cell r="BA612">
            <v>40</v>
          </cell>
          <cell r="BB612" t="str">
            <v>Late</v>
          </cell>
          <cell r="BC612" t="str">
            <v/>
          </cell>
          <cell r="BD612" t="str">
            <v>EXW</v>
          </cell>
          <cell r="BE612" t="str">
            <v>ARVADA</v>
          </cell>
          <cell r="BF612" t="str">
            <v>Taiwan</v>
          </cell>
          <cell r="BG612">
            <v>0</v>
          </cell>
          <cell r="BH612" t="str">
            <v>SI</v>
          </cell>
          <cell r="BI612">
            <v>0</v>
          </cell>
          <cell r="BJ612">
            <v>41067</v>
          </cell>
          <cell r="BK612">
            <v>41074</v>
          </cell>
          <cell r="BL612">
            <v>41074</v>
          </cell>
          <cell r="BM612">
            <v>41088</v>
          </cell>
          <cell r="BN612">
            <v>41194</v>
          </cell>
          <cell r="BO612">
            <v>41201</v>
          </cell>
          <cell r="BP612" t="str">
            <v>x</v>
          </cell>
          <cell r="BQ612" t="str">
            <v>x</v>
          </cell>
          <cell r="BR612" t="str">
            <v>x</v>
          </cell>
          <cell r="BS612" t="str">
            <v>x</v>
          </cell>
          <cell r="BT612" t="str">
            <v>x</v>
          </cell>
          <cell r="BU612">
            <v>41240</v>
          </cell>
          <cell r="BV612">
            <v>41240</v>
          </cell>
          <cell r="BW612">
            <v>0</v>
          </cell>
          <cell r="BX612">
            <v>0</v>
          </cell>
          <cell r="BY612">
            <v>0</v>
          </cell>
          <cell r="BZ612" t="str">
            <v>x</v>
          </cell>
          <cell r="CA612" t="str">
            <v>x</v>
          </cell>
          <cell r="CB612" t="str">
            <v>x</v>
          </cell>
          <cell r="CC612">
            <v>1</v>
          </cell>
          <cell r="CD612">
            <v>0</v>
          </cell>
          <cell r="CE612">
            <v>0</v>
          </cell>
          <cell r="CF612">
            <v>0</v>
          </cell>
          <cell r="CG612">
            <v>0</v>
          </cell>
          <cell r="CH612">
            <v>0</v>
          </cell>
          <cell r="CI612">
            <v>0</v>
          </cell>
          <cell r="CJ612">
            <v>0</v>
          </cell>
          <cell r="CK612">
            <v>0</v>
          </cell>
          <cell r="CL612">
            <v>0</v>
          </cell>
          <cell r="CM612">
            <v>0</v>
          </cell>
          <cell r="CN612">
            <v>0</v>
          </cell>
          <cell r="CO612">
            <v>0</v>
          </cell>
        </row>
        <row r="613">
          <cell r="B613" t="str">
            <v>C1952601-02</v>
          </cell>
          <cell r="C613" t="str">
            <v>Bechtel/Gladstone</v>
          </cell>
          <cell r="D613" t="str">
            <v>Jones</v>
          </cell>
          <cell r="E613">
            <v>0</v>
          </cell>
          <cell r="F613">
            <v>0</v>
          </cell>
          <cell r="G613">
            <v>0</v>
          </cell>
          <cell r="H613" t="str">
            <v>Melissa</v>
          </cell>
          <cell r="I613" t="str">
            <v>25576-140-POA-MCCS-00001</v>
          </cell>
          <cell r="J613">
            <v>0</v>
          </cell>
          <cell r="K613">
            <v>0</v>
          </cell>
          <cell r="L613" t="str">
            <v>Van de werken</v>
          </cell>
          <cell r="M613">
            <v>2</v>
          </cell>
          <cell r="N613" t="str">
            <v>LF-2230</v>
          </cell>
          <cell r="O613">
            <v>1604615</v>
          </cell>
          <cell r="P613">
            <v>0</v>
          </cell>
          <cell r="Q613" t="str">
            <v>CPX</v>
          </cell>
          <cell r="R613" t="str">
            <v>Pinn/API</v>
          </cell>
          <cell r="S613" t="str">
            <v>Y</v>
          </cell>
          <cell r="T613" t="str">
            <v>no</v>
          </cell>
          <cell r="U613">
            <v>0</v>
          </cell>
          <cell r="V613">
            <v>40577</v>
          </cell>
          <cell r="W613">
            <v>41292</v>
          </cell>
          <cell r="X613">
            <v>41292</v>
          </cell>
          <cell r="Y613">
            <v>0</v>
          </cell>
          <cell r="Z613">
            <v>40584</v>
          </cell>
          <cell r="AA613">
            <v>40584</v>
          </cell>
          <cell r="AB613">
            <v>40591</v>
          </cell>
          <cell r="AC613">
            <v>41012</v>
          </cell>
          <cell r="AD613">
            <v>41040</v>
          </cell>
          <cell r="AE613">
            <v>41082</v>
          </cell>
          <cell r="AF613">
            <v>41096</v>
          </cell>
          <cell r="AG613">
            <v>0</v>
          </cell>
          <cell r="AH613">
            <v>41262</v>
          </cell>
          <cell r="AI613">
            <v>41138</v>
          </cell>
          <cell r="AJ613">
            <v>372</v>
          </cell>
          <cell r="AK613">
            <v>102.14285714285714</v>
          </cell>
          <cell r="AL613">
            <v>0</v>
          </cell>
          <cell r="AM613">
            <v>0</v>
          </cell>
          <cell r="AN613">
            <v>0</v>
          </cell>
          <cell r="AO613">
            <v>0</v>
          </cell>
          <cell r="AP613">
            <v>40848</v>
          </cell>
          <cell r="AQ613">
            <v>0</v>
          </cell>
          <cell r="AR613">
            <v>0</v>
          </cell>
          <cell r="AS613">
            <v>0</v>
          </cell>
          <cell r="AT613">
            <v>0</v>
          </cell>
          <cell r="AU613">
            <v>0</v>
          </cell>
          <cell r="AV613">
            <v>40841</v>
          </cell>
          <cell r="AW613">
            <v>41045</v>
          </cell>
          <cell r="AX613">
            <v>40987</v>
          </cell>
          <cell r="AY613">
            <v>41274</v>
          </cell>
          <cell r="AZ613">
            <v>697</v>
          </cell>
          <cell r="BA613">
            <v>189</v>
          </cell>
          <cell r="BB613" t="str">
            <v>On-Time/Early</v>
          </cell>
          <cell r="BC613" t="str">
            <v/>
          </cell>
          <cell r="BD613" t="str">
            <v>FCA</v>
          </cell>
          <cell r="BE613" t="str">
            <v>Arvada</v>
          </cell>
          <cell r="BF613" t="str">
            <v>Australia</v>
          </cell>
          <cell r="BG613" t="str">
            <v>EAR99</v>
          </cell>
          <cell r="BH613" t="str">
            <v>SI</v>
          </cell>
          <cell r="BI613">
            <v>0</v>
          </cell>
          <cell r="BJ613">
            <v>40584</v>
          </cell>
          <cell r="BK613">
            <v>40591</v>
          </cell>
          <cell r="BL613">
            <v>40619</v>
          </cell>
          <cell r="BM613">
            <v>40605</v>
          </cell>
          <cell r="BN613">
            <v>41334</v>
          </cell>
          <cell r="BO613">
            <v>41341</v>
          </cell>
          <cell r="BP613" t="str">
            <v>-</v>
          </cell>
          <cell r="BQ613" t="str">
            <v>X</v>
          </cell>
          <cell r="BR613">
            <v>41170</v>
          </cell>
          <cell r="BS613" t="str">
            <v>8/29/212</v>
          </cell>
          <cell r="BT613">
            <v>41340</v>
          </cell>
          <cell r="BU613">
            <v>462</v>
          </cell>
          <cell r="BV613">
            <v>41705</v>
          </cell>
          <cell r="BW613">
            <v>0</v>
          </cell>
          <cell r="BX613">
            <v>0</v>
          </cell>
          <cell r="BY613">
            <v>0</v>
          </cell>
          <cell r="BZ613">
            <v>41372</v>
          </cell>
          <cell r="CA613">
            <v>41306</v>
          </cell>
          <cell r="CB613">
            <v>0</v>
          </cell>
          <cell r="CC613">
            <v>0.95</v>
          </cell>
          <cell r="CD613" t="str">
            <v xml:space="preserve">90 of 95 docs approved  - awaiting docs from customer &amp; PM       </v>
          </cell>
          <cell r="CE613">
            <v>0</v>
          </cell>
          <cell r="CF613">
            <v>0</v>
          </cell>
          <cell r="CG613">
            <v>0</v>
          </cell>
          <cell r="CH613">
            <v>0</v>
          </cell>
          <cell r="CI613">
            <v>0</v>
          </cell>
          <cell r="CJ613">
            <v>0</v>
          </cell>
          <cell r="CK613">
            <v>0</v>
          </cell>
          <cell r="CL613">
            <v>0</v>
          </cell>
          <cell r="CM613">
            <v>0</v>
          </cell>
          <cell r="CN613">
            <v>0</v>
          </cell>
          <cell r="CO613">
            <v>0</v>
          </cell>
        </row>
        <row r="614">
          <cell r="B614" t="str">
            <v>C2178944-01</v>
          </cell>
          <cell r="C614" t="str">
            <v>Thomas Russell</v>
          </cell>
          <cell r="D614" t="str">
            <v>Wesley</v>
          </cell>
          <cell r="E614">
            <v>0</v>
          </cell>
          <cell r="F614" t="str">
            <v>Miller</v>
          </cell>
          <cell r="G614" t="str">
            <v>-</v>
          </cell>
          <cell r="H614" t="str">
            <v>Kursten</v>
          </cell>
          <cell r="I614" t="str">
            <v>286-13A</v>
          </cell>
          <cell r="J614" t="str">
            <v>C-141</v>
          </cell>
          <cell r="K614">
            <v>0</v>
          </cell>
          <cell r="L614">
            <v>0</v>
          </cell>
          <cell r="M614">
            <v>1</v>
          </cell>
          <cell r="N614" t="str">
            <v>CONV</v>
          </cell>
          <cell r="O614">
            <v>15827</v>
          </cell>
          <cell r="P614">
            <v>0</v>
          </cell>
          <cell r="Q614" t="str">
            <v>FLT</v>
          </cell>
          <cell r="R614" t="str">
            <v>CA</v>
          </cell>
          <cell r="S614" t="str">
            <v>N</v>
          </cell>
          <cell r="T614" t="str">
            <v>N</v>
          </cell>
          <cell r="U614">
            <v>0</v>
          </cell>
          <cell r="V614">
            <v>41142</v>
          </cell>
          <cell r="W614">
            <v>41157</v>
          </cell>
          <cell r="X614">
            <v>41173</v>
          </cell>
          <cell r="Y614">
            <v>0</v>
          </cell>
          <cell r="Z614">
            <v>41149</v>
          </cell>
          <cell r="AA614">
            <v>41149</v>
          </cell>
          <cell r="AB614">
            <v>41156</v>
          </cell>
          <cell r="AC614">
            <v>41061</v>
          </cell>
          <cell r="AD614">
            <v>41075</v>
          </cell>
          <cell r="AE614">
            <v>41093</v>
          </cell>
          <cell r="AF614">
            <v>41097</v>
          </cell>
          <cell r="AG614">
            <v>0</v>
          </cell>
          <cell r="AH614">
            <v>41143</v>
          </cell>
          <cell r="AI614" t="str">
            <v>-</v>
          </cell>
          <cell r="AJ614">
            <v>-32</v>
          </cell>
          <cell r="AK614">
            <v>4.4285714285714288</v>
          </cell>
          <cell r="AL614">
            <v>0</v>
          </cell>
          <cell r="AM614">
            <v>0</v>
          </cell>
          <cell r="AN614">
            <v>0</v>
          </cell>
          <cell r="AO614">
            <v>0</v>
          </cell>
          <cell r="AP614">
            <v>0</v>
          </cell>
          <cell r="AQ614">
            <v>0</v>
          </cell>
          <cell r="AR614">
            <v>0</v>
          </cell>
          <cell r="AS614">
            <v>0</v>
          </cell>
          <cell r="AT614">
            <v>0</v>
          </cell>
          <cell r="AU614">
            <v>0</v>
          </cell>
          <cell r="AV614">
            <v>41109</v>
          </cell>
          <cell r="AW614">
            <v>0</v>
          </cell>
          <cell r="AX614">
            <v>41122</v>
          </cell>
          <cell r="AY614">
            <v>41170</v>
          </cell>
          <cell r="AZ614">
            <v>28</v>
          </cell>
          <cell r="BA614">
            <v>-24</v>
          </cell>
          <cell r="BB614" t="str">
            <v>Late</v>
          </cell>
          <cell r="BC614" t="str">
            <v/>
          </cell>
          <cell r="BD614" t="str">
            <v>FOB</v>
          </cell>
          <cell r="BE614" t="str">
            <v>Arvada</v>
          </cell>
          <cell r="BF614" t="str">
            <v>USA</v>
          </cell>
          <cell r="BG614">
            <v>0</v>
          </cell>
          <cell r="BH614" t="str">
            <v>SI</v>
          </cell>
          <cell r="BI614">
            <v>0</v>
          </cell>
          <cell r="BJ614">
            <v>41149</v>
          </cell>
          <cell r="BK614">
            <v>41156</v>
          </cell>
          <cell r="BL614">
            <v>41163</v>
          </cell>
          <cell r="BM614">
            <v>41170</v>
          </cell>
          <cell r="BN614">
            <v>41187</v>
          </cell>
          <cell r="BO614">
            <v>41194</v>
          </cell>
          <cell r="BP614" t="str">
            <v>-</v>
          </cell>
          <cell r="BQ614" t="str">
            <v>-</v>
          </cell>
          <cell r="BR614" t="str">
            <v>X</v>
          </cell>
          <cell r="BS614" t="str">
            <v>-</v>
          </cell>
          <cell r="BT614" t="str">
            <v>-</v>
          </cell>
          <cell r="BU614">
            <v>41200</v>
          </cell>
          <cell r="BV614">
            <v>41200</v>
          </cell>
          <cell r="BW614">
            <v>0</v>
          </cell>
          <cell r="BX614">
            <v>0</v>
          </cell>
          <cell r="BY614">
            <v>0</v>
          </cell>
          <cell r="BZ614" t="str">
            <v>-</v>
          </cell>
          <cell r="CA614" t="str">
            <v>-</v>
          </cell>
          <cell r="CB614" t="str">
            <v>X</v>
          </cell>
          <cell r="CC614">
            <v>1</v>
          </cell>
          <cell r="CD614">
            <v>0</v>
          </cell>
          <cell r="CE614">
            <v>0</v>
          </cell>
          <cell r="CF614">
            <v>0</v>
          </cell>
          <cell r="CG614">
            <v>0</v>
          </cell>
          <cell r="CH614">
            <v>0</v>
          </cell>
          <cell r="CI614">
            <v>0</v>
          </cell>
          <cell r="CJ614">
            <v>0</v>
          </cell>
          <cell r="CK614">
            <v>0</v>
          </cell>
          <cell r="CL614">
            <v>0</v>
          </cell>
          <cell r="CM614">
            <v>0</v>
          </cell>
          <cell r="CN614">
            <v>0</v>
          </cell>
          <cell r="CO614">
            <v>0</v>
          </cell>
        </row>
        <row r="615">
          <cell r="B615" t="str">
            <v>A2116423-01-02</v>
          </cell>
          <cell r="C615" t="str">
            <v>SAJ/SK Lubricants</v>
          </cell>
          <cell r="D615" t="str">
            <v>Elkins</v>
          </cell>
          <cell r="E615">
            <v>0</v>
          </cell>
          <cell r="F615">
            <v>0</v>
          </cell>
          <cell r="G615">
            <v>0</v>
          </cell>
          <cell r="H615" t="str">
            <v>Shara</v>
          </cell>
          <cell r="I615" t="str">
            <v>122-006</v>
          </cell>
          <cell r="J615">
            <v>0</v>
          </cell>
          <cell r="K615">
            <v>0</v>
          </cell>
          <cell r="L615">
            <v>0</v>
          </cell>
          <cell r="M615">
            <v>2</v>
          </cell>
          <cell r="N615" t="str">
            <v>LMV-311</v>
          </cell>
          <cell r="O615">
            <v>214799</v>
          </cell>
          <cell r="P615">
            <v>0</v>
          </cell>
          <cell r="Q615" t="str">
            <v>MCPX</v>
          </cell>
          <cell r="R615" t="str">
            <v>PC</v>
          </cell>
          <cell r="S615" t="str">
            <v>Y</v>
          </cell>
          <cell r="T615" t="str">
            <v>N</v>
          </cell>
          <cell r="U615">
            <v>0</v>
          </cell>
          <cell r="V615">
            <v>40987</v>
          </cell>
          <cell r="W615">
            <v>41156</v>
          </cell>
          <cell r="X615">
            <v>41177</v>
          </cell>
          <cell r="Y615">
            <v>0</v>
          </cell>
          <cell r="Z615">
            <v>40994</v>
          </cell>
          <cell r="AA615">
            <v>40994</v>
          </cell>
          <cell r="AB615">
            <v>40994</v>
          </cell>
          <cell r="AC615">
            <v>41065</v>
          </cell>
          <cell r="AD615">
            <v>41079</v>
          </cell>
          <cell r="AE615">
            <v>41094</v>
          </cell>
          <cell r="AF615">
            <v>41097</v>
          </cell>
          <cell r="AG615">
            <v>0</v>
          </cell>
          <cell r="AH615">
            <v>41147</v>
          </cell>
          <cell r="AI615" t="str">
            <v>-</v>
          </cell>
          <cell r="AJ615">
            <v>80</v>
          </cell>
          <cell r="AK615">
            <v>27.142857142857142</v>
          </cell>
          <cell r="AL615">
            <v>0</v>
          </cell>
          <cell r="AM615">
            <v>0</v>
          </cell>
          <cell r="AN615">
            <v>0</v>
          </cell>
          <cell r="AO615">
            <v>0</v>
          </cell>
          <cell r="AP615">
            <v>0</v>
          </cell>
          <cell r="AQ615">
            <v>0</v>
          </cell>
          <cell r="AR615">
            <v>0</v>
          </cell>
          <cell r="AS615">
            <v>0</v>
          </cell>
          <cell r="AT615">
            <v>0</v>
          </cell>
          <cell r="AU615">
            <v>0</v>
          </cell>
          <cell r="AV615">
            <v>41144</v>
          </cell>
          <cell r="AW615">
            <v>0</v>
          </cell>
          <cell r="AX615">
            <v>41149</v>
          </cell>
          <cell r="AY615">
            <v>41177</v>
          </cell>
          <cell r="AZ615">
            <v>190</v>
          </cell>
          <cell r="BA615">
            <v>114</v>
          </cell>
          <cell r="BB615" t="str">
            <v>Late</v>
          </cell>
          <cell r="BC615" t="str">
            <v/>
          </cell>
          <cell r="BD615" t="str">
            <v>EXW</v>
          </cell>
          <cell r="BE615" t="str">
            <v>ARVADA</v>
          </cell>
          <cell r="BF615" t="str">
            <v>Korea</v>
          </cell>
          <cell r="BG615">
            <v>0</v>
          </cell>
          <cell r="BH615" t="str">
            <v>x</v>
          </cell>
          <cell r="BI615">
            <v>0</v>
          </cell>
          <cell r="BJ615">
            <v>40994</v>
          </cell>
          <cell r="BK615">
            <v>41001</v>
          </cell>
          <cell r="BL615">
            <v>41010</v>
          </cell>
          <cell r="BM615">
            <v>41015</v>
          </cell>
          <cell r="BN615">
            <v>41191</v>
          </cell>
          <cell r="BO615">
            <v>41198</v>
          </cell>
          <cell r="BP615" t="str">
            <v>X</v>
          </cell>
          <cell r="BQ615" t="str">
            <v>X</v>
          </cell>
          <cell r="BR615" t="str">
            <v>X</v>
          </cell>
          <cell r="BS615" t="str">
            <v>X</v>
          </cell>
          <cell r="BT615" t="str">
            <v>X</v>
          </cell>
          <cell r="BU615" t="str">
            <v>X</v>
          </cell>
          <cell r="BV615" t="str">
            <v>X</v>
          </cell>
          <cell r="BW615">
            <v>0</v>
          </cell>
          <cell r="BX615">
            <v>0</v>
          </cell>
          <cell r="BY615">
            <v>0</v>
          </cell>
          <cell r="BZ615" t="str">
            <v>X</v>
          </cell>
          <cell r="CA615" t="str">
            <v>X</v>
          </cell>
          <cell r="CB615" t="str">
            <v>X</v>
          </cell>
          <cell r="CC615">
            <v>1</v>
          </cell>
          <cell r="CD615">
            <v>0</v>
          </cell>
          <cell r="CE615">
            <v>0</v>
          </cell>
          <cell r="CF615">
            <v>0</v>
          </cell>
          <cell r="CG615">
            <v>0</v>
          </cell>
          <cell r="CH615">
            <v>0</v>
          </cell>
          <cell r="CI615">
            <v>0</v>
          </cell>
          <cell r="CJ615">
            <v>0</v>
          </cell>
          <cell r="CK615">
            <v>0</v>
          </cell>
          <cell r="CL615">
            <v>0</v>
          </cell>
          <cell r="CM615">
            <v>0</v>
          </cell>
          <cell r="CN615">
            <v>0</v>
          </cell>
          <cell r="CO615">
            <v>0</v>
          </cell>
        </row>
        <row r="616">
          <cell r="B616" t="str">
            <v>A2102585-01-02</v>
          </cell>
          <cell r="C616" t="str">
            <v>Ergon-West Virginia, Inc.</v>
          </cell>
          <cell r="D616" t="str">
            <v>Elkins</v>
          </cell>
          <cell r="E616">
            <v>0</v>
          </cell>
          <cell r="F616">
            <v>0</v>
          </cell>
          <cell r="G616">
            <v>0</v>
          </cell>
          <cell r="H616" t="str">
            <v>Shara</v>
          </cell>
          <cell r="I616">
            <v>4500313922</v>
          </cell>
          <cell r="J616">
            <v>0</v>
          </cell>
          <cell r="K616">
            <v>0</v>
          </cell>
          <cell r="L616">
            <v>0</v>
          </cell>
          <cell r="M616">
            <v>2</v>
          </cell>
          <cell r="N616" t="str">
            <v>LMV-311Z</v>
          </cell>
          <cell r="O616">
            <v>190683</v>
          </cell>
          <cell r="P616">
            <v>0</v>
          </cell>
          <cell r="Q616" t="str">
            <v>STD</v>
          </cell>
          <cell r="R616" t="str">
            <v>PC</v>
          </cell>
          <cell r="S616" t="str">
            <v>N</v>
          </cell>
          <cell r="T616" t="str">
            <v>N</v>
          </cell>
          <cell r="U616">
            <v>0</v>
          </cell>
          <cell r="V616">
            <v>40953</v>
          </cell>
          <cell r="W616">
            <v>41157</v>
          </cell>
          <cell r="X616">
            <v>41145</v>
          </cell>
          <cell r="Y616">
            <v>0</v>
          </cell>
          <cell r="Z616">
            <v>40960</v>
          </cell>
          <cell r="AA616">
            <v>40960</v>
          </cell>
          <cell r="AB616">
            <v>40960</v>
          </cell>
          <cell r="AC616">
            <v>41033</v>
          </cell>
          <cell r="AD616">
            <v>41047</v>
          </cell>
          <cell r="AE616">
            <v>41095</v>
          </cell>
          <cell r="AF616">
            <v>41098</v>
          </cell>
          <cell r="AG616">
            <v>0</v>
          </cell>
          <cell r="AH616">
            <v>41115</v>
          </cell>
          <cell r="AI616" t="str">
            <v>-</v>
          </cell>
          <cell r="AJ616">
            <v>104</v>
          </cell>
          <cell r="AK616">
            <v>27.428571428571427</v>
          </cell>
          <cell r="AL616">
            <v>0</v>
          </cell>
          <cell r="AM616">
            <v>0</v>
          </cell>
          <cell r="AN616">
            <v>0</v>
          </cell>
          <cell r="AO616">
            <v>0</v>
          </cell>
          <cell r="AP616">
            <v>0</v>
          </cell>
          <cell r="AQ616">
            <v>0</v>
          </cell>
          <cell r="AR616">
            <v>0</v>
          </cell>
          <cell r="AS616">
            <v>0</v>
          </cell>
          <cell r="AT616">
            <v>0</v>
          </cell>
          <cell r="AU616">
            <v>0</v>
          </cell>
          <cell r="AV616">
            <v>41135</v>
          </cell>
          <cell r="AW616">
            <v>0</v>
          </cell>
          <cell r="AX616">
            <v>41142</v>
          </cell>
          <cell r="AY616">
            <v>41157</v>
          </cell>
          <cell r="AZ616">
            <v>204</v>
          </cell>
          <cell r="BA616">
            <v>131</v>
          </cell>
          <cell r="BB616" t="str">
            <v>Late</v>
          </cell>
          <cell r="BC616" t="str">
            <v/>
          </cell>
          <cell r="BD616" t="str">
            <v>EXW</v>
          </cell>
          <cell r="BE616" t="str">
            <v>ARVADA</v>
          </cell>
          <cell r="BF616" t="str">
            <v>USA</v>
          </cell>
          <cell r="BG616">
            <v>0</v>
          </cell>
          <cell r="BH616" t="str">
            <v>X</v>
          </cell>
          <cell r="BI616">
            <v>0</v>
          </cell>
          <cell r="BJ616">
            <v>40960</v>
          </cell>
          <cell r="BK616">
            <v>40967</v>
          </cell>
          <cell r="BL616">
            <v>40976</v>
          </cell>
          <cell r="BM616">
            <v>40981</v>
          </cell>
          <cell r="BN616">
            <v>41159</v>
          </cell>
          <cell r="BO616">
            <v>41166</v>
          </cell>
          <cell r="BP616" t="str">
            <v>X</v>
          </cell>
          <cell r="BQ616" t="str">
            <v>X</v>
          </cell>
          <cell r="BR616" t="str">
            <v>X</v>
          </cell>
          <cell r="BS616" t="str">
            <v>X</v>
          </cell>
          <cell r="BT616" t="str">
            <v>X</v>
          </cell>
          <cell r="BU616" t="str">
            <v>X</v>
          </cell>
          <cell r="BV616" t="str">
            <v>X</v>
          </cell>
          <cell r="BW616">
            <v>0</v>
          </cell>
          <cell r="BX616">
            <v>0</v>
          </cell>
          <cell r="BY616">
            <v>0</v>
          </cell>
          <cell r="BZ616" t="str">
            <v>X</v>
          </cell>
          <cell r="CA616" t="str">
            <v>X</v>
          </cell>
          <cell r="CB616" t="str">
            <v>X</v>
          </cell>
          <cell r="CC616">
            <v>1</v>
          </cell>
          <cell r="CD616">
            <v>0</v>
          </cell>
          <cell r="CE616">
            <v>0</v>
          </cell>
          <cell r="CF616">
            <v>0</v>
          </cell>
          <cell r="CG616">
            <v>0</v>
          </cell>
          <cell r="CH616">
            <v>0</v>
          </cell>
          <cell r="CI616">
            <v>0</v>
          </cell>
          <cell r="CJ616">
            <v>0</v>
          </cell>
          <cell r="CK616">
            <v>0</v>
          </cell>
          <cell r="CL616">
            <v>0</v>
          </cell>
          <cell r="CM616">
            <v>0</v>
          </cell>
          <cell r="CN616">
            <v>0</v>
          </cell>
          <cell r="CO616">
            <v>0</v>
          </cell>
        </row>
        <row r="617">
          <cell r="B617" t="str">
            <v>C2143209-01</v>
          </cell>
          <cell r="C617" t="str">
            <v>EPC, Inc</v>
          </cell>
          <cell r="D617" t="str">
            <v>Mallet</v>
          </cell>
          <cell r="E617">
            <v>0</v>
          </cell>
          <cell r="F617" t="str">
            <v>Miller</v>
          </cell>
          <cell r="G617" t="str">
            <v>-</v>
          </cell>
          <cell r="H617" t="str">
            <v>Margaret</v>
          </cell>
          <cell r="I617">
            <v>3761105655</v>
          </cell>
          <cell r="J617">
            <v>0</v>
          </cell>
          <cell r="K617">
            <v>0</v>
          </cell>
          <cell r="L617">
            <v>0</v>
          </cell>
          <cell r="M617">
            <v>1</v>
          </cell>
          <cell r="N617" t="str">
            <v>LMC-311P</v>
          </cell>
          <cell r="O617">
            <v>147784</v>
          </cell>
          <cell r="P617">
            <v>0</v>
          </cell>
          <cell r="Q617" t="str">
            <v>FLT</v>
          </cell>
          <cell r="R617" t="str">
            <v>CA</v>
          </cell>
          <cell r="S617" t="str">
            <v xml:space="preserve"> N</v>
          </cell>
          <cell r="T617" t="str">
            <v>N</v>
          </cell>
          <cell r="U617">
            <v>0</v>
          </cell>
          <cell r="V617">
            <v>41052</v>
          </cell>
          <cell r="W617">
            <v>41158</v>
          </cell>
          <cell r="X617">
            <v>41176</v>
          </cell>
          <cell r="Y617">
            <v>0</v>
          </cell>
          <cell r="Z617">
            <v>41059</v>
          </cell>
          <cell r="AA617">
            <v>41059</v>
          </cell>
          <cell r="AB617">
            <v>41066</v>
          </cell>
          <cell r="AC617">
            <v>41064</v>
          </cell>
          <cell r="AD617">
            <v>41078</v>
          </cell>
          <cell r="AE617">
            <v>41094</v>
          </cell>
          <cell r="AF617">
            <v>41098</v>
          </cell>
          <cell r="AG617">
            <v>0</v>
          </cell>
          <cell r="AH617">
            <v>41146</v>
          </cell>
          <cell r="AI617" t="str">
            <v>-</v>
          </cell>
          <cell r="AJ617">
            <v>33</v>
          </cell>
          <cell r="AK617">
            <v>17.714285714285715</v>
          </cell>
          <cell r="AL617">
            <v>0</v>
          </cell>
          <cell r="AM617">
            <v>0</v>
          </cell>
          <cell r="AN617">
            <v>0</v>
          </cell>
          <cell r="AO617">
            <v>0</v>
          </cell>
          <cell r="AP617">
            <v>0</v>
          </cell>
          <cell r="AQ617">
            <v>0</v>
          </cell>
          <cell r="AR617">
            <v>41095</v>
          </cell>
          <cell r="AS617">
            <v>41103</v>
          </cell>
          <cell r="AT617">
            <v>0</v>
          </cell>
          <cell r="AU617">
            <v>0</v>
          </cell>
          <cell r="AV617">
            <v>41096</v>
          </cell>
          <cell r="AW617">
            <v>0</v>
          </cell>
          <cell r="AX617">
            <v>41101</v>
          </cell>
          <cell r="AY617">
            <v>41170</v>
          </cell>
          <cell r="AZ617">
            <v>118</v>
          </cell>
          <cell r="BA617">
            <v>33</v>
          </cell>
          <cell r="BB617" t="str">
            <v>On-Time/Early</v>
          </cell>
          <cell r="BC617" t="str">
            <v/>
          </cell>
          <cell r="BD617" t="str">
            <v>FOB</v>
          </cell>
          <cell r="BE617" t="str">
            <v>ARVADA</v>
          </cell>
          <cell r="BF617" t="str">
            <v>USA</v>
          </cell>
          <cell r="BG617">
            <v>0</v>
          </cell>
          <cell r="BH617" t="str">
            <v>SO</v>
          </cell>
          <cell r="BI617">
            <v>0</v>
          </cell>
          <cell r="BJ617">
            <v>41059</v>
          </cell>
          <cell r="BK617">
            <v>41066</v>
          </cell>
          <cell r="BL617">
            <v>41073</v>
          </cell>
          <cell r="BM617">
            <v>41080</v>
          </cell>
          <cell r="BN617">
            <v>41190</v>
          </cell>
          <cell r="BO617">
            <v>41197</v>
          </cell>
          <cell r="BP617" t="str">
            <v>X</v>
          </cell>
          <cell r="BQ617" t="str">
            <v>X</v>
          </cell>
          <cell r="BR617" t="str">
            <v>X</v>
          </cell>
          <cell r="BS617" t="str">
            <v>X</v>
          </cell>
          <cell r="BT617" t="str">
            <v>X</v>
          </cell>
          <cell r="BU617" t="str">
            <v>X</v>
          </cell>
          <cell r="BV617" t="str">
            <v>X</v>
          </cell>
          <cell r="BW617">
            <v>0</v>
          </cell>
          <cell r="BX617">
            <v>0</v>
          </cell>
          <cell r="BY617">
            <v>0</v>
          </cell>
          <cell r="BZ617" t="str">
            <v>X</v>
          </cell>
          <cell r="CA617" t="str">
            <v>X</v>
          </cell>
          <cell r="CB617" t="str">
            <v>X</v>
          </cell>
          <cell r="CC617">
            <v>1</v>
          </cell>
          <cell r="CD617">
            <v>0</v>
          </cell>
          <cell r="CE617">
            <v>0</v>
          </cell>
          <cell r="CF617">
            <v>0</v>
          </cell>
          <cell r="CG617">
            <v>0</v>
          </cell>
          <cell r="CH617">
            <v>0</v>
          </cell>
          <cell r="CI617">
            <v>0</v>
          </cell>
          <cell r="CJ617">
            <v>0</v>
          </cell>
          <cell r="CK617">
            <v>0</v>
          </cell>
          <cell r="CL617">
            <v>0</v>
          </cell>
          <cell r="CM617">
            <v>0</v>
          </cell>
          <cell r="CN617">
            <v>0</v>
          </cell>
          <cell r="CO617">
            <v>0</v>
          </cell>
        </row>
        <row r="618">
          <cell r="B618" t="str">
            <v>C2130868-01</v>
          </cell>
          <cell r="C618" t="str">
            <v>BCCK</v>
          </cell>
          <cell r="D618" t="str">
            <v>Mallet</v>
          </cell>
          <cell r="E618">
            <v>0</v>
          </cell>
          <cell r="F618" t="str">
            <v>Miller</v>
          </cell>
          <cell r="G618" t="str">
            <v>-</v>
          </cell>
          <cell r="H618" t="str">
            <v>Michelle</v>
          </cell>
          <cell r="I618" t="str">
            <v>3711-007</v>
          </cell>
          <cell r="J618">
            <v>0</v>
          </cell>
          <cell r="K618">
            <v>0</v>
          </cell>
          <cell r="L618">
            <v>0</v>
          </cell>
          <cell r="M618">
            <v>1</v>
          </cell>
          <cell r="N618" t="str">
            <v>LMC311P</v>
          </cell>
          <cell r="O618">
            <v>181187</v>
          </cell>
          <cell r="P618">
            <v>0</v>
          </cell>
          <cell r="Q618" t="str">
            <v>FLT</v>
          </cell>
          <cell r="R618" t="str">
            <v>CA</v>
          </cell>
          <cell r="S618" t="str">
            <v>N</v>
          </cell>
          <cell r="T618" t="str">
            <v>N</v>
          </cell>
          <cell r="U618">
            <v>0</v>
          </cell>
          <cell r="V618">
            <v>41023</v>
          </cell>
          <cell r="W618">
            <v>41158</v>
          </cell>
          <cell r="X618">
            <v>41180</v>
          </cell>
          <cell r="Y618">
            <v>0</v>
          </cell>
          <cell r="Z618">
            <v>41030</v>
          </cell>
          <cell r="AA618">
            <v>41030</v>
          </cell>
          <cell r="AB618">
            <v>41037</v>
          </cell>
          <cell r="AC618">
            <v>41068</v>
          </cell>
          <cell r="AD618">
            <v>41082</v>
          </cell>
          <cell r="AE618">
            <v>41094</v>
          </cell>
          <cell r="AF618">
            <v>41098</v>
          </cell>
          <cell r="AG618">
            <v>0</v>
          </cell>
          <cell r="AH618">
            <v>41150</v>
          </cell>
          <cell r="AI618" t="str">
            <v>-</v>
          </cell>
          <cell r="AJ618">
            <v>54</v>
          </cell>
          <cell r="AK618">
            <v>22.428571428571427</v>
          </cell>
          <cell r="AL618">
            <v>0</v>
          </cell>
          <cell r="AM618">
            <v>0</v>
          </cell>
          <cell r="AN618">
            <v>0</v>
          </cell>
          <cell r="AO618">
            <v>0</v>
          </cell>
          <cell r="AP618">
            <v>0</v>
          </cell>
          <cell r="AQ618">
            <v>0</v>
          </cell>
          <cell r="AR618">
            <v>41130</v>
          </cell>
          <cell r="AS618">
            <v>0</v>
          </cell>
          <cell r="AT618">
            <v>0</v>
          </cell>
          <cell r="AU618">
            <v>0</v>
          </cell>
          <cell r="AV618">
            <v>41128</v>
          </cell>
          <cell r="AW618">
            <v>0</v>
          </cell>
          <cell r="AX618">
            <v>41130</v>
          </cell>
          <cell r="AY618">
            <v>41181</v>
          </cell>
          <cell r="AZ618">
            <v>158</v>
          </cell>
          <cell r="BA618">
            <v>76</v>
          </cell>
          <cell r="BB618" t="str">
            <v>Late</v>
          </cell>
          <cell r="BC618" t="str">
            <v/>
          </cell>
          <cell r="BD618" t="str">
            <v>FCA</v>
          </cell>
          <cell r="BE618" t="str">
            <v>ARVADA</v>
          </cell>
          <cell r="BF618" t="str">
            <v>USA</v>
          </cell>
          <cell r="BG618">
            <v>0</v>
          </cell>
          <cell r="BH618" t="str">
            <v>DI</v>
          </cell>
          <cell r="BI618">
            <v>0</v>
          </cell>
          <cell r="BJ618">
            <v>41030</v>
          </cell>
          <cell r="BK618">
            <v>41037</v>
          </cell>
          <cell r="BL618">
            <v>41044</v>
          </cell>
          <cell r="BM618">
            <v>41051</v>
          </cell>
          <cell r="BN618">
            <v>41194</v>
          </cell>
          <cell r="BO618">
            <v>41201</v>
          </cell>
          <cell r="BP618" t="str">
            <v>X</v>
          </cell>
          <cell r="BQ618" t="str">
            <v>X</v>
          </cell>
          <cell r="BR618" t="str">
            <v>X</v>
          </cell>
          <cell r="BS618" t="str">
            <v>X</v>
          </cell>
          <cell r="BT618" t="str">
            <v>X</v>
          </cell>
          <cell r="BU618">
            <v>41039</v>
          </cell>
          <cell r="BV618">
            <v>41039</v>
          </cell>
          <cell r="BW618">
            <v>0</v>
          </cell>
          <cell r="BX618">
            <v>0</v>
          </cell>
          <cell r="BY618">
            <v>0</v>
          </cell>
          <cell r="BZ618" t="str">
            <v>X</v>
          </cell>
          <cell r="CA618" t="str">
            <v>X</v>
          </cell>
          <cell r="CB618" t="str">
            <v>X</v>
          </cell>
          <cell r="CC618">
            <v>1</v>
          </cell>
          <cell r="CD618" t="str">
            <v>FD &amp; AM has been submitted</v>
          </cell>
          <cell r="CE618">
            <v>0</v>
          </cell>
          <cell r="CF618">
            <v>0</v>
          </cell>
          <cell r="CG618">
            <v>0</v>
          </cell>
          <cell r="CH618">
            <v>0</v>
          </cell>
          <cell r="CI618">
            <v>0</v>
          </cell>
          <cell r="CJ618">
            <v>0</v>
          </cell>
          <cell r="CK618">
            <v>0</v>
          </cell>
          <cell r="CL618">
            <v>0</v>
          </cell>
          <cell r="CM618">
            <v>0</v>
          </cell>
          <cell r="CN618">
            <v>0</v>
          </cell>
          <cell r="CO618">
            <v>0</v>
          </cell>
        </row>
        <row r="619">
          <cell r="B619" t="str">
            <v>A2129623-01</v>
          </cell>
          <cell r="C619" t="str">
            <v>Chemical &amp; Industrial  Engineering Inc.</v>
          </cell>
          <cell r="D619" t="str">
            <v>Kanous</v>
          </cell>
          <cell r="E619">
            <v>0</v>
          </cell>
          <cell r="F619" t="str">
            <v>Miller</v>
          </cell>
          <cell r="G619" t="str">
            <v>-</v>
          </cell>
          <cell r="H619" t="str">
            <v>Madeleine</v>
          </cell>
          <cell r="I619" t="str">
            <v>MR090-G-001A</v>
          </cell>
          <cell r="J619">
            <v>0</v>
          </cell>
          <cell r="K619">
            <v>0</v>
          </cell>
          <cell r="L619">
            <v>0</v>
          </cell>
          <cell r="M619">
            <v>1</v>
          </cell>
          <cell r="N619" t="str">
            <v>LMV-311</v>
          </cell>
          <cell r="O619">
            <v>84221</v>
          </cell>
          <cell r="P619">
            <v>0</v>
          </cell>
          <cell r="Q619" t="str">
            <v>FLT</v>
          </cell>
          <cell r="R619" t="str">
            <v>PB</v>
          </cell>
          <cell r="S619" t="str">
            <v>N</v>
          </cell>
          <cell r="T619" t="str">
            <v>N</v>
          </cell>
          <cell r="U619">
            <v>0</v>
          </cell>
          <cell r="V619">
            <v>41022</v>
          </cell>
          <cell r="W619">
            <v>41151</v>
          </cell>
          <cell r="X619">
            <v>41179</v>
          </cell>
          <cell r="Y619">
            <v>0</v>
          </cell>
          <cell r="Z619">
            <v>41029</v>
          </cell>
          <cell r="AA619">
            <v>41029</v>
          </cell>
          <cell r="AB619">
            <v>41029</v>
          </cell>
          <cell r="AC619">
            <v>41067</v>
          </cell>
          <cell r="AD619">
            <v>41081</v>
          </cell>
          <cell r="AE619">
            <v>41096</v>
          </cell>
          <cell r="AF619">
            <v>41099</v>
          </cell>
          <cell r="AG619">
            <v>0</v>
          </cell>
          <cell r="AH619">
            <v>41149</v>
          </cell>
          <cell r="AI619" t="str">
            <v>-</v>
          </cell>
          <cell r="AJ619">
            <v>56</v>
          </cell>
          <cell r="AK619">
            <v>22.428571428571427</v>
          </cell>
          <cell r="AL619">
            <v>0</v>
          </cell>
          <cell r="AM619">
            <v>0</v>
          </cell>
          <cell r="AN619">
            <v>0</v>
          </cell>
          <cell r="AO619">
            <v>0</v>
          </cell>
          <cell r="AP619">
            <v>0</v>
          </cell>
          <cell r="AQ619">
            <v>0</v>
          </cell>
          <cell r="AR619">
            <v>0</v>
          </cell>
          <cell r="AS619">
            <v>0</v>
          </cell>
          <cell r="AT619">
            <v>0</v>
          </cell>
          <cell r="AU619">
            <v>0</v>
          </cell>
          <cell r="AV619">
            <v>41117</v>
          </cell>
          <cell r="AW619">
            <v>0</v>
          </cell>
          <cell r="AX619">
            <v>41122</v>
          </cell>
          <cell r="AY619">
            <v>41182</v>
          </cell>
          <cell r="AZ619">
            <v>160</v>
          </cell>
          <cell r="BA619">
            <v>70</v>
          </cell>
          <cell r="BB619" t="str">
            <v>Late</v>
          </cell>
          <cell r="BC619" t="str">
            <v/>
          </cell>
          <cell r="BD619" t="str">
            <v>FCA</v>
          </cell>
          <cell r="BE619" t="str">
            <v>Arvada</v>
          </cell>
          <cell r="BF619" t="str">
            <v>USA</v>
          </cell>
          <cell r="BG619">
            <v>0</v>
          </cell>
          <cell r="BH619" t="str">
            <v>WA</v>
          </cell>
          <cell r="BI619">
            <v>0</v>
          </cell>
          <cell r="BJ619">
            <v>41029</v>
          </cell>
          <cell r="BK619">
            <v>41036</v>
          </cell>
          <cell r="BL619">
            <v>41038</v>
          </cell>
          <cell r="BM619">
            <v>41050</v>
          </cell>
          <cell r="BN619">
            <v>41193</v>
          </cell>
          <cell r="BO619">
            <v>41200</v>
          </cell>
          <cell r="BP619" t="str">
            <v>x</v>
          </cell>
          <cell r="BQ619" t="str">
            <v>x</v>
          </cell>
          <cell r="BR619" t="str">
            <v>x</v>
          </cell>
          <cell r="BS619" t="str">
            <v>x</v>
          </cell>
          <cell r="BT619" t="str">
            <v>x</v>
          </cell>
          <cell r="BU619">
            <v>41190</v>
          </cell>
          <cell r="BV619" t="str">
            <v>X</v>
          </cell>
          <cell r="BW619">
            <v>0</v>
          </cell>
          <cell r="BX619">
            <v>0</v>
          </cell>
          <cell r="BY619">
            <v>0</v>
          </cell>
          <cell r="BZ619" t="str">
            <v>X</v>
          </cell>
          <cell r="CA619" t="str">
            <v>X</v>
          </cell>
          <cell r="CB619" t="str">
            <v>X</v>
          </cell>
          <cell r="CC619">
            <v>1</v>
          </cell>
          <cell r="CD619">
            <v>0</v>
          </cell>
          <cell r="CE619">
            <v>0</v>
          </cell>
          <cell r="CF619">
            <v>0</v>
          </cell>
          <cell r="CG619">
            <v>0</v>
          </cell>
          <cell r="CH619">
            <v>0</v>
          </cell>
          <cell r="CI619">
            <v>0</v>
          </cell>
          <cell r="CJ619">
            <v>0</v>
          </cell>
          <cell r="CK619">
            <v>0</v>
          </cell>
          <cell r="CL619">
            <v>0</v>
          </cell>
          <cell r="CM619">
            <v>0</v>
          </cell>
          <cell r="CN619">
            <v>0</v>
          </cell>
          <cell r="CO619">
            <v>0</v>
          </cell>
        </row>
        <row r="620">
          <cell r="B620" t="str">
            <v>A2035785-03-04</v>
          </cell>
          <cell r="C620" t="str">
            <v>Consorcio Queiroz (QGGI)</v>
          </cell>
          <cell r="D620" t="str">
            <v>Parks</v>
          </cell>
          <cell r="E620">
            <v>0</v>
          </cell>
          <cell r="F620">
            <v>0</v>
          </cell>
          <cell r="G620">
            <v>0</v>
          </cell>
          <cell r="H620" t="str">
            <v>Christina</v>
          </cell>
          <cell r="I620" t="str">
            <v>0002</v>
          </cell>
          <cell r="J620">
            <v>0</v>
          </cell>
          <cell r="K620">
            <v>0</v>
          </cell>
          <cell r="L620" t="str">
            <v>DeRoo</v>
          </cell>
          <cell r="M620">
            <v>2</v>
          </cell>
          <cell r="N620" t="str">
            <v>LMV-311Z</v>
          </cell>
          <cell r="O620">
            <v>497344</v>
          </cell>
          <cell r="P620">
            <v>0</v>
          </cell>
          <cell r="Q620" t="str">
            <v>MCPX</v>
          </cell>
          <cell r="R620" t="str">
            <v>PD</v>
          </cell>
          <cell r="S620" t="str">
            <v>Y</v>
          </cell>
          <cell r="T620" t="str">
            <v>no</v>
          </cell>
          <cell r="U620">
            <v>0</v>
          </cell>
          <cell r="V620">
            <v>40781</v>
          </cell>
          <cell r="W620">
            <v>41166</v>
          </cell>
          <cell r="X620">
            <v>41197</v>
          </cell>
          <cell r="Y620">
            <v>0</v>
          </cell>
          <cell r="Z620">
            <v>40788</v>
          </cell>
          <cell r="AA620">
            <v>40788</v>
          </cell>
          <cell r="AB620">
            <v>40788</v>
          </cell>
          <cell r="AC620">
            <v>41085</v>
          </cell>
          <cell r="AD620">
            <v>41099</v>
          </cell>
          <cell r="AE620">
            <v>41095</v>
          </cell>
          <cell r="AF620">
            <v>41099</v>
          </cell>
          <cell r="AG620">
            <v>0</v>
          </cell>
          <cell r="AH620">
            <v>41167</v>
          </cell>
          <cell r="AI620" t="str">
            <v>-</v>
          </cell>
          <cell r="AJ620">
            <v>227</v>
          </cell>
          <cell r="AK620">
            <v>59.428571428571431</v>
          </cell>
          <cell r="AL620">
            <v>0</v>
          </cell>
          <cell r="AM620">
            <v>0</v>
          </cell>
          <cell r="AN620">
            <v>0</v>
          </cell>
          <cell r="AO620">
            <v>0</v>
          </cell>
          <cell r="AP620">
            <v>0</v>
          </cell>
          <cell r="AQ620">
            <v>0</v>
          </cell>
          <cell r="AR620">
            <v>0</v>
          </cell>
          <cell r="AS620">
            <v>0</v>
          </cell>
          <cell r="AT620">
            <v>0</v>
          </cell>
          <cell r="AU620">
            <v>0</v>
          </cell>
          <cell r="AV620">
            <v>40981</v>
          </cell>
          <cell r="AW620">
            <v>0</v>
          </cell>
          <cell r="AX620">
            <v>41024</v>
          </cell>
          <cell r="AY620">
            <v>41179</v>
          </cell>
          <cell r="AZ620">
            <v>398</v>
          </cell>
          <cell r="BA620">
            <v>143</v>
          </cell>
          <cell r="BB620" t="str">
            <v>On-Time/Early</v>
          </cell>
          <cell r="BC620" t="str">
            <v/>
          </cell>
          <cell r="BD620" t="str">
            <v>FCA</v>
          </cell>
          <cell r="BE620" t="str">
            <v>Arvada</v>
          </cell>
          <cell r="BF620" t="str">
            <v>BRAZIL</v>
          </cell>
          <cell r="BG620">
            <v>0</v>
          </cell>
          <cell r="BH620">
            <v>0</v>
          </cell>
          <cell r="BI620" t="str">
            <v>INCOTERMS 2000</v>
          </cell>
          <cell r="BJ620">
            <v>40788</v>
          </cell>
          <cell r="BK620">
            <v>40795</v>
          </cell>
          <cell r="BL620">
            <v>40800</v>
          </cell>
          <cell r="BM620">
            <v>40809</v>
          </cell>
          <cell r="BN620">
            <v>41211</v>
          </cell>
          <cell r="BO620">
            <v>41218</v>
          </cell>
          <cell r="BP620" t="str">
            <v>X</v>
          </cell>
          <cell r="BQ620" t="str">
            <v>X</v>
          </cell>
          <cell r="BR620" t="str">
            <v>X</v>
          </cell>
          <cell r="BS620" t="str">
            <v>X</v>
          </cell>
          <cell r="BT620" t="str">
            <v>X</v>
          </cell>
          <cell r="BU620" t="str">
            <v>X</v>
          </cell>
          <cell r="BV620" t="str">
            <v>X</v>
          </cell>
          <cell r="BW620">
            <v>0</v>
          </cell>
          <cell r="BX620">
            <v>0</v>
          </cell>
          <cell r="BY620">
            <v>0</v>
          </cell>
          <cell r="BZ620" t="str">
            <v>X</v>
          </cell>
          <cell r="CA620" t="str">
            <v>X</v>
          </cell>
          <cell r="CB620">
            <v>0</v>
          </cell>
          <cell r="CC620">
            <v>0.99</v>
          </cell>
          <cell r="CD620" t="str">
            <v>PAID</v>
          </cell>
          <cell r="CE620">
            <v>0</v>
          </cell>
          <cell r="CF620">
            <v>0</v>
          </cell>
          <cell r="CG620">
            <v>0</v>
          </cell>
          <cell r="CH620">
            <v>0</v>
          </cell>
          <cell r="CI620">
            <v>0</v>
          </cell>
          <cell r="CJ620">
            <v>0</v>
          </cell>
          <cell r="CK620">
            <v>0</v>
          </cell>
          <cell r="CL620">
            <v>0</v>
          </cell>
          <cell r="CM620">
            <v>0</v>
          </cell>
          <cell r="CN620">
            <v>0</v>
          </cell>
          <cell r="CO620">
            <v>0</v>
          </cell>
        </row>
        <row r="621">
          <cell r="B621" t="str">
            <v>A2035785-05-06</v>
          </cell>
          <cell r="C621" t="str">
            <v>Consorcio Queiroz (QGGI)</v>
          </cell>
          <cell r="D621" t="str">
            <v>Parks</v>
          </cell>
          <cell r="E621">
            <v>0</v>
          </cell>
          <cell r="F621">
            <v>0</v>
          </cell>
          <cell r="G621">
            <v>0</v>
          </cell>
          <cell r="H621" t="str">
            <v>Christina</v>
          </cell>
          <cell r="I621" t="str">
            <v>0002</v>
          </cell>
          <cell r="J621">
            <v>0</v>
          </cell>
          <cell r="K621">
            <v>0</v>
          </cell>
          <cell r="L621" t="str">
            <v>DeRoo</v>
          </cell>
          <cell r="M621">
            <v>2</v>
          </cell>
          <cell r="N621" t="str">
            <v>LMV-311</v>
          </cell>
          <cell r="O621">
            <v>460944</v>
          </cell>
          <cell r="P621">
            <v>0</v>
          </cell>
          <cell r="Q621" t="str">
            <v>MCPX</v>
          </cell>
          <cell r="R621" t="str">
            <v>PD</v>
          </cell>
          <cell r="S621" t="str">
            <v>Y</v>
          </cell>
          <cell r="T621" t="str">
            <v>no</v>
          </cell>
          <cell r="U621">
            <v>0</v>
          </cell>
          <cell r="V621">
            <v>40781</v>
          </cell>
          <cell r="W621">
            <v>41166</v>
          </cell>
          <cell r="X621">
            <v>41197</v>
          </cell>
          <cell r="Y621">
            <v>0</v>
          </cell>
          <cell r="Z621">
            <v>40788</v>
          </cell>
          <cell r="AA621">
            <v>40788</v>
          </cell>
          <cell r="AB621">
            <v>40788</v>
          </cell>
          <cell r="AC621">
            <v>41085</v>
          </cell>
          <cell r="AD621">
            <v>41099</v>
          </cell>
          <cell r="AE621">
            <v>41095</v>
          </cell>
          <cell r="AF621">
            <v>41099</v>
          </cell>
          <cell r="AG621">
            <v>0</v>
          </cell>
          <cell r="AH621">
            <v>41167</v>
          </cell>
          <cell r="AI621" t="str">
            <v>-</v>
          </cell>
          <cell r="AJ621">
            <v>227</v>
          </cell>
          <cell r="AK621">
            <v>59.428571428571431</v>
          </cell>
          <cell r="AL621">
            <v>0</v>
          </cell>
          <cell r="AM621">
            <v>0</v>
          </cell>
          <cell r="AN621">
            <v>0</v>
          </cell>
          <cell r="AO621">
            <v>0</v>
          </cell>
          <cell r="AP621">
            <v>0</v>
          </cell>
          <cell r="AQ621">
            <v>0</v>
          </cell>
          <cell r="AR621">
            <v>0</v>
          </cell>
          <cell r="AS621">
            <v>0</v>
          </cell>
          <cell r="AT621">
            <v>0</v>
          </cell>
          <cell r="AU621">
            <v>0</v>
          </cell>
          <cell r="AV621">
            <v>41010</v>
          </cell>
          <cell r="AW621">
            <v>0</v>
          </cell>
          <cell r="AX621">
            <v>41023</v>
          </cell>
          <cell r="AY621">
            <v>41179</v>
          </cell>
          <cell r="AZ621">
            <v>398</v>
          </cell>
          <cell r="BA621">
            <v>164</v>
          </cell>
          <cell r="BB621" t="str">
            <v>On-Time/Early</v>
          </cell>
          <cell r="BC621" t="str">
            <v/>
          </cell>
          <cell r="BD621" t="str">
            <v>FCA</v>
          </cell>
          <cell r="BE621" t="str">
            <v>Arvada</v>
          </cell>
          <cell r="BF621" t="str">
            <v>BRAZIL</v>
          </cell>
          <cell r="BG621">
            <v>0</v>
          </cell>
          <cell r="BH621">
            <v>0</v>
          </cell>
          <cell r="BI621" t="str">
            <v>INCOTERMS 2000</v>
          </cell>
          <cell r="BJ621">
            <v>40788</v>
          </cell>
          <cell r="BK621">
            <v>40795</v>
          </cell>
          <cell r="BL621">
            <v>40800</v>
          </cell>
          <cell r="BM621">
            <v>40809</v>
          </cell>
          <cell r="BN621">
            <v>41211</v>
          </cell>
          <cell r="BO621">
            <v>41218</v>
          </cell>
          <cell r="BP621" t="str">
            <v>X</v>
          </cell>
          <cell r="BQ621" t="str">
            <v>X</v>
          </cell>
          <cell r="BR621" t="str">
            <v>X</v>
          </cell>
          <cell r="BS621" t="str">
            <v>X</v>
          </cell>
          <cell r="BT621" t="str">
            <v>X</v>
          </cell>
          <cell r="BU621" t="str">
            <v>X</v>
          </cell>
          <cell r="BV621" t="str">
            <v>X</v>
          </cell>
          <cell r="BW621">
            <v>0</v>
          </cell>
          <cell r="BX621">
            <v>0</v>
          </cell>
          <cell r="BY621">
            <v>0</v>
          </cell>
          <cell r="BZ621" t="str">
            <v>X</v>
          </cell>
          <cell r="CA621" t="str">
            <v>X</v>
          </cell>
          <cell r="CB621">
            <v>0</v>
          </cell>
          <cell r="CC621">
            <v>0.99</v>
          </cell>
          <cell r="CD621" t="str">
            <v>PAID</v>
          </cell>
          <cell r="CE621">
            <v>0</v>
          </cell>
          <cell r="CF621">
            <v>0</v>
          </cell>
          <cell r="CG621">
            <v>0</v>
          </cell>
          <cell r="CH621">
            <v>0</v>
          </cell>
          <cell r="CI621">
            <v>0</v>
          </cell>
          <cell r="CJ621">
            <v>0</v>
          </cell>
          <cell r="CK621">
            <v>0</v>
          </cell>
          <cell r="CL621">
            <v>0</v>
          </cell>
          <cell r="CM621">
            <v>0</v>
          </cell>
          <cell r="CN621">
            <v>0</v>
          </cell>
          <cell r="CO621">
            <v>0</v>
          </cell>
        </row>
        <row r="622">
          <cell r="B622" t="str">
            <v>A2035785-07-08</v>
          </cell>
          <cell r="C622" t="str">
            <v>Consorcio Queiroz (QGGI)</v>
          </cell>
          <cell r="D622" t="str">
            <v>Parks</v>
          </cell>
          <cell r="E622">
            <v>0</v>
          </cell>
          <cell r="F622">
            <v>0</v>
          </cell>
          <cell r="G622">
            <v>0</v>
          </cell>
          <cell r="H622" t="str">
            <v>Christina</v>
          </cell>
          <cell r="I622" t="str">
            <v>0002</v>
          </cell>
          <cell r="J622">
            <v>0</v>
          </cell>
          <cell r="K622">
            <v>0</v>
          </cell>
          <cell r="L622" t="str">
            <v>DeRoo</v>
          </cell>
          <cell r="M622">
            <v>2</v>
          </cell>
          <cell r="N622" t="str">
            <v>LMV-322</v>
          </cell>
          <cell r="O622">
            <v>368630</v>
          </cell>
          <cell r="P622">
            <v>0</v>
          </cell>
          <cell r="Q622" t="str">
            <v>MCPX</v>
          </cell>
          <cell r="R622" t="str">
            <v>PD</v>
          </cell>
          <cell r="S622" t="str">
            <v>Y</v>
          </cell>
          <cell r="T622" t="str">
            <v>no</v>
          </cell>
          <cell r="U622">
            <v>0</v>
          </cell>
          <cell r="V622">
            <v>40781</v>
          </cell>
          <cell r="W622">
            <v>41166</v>
          </cell>
          <cell r="X622">
            <v>41197</v>
          </cell>
          <cell r="Y622">
            <v>0</v>
          </cell>
          <cell r="Z622">
            <v>40788</v>
          </cell>
          <cell r="AA622">
            <v>40788</v>
          </cell>
          <cell r="AB622">
            <v>40788</v>
          </cell>
          <cell r="AC622">
            <v>41085</v>
          </cell>
          <cell r="AD622">
            <v>41099</v>
          </cell>
          <cell r="AE622">
            <v>41095</v>
          </cell>
          <cell r="AF622">
            <v>41099</v>
          </cell>
          <cell r="AG622">
            <v>0</v>
          </cell>
          <cell r="AH622">
            <v>41167</v>
          </cell>
          <cell r="AI622" t="str">
            <v>-</v>
          </cell>
          <cell r="AJ622">
            <v>227</v>
          </cell>
          <cell r="AK622">
            <v>59.428571428571431</v>
          </cell>
          <cell r="AL622">
            <v>0</v>
          </cell>
          <cell r="AM622">
            <v>0</v>
          </cell>
          <cell r="AN622">
            <v>0</v>
          </cell>
          <cell r="AO622">
            <v>0</v>
          </cell>
          <cell r="AP622">
            <v>0</v>
          </cell>
          <cell r="AQ622">
            <v>0</v>
          </cell>
          <cell r="AR622">
            <v>0</v>
          </cell>
          <cell r="AS622">
            <v>0</v>
          </cell>
          <cell r="AT622">
            <v>0</v>
          </cell>
          <cell r="AU622">
            <v>0</v>
          </cell>
          <cell r="AV622">
            <v>41009</v>
          </cell>
          <cell r="AW622">
            <v>0</v>
          </cell>
          <cell r="AX622">
            <v>41025</v>
          </cell>
          <cell r="AY622">
            <v>41179</v>
          </cell>
          <cell r="AZ622">
            <v>398</v>
          </cell>
          <cell r="BA622">
            <v>163</v>
          </cell>
          <cell r="BB622" t="str">
            <v>On-Time/Early</v>
          </cell>
          <cell r="BC622" t="str">
            <v/>
          </cell>
          <cell r="BD622" t="str">
            <v>FCA</v>
          </cell>
          <cell r="BE622" t="str">
            <v>Arvada</v>
          </cell>
          <cell r="BF622" t="str">
            <v>BRAZIL</v>
          </cell>
          <cell r="BG622">
            <v>0</v>
          </cell>
          <cell r="BH622">
            <v>0</v>
          </cell>
          <cell r="BI622" t="str">
            <v>INCOTERMS 2000</v>
          </cell>
          <cell r="BJ622">
            <v>40788</v>
          </cell>
          <cell r="BK622">
            <v>40795</v>
          </cell>
          <cell r="BL622">
            <v>40800</v>
          </cell>
          <cell r="BM622">
            <v>40809</v>
          </cell>
          <cell r="BN622">
            <v>41211</v>
          </cell>
          <cell r="BO622">
            <v>41218</v>
          </cell>
          <cell r="BP622" t="str">
            <v>X</v>
          </cell>
          <cell r="BQ622" t="str">
            <v>X</v>
          </cell>
          <cell r="BR622" t="str">
            <v>X</v>
          </cell>
          <cell r="BS622" t="str">
            <v>X</v>
          </cell>
          <cell r="BT622" t="str">
            <v>X</v>
          </cell>
          <cell r="BU622" t="str">
            <v>X</v>
          </cell>
          <cell r="BV622" t="str">
            <v>X</v>
          </cell>
          <cell r="BW622">
            <v>0</v>
          </cell>
          <cell r="BX622">
            <v>0</v>
          </cell>
          <cell r="BY622">
            <v>0</v>
          </cell>
          <cell r="BZ622" t="str">
            <v>X</v>
          </cell>
          <cell r="CA622" t="str">
            <v>X</v>
          </cell>
          <cell r="CB622">
            <v>0</v>
          </cell>
          <cell r="CC622">
            <v>0.99</v>
          </cell>
          <cell r="CD622" t="str">
            <v>PAID</v>
          </cell>
          <cell r="CE622">
            <v>0</v>
          </cell>
          <cell r="CF622">
            <v>0</v>
          </cell>
          <cell r="CG622">
            <v>0</v>
          </cell>
          <cell r="CH622">
            <v>0</v>
          </cell>
          <cell r="CI622">
            <v>0</v>
          </cell>
          <cell r="CJ622">
            <v>0</v>
          </cell>
          <cell r="CK622">
            <v>0</v>
          </cell>
          <cell r="CL622">
            <v>0</v>
          </cell>
          <cell r="CM622">
            <v>0</v>
          </cell>
          <cell r="CN622">
            <v>0</v>
          </cell>
          <cell r="CO622">
            <v>0</v>
          </cell>
        </row>
        <row r="623">
          <cell r="B623" t="str">
            <v>A2118041-01</v>
          </cell>
          <cell r="C623" t="str">
            <v>Technip/Gardner Denver Nash LLC</v>
          </cell>
          <cell r="D623" t="str">
            <v>Pastore</v>
          </cell>
          <cell r="E623">
            <v>0</v>
          </cell>
          <cell r="F623">
            <v>0</v>
          </cell>
          <cell r="G623">
            <v>0</v>
          </cell>
          <cell r="H623" t="str">
            <v>Christina</v>
          </cell>
          <cell r="I623">
            <v>1837240</v>
          </cell>
          <cell r="J623" t="str">
            <v>P-2046</v>
          </cell>
          <cell r="K623">
            <v>0</v>
          </cell>
          <cell r="L623">
            <v>0</v>
          </cell>
          <cell r="M623">
            <v>1</v>
          </cell>
          <cell r="N623" t="str">
            <v>LMV-801</v>
          </cell>
          <cell r="O623">
            <v>53785</v>
          </cell>
          <cell r="P623">
            <v>0</v>
          </cell>
          <cell r="Q623" t="str">
            <v>MCPX</v>
          </cell>
          <cell r="R623" t="str">
            <v>PB</v>
          </cell>
          <cell r="S623" t="str">
            <v>Y</v>
          </cell>
          <cell r="T623" t="str">
            <v>N</v>
          </cell>
          <cell r="U623">
            <v>0</v>
          </cell>
          <cell r="V623">
            <v>40990</v>
          </cell>
          <cell r="W623">
            <v>41151</v>
          </cell>
          <cell r="X623">
            <v>41222</v>
          </cell>
          <cell r="Y623">
            <v>0</v>
          </cell>
          <cell r="Z623">
            <v>40997</v>
          </cell>
          <cell r="AA623">
            <v>40997</v>
          </cell>
          <cell r="AB623">
            <v>40997</v>
          </cell>
          <cell r="AC623">
            <v>41110</v>
          </cell>
          <cell r="AD623">
            <v>41124</v>
          </cell>
          <cell r="AE623">
            <v>41096</v>
          </cell>
          <cell r="AF623">
            <v>41099</v>
          </cell>
          <cell r="AG623">
            <v>0</v>
          </cell>
          <cell r="AH623">
            <v>41192</v>
          </cell>
          <cell r="AI623" t="str">
            <v>-</v>
          </cell>
          <cell r="AJ623">
            <v>78</v>
          </cell>
          <cell r="AK623">
            <v>33.142857142857146</v>
          </cell>
          <cell r="AL623">
            <v>0</v>
          </cell>
          <cell r="AM623">
            <v>0</v>
          </cell>
          <cell r="AN623">
            <v>0</v>
          </cell>
          <cell r="AO623">
            <v>0</v>
          </cell>
          <cell r="AP623">
            <v>0</v>
          </cell>
          <cell r="AQ623">
            <v>0</v>
          </cell>
          <cell r="AR623">
            <v>0</v>
          </cell>
          <cell r="AS623">
            <v>0</v>
          </cell>
          <cell r="AT623">
            <v>0</v>
          </cell>
          <cell r="AU623">
            <v>0</v>
          </cell>
          <cell r="AV623">
            <v>41171</v>
          </cell>
          <cell r="AW623">
            <v>0</v>
          </cell>
          <cell r="AX623">
            <v>41172</v>
          </cell>
          <cell r="AY623">
            <v>41228</v>
          </cell>
          <cell r="AZ623">
            <v>238</v>
          </cell>
          <cell r="BA623">
            <v>130</v>
          </cell>
          <cell r="BB623" t="str">
            <v>Late</v>
          </cell>
          <cell r="BC623" t="str">
            <v/>
          </cell>
          <cell r="BD623" t="str">
            <v>EXW</v>
          </cell>
          <cell r="BE623" t="str">
            <v>ARVADA</v>
          </cell>
          <cell r="BF623" t="str">
            <v>USA</v>
          </cell>
          <cell r="BG623">
            <v>0</v>
          </cell>
          <cell r="BH623">
            <v>0</v>
          </cell>
          <cell r="BI623">
            <v>0</v>
          </cell>
          <cell r="BJ623">
            <v>40997</v>
          </cell>
          <cell r="BK623">
            <v>41004</v>
          </cell>
          <cell r="BL623">
            <v>41006</v>
          </cell>
          <cell r="BM623">
            <v>41018</v>
          </cell>
          <cell r="BN623">
            <v>41236</v>
          </cell>
          <cell r="BO623">
            <v>41243</v>
          </cell>
          <cell r="BP623" t="str">
            <v>X</v>
          </cell>
          <cell r="BQ623" t="str">
            <v>X</v>
          </cell>
          <cell r="BR623" t="str">
            <v>X</v>
          </cell>
          <cell r="BS623" t="str">
            <v>X</v>
          </cell>
          <cell r="BT623" t="str">
            <v>X</v>
          </cell>
          <cell r="BU623" t="str">
            <v>X</v>
          </cell>
          <cell r="BV623" t="str">
            <v>X</v>
          </cell>
          <cell r="BW623">
            <v>0</v>
          </cell>
          <cell r="BX623">
            <v>0</v>
          </cell>
          <cell r="BY623">
            <v>0</v>
          </cell>
          <cell r="BZ623" t="str">
            <v>X</v>
          </cell>
          <cell r="CA623" t="str">
            <v>X</v>
          </cell>
          <cell r="CB623" t="str">
            <v>X</v>
          </cell>
          <cell r="CC623">
            <v>1</v>
          </cell>
          <cell r="CD623">
            <v>0</v>
          </cell>
          <cell r="CE623">
            <v>0</v>
          </cell>
          <cell r="CF623">
            <v>0</v>
          </cell>
          <cell r="CG623">
            <v>0</v>
          </cell>
          <cell r="CH623">
            <v>0</v>
          </cell>
          <cell r="CI623">
            <v>0</v>
          </cell>
          <cell r="CJ623">
            <v>0</v>
          </cell>
          <cell r="CK623">
            <v>0</v>
          </cell>
          <cell r="CL623">
            <v>0</v>
          </cell>
          <cell r="CM623">
            <v>0</v>
          </cell>
          <cell r="CN623">
            <v>0</v>
          </cell>
          <cell r="CO623">
            <v>0</v>
          </cell>
        </row>
        <row r="624">
          <cell r="B624" t="str">
            <v>A2132217-01</v>
          </cell>
          <cell r="C624" t="str">
            <v>National Process Equipment, Inc.</v>
          </cell>
          <cell r="D624" t="str">
            <v>Kennedy</v>
          </cell>
          <cell r="E624">
            <v>0</v>
          </cell>
          <cell r="F624">
            <v>0</v>
          </cell>
          <cell r="G624">
            <v>0</v>
          </cell>
          <cell r="H624" t="str">
            <v>Christina</v>
          </cell>
          <cell r="I624" t="str">
            <v>PUR439716</v>
          </cell>
          <cell r="J624" t="str">
            <v>209-P-201/2</v>
          </cell>
          <cell r="K624">
            <v>0</v>
          </cell>
          <cell r="L624">
            <v>0</v>
          </cell>
          <cell r="M624">
            <v>2</v>
          </cell>
          <cell r="N624" t="str">
            <v>LMV322</v>
          </cell>
          <cell r="O624">
            <v>197751.51</v>
          </cell>
          <cell r="P624">
            <v>0</v>
          </cell>
          <cell r="Q624" t="str">
            <v>CPX</v>
          </cell>
          <cell r="R624" t="str">
            <v>PC</v>
          </cell>
          <cell r="S624" t="str">
            <v>Y</v>
          </cell>
          <cell r="T624" t="str">
            <v>N</v>
          </cell>
          <cell r="U624">
            <v>0</v>
          </cell>
          <cell r="V624">
            <v>41025</v>
          </cell>
          <cell r="W624">
            <v>41159</v>
          </cell>
          <cell r="X624">
            <v>41228</v>
          </cell>
          <cell r="Y624">
            <v>0</v>
          </cell>
          <cell r="Z624">
            <v>41032</v>
          </cell>
          <cell r="AA624">
            <v>41032</v>
          </cell>
          <cell r="AB624">
            <v>41032</v>
          </cell>
          <cell r="AC624">
            <v>41116</v>
          </cell>
          <cell r="AD624">
            <v>41130</v>
          </cell>
          <cell r="AE624">
            <v>41097</v>
          </cell>
          <cell r="AF624">
            <v>41100</v>
          </cell>
          <cell r="AG624">
            <v>0</v>
          </cell>
          <cell r="AH624">
            <v>41198</v>
          </cell>
          <cell r="AI624" t="str">
            <v>-</v>
          </cell>
          <cell r="AJ624">
            <v>54</v>
          </cell>
          <cell r="AK624">
            <v>29</v>
          </cell>
          <cell r="AL624">
            <v>0</v>
          </cell>
          <cell r="AM624">
            <v>0</v>
          </cell>
          <cell r="AN624">
            <v>0</v>
          </cell>
          <cell r="AO624">
            <v>40772</v>
          </cell>
          <cell r="AP624">
            <v>0</v>
          </cell>
          <cell r="AQ624">
            <v>0</v>
          </cell>
          <cell r="AR624">
            <v>0</v>
          </cell>
          <cell r="AS624">
            <v>0</v>
          </cell>
          <cell r="AT624">
            <v>0</v>
          </cell>
          <cell r="AU624">
            <v>0</v>
          </cell>
          <cell r="AV624">
            <v>41095</v>
          </cell>
          <cell r="AW624">
            <v>0</v>
          </cell>
          <cell r="AX624">
            <v>41103</v>
          </cell>
          <cell r="AY624">
            <v>41234</v>
          </cell>
          <cell r="AZ624">
            <v>209</v>
          </cell>
          <cell r="BA624">
            <v>51</v>
          </cell>
          <cell r="BB624" t="str">
            <v>On-Time/Early</v>
          </cell>
          <cell r="BC624" t="str">
            <v/>
          </cell>
          <cell r="BD624" t="str">
            <v>FCA</v>
          </cell>
          <cell r="BE624" t="str">
            <v>Arvada</v>
          </cell>
          <cell r="BF624" t="str">
            <v>Canada</v>
          </cell>
          <cell r="BG624">
            <v>0</v>
          </cell>
          <cell r="BH624" t="str">
            <v>DI</v>
          </cell>
          <cell r="BI624">
            <v>0</v>
          </cell>
          <cell r="BJ624">
            <v>41032</v>
          </cell>
          <cell r="BK624">
            <v>41039</v>
          </cell>
          <cell r="BL624">
            <v>41048</v>
          </cell>
          <cell r="BM624">
            <v>41053</v>
          </cell>
          <cell r="BN624">
            <v>41242</v>
          </cell>
          <cell r="BO624">
            <v>41249</v>
          </cell>
          <cell r="BP624" t="str">
            <v>X</v>
          </cell>
          <cell r="BQ624" t="str">
            <v>X</v>
          </cell>
          <cell r="BR624" t="str">
            <v>X</v>
          </cell>
          <cell r="BS624" t="str">
            <v>X</v>
          </cell>
          <cell r="BT624" t="str">
            <v>X</v>
          </cell>
          <cell r="BU624" t="str">
            <v>X</v>
          </cell>
          <cell r="BV624" t="str">
            <v>X</v>
          </cell>
          <cell r="BW624">
            <v>0</v>
          </cell>
          <cell r="BX624">
            <v>0</v>
          </cell>
          <cell r="BY624">
            <v>0</v>
          </cell>
          <cell r="BZ624" t="str">
            <v>X</v>
          </cell>
          <cell r="CA624" t="str">
            <v>X</v>
          </cell>
          <cell r="CB624" t="str">
            <v>X</v>
          </cell>
          <cell r="CC624">
            <v>1</v>
          </cell>
          <cell r="CD624">
            <v>0</v>
          </cell>
          <cell r="CE624">
            <v>0</v>
          </cell>
          <cell r="CF624">
            <v>0</v>
          </cell>
          <cell r="CG624">
            <v>0</v>
          </cell>
          <cell r="CH624">
            <v>0</v>
          </cell>
          <cell r="CI624">
            <v>0</v>
          </cell>
          <cell r="CJ624">
            <v>0</v>
          </cell>
          <cell r="CK624">
            <v>0</v>
          </cell>
          <cell r="CL624">
            <v>0</v>
          </cell>
          <cell r="CM624">
            <v>0</v>
          </cell>
          <cell r="CN624">
            <v>0</v>
          </cell>
          <cell r="CO624">
            <v>0</v>
          </cell>
        </row>
        <row r="625">
          <cell r="B625" t="str">
            <v>A2132217-02</v>
          </cell>
          <cell r="C625" t="str">
            <v>National Process Equipment, Inc.</v>
          </cell>
          <cell r="D625" t="str">
            <v>Kennedy</v>
          </cell>
          <cell r="E625">
            <v>0</v>
          </cell>
          <cell r="F625">
            <v>0</v>
          </cell>
          <cell r="G625">
            <v>0</v>
          </cell>
          <cell r="H625" t="str">
            <v>Christina</v>
          </cell>
          <cell r="I625" t="str">
            <v>PUR439716</v>
          </cell>
          <cell r="J625" t="str">
            <v>209-P-201/2</v>
          </cell>
          <cell r="K625">
            <v>0</v>
          </cell>
          <cell r="L625">
            <v>0</v>
          </cell>
          <cell r="M625">
            <v>2</v>
          </cell>
          <cell r="N625" t="str">
            <v>LMV322</v>
          </cell>
          <cell r="O625">
            <v>197751.51</v>
          </cell>
          <cell r="P625">
            <v>0</v>
          </cell>
          <cell r="Q625" t="str">
            <v>CPX</v>
          </cell>
          <cell r="R625" t="str">
            <v>PC</v>
          </cell>
          <cell r="S625" t="str">
            <v>Y</v>
          </cell>
          <cell r="T625" t="str">
            <v>N</v>
          </cell>
          <cell r="U625">
            <v>0</v>
          </cell>
          <cell r="V625">
            <v>41025</v>
          </cell>
          <cell r="W625">
            <v>41159</v>
          </cell>
          <cell r="X625">
            <v>41228</v>
          </cell>
          <cell r="Y625">
            <v>0</v>
          </cell>
          <cell r="Z625">
            <v>41032</v>
          </cell>
          <cell r="AA625">
            <v>41032</v>
          </cell>
          <cell r="AB625">
            <v>41032</v>
          </cell>
          <cell r="AC625">
            <v>41116</v>
          </cell>
          <cell r="AD625">
            <v>41130</v>
          </cell>
          <cell r="AE625">
            <v>41097</v>
          </cell>
          <cell r="AF625">
            <v>41100</v>
          </cell>
          <cell r="AG625">
            <v>0</v>
          </cell>
          <cell r="AH625">
            <v>41198</v>
          </cell>
          <cell r="AI625" t="str">
            <v>-</v>
          </cell>
          <cell r="AJ625">
            <v>54</v>
          </cell>
          <cell r="AK625">
            <v>29</v>
          </cell>
          <cell r="AL625">
            <v>0</v>
          </cell>
          <cell r="AM625">
            <v>0</v>
          </cell>
          <cell r="AN625">
            <v>0</v>
          </cell>
          <cell r="AO625">
            <v>0</v>
          </cell>
          <cell r="AP625">
            <v>0</v>
          </cell>
          <cell r="AQ625">
            <v>0</v>
          </cell>
          <cell r="AR625">
            <v>0</v>
          </cell>
          <cell r="AS625">
            <v>0</v>
          </cell>
          <cell r="AT625">
            <v>0</v>
          </cell>
          <cell r="AU625">
            <v>0</v>
          </cell>
          <cell r="AV625">
            <v>41095</v>
          </cell>
          <cell r="AW625">
            <v>0</v>
          </cell>
          <cell r="AX625">
            <v>41103</v>
          </cell>
          <cell r="AY625">
            <v>41234</v>
          </cell>
          <cell r="AZ625">
            <v>209</v>
          </cell>
          <cell r="BA625">
            <v>51</v>
          </cell>
          <cell r="BB625" t="str">
            <v>On-Time/Early</v>
          </cell>
          <cell r="BC625" t="str">
            <v/>
          </cell>
          <cell r="BD625" t="str">
            <v>FCA</v>
          </cell>
          <cell r="BE625" t="str">
            <v>Arvada</v>
          </cell>
          <cell r="BF625" t="str">
            <v>Canada</v>
          </cell>
          <cell r="BG625">
            <v>0</v>
          </cell>
          <cell r="BH625" t="str">
            <v>DI</v>
          </cell>
          <cell r="BI625">
            <v>0</v>
          </cell>
          <cell r="BJ625">
            <v>41032</v>
          </cell>
          <cell r="BK625">
            <v>41039</v>
          </cell>
          <cell r="BL625">
            <v>41048</v>
          </cell>
          <cell r="BM625">
            <v>41053</v>
          </cell>
          <cell r="BN625">
            <v>41242</v>
          </cell>
          <cell r="BO625">
            <v>41249</v>
          </cell>
          <cell r="BP625" t="str">
            <v>X</v>
          </cell>
          <cell r="BQ625" t="str">
            <v>X</v>
          </cell>
          <cell r="BR625" t="str">
            <v>X</v>
          </cell>
          <cell r="BS625" t="str">
            <v>X</v>
          </cell>
          <cell r="BT625" t="str">
            <v>X</v>
          </cell>
          <cell r="BU625" t="str">
            <v>X</v>
          </cell>
          <cell r="BV625" t="str">
            <v>X</v>
          </cell>
          <cell r="BW625">
            <v>0</v>
          </cell>
          <cell r="BX625">
            <v>0</v>
          </cell>
          <cell r="BY625">
            <v>0</v>
          </cell>
          <cell r="BZ625" t="str">
            <v>X</v>
          </cell>
          <cell r="CA625" t="str">
            <v>X</v>
          </cell>
          <cell r="CB625" t="str">
            <v>X</v>
          </cell>
          <cell r="CC625">
            <v>1</v>
          </cell>
          <cell r="CD625">
            <v>0</v>
          </cell>
          <cell r="CE625">
            <v>0</v>
          </cell>
          <cell r="CF625">
            <v>0</v>
          </cell>
          <cell r="CG625">
            <v>0</v>
          </cell>
          <cell r="CH625">
            <v>0</v>
          </cell>
          <cell r="CI625">
            <v>0</v>
          </cell>
          <cell r="CJ625">
            <v>0</v>
          </cell>
          <cell r="CK625">
            <v>0</v>
          </cell>
          <cell r="CL625">
            <v>0</v>
          </cell>
          <cell r="CM625">
            <v>0</v>
          </cell>
          <cell r="CN625">
            <v>0</v>
          </cell>
          <cell r="CO625">
            <v>0</v>
          </cell>
        </row>
        <row r="626">
          <cell r="B626" t="str">
            <v>C2096382-01</v>
          </cell>
          <cell r="C626" t="str">
            <v>SinoChem Quanzhou</v>
          </cell>
          <cell r="D626" t="str">
            <v>Setelin</v>
          </cell>
          <cell r="E626">
            <v>0</v>
          </cell>
          <cell r="F626">
            <v>0</v>
          </cell>
          <cell r="G626">
            <v>0</v>
          </cell>
          <cell r="H626" t="str">
            <v>Margaret</v>
          </cell>
          <cell r="I626" t="str">
            <v>HQC/QZSH-2012-TA-0010</v>
          </cell>
          <cell r="J626" t="str">
            <v>2211-K-304</v>
          </cell>
          <cell r="K626">
            <v>0</v>
          </cell>
          <cell r="L626">
            <v>0</v>
          </cell>
          <cell r="M626">
            <v>1</v>
          </cell>
          <cell r="N626" t="str">
            <v>LMC311P</v>
          </cell>
          <cell r="O626">
            <v>305000</v>
          </cell>
          <cell r="P626">
            <v>0</v>
          </cell>
          <cell r="Q626" t="str">
            <v>MCPX</v>
          </cell>
          <cell r="R626" t="str">
            <v>CC</v>
          </cell>
          <cell r="S626" t="str">
            <v>Y</v>
          </cell>
          <cell r="T626" t="str">
            <v>N</v>
          </cell>
          <cell r="U626">
            <v>0</v>
          </cell>
          <cell r="V626">
            <v>40938</v>
          </cell>
          <cell r="W626">
            <v>41197</v>
          </cell>
          <cell r="X626">
            <v>41213</v>
          </cell>
          <cell r="Y626">
            <v>0</v>
          </cell>
          <cell r="Z626">
            <v>40945</v>
          </cell>
          <cell r="AA626">
            <v>40945</v>
          </cell>
          <cell r="AB626">
            <v>40952</v>
          </cell>
          <cell r="AC626">
            <v>41101</v>
          </cell>
          <cell r="AD626">
            <v>41115</v>
          </cell>
          <cell r="AE626">
            <v>41098</v>
          </cell>
          <cell r="AF626">
            <v>41102</v>
          </cell>
          <cell r="AG626">
            <v>0</v>
          </cell>
          <cell r="AH626">
            <v>41183</v>
          </cell>
          <cell r="AI626" t="str">
            <v>-</v>
          </cell>
          <cell r="AJ626">
            <v>119</v>
          </cell>
          <cell r="AK626">
            <v>39.285714285714285</v>
          </cell>
          <cell r="AL626">
            <v>0</v>
          </cell>
          <cell r="AM626">
            <v>0</v>
          </cell>
          <cell r="AN626">
            <v>0</v>
          </cell>
          <cell r="AO626">
            <v>0</v>
          </cell>
          <cell r="AP626">
            <v>0</v>
          </cell>
          <cell r="AQ626">
            <v>0</v>
          </cell>
          <cell r="AR626">
            <v>41110</v>
          </cell>
          <cell r="AS626">
            <v>0</v>
          </cell>
          <cell r="AT626">
            <v>0</v>
          </cell>
          <cell r="AU626">
            <v>0</v>
          </cell>
          <cell r="AV626">
            <v>41137</v>
          </cell>
          <cell r="AW626">
            <v>0</v>
          </cell>
          <cell r="AX626">
            <v>41138</v>
          </cell>
          <cell r="AY626">
            <v>41208</v>
          </cell>
          <cell r="AZ626">
            <v>270</v>
          </cell>
          <cell r="BA626">
            <v>144</v>
          </cell>
          <cell r="BB626" t="str">
            <v>Late</v>
          </cell>
          <cell r="BC626" t="str">
            <v/>
          </cell>
          <cell r="BD626" t="str">
            <v>CIF</v>
          </cell>
          <cell r="BE626" t="str">
            <v>XIAMEN PORT</v>
          </cell>
          <cell r="BF626" t="str">
            <v>China</v>
          </cell>
          <cell r="BG626" t="str">
            <v>EAR99</v>
          </cell>
          <cell r="BH626" t="str">
            <v>OD</v>
          </cell>
          <cell r="BI626">
            <v>0</v>
          </cell>
          <cell r="BJ626">
            <v>40945</v>
          </cell>
          <cell r="BK626">
            <v>40952</v>
          </cell>
          <cell r="BL626">
            <v>40968</v>
          </cell>
          <cell r="BM626">
            <v>40966</v>
          </cell>
          <cell r="BN626">
            <v>41227</v>
          </cell>
          <cell r="BO626">
            <v>41234</v>
          </cell>
          <cell r="BP626">
            <v>0</v>
          </cell>
          <cell r="BQ626">
            <v>0</v>
          </cell>
          <cell r="BR626">
            <v>0</v>
          </cell>
          <cell r="BS626">
            <v>0</v>
          </cell>
          <cell r="BT626">
            <v>0</v>
          </cell>
          <cell r="BU626">
            <v>0</v>
          </cell>
          <cell r="BV626">
            <v>0</v>
          </cell>
          <cell r="BW626">
            <v>0</v>
          </cell>
          <cell r="BX626">
            <v>0</v>
          </cell>
          <cell r="BY626">
            <v>0</v>
          </cell>
          <cell r="BZ626">
            <v>0</v>
          </cell>
          <cell r="CA626" t="str">
            <v>X</v>
          </cell>
          <cell r="CB626" t="str">
            <v>X</v>
          </cell>
          <cell r="CC626">
            <v>0</v>
          </cell>
          <cell r="CD626">
            <v>0</v>
          </cell>
          <cell r="CE626">
            <v>0</v>
          </cell>
          <cell r="CF626">
            <v>0</v>
          </cell>
          <cell r="CG626">
            <v>0</v>
          </cell>
          <cell r="CH626">
            <v>0</v>
          </cell>
          <cell r="CI626">
            <v>0</v>
          </cell>
          <cell r="CJ626">
            <v>0</v>
          </cell>
          <cell r="CK626">
            <v>0</v>
          </cell>
          <cell r="CL626">
            <v>0</v>
          </cell>
          <cell r="CM626">
            <v>0</v>
          </cell>
          <cell r="CN626">
            <v>0</v>
          </cell>
          <cell r="CO626">
            <v>0</v>
          </cell>
        </row>
        <row r="627">
          <cell r="B627" t="str">
            <v>A2088263-01</v>
          </cell>
          <cell r="C627" t="str">
            <v>SANEX INTL LTD</v>
          </cell>
          <cell r="D627" t="str">
            <v>Elkins</v>
          </cell>
          <cell r="E627">
            <v>0</v>
          </cell>
          <cell r="F627">
            <v>0</v>
          </cell>
          <cell r="G627">
            <v>0</v>
          </cell>
          <cell r="H627" t="str">
            <v>Shara</v>
          </cell>
          <cell r="I627" t="str">
            <v>HK111108LHR1</v>
          </cell>
          <cell r="J627">
            <v>0</v>
          </cell>
          <cell r="K627">
            <v>0</v>
          </cell>
          <cell r="L627" t="str">
            <v>Chapman</v>
          </cell>
          <cell r="M627">
            <v>1</v>
          </cell>
          <cell r="N627" t="str">
            <v>LMV-322</v>
          </cell>
          <cell r="O627">
            <v>59258</v>
          </cell>
          <cell r="P627">
            <v>0</v>
          </cell>
          <cell r="Q627" t="str">
            <v>STD</v>
          </cell>
          <cell r="R627" t="str">
            <v>PA</v>
          </cell>
          <cell r="S627" t="str">
            <v>N</v>
          </cell>
          <cell r="T627" t="str">
            <v>N</v>
          </cell>
          <cell r="U627">
            <v>0</v>
          </cell>
          <cell r="V627">
            <v>40919</v>
          </cell>
          <cell r="W627" t="str">
            <v>8/27/12</v>
          </cell>
          <cell r="X627">
            <v>41180</v>
          </cell>
          <cell r="Y627">
            <v>0</v>
          </cell>
          <cell r="Z627">
            <v>40926</v>
          </cell>
          <cell r="AA627">
            <v>40926</v>
          </cell>
          <cell r="AB627">
            <v>40926</v>
          </cell>
          <cell r="AC627">
            <v>41068</v>
          </cell>
          <cell r="AD627">
            <v>41082</v>
          </cell>
          <cell r="AE627">
            <v>41100</v>
          </cell>
          <cell r="AF627">
            <v>41103</v>
          </cell>
          <cell r="AG627">
            <v>0</v>
          </cell>
          <cell r="AH627">
            <v>41150</v>
          </cell>
          <cell r="AI627" t="str">
            <v>-</v>
          </cell>
          <cell r="AJ627">
            <v>133</v>
          </cell>
          <cell r="AK627">
            <v>37.285714285714285</v>
          </cell>
          <cell r="AL627">
            <v>0</v>
          </cell>
          <cell r="AM627">
            <v>0</v>
          </cell>
          <cell r="AN627">
            <v>0</v>
          </cell>
          <cell r="AO627">
            <v>0</v>
          </cell>
          <cell r="AP627">
            <v>0</v>
          </cell>
          <cell r="AQ627">
            <v>0</v>
          </cell>
          <cell r="AR627">
            <v>0</v>
          </cell>
          <cell r="AS627">
            <v>0</v>
          </cell>
          <cell r="AT627">
            <v>0</v>
          </cell>
          <cell r="AU627">
            <v>0</v>
          </cell>
          <cell r="AV627">
            <v>41138</v>
          </cell>
          <cell r="AW627">
            <v>0</v>
          </cell>
          <cell r="AX627">
            <v>41144</v>
          </cell>
          <cell r="AY627">
            <v>41180</v>
          </cell>
          <cell r="AZ627">
            <v>261</v>
          </cell>
          <cell r="BA627">
            <v>158</v>
          </cell>
          <cell r="BB627" t="str">
            <v>Late</v>
          </cell>
          <cell r="BC627" t="str">
            <v/>
          </cell>
          <cell r="BD627" t="str">
            <v>EXW</v>
          </cell>
          <cell r="BE627" t="str">
            <v>ARVADA</v>
          </cell>
          <cell r="BF627" t="str">
            <v>China</v>
          </cell>
          <cell r="BG627">
            <v>0</v>
          </cell>
          <cell r="BH627" t="str">
            <v>SI</v>
          </cell>
          <cell r="BI627">
            <v>0</v>
          </cell>
          <cell r="BJ627">
            <v>40926</v>
          </cell>
          <cell r="BK627">
            <v>40933</v>
          </cell>
          <cell r="BL627">
            <v>40933</v>
          </cell>
          <cell r="BM627">
            <v>40947</v>
          </cell>
          <cell r="BN627">
            <v>41194</v>
          </cell>
          <cell r="BO627">
            <v>41201</v>
          </cell>
          <cell r="BP627" t="str">
            <v>X</v>
          </cell>
          <cell r="BQ627" t="str">
            <v>X</v>
          </cell>
          <cell r="BR627" t="str">
            <v>X</v>
          </cell>
          <cell r="BS627" t="str">
            <v>X</v>
          </cell>
          <cell r="BT627" t="str">
            <v>X</v>
          </cell>
          <cell r="BU627" t="str">
            <v>X</v>
          </cell>
          <cell r="BV627" t="str">
            <v>X</v>
          </cell>
          <cell r="BW627">
            <v>0</v>
          </cell>
          <cell r="BX627">
            <v>0</v>
          </cell>
          <cell r="BY627">
            <v>0</v>
          </cell>
          <cell r="BZ627" t="str">
            <v>X</v>
          </cell>
          <cell r="CA627" t="str">
            <v>X</v>
          </cell>
          <cell r="CB627" t="str">
            <v>X</v>
          </cell>
          <cell r="CC627">
            <v>1</v>
          </cell>
          <cell r="CD627">
            <v>0</v>
          </cell>
          <cell r="CE627">
            <v>0</v>
          </cell>
          <cell r="CF627">
            <v>0</v>
          </cell>
          <cell r="CG627">
            <v>0</v>
          </cell>
          <cell r="CH627">
            <v>0</v>
          </cell>
          <cell r="CI627">
            <v>0</v>
          </cell>
          <cell r="CJ627">
            <v>0</v>
          </cell>
          <cell r="CK627">
            <v>0</v>
          </cell>
          <cell r="CL627">
            <v>0</v>
          </cell>
          <cell r="CM627">
            <v>0</v>
          </cell>
          <cell r="CN627">
            <v>0</v>
          </cell>
          <cell r="CO627">
            <v>0</v>
          </cell>
        </row>
        <row r="628">
          <cell r="B628" t="str">
            <v>C2158791-01</v>
          </cell>
          <cell r="C628" t="str">
            <v>Whiting Oil &amp; Gas</v>
          </cell>
          <cell r="D628" t="str">
            <v>Wesley</v>
          </cell>
          <cell r="E628">
            <v>0</v>
          </cell>
          <cell r="F628" t="str">
            <v>Miller</v>
          </cell>
          <cell r="G628" t="str">
            <v>-</v>
          </cell>
          <cell r="H628" t="str">
            <v>Margaret</v>
          </cell>
          <cell r="I628" t="str">
            <v>RMS 12012</v>
          </cell>
          <cell r="J628" t="str">
            <v>42-206</v>
          </cell>
          <cell r="K628">
            <v>0</v>
          </cell>
          <cell r="L628">
            <v>0</v>
          </cell>
          <cell r="M628">
            <v>1</v>
          </cell>
          <cell r="N628" t="str">
            <v>LMC-311P</v>
          </cell>
          <cell r="O628">
            <v>96612</v>
          </cell>
          <cell r="P628">
            <v>0</v>
          </cell>
          <cell r="Q628" t="str">
            <v>FLT</v>
          </cell>
          <cell r="R628" t="str">
            <v>CA</v>
          </cell>
          <cell r="S628" t="str">
            <v>N</v>
          </cell>
          <cell r="T628" t="str">
            <v>N</v>
          </cell>
          <cell r="U628">
            <v>0</v>
          </cell>
          <cell r="V628">
            <v>41092</v>
          </cell>
          <cell r="W628">
            <v>41164</v>
          </cell>
          <cell r="X628">
            <v>41180</v>
          </cell>
          <cell r="Y628">
            <v>0</v>
          </cell>
          <cell r="Z628">
            <v>41099</v>
          </cell>
          <cell r="AA628">
            <v>41099</v>
          </cell>
          <cell r="AB628">
            <v>41106</v>
          </cell>
          <cell r="AC628">
            <v>41068</v>
          </cell>
          <cell r="AD628">
            <v>41082</v>
          </cell>
          <cell r="AE628">
            <v>41100</v>
          </cell>
          <cell r="AF628">
            <v>41104</v>
          </cell>
          <cell r="AG628">
            <v>0</v>
          </cell>
          <cell r="AH628">
            <v>41150</v>
          </cell>
          <cell r="AI628" t="str">
            <v>-</v>
          </cell>
          <cell r="AJ628">
            <v>10</v>
          </cell>
          <cell r="AK628">
            <v>12.571428571428571</v>
          </cell>
          <cell r="AL628">
            <v>0</v>
          </cell>
          <cell r="AM628">
            <v>0</v>
          </cell>
          <cell r="AN628">
            <v>0</v>
          </cell>
          <cell r="AO628">
            <v>0</v>
          </cell>
          <cell r="AP628">
            <v>0</v>
          </cell>
          <cell r="AQ628">
            <v>0</v>
          </cell>
          <cell r="AR628">
            <v>41135</v>
          </cell>
          <cell r="AS628">
            <v>0</v>
          </cell>
          <cell r="AT628">
            <v>0</v>
          </cell>
          <cell r="AU628">
            <v>0</v>
          </cell>
          <cell r="AV628">
            <v>41128</v>
          </cell>
          <cell r="AW628">
            <v>0</v>
          </cell>
          <cell r="AX628">
            <v>41138</v>
          </cell>
          <cell r="AY628">
            <v>41178</v>
          </cell>
          <cell r="AZ628">
            <v>86</v>
          </cell>
          <cell r="BA628">
            <v>27</v>
          </cell>
          <cell r="BB628" t="str">
            <v>Late</v>
          </cell>
          <cell r="BC628" t="str">
            <v/>
          </cell>
          <cell r="BD628" t="str">
            <v>FOB</v>
          </cell>
          <cell r="BE628" t="str">
            <v>Arvada</v>
          </cell>
          <cell r="BF628" t="str">
            <v>USA</v>
          </cell>
          <cell r="BG628">
            <v>0</v>
          </cell>
          <cell r="BH628">
            <v>0</v>
          </cell>
          <cell r="BI628">
            <v>0</v>
          </cell>
          <cell r="BJ628">
            <v>41099</v>
          </cell>
          <cell r="BK628">
            <v>41106</v>
          </cell>
          <cell r="BL628">
            <v>41113</v>
          </cell>
          <cell r="BM628">
            <v>41120</v>
          </cell>
          <cell r="BN628">
            <v>41194</v>
          </cell>
          <cell r="BO628">
            <v>41201</v>
          </cell>
          <cell r="BP628" t="str">
            <v>X</v>
          </cell>
          <cell r="BQ628" t="str">
            <v>X</v>
          </cell>
          <cell r="BR628" t="str">
            <v>X</v>
          </cell>
          <cell r="BS628" t="str">
            <v>X</v>
          </cell>
          <cell r="BT628" t="str">
            <v>X</v>
          </cell>
          <cell r="BU628" t="str">
            <v>X</v>
          </cell>
          <cell r="BV628" t="str">
            <v>X</v>
          </cell>
          <cell r="BW628">
            <v>0</v>
          </cell>
          <cell r="BX628">
            <v>0</v>
          </cell>
          <cell r="BY628">
            <v>0</v>
          </cell>
          <cell r="BZ628" t="str">
            <v>X</v>
          </cell>
          <cell r="CA628" t="str">
            <v>X</v>
          </cell>
          <cell r="CB628" t="str">
            <v>X</v>
          </cell>
          <cell r="CC628">
            <v>1</v>
          </cell>
          <cell r="CD628">
            <v>0</v>
          </cell>
          <cell r="CE628">
            <v>0</v>
          </cell>
          <cell r="CF628">
            <v>0</v>
          </cell>
          <cell r="CG628">
            <v>0</v>
          </cell>
          <cell r="CH628">
            <v>0</v>
          </cell>
          <cell r="CI628">
            <v>0</v>
          </cell>
          <cell r="CJ628">
            <v>0</v>
          </cell>
          <cell r="CK628">
            <v>0</v>
          </cell>
          <cell r="CL628">
            <v>0</v>
          </cell>
          <cell r="CM628">
            <v>0</v>
          </cell>
          <cell r="CN628">
            <v>0</v>
          </cell>
          <cell r="CO628">
            <v>0</v>
          </cell>
        </row>
        <row r="629">
          <cell r="B629" t="str">
            <v>A2134974-01-02</v>
          </cell>
          <cell r="C629" t="str">
            <v>Wynnewood Refining Company</v>
          </cell>
          <cell r="D629" t="str">
            <v>Elkins</v>
          </cell>
          <cell r="E629">
            <v>0</v>
          </cell>
          <cell r="F629" t="str">
            <v>Miller</v>
          </cell>
          <cell r="G629" t="str">
            <v>-</v>
          </cell>
          <cell r="H629" t="str">
            <v>Shara</v>
          </cell>
          <cell r="I629" t="str">
            <v>126702-002 OP</v>
          </cell>
          <cell r="J629">
            <v>0</v>
          </cell>
          <cell r="K629">
            <v>0</v>
          </cell>
          <cell r="L629">
            <v>0</v>
          </cell>
          <cell r="M629">
            <v>2</v>
          </cell>
          <cell r="N629" t="str">
            <v>LMV-801</v>
          </cell>
          <cell r="O629">
            <v>43644</v>
          </cell>
          <cell r="P629">
            <v>0</v>
          </cell>
          <cell r="Q629" t="str">
            <v>STD</v>
          </cell>
          <cell r="R629" t="str">
            <v>PA</v>
          </cell>
          <cell r="S629" t="str">
            <v>N</v>
          </cell>
          <cell r="T629" t="str">
            <v>N</v>
          </cell>
          <cell r="U629">
            <v>0</v>
          </cell>
          <cell r="V629">
            <v>41032</v>
          </cell>
          <cell r="W629">
            <v>41151</v>
          </cell>
          <cell r="X629">
            <v>41177</v>
          </cell>
          <cell r="Y629">
            <v>0</v>
          </cell>
          <cell r="Z629">
            <v>41039</v>
          </cell>
          <cell r="AA629">
            <v>41039</v>
          </cell>
          <cell r="AB629">
            <v>41039</v>
          </cell>
          <cell r="AC629">
            <v>41065</v>
          </cell>
          <cell r="AD629">
            <v>41079</v>
          </cell>
          <cell r="AE629">
            <v>41103</v>
          </cell>
          <cell r="AF629">
            <v>41106</v>
          </cell>
          <cell r="AG629">
            <v>0</v>
          </cell>
          <cell r="AH629">
            <v>41147</v>
          </cell>
          <cell r="AI629" t="str">
            <v>-</v>
          </cell>
          <cell r="AJ629">
            <v>53</v>
          </cell>
          <cell r="AK629">
            <v>20.714285714285715</v>
          </cell>
          <cell r="AL629">
            <v>0</v>
          </cell>
          <cell r="AM629">
            <v>0</v>
          </cell>
          <cell r="AN629">
            <v>0</v>
          </cell>
          <cell r="AO629">
            <v>0</v>
          </cell>
          <cell r="AP629">
            <v>0</v>
          </cell>
          <cell r="AQ629">
            <v>0</v>
          </cell>
          <cell r="AR629">
            <v>0</v>
          </cell>
          <cell r="AS629">
            <v>0</v>
          </cell>
          <cell r="AT629">
            <v>0</v>
          </cell>
          <cell r="AU629">
            <v>0</v>
          </cell>
          <cell r="AV629">
            <v>41148</v>
          </cell>
          <cell r="AW629">
            <v>0</v>
          </cell>
          <cell r="AX629">
            <v>41152</v>
          </cell>
          <cell r="AY629">
            <v>41178</v>
          </cell>
          <cell r="AZ629">
            <v>146</v>
          </cell>
          <cell r="BA629">
            <v>83</v>
          </cell>
          <cell r="BB629" t="str">
            <v>Late</v>
          </cell>
          <cell r="BC629" t="str">
            <v/>
          </cell>
          <cell r="BD629" t="str">
            <v>FCA</v>
          </cell>
          <cell r="BE629" t="str">
            <v>ARVADA</v>
          </cell>
          <cell r="BF629" t="str">
            <v>USA</v>
          </cell>
          <cell r="BG629">
            <v>0</v>
          </cell>
          <cell r="BH629" t="str">
            <v>DK</v>
          </cell>
          <cell r="BI629">
            <v>0</v>
          </cell>
          <cell r="BJ629">
            <v>41039</v>
          </cell>
          <cell r="BK629">
            <v>41046</v>
          </cell>
          <cell r="BL629">
            <v>41046</v>
          </cell>
          <cell r="BM629">
            <v>41060</v>
          </cell>
          <cell r="BN629">
            <v>41191</v>
          </cell>
          <cell r="BO629">
            <v>41198</v>
          </cell>
          <cell r="BP629" t="str">
            <v>X</v>
          </cell>
          <cell r="BQ629" t="str">
            <v>X</v>
          </cell>
          <cell r="BR629" t="str">
            <v>X</v>
          </cell>
          <cell r="BS629" t="str">
            <v>X</v>
          </cell>
          <cell r="BT629" t="str">
            <v>X</v>
          </cell>
          <cell r="BU629" t="str">
            <v>X</v>
          </cell>
          <cell r="BV629" t="str">
            <v>X</v>
          </cell>
          <cell r="BW629">
            <v>0</v>
          </cell>
          <cell r="BX629">
            <v>0</v>
          </cell>
          <cell r="BY629">
            <v>0</v>
          </cell>
          <cell r="BZ629" t="str">
            <v>X</v>
          </cell>
          <cell r="CA629" t="str">
            <v>X</v>
          </cell>
          <cell r="CB629" t="str">
            <v>X</v>
          </cell>
          <cell r="CC629">
            <v>1</v>
          </cell>
          <cell r="CD629">
            <v>0</v>
          </cell>
          <cell r="CE629">
            <v>0</v>
          </cell>
          <cell r="CF629">
            <v>0</v>
          </cell>
          <cell r="CG629">
            <v>0</v>
          </cell>
          <cell r="CH629">
            <v>0</v>
          </cell>
          <cell r="CI629">
            <v>0</v>
          </cell>
          <cell r="CJ629">
            <v>0</v>
          </cell>
          <cell r="CK629">
            <v>0</v>
          </cell>
          <cell r="CL629">
            <v>0</v>
          </cell>
          <cell r="CM629">
            <v>0</v>
          </cell>
          <cell r="CN629">
            <v>0</v>
          </cell>
          <cell r="CO629">
            <v>0</v>
          </cell>
        </row>
        <row r="630">
          <cell r="B630" t="str">
            <v>A2146509-01</v>
          </cell>
          <cell r="C630" t="str">
            <v>SAJ/Global Seal/Bangkok</v>
          </cell>
          <cell r="D630" t="str">
            <v>DeRoo</v>
          </cell>
          <cell r="E630">
            <v>0</v>
          </cell>
          <cell r="F630">
            <v>0</v>
          </cell>
          <cell r="G630">
            <v>0</v>
          </cell>
          <cell r="H630" t="str">
            <v>Audrey</v>
          </cell>
          <cell r="I630" t="str">
            <v>124-017</v>
          </cell>
          <cell r="J630">
            <v>0</v>
          </cell>
          <cell r="K630">
            <v>0</v>
          </cell>
          <cell r="L630">
            <v>0</v>
          </cell>
          <cell r="M630">
            <v>1</v>
          </cell>
          <cell r="N630" t="str">
            <v>LMV-322</v>
          </cell>
          <cell r="O630">
            <v>44942</v>
          </cell>
          <cell r="P630">
            <v>0</v>
          </cell>
          <cell r="Q630" t="str">
            <v>STD</v>
          </cell>
          <cell r="R630" t="str">
            <v>PA</v>
          </cell>
          <cell r="S630" t="str">
            <v>N</v>
          </cell>
          <cell r="T630" t="str">
            <v>N</v>
          </cell>
          <cell r="U630">
            <v>0</v>
          </cell>
          <cell r="V630">
            <v>41060</v>
          </cell>
          <cell r="W630">
            <v>41151</v>
          </cell>
          <cell r="X630">
            <v>41180</v>
          </cell>
          <cell r="Y630">
            <v>0</v>
          </cell>
          <cell r="Z630">
            <v>41067</v>
          </cell>
          <cell r="AA630">
            <v>41067</v>
          </cell>
          <cell r="AB630">
            <v>41067</v>
          </cell>
          <cell r="AC630">
            <v>41068</v>
          </cell>
          <cell r="AD630">
            <v>41082</v>
          </cell>
          <cell r="AE630">
            <v>41103</v>
          </cell>
          <cell r="AF630">
            <v>41106</v>
          </cell>
          <cell r="AG630">
            <v>0</v>
          </cell>
          <cell r="AH630">
            <v>41150</v>
          </cell>
          <cell r="AI630" t="str">
            <v>-</v>
          </cell>
          <cell r="AJ630">
            <v>33</v>
          </cell>
          <cell r="AK630">
            <v>17.142857142857142</v>
          </cell>
          <cell r="AL630">
            <v>0</v>
          </cell>
          <cell r="AM630">
            <v>0</v>
          </cell>
          <cell r="AN630">
            <v>0</v>
          </cell>
          <cell r="AO630">
            <v>0</v>
          </cell>
          <cell r="AP630">
            <v>0</v>
          </cell>
          <cell r="AQ630">
            <v>0</v>
          </cell>
          <cell r="AR630">
            <v>0</v>
          </cell>
          <cell r="AS630">
            <v>0</v>
          </cell>
          <cell r="AT630">
            <v>0</v>
          </cell>
          <cell r="AU630">
            <v>0</v>
          </cell>
          <cell r="AV630">
            <v>41141</v>
          </cell>
          <cell r="AW630">
            <v>0</v>
          </cell>
          <cell r="AX630">
            <v>41145</v>
          </cell>
          <cell r="AY630">
            <v>41180</v>
          </cell>
          <cell r="AZ630">
            <v>120</v>
          </cell>
          <cell r="BA630">
            <v>58</v>
          </cell>
          <cell r="BB630" t="str">
            <v>Late</v>
          </cell>
          <cell r="BC630" t="str">
            <v/>
          </cell>
          <cell r="BD630" t="str">
            <v>EXW</v>
          </cell>
          <cell r="BE630" t="str">
            <v>ARVADA</v>
          </cell>
          <cell r="BF630" t="str">
            <v>Thailand</v>
          </cell>
          <cell r="BG630">
            <v>0</v>
          </cell>
          <cell r="BH630" t="str">
            <v>SI</v>
          </cell>
          <cell r="BI630">
            <v>0</v>
          </cell>
          <cell r="BJ630">
            <v>41067</v>
          </cell>
          <cell r="BK630">
            <v>41074</v>
          </cell>
          <cell r="BL630">
            <v>41074</v>
          </cell>
          <cell r="BM630">
            <v>41088</v>
          </cell>
          <cell r="BN630">
            <v>41194</v>
          </cell>
          <cell r="BO630">
            <v>41201</v>
          </cell>
          <cell r="BP630" t="str">
            <v>x</v>
          </cell>
          <cell r="BQ630" t="str">
            <v>x</v>
          </cell>
          <cell r="BR630" t="str">
            <v>x</v>
          </cell>
          <cell r="BS630" t="str">
            <v>x</v>
          </cell>
          <cell r="BT630" t="str">
            <v>x</v>
          </cell>
          <cell r="BU630">
            <v>41226</v>
          </cell>
          <cell r="BV630">
            <v>41226</v>
          </cell>
          <cell r="BW630">
            <v>0</v>
          </cell>
          <cell r="BX630">
            <v>0</v>
          </cell>
          <cell r="BY630">
            <v>0</v>
          </cell>
          <cell r="BZ630" t="str">
            <v>x</v>
          </cell>
          <cell r="CA630" t="str">
            <v>x</v>
          </cell>
          <cell r="CB630" t="str">
            <v>x</v>
          </cell>
          <cell r="CC630">
            <v>1</v>
          </cell>
          <cell r="CD630">
            <v>0</v>
          </cell>
          <cell r="CE630">
            <v>0</v>
          </cell>
          <cell r="CF630">
            <v>0</v>
          </cell>
          <cell r="CG630">
            <v>0</v>
          </cell>
          <cell r="CH630">
            <v>0</v>
          </cell>
          <cell r="CI630">
            <v>0</v>
          </cell>
          <cell r="CJ630">
            <v>0</v>
          </cell>
          <cell r="CK630">
            <v>0</v>
          </cell>
          <cell r="CL630">
            <v>0</v>
          </cell>
          <cell r="CM630">
            <v>0</v>
          </cell>
          <cell r="CN630">
            <v>0</v>
          </cell>
          <cell r="CO630">
            <v>0</v>
          </cell>
        </row>
        <row r="631">
          <cell r="B631" t="str">
            <v>A1999708-01-02</v>
          </cell>
          <cell r="C631" t="str">
            <v>Indian Oil Corp Ltd</v>
          </cell>
          <cell r="D631" t="str">
            <v>Kennedy</v>
          </cell>
          <cell r="E631">
            <v>0</v>
          </cell>
          <cell r="F631">
            <v>0</v>
          </cell>
          <cell r="G631">
            <v>0</v>
          </cell>
          <cell r="H631" t="str">
            <v>Christina</v>
          </cell>
          <cell r="I631" t="str">
            <v>FOA#4302/614</v>
          </cell>
          <cell r="J631">
            <v>0</v>
          </cell>
          <cell r="K631">
            <v>0</v>
          </cell>
          <cell r="L631">
            <v>0</v>
          </cell>
          <cell r="M631">
            <v>2</v>
          </cell>
          <cell r="N631" t="str">
            <v>LMV-322</v>
          </cell>
          <cell r="O631">
            <v>925486.28</v>
          </cell>
          <cell r="P631">
            <v>0</v>
          </cell>
          <cell r="Q631" t="str">
            <v>CPX</v>
          </cell>
          <cell r="R631" t="str">
            <v>PD</v>
          </cell>
          <cell r="S631" t="str">
            <v>Y</v>
          </cell>
          <cell r="T631" t="str">
            <v>N</v>
          </cell>
          <cell r="U631">
            <v>0</v>
          </cell>
          <cell r="V631">
            <v>40694</v>
          </cell>
          <cell r="W631">
            <v>41173</v>
          </cell>
          <cell r="X631">
            <v>41197</v>
          </cell>
          <cell r="Y631">
            <v>0</v>
          </cell>
          <cell r="Z631">
            <v>40701</v>
          </cell>
          <cell r="AA631">
            <v>40701</v>
          </cell>
          <cell r="AB631">
            <v>40701</v>
          </cell>
          <cell r="AC631">
            <v>41085</v>
          </cell>
          <cell r="AD631">
            <v>41099</v>
          </cell>
          <cell r="AE631">
            <v>41102</v>
          </cell>
          <cell r="AF631">
            <v>41106</v>
          </cell>
          <cell r="AG631">
            <v>0</v>
          </cell>
          <cell r="AH631">
            <v>41167</v>
          </cell>
          <cell r="AI631" t="str">
            <v>-</v>
          </cell>
          <cell r="AJ631">
            <v>295</v>
          </cell>
          <cell r="AK631">
            <v>71.857142857142861</v>
          </cell>
          <cell r="AL631">
            <v>0</v>
          </cell>
          <cell r="AM631">
            <v>0</v>
          </cell>
          <cell r="AN631">
            <v>0</v>
          </cell>
          <cell r="AO631">
            <v>40772</v>
          </cell>
          <cell r="AP631">
            <v>0</v>
          </cell>
          <cell r="AQ631">
            <v>0</v>
          </cell>
          <cell r="AR631">
            <v>0</v>
          </cell>
          <cell r="AS631">
            <v>0</v>
          </cell>
          <cell r="AT631">
            <v>0</v>
          </cell>
          <cell r="AU631">
            <v>0</v>
          </cell>
          <cell r="AV631">
            <v>41095</v>
          </cell>
          <cell r="AW631">
            <v>0</v>
          </cell>
          <cell r="AX631">
            <v>41108</v>
          </cell>
          <cell r="AY631">
            <v>41182</v>
          </cell>
          <cell r="AZ631">
            <v>488</v>
          </cell>
          <cell r="BA631">
            <v>288</v>
          </cell>
          <cell r="BB631" t="str">
            <v>On-Time/Early</v>
          </cell>
          <cell r="BC631" t="str">
            <v/>
          </cell>
          <cell r="BD631" t="str">
            <v>FOB</v>
          </cell>
          <cell r="BE631" t="str">
            <v>Long Beach, CA</v>
          </cell>
          <cell r="BF631" t="str">
            <v>INDIA</v>
          </cell>
          <cell r="BG631">
            <v>0</v>
          </cell>
          <cell r="BH631">
            <v>0</v>
          </cell>
          <cell r="BI631" t="str">
            <v>IncoTerms 2000</v>
          </cell>
          <cell r="BJ631">
            <v>40701</v>
          </cell>
          <cell r="BK631">
            <v>40708</v>
          </cell>
          <cell r="BL631">
            <v>40713</v>
          </cell>
          <cell r="BM631">
            <v>40722</v>
          </cell>
          <cell r="BN631">
            <v>41211</v>
          </cell>
          <cell r="BO631">
            <v>41218</v>
          </cell>
          <cell r="BP631" t="str">
            <v>X</v>
          </cell>
          <cell r="BQ631">
            <v>40802</v>
          </cell>
          <cell r="BR631">
            <v>40798</v>
          </cell>
          <cell r="BS631" t="str">
            <v>X</v>
          </cell>
          <cell r="BT631" t="str">
            <v>X</v>
          </cell>
          <cell r="BU631">
            <v>41691</v>
          </cell>
          <cell r="BV631">
            <v>41534</v>
          </cell>
          <cell r="BW631">
            <v>0</v>
          </cell>
          <cell r="BX631">
            <v>0</v>
          </cell>
          <cell r="BY631">
            <v>0</v>
          </cell>
          <cell r="BZ631" t="str">
            <v>X</v>
          </cell>
          <cell r="CA631" t="str">
            <v>X</v>
          </cell>
          <cell r="CB631">
            <v>0</v>
          </cell>
          <cell r="CC631">
            <v>1</v>
          </cell>
          <cell r="CD631" t="str">
            <v>Mascot approval required by 17MAR2014</v>
          </cell>
          <cell r="CE631">
            <v>0</v>
          </cell>
          <cell r="CF631">
            <v>0</v>
          </cell>
          <cell r="CG631">
            <v>0</v>
          </cell>
          <cell r="CH631">
            <v>0</v>
          </cell>
          <cell r="CI631">
            <v>0</v>
          </cell>
          <cell r="CJ631">
            <v>0</v>
          </cell>
          <cell r="CK631">
            <v>0</v>
          </cell>
          <cell r="CL631">
            <v>0</v>
          </cell>
          <cell r="CM631">
            <v>0</v>
          </cell>
          <cell r="CN631">
            <v>0</v>
          </cell>
          <cell r="CO631">
            <v>0</v>
          </cell>
        </row>
        <row r="632">
          <cell r="B632" t="str">
            <v>A1999708-03-04</v>
          </cell>
          <cell r="C632" t="str">
            <v>Indian Oil Corp Ltd</v>
          </cell>
          <cell r="D632" t="str">
            <v>Kennedy</v>
          </cell>
          <cell r="E632">
            <v>0</v>
          </cell>
          <cell r="F632">
            <v>0</v>
          </cell>
          <cell r="G632">
            <v>0</v>
          </cell>
          <cell r="H632" t="str">
            <v>Christina</v>
          </cell>
          <cell r="I632" t="str">
            <v>FOA#4302/614</v>
          </cell>
          <cell r="J632">
            <v>0</v>
          </cell>
          <cell r="K632">
            <v>0</v>
          </cell>
          <cell r="L632">
            <v>0</v>
          </cell>
          <cell r="M632">
            <v>2</v>
          </cell>
          <cell r="N632" t="str">
            <v>LMV-322</v>
          </cell>
          <cell r="O632">
            <v>789922.25</v>
          </cell>
          <cell r="P632">
            <v>0</v>
          </cell>
          <cell r="Q632" t="str">
            <v>CPX</v>
          </cell>
          <cell r="R632" t="str">
            <v>PD</v>
          </cell>
          <cell r="S632" t="str">
            <v>Y</v>
          </cell>
          <cell r="T632" t="str">
            <v>N</v>
          </cell>
          <cell r="U632">
            <v>0</v>
          </cell>
          <cell r="V632">
            <v>40694</v>
          </cell>
          <cell r="W632">
            <v>41173</v>
          </cell>
          <cell r="X632">
            <v>41197</v>
          </cell>
          <cell r="Y632">
            <v>41033</v>
          </cell>
          <cell r="Z632">
            <v>40701</v>
          </cell>
          <cell r="AA632">
            <v>40701</v>
          </cell>
          <cell r="AB632">
            <v>40701</v>
          </cell>
          <cell r="AC632">
            <v>41085</v>
          </cell>
          <cell r="AD632">
            <v>41099</v>
          </cell>
          <cell r="AE632">
            <v>41102</v>
          </cell>
          <cell r="AF632">
            <v>41106</v>
          </cell>
          <cell r="AG632">
            <v>0</v>
          </cell>
          <cell r="AH632">
            <v>41167</v>
          </cell>
          <cell r="AI632" t="str">
            <v>-</v>
          </cell>
          <cell r="AJ632">
            <v>295</v>
          </cell>
          <cell r="AK632">
            <v>71.857142857142861</v>
          </cell>
          <cell r="AL632">
            <v>41032</v>
          </cell>
          <cell r="AM632">
            <v>41043</v>
          </cell>
          <cell r="AN632" t="str">
            <v>-</v>
          </cell>
          <cell r="AO632">
            <v>41043</v>
          </cell>
          <cell r="AP632">
            <v>41032</v>
          </cell>
          <cell r="AQ632">
            <v>41064</v>
          </cell>
          <cell r="AR632">
            <v>0</v>
          </cell>
          <cell r="AS632">
            <v>0</v>
          </cell>
          <cell r="AT632">
            <v>0</v>
          </cell>
          <cell r="AU632">
            <v>0</v>
          </cell>
          <cell r="AV632">
            <v>41143</v>
          </cell>
          <cell r="AW632">
            <v>0</v>
          </cell>
          <cell r="AX632">
            <v>41151</v>
          </cell>
          <cell r="AY632">
            <v>41182</v>
          </cell>
          <cell r="AZ632">
            <v>488</v>
          </cell>
          <cell r="BA632">
            <v>322</v>
          </cell>
          <cell r="BB632" t="str">
            <v>Late</v>
          </cell>
          <cell r="BC632" t="str">
            <v>On-Time/Early</v>
          </cell>
          <cell r="BD632" t="str">
            <v>FOB</v>
          </cell>
          <cell r="BE632" t="str">
            <v>Long Beach, CA</v>
          </cell>
          <cell r="BF632" t="str">
            <v>INDIA</v>
          </cell>
          <cell r="BG632">
            <v>0</v>
          </cell>
          <cell r="BH632">
            <v>0</v>
          </cell>
          <cell r="BI632" t="str">
            <v>IncoTerms 2000</v>
          </cell>
          <cell r="BJ632">
            <v>40701</v>
          </cell>
          <cell r="BK632">
            <v>40708</v>
          </cell>
          <cell r="BL632">
            <v>40713</v>
          </cell>
          <cell r="BM632">
            <v>40722</v>
          </cell>
          <cell r="BN632">
            <v>41211</v>
          </cell>
          <cell r="BO632">
            <v>41218</v>
          </cell>
          <cell r="BP632" t="str">
            <v>X</v>
          </cell>
          <cell r="BQ632">
            <v>40802</v>
          </cell>
          <cell r="BR632">
            <v>40798</v>
          </cell>
          <cell r="BS632" t="str">
            <v>X</v>
          </cell>
          <cell r="BT632" t="str">
            <v>X</v>
          </cell>
          <cell r="BU632">
            <v>41691</v>
          </cell>
          <cell r="BV632">
            <v>41534</v>
          </cell>
          <cell r="BW632">
            <v>0</v>
          </cell>
          <cell r="BX632">
            <v>0</v>
          </cell>
          <cell r="BY632">
            <v>0</v>
          </cell>
          <cell r="BZ632" t="str">
            <v>X</v>
          </cell>
          <cell r="CA632" t="str">
            <v>X</v>
          </cell>
          <cell r="CB632">
            <v>0</v>
          </cell>
          <cell r="CC632">
            <v>1</v>
          </cell>
          <cell r="CD632" t="str">
            <v>Mascot approval required by 17MAR2014</v>
          </cell>
          <cell r="CE632">
            <v>0</v>
          </cell>
          <cell r="CF632">
            <v>0</v>
          </cell>
          <cell r="CG632">
            <v>0</v>
          </cell>
          <cell r="CH632">
            <v>0</v>
          </cell>
          <cell r="CI632">
            <v>0</v>
          </cell>
          <cell r="CJ632">
            <v>0</v>
          </cell>
          <cell r="CK632">
            <v>0</v>
          </cell>
          <cell r="CL632">
            <v>0</v>
          </cell>
          <cell r="CM632">
            <v>0</v>
          </cell>
          <cell r="CN632">
            <v>0</v>
          </cell>
          <cell r="CO632">
            <v>0</v>
          </cell>
        </row>
        <row r="633">
          <cell r="B633" t="str">
            <v>A2093406-01-02</v>
          </cell>
          <cell r="C633" t="str">
            <v>Shanghai Xuanpei Fluid Machinery</v>
          </cell>
          <cell r="D633" t="str">
            <v>Kennedy</v>
          </cell>
          <cell r="E633">
            <v>0</v>
          </cell>
          <cell r="F633">
            <v>0</v>
          </cell>
          <cell r="G633">
            <v>0</v>
          </cell>
          <cell r="H633" t="str">
            <v>Christina</v>
          </cell>
          <cell r="I633" t="str">
            <v>012SC-012Z</v>
          </cell>
          <cell r="J633" t="str">
            <v>P-7309A/B</v>
          </cell>
          <cell r="K633">
            <v>0</v>
          </cell>
          <cell r="L633">
            <v>0</v>
          </cell>
          <cell r="M633">
            <v>1</v>
          </cell>
          <cell r="N633" t="str">
            <v>LMV-311</v>
          </cell>
          <cell r="O633">
            <v>390000</v>
          </cell>
          <cell r="P633">
            <v>0</v>
          </cell>
          <cell r="Q633" t="str">
            <v>MCPX</v>
          </cell>
          <cell r="R633" t="str">
            <v>PC</v>
          </cell>
          <cell r="S633" t="str">
            <v>Y</v>
          </cell>
          <cell r="T633" t="str">
            <v>N</v>
          </cell>
          <cell r="U633">
            <v>0</v>
          </cell>
          <cell r="V633">
            <v>40926</v>
          </cell>
          <cell r="W633">
            <v>41167</v>
          </cell>
          <cell r="X633">
            <v>41151</v>
          </cell>
          <cell r="Y633">
            <v>0</v>
          </cell>
          <cell r="Z633">
            <v>40933</v>
          </cell>
          <cell r="AA633">
            <v>40933</v>
          </cell>
          <cell r="AB633">
            <v>40933</v>
          </cell>
          <cell r="AC633">
            <v>41039</v>
          </cell>
          <cell r="AD633">
            <v>41053</v>
          </cell>
          <cell r="AE633">
            <v>41105</v>
          </cell>
          <cell r="AF633">
            <v>41108</v>
          </cell>
          <cell r="AG633">
            <v>0</v>
          </cell>
          <cell r="AH633">
            <v>41121</v>
          </cell>
          <cell r="AI633" t="str">
            <v>-</v>
          </cell>
          <cell r="AJ633">
            <v>131</v>
          </cell>
          <cell r="AK633">
            <v>32.142857142857146</v>
          </cell>
          <cell r="AL633">
            <v>0</v>
          </cell>
          <cell r="AM633">
            <v>0</v>
          </cell>
          <cell r="AN633">
            <v>0</v>
          </cell>
          <cell r="AO633">
            <v>0</v>
          </cell>
          <cell r="AP633">
            <v>0</v>
          </cell>
          <cell r="AQ633">
            <v>0</v>
          </cell>
          <cell r="AR633">
            <v>0</v>
          </cell>
          <cell r="AS633">
            <v>0</v>
          </cell>
          <cell r="AT633">
            <v>0</v>
          </cell>
          <cell r="AU633">
            <v>0</v>
          </cell>
          <cell r="AV633">
            <v>41053</v>
          </cell>
          <cell r="AW633">
            <v>0</v>
          </cell>
          <cell r="AX633">
            <v>41054</v>
          </cell>
          <cell r="AY633">
            <v>41152</v>
          </cell>
          <cell r="AZ633">
            <v>226</v>
          </cell>
          <cell r="BA633">
            <v>92</v>
          </cell>
          <cell r="BB633" t="str">
            <v>On-Time/Early</v>
          </cell>
          <cell r="BC633" t="str">
            <v/>
          </cell>
          <cell r="BD633" t="str">
            <v>CIF</v>
          </cell>
          <cell r="BE633">
            <v>0</v>
          </cell>
          <cell r="BF633" t="str">
            <v>China</v>
          </cell>
          <cell r="BG633">
            <v>0</v>
          </cell>
          <cell r="BH633">
            <v>0</v>
          </cell>
          <cell r="BI633">
            <v>0</v>
          </cell>
          <cell r="BJ633">
            <v>40933</v>
          </cell>
          <cell r="BK633">
            <v>40940</v>
          </cell>
          <cell r="BL633">
            <v>40949</v>
          </cell>
          <cell r="BM633">
            <v>40954</v>
          </cell>
          <cell r="BN633">
            <v>41165</v>
          </cell>
          <cell r="BO633">
            <v>41172</v>
          </cell>
          <cell r="BP633" t="str">
            <v>X</v>
          </cell>
          <cell r="BQ633" t="str">
            <v>X</v>
          </cell>
          <cell r="BR633" t="str">
            <v>X</v>
          </cell>
          <cell r="BS633" t="str">
            <v>X</v>
          </cell>
          <cell r="BT633" t="str">
            <v>X</v>
          </cell>
          <cell r="BU633" t="str">
            <v>X</v>
          </cell>
          <cell r="BV633" t="str">
            <v>X</v>
          </cell>
          <cell r="BW633">
            <v>0</v>
          </cell>
          <cell r="BX633">
            <v>0</v>
          </cell>
          <cell r="BY633">
            <v>0</v>
          </cell>
          <cell r="BZ633" t="str">
            <v>X</v>
          </cell>
          <cell r="CA633" t="str">
            <v>X</v>
          </cell>
          <cell r="CB633" t="str">
            <v>X</v>
          </cell>
          <cell r="CC633">
            <v>1</v>
          </cell>
          <cell r="CD633">
            <v>0</v>
          </cell>
          <cell r="CE633">
            <v>0</v>
          </cell>
          <cell r="CF633">
            <v>0</v>
          </cell>
          <cell r="CG633">
            <v>0</v>
          </cell>
          <cell r="CH633">
            <v>0</v>
          </cell>
          <cell r="CI633">
            <v>0</v>
          </cell>
          <cell r="CJ633">
            <v>0</v>
          </cell>
          <cell r="CK633">
            <v>0</v>
          </cell>
          <cell r="CL633">
            <v>0</v>
          </cell>
          <cell r="CM633">
            <v>0</v>
          </cell>
          <cell r="CN633">
            <v>0</v>
          </cell>
          <cell r="CO633">
            <v>0</v>
          </cell>
        </row>
        <row r="634">
          <cell r="B634" t="str">
            <v>A2035785-01-02</v>
          </cell>
          <cell r="C634" t="str">
            <v>Consorcio Queiroz (QGGI)</v>
          </cell>
          <cell r="D634" t="str">
            <v>Parks</v>
          </cell>
          <cell r="E634">
            <v>0</v>
          </cell>
          <cell r="F634">
            <v>0</v>
          </cell>
          <cell r="G634">
            <v>0</v>
          </cell>
          <cell r="H634" t="str">
            <v>Christina</v>
          </cell>
          <cell r="I634" t="str">
            <v>0002</v>
          </cell>
          <cell r="J634">
            <v>0</v>
          </cell>
          <cell r="K634">
            <v>0</v>
          </cell>
          <cell r="L634">
            <v>0</v>
          </cell>
          <cell r="M634">
            <v>2</v>
          </cell>
          <cell r="N634" t="str">
            <v>LMV-341Z</v>
          </cell>
          <cell r="O634">
            <v>898811.03</v>
          </cell>
          <cell r="P634">
            <v>0</v>
          </cell>
          <cell r="Q634" t="str">
            <v>CPX</v>
          </cell>
          <cell r="R634" t="str">
            <v>PE</v>
          </cell>
          <cell r="S634" t="str">
            <v>Y</v>
          </cell>
          <cell r="T634" t="str">
            <v>no</v>
          </cell>
          <cell r="U634">
            <v>0</v>
          </cell>
          <cell r="V634">
            <v>40781</v>
          </cell>
          <cell r="W634">
            <v>41166</v>
          </cell>
          <cell r="X634">
            <v>41197</v>
          </cell>
          <cell r="Y634">
            <v>0</v>
          </cell>
          <cell r="Z634">
            <v>40788</v>
          </cell>
          <cell r="AA634">
            <v>40788</v>
          </cell>
          <cell r="AB634">
            <v>40788</v>
          </cell>
          <cell r="AC634">
            <v>41071</v>
          </cell>
          <cell r="AD634">
            <v>41085</v>
          </cell>
          <cell r="AE634">
            <v>41103</v>
          </cell>
          <cell r="AF634">
            <v>41108</v>
          </cell>
          <cell r="AG634">
            <v>0</v>
          </cell>
          <cell r="AH634">
            <v>41167</v>
          </cell>
          <cell r="AI634" t="str">
            <v>-</v>
          </cell>
          <cell r="AJ634">
            <v>234</v>
          </cell>
          <cell r="AK634">
            <v>59.428571428571431</v>
          </cell>
          <cell r="AL634">
            <v>0</v>
          </cell>
          <cell r="AM634">
            <v>0</v>
          </cell>
          <cell r="AN634">
            <v>0</v>
          </cell>
          <cell r="AO634">
            <v>0</v>
          </cell>
          <cell r="AP634">
            <v>40935</v>
          </cell>
          <cell r="AQ634">
            <v>0</v>
          </cell>
          <cell r="AR634">
            <v>0</v>
          </cell>
          <cell r="AS634">
            <v>0</v>
          </cell>
          <cell r="AT634">
            <v>0</v>
          </cell>
          <cell r="AU634">
            <v>0</v>
          </cell>
          <cell r="AV634">
            <v>41060</v>
          </cell>
          <cell r="AW634">
            <v>0</v>
          </cell>
          <cell r="AX634">
            <v>41074</v>
          </cell>
          <cell r="AY634">
            <v>41212</v>
          </cell>
          <cell r="AZ634">
            <v>431</v>
          </cell>
          <cell r="BA634">
            <v>200</v>
          </cell>
          <cell r="BB634" t="str">
            <v>On-Time/Early</v>
          </cell>
          <cell r="BC634" t="str">
            <v/>
          </cell>
          <cell r="BD634" t="str">
            <v>FCA</v>
          </cell>
          <cell r="BE634" t="str">
            <v>Arvada</v>
          </cell>
          <cell r="BF634" t="str">
            <v>BRAZIL</v>
          </cell>
          <cell r="BG634">
            <v>0</v>
          </cell>
          <cell r="BH634">
            <v>0</v>
          </cell>
          <cell r="BI634" t="str">
            <v>INCOTERMS 2000</v>
          </cell>
          <cell r="BJ634">
            <v>40788</v>
          </cell>
          <cell r="BK634">
            <v>40795</v>
          </cell>
          <cell r="BL634">
            <v>40804</v>
          </cell>
          <cell r="BM634">
            <v>40809</v>
          </cell>
          <cell r="BN634">
            <v>41211</v>
          </cell>
          <cell r="BO634">
            <v>41218</v>
          </cell>
          <cell r="BP634" t="str">
            <v>X</v>
          </cell>
          <cell r="BQ634" t="str">
            <v>X</v>
          </cell>
          <cell r="BR634" t="str">
            <v>X</v>
          </cell>
          <cell r="BS634" t="str">
            <v>X</v>
          </cell>
          <cell r="BT634" t="str">
            <v>X</v>
          </cell>
          <cell r="BU634" t="str">
            <v>X</v>
          </cell>
          <cell r="BV634" t="str">
            <v>X</v>
          </cell>
          <cell r="BW634">
            <v>0</v>
          </cell>
          <cell r="BX634">
            <v>0</v>
          </cell>
          <cell r="BY634">
            <v>0</v>
          </cell>
          <cell r="BZ634" t="str">
            <v>X</v>
          </cell>
          <cell r="CA634" t="str">
            <v>X</v>
          </cell>
          <cell r="CB634">
            <v>0</v>
          </cell>
          <cell r="CC634">
            <v>0.99</v>
          </cell>
          <cell r="CD634" t="str">
            <v>PAID</v>
          </cell>
          <cell r="CE634">
            <v>0</v>
          </cell>
          <cell r="CF634">
            <v>0</v>
          </cell>
          <cell r="CG634">
            <v>0</v>
          </cell>
          <cell r="CH634">
            <v>0</v>
          </cell>
          <cell r="CI634">
            <v>0</v>
          </cell>
          <cell r="CJ634">
            <v>0</v>
          </cell>
          <cell r="CK634">
            <v>0</v>
          </cell>
          <cell r="CL634">
            <v>0</v>
          </cell>
          <cell r="CM634">
            <v>0</v>
          </cell>
          <cell r="CN634">
            <v>0</v>
          </cell>
          <cell r="CO634">
            <v>0</v>
          </cell>
        </row>
        <row r="635">
          <cell r="B635" t="str">
            <v>A2121540-03-04</v>
          </cell>
          <cell r="C635" t="str">
            <v>SAJ/ Global Seal Co., LTD</v>
          </cell>
          <cell r="D635" t="str">
            <v>Jazmines</v>
          </cell>
          <cell r="E635">
            <v>0</v>
          </cell>
          <cell r="F635">
            <v>0</v>
          </cell>
          <cell r="G635">
            <v>0</v>
          </cell>
          <cell r="H635" t="str">
            <v>Audrey</v>
          </cell>
          <cell r="I635" t="str">
            <v>123-010</v>
          </cell>
          <cell r="J635">
            <v>0</v>
          </cell>
          <cell r="K635">
            <v>0</v>
          </cell>
          <cell r="L635">
            <v>0</v>
          </cell>
          <cell r="M635">
            <v>2</v>
          </cell>
          <cell r="N635" t="str">
            <v>LMV-322</v>
          </cell>
          <cell r="O635">
            <v>132410</v>
          </cell>
          <cell r="P635">
            <v>0</v>
          </cell>
          <cell r="Q635" t="str">
            <v>MCPX</v>
          </cell>
          <cell r="R635" t="str">
            <v>PC</v>
          </cell>
          <cell r="S635" t="str">
            <v>N</v>
          </cell>
          <cell r="T635" t="str">
            <v>N</v>
          </cell>
          <cell r="U635">
            <v>0</v>
          </cell>
          <cell r="V635">
            <v>40998</v>
          </cell>
          <cell r="W635">
            <v>41167</v>
          </cell>
          <cell r="X635">
            <v>41201</v>
          </cell>
          <cell r="Y635">
            <v>0</v>
          </cell>
          <cell r="Z635">
            <v>41005</v>
          </cell>
          <cell r="AA635">
            <v>41005</v>
          </cell>
          <cell r="AB635">
            <v>41005</v>
          </cell>
          <cell r="AC635">
            <v>41089</v>
          </cell>
          <cell r="AD635">
            <v>41103</v>
          </cell>
          <cell r="AE635">
            <v>41105</v>
          </cell>
          <cell r="AF635">
            <v>41108</v>
          </cell>
          <cell r="AG635">
            <v>0</v>
          </cell>
          <cell r="AH635">
            <v>41171</v>
          </cell>
          <cell r="AI635" t="str">
            <v>-</v>
          </cell>
          <cell r="AJ635">
            <v>79</v>
          </cell>
          <cell r="AK635">
            <v>29</v>
          </cell>
          <cell r="AL635">
            <v>0</v>
          </cell>
          <cell r="AM635">
            <v>0</v>
          </cell>
          <cell r="AN635">
            <v>0</v>
          </cell>
          <cell r="AO635">
            <v>40772</v>
          </cell>
          <cell r="AP635">
            <v>0</v>
          </cell>
          <cell r="AQ635">
            <v>0</v>
          </cell>
          <cell r="AR635">
            <v>0</v>
          </cell>
          <cell r="AS635">
            <v>0</v>
          </cell>
          <cell r="AT635">
            <v>0</v>
          </cell>
          <cell r="AU635">
            <v>0</v>
          </cell>
          <cell r="AV635">
            <v>41095</v>
          </cell>
          <cell r="AW635">
            <v>0</v>
          </cell>
          <cell r="AX635">
            <v>41101</v>
          </cell>
          <cell r="AY635">
            <v>41211</v>
          </cell>
          <cell r="AZ635">
            <v>213</v>
          </cell>
          <cell r="BA635">
            <v>70</v>
          </cell>
          <cell r="BB635" t="str">
            <v>On-Time/Early</v>
          </cell>
          <cell r="BC635" t="str">
            <v/>
          </cell>
          <cell r="BD635" t="str">
            <v>EXW</v>
          </cell>
          <cell r="BE635" t="str">
            <v>ARVADA</v>
          </cell>
          <cell r="BF635" t="str">
            <v>Thailand</v>
          </cell>
          <cell r="BG635">
            <v>0</v>
          </cell>
          <cell r="BH635">
            <v>0</v>
          </cell>
          <cell r="BI635">
            <v>0</v>
          </cell>
          <cell r="BJ635">
            <v>41005</v>
          </cell>
          <cell r="BK635">
            <v>41012</v>
          </cell>
          <cell r="BL635">
            <v>41021</v>
          </cell>
          <cell r="BM635">
            <v>41026</v>
          </cell>
          <cell r="BN635">
            <v>41215</v>
          </cell>
          <cell r="BO635">
            <v>41222</v>
          </cell>
          <cell r="BP635" t="str">
            <v>x</v>
          </cell>
          <cell r="BQ635" t="str">
            <v>x</v>
          </cell>
          <cell r="BR635" t="str">
            <v>x</v>
          </cell>
          <cell r="BS635" t="str">
            <v>x</v>
          </cell>
          <cell r="BT635" t="str">
            <v>x</v>
          </cell>
          <cell r="BU635">
            <v>41414</v>
          </cell>
          <cell r="BV635">
            <v>41284</v>
          </cell>
          <cell r="BW635">
            <v>0</v>
          </cell>
          <cell r="BX635">
            <v>0</v>
          </cell>
          <cell r="BY635">
            <v>0</v>
          </cell>
          <cell r="BZ635" t="str">
            <v>x</v>
          </cell>
          <cell r="CA635" t="str">
            <v>X</v>
          </cell>
          <cell r="CB635" t="str">
            <v>X</v>
          </cell>
          <cell r="CC635">
            <v>1</v>
          </cell>
          <cell r="CD635">
            <v>0</v>
          </cell>
          <cell r="CE635">
            <v>0</v>
          </cell>
          <cell r="CF635">
            <v>0</v>
          </cell>
          <cell r="CG635">
            <v>0</v>
          </cell>
          <cell r="CH635">
            <v>0</v>
          </cell>
          <cell r="CI635">
            <v>0</v>
          </cell>
          <cell r="CJ635">
            <v>0</v>
          </cell>
          <cell r="CK635">
            <v>0</v>
          </cell>
          <cell r="CL635">
            <v>0</v>
          </cell>
          <cell r="CM635">
            <v>0</v>
          </cell>
          <cell r="CN635">
            <v>0</v>
          </cell>
          <cell r="CO635">
            <v>0</v>
          </cell>
        </row>
        <row r="636">
          <cell r="B636" t="str">
            <v>A2121540-01-02</v>
          </cell>
          <cell r="C636" t="str">
            <v>SAJ/ Global Seal Co., LTD</v>
          </cell>
          <cell r="D636" t="str">
            <v>Jazmines</v>
          </cell>
          <cell r="E636">
            <v>0</v>
          </cell>
          <cell r="F636">
            <v>0</v>
          </cell>
          <cell r="G636">
            <v>0</v>
          </cell>
          <cell r="H636" t="str">
            <v>Audrey</v>
          </cell>
          <cell r="I636" t="str">
            <v>123-010</v>
          </cell>
          <cell r="J636">
            <v>0</v>
          </cell>
          <cell r="K636">
            <v>0</v>
          </cell>
          <cell r="L636">
            <v>0</v>
          </cell>
          <cell r="M636">
            <v>2</v>
          </cell>
          <cell r="N636" t="str">
            <v>LMV-322</v>
          </cell>
          <cell r="O636">
            <v>157748</v>
          </cell>
          <cell r="P636">
            <v>0</v>
          </cell>
          <cell r="Q636" t="str">
            <v>MCPX</v>
          </cell>
          <cell r="R636" t="str">
            <v>PC</v>
          </cell>
          <cell r="S636" t="str">
            <v>N</v>
          </cell>
          <cell r="T636" t="str">
            <v>N</v>
          </cell>
          <cell r="U636">
            <v>0</v>
          </cell>
          <cell r="V636">
            <v>40998</v>
          </cell>
          <cell r="W636">
            <v>41167</v>
          </cell>
          <cell r="X636">
            <v>41201</v>
          </cell>
          <cell r="Y636">
            <v>0</v>
          </cell>
          <cell r="Z636">
            <v>41005</v>
          </cell>
          <cell r="AA636">
            <v>41005</v>
          </cell>
          <cell r="AB636">
            <v>41005</v>
          </cell>
          <cell r="AC636">
            <v>41089</v>
          </cell>
          <cell r="AD636">
            <v>41103</v>
          </cell>
          <cell r="AE636">
            <v>41105</v>
          </cell>
          <cell r="AF636">
            <v>41108</v>
          </cell>
          <cell r="AG636">
            <v>0</v>
          </cell>
          <cell r="AH636">
            <v>41171</v>
          </cell>
          <cell r="AI636" t="str">
            <v>-</v>
          </cell>
          <cell r="AJ636">
            <v>79</v>
          </cell>
          <cell r="AK636">
            <v>29</v>
          </cell>
          <cell r="AL636">
            <v>0</v>
          </cell>
          <cell r="AM636">
            <v>0</v>
          </cell>
          <cell r="AN636">
            <v>0</v>
          </cell>
          <cell r="AO636">
            <v>0</v>
          </cell>
          <cell r="AP636">
            <v>0</v>
          </cell>
          <cell r="AQ636">
            <v>0</v>
          </cell>
          <cell r="AR636">
            <v>0</v>
          </cell>
          <cell r="AS636">
            <v>0</v>
          </cell>
          <cell r="AT636">
            <v>0</v>
          </cell>
          <cell r="AU636">
            <v>0</v>
          </cell>
          <cell r="AV636">
            <v>41141</v>
          </cell>
          <cell r="AW636">
            <v>0</v>
          </cell>
          <cell r="AX636">
            <v>41143</v>
          </cell>
          <cell r="AY636">
            <v>41211</v>
          </cell>
          <cell r="AZ636">
            <v>213</v>
          </cell>
          <cell r="BA636">
            <v>102</v>
          </cell>
          <cell r="BB636" t="str">
            <v>Late</v>
          </cell>
          <cell r="BC636" t="str">
            <v/>
          </cell>
          <cell r="BD636" t="str">
            <v>EXW</v>
          </cell>
          <cell r="BE636" t="str">
            <v>ARVADA</v>
          </cell>
          <cell r="BF636" t="str">
            <v>Thailand</v>
          </cell>
          <cell r="BG636">
            <v>0</v>
          </cell>
          <cell r="BH636">
            <v>0</v>
          </cell>
          <cell r="BI636">
            <v>0</v>
          </cell>
          <cell r="BJ636">
            <v>41005</v>
          </cell>
          <cell r="BK636">
            <v>41012</v>
          </cell>
          <cell r="BL636">
            <v>41021</v>
          </cell>
          <cell r="BM636">
            <v>41026</v>
          </cell>
          <cell r="BN636">
            <v>41215</v>
          </cell>
          <cell r="BO636">
            <v>41222</v>
          </cell>
          <cell r="BP636" t="str">
            <v>x</v>
          </cell>
          <cell r="BQ636" t="str">
            <v>x</v>
          </cell>
          <cell r="BR636" t="str">
            <v>x</v>
          </cell>
          <cell r="BS636" t="str">
            <v>x</v>
          </cell>
          <cell r="BT636" t="str">
            <v>x</v>
          </cell>
          <cell r="BU636">
            <v>41414</v>
          </cell>
          <cell r="BV636">
            <v>41284</v>
          </cell>
          <cell r="BW636">
            <v>0</v>
          </cell>
          <cell r="BX636">
            <v>0</v>
          </cell>
          <cell r="BY636">
            <v>0</v>
          </cell>
          <cell r="BZ636" t="str">
            <v>x</v>
          </cell>
          <cell r="CA636" t="str">
            <v>x</v>
          </cell>
          <cell r="CB636" t="str">
            <v>x</v>
          </cell>
          <cell r="CC636">
            <v>1</v>
          </cell>
          <cell r="CD636">
            <v>0</v>
          </cell>
          <cell r="CE636">
            <v>0</v>
          </cell>
          <cell r="CF636">
            <v>0</v>
          </cell>
          <cell r="CG636">
            <v>0</v>
          </cell>
          <cell r="CH636">
            <v>0</v>
          </cell>
          <cell r="CI636">
            <v>0</v>
          </cell>
          <cell r="CJ636">
            <v>0</v>
          </cell>
          <cell r="CK636">
            <v>0</v>
          </cell>
          <cell r="CL636">
            <v>0</v>
          </cell>
          <cell r="CM636">
            <v>0</v>
          </cell>
          <cell r="CN636">
            <v>0</v>
          </cell>
          <cell r="CO636">
            <v>0</v>
          </cell>
        </row>
        <row r="637">
          <cell r="B637" t="str">
            <v>C2113507-01-02</v>
          </cell>
          <cell r="C637" t="str">
            <v>CNOOC</v>
          </cell>
          <cell r="D637" t="str">
            <v>Strunc</v>
          </cell>
          <cell r="E637">
            <v>0</v>
          </cell>
          <cell r="F637" t="str">
            <v>Rutherford</v>
          </cell>
          <cell r="G637">
            <v>0</v>
          </cell>
          <cell r="H637" t="str">
            <v>Suzy</v>
          </cell>
          <cell r="I637" t="str">
            <v>LW-ME-2012003/CT</v>
          </cell>
          <cell r="J637" t="str">
            <v>C-A1307             C-B1307</v>
          </cell>
          <cell r="K637">
            <v>0</v>
          </cell>
          <cell r="L637">
            <v>0</v>
          </cell>
          <cell r="M637">
            <v>2</v>
          </cell>
          <cell r="N637" t="str">
            <v>BMC343EF</v>
          </cell>
          <cell r="O637">
            <v>1830962.6</v>
          </cell>
          <cell r="P637" t="str">
            <v>PP</v>
          </cell>
          <cell r="Q637" t="str">
            <v>CPX</v>
          </cell>
          <cell r="R637" t="str">
            <v>Pinn/API</v>
          </cell>
          <cell r="S637" t="str">
            <v>Y</v>
          </cell>
          <cell r="T637" t="str">
            <v>N</v>
          </cell>
          <cell r="U637">
            <v>0</v>
          </cell>
          <cell r="V637">
            <v>40614</v>
          </cell>
          <cell r="W637">
            <v>41305</v>
          </cell>
          <cell r="X637">
            <v>41333</v>
          </cell>
          <cell r="Y637">
            <v>0</v>
          </cell>
          <cell r="Z637">
            <v>40621</v>
          </cell>
          <cell r="AA637">
            <v>40621</v>
          </cell>
          <cell r="AB637">
            <v>40628</v>
          </cell>
          <cell r="AC637">
            <v>41053</v>
          </cell>
          <cell r="AD637">
            <v>41081</v>
          </cell>
          <cell r="AE637">
            <v>41095</v>
          </cell>
          <cell r="AF637">
            <v>41109</v>
          </cell>
          <cell r="AG637">
            <v>0</v>
          </cell>
          <cell r="AH637">
            <v>41303</v>
          </cell>
          <cell r="AI637">
            <v>41179</v>
          </cell>
          <cell r="AJ637">
            <v>354</v>
          </cell>
          <cell r="AK637">
            <v>102.71428571428571</v>
          </cell>
          <cell r="AL637">
            <v>0</v>
          </cell>
          <cell r="AM637">
            <v>0</v>
          </cell>
          <cell r="AN637">
            <v>0</v>
          </cell>
          <cell r="AO637">
            <v>0</v>
          </cell>
          <cell r="AP637">
            <v>0</v>
          </cell>
          <cell r="AQ637">
            <v>0</v>
          </cell>
          <cell r="AR637">
            <v>41158</v>
          </cell>
          <cell r="AS637">
            <v>0</v>
          </cell>
          <cell r="AT637">
            <v>0</v>
          </cell>
          <cell r="AU637">
            <v>0</v>
          </cell>
          <cell r="AV637">
            <v>41135</v>
          </cell>
          <cell r="AW637">
            <v>41194</v>
          </cell>
          <cell r="AX637">
            <v>41220</v>
          </cell>
          <cell r="AY637">
            <v>41330</v>
          </cell>
          <cell r="AZ637">
            <v>716</v>
          </cell>
          <cell r="BA637">
            <v>372</v>
          </cell>
          <cell r="BB637" t="str">
            <v>Late</v>
          </cell>
          <cell r="BC637" t="str">
            <v/>
          </cell>
          <cell r="BD637" t="str">
            <v>DAP</v>
          </cell>
          <cell r="BE637" t="str">
            <v>Port of China</v>
          </cell>
          <cell r="BF637" t="str">
            <v>China</v>
          </cell>
          <cell r="BG637">
            <v>0</v>
          </cell>
          <cell r="BH637">
            <v>0</v>
          </cell>
          <cell r="BI637">
            <v>0</v>
          </cell>
          <cell r="BJ637">
            <v>40621</v>
          </cell>
          <cell r="BK637">
            <v>40628</v>
          </cell>
          <cell r="BL637">
            <v>40656</v>
          </cell>
          <cell r="BM637">
            <v>40642</v>
          </cell>
          <cell r="BN637">
            <v>41375</v>
          </cell>
          <cell r="BO637">
            <v>41382</v>
          </cell>
          <cell r="BP637">
            <v>40969</v>
          </cell>
          <cell r="BQ637" t="str">
            <v>X</v>
          </cell>
          <cell r="BR637">
            <v>40994</v>
          </cell>
          <cell r="BS637">
            <v>41194</v>
          </cell>
          <cell r="BT637" t="str">
            <v>X</v>
          </cell>
          <cell r="BU637" t="str">
            <v>X</v>
          </cell>
          <cell r="BV637" t="str">
            <v>X</v>
          </cell>
          <cell r="BW637">
            <v>0</v>
          </cell>
          <cell r="BX637">
            <v>0</v>
          </cell>
          <cell r="BY637">
            <v>0</v>
          </cell>
          <cell r="BZ637" t="str">
            <v>X</v>
          </cell>
          <cell r="CA637" t="str">
            <v>X</v>
          </cell>
          <cell r="CB637" t="str">
            <v>X</v>
          </cell>
          <cell r="CC637">
            <v>0.75</v>
          </cell>
          <cell r="CD637">
            <v>0</v>
          </cell>
          <cell r="CE637">
            <v>0</v>
          </cell>
          <cell r="CF637">
            <v>0</v>
          </cell>
          <cell r="CG637">
            <v>0</v>
          </cell>
          <cell r="CH637">
            <v>0</v>
          </cell>
          <cell r="CI637">
            <v>0</v>
          </cell>
          <cell r="CJ637">
            <v>0</v>
          </cell>
          <cell r="CK637">
            <v>0</v>
          </cell>
          <cell r="CL637">
            <v>0</v>
          </cell>
          <cell r="CM637">
            <v>0</v>
          </cell>
          <cell r="CN637">
            <v>0</v>
          </cell>
          <cell r="CO637">
            <v>0</v>
          </cell>
        </row>
        <row r="638">
          <cell r="B638" t="str">
            <v>C2108483-01</v>
          </cell>
          <cell r="C638" t="str">
            <v>Thomas Russell</v>
          </cell>
          <cell r="D638" t="str">
            <v>Wesley</v>
          </cell>
          <cell r="E638">
            <v>0</v>
          </cell>
          <cell r="F638" t="str">
            <v>Miller</v>
          </cell>
          <cell r="G638" t="str">
            <v>-</v>
          </cell>
          <cell r="H638" t="str">
            <v>Kursten</v>
          </cell>
          <cell r="I638" t="str">
            <v>273-12</v>
          </cell>
          <cell r="J638" t="str">
            <v>C-141</v>
          </cell>
          <cell r="K638">
            <v>0</v>
          </cell>
          <cell r="L638">
            <v>0</v>
          </cell>
          <cell r="M638">
            <v>1</v>
          </cell>
          <cell r="N638" t="str">
            <v>LMC311P</v>
          </cell>
          <cell r="O638">
            <v>131109</v>
          </cell>
          <cell r="P638">
            <v>0</v>
          </cell>
          <cell r="Q638" t="str">
            <v>FLT</v>
          </cell>
          <cell r="R638" t="str">
            <v>CA</v>
          </cell>
          <cell r="S638" t="str">
            <v>N</v>
          </cell>
          <cell r="T638" t="str">
            <v>N</v>
          </cell>
          <cell r="U638">
            <v>0</v>
          </cell>
          <cell r="V638">
            <v>40967</v>
          </cell>
          <cell r="W638">
            <v>41173</v>
          </cell>
          <cell r="X638">
            <v>41173</v>
          </cell>
          <cell r="Y638">
            <v>0</v>
          </cell>
          <cell r="Z638">
            <v>40974</v>
          </cell>
          <cell r="AA638">
            <v>40974</v>
          </cell>
          <cell r="AB638">
            <v>40981</v>
          </cell>
          <cell r="AC638">
            <v>41061</v>
          </cell>
          <cell r="AD638">
            <v>41075</v>
          </cell>
          <cell r="AE638">
            <v>41109</v>
          </cell>
          <cell r="AF638">
            <v>41113</v>
          </cell>
          <cell r="AG638">
            <v>0</v>
          </cell>
          <cell r="AH638">
            <v>41143</v>
          </cell>
          <cell r="AI638" t="str">
            <v>-</v>
          </cell>
          <cell r="AJ638">
            <v>105</v>
          </cell>
          <cell r="AK638">
            <v>29.428571428571427</v>
          </cell>
          <cell r="AL638">
            <v>0</v>
          </cell>
          <cell r="AM638">
            <v>0</v>
          </cell>
          <cell r="AN638">
            <v>0</v>
          </cell>
          <cell r="AO638">
            <v>0</v>
          </cell>
          <cell r="AP638">
            <v>0</v>
          </cell>
          <cell r="AQ638">
            <v>0</v>
          </cell>
          <cell r="AR638">
            <v>41101</v>
          </cell>
          <cell r="AS638">
            <v>0</v>
          </cell>
          <cell r="AT638">
            <v>0</v>
          </cell>
          <cell r="AU638">
            <v>0</v>
          </cell>
          <cell r="AV638">
            <v>41068</v>
          </cell>
          <cell r="AW638">
            <v>0</v>
          </cell>
          <cell r="AX638">
            <v>41099</v>
          </cell>
          <cell r="AY638">
            <v>41159</v>
          </cell>
          <cell r="AZ638">
            <v>192</v>
          </cell>
          <cell r="BA638">
            <v>74</v>
          </cell>
          <cell r="BB638" t="str">
            <v>On-Time/Early</v>
          </cell>
          <cell r="BC638" t="str">
            <v/>
          </cell>
          <cell r="BD638" t="str">
            <v>FOB</v>
          </cell>
          <cell r="BE638" t="str">
            <v>ARVADA</v>
          </cell>
          <cell r="BF638" t="str">
            <v>USA</v>
          </cell>
          <cell r="BG638">
            <v>0</v>
          </cell>
          <cell r="BH638" t="str">
            <v>SA</v>
          </cell>
          <cell r="BI638">
            <v>0</v>
          </cell>
          <cell r="BJ638">
            <v>40974</v>
          </cell>
          <cell r="BK638">
            <v>40981</v>
          </cell>
          <cell r="BL638">
            <v>40988</v>
          </cell>
          <cell r="BM638">
            <v>40995</v>
          </cell>
          <cell r="BN638">
            <v>41187</v>
          </cell>
          <cell r="BO638">
            <v>41194</v>
          </cell>
          <cell r="BP638" t="str">
            <v>-</v>
          </cell>
          <cell r="BQ638" t="str">
            <v>-</v>
          </cell>
          <cell r="BR638" t="str">
            <v>X</v>
          </cell>
          <cell r="BS638" t="str">
            <v>-</v>
          </cell>
          <cell r="BT638" t="str">
            <v>-</v>
          </cell>
          <cell r="BU638">
            <v>41173</v>
          </cell>
          <cell r="BV638">
            <v>41173</v>
          </cell>
          <cell r="BW638">
            <v>0</v>
          </cell>
          <cell r="BX638">
            <v>0</v>
          </cell>
          <cell r="BY638">
            <v>0</v>
          </cell>
          <cell r="BZ638" t="str">
            <v>-</v>
          </cell>
          <cell r="CA638" t="str">
            <v>-</v>
          </cell>
          <cell r="CB638" t="str">
            <v>X</v>
          </cell>
          <cell r="CC638">
            <v>1</v>
          </cell>
          <cell r="CD638">
            <v>0</v>
          </cell>
          <cell r="CE638">
            <v>0</v>
          </cell>
          <cell r="CF638">
            <v>0</v>
          </cell>
          <cell r="CG638">
            <v>0</v>
          </cell>
          <cell r="CH638">
            <v>0</v>
          </cell>
          <cell r="CI638">
            <v>0</v>
          </cell>
          <cell r="CJ638">
            <v>0</v>
          </cell>
          <cell r="CK638">
            <v>0</v>
          </cell>
          <cell r="CL638">
            <v>0</v>
          </cell>
          <cell r="CM638">
            <v>0</v>
          </cell>
          <cell r="CN638">
            <v>0</v>
          </cell>
          <cell r="CO638">
            <v>0</v>
          </cell>
        </row>
        <row r="639">
          <cell r="B639" t="str">
            <v>A2135214-01</v>
          </cell>
          <cell r="C639" t="str">
            <v>SAJ/Turbo-Mech/Coral Bay</v>
          </cell>
          <cell r="D639" t="str">
            <v>Jazmines</v>
          </cell>
          <cell r="E639">
            <v>0</v>
          </cell>
          <cell r="F639">
            <v>0</v>
          </cell>
          <cell r="G639">
            <v>0</v>
          </cell>
          <cell r="H639" t="str">
            <v>Audrey</v>
          </cell>
          <cell r="I639" t="str">
            <v>122-004</v>
          </cell>
          <cell r="J639">
            <v>0</v>
          </cell>
          <cell r="K639">
            <v>0</v>
          </cell>
          <cell r="L639">
            <v>0</v>
          </cell>
          <cell r="M639">
            <v>1</v>
          </cell>
          <cell r="N639" t="str">
            <v>LMV-322</v>
          </cell>
          <cell r="O639">
            <v>59457</v>
          </cell>
          <cell r="P639">
            <v>0</v>
          </cell>
          <cell r="Q639" t="str">
            <v>MCPX</v>
          </cell>
          <cell r="R639" t="str">
            <v>PD</v>
          </cell>
          <cell r="S639" t="str">
            <v>N</v>
          </cell>
          <cell r="T639" t="str">
            <v>N</v>
          </cell>
          <cell r="U639">
            <v>0</v>
          </cell>
          <cell r="V639">
            <v>41033</v>
          </cell>
          <cell r="W639">
            <v>41180</v>
          </cell>
          <cell r="X639">
            <v>41194</v>
          </cell>
          <cell r="Y639">
            <v>0</v>
          </cell>
          <cell r="Z639">
            <v>41040</v>
          </cell>
          <cell r="AA639">
            <v>41040</v>
          </cell>
          <cell r="AB639">
            <v>41040</v>
          </cell>
          <cell r="AC639">
            <v>41082</v>
          </cell>
          <cell r="AD639">
            <v>41096</v>
          </cell>
          <cell r="AE639">
            <v>41109</v>
          </cell>
          <cell r="AF639">
            <v>41113</v>
          </cell>
          <cell r="AG639">
            <v>0</v>
          </cell>
          <cell r="AH639">
            <v>41164</v>
          </cell>
          <cell r="AI639" t="str">
            <v>-</v>
          </cell>
          <cell r="AJ639">
            <v>57</v>
          </cell>
          <cell r="AK639">
            <v>23</v>
          </cell>
          <cell r="AL639">
            <v>0</v>
          </cell>
          <cell r="AM639">
            <v>0</v>
          </cell>
          <cell r="AN639">
            <v>0</v>
          </cell>
          <cell r="AO639">
            <v>0</v>
          </cell>
          <cell r="AP639">
            <v>0</v>
          </cell>
          <cell r="AQ639">
            <v>0</v>
          </cell>
          <cell r="AR639">
            <v>0</v>
          </cell>
          <cell r="AS639">
            <v>0</v>
          </cell>
          <cell r="AT639">
            <v>0</v>
          </cell>
          <cell r="AU639">
            <v>0</v>
          </cell>
          <cell r="AV639">
            <v>41120</v>
          </cell>
          <cell r="AW639">
            <v>0</v>
          </cell>
          <cell r="AX639">
            <v>41121</v>
          </cell>
          <cell r="AY639">
            <v>41180</v>
          </cell>
          <cell r="AZ639">
            <v>147</v>
          </cell>
          <cell r="BA639">
            <v>62</v>
          </cell>
          <cell r="BB639" t="str">
            <v>Late</v>
          </cell>
          <cell r="BC639" t="str">
            <v/>
          </cell>
          <cell r="BD639" t="str">
            <v>EXW</v>
          </cell>
          <cell r="BE639" t="str">
            <v>ARVADA</v>
          </cell>
          <cell r="BF639" t="str">
            <v>Philippines</v>
          </cell>
          <cell r="BG639">
            <v>0</v>
          </cell>
          <cell r="BH639" t="str">
            <v>OE</v>
          </cell>
          <cell r="BI639">
            <v>0</v>
          </cell>
          <cell r="BJ639">
            <v>41040</v>
          </cell>
          <cell r="BK639">
            <v>41047</v>
          </cell>
          <cell r="BL639">
            <v>41052</v>
          </cell>
          <cell r="BM639">
            <v>41061</v>
          </cell>
          <cell r="BN639">
            <v>41208</v>
          </cell>
          <cell r="BO639">
            <v>41215</v>
          </cell>
          <cell r="BP639" t="str">
            <v>x</v>
          </cell>
          <cell r="BQ639" t="str">
            <v>x</v>
          </cell>
          <cell r="BR639" t="str">
            <v>x</v>
          </cell>
          <cell r="BS639" t="str">
            <v>x</v>
          </cell>
          <cell r="BT639" t="str">
            <v>x</v>
          </cell>
          <cell r="BU639">
            <v>41415</v>
          </cell>
          <cell r="BV639">
            <v>41408</v>
          </cell>
          <cell r="BW639">
            <v>0</v>
          </cell>
          <cell r="BX639">
            <v>0</v>
          </cell>
          <cell r="BY639">
            <v>0</v>
          </cell>
          <cell r="BZ639" t="str">
            <v>x</v>
          </cell>
          <cell r="CA639" t="str">
            <v>x</v>
          </cell>
          <cell r="CB639" t="str">
            <v>x</v>
          </cell>
          <cell r="CC639">
            <v>1</v>
          </cell>
          <cell r="CD639">
            <v>0</v>
          </cell>
          <cell r="CE639">
            <v>0</v>
          </cell>
          <cell r="CF639">
            <v>0</v>
          </cell>
          <cell r="CG639">
            <v>0</v>
          </cell>
          <cell r="CH639">
            <v>0</v>
          </cell>
          <cell r="CI639">
            <v>0</v>
          </cell>
          <cell r="CJ639">
            <v>0</v>
          </cell>
          <cell r="CK639">
            <v>0</v>
          </cell>
          <cell r="CL639">
            <v>0</v>
          </cell>
          <cell r="CM639">
            <v>0</v>
          </cell>
          <cell r="CN639">
            <v>0</v>
          </cell>
          <cell r="CO639">
            <v>0</v>
          </cell>
        </row>
        <row r="640">
          <cell r="B640" t="str">
            <v>A2135192-03-04</v>
          </cell>
          <cell r="C640" t="str">
            <v>Ventech</v>
          </cell>
          <cell r="D640" t="str">
            <v>Jazmines</v>
          </cell>
          <cell r="E640">
            <v>0</v>
          </cell>
          <cell r="F640">
            <v>0</v>
          </cell>
          <cell r="G640">
            <v>0</v>
          </cell>
          <cell r="H640" t="str">
            <v>Audrey</v>
          </cell>
          <cell r="I640" t="str">
            <v>4653034-12-00576</v>
          </cell>
          <cell r="J640">
            <v>0</v>
          </cell>
          <cell r="K640">
            <v>0</v>
          </cell>
          <cell r="L640">
            <v>0</v>
          </cell>
          <cell r="M640">
            <v>2</v>
          </cell>
          <cell r="N640" t="str">
            <v>LMV-322</v>
          </cell>
          <cell r="O640">
            <v>88470</v>
          </cell>
          <cell r="P640">
            <v>0</v>
          </cell>
          <cell r="Q640" t="str">
            <v>MCPX</v>
          </cell>
          <cell r="R640" t="str">
            <v>PB</v>
          </cell>
          <cell r="S640" t="str">
            <v>N</v>
          </cell>
          <cell r="T640" t="str">
            <v>N</v>
          </cell>
          <cell r="U640">
            <v>0</v>
          </cell>
          <cell r="V640">
            <v>41033</v>
          </cell>
          <cell r="W640">
            <v>41166</v>
          </cell>
          <cell r="X640">
            <v>41173</v>
          </cell>
          <cell r="Y640">
            <v>0</v>
          </cell>
          <cell r="Z640">
            <v>41040</v>
          </cell>
          <cell r="AA640">
            <v>41040</v>
          </cell>
          <cell r="AB640">
            <v>41040</v>
          </cell>
          <cell r="AC640">
            <v>41061</v>
          </cell>
          <cell r="AD640">
            <v>41075</v>
          </cell>
          <cell r="AE640">
            <v>41111</v>
          </cell>
          <cell r="AF640">
            <v>41114</v>
          </cell>
          <cell r="AG640">
            <v>0</v>
          </cell>
          <cell r="AH640">
            <v>41143</v>
          </cell>
          <cell r="AI640" t="str">
            <v>-</v>
          </cell>
          <cell r="AJ640">
            <v>58</v>
          </cell>
          <cell r="AK640">
            <v>20</v>
          </cell>
          <cell r="AL640">
            <v>0</v>
          </cell>
          <cell r="AM640">
            <v>0</v>
          </cell>
          <cell r="AN640">
            <v>0</v>
          </cell>
          <cell r="AO640">
            <v>0</v>
          </cell>
          <cell r="AP640">
            <v>0</v>
          </cell>
          <cell r="AQ640">
            <v>0</v>
          </cell>
          <cell r="AR640">
            <v>0</v>
          </cell>
          <cell r="AS640">
            <v>0</v>
          </cell>
          <cell r="AT640">
            <v>0</v>
          </cell>
          <cell r="AU640">
            <v>0</v>
          </cell>
          <cell r="AV640">
            <v>41110</v>
          </cell>
          <cell r="AW640">
            <v>0</v>
          </cell>
          <cell r="AX640">
            <v>41115</v>
          </cell>
          <cell r="AY640">
            <v>41180</v>
          </cell>
          <cell r="AZ640">
            <v>147</v>
          </cell>
          <cell r="BA640">
            <v>56</v>
          </cell>
          <cell r="BB640" t="str">
            <v>On-Time/Early</v>
          </cell>
          <cell r="BC640" t="str">
            <v/>
          </cell>
          <cell r="BD640" t="str">
            <v>EXW</v>
          </cell>
          <cell r="BE640" t="str">
            <v>ARVADA</v>
          </cell>
          <cell r="BF640" t="str">
            <v>Iraq</v>
          </cell>
          <cell r="BG640">
            <v>0</v>
          </cell>
          <cell r="BH640" t="str">
            <v>WI</v>
          </cell>
          <cell r="BI640">
            <v>0</v>
          </cell>
          <cell r="BJ640">
            <v>41040</v>
          </cell>
          <cell r="BK640">
            <v>41047</v>
          </cell>
          <cell r="BL640">
            <v>41049</v>
          </cell>
          <cell r="BM640">
            <v>41061</v>
          </cell>
          <cell r="BN640">
            <v>41187</v>
          </cell>
          <cell r="BO640">
            <v>41194</v>
          </cell>
          <cell r="BP640" t="str">
            <v>x</v>
          </cell>
          <cell r="BQ640" t="str">
            <v>x</v>
          </cell>
          <cell r="BR640" t="str">
            <v>x</v>
          </cell>
          <cell r="BS640" t="str">
            <v>x</v>
          </cell>
          <cell r="BT640" t="str">
            <v>x</v>
          </cell>
          <cell r="BU640">
            <v>41262</v>
          </cell>
          <cell r="BV640">
            <v>41269</v>
          </cell>
          <cell r="BW640">
            <v>0</v>
          </cell>
          <cell r="BX640">
            <v>0</v>
          </cell>
          <cell r="BY640">
            <v>0</v>
          </cell>
          <cell r="BZ640" t="str">
            <v>x</v>
          </cell>
          <cell r="CA640" t="str">
            <v>x</v>
          </cell>
          <cell r="CB640" t="str">
            <v>x</v>
          </cell>
          <cell r="CC640">
            <v>1</v>
          </cell>
          <cell r="CD640">
            <v>0</v>
          </cell>
          <cell r="CE640">
            <v>0</v>
          </cell>
          <cell r="CF640">
            <v>0</v>
          </cell>
          <cell r="CG640">
            <v>0</v>
          </cell>
          <cell r="CH640">
            <v>0</v>
          </cell>
          <cell r="CI640">
            <v>0</v>
          </cell>
          <cell r="CJ640">
            <v>0</v>
          </cell>
          <cell r="CK640">
            <v>0</v>
          </cell>
          <cell r="CL640">
            <v>0</v>
          </cell>
          <cell r="CM640">
            <v>0</v>
          </cell>
          <cell r="CN640">
            <v>0</v>
          </cell>
          <cell r="CO640">
            <v>0</v>
          </cell>
        </row>
        <row r="641">
          <cell r="B641" t="str">
            <v>A2135192-01-02</v>
          </cell>
          <cell r="C641" t="str">
            <v>Ventech</v>
          </cell>
          <cell r="D641" t="str">
            <v>Jazmines</v>
          </cell>
          <cell r="E641">
            <v>0</v>
          </cell>
          <cell r="F641">
            <v>0</v>
          </cell>
          <cell r="G641">
            <v>0</v>
          </cell>
          <cell r="H641" t="str">
            <v>Audrey</v>
          </cell>
          <cell r="I641" t="str">
            <v>4653034-12-00576</v>
          </cell>
          <cell r="J641">
            <v>0</v>
          </cell>
          <cell r="K641">
            <v>0</v>
          </cell>
          <cell r="L641">
            <v>0</v>
          </cell>
          <cell r="M641">
            <v>2</v>
          </cell>
          <cell r="N641" t="str">
            <v>LMV-322</v>
          </cell>
          <cell r="O641">
            <v>88470</v>
          </cell>
          <cell r="P641">
            <v>0</v>
          </cell>
          <cell r="Q641" t="str">
            <v>MCPX</v>
          </cell>
          <cell r="R641" t="str">
            <v>PB</v>
          </cell>
          <cell r="S641" t="str">
            <v>N</v>
          </cell>
          <cell r="T641" t="str">
            <v>N</v>
          </cell>
          <cell r="U641">
            <v>0</v>
          </cell>
          <cell r="V641">
            <v>41033</v>
          </cell>
          <cell r="W641">
            <v>41166</v>
          </cell>
          <cell r="X641">
            <v>41180</v>
          </cell>
          <cell r="Y641">
            <v>0</v>
          </cell>
          <cell r="Z641">
            <v>41040</v>
          </cell>
          <cell r="AA641">
            <v>41040</v>
          </cell>
          <cell r="AB641">
            <v>41040</v>
          </cell>
          <cell r="AC641">
            <v>41068</v>
          </cell>
          <cell r="AD641">
            <v>41082</v>
          </cell>
          <cell r="AE641">
            <v>41111</v>
          </cell>
          <cell r="AF641">
            <v>41114</v>
          </cell>
          <cell r="AG641">
            <v>0</v>
          </cell>
          <cell r="AH641">
            <v>41150</v>
          </cell>
          <cell r="AI641" t="str">
            <v>-</v>
          </cell>
          <cell r="AJ641">
            <v>58</v>
          </cell>
          <cell r="AK641">
            <v>21</v>
          </cell>
          <cell r="AL641">
            <v>0</v>
          </cell>
          <cell r="AM641">
            <v>0</v>
          </cell>
          <cell r="AN641">
            <v>0</v>
          </cell>
          <cell r="AO641">
            <v>0</v>
          </cell>
          <cell r="AP641">
            <v>0</v>
          </cell>
          <cell r="AQ641">
            <v>0</v>
          </cell>
          <cell r="AR641">
            <v>0</v>
          </cell>
          <cell r="AS641">
            <v>0</v>
          </cell>
          <cell r="AT641">
            <v>0</v>
          </cell>
          <cell r="AU641">
            <v>0</v>
          </cell>
          <cell r="AV641">
            <v>41124</v>
          </cell>
          <cell r="AW641">
            <v>0</v>
          </cell>
          <cell r="AX641">
            <v>41131</v>
          </cell>
          <cell r="AY641">
            <v>41180</v>
          </cell>
          <cell r="AZ641">
            <v>147</v>
          </cell>
          <cell r="BA641">
            <v>66</v>
          </cell>
          <cell r="BB641" t="str">
            <v>Late</v>
          </cell>
          <cell r="BC641" t="str">
            <v/>
          </cell>
          <cell r="BD641" t="str">
            <v>EXW</v>
          </cell>
          <cell r="BE641" t="str">
            <v>ARVADA</v>
          </cell>
          <cell r="BF641" t="str">
            <v>Iraq</v>
          </cell>
          <cell r="BG641">
            <v>0</v>
          </cell>
          <cell r="BH641" t="str">
            <v>WI</v>
          </cell>
          <cell r="BI641">
            <v>0</v>
          </cell>
          <cell r="BJ641">
            <v>41040</v>
          </cell>
          <cell r="BK641">
            <v>41047</v>
          </cell>
          <cell r="BL641">
            <v>41049</v>
          </cell>
          <cell r="BM641">
            <v>41061</v>
          </cell>
          <cell r="BN641">
            <v>41194</v>
          </cell>
          <cell r="BO641">
            <v>41201</v>
          </cell>
          <cell r="BP641" t="str">
            <v>x</v>
          </cell>
          <cell r="BQ641" t="str">
            <v>x</v>
          </cell>
          <cell r="BR641" t="str">
            <v>x</v>
          </cell>
          <cell r="BS641" t="str">
            <v>x</v>
          </cell>
          <cell r="BT641" t="str">
            <v>x</v>
          </cell>
          <cell r="BU641">
            <v>41262</v>
          </cell>
          <cell r="BV641">
            <v>41269</v>
          </cell>
          <cell r="BW641">
            <v>0</v>
          </cell>
          <cell r="BX641">
            <v>0</v>
          </cell>
          <cell r="BY641">
            <v>0</v>
          </cell>
          <cell r="BZ641" t="str">
            <v>x</v>
          </cell>
          <cell r="CA641" t="str">
            <v>x</v>
          </cell>
          <cell r="CB641" t="str">
            <v>x</v>
          </cell>
          <cell r="CC641">
            <v>1</v>
          </cell>
          <cell r="CD641">
            <v>0</v>
          </cell>
          <cell r="CE641">
            <v>0</v>
          </cell>
          <cell r="CF641">
            <v>0</v>
          </cell>
          <cell r="CG641">
            <v>0</v>
          </cell>
          <cell r="CH641">
            <v>0</v>
          </cell>
          <cell r="CI641">
            <v>0</v>
          </cell>
          <cell r="CJ641">
            <v>0</v>
          </cell>
          <cell r="CK641">
            <v>0</v>
          </cell>
          <cell r="CL641">
            <v>0</v>
          </cell>
          <cell r="CM641">
            <v>0</v>
          </cell>
          <cell r="CN641">
            <v>0</v>
          </cell>
          <cell r="CO641">
            <v>0</v>
          </cell>
        </row>
        <row r="642">
          <cell r="B642" t="str">
            <v>A2135192-05-06</v>
          </cell>
          <cell r="C642" t="str">
            <v>Ventech</v>
          </cell>
          <cell r="D642" t="str">
            <v>Jazmines</v>
          </cell>
          <cell r="E642">
            <v>0</v>
          </cell>
          <cell r="F642">
            <v>0</v>
          </cell>
          <cell r="G642">
            <v>0</v>
          </cell>
          <cell r="H642" t="str">
            <v>Audrey</v>
          </cell>
          <cell r="I642" t="str">
            <v>4653034-12-00576</v>
          </cell>
          <cell r="J642">
            <v>0</v>
          </cell>
          <cell r="K642">
            <v>0</v>
          </cell>
          <cell r="L642">
            <v>0</v>
          </cell>
          <cell r="M642">
            <v>2</v>
          </cell>
          <cell r="N642" t="str">
            <v>LMV-311</v>
          </cell>
          <cell r="O642">
            <v>153898</v>
          </cell>
          <cell r="P642">
            <v>0</v>
          </cell>
          <cell r="Q642" t="str">
            <v>MCPX</v>
          </cell>
          <cell r="R642" t="str">
            <v>PB</v>
          </cell>
          <cell r="S642" t="str">
            <v>N</v>
          </cell>
          <cell r="T642" t="str">
            <v>N</v>
          </cell>
          <cell r="U642">
            <v>0</v>
          </cell>
          <cell r="V642">
            <v>41033</v>
          </cell>
          <cell r="W642">
            <v>41166</v>
          </cell>
          <cell r="X642">
            <v>41180</v>
          </cell>
          <cell r="Y642">
            <v>0</v>
          </cell>
          <cell r="Z642">
            <v>41040</v>
          </cell>
          <cell r="AA642">
            <v>41040</v>
          </cell>
          <cell r="AB642">
            <v>41040</v>
          </cell>
          <cell r="AC642">
            <v>41068</v>
          </cell>
          <cell r="AD642">
            <v>41082</v>
          </cell>
          <cell r="AE642">
            <v>41111</v>
          </cell>
          <cell r="AF642">
            <v>41114</v>
          </cell>
          <cell r="AG642">
            <v>0</v>
          </cell>
          <cell r="AH642">
            <v>41150</v>
          </cell>
          <cell r="AI642" t="str">
            <v>-</v>
          </cell>
          <cell r="AJ642">
            <v>58</v>
          </cell>
          <cell r="AK642">
            <v>21</v>
          </cell>
          <cell r="AL642">
            <v>0</v>
          </cell>
          <cell r="AM642">
            <v>0</v>
          </cell>
          <cell r="AN642">
            <v>0</v>
          </cell>
          <cell r="AO642">
            <v>0</v>
          </cell>
          <cell r="AP642">
            <v>0</v>
          </cell>
          <cell r="AQ642">
            <v>0</v>
          </cell>
          <cell r="AR642">
            <v>0</v>
          </cell>
          <cell r="AS642">
            <v>0</v>
          </cell>
          <cell r="AT642">
            <v>0</v>
          </cell>
          <cell r="AU642">
            <v>0</v>
          </cell>
          <cell r="AV642">
            <v>41124</v>
          </cell>
          <cell r="AW642">
            <v>0</v>
          </cell>
          <cell r="AX642">
            <v>41131</v>
          </cell>
          <cell r="AY642">
            <v>41180</v>
          </cell>
          <cell r="AZ642">
            <v>147</v>
          </cell>
          <cell r="BA642">
            <v>66</v>
          </cell>
          <cell r="BB642" t="str">
            <v>Late</v>
          </cell>
          <cell r="BC642" t="str">
            <v/>
          </cell>
          <cell r="BD642" t="str">
            <v>EXW</v>
          </cell>
          <cell r="BE642" t="str">
            <v>ARVADA</v>
          </cell>
          <cell r="BF642" t="str">
            <v>Iraq</v>
          </cell>
          <cell r="BG642">
            <v>0</v>
          </cell>
          <cell r="BH642" t="str">
            <v>WI</v>
          </cell>
          <cell r="BI642">
            <v>0</v>
          </cell>
          <cell r="BJ642">
            <v>41040</v>
          </cell>
          <cell r="BK642">
            <v>41047</v>
          </cell>
          <cell r="BL642">
            <v>41049</v>
          </cell>
          <cell r="BM642">
            <v>41061</v>
          </cell>
          <cell r="BN642">
            <v>41194</v>
          </cell>
          <cell r="BO642">
            <v>41201</v>
          </cell>
          <cell r="BP642" t="str">
            <v>x</v>
          </cell>
          <cell r="BQ642" t="str">
            <v>x</v>
          </cell>
          <cell r="BR642" t="str">
            <v>x</v>
          </cell>
          <cell r="BS642" t="str">
            <v>x</v>
          </cell>
          <cell r="BT642" t="str">
            <v>x</v>
          </cell>
          <cell r="BU642">
            <v>41262</v>
          </cell>
          <cell r="BV642">
            <v>41269</v>
          </cell>
          <cell r="BW642">
            <v>0</v>
          </cell>
          <cell r="BX642">
            <v>0</v>
          </cell>
          <cell r="BY642">
            <v>0</v>
          </cell>
          <cell r="BZ642" t="str">
            <v>x</v>
          </cell>
          <cell r="CA642" t="str">
            <v>x</v>
          </cell>
          <cell r="CB642" t="str">
            <v>x</v>
          </cell>
          <cell r="CC642">
            <v>1</v>
          </cell>
          <cell r="CD642">
            <v>0</v>
          </cell>
          <cell r="CE642">
            <v>0</v>
          </cell>
          <cell r="CF642">
            <v>0</v>
          </cell>
          <cell r="CG642">
            <v>0</v>
          </cell>
          <cell r="CH642">
            <v>0</v>
          </cell>
          <cell r="CI642">
            <v>0</v>
          </cell>
          <cell r="CJ642">
            <v>0</v>
          </cell>
          <cell r="CK642">
            <v>0</v>
          </cell>
          <cell r="CL642">
            <v>0</v>
          </cell>
          <cell r="CM642">
            <v>0</v>
          </cell>
          <cell r="CN642">
            <v>0</v>
          </cell>
          <cell r="CO642">
            <v>0</v>
          </cell>
        </row>
        <row r="643">
          <cell r="B643" t="str">
            <v>A2135192-07-08</v>
          </cell>
          <cell r="C643" t="str">
            <v>Ventech</v>
          </cell>
          <cell r="D643" t="str">
            <v>Jazmines</v>
          </cell>
          <cell r="E643">
            <v>0</v>
          </cell>
          <cell r="F643">
            <v>0</v>
          </cell>
          <cell r="G643">
            <v>0</v>
          </cell>
          <cell r="H643" t="str">
            <v>Audrey</v>
          </cell>
          <cell r="I643" t="str">
            <v>4653034-12-00576</v>
          </cell>
          <cell r="J643">
            <v>0</v>
          </cell>
          <cell r="K643">
            <v>0</v>
          </cell>
          <cell r="L643">
            <v>0</v>
          </cell>
          <cell r="M643">
            <v>2</v>
          </cell>
          <cell r="N643" t="str">
            <v>LMV-311</v>
          </cell>
          <cell r="O643">
            <v>117144</v>
          </cell>
          <cell r="P643">
            <v>0</v>
          </cell>
          <cell r="Q643" t="str">
            <v>MCPX</v>
          </cell>
          <cell r="R643" t="str">
            <v>PB</v>
          </cell>
          <cell r="S643" t="str">
            <v>N</v>
          </cell>
          <cell r="T643" t="str">
            <v>N</v>
          </cell>
          <cell r="U643">
            <v>0</v>
          </cell>
          <cell r="V643">
            <v>41033</v>
          </cell>
          <cell r="W643">
            <v>41166</v>
          </cell>
          <cell r="X643">
            <v>41180</v>
          </cell>
          <cell r="Y643">
            <v>0</v>
          </cell>
          <cell r="Z643">
            <v>41040</v>
          </cell>
          <cell r="AA643">
            <v>41040</v>
          </cell>
          <cell r="AB643">
            <v>41040</v>
          </cell>
          <cell r="AC643">
            <v>41068</v>
          </cell>
          <cell r="AD643">
            <v>41082</v>
          </cell>
          <cell r="AE643">
            <v>41111</v>
          </cell>
          <cell r="AF643">
            <v>41114</v>
          </cell>
          <cell r="AG643">
            <v>0</v>
          </cell>
          <cell r="AH643">
            <v>41150</v>
          </cell>
          <cell r="AI643" t="str">
            <v>-</v>
          </cell>
          <cell r="AJ643">
            <v>58</v>
          </cell>
          <cell r="AK643">
            <v>21</v>
          </cell>
          <cell r="AL643">
            <v>0</v>
          </cell>
          <cell r="AM643">
            <v>0</v>
          </cell>
          <cell r="AN643">
            <v>0</v>
          </cell>
          <cell r="AO643">
            <v>0</v>
          </cell>
          <cell r="AP643">
            <v>0</v>
          </cell>
          <cell r="AQ643">
            <v>0</v>
          </cell>
          <cell r="AR643">
            <v>0</v>
          </cell>
          <cell r="AS643">
            <v>0</v>
          </cell>
          <cell r="AT643">
            <v>0</v>
          </cell>
          <cell r="AU643">
            <v>0</v>
          </cell>
          <cell r="AV643">
            <v>41124</v>
          </cell>
          <cell r="AW643">
            <v>0</v>
          </cell>
          <cell r="AX643">
            <v>41136</v>
          </cell>
          <cell r="AY643">
            <v>41180</v>
          </cell>
          <cell r="AZ643">
            <v>147</v>
          </cell>
          <cell r="BA643">
            <v>66</v>
          </cell>
          <cell r="BB643" t="str">
            <v>Late</v>
          </cell>
          <cell r="BC643" t="str">
            <v/>
          </cell>
          <cell r="BD643" t="str">
            <v>EXW</v>
          </cell>
          <cell r="BE643" t="str">
            <v>ARVADA</v>
          </cell>
          <cell r="BF643" t="str">
            <v>Iraq</v>
          </cell>
          <cell r="BG643">
            <v>0</v>
          </cell>
          <cell r="BH643" t="str">
            <v>WI</v>
          </cell>
          <cell r="BI643">
            <v>0</v>
          </cell>
          <cell r="BJ643">
            <v>41040</v>
          </cell>
          <cell r="BK643">
            <v>41047</v>
          </cell>
          <cell r="BL643">
            <v>41049</v>
          </cell>
          <cell r="BM643">
            <v>41061</v>
          </cell>
          <cell r="BN643">
            <v>41194</v>
          </cell>
          <cell r="BO643">
            <v>41201</v>
          </cell>
          <cell r="BP643" t="str">
            <v>x</v>
          </cell>
          <cell r="BQ643" t="str">
            <v>x</v>
          </cell>
          <cell r="BR643" t="str">
            <v>x</v>
          </cell>
          <cell r="BS643" t="str">
            <v>x</v>
          </cell>
          <cell r="BT643" t="str">
            <v>x</v>
          </cell>
          <cell r="BU643">
            <v>41262</v>
          </cell>
          <cell r="BV643">
            <v>41269</v>
          </cell>
          <cell r="BW643">
            <v>0</v>
          </cell>
          <cell r="BX643">
            <v>0</v>
          </cell>
          <cell r="BY643">
            <v>0</v>
          </cell>
          <cell r="BZ643" t="str">
            <v>x</v>
          </cell>
          <cell r="CA643" t="str">
            <v>x</v>
          </cell>
          <cell r="CB643" t="str">
            <v>x</v>
          </cell>
          <cell r="CC643">
            <v>1</v>
          </cell>
          <cell r="CD643">
            <v>0</v>
          </cell>
          <cell r="CE643">
            <v>0</v>
          </cell>
          <cell r="CF643">
            <v>0</v>
          </cell>
          <cell r="CG643">
            <v>0</v>
          </cell>
          <cell r="CH643">
            <v>0</v>
          </cell>
          <cell r="CI643">
            <v>0</v>
          </cell>
          <cell r="CJ643">
            <v>0</v>
          </cell>
          <cell r="CK643">
            <v>0</v>
          </cell>
          <cell r="CL643">
            <v>0</v>
          </cell>
          <cell r="CM643">
            <v>0</v>
          </cell>
          <cell r="CN643">
            <v>0</v>
          </cell>
          <cell r="CO643">
            <v>0</v>
          </cell>
        </row>
        <row r="644">
          <cell r="B644" t="str">
            <v>C2105287-01</v>
          </cell>
          <cell r="C644" t="str">
            <v>Williams Energy</v>
          </cell>
          <cell r="D644" t="str">
            <v>Nelson</v>
          </cell>
          <cell r="E644">
            <v>0</v>
          </cell>
          <cell r="F644">
            <v>0</v>
          </cell>
          <cell r="G644">
            <v>0</v>
          </cell>
          <cell r="H644" t="str">
            <v>Christina</v>
          </cell>
          <cell r="I644">
            <v>5003</v>
          </cell>
          <cell r="J644" t="str">
            <v>9K-9-C</v>
          </cell>
          <cell r="K644">
            <v>0</v>
          </cell>
          <cell r="L644">
            <v>0</v>
          </cell>
          <cell r="M644">
            <v>1</v>
          </cell>
          <cell r="N644" t="str">
            <v>LMC343</v>
          </cell>
          <cell r="O644">
            <v>526676</v>
          </cell>
          <cell r="P644">
            <v>0</v>
          </cell>
          <cell r="Q644" t="str">
            <v>MCPX</v>
          </cell>
          <cell r="R644" t="str">
            <v>CF</v>
          </cell>
          <cell r="S644" t="str">
            <v>Y</v>
          </cell>
          <cell r="T644" t="str">
            <v>N</v>
          </cell>
          <cell r="U644">
            <v>0</v>
          </cell>
          <cell r="V644">
            <v>40960</v>
          </cell>
          <cell r="W644">
            <v>41212</v>
          </cell>
          <cell r="X644">
            <v>41242</v>
          </cell>
          <cell r="Y644">
            <v>0</v>
          </cell>
          <cell r="Z644">
            <v>40967</v>
          </cell>
          <cell r="AA644">
            <v>40967</v>
          </cell>
          <cell r="AB644">
            <v>40974</v>
          </cell>
          <cell r="AC644">
            <v>41116</v>
          </cell>
          <cell r="AD644">
            <v>41130</v>
          </cell>
          <cell r="AE644">
            <v>41107</v>
          </cell>
          <cell r="AF644">
            <v>41114</v>
          </cell>
          <cell r="AG644">
            <v>0</v>
          </cell>
          <cell r="AH644">
            <v>41212</v>
          </cell>
          <cell r="AI644" t="str">
            <v>-</v>
          </cell>
          <cell r="AJ644">
            <v>111</v>
          </cell>
          <cell r="AK644">
            <v>40.285714285714285</v>
          </cell>
          <cell r="AL644">
            <v>0</v>
          </cell>
          <cell r="AM644">
            <v>0</v>
          </cell>
          <cell r="AN644">
            <v>0</v>
          </cell>
          <cell r="AO644">
            <v>0</v>
          </cell>
          <cell r="AP644">
            <v>0</v>
          </cell>
          <cell r="AQ644">
            <v>0</v>
          </cell>
          <cell r="AR644">
            <v>41110</v>
          </cell>
          <cell r="AS644">
            <v>0</v>
          </cell>
          <cell r="AT644">
            <v>0</v>
          </cell>
          <cell r="AU644">
            <v>0</v>
          </cell>
          <cell r="AV644">
            <v>41162</v>
          </cell>
          <cell r="AW644">
            <v>0</v>
          </cell>
          <cell r="AX644">
            <v>41192</v>
          </cell>
          <cell r="AY644">
            <v>41241</v>
          </cell>
          <cell r="AZ644">
            <v>281</v>
          </cell>
          <cell r="BA644">
            <v>145</v>
          </cell>
          <cell r="BB644" t="str">
            <v>Late</v>
          </cell>
          <cell r="BC644" t="str">
            <v/>
          </cell>
          <cell r="BD644" t="str">
            <v>FCA</v>
          </cell>
          <cell r="BE644" t="str">
            <v>ARVADA</v>
          </cell>
          <cell r="BF644" t="str">
            <v>CANADA</v>
          </cell>
          <cell r="BG644">
            <v>0</v>
          </cell>
          <cell r="BH644">
            <v>0</v>
          </cell>
          <cell r="BI644">
            <v>0</v>
          </cell>
          <cell r="BJ644">
            <v>40967</v>
          </cell>
          <cell r="BK644">
            <v>40974</v>
          </cell>
          <cell r="BL644">
            <v>40990</v>
          </cell>
          <cell r="BM644">
            <v>40988</v>
          </cell>
          <cell r="BN644">
            <v>41270</v>
          </cell>
          <cell r="BO644">
            <v>41277</v>
          </cell>
          <cell r="BP644" t="str">
            <v>X</v>
          </cell>
          <cell r="BQ644" t="str">
            <v>X</v>
          </cell>
          <cell r="BR644" t="str">
            <v>X</v>
          </cell>
          <cell r="BS644" t="str">
            <v>X</v>
          </cell>
          <cell r="BT644" t="str">
            <v>X</v>
          </cell>
          <cell r="BU644" t="str">
            <v>X</v>
          </cell>
          <cell r="BV644" t="str">
            <v>X</v>
          </cell>
          <cell r="BW644">
            <v>0</v>
          </cell>
          <cell r="BX644">
            <v>0</v>
          </cell>
          <cell r="BY644">
            <v>0</v>
          </cell>
          <cell r="BZ644" t="str">
            <v>X</v>
          </cell>
          <cell r="CA644" t="str">
            <v>X</v>
          </cell>
          <cell r="CB644" t="str">
            <v>X</v>
          </cell>
          <cell r="CC644">
            <v>1</v>
          </cell>
          <cell r="CD644" t="str">
            <v>This was Shara's project</v>
          </cell>
          <cell r="CE644">
            <v>0</v>
          </cell>
          <cell r="CF644">
            <v>0</v>
          </cell>
          <cell r="CG644">
            <v>0</v>
          </cell>
          <cell r="CH644">
            <v>0</v>
          </cell>
          <cell r="CI644">
            <v>0</v>
          </cell>
          <cell r="CJ644">
            <v>0</v>
          </cell>
          <cell r="CK644">
            <v>0</v>
          </cell>
          <cell r="CL644">
            <v>0</v>
          </cell>
          <cell r="CM644">
            <v>0</v>
          </cell>
          <cell r="CN644">
            <v>0</v>
          </cell>
          <cell r="CO644">
            <v>0</v>
          </cell>
        </row>
        <row r="645">
          <cell r="B645" t="str">
            <v>C2144212-01</v>
          </cell>
          <cell r="C645" t="str">
            <v>Technip/Exxon Mobil</v>
          </cell>
          <cell r="D645" t="str">
            <v>Fox</v>
          </cell>
          <cell r="E645">
            <v>0</v>
          </cell>
          <cell r="F645">
            <v>0</v>
          </cell>
          <cell r="G645">
            <v>0</v>
          </cell>
          <cell r="H645" t="str">
            <v>Michelle</v>
          </cell>
          <cell r="I645" t="str">
            <v>DH022163P22640</v>
          </cell>
          <cell r="J645" t="str">
            <v>C-2015</v>
          </cell>
          <cell r="K645">
            <v>0</v>
          </cell>
          <cell r="L645">
            <v>0</v>
          </cell>
          <cell r="M645">
            <v>2</v>
          </cell>
          <cell r="N645" t="str">
            <v>LMC-341</v>
          </cell>
          <cell r="O645">
            <v>349645.5</v>
          </cell>
          <cell r="P645">
            <v>0</v>
          </cell>
          <cell r="Q645" t="str">
            <v>MCPX</v>
          </cell>
          <cell r="R645" t="str">
            <v>CC</v>
          </cell>
          <cell r="S645" t="str">
            <v>Y</v>
          </cell>
          <cell r="T645" t="str">
            <v>N</v>
          </cell>
          <cell r="U645">
            <v>0</v>
          </cell>
          <cell r="V645">
            <v>41054</v>
          </cell>
          <cell r="W645">
            <v>41210</v>
          </cell>
          <cell r="X645">
            <v>41264</v>
          </cell>
          <cell r="Y645">
            <v>0</v>
          </cell>
          <cell r="Z645">
            <v>41061</v>
          </cell>
          <cell r="AA645">
            <v>41061</v>
          </cell>
          <cell r="AB645">
            <v>41068</v>
          </cell>
          <cell r="AC645">
            <v>41152</v>
          </cell>
          <cell r="AD645">
            <v>41166</v>
          </cell>
          <cell r="AE645">
            <v>41111</v>
          </cell>
          <cell r="AF645">
            <v>41115</v>
          </cell>
          <cell r="AG645">
            <v>0</v>
          </cell>
          <cell r="AH645">
            <v>41234</v>
          </cell>
          <cell r="AI645" t="str">
            <v>-</v>
          </cell>
          <cell r="AJ645">
            <v>44</v>
          </cell>
          <cell r="AK645">
            <v>30</v>
          </cell>
          <cell r="AL645">
            <v>0</v>
          </cell>
          <cell r="AM645">
            <v>0</v>
          </cell>
          <cell r="AN645">
            <v>0</v>
          </cell>
          <cell r="AO645">
            <v>0</v>
          </cell>
          <cell r="AP645">
            <v>0</v>
          </cell>
          <cell r="AQ645">
            <v>0</v>
          </cell>
          <cell r="AR645">
            <v>41131</v>
          </cell>
          <cell r="AS645">
            <v>0</v>
          </cell>
          <cell r="AT645">
            <v>0</v>
          </cell>
          <cell r="AU645">
            <v>0</v>
          </cell>
          <cell r="AV645">
            <v>41162</v>
          </cell>
          <cell r="AW645">
            <v>0</v>
          </cell>
          <cell r="AX645">
            <v>41183</v>
          </cell>
          <cell r="AY645">
            <v>41274</v>
          </cell>
          <cell r="AZ645">
            <v>220</v>
          </cell>
          <cell r="BA645">
            <v>77</v>
          </cell>
          <cell r="BB645" t="str">
            <v>Late</v>
          </cell>
          <cell r="BC645" t="str">
            <v/>
          </cell>
          <cell r="BD645" t="str">
            <v>FCA</v>
          </cell>
          <cell r="BE645" t="str">
            <v>ARVADA</v>
          </cell>
          <cell r="BF645" t="str">
            <v>USA</v>
          </cell>
          <cell r="BG645">
            <v>0</v>
          </cell>
          <cell r="BH645" t="str">
            <v>SI</v>
          </cell>
          <cell r="BI645">
            <v>0</v>
          </cell>
          <cell r="BJ645">
            <v>41061</v>
          </cell>
          <cell r="BK645">
            <v>41068</v>
          </cell>
          <cell r="BL645">
            <v>41084</v>
          </cell>
          <cell r="BM645">
            <v>41082</v>
          </cell>
          <cell r="BN645">
            <v>41278</v>
          </cell>
          <cell r="BO645">
            <v>41285</v>
          </cell>
          <cell r="BP645">
            <v>41059</v>
          </cell>
          <cell r="BQ645">
            <v>41074</v>
          </cell>
          <cell r="BR645">
            <v>40996</v>
          </cell>
          <cell r="BS645">
            <v>41086</v>
          </cell>
          <cell r="BT645">
            <v>41416</v>
          </cell>
          <cell r="BU645">
            <v>41318</v>
          </cell>
          <cell r="BV645">
            <v>41318</v>
          </cell>
          <cell r="BW645">
            <v>0</v>
          </cell>
          <cell r="BX645">
            <v>0</v>
          </cell>
          <cell r="BY645">
            <v>0</v>
          </cell>
          <cell r="BZ645">
            <v>41271</v>
          </cell>
          <cell r="CA645">
            <v>41231</v>
          </cell>
          <cell r="CB645" t="str">
            <v>X</v>
          </cell>
          <cell r="CC645">
            <v>1</v>
          </cell>
          <cell r="CD645" t="str">
            <v>FD &amp; AM has been submitted</v>
          </cell>
          <cell r="CE645">
            <v>0</v>
          </cell>
          <cell r="CF645">
            <v>0</v>
          </cell>
          <cell r="CG645">
            <v>0</v>
          </cell>
          <cell r="CH645">
            <v>0</v>
          </cell>
          <cell r="CI645">
            <v>0</v>
          </cell>
          <cell r="CJ645">
            <v>0</v>
          </cell>
          <cell r="CK645">
            <v>0</v>
          </cell>
          <cell r="CL645">
            <v>0</v>
          </cell>
          <cell r="CM645">
            <v>0</v>
          </cell>
          <cell r="CN645">
            <v>0</v>
          </cell>
          <cell r="CO645">
            <v>0</v>
          </cell>
        </row>
        <row r="646">
          <cell r="B646" t="str">
            <v>C2144212-02</v>
          </cell>
          <cell r="C646" t="str">
            <v>Technip/Exxon Mobil</v>
          </cell>
          <cell r="D646" t="str">
            <v>Fox</v>
          </cell>
          <cell r="E646">
            <v>0</v>
          </cell>
          <cell r="F646">
            <v>0</v>
          </cell>
          <cell r="G646">
            <v>0</v>
          </cell>
          <cell r="H646" t="str">
            <v>Michelle</v>
          </cell>
          <cell r="I646" t="str">
            <v>DH022163P22640</v>
          </cell>
          <cell r="J646" t="str">
            <v>C-2015</v>
          </cell>
          <cell r="K646">
            <v>0</v>
          </cell>
          <cell r="L646">
            <v>0</v>
          </cell>
          <cell r="M646">
            <v>2</v>
          </cell>
          <cell r="N646" t="str">
            <v>LMC-341</v>
          </cell>
          <cell r="O646">
            <v>191887</v>
          </cell>
          <cell r="P646">
            <v>0</v>
          </cell>
          <cell r="Q646" t="str">
            <v>MCPX</v>
          </cell>
          <cell r="R646" t="str">
            <v>CC</v>
          </cell>
          <cell r="S646" t="str">
            <v>Y</v>
          </cell>
          <cell r="T646" t="str">
            <v>N</v>
          </cell>
          <cell r="U646">
            <v>0</v>
          </cell>
          <cell r="V646">
            <v>41054</v>
          </cell>
          <cell r="W646">
            <v>41210</v>
          </cell>
          <cell r="X646">
            <v>41264</v>
          </cell>
          <cell r="Y646">
            <v>0</v>
          </cell>
          <cell r="Z646">
            <v>41061</v>
          </cell>
          <cell r="AA646">
            <v>41061</v>
          </cell>
          <cell r="AB646">
            <v>41068</v>
          </cell>
          <cell r="AC646">
            <v>41152</v>
          </cell>
          <cell r="AD646">
            <v>41166</v>
          </cell>
          <cell r="AE646">
            <v>41111</v>
          </cell>
          <cell r="AF646">
            <v>41115</v>
          </cell>
          <cell r="AG646">
            <v>0</v>
          </cell>
          <cell r="AH646">
            <v>41234</v>
          </cell>
          <cell r="AI646" t="str">
            <v>-</v>
          </cell>
          <cell r="AJ646">
            <v>44</v>
          </cell>
          <cell r="AK646">
            <v>30</v>
          </cell>
          <cell r="AL646">
            <v>0</v>
          </cell>
          <cell r="AM646">
            <v>0</v>
          </cell>
          <cell r="AN646">
            <v>0</v>
          </cell>
          <cell r="AO646">
            <v>0</v>
          </cell>
          <cell r="AP646">
            <v>0</v>
          </cell>
          <cell r="AQ646">
            <v>0</v>
          </cell>
          <cell r="AR646">
            <v>41131</v>
          </cell>
          <cell r="AS646">
            <v>0</v>
          </cell>
          <cell r="AT646">
            <v>0</v>
          </cell>
          <cell r="AU646">
            <v>0</v>
          </cell>
          <cell r="AV646">
            <v>41170</v>
          </cell>
          <cell r="AW646">
            <v>0</v>
          </cell>
          <cell r="AX646">
            <v>41183</v>
          </cell>
          <cell r="AY646">
            <v>41274</v>
          </cell>
          <cell r="AZ646">
            <v>220</v>
          </cell>
          <cell r="BA646">
            <v>83</v>
          </cell>
          <cell r="BB646" t="str">
            <v>Late</v>
          </cell>
          <cell r="BC646" t="str">
            <v/>
          </cell>
          <cell r="BD646" t="str">
            <v>FCA</v>
          </cell>
          <cell r="BE646" t="str">
            <v>ARVADA</v>
          </cell>
          <cell r="BF646" t="str">
            <v>USA</v>
          </cell>
          <cell r="BG646">
            <v>0</v>
          </cell>
          <cell r="BH646" t="str">
            <v>SI</v>
          </cell>
          <cell r="BI646">
            <v>0</v>
          </cell>
          <cell r="BJ646">
            <v>41061</v>
          </cell>
          <cell r="BK646">
            <v>41068</v>
          </cell>
          <cell r="BL646">
            <v>41084</v>
          </cell>
          <cell r="BM646">
            <v>41082</v>
          </cell>
          <cell r="BN646">
            <v>41278</v>
          </cell>
          <cell r="BO646">
            <v>41285</v>
          </cell>
          <cell r="BP646">
            <v>41059</v>
          </cell>
          <cell r="BQ646">
            <v>41074</v>
          </cell>
          <cell r="BR646">
            <v>40996</v>
          </cell>
          <cell r="BS646">
            <v>41086</v>
          </cell>
          <cell r="BT646">
            <v>41416</v>
          </cell>
          <cell r="BU646">
            <v>41318</v>
          </cell>
          <cell r="BV646">
            <v>41318</v>
          </cell>
          <cell r="BW646">
            <v>0</v>
          </cell>
          <cell r="BX646">
            <v>0</v>
          </cell>
          <cell r="BY646">
            <v>0</v>
          </cell>
          <cell r="BZ646">
            <v>41271</v>
          </cell>
          <cell r="CA646">
            <v>41231</v>
          </cell>
          <cell r="CB646" t="str">
            <v>X</v>
          </cell>
          <cell r="CC646">
            <v>1</v>
          </cell>
          <cell r="CD646" t="str">
            <v>FD &amp; AM has been submitted</v>
          </cell>
          <cell r="CE646">
            <v>0</v>
          </cell>
          <cell r="CF646">
            <v>0</v>
          </cell>
          <cell r="CG646">
            <v>0</v>
          </cell>
          <cell r="CH646">
            <v>0</v>
          </cell>
          <cell r="CI646">
            <v>0</v>
          </cell>
          <cell r="CJ646">
            <v>0</v>
          </cell>
          <cell r="CK646">
            <v>0</v>
          </cell>
          <cell r="CL646">
            <v>0</v>
          </cell>
          <cell r="CM646">
            <v>0</v>
          </cell>
          <cell r="CN646">
            <v>0</v>
          </cell>
          <cell r="CO646">
            <v>0</v>
          </cell>
        </row>
        <row r="647">
          <cell r="B647" t="str">
            <v>A2160386</v>
          </cell>
          <cell r="C647" t="str">
            <v>GPM, Inc.</v>
          </cell>
          <cell r="D647" t="str">
            <v>Kanous</v>
          </cell>
          <cell r="E647">
            <v>0</v>
          </cell>
          <cell r="F647">
            <v>0</v>
          </cell>
          <cell r="G647">
            <v>0</v>
          </cell>
          <cell r="H647" t="str">
            <v>Madeleine</v>
          </cell>
          <cell r="I647" t="str">
            <v>PO-18114</v>
          </cell>
          <cell r="J647">
            <v>0</v>
          </cell>
          <cell r="K647">
            <v>0</v>
          </cell>
          <cell r="L647">
            <v>0</v>
          </cell>
          <cell r="M647">
            <v>3</v>
          </cell>
          <cell r="N647" t="str">
            <v>CONV</v>
          </cell>
          <cell r="O647">
            <v>67447.649999999994</v>
          </cell>
          <cell r="P647">
            <v>0</v>
          </cell>
          <cell r="Q647" t="str">
            <v>STD</v>
          </cell>
          <cell r="R647" t="str">
            <v>PA</v>
          </cell>
          <cell r="S647" t="str">
            <v>N</v>
          </cell>
          <cell r="T647" t="str">
            <v>N</v>
          </cell>
          <cell r="U647">
            <v>0</v>
          </cell>
          <cell r="V647">
            <v>41096</v>
          </cell>
          <cell r="W647">
            <v>41162</v>
          </cell>
          <cell r="X647">
            <v>40588</v>
          </cell>
          <cell r="Y647">
            <v>0</v>
          </cell>
          <cell r="Z647">
            <v>41103</v>
          </cell>
          <cell r="AA647">
            <v>41103</v>
          </cell>
          <cell r="AB647">
            <v>41103</v>
          </cell>
          <cell r="AC647">
            <v>40476</v>
          </cell>
          <cell r="AD647">
            <v>40490</v>
          </cell>
          <cell r="AE647">
            <v>41114</v>
          </cell>
          <cell r="AF647">
            <v>41117</v>
          </cell>
          <cell r="AG647">
            <v>0</v>
          </cell>
          <cell r="AH647">
            <v>40558</v>
          </cell>
          <cell r="AI647" t="str">
            <v>-</v>
          </cell>
          <cell r="AJ647">
            <v>16</v>
          </cell>
          <cell r="AK647">
            <v>-72.571428571428569</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40600</v>
          </cell>
          <cell r="AZ647">
            <v>-496</v>
          </cell>
          <cell r="BA647" t="str">
            <v/>
          </cell>
          <cell r="BB647" t="str">
            <v/>
          </cell>
          <cell r="BC647" t="str">
            <v/>
          </cell>
          <cell r="BD647" t="str">
            <v>FOB</v>
          </cell>
          <cell r="BE647" t="str">
            <v>Arvada</v>
          </cell>
          <cell r="BF647" t="str">
            <v>USA</v>
          </cell>
          <cell r="BG647">
            <v>0</v>
          </cell>
          <cell r="BH647" t="str">
            <v>WA</v>
          </cell>
          <cell r="BI647">
            <v>0</v>
          </cell>
          <cell r="BJ647">
            <v>41103</v>
          </cell>
          <cell r="BK647">
            <v>41110</v>
          </cell>
          <cell r="BL647">
            <v>41110</v>
          </cell>
          <cell r="BM647">
            <v>41124</v>
          </cell>
          <cell r="BN647">
            <v>40602</v>
          </cell>
          <cell r="BO647">
            <v>40609</v>
          </cell>
          <cell r="BP647" t="str">
            <v>X</v>
          </cell>
          <cell r="BQ647" t="str">
            <v>X</v>
          </cell>
          <cell r="BR647" t="str">
            <v>X</v>
          </cell>
          <cell r="BS647" t="str">
            <v>X</v>
          </cell>
          <cell r="BT647" t="str">
            <v>X</v>
          </cell>
          <cell r="BU647">
            <v>41205</v>
          </cell>
          <cell r="BV647" t="str">
            <v>X</v>
          </cell>
          <cell r="BW647">
            <v>0</v>
          </cell>
          <cell r="BX647">
            <v>0</v>
          </cell>
          <cell r="BY647">
            <v>0</v>
          </cell>
          <cell r="BZ647" t="str">
            <v>X</v>
          </cell>
          <cell r="CA647" t="str">
            <v>X</v>
          </cell>
          <cell r="CB647" t="str">
            <v>X</v>
          </cell>
          <cell r="CC647">
            <v>1</v>
          </cell>
          <cell r="CD647">
            <v>0</v>
          </cell>
          <cell r="CE647">
            <v>0</v>
          </cell>
          <cell r="CF647">
            <v>0</v>
          </cell>
          <cell r="CG647">
            <v>0</v>
          </cell>
          <cell r="CH647">
            <v>0</v>
          </cell>
          <cell r="CI647">
            <v>0</v>
          </cell>
          <cell r="CJ647">
            <v>0</v>
          </cell>
          <cell r="CK647">
            <v>0</v>
          </cell>
          <cell r="CL647">
            <v>0</v>
          </cell>
          <cell r="CM647">
            <v>0</v>
          </cell>
          <cell r="CN647">
            <v>0</v>
          </cell>
          <cell r="CO647">
            <v>0</v>
          </cell>
        </row>
        <row r="648">
          <cell r="B648" t="str">
            <v>A2072296-01-02</v>
          </cell>
          <cell r="C648" t="str">
            <v>Arabian Chevron/ c/o Jacobs Engineering, Inc.</v>
          </cell>
          <cell r="D648" t="str">
            <v>Elkins</v>
          </cell>
          <cell r="E648">
            <v>0</v>
          </cell>
          <cell r="F648">
            <v>0</v>
          </cell>
          <cell r="G648">
            <v>0</v>
          </cell>
          <cell r="H648" t="str">
            <v>Shara</v>
          </cell>
          <cell r="I648" t="str">
            <v>58KG8260-HH052628 REV. 01</v>
          </cell>
          <cell r="J648">
            <v>0</v>
          </cell>
          <cell r="K648">
            <v>0</v>
          </cell>
          <cell r="L648">
            <v>0</v>
          </cell>
          <cell r="M648">
            <v>3</v>
          </cell>
          <cell r="N648" t="str">
            <v>BMP-311</v>
          </cell>
          <cell r="O648">
            <v>254674</v>
          </cell>
          <cell r="P648">
            <v>0</v>
          </cell>
          <cell r="Q648" t="str">
            <v>CPX</v>
          </cell>
          <cell r="R648" t="str">
            <v>PC</v>
          </cell>
          <cell r="S648" t="str">
            <v>Y</v>
          </cell>
          <cell r="T648" t="str">
            <v>N</v>
          </cell>
          <cell r="U648">
            <v>0</v>
          </cell>
          <cell r="V648">
            <v>40875</v>
          </cell>
          <cell r="W648">
            <v>41187</v>
          </cell>
          <cell r="X648">
            <v>41257</v>
          </cell>
          <cell r="Y648">
            <v>0</v>
          </cell>
          <cell r="Z648">
            <v>40882</v>
          </cell>
          <cell r="AA648">
            <v>40882</v>
          </cell>
          <cell r="AB648">
            <v>40882</v>
          </cell>
          <cell r="AC648">
            <v>41145</v>
          </cell>
          <cell r="AD648">
            <v>41159</v>
          </cell>
          <cell r="AE648">
            <v>41115</v>
          </cell>
          <cell r="AF648">
            <v>41118</v>
          </cell>
          <cell r="AG648">
            <v>0</v>
          </cell>
          <cell r="AH648">
            <v>41227</v>
          </cell>
          <cell r="AI648" t="str">
            <v>-</v>
          </cell>
          <cell r="AJ648">
            <v>175</v>
          </cell>
          <cell r="AK648">
            <v>54.571428571428569</v>
          </cell>
          <cell r="AL648">
            <v>0</v>
          </cell>
          <cell r="AM648">
            <v>0</v>
          </cell>
          <cell r="AN648">
            <v>0</v>
          </cell>
          <cell r="AO648">
            <v>0</v>
          </cell>
          <cell r="AP648">
            <v>0</v>
          </cell>
          <cell r="AQ648">
            <v>0</v>
          </cell>
          <cell r="AR648">
            <v>0</v>
          </cell>
          <cell r="AS648">
            <v>0</v>
          </cell>
          <cell r="AT648">
            <v>0</v>
          </cell>
          <cell r="AU648">
            <v>0</v>
          </cell>
          <cell r="AV648">
            <v>41148</v>
          </cell>
          <cell r="AW648">
            <v>0</v>
          </cell>
          <cell r="AX648">
            <v>41152</v>
          </cell>
          <cell r="AY648">
            <v>41247</v>
          </cell>
          <cell r="AZ648">
            <v>372</v>
          </cell>
          <cell r="BA648">
            <v>196</v>
          </cell>
          <cell r="BB648" t="str">
            <v>Late</v>
          </cell>
          <cell r="BC648" t="str">
            <v/>
          </cell>
          <cell r="BD648" t="str">
            <v>FCA</v>
          </cell>
          <cell r="BE648" t="str">
            <v>ARVADA</v>
          </cell>
          <cell r="BF648" t="str">
            <v>Saudi Arabia</v>
          </cell>
          <cell r="BG648">
            <v>0</v>
          </cell>
          <cell r="BH648">
            <v>0</v>
          </cell>
          <cell r="BI648">
            <v>0</v>
          </cell>
          <cell r="BJ648">
            <v>40882</v>
          </cell>
          <cell r="BK648">
            <v>40889</v>
          </cell>
          <cell r="BL648">
            <v>40898</v>
          </cell>
          <cell r="BM648">
            <v>40903</v>
          </cell>
          <cell r="BN648">
            <v>41271</v>
          </cell>
          <cell r="BO648">
            <v>41278</v>
          </cell>
          <cell r="BP648" t="str">
            <v>X</v>
          </cell>
          <cell r="BQ648" t="str">
            <v>X</v>
          </cell>
          <cell r="BR648" t="str">
            <v>X</v>
          </cell>
          <cell r="BS648" t="str">
            <v>X</v>
          </cell>
          <cell r="BT648" t="str">
            <v>X</v>
          </cell>
          <cell r="BU648" t="str">
            <v>X</v>
          </cell>
          <cell r="BV648" t="str">
            <v>X</v>
          </cell>
          <cell r="BW648">
            <v>0</v>
          </cell>
          <cell r="BX648">
            <v>0</v>
          </cell>
          <cell r="BY648">
            <v>0</v>
          </cell>
          <cell r="BZ648" t="str">
            <v>X</v>
          </cell>
          <cell r="CA648" t="str">
            <v>X</v>
          </cell>
          <cell r="CB648" t="str">
            <v>X</v>
          </cell>
          <cell r="CC648">
            <v>1</v>
          </cell>
          <cell r="CD648">
            <v>0</v>
          </cell>
          <cell r="CE648">
            <v>0</v>
          </cell>
          <cell r="CF648">
            <v>0</v>
          </cell>
          <cell r="CG648">
            <v>0</v>
          </cell>
          <cell r="CH648">
            <v>0</v>
          </cell>
          <cell r="CI648">
            <v>0</v>
          </cell>
          <cell r="CJ648">
            <v>0</v>
          </cell>
          <cell r="CK648">
            <v>0</v>
          </cell>
          <cell r="CL648">
            <v>0</v>
          </cell>
          <cell r="CM648">
            <v>0</v>
          </cell>
          <cell r="CN648">
            <v>0</v>
          </cell>
          <cell r="CO648">
            <v>0</v>
          </cell>
        </row>
        <row r="649">
          <cell r="B649" t="str">
            <v>A1999708-05</v>
          </cell>
          <cell r="C649" t="str">
            <v>Indian Oil Corp Ltd</v>
          </cell>
          <cell r="D649" t="str">
            <v>Kennedy</v>
          </cell>
          <cell r="E649">
            <v>0</v>
          </cell>
          <cell r="F649">
            <v>0</v>
          </cell>
          <cell r="G649">
            <v>0</v>
          </cell>
          <cell r="H649" t="str">
            <v>Christina</v>
          </cell>
          <cell r="I649" t="str">
            <v>FOA#4302/614</v>
          </cell>
          <cell r="J649">
            <v>0</v>
          </cell>
          <cell r="K649">
            <v>0</v>
          </cell>
          <cell r="L649">
            <v>0</v>
          </cell>
          <cell r="M649">
            <v>1</v>
          </cell>
          <cell r="N649" t="str">
            <v>LMV-322</v>
          </cell>
          <cell r="O649">
            <v>201700.47</v>
          </cell>
          <cell r="P649">
            <v>0</v>
          </cell>
          <cell r="Q649" t="str">
            <v>CPX</v>
          </cell>
          <cell r="R649" t="str">
            <v>PB</v>
          </cell>
          <cell r="S649" t="str">
            <v>Y</v>
          </cell>
          <cell r="T649" t="str">
            <v>N</v>
          </cell>
          <cell r="U649">
            <v>0</v>
          </cell>
          <cell r="V649">
            <v>40694</v>
          </cell>
          <cell r="W649">
            <v>41173</v>
          </cell>
          <cell r="X649">
            <v>41197</v>
          </cell>
          <cell r="Y649">
            <v>0</v>
          </cell>
          <cell r="Z649">
            <v>40701</v>
          </cell>
          <cell r="AA649">
            <v>40701</v>
          </cell>
          <cell r="AB649">
            <v>40701</v>
          </cell>
          <cell r="AC649">
            <v>41085</v>
          </cell>
          <cell r="AD649">
            <v>41099</v>
          </cell>
          <cell r="AE649">
            <v>41118</v>
          </cell>
          <cell r="AF649">
            <v>41121</v>
          </cell>
          <cell r="AG649">
            <v>0</v>
          </cell>
          <cell r="AH649">
            <v>41167</v>
          </cell>
          <cell r="AI649" t="str">
            <v>-</v>
          </cell>
          <cell r="AJ649">
            <v>306</v>
          </cell>
          <cell r="AK649">
            <v>71.857142857142861</v>
          </cell>
          <cell r="AL649">
            <v>0</v>
          </cell>
          <cell r="AM649">
            <v>0</v>
          </cell>
          <cell r="AN649">
            <v>0</v>
          </cell>
          <cell r="AO649">
            <v>0</v>
          </cell>
          <cell r="AP649">
            <v>0</v>
          </cell>
          <cell r="AQ649">
            <v>0</v>
          </cell>
          <cell r="AR649">
            <v>0</v>
          </cell>
          <cell r="AS649">
            <v>0</v>
          </cell>
          <cell r="AT649">
            <v>0</v>
          </cell>
          <cell r="AU649">
            <v>0</v>
          </cell>
          <cell r="AV649">
            <v>41134</v>
          </cell>
          <cell r="AW649">
            <v>0</v>
          </cell>
          <cell r="AX649">
            <v>41135</v>
          </cell>
          <cell r="AY649">
            <v>41182</v>
          </cell>
          <cell r="AZ649">
            <v>488</v>
          </cell>
          <cell r="BA649">
            <v>315</v>
          </cell>
          <cell r="BB649" t="str">
            <v>Late</v>
          </cell>
          <cell r="BC649" t="str">
            <v/>
          </cell>
          <cell r="BD649" t="str">
            <v>FOB</v>
          </cell>
          <cell r="BE649" t="str">
            <v>Long Beach, CA</v>
          </cell>
          <cell r="BF649" t="str">
            <v>INDIA</v>
          </cell>
          <cell r="BG649">
            <v>0</v>
          </cell>
          <cell r="BH649">
            <v>0</v>
          </cell>
          <cell r="BI649">
            <v>0</v>
          </cell>
          <cell r="BJ649">
            <v>40701</v>
          </cell>
          <cell r="BK649">
            <v>40708</v>
          </cell>
          <cell r="BL649">
            <v>40710</v>
          </cell>
          <cell r="BM649">
            <v>40722</v>
          </cell>
          <cell r="BN649">
            <v>41211</v>
          </cell>
          <cell r="BO649">
            <v>41218</v>
          </cell>
          <cell r="BP649" t="str">
            <v>X</v>
          </cell>
          <cell r="BQ649">
            <v>40802</v>
          </cell>
          <cell r="BR649">
            <v>40798</v>
          </cell>
          <cell r="BS649" t="str">
            <v>X</v>
          </cell>
          <cell r="BT649" t="str">
            <v>X</v>
          </cell>
          <cell r="BU649">
            <v>41691</v>
          </cell>
          <cell r="BV649">
            <v>41534</v>
          </cell>
          <cell r="BW649">
            <v>0</v>
          </cell>
          <cell r="BX649">
            <v>0</v>
          </cell>
          <cell r="BY649">
            <v>0</v>
          </cell>
          <cell r="BZ649" t="str">
            <v>X</v>
          </cell>
          <cell r="CA649" t="str">
            <v>X</v>
          </cell>
          <cell r="CB649">
            <v>0</v>
          </cell>
          <cell r="CC649">
            <v>1</v>
          </cell>
          <cell r="CD649" t="str">
            <v>Mascot approval required by 17MAR2014</v>
          </cell>
          <cell r="CE649">
            <v>0</v>
          </cell>
          <cell r="CF649">
            <v>0</v>
          </cell>
          <cell r="CG649">
            <v>0</v>
          </cell>
          <cell r="CH649">
            <v>0</v>
          </cell>
          <cell r="CI649">
            <v>0</v>
          </cell>
          <cell r="CJ649">
            <v>0</v>
          </cell>
          <cell r="CK649">
            <v>0</v>
          </cell>
          <cell r="CL649">
            <v>0</v>
          </cell>
          <cell r="CM649">
            <v>0</v>
          </cell>
          <cell r="CN649">
            <v>0</v>
          </cell>
          <cell r="CO649">
            <v>0</v>
          </cell>
        </row>
        <row r="650">
          <cell r="B650" t="str">
            <v>C2121482-01</v>
          </cell>
          <cell r="C650" t="str">
            <v>Chevron</v>
          </cell>
          <cell r="D650" t="str">
            <v>Pastore</v>
          </cell>
          <cell r="E650">
            <v>0</v>
          </cell>
          <cell r="F650">
            <v>0</v>
          </cell>
          <cell r="G650">
            <v>0</v>
          </cell>
          <cell r="H650" t="str">
            <v>Christina</v>
          </cell>
          <cell r="I650">
            <v>10135733</v>
          </cell>
          <cell r="J650">
            <v>0</v>
          </cell>
          <cell r="K650">
            <v>0</v>
          </cell>
          <cell r="L650">
            <v>0</v>
          </cell>
          <cell r="M650">
            <v>1</v>
          </cell>
          <cell r="N650" t="str">
            <v>LMC347</v>
          </cell>
          <cell r="O650">
            <v>724354</v>
          </cell>
          <cell r="P650" t="str">
            <v>PP</v>
          </cell>
          <cell r="Q650" t="str">
            <v>CPX</v>
          </cell>
          <cell r="R650" t="str">
            <v>CD</v>
          </cell>
          <cell r="S650" t="str">
            <v>Y</v>
          </cell>
          <cell r="T650" t="str">
            <v>N</v>
          </cell>
          <cell r="U650">
            <v>0</v>
          </cell>
          <cell r="V650">
            <v>40998</v>
          </cell>
          <cell r="W650">
            <v>41218</v>
          </cell>
          <cell r="X650">
            <v>41250</v>
          </cell>
          <cell r="Y650">
            <v>0</v>
          </cell>
          <cell r="Z650">
            <v>41005</v>
          </cell>
          <cell r="AA650">
            <v>41005</v>
          </cell>
          <cell r="AB650">
            <v>41012</v>
          </cell>
          <cell r="AC650">
            <v>41138</v>
          </cell>
          <cell r="AD650">
            <v>41152</v>
          </cell>
          <cell r="AE650">
            <v>41117</v>
          </cell>
          <cell r="AF650">
            <v>41122</v>
          </cell>
          <cell r="AG650">
            <v>0</v>
          </cell>
          <cell r="AH650">
            <v>41220</v>
          </cell>
          <cell r="AI650" t="str">
            <v>-</v>
          </cell>
          <cell r="AJ650">
            <v>89</v>
          </cell>
          <cell r="AK650">
            <v>36</v>
          </cell>
          <cell r="AL650">
            <v>0</v>
          </cell>
          <cell r="AM650">
            <v>0</v>
          </cell>
          <cell r="AN650">
            <v>0</v>
          </cell>
          <cell r="AO650">
            <v>0</v>
          </cell>
          <cell r="AP650">
            <v>0</v>
          </cell>
          <cell r="AQ650">
            <v>0</v>
          </cell>
          <cell r="AR650">
            <v>41129</v>
          </cell>
          <cell r="AS650">
            <v>0</v>
          </cell>
          <cell r="AT650">
            <v>0</v>
          </cell>
          <cell r="AU650">
            <v>0</v>
          </cell>
          <cell r="AV650">
            <v>41165</v>
          </cell>
          <cell r="AW650">
            <v>0</v>
          </cell>
          <cell r="AX650">
            <v>41166</v>
          </cell>
          <cell r="AY650">
            <v>41243</v>
          </cell>
          <cell r="AZ650">
            <v>245</v>
          </cell>
          <cell r="BA650">
            <v>120</v>
          </cell>
          <cell r="BB650" t="str">
            <v>Late</v>
          </cell>
          <cell r="BC650" t="str">
            <v/>
          </cell>
          <cell r="BD650">
            <v>0</v>
          </cell>
          <cell r="BE650">
            <v>0</v>
          </cell>
          <cell r="BF650">
            <v>0</v>
          </cell>
          <cell r="BG650">
            <v>0</v>
          </cell>
          <cell r="BH650">
            <v>0</v>
          </cell>
          <cell r="BI650">
            <v>0</v>
          </cell>
          <cell r="BJ650">
            <v>41005</v>
          </cell>
          <cell r="BK650">
            <v>41012</v>
          </cell>
          <cell r="BL650">
            <v>41028</v>
          </cell>
          <cell r="BM650">
            <v>41026</v>
          </cell>
          <cell r="BN650">
            <v>41264</v>
          </cell>
          <cell r="BO650">
            <v>41271</v>
          </cell>
          <cell r="BP650" t="str">
            <v>X</v>
          </cell>
          <cell r="BQ650" t="str">
            <v>X</v>
          </cell>
          <cell r="BR650" t="str">
            <v>X</v>
          </cell>
          <cell r="BS650" t="str">
            <v>X</v>
          </cell>
          <cell r="BT650" t="str">
            <v>X</v>
          </cell>
          <cell r="BU650" t="str">
            <v>X</v>
          </cell>
          <cell r="BV650" t="str">
            <v>X</v>
          </cell>
          <cell r="BW650">
            <v>0</v>
          </cell>
          <cell r="BX650">
            <v>0</v>
          </cell>
          <cell r="BY650">
            <v>0</v>
          </cell>
          <cell r="BZ650" t="str">
            <v>X</v>
          </cell>
          <cell r="CA650" t="str">
            <v>X</v>
          </cell>
          <cell r="CB650" t="str">
            <v>X</v>
          </cell>
          <cell r="CC650">
            <v>1</v>
          </cell>
          <cell r="CD650">
            <v>0</v>
          </cell>
          <cell r="CE650">
            <v>0</v>
          </cell>
          <cell r="CF650">
            <v>0</v>
          </cell>
          <cell r="CG650">
            <v>0</v>
          </cell>
          <cell r="CH650">
            <v>0</v>
          </cell>
          <cell r="CI650">
            <v>0</v>
          </cell>
          <cell r="CJ650">
            <v>0</v>
          </cell>
          <cell r="CK650">
            <v>0</v>
          </cell>
          <cell r="CL650">
            <v>0</v>
          </cell>
          <cell r="CM650">
            <v>0</v>
          </cell>
          <cell r="CN650">
            <v>0</v>
          </cell>
          <cell r="CO650">
            <v>0</v>
          </cell>
        </row>
        <row r="651">
          <cell r="B651" t="str">
            <v>H2112855-01</v>
          </cell>
          <cell r="C651" t="str">
            <v>Gamma (CONV)</v>
          </cell>
          <cell r="D651" t="str">
            <v>Hepler</v>
          </cell>
          <cell r="E651">
            <v>0</v>
          </cell>
          <cell r="F651">
            <v>0</v>
          </cell>
          <cell r="G651">
            <v>0</v>
          </cell>
          <cell r="H651" t="str">
            <v>Nancy</v>
          </cell>
          <cell r="I651" t="str">
            <v>P-SND-2197-12R</v>
          </cell>
          <cell r="J651">
            <v>0</v>
          </cell>
          <cell r="K651">
            <v>0</v>
          </cell>
          <cell r="L651" t="str">
            <v>Hepler</v>
          </cell>
          <cell r="M651">
            <v>1</v>
          </cell>
          <cell r="N651" t="str">
            <v>CONV</v>
          </cell>
          <cell r="O651">
            <v>94592.7</v>
          </cell>
          <cell r="P651">
            <v>0</v>
          </cell>
          <cell r="Q651" t="str">
            <v>CPX</v>
          </cell>
          <cell r="R651" t="str">
            <v>PE</v>
          </cell>
          <cell r="S651" t="str">
            <v>N</v>
          </cell>
          <cell r="T651" t="str">
            <v>N</v>
          </cell>
          <cell r="U651">
            <v>0</v>
          </cell>
          <cell r="V651">
            <v>40977</v>
          </cell>
          <cell r="W651">
            <v>41177</v>
          </cell>
          <cell r="X651">
            <v>41213</v>
          </cell>
          <cell r="Y651">
            <v>0</v>
          </cell>
          <cell r="Z651">
            <v>40984</v>
          </cell>
          <cell r="AA651">
            <v>40984</v>
          </cell>
          <cell r="AB651">
            <v>40984</v>
          </cell>
          <cell r="AC651">
            <v>41087</v>
          </cell>
          <cell r="AD651">
            <v>41101</v>
          </cell>
          <cell r="AE651">
            <v>41119</v>
          </cell>
          <cell r="AF651">
            <v>41124</v>
          </cell>
          <cell r="AG651">
            <v>0</v>
          </cell>
          <cell r="AH651">
            <v>41183</v>
          </cell>
          <cell r="AI651" t="str">
            <v>-</v>
          </cell>
          <cell r="AJ651">
            <v>106</v>
          </cell>
          <cell r="AK651">
            <v>33.714285714285715</v>
          </cell>
          <cell r="AL651">
            <v>0</v>
          </cell>
          <cell r="AM651">
            <v>0</v>
          </cell>
          <cell r="AN651">
            <v>0</v>
          </cell>
          <cell r="AO651">
            <v>0</v>
          </cell>
          <cell r="AP651">
            <v>0</v>
          </cell>
          <cell r="AQ651">
            <v>0</v>
          </cell>
          <cell r="AR651">
            <v>0</v>
          </cell>
          <cell r="AS651">
            <v>0</v>
          </cell>
          <cell r="AT651">
            <v>0</v>
          </cell>
          <cell r="AU651">
            <v>0</v>
          </cell>
          <cell r="AV651">
            <v>41130</v>
          </cell>
          <cell r="AW651">
            <v>0</v>
          </cell>
          <cell r="AX651">
            <v>41135</v>
          </cell>
          <cell r="AY651">
            <v>41213</v>
          </cell>
          <cell r="AZ651">
            <v>236</v>
          </cell>
          <cell r="BA651">
            <v>110</v>
          </cell>
          <cell r="BB651" t="str">
            <v>Late</v>
          </cell>
          <cell r="BC651" t="str">
            <v/>
          </cell>
          <cell r="BD651" t="str">
            <v>FOB</v>
          </cell>
          <cell r="BE651" t="str">
            <v>ARVADA</v>
          </cell>
          <cell r="BF651" t="str">
            <v>USA</v>
          </cell>
          <cell r="BG651">
            <v>0</v>
          </cell>
          <cell r="BH651" t="str">
            <v>SA</v>
          </cell>
          <cell r="BI651">
            <v>0</v>
          </cell>
          <cell r="BJ651">
            <v>40984</v>
          </cell>
          <cell r="BK651">
            <v>40991</v>
          </cell>
          <cell r="BL651">
            <v>41000</v>
          </cell>
          <cell r="BM651">
            <v>41005</v>
          </cell>
          <cell r="BN651">
            <v>41227</v>
          </cell>
          <cell r="BO651">
            <v>41234</v>
          </cell>
          <cell r="BP651" t="str">
            <v>X</v>
          </cell>
          <cell r="BQ651" t="str">
            <v>X</v>
          </cell>
          <cell r="BR651" t="str">
            <v>X</v>
          </cell>
          <cell r="BS651" t="str">
            <v>X</v>
          </cell>
          <cell r="BT651" t="str">
            <v>X</v>
          </cell>
          <cell r="BU651" t="str">
            <v>X</v>
          </cell>
          <cell r="BV651" t="str">
            <v>X</v>
          </cell>
          <cell r="BW651">
            <v>0</v>
          </cell>
          <cell r="BX651">
            <v>0</v>
          </cell>
          <cell r="BY651">
            <v>0</v>
          </cell>
          <cell r="BZ651" t="str">
            <v>X</v>
          </cell>
          <cell r="CA651" t="str">
            <v>X</v>
          </cell>
          <cell r="CB651" t="str">
            <v>X</v>
          </cell>
          <cell r="CC651">
            <v>1</v>
          </cell>
          <cell r="CD651">
            <v>0</v>
          </cell>
          <cell r="CE651">
            <v>0</v>
          </cell>
          <cell r="CF651">
            <v>0</v>
          </cell>
          <cell r="CG651">
            <v>0</v>
          </cell>
          <cell r="CH651">
            <v>0</v>
          </cell>
          <cell r="CI651">
            <v>0</v>
          </cell>
          <cell r="CJ651">
            <v>0</v>
          </cell>
          <cell r="CK651">
            <v>0</v>
          </cell>
          <cell r="CL651">
            <v>0</v>
          </cell>
          <cell r="CM651">
            <v>0</v>
          </cell>
          <cell r="CN651">
            <v>0</v>
          </cell>
          <cell r="CO651">
            <v>0</v>
          </cell>
        </row>
        <row r="652">
          <cell r="B652" t="str">
            <v>A2153566-01-02</v>
          </cell>
          <cell r="C652" t="str">
            <v>National Process Equipment</v>
          </cell>
          <cell r="D652" t="str">
            <v>Kanous</v>
          </cell>
          <cell r="E652">
            <v>0</v>
          </cell>
          <cell r="F652" t="str">
            <v>Miller</v>
          </cell>
          <cell r="G652" t="str">
            <v>-</v>
          </cell>
          <cell r="H652" t="str">
            <v>Madeleine</v>
          </cell>
          <cell r="I652" t="str">
            <v>PUR530544</v>
          </cell>
          <cell r="J652">
            <v>0</v>
          </cell>
          <cell r="K652">
            <v>0</v>
          </cell>
          <cell r="L652">
            <v>0</v>
          </cell>
          <cell r="M652">
            <v>2</v>
          </cell>
          <cell r="N652" t="str">
            <v>LMV-801Z</v>
          </cell>
          <cell r="O652">
            <v>37272.44</v>
          </cell>
          <cell r="P652">
            <v>0</v>
          </cell>
          <cell r="Q652" t="str">
            <v>FLT</v>
          </cell>
          <cell r="R652" t="str">
            <v>PA</v>
          </cell>
          <cell r="S652" t="str">
            <v>N</v>
          </cell>
          <cell r="T652" t="str">
            <v>N</v>
          </cell>
          <cell r="U652">
            <v>0</v>
          </cell>
          <cell r="V652">
            <v>41079</v>
          </cell>
          <cell r="W652">
            <v>41170</v>
          </cell>
          <cell r="X652">
            <v>41170</v>
          </cell>
          <cell r="Y652">
            <v>41075</v>
          </cell>
          <cell r="Z652">
            <v>41086</v>
          </cell>
          <cell r="AA652">
            <v>41086</v>
          </cell>
          <cell r="AB652">
            <v>41086</v>
          </cell>
          <cell r="AC652">
            <v>41058</v>
          </cell>
          <cell r="AD652">
            <v>41072</v>
          </cell>
          <cell r="AE652">
            <v>41122</v>
          </cell>
          <cell r="AF652">
            <v>41125</v>
          </cell>
          <cell r="AG652">
            <v>0</v>
          </cell>
          <cell r="AH652">
            <v>41140</v>
          </cell>
          <cell r="AI652" t="str">
            <v>-</v>
          </cell>
          <cell r="AJ652">
            <v>34</v>
          </cell>
          <cell r="AK652">
            <v>13</v>
          </cell>
          <cell r="AL652">
            <v>0</v>
          </cell>
          <cell r="AM652">
            <v>0</v>
          </cell>
          <cell r="AN652">
            <v>0</v>
          </cell>
          <cell r="AO652">
            <v>0</v>
          </cell>
          <cell r="AP652">
            <v>0</v>
          </cell>
          <cell r="AQ652">
            <v>0</v>
          </cell>
          <cell r="AR652">
            <v>0</v>
          </cell>
          <cell r="AS652">
            <v>0</v>
          </cell>
          <cell r="AT652">
            <v>0</v>
          </cell>
          <cell r="AU652">
            <v>0</v>
          </cell>
          <cell r="AV652">
            <v>41127</v>
          </cell>
          <cell r="AW652">
            <v>0</v>
          </cell>
          <cell r="AX652">
            <v>41130</v>
          </cell>
          <cell r="AY652">
            <v>41164</v>
          </cell>
          <cell r="AZ652">
            <v>85</v>
          </cell>
          <cell r="BA652">
            <v>35</v>
          </cell>
          <cell r="BB652" t="str">
            <v>Late</v>
          </cell>
          <cell r="BC652" t="str">
            <v/>
          </cell>
          <cell r="BD652" t="str">
            <v>FCA</v>
          </cell>
          <cell r="BE652" t="str">
            <v>ARVADA</v>
          </cell>
          <cell r="BF652" t="str">
            <v>Canada</v>
          </cell>
          <cell r="BG652">
            <v>0</v>
          </cell>
          <cell r="BH652" t="str">
            <v>WC</v>
          </cell>
          <cell r="BI652">
            <v>0</v>
          </cell>
          <cell r="BJ652">
            <v>41086</v>
          </cell>
          <cell r="BK652">
            <v>41093</v>
          </cell>
          <cell r="BL652">
            <v>41093</v>
          </cell>
          <cell r="BM652">
            <v>41107</v>
          </cell>
          <cell r="BN652">
            <v>41184</v>
          </cell>
          <cell r="BO652">
            <v>41191</v>
          </cell>
          <cell r="BP652" t="str">
            <v>-</v>
          </cell>
          <cell r="BQ652" t="str">
            <v>-</v>
          </cell>
          <cell r="BR652" t="str">
            <v>X</v>
          </cell>
          <cell r="BS652" t="str">
            <v>-</v>
          </cell>
          <cell r="BT652" t="str">
            <v>-</v>
          </cell>
          <cell r="BU652">
            <v>41172</v>
          </cell>
          <cell r="BV652">
            <v>41172</v>
          </cell>
          <cell r="BW652">
            <v>0</v>
          </cell>
          <cell r="BX652">
            <v>0</v>
          </cell>
          <cell r="BY652">
            <v>0</v>
          </cell>
          <cell r="BZ652" t="str">
            <v>X</v>
          </cell>
          <cell r="CA652" t="str">
            <v>X</v>
          </cell>
          <cell r="CB652" t="str">
            <v>X</v>
          </cell>
          <cell r="CC652">
            <v>1</v>
          </cell>
          <cell r="CD652">
            <v>0</v>
          </cell>
          <cell r="CE652">
            <v>0</v>
          </cell>
          <cell r="CF652">
            <v>0</v>
          </cell>
          <cell r="CG652">
            <v>0</v>
          </cell>
          <cell r="CH652">
            <v>0</v>
          </cell>
          <cell r="CI652">
            <v>0</v>
          </cell>
          <cell r="CJ652">
            <v>0</v>
          </cell>
          <cell r="CK652">
            <v>0</v>
          </cell>
          <cell r="CL652">
            <v>0</v>
          </cell>
          <cell r="CM652">
            <v>0</v>
          </cell>
          <cell r="CN652">
            <v>0</v>
          </cell>
          <cell r="CO652">
            <v>0</v>
          </cell>
        </row>
        <row r="653">
          <cell r="B653" t="str">
            <v>C2121299-01</v>
          </cell>
          <cell r="C653" t="str">
            <v>Exterran Energy</v>
          </cell>
          <cell r="D653" t="str">
            <v>Mallet</v>
          </cell>
          <cell r="E653">
            <v>0</v>
          </cell>
          <cell r="F653" t="str">
            <v>Miller</v>
          </cell>
          <cell r="G653" t="str">
            <v>-</v>
          </cell>
          <cell r="H653" t="str">
            <v>Kursten</v>
          </cell>
          <cell r="I653">
            <v>5296895</v>
          </cell>
          <cell r="J653" t="str">
            <v>C-111</v>
          </cell>
          <cell r="K653">
            <v>0</v>
          </cell>
          <cell r="L653" t="str">
            <v>Fox</v>
          </cell>
          <cell r="M653">
            <v>1</v>
          </cell>
          <cell r="N653" t="str">
            <v>LMC331F</v>
          </cell>
          <cell r="O653">
            <v>185749</v>
          </cell>
          <cell r="P653">
            <v>0</v>
          </cell>
          <cell r="Q653" t="str">
            <v>FLT</v>
          </cell>
          <cell r="R653" t="str">
            <v>CA</v>
          </cell>
          <cell r="S653" t="str">
            <v>N</v>
          </cell>
          <cell r="T653" t="str">
            <v>N</v>
          </cell>
          <cell r="U653">
            <v>0</v>
          </cell>
          <cell r="V653">
            <v>40998</v>
          </cell>
          <cell r="W653">
            <v>41185</v>
          </cell>
          <cell r="X653">
            <v>41180</v>
          </cell>
          <cell r="Y653">
            <v>0</v>
          </cell>
          <cell r="Z653">
            <v>41005</v>
          </cell>
          <cell r="AA653">
            <v>41005</v>
          </cell>
          <cell r="AB653">
            <v>41012</v>
          </cell>
          <cell r="AC653">
            <v>41068</v>
          </cell>
          <cell r="AD653">
            <v>41082</v>
          </cell>
          <cell r="AE653">
            <v>41121</v>
          </cell>
          <cell r="AF653">
            <v>41125</v>
          </cell>
          <cell r="AG653">
            <v>0</v>
          </cell>
          <cell r="AH653">
            <v>41150</v>
          </cell>
          <cell r="AI653" t="str">
            <v>-</v>
          </cell>
          <cell r="AJ653">
            <v>91</v>
          </cell>
          <cell r="AK653">
            <v>26</v>
          </cell>
          <cell r="AL653">
            <v>0</v>
          </cell>
          <cell r="AM653">
            <v>0</v>
          </cell>
          <cell r="AN653">
            <v>0</v>
          </cell>
          <cell r="AO653">
            <v>0</v>
          </cell>
          <cell r="AP653">
            <v>0</v>
          </cell>
          <cell r="AQ653">
            <v>0</v>
          </cell>
          <cell r="AR653">
            <v>41137</v>
          </cell>
          <cell r="AS653">
            <v>0</v>
          </cell>
          <cell r="AT653">
            <v>0</v>
          </cell>
          <cell r="AU653">
            <v>0</v>
          </cell>
          <cell r="AV653">
            <v>41116</v>
          </cell>
          <cell r="AW653">
            <v>0</v>
          </cell>
          <cell r="AX653">
            <v>41121</v>
          </cell>
          <cell r="AY653">
            <v>41182</v>
          </cell>
          <cell r="AZ653">
            <v>184</v>
          </cell>
          <cell r="BA653">
            <v>85</v>
          </cell>
          <cell r="BB653" t="str">
            <v>On-Time/Early</v>
          </cell>
          <cell r="BC653" t="str">
            <v/>
          </cell>
          <cell r="BD653" t="str">
            <v>FOB</v>
          </cell>
          <cell r="BE653" t="str">
            <v>ARVADA</v>
          </cell>
          <cell r="BF653" t="str">
            <v>USA</v>
          </cell>
          <cell r="BG653">
            <v>0</v>
          </cell>
          <cell r="BH653" t="str">
            <v>DL</v>
          </cell>
          <cell r="BI653">
            <v>0</v>
          </cell>
          <cell r="BJ653">
            <v>41005</v>
          </cell>
          <cell r="BK653">
            <v>41012</v>
          </cell>
          <cell r="BL653">
            <v>41019</v>
          </cell>
          <cell r="BM653">
            <v>41026</v>
          </cell>
          <cell r="BN653">
            <v>41194</v>
          </cell>
          <cell r="BO653">
            <v>41201</v>
          </cell>
          <cell r="BP653" t="str">
            <v>-</v>
          </cell>
          <cell r="BQ653" t="str">
            <v>-</v>
          </cell>
          <cell r="BR653" t="str">
            <v>X</v>
          </cell>
          <cell r="BS653" t="str">
            <v>-</v>
          </cell>
          <cell r="BT653" t="str">
            <v>-</v>
          </cell>
          <cell r="BU653">
            <v>41205</v>
          </cell>
          <cell r="BV653">
            <v>41205</v>
          </cell>
          <cell r="BW653">
            <v>0</v>
          </cell>
          <cell r="BX653">
            <v>0</v>
          </cell>
          <cell r="BY653">
            <v>0</v>
          </cell>
          <cell r="BZ653" t="str">
            <v>-</v>
          </cell>
          <cell r="CA653" t="str">
            <v>-</v>
          </cell>
          <cell r="CB653" t="str">
            <v>X</v>
          </cell>
          <cell r="CC653">
            <v>1</v>
          </cell>
          <cell r="CD653">
            <v>0</v>
          </cell>
          <cell r="CE653">
            <v>0</v>
          </cell>
          <cell r="CF653">
            <v>0</v>
          </cell>
          <cell r="CG653">
            <v>0</v>
          </cell>
          <cell r="CH653">
            <v>0</v>
          </cell>
          <cell r="CI653">
            <v>0</v>
          </cell>
          <cell r="CJ653">
            <v>0</v>
          </cell>
          <cell r="CK653">
            <v>0</v>
          </cell>
          <cell r="CL653">
            <v>0</v>
          </cell>
          <cell r="CM653">
            <v>0</v>
          </cell>
          <cell r="CN653">
            <v>0</v>
          </cell>
          <cell r="CO653">
            <v>0</v>
          </cell>
        </row>
        <row r="654">
          <cell r="B654" t="str">
            <v>A2152304-01</v>
          </cell>
          <cell r="C654" t="str">
            <v>KIRST/Montana Ref</v>
          </cell>
          <cell r="D654" t="str">
            <v>Setelin</v>
          </cell>
          <cell r="E654">
            <v>0</v>
          </cell>
          <cell r="F654" t="str">
            <v>Miller</v>
          </cell>
          <cell r="G654" t="str">
            <v>-</v>
          </cell>
          <cell r="H654" t="str">
            <v>Nancy</v>
          </cell>
          <cell r="I654">
            <v>63763</v>
          </cell>
          <cell r="J654">
            <v>0</v>
          </cell>
          <cell r="K654">
            <v>0</v>
          </cell>
          <cell r="L654">
            <v>0</v>
          </cell>
          <cell r="M654">
            <v>1</v>
          </cell>
          <cell r="N654" t="str">
            <v>LMV-802</v>
          </cell>
          <cell r="O654">
            <v>15581</v>
          </cell>
          <cell r="P654">
            <v>0</v>
          </cell>
          <cell r="Q654" t="str">
            <v>STD</v>
          </cell>
          <cell r="R654" t="str">
            <v>PA</v>
          </cell>
          <cell r="S654" t="str">
            <v>N</v>
          </cell>
          <cell r="T654" t="str">
            <v>N</v>
          </cell>
          <cell r="U654">
            <v>0</v>
          </cell>
          <cell r="V654">
            <v>41075</v>
          </cell>
          <cell r="W654">
            <v>41171</v>
          </cell>
          <cell r="X654">
            <v>41171</v>
          </cell>
          <cell r="Y654">
            <v>41080</v>
          </cell>
          <cell r="Z654">
            <v>41082</v>
          </cell>
          <cell r="AA654">
            <v>41082</v>
          </cell>
          <cell r="AB654">
            <v>41082</v>
          </cell>
          <cell r="AC654">
            <v>41059</v>
          </cell>
          <cell r="AD654">
            <v>41073</v>
          </cell>
          <cell r="AE654">
            <v>41123</v>
          </cell>
          <cell r="AF654">
            <v>41126</v>
          </cell>
          <cell r="AG654">
            <v>0</v>
          </cell>
          <cell r="AH654">
            <v>41141</v>
          </cell>
          <cell r="AI654" t="str">
            <v>-</v>
          </cell>
          <cell r="AJ654">
            <v>36</v>
          </cell>
          <cell r="AK654">
            <v>13.714285714285714</v>
          </cell>
          <cell r="AL654">
            <v>0</v>
          </cell>
          <cell r="AM654">
            <v>0</v>
          </cell>
          <cell r="AN654">
            <v>0</v>
          </cell>
          <cell r="AO654">
            <v>0</v>
          </cell>
          <cell r="AP654">
            <v>0</v>
          </cell>
          <cell r="AQ654">
            <v>0</v>
          </cell>
          <cell r="AR654">
            <v>0</v>
          </cell>
          <cell r="AS654">
            <v>0</v>
          </cell>
          <cell r="AT654">
            <v>0</v>
          </cell>
          <cell r="AU654">
            <v>0</v>
          </cell>
          <cell r="AV654">
            <v>41134</v>
          </cell>
          <cell r="AW654">
            <v>0</v>
          </cell>
          <cell r="AX654">
            <v>41143</v>
          </cell>
          <cell r="AY654">
            <v>41173</v>
          </cell>
          <cell r="AZ654">
            <v>98</v>
          </cell>
          <cell r="BA654">
            <v>42</v>
          </cell>
          <cell r="BB654" t="str">
            <v>Late</v>
          </cell>
          <cell r="BC654" t="str">
            <v/>
          </cell>
          <cell r="BD654" t="str">
            <v>FCA</v>
          </cell>
          <cell r="BE654" t="str">
            <v>ARVADA</v>
          </cell>
          <cell r="BF654" t="str">
            <v>USA</v>
          </cell>
          <cell r="BG654">
            <v>0</v>
          </cell>
          <cell r="BH654">
            <v>0</v>
          </cell>
          <cell r="BI654">
            <v>0</v>
          </cell>
          <cell r="BJ654">
            <v>41082</v>
          </cell>
          <cell r="BK654">
            <v>41089</v>
          </cell>
          <cell r="BL654">
            <v>41089</v>
          </cell>
          <cell r="BM654">
            <v>41103</v>
          </cell>
          <cell r="BN654">
            <v>41185</v>
          </cell>
          <cell r="BO654">
            <v>41192</v>
          </cell>
          <cell r="BP654" t="str">
            <v>X</v>
          </cell>
          <cell r="BQ654" t="str">
            <v>X</v>
          </cell>
          <cell r="BR654" t="str">
            <v>X</v>
          </cell>
          <cell r="BS654" t="str">
            <v>X</v>
          </cell>
          <cell r="BT654" t="str">
            <v>X</v>
          </cell>
          <cell r="BU654" t="str">
            <v>X</v>
          </cell>
          <cell r="BV654" t="str">
            <v>X</v>
          </cell>
          <cell r="BW654">
            <v>0</v>
          </cell>
          <cell r="BX654">
            <v>0</v>
          </cell>
          <cell r="BY654">
            <v>0</v>
          </cell>
          <cell r="BZ654" t="str">
            <v>X</v>
          </cell>
          <cell r="CA654" t="str">
            <v>X</v>
          </cell>
          <cell r="CB654" t="str">
            <v>X</v>
          </cell>
          <cell r="CC654">
            <v>1</v>
          </cell>
          <cell r="CD654">
            <v>0</v>
          </cell>
          <cell r="CE654">
            <v>0</v>
          </cell>
          <cell r="CF654">
            <v>0</v>
          </cell>
          <cell r="CG654">
            <v>0</v>
          </cell>
          <cell r="CH654">
            <v>0</v>
          </cell>
          <cell r="CI654">
            <v>0</v>
          </cell>
          <cell r="CJ654">
            <v>0</v>
          </cell>
          <cell r="CK654">
            <v>0</v>
          </cell>
          <cell r="CL654">
            <v>0</v>
          </cell>
          <cell r="CM654">
            <v>0</v>
          </cell>
          <cell r="CN654">
            <v>0</v>
          </cell>
          <cell r="CO654">
            <v>0</v>
          </cell>
        </row>
        <row r="655">
          <cell r="B655" t="str">
            <v>A2156154-01</v>
          </cell>
          <cell r="C655" t="str">
            <v>DXP Enterprises, Inc.</v>
          </cell>
          <cell r="D655" t="str">
            <v>Kanous</v>
          </cell>
          <cell r="E655">
            <v>0</v>
          </cell>
          <cell r="F655" t="str">
            <v>Miller</v>
          </cell>
          <cell r="G655" t="str">
            <v>-</v>
          </cell>
          <cell r="H655" t="str">
            <v>Madeleine</v>
          </cell>
          <cell r="I655">
            <v>2295155</v>
          </cell>
          <cell r="J655">
            <v>0</v>
          </cell>
          <cell r="K655">
            <v>0</v>
          </cell>
          <cell r="L655">
            <v>0</v>
          </cell>
          <cell r="M655">
            <v>1</v>
          </cell>
          <cell r="N655" t="str">
            <v>LMV-801</v>
          </cell>
          <cell r="O655">
            <v>17406</v>
          </cell>
          <cell r="P655">
            <v>0</v>
          </cell>
          <cell r="Q655" t="str">
            <v>FLT</v>
          </cell>
          <cell r="R655" t="str">
            <v>PA</v>
          </cell>
          <cell r="S655" t="str">
            <v>N</v>
          </cell>
          <cell r="T655" t="str">
            <v>N</v>
          </cell>
          <cell r="U655">
            <v>0</v>
          </cell>
          <cell r="V655">
            <v>41086</v>
          </cell>
          <cell r="W655">
            <v>41173</v>
          </cell>
          <cell r="X655">
            <v>41173</v>
          </cell>
          <cell r="Y655">
            <v>41047</v>
          </cell>
          <cell r="Z655">
            <v>41093</v>
          </cell>
          <cell r="AA655">
            <v>41093</v>
          </cell>
          <cell r="AB655">
            <v>41093</v>
          </cell>
          <cell r="AC655">
            <v>41061</v>
          </cell>
          <cell r="AD655">
            <v>41075</v>
          </cell>
          <cell r="AE655">
            <v>41125</v>
          </cell>
          <cell r="AF655">
            <v>41128</v>
          </cell>
          <cell r="AG655">
            <v>0</v>
          </cell>
          <cell r="AH655">
            <v>41143</v>
          </cell>
          <cell r="AI655" t="str">
            <v>-</v>
          </cell>
          <cell r="AJ655">
            <v>31</v>
          </cell>
          <cell r="AK655">
            <v>12.428571428571429</v>
          </cell>
          <cell r="AL655">
            <v>41045</v>
          </cell>
          <cell r="AM655">
            <v>41061</v>
          </cell>
          <cell r="AN655">
            <v>41061</v>
          </cell>
          <cell r="AO655">
            <v>41064</v>
          </cell>
          <cell r="AP655">
            <v>41061</v>
          </cell>
          <cell r="AQ655">
            <v>41113</v>
          </cell>
          <cell r="AR655">
            <v>0</v>
          </cell>
          <cell r="AS655">
            <v>0</v>
          </cell>
          <cell r="AT655">
            <v>0</v>
          </cell>
          <cell r="AU655">
            <v>0</v>
          </cell>
          <cell r="AV655">
            <v>41121</v>
          </cell>
          <cell r="AW655">
            <v>0</v>
          </cell>
          <cell r="AX655">
            <v>41128</v>
          </cell>
          <cell r="AY655">
            <v>41173</v>
          </cell>
          <cell r="AZ655">
            <v>87</v>
          </cell>
          <cell r="BA655">
            <v>26</v>
          </cell>
          <cell r="BB655" t="str">
            <v>On-Time/Early</v>
          </cell>
          <cell r="BC655" t="str">
            <v>Late</v>
          </cell>
          <cell r="BD655" t="str">
            <v>EXW</v>
          </cell>
          <cell r="BE655" t="str">
            <v>Arvada</v>
          </cell>
          <cell r="BF655" t="str">
            <v>USA</v>
          </cell>
          <cell r="BG655">
            <v>0</v>
          </cell>
          <cell r="BH655" t="str">
            <v>WC</v>
          </cell>
          <cell r="BI655">
            <v>0</v>
          </cell>
          <cell r="BJ655">
            <v>41093</v>
          </cell>
          <cell r="BK655">
            <v>41100</v>
          </cell>
          <cell r="BL655">
            <v>41100</v>
          </cell>
          <cell r="BM655">
            <v>41114</v>
          </cell>
          <cell r="BN655">
            <v>41187</v>
          </cell>
          <cell r="BO655">
            <v>41194</v>
          </cell>
          <cell r="BP655" t="str">
            <v>-</v>
          </cell>
          <cell r="BQ655" t="str">
            <v>-</v>
          </cell>
          <cell r="BR655" t="str">
            <v>X</v>
          </cell>
          <cell r="BS655" t="str">
            <v>-</v>
          </cell>
          <cell r="BT655" t="str">
            <v>-</v>
          </cell>
          <cell r="BU655">
            <v>41178</v>
          </cell>
          <cell r="BV655">
            <v>41178</v>
          </cell>
          <cell r="BW655">
            <v>0</v>
          </cell>
          <cell r="BX655">
            <v>0</v>
          </cell>
          <cell r="BY655">
            <v>0</v>
          </cell>
          <cell r="BZ655" t="str">
            <v>X</v>
          </cell>
          <cell r="CA655" t="str">
            <v>X</v>
          </cell>
          <cell r="CB655" t="str">
            <v>X</v>
          </cell>
          <cell r="CC655">
            <v>1</v>
          </cell>
          <cell r="CD655">
            <v>0</v>
          </cell>
          <cell r="CE655">
            <v>0</v>
          </cell>
          <cell r="CF655">
            <v>0</v>
          </cell>
          <cell r="CG655">
            <v>0</v>
          </cell>
          <cell r="CH655">
            <v>0</v>
          </cell>
          <cell r="CI655">
            <v>0</v>
          </cell>
          <cell r="CJ655">
            <v>0</v>
          </cell>
          <cell r="CK655">
            <v>0</v>
          </cell>
          <cell r="CL655">
            <v>0</v>
          </cell>
          <cell r="CM655">
            <v>0</v>
          </cell>
          <cell r="CN655">
            <v>0</v>
          </cell>
          <cell r="CO655">
            <v>0</v>
          </cell>
        </row>
        <row r="656">
          <cell r="B656" t="str">
            <v>A2154007-01</v>
          </cell>
          <cell r="C656" t="str">
            <v>Kirst / Basin Electric Power Coop</v>
          </cell>
          <cell r="D656" t="str">
            <v>Setelin</v>
          </cell>
          <cell r="E656">
            <v>0</v>
          </cell>
          <cell r="F656">
            <v>0</v>
          </cell>
          <cell r="G656">
            <v>0</v>
          </cell>
          <cell r="H656" t="str">
            <v>Nancy</v>
          </cell>
          <cell r="I656">
            <v>627127</v>
          </cell>
          <cell r="J656">
            <v>0</v>
          </cell>
          <cell r="K656">
            <v>0</v>
          </cell>
          <cell r="L656">
            <v>0</v>
          </cell>
          <cell r="M656">
            <v>1</v>
          </cell>
          <cell r="N656" t="str">
            <v>LMV-333</v>
          </cell>
          <cell r="O656">
            <v>85181</v>
          </cell>
          <cell r="P656">
            <v>0</v>
          </cell>
          <cell r="Q656" t="str">
            <v>MCPX</v>
          </cell>
          <cell r="R656" t="str">
            <v>PC</v>
          </cell>
          <cell r="S656" t="str">
            <v>Y</v>
          </cell>
          <cell r="T656" t="str">
            <v>N</v>
          </cell>
          <cell r="U656">
            <v>0</v>
          </cell>
          <cell r="V656">
            <v>41080</v>
          </cell>
          <cell r="W656">
            <v>41187</v>
          </cell>
          <cell r="X656">
            <v>41204</v>
          </cell>
          <cell r="Y656">
            <v>0</v>
          </cell>
          <cell r="Z656">
            <v>41087</v>
          </cell>
          <cell r="AA656">
            <v>41087</v>
          </cell>
          <cell r="AB656">
            <v>41087</v>
          </cell>
          <cell r="AC656">
            <v>41092</v>
          </cell>
          <cell r="AD656">
            <v>41106</v>
          </cell>
          <cell r="AE656">
            <v>41125</v>
          </cell>
          <cell r="AF656">
            <v>41128</v>
          </cell>
          <cell r="AG656">
            <v>0</v>
          </cell>
          <cell r="AH656">
            <v>41174</v>
          </cell>
          <cell r="AI656" t="str">
            <v>-</v>
          </cell>
          <cell r="AJ656">
            <v>35</v>
          </cell>
          <cell r="AK656">
            <v>17.714285714285715</v>
          </cell>
          <cell r="AL656">
            <v>0</v>
          </cell>
          <cell r="AM656">
            <v>0</v>
          </cell>
          <cell r="AN656">
            <v>0</v>
          </cell>
          <cell r="AO656">
            <v>0</v>
          </cell>
          <cell r="AP656">
            <v>0</v>
          </cell>
          <cell r="AQ656">
            <v>0</v>
          </cell>
          <cell r="AR656">
            <v>0</v>
          </cell>
          <cell r="AS656">
            <v>0</v>
          </cell>
          <cell r="AT656">
            <v>0</v>
          </cell>
          <cell r="AU656">
            <v>0</v>
          </cell>
          <cell r="AV656">
            <v>41124</v>
          </cell>
          <cell r="AW656">
            <v>0</v>
          </cell>
          <cell r="AX656">
            <v>41134</v>
          </cell>
          <cell r="AY656">
            <v>41207</v>
          </cell>
          <cell r="AZ656">
            <v>127</v>
          </cell>
          <cell r="BA656">
            <v>33</v>
          </cell>
          <cell r="BB656" t="str">
            <v>On-Time/Early</v>
          </cell>
          <cell r="BC656" t="str">
            <v/>
          </cell>
          <cell r="BD656" t="str">
            <v>FOB</v>
          </cell>
          <cell r="BE656" t="str">
            <v>Arvada</v>
          </cell>
          <cell r="BF656" t="str">
            <v>USA</v>
          </cell>
          <cell r="BG656">
            <v>0</v>
          </cell>
          <cell r="BH656">
            <v>0</v>
          </cell>
          <cell r="BI656">
            <v>0</v>
          </cell>
          <cell r="BJ656">
            <v>41087</v>
          </cell>
          <cell r="BK656">
            <v>41094</v>
          </cell>
          <cell r="BL656">
            <v>41103</v>
          </cell>
          <cell r="BM656">
            <v>41108</v>
          </cell>
          <cell r="BN656">
            <v>41218</v>
          </cell>
          <cell r="BO656">
            <v>41225</v>
          </cell>
          <cell r="BP656" t="str">
            <v>X</v>
          </cell>
          <cell r="BQ656" t="str">
            <v>X</v>
          </cell>
          <cell r="BR656" t="str">
            <v>X</v>
          </cell>
          <cell r="BS656" t="str">
            <v>X</v>
          </cell>
          <cell r="BT656" t="str">
            <v>X</v>
          </cell>
          <cell r="BU656" t="str">
            <v>X</v>
          </cell>
          <cell r="BV656" t="str">
            <v>X</v>
          </cell>
          <cell r="BW656">
            <v>0</v>
          </cell>
          <cell r="BX656">
            <v>0</v>
          </cell>
          <cell r="BY656">
            <v>0</v>
          </cell>
          <cell r="BZ656" t="str">
            <v>X</v>
          </cell>
          <cell r="CA656" t="str">
            <v>X</v>
          </cell>
          <cell r="CB656" t="str">
            <v>X</v>
          </cell>
          <cell r="CC656">
            <v>1</v>
          </cell>
          <cell r="CD656">
            <v>0</v>
          </cell>
          <cell r="CE656">
            <v>0</v>
          </cell>
          <cell r="CF656">
            <v>0</v>
          </cell>
          <cell r="CG656">
            <v>0</v>
          </cell>
          <cell r="CH656">
            <v>0</v>
          </cell>
          <cell r="CI656">
            <v>0</v>
          </cell>
          <cell r="CJ656">
            <v>0</v>
          </cell>
          <cell r="CK656">
            <v>0</v>
          </cell>
          <cell r="CL656">
            <v>0</v>
          </cell>
          <cell r="CM656">
            <v>0</v>
          </cell>
          <cell r="CN656">
            <v>0</v>
          </cell>
          <cell r="CO656">
            <v>0</v>
          </cell>
        </row>
        <row r="657">
          <cell r="B657" t="str">
            <v>C2102204-01</v>
          </cell>
          <cell r="C657" t="str">
            <v>Nuevo Midstream</v>
          </cell>
          <cell r="D657" t="str">
            <v>Fox</v>
          </cell>
          <cell r="E657">
            <v>0</v>
          </cell>
          <cell r="F657">
            <v>0</v>
          </cell>
          <cell r="G657">
            <v>0</v>
          </cell>
          <cell r="H657" t="str">
            <v>Michelle</v>
          </cell>
          <cell r="I657" t="str">
            <v>110930-112-2007</v>
          </cell>
          <cell r="J657" t="str">
            <v>CM-11.02</v>
          </cell>
          <cell r="K657">
            <v>0</v>
          </cell>
          <cell r="L657">
            <v>0</v>
          </cell>
          <cell r="M657">
            <v>1</v>
          </cell>
          <cell r="N657" t="str">
            <v>BMC341P</v>
          </cell>
          <cell r="O657">
            <v>344273</v>
          </cell>
          <cell r="P657">
            <v>0</v>
          </cell>
          <cell r="Q657" t="str">
            <v>CPX</v>
          </cell>
          <cell r="R657" t="str">
            <v>CF</v>
          </cell>
          <cell r="S657" t="str">
            <v>Y</v>
          </cell>
          <cell r="T657" t="str">
            <v>N</v>
          </cell>
          <cell r="U657">
            <v>0</v>
          </cell>
          <cell r="V657">
            <v>40952</v>
          </cell>
          <cell r="W657">
            <v>41228</v>
          </cell>
          <cell r="X657">
            <v>41228</v>
          </cell>
          <cell r="Y657">
            <v>0</v>
          </cell>
          <cell r="Z657">
            <v>40959</v>
          </cell>
          <cell r="AA657">
            <v>40959</v>
          </cell>
          <cell r="AB657">
            <v>40966</v>
          </cell>
          <cell r="AC657">
            <v>41102</v>
          </cell>
          <cell r="AD657">
            <v>41116</v>
          </cell>
          <cell r="AE657">
            <v>41123</v>
          </cell>
          <cell r="AF657">
            <v>41130</v>
          </cell>
          <cell r="AG657">
            <v>0</v>
          </cell>
          <cell r="AH657">
            <v>41198</v>
          </cell>
          <cell r="AI657" t="str">
            <v>-</v>
          </cell>
          <cell r="AJ657">
            <v>129</v>
          </cell>
          <cell r="AK657">
            <v>39.428571428571431</v>
          </cell>
          <cell r="AL657">
            <v>0</v>
          </cell>
          <cell r="AM657">
            <v>0</v>
          </cell>
          <cell r="AN657">
            <v>0</v>
          </cell>
          <cell r="AO657">
            <v>0</v>
          </cell>
          <cell r="AP657">
            <v>0</v>
          </cell>
          <cell r="AQ657">
            <v>0</v>
          </cell>
          <cell r="AR657">
            <v>41116</v>
          </cell>
          <cell r="AS657">
            <v>0</v>
          </cell>
          <cell r="AT657">
            <v>0</v>
          </cell>
          <cell r="AU657">
            <v>0</v>
          </cell>
          <cell r="AV657">
            <v>41150</v>
          </cell>
          <cell r="AW657">
            <v>0</v>
          </cell>
          <cell r="AX657">
            <v>41157</v>
          </cell>
          <cell r="AY657">
            <v>41243</v>
          </cell>
          <cell r="AZ657">
            <v>291</v>
          </cell>
          <cell r="BA657">
            <v>143</v>
          </cell>
          <cell r="BB657" t="str">
            <v>Late</v>
          </cell>
          <cell r="BC657" t="str">
            <v/>
          </cell>
          <cell r="BD657" t="str">
            <v>FCA</v>
          </cell>
          <cell r="BE657" t="str">
            <v>ARVADA</v>
          </cell>
          <cell r="BF657" t="str">
            <v>USA</v>
          </cell>
          <cell r="BG657">
            <v>0</v>
          </cell>
          <cell r="BH657" t="str">
            <v>DI</v>
          </cell>
          <cell r="BI657">
            <v>0</v>
          </cell>
          <cell r="BJ657">
            <v>40959</v>
          </cell>
          <cell r="BK657">
            <v>40966</v>
          </cell>
          <cell r="BL657">
            <v>40982</v>
          </cell>
          <cell r="BM657">
            <v>40980</v>
          </cell>
          <cell r="BN657">
            <v>41256</v>
          </cell>
          <cell r="BO657">
            <v>41263</v>
          </cell>
          <cell r="BP657" t="str">
            <v>X</v>
          </cell>
          <cell r="BQ657" t="str">
            <v>X</v>
          </cell>
          <cell r="BR657" t="str">
            <v>X</v>
          </cell>
          <cell r="BS657" t="str">
            <v>X</v>
          </cell>
          <cell r="BT657" t="str">
            <v>X</v>
          </cell>
          <cell r="BU657">
            <v>41228</v>
          </cell>
          <cell r="BV657">
            <v>41228</v>
          </cell>
          <cell r="BW657">
            <v>0</v>
          </cell>
          <cell r="BX657">
            <v>0</v>
          </cell>
          <cell r="BY657">
            <v>0</v>
          </cell>
          <cell r="BZ657" t="str">
            <v>X</v>
          </cell>
          <cell r="CA657" t="str">
            <v>X</v>
          </cell>
          <cell r="CB657" t="str">
            <v>X</v>
          </cell>
          <cell r="CC657">
            <v>1</v>
          </cell>
          <cell r="CD657" t="str">
            <v>FD &amp; AM has been submitted</v>
          </cell>
          <cell r="CE657">
            <v>0</v>
          </cell>
          <cell r="CF657">
            <v>0</v>
          </cell>
          <cell r="CG657">
            <v>0</v>
          </cell>
          <cell r="CH657">
            <v>0</v>
          </cell>
          <cell r="CI657">
            <v>0</v>
          </cell>
          <cell r="CJ657">
            <v>0</v>
          </cell>
          <cell r="CK657">
            <v>0</v>
          </cell>
          <cell r="CL657">
            <v>0</v>
          </cell>
          <cell r="CM657">
            <v>0</v>
          </cell>
          <cell r="CN657">
            <v>0</v>
          </cell>
          <cell r="CO657">
            <v>0</v>
          </cell>
        </row>
        <row r="658">
          <cell r="B658" t="str">
            <v>A2170171-01</v>
          </cell>
          <cell r="C658" t="str">
            <v xml:space="preserve">Sabic  </v>
          </cell>
          <cell r="D658" t="str">
            <v>Kanous</v>
          </cell>
          <cell r="E658">
            <v>0</v>
          </cell>
          <cell r="F658" t="str">
            <v>Miller</v>
          </cell>
          <cell r="G658" t="str">
            <v>-</v>
          </cell>
          <cell r="H658" t="str">
            <v>Madeleine</v>
          </cell>
          <cell r="I658" t="str">
            <v>M00207245</v>
          </cell>
          <cell r="J658" t="str">
            <v>PD 201A15</v>
          </cell>
          <cell r="K658">
            <v>0</v>
          </cell>
          <cell r="L658">
            <v>0</v>
          </cell>
          <cell r="M658">
            <v>1</v>
          </cell>
          <cell r="N658" t="str">
            <v>LMC-806</v>
          </cell>
          <cell r="O658">
            <v>17452</v>
          </cell>
          <cell r="P658">
            <v>0</v>
          </cell>
          <cell r="Q658" t="str">
            <v>FLT</v>
          </cell>
          <cell r="R658" t="str">
            <v>PA</v>
          </cell>
          <cell r="S658" t="str">
            <v>N</v>
          </cell>
          <cell r="T658">
            <v>0</v>
          </cell>
          <cell r="U658">
            <v>0</v>
          </cell>
          <cell r="V658">
            <v>41121</v>
          </cell>
          <cell r="W658">
            <v>41176</v>
          </cell>
          <cell r="X658">
            <v>41176</v>
          </cell>
          <cell r="Y658">
            <v>0</v>
          </cell>
          <cell r="Z658">
            <v>41128</v>
          </cell>
          <cell r="AA658">
            <v>41128</v>
          </cell>
          <cell r="AB658">
            <v>41128</v>
          </cell>
          <cell r="AC658">
            <v>41064</v>
          </cell>
          <cell r="AD658">
            <v>41078</v>
          </cell>
          <cell r="AE658">
            <v>41128</v>
          </cell>
          <cell r="AF658">
            <v>41131</v>
          </cell>
          <cell r="AG658">
            <v>0</v>
          </cell>
          <cell r="AH658">
            <v>41146</v>
          </cell>
          <cell r="AI658" t="str">
            <v>-</v>
          </cell>
          <cell r="AJ658">
            <v>9</v>
          </cell>
          <cell r="AK658">
            <v>7.8571428571428568</v>
          </cell>
          <cell r="AL658">
            <v>0</v>
          </cell>
          <cell r="AM658">
            <v>0</v>
          </cell>
          <cell r="AN658">
            <v>0</v>
          </cell>
          <cell r="AO658">
            <v>0</v>
          </cell>
          <cell r="AP658">
            <v>0</v>
          </cell>
          <cell r="AQ658">
            <v>0</v>
          </cell>
          <cell r="AR658">
            <v>0</v>
          </cell>
          <cell r="AS658">
            <v>0</v>
          </cell>
          <cell r="AT658">
            <v>0</v>
          </cell>
          <cell r="AU658">
            <v>0</v>
          </cell>
          <cell r="AV658">
            <v>41145</v>
          </cell>
          <cell r="AW658">
            <v>0</v>
          </cell>
          <cell r="AX658">
            <v>41163</v>
          </cell>
          <cell r="AY658">
            <v>41178</v>
          </cell>
          <cell r="AZ658">
            <v>57</v>
          </cell>
          <cell r="BA658">
            <v>19</v>
          </cell>
          <cell r="BB658" t="str">
            <v>Late</v>
          </cell>
          <cell r="BC658" t="str">
            <v/>
          </cell>
          <cell r="BD658" t="str">
            <v>FOB</v>
          </cell>
          <cell r="BE658" t="str">
            <v>Arvada</v>
          </cell>
          <cell r="BF658" t="str">
            <v>USA</v>
          </cell>
          <cell r="BG658">
            <v>0</v>
          </cell>
          <cell r="BH658" t="str">
            <v>WC</v>
          </cell>
          <cell r="BI658">
            <v>0</v>
          </cell>
          <cell r="BJ658">
            <v>41128</v>
          </cell>
          <cell r="BK658">
            <v>41135</v>
          </cell>
          <cell r="BL658">
            <v>41135</v>
          </cell>
          <cell r="BM658">
            <v>41149</v>
          </cell>
          <cell r="BN658">
            <v>41190</v>
          </cell>
          <cell r="BO658">
            <v>41197</v>
          </cell>
          <cell r="BP658" t="str">
            <v>-</v>
          </cell>
          <cell r="BQ658" t="str">
            <v>-</v>
          </cell>
          <cell r="BR658" t="str">
            <v>X</v>
          </cell>
          <cell r="BS658" t="str">
            <v>-</v>
          </cell>
          <cell r="BT658" t="str">
            <v>-</v>
          </cell>
          <cell r="BU658">
            <v>41191</v>
          </cell>
          <cell r="BV658">
            <v>41204</v>
          </cell>
          <cell r="BW658">
            <v>0</v>
          </cell>
          <cell r="BX658">
            <v>0</v>
          </cell>
          <cell r="BY658">
            <v>0</v>
          </cell>
          <cell r="BZ658" t="str">
            <v>-</v>
          </cell>
          <cell r="CA658" t="str">
            <v>-</v>
          </cell>
          <cell r="CB658" t="str">
            <v>X</v>
          </cell>
          <cell r="CC658">
            <v>1</v>
          </cell>
          <cell r="CD658">
            <v>0</v>
          </cell>
          <cell r="CE658">
            <v>0</v>
          </cell>
          <cell r="CF658">
            <v>0</v>
          </cell>
          <cell r="CG658">
            <v>0</v>
          </cell>
          <cell r="CH658">
            <v>0</v>
          </cell>
          <cell r="CI658">
            <v>0</v>
          </cell>
          <cell r="CJ658">
            <v>0</v>
          </cell>
          <cell r="CK658">
            <v>0</v>
          </cell>
          <cell r="CL658">
            <v>0</v>
          </cell>
          <cell r="CM658">
            <v>0</v>
          </cell>
          <cell r="CN658">
            <v>0</v>
          </cell>
          <cell r="CO658">
            <v>0</v>
          </cell>
        </row>
        <row r="659">
          <cell r="B659" t="str">
            <v>A2168277-01</v>
          </cell>
          <cell r="C659" t="str">
            <v>Markwest Liberty</v>
          </cell>
          <cell r="D659" t="str">
            <v>Glynn</v>
          </cell>
          <cell r="E659">
            <v>0</v>
          </cell>
          <cell r="F659">
            <v>0</v>
          </cell>
          <cell r="G659">
            <v>0</v>
          </cell>
          <cell r="H659" t="str">
            <v>Audrey</v>
          </cell>
          <cell r="I659">
            <v>1003393</v>
          </cell>
          <cell r="J659">
            <v>0</v>
          </cell>
          <cell r="K659">
            <v>0</v>
          </cell>
          <cell r="L659">
            <v>0</v>
          </cell>
          <cell r="M659">
            <v>2</v>
          </cell>
          <cell r="N659" t="str">
            <v>LMV311</v>
          </cell>
          <cell r="O659">
            <v>160724</v>
          </cell>
          <cell r="P659">
            <v>0</v>
          </cell>
          <cell r="Q659" t="str">
            <v>MCPX</v>
          </cell>
          <cell r="R659" t="str">
            <v>PC</v>
          </cell>
          <cell r="S659" t="str">
            <v>N</v>
          </cell>
          <cell r="T659" t="str">
            <v>Y</v>
          </cell>
          <cell r="U659">
            <v>0</v>
          </cell>
          <cell r="V659">
            <v>41116</v>
          </cell>
          <cell r="W659">
            <v>41190</v>
          </cell>
          <cell r="X659">
            <v>41183</v>
          </cell>
          <cell r="Y659">
            <v>0</v>
          </cell>
          <cell r="Z659">
            <v>41123</v>
          </cell>
          <cell r="AA659">
            <v>41123</v>
          </cell>
          <cell r="AB659">
            <v>41123</v>
          </cell>
          <cell r="AC659">
            <v>41071</v>
          </cell>
          <cell r="AD659">
            <v>41085</v>
          </cell>
          <cell r="AE659">
            <v>41128</v>
          </cell>
          <cell r="AF659">
            <v>41131</v>
          </cell>
          <cell r="AG659">
            <v>0</v>
          </cell>
          <cell r="AH659">
            <v>41153</v>
          </cell>
          <cell r="AI659" t="str">
            <v>-</v>
          </cell>
          <cell r="AJ659">
            <v>12</v>
          </cell>
          <cell r="AK659">
            <v>9.5714285714285712</v>
          </cell>
          <cell r="AL659">
            <v>0</v>
          </cell>
          <cell r="AM659">
            <v>0</v>
          </cell>
          <cell r="AN659">
            <v>0</v>
          </cell>
          <cell r="AO659">
            <v>0</v>
          </cell>
          <cell r="AP659">
            <v>0</v>
          </cell>
          <cell r="AQ659">
            <v>0</v>
          </cell>
          <cell r="AR659">
            <v>0</v>
          </cell>
          <cell r="AS659">
            <v>0</v>
          </cell>
          <cell r="AT659">
            <v>0</v>
          </cell>
          <cell r="AU659">
            <v>0</v>
          </cell>
          <cell r="AV659">
            <v>41130</v>
          </cell>
          <cell r="AW659">
            <v>0</v>
          </cell>
          <cell r="AX659">
            <v>41134</v>
          </cell>
          <cell r="AY659">
            <v>41177</v>
          </cell>
          <cell r="AZ659">
            <v>61</v>
          </cell>
          <cell r="BA659">
            <v>11</v>
          </cell>
          <cell r="BB659" t="str">
            <v>On-Time/Early</v>
          </cell>
          <cell r="BC659" t="str">
            <v/>
          </cell>
          <cell r="BD659" t="str">
            <v>FCA</v>
          </cell>
          <cell r="BE659" t="str">
            <v>Arvada</v>
          </cell>
          <cell r="BF659" t="str">
            <v>USA</v>
          </cell>
          <cell r="BG659">
            <v>0</v>
          </cell>
          <cell r="BH659" t="str">
            <v>DI</v>
          </cell>
          <cell r="BI659">
            <v>0</v>
          </cell>
          <cell r="BJ659">
            <v>41123</v>
          </cell>
          <cell r="BK659">
            <v>41130</v>
          </cell>
          <cell r="BL659">
            <v>41139</v>
          </cell>
          <cell r="BM659">
            <v>41144</v>
          </cell>
          <cell r="BN659">
            <v>41197</v>
          </cell>
          <cell r="BO659">
            <v>41204</v>
          </cell>
          <cell r="BP659" t="str">
            <v>x</v>
          </cell>
          <cell r="BQ659" t="str">
            <v>x</v>
          </cell>
          <cell r="BR659" t="str">
            <v>x</v>
          </cell>
          <cell r="BS659" t="str">
            <v>x</v>
          </cell>
          <cell r="BT659" t="str">
            <v>x</v>
          </cell>
          <cell r="BU659">
            <v>41228</v>
          </cell>
          <cell r="BV659">
            <v>41228</v>
          </cell>
          <cell r="BW659">
            <v>0</v>
          </cell>
          <cell r="BX659">
            <v>0</v>
          </cell>
          <cell r="BY659">
            <v>0</v>
          </cell>
          <cell r="BZ659" t="str">
            <v>x</v>
          </cell>
          <cell r="CA659" t="str">
            <v>x</v>
          </cell>
          <cell r="CB659" t="str">
            <v>X</v>
          </cell>
          <cell r="CC659">
            <v>1</v>
          </cell>
          <cell r="CD659">
            <v>0</v>
          </cell>
          <cell r="CE659">
            <v>0</v>
          </cell>
          <cell r="CF659">
            <v>0</v>
          </cell>
          <cell r="CG659">
            <v>0</v>
          </cell>
          <cell r="CH659">
            <v>0</v>
          </cell>
          <cell r="CI659">
            <v>0</v>
          </cell>
          <cell r="CJ659">
            <v>0</v>
          </cell>
          <cell r="CK659">
            <v>0</v>
          </cell>
          <cell r="CL659">
            <v>0</v>
          </cell>
          <cell r="CM659">
            <v>0</v>
          </cell>
          <cell r="CN659">
            <v>0</v>
          </cell>
          <cell r="CO659">
            <v>0</v>
          </cell>
        </row>
        <row r="660">
          <cell r="B660" t="str">
            <v>A2153572-01</v>
          </cell>
          <cell r="C660" t="str">
            <v>NPE/Chevron</v>
          </cell>
          <cell r="D660" t="str">
            <v>DeRoo</v>
          </cell>
          <cell r="E660">
            <v>0</v>
          </cell>
          <cell r="F660" t="str">
            <v>Miller</v>
          </cell>
          <cell r="G660" t="str">
            <v>-</v>
          </cell>
          <cell r="H660" t="str">
            <v>Audrey</v>
          </cell>
          <cell r="I660" t="str">
            <v>PUR420622</v>
          </cell>
          <cell r="J660">
            <v>0</v>
          </cell>
          <cell r="K660">
            <v>0</v>
          </cell>
          <cell r="L660">
            <v>0</v>
          </cell>
          <cell r="M660">
            <v>1</v>
          </cell>
          <cell r="N660" t="str">
            <v>LMV-801</v>
          </cell>
          <cell r="O660">
            <v>18570.21</v>
          </cell>
          <cell r="P660">
            <v>0</v>
          </cell>
          <cell r="Q660" t="str">
            <v>STD</v>
          </cell>
          <cell r="R660" t="str">
            <v>PA</v>
          </cell>
          <cell r="S660" t="str">
            <v>N</v>
          </cell>
          <cell r="T660" t="str">
            <v>N</v>
          </cell>
          <cell r="U660">
            <v>0</v>
          </cell>
          <cell r="V660">
            <v>41079</v>
          </cell>
          <cell r="W660">
            <v>41178</v>
          </cell>
          <cell r="X660">
            <v>41178</v>
          </cell>
          <cell r="Y660">
            <v>0</v>
          </cell>
          <cell r="Z660">
            <v>41086</v>
          </cell>
          <cell r="AA660">
            <v>41086</v>
          </cell>
          <cell r="AB660">
            <v>41086</v>
          </cell>
          <cell r="AC660">
            <v>41066</v>
          </cell>
          <cell r="AD660">
            <v>41080</v>
          </cell>
          <cell r="AE660">
            <v>41130</v>
          </cell>
          <cell r="AF660">
            <v>41133</v>
          </cell>
          <cell r="AG660">
            <v>0</v>
          </cell>
          <cell r="AH660">
            <v>41148</v>
          </cell>
          <cell r="AI660" t="str">
            <v>-</v>
          </cell>
          <cell r="AJ660">
            <v>39</v>
          </cell>
          <cell r="AK660">
            <v>14.142857142857142</v>
          </cell>
          <cell r="AL660">
            <v>0</v>
          </cell>
          <cell r="AM660">
            <v>0</v>
          </cell>
          <cell r="AN660">
            <v>0</v>
          </cell>
          <cell r="AO660">
            <v>0</v>
          </cell>
          <cell r="AP660">
            <v>0</v>
          </cell>
          <cell r="AQ660">
            <v>0</v>
          </cell>
          <cell r="AR660">
            <v>0</v>
          </cell>
          <cell r="AS660">
            <v>0</v>
          </cell>
          <cell r="AT660">
            <v>0</v>
          </cell>
          <cell r="AU660">
            <v>0</v>
          </cell>
          <cell r="AV660">
            <v>41143</v>
          </cell>
          <cell r="AW660">
            <v>0</v>
          </cell>
          <cell r="AX660">
            <v>41152</v>
          </cell>
          <cell r="AY660">
            <v>41172</v>
          </cell>
          <cell r="AZ660">
            <v>93</v>
          </cell>
          <cell r="BA660">
            <v>47</v>
          </cell>
          <cell r="BB660" t="str">
            <v>Late</v>
          </cell>
          <cell r="BC660" t="str">
            <v/>
          </cell>
          <cell r="BD660" t="str">
            <v>FCA</v>
          </cell>
          <cell r="BE660" t="str">
            <v>ARVADA</v>
          </cell>
          <cell r="BF660" t="str">
            <v>Canada</v>
          </cell>
          <cell r="BG660">
            <v>0</v>
          </cell>
          <cell r="BH660">
            <v>0</v>
          </cell>
          <cell r="BI660">
            <v>0</v>
          </cell>
          <cell r="BJ660">
            <v>41086</v>
          </cell>
          <cell r="BK660">
            <v>41093</v>
          </cell>
          <cell r="BL660">
            <v>41093</v>
          </cell>
          <cell r="BM660">
            <v>41107</v>
          </cell>
          <cell r="BN660">
            <v>41192</v>
          </cell>
          <cell r="BO660">
            <v>41199</v>
          </cell>
          <cell r="BP660" t="str">
            <v>x</v>
          </cell>
          <cell r="BQ660" t="str">
            <v>x</v>
          </cell>
          <cell r="BR660" t="str">
            <v>x</v>
          </cell>
          <cell r="BS660" t="str">
            <v>x</v>
          </cell>
          <cell r="BT660" t="str">
            <v>x</v>
          </cell>
          <cell r="BU660">
            <v>41240</v>
          </cell>
          <cell r="BV660">
            <v>41276</v>
          </cell>
          <cell r="BW660">
            <v>0</v>
          </cell>
          <cell r="BX660">
            <v>0</v>
          </cell>
          <cell r="BY660">
            <v>0</v>
          </cell>
          <cell r="BZ660" t="str">
            <v>x</v>
          </cell>
          <cell r="CA660" t="str">
            <v>x</v>
          </cell>
          <cell r="CB660" t="str">
            <v>X</v>
          </cell>
          <cell r="CC660">
            <v>1</v>
          </cell>
          <cell r="CD660">
            <v>0</v>
          </cell>
          <cell r="CE660">
            <v>0</v>
          </cell>
          <cell r="CF660">
            <v>0</v>
          </cell>
          <cell r="CG660">
            <v>0</v>
          </cell>
          <cell r="CH660">
            <v>0</v>
          </cell>
          <cell r="CI660">
            <v>0</v>
          </cell>
          <cell r="CJ660">
            <v>0</v>
          </cell>
          <cell r="CK660">
            <v>0</v>
          </cell>
          <cell r="CL660">
            <v>0</v>
          </cell>
          <cell r="CM660">
            <v>0</v>
          </cell>
          <cell r="CN660">
            <v>0</v>
          </cell>
          <cell r="CO660">
            <v>0</v>
          </cell>
        </row>
        <row r="661">
          <cell r="B661" t="str">
            <v>A2158266-01</v>
          </cell>
          <cell r="C661" t="str">
            <v>Phillips 66</v>
          </cell>
          <cell r="D661" t="str">
            <v>Kanous</v>
          </cell>
          <cell r="E661">
            <v>0</v>
          </cell>
          <cell r="F661" t="str">
            <v>Miller</v>
          </cell>
          <cell r="G661" t="str">
            <v>-</v>
          </cell>
          <cell r="H661" t="str">
            <v>Kursten</v>
          </cell>
          <cell r="I661">
            <v>4517272988</v>
          </cell>
          <cell r="J661">
            <v>0</v>
          </cell>
          <cell r="K661">
            <v>0</v>
          </cell>
          <cell r="L661">
            <v>0</v>
          </cell>
          <cell r="M661">
            <v>1</v>
          </cell>
          <cell r="N661" t="str">
            <v>LMV-311</v>
          </cell>
          <cell r="O661">
            <v>31563</v>
          </cell>
          <cell r="P661">
            <v>0</v>
          </cell>
          <cell r="Q661" t="str">
            <v>FLT</v>
          </cell>
          <cell r="R661" t="str">
            <v>PA</v>
          </cell>
          <cell r="S661" t="str">
            <v>N</v>
          </cell>
          <cell r="T661" t="str">
            <v>N</v>
          </cell>
          <cell r="U661">
            <v>0</v>
          </cell>
          <cell r="V661">
            <v>41089</v>
          </cell>
          <cell r="W661">
            <v>41180</v>
          </cell>
          <cell r="X661">
            <v>41180</v>
          </cell>
          <cell r="Y661">
            <v>0</v>
          </cell>
          <cell r="Z661">
            <v>41096</v>
          </cell>
          <cell r="AA661">
            <v>41096</v>
          </cell>
          <cell r="AB661">
            <v>41096</v>
          </cell>
          <cell r="AC661">
            <v>41068</v>
          </cell>
          <cell r="AD661">
            <v>41082</v>
          </cell>
          <cell r="AE661">
            <v>41132</v>
          </cell>
          <cell r="AF661">
            <v>41135</v>
          </cell>
          <cell r="AG661">
            <v>0</v>
          </cell>
          <cell r="AH661">
            <v>41150</v>
          </cell>
          <cell r="AI661" t="str">
            <v>-</v>
          </cell>
          <cell r="AJ661">
            <v>33</v>
          </cell>
          <cell r="AK661">
            <v>13</v>
          </cell>
          <cell r="AL661">
            <v>0</v>
          </cell>
          <cell r="AM661">
            <v>0</v>
          </cell>
          <cell r="AN661">
            <v>0</v>
          </cell>
          <cell r="AO661">
            <v>0</v>
          </cell>
          <cell r="AP661">
            <v>0</v>
          </cell>
          <cell r="AQ661">
            <v>0</v>
          </cell>
          <cell r="AR661">
            <v>0</v>
          </cell>
          <cell r="AS661">
            <v>0</v>
          </cell>
          <cell r="AT661">
            <v>0</v>
          </cell>
          <cell r="AU661">
            <v>0</v>
          </cell>
          <cell r="AV661">
            <v>41148</v>
          </cell>
          <cell r="AW661">
            <v>0</v>
          </cell>
          <cell r="AX661">
            <v>41157</v>
          </cell>
          <cell r="AY661">
            <v>41181</v>
          </cell>
          <cell r="AZ661">
            <v>92</v>
          </cell>
          <cell r="BA661">
            <v>42</v>
          </cell>
          <cell r="BB661" t="str">
            <v>Late</v>
          </cell>
          <cell r="BC661" t="str">
            <v/>
          </cell>
          <cell r="BD661" t="str">
            <v>FOB</v>
          </cell>
          <cell r="BE661" t="str">
            <v>Arvada</v>
          </cell>
          <cell r="BF661" t="str">
            <v>USA</v>
          </cell>
          <cell r="BG661">
            <v>0</v>
          </cell>
          <cell r="BH661" t="str">
            <v>SI</v>
          </cell>
          <cell r="BI661">
            <v>0</v>
          </cell>
          <cell r="BJ661">
            <v>41096</v>
          </cell>
          <cell r="BK661">
            <v>41103</v>
          </cell>
          <cell r="BL661">
            <v>41103</v>
          </cell>
          <cell r="BM661">
            <v>41117</v>
          </cell>
          <cell r="BN661">
            <v>41194</v>
          </cell>
          <cell r="BO661">
            <v>41201</v>
          </cell>
          <cell r="BP661" t="str">
            <v>-</v>
          </cell>
          <cell r="BQ661" t="str">
            <v>-</v>
          </cell>
          <cell r="BR661" t="str">
            <v>X</v>
          </cell>
          <cell r="BS661" t="str">
            <v>-</v>
          </cell>
          <cell r="BT661" t="str">
            <v>-</v>
          </cell>
          <cell r="BU661">
            <v>41192</v>
          </cell>
          <cell r="BV661">
            <v>41192</v>
          </cell>
          <cell r="BW661">
            <v>0</v>
          </cell>
          <cell r="BX661">
            <v>0</v>
          </cell>
          <cell r="BY661">
            <v>0</v>
          </cell>
          <cell r="BZ661" t="str">
            <v>-</v>
          </cell>
          <cell r="CA661" t="str">
            <v>-</v>
          </cell>
          <cell r="CB661" t="str">
            <v>X</v>
          </cell>
          <cell r="CC661">
            <v>1</v>
          </cell>
          <cell r="CD661">
            <v>0</v>
          </cell>
          <cell r="CE661">
            <v>0</v>
          </cell>
          <cell r="CF661">
            <v>0</v>
          </cell>
          <cell r="CG661">
            <v>0</v>
          </cell>
          <cell r="CH661">
            <v>0</v>
          </cell>
          <cell r="CI661">
            <v>0</v>
          </cell>
          <cell r="CJ661">
            <v>0</v>
          </cell>
          <cell r="CK661">
            <v>0</v>
          </cell>
          <cell r="CL661">
            <v>0</v>
          </cell>
          <cell r="CM661">
            <v>0</v>
          </cell>
          <cell r="CN661">
            <v>0</v>
          </cell>
          <cell r="CO661">
            <v>0</v>
          </cell>
        </row>
        <row r="662">
          <cell r="B662" t="str">
            <v>A2134314-05-06</v>
          </cell>
          <cell r="C662" t="str">
            <v>Ventech</v>
          </cell>
          <cell r="D662" t="str">
            <v>Jazmines</v>
          </cell>
          <cell r="E662">
            <v>0</v>
          </cell>
          <cell r="F662">
            <v>0</v>
          </cell>
          <cell r="G662">
            <v>0</v>
          </cell>
          <cell r="H662" t="str">
            <v>Audrey</v>
          </cell>
          <cell r="I662" t="str">
            <v>4653034-12-00574</v>
          </cell>
          <cell r="J662">
            <v>0</v>
          </cell>
          <cell r="K662">
            <v>0</v>
          </cell>
          <cell r="L662">
            <v>0</v>
          </cell>
          <cell r="M662">
            <v>2</v>
          </cell>
          <cell r="N662" t="str">
            <v>LMV-311</v>
          </cell>
          <cell r="O662">
            <v>153266</v>
          </cell>
          <cell r="P662">
            <v>0</v>
          </cell>
          <cell r="Q662" t="str">
            <v>MCPX</v>
          </cell>
          <cell r="R662" t="str">
            <v>PB</v>
          </cell>
          <cell r="S662" t="str">
            <v>N</v>
          </cell>
          <cell r="T662" t="str">
            <v>N</v>
          </cell>
          <cell r="U662">
            <v>0</v>
          </cell>
          <cell r="V662">
            <v>41031</v>
          </cell>
          <cell r="W662">
            <v>41187</v>
          </cell>
          <cell r="X662">
            <v>41212</v>
          </cell>
          <cell r="Y662">
            <v>0</v>
          </cell>
          <cell r="Z662">
            <v>41038</v>
          </cell>
          <cell r="AA662">
            <v>41038</v>
          </cell>
          <cell r="AB662">
            <v>41038</v>
          </cell>
          <cell r="AC662">
            <v>41100</v>
          </cell>
          <cell r="AD662">
            <v>41114</v>
          </cell>
          <cell r="AE662">
            <v>41132</v>
          </cell>
          <cell r="AF662">
            <v>41135</v>
          </cell>
          <cell r="AG662">
            <v>0</v>
          </cell>
          <cell r="AH662">
            <v>41182</v>
          </cell>
          <cell r="AI662" t="str">
            <v>-</v>
          </cell>
          <cell r="AJ662">
            <v>75</v>
          </cell>
          <cell r="AK662">
            <v>25.857142857142858</v>
          </cell>
          <cell r="AL662">
            <v>0</v>
          </cell>
          <cell r="AM662">
            <v>0</v>
          </cell>
          <cell r="AN662">
            <v>0</v>
          </cell>
          <cell r="AO662">
            <v>0</v>
          </cell>
          <cell r="AP662">
            <v>0</v>
          </cell>
          <cell r="AQ662">
            <v>0</v>
          </cell>
          <cell r="AR662">
            <v>0</v>
          </cell>
          <cell r="AS662">
            <v>0</v>
          </cell>
          <cell r="AT662">
            <v>0</v>
          </cell>
          <cell r="AU662">
            <v>0</v>
          </cell>
          <cell r="AV662">
            <v>41137</v>
          </cell>
          <cell r="AW662">
            <v>0</v>
          </cell>
          <cell r="AX662">
            <v>41142</v>
          </cell>
          <cell r="AY662">
            <v>41213</v>
          </cell>
          <cell r="AZ662">
            <v>182</v>
          </cell>
          <cell r="BA662">
            <v>77</v>
          </cell>
          <cell r="BB662" t="str">
            <v>Late</v>
          </cell>
          <cell r="BC662" t="str">
            <v/>
          </cell>
          <cell r="BD662" t="str">
            <v>EXW</v>
          </cell>
          <cell r="BE662" t="str">
            <v>ARVADA</v>
          </cell>
          <cell r="BF662" t="str">
            <v>Iraq</v>
          </cell>
          <cell r="BG662">
            <v>0</v>
          </cell>
          <cell r="BH662" t="str">
            <v>WI</v>
          </cell>
          <cell r="BI662">
            <v>0</v>
          </cell>
          <cell r="BJ662">
            <v>41038</v>
          </cell>
          <cell r="BK662">
            <v>41045</v>
          </cell>
          <cell r="BL662">
            <v>41047</v>
          </cell>
          <cell r="BM662">
            <v>41059</v>
          </cell>
          <cell r="BN662">
            <v>41226</v>
          </cell>
          <cell r="BO662">
            <v>41233</v>
          </cell>
          <cell r="BP662" t="str">
            <v>x</v>
          </cell>
          <cell r="BQ662" t="str">
            <v>x</v>
          </cell>
          <cell r="BR662" t="str">
            <v>x</v>
          </cell>
          <cell r="BS662" t="str">
            <v>x</v>
          </cell>
          <cell r="BT662" t="str">
            <v>x</v>
          </cell>
          <cell r="BU662">
            <v>41233</v>
          </cell>
          <cell r="BV662">
            <v>41257</v>
          </cell>
          <cell r="BW662">
            <v>0</v>
          </cell>
          <cell r="BX662">
            <v>0</v>
          </cell>
          <cell r="BY662">
            <v>0</v>
          </cell>
          <cell r="BZ662" t="str">
            <v>x</v>
          </cell>
          <cell r="CA662" t="str">
            <v>x</v>
          </cell>
          <cell r="CB662" t="str">
            <v>X</v>
          </cell>
          <cell r="CC662">
            <v>1</v>
          </cell>
          <cell r="CD662">
            <v>0</v>
          </cell>
          <cell r="CE662">
            <v>0</v>
          </cell>
          <cell r="CF662">
            <v>0</v>
          </cell>
          <cell r="CG662">
            <v>0</v>
          </cell>
          <cell r="CH662">
            <v>0</v>
          </cell>
          <cell r="CI662">
            <v>0</v>
          </cell>
          <cell r="CJ662">
            <v>0</v>
          </cell>
          <cell r="CK662">
            <v>0</v>
          </cell>
          <cell r="CL662">
            <v>0</v>
          </cell>
          <cell r="CM662">
            <v>0</v>
          </cell>
          <cell r="CN662">
            <v>0</v>
          </cell>
          <cell r="CO662">
            <v>0</v>
          </cell>
        </row>
        <row r="663">
          <cell r="B663" t="str">
            <v>A2134314-03-04</v>
          </cell>
          <cell r="C663" t="str">
            <v>Ventech</v>
          </cell>
          <cell r="D663" t="str">
            <v>Jazmines</v>
          </cell>
          <cell r="E663">
            <v>0</v>
          </cell>
          <cell r="F663">
            <v>0</v>
          </cell>
          <cell r="G663">
            <v>0</v>
          </cell>
          <cell r="H663" t="str">
            <v>Audrey</v>
          </cell>
          <cell r="I663" t="str">
            <v>4653034-12-00574</v>
          </cell>
          <cell r="J663">
            <v>0</v>
          </cell>
          <cell r="K663">
            <v>0</v>
          </cell>
          <cell r="L663">
            <v>0</v>
          </cell>
          <cell r="M663">
            <v>2</v>
          </cell>
          <cell r="N663" t="str">
            <v>LMV-806</v>
          </cell>
          <cell r="O663">
            <v>95044</v>
          </cell>
          <cell r="P663">
            <v>0</v>
          </cell>
          <cell r="Q663" t="str">
            <v>MCPX</v>
          </cell>
          <cell r="R663" t="str">
            <v>PB</v>
          </cell>
          <cell r="S663" t="str">
            <v>N</v>
          </cell>
          <cell r="T663" t="str">
            <v>N</v>
          </cell>
          <cell r="U663">
            <v>0</v>
          </cell>
          <cell r="V663">
            <v>41031</v>
          </cell>
          <cell r="W663">
            <v>41187</v>
          </cell>
          <cell r="X663">
            <v>41212</v>
          </cell>
          <cell r="Y663">
            <v>0</v>
          </cell>
          <cell r="Z663">
            <v>41038</v>
          </cell>
          <cell r="AA663">
            <v>41038</v>
          </cell>
          <cell r="AB663">
            <v>41038</v>
          </cell>
          <cell r="AC663">
            <v>41100</v>
          </cell>
          <cell r="AD663">
            <v>41114</v>
          </cell>
          <cell r="AE663">
            <v>41132</v>
          </cell>
          <cell r="AF663">
            <v>41135</v>
          </cell>
          <cell r="AG663">
            <v>0</v>
          </cell>
          <cell r="AH663">
            <v>41182</v>
          </cell>
          <cell r="AI663" t="str">
            <v>-</v>
          </cell>
          <cell r="AJ663">
            <v>75</v>
          </cell>
          <cell r="AK663">
            <v>25.857142857142858</v>
          </cell>
          <cell r="AL663">
            <v>0</v>
          </cell>
          <cell r="AM663">
            <v>0</v>
          </cell>
          <cell r="AN663">
            <v>0</v>
          </cell>
          <cell r="AO663">
            <v>0</v>
          </cell>
          <cell r="AP663">
            <v>0</v>
          </cell>
          <cell r="AQ663">
            <v>0</v>
          </cell>
          <cell r="AR663">
            <v>0</v>
          </cell>
          <cell r="AS663">
            <v>0</v>
          </cell>
          <cell r="AT663">
            <v>0</v>
          </cell>
          <cell r="AU663">
            <v>0</v>
          </cell>
          <cell r="AV663">
            <v>41143</v>
          </cell>
          <cell r="AW663">
            <v>0</v>
          </cell>
          <cell r="AX663">
            <v>41144</v>
          </cell>
          <cell r="AY663">
            <v>41213</v>
          </cell>
          <cell r="AZ663">
            <v>182</v>
          </cell>
          <cell r="BA663">
            <v>81</v>
          </cell>
          <cell r="BB663" t="str">
            <v>Late</v>
          </cell>
          <cell r="BC663" t="str">
            <v/>
          </cell>
          <cell r="BD663" t="str">
            <v>EXW</v>
          </cell>
          <cell r="BE663" t="str">
            <v>ARVADA</v>
          </cell>
          <cell r="BF663" t="str">
            <v>Iraq</v>
          </cell>
          <cell r="BG663">
            <v>0</v>
          </cell>
          <cell r="BH663" t="str">
            <v>WI</v>
          </cell>
          <cell r="BI663">
            <v>0</v>
          </cell>
          <cell r="BJ663">
            <v>41038</v>
          </cell>
          <cell r="BK663">
            <v>41045</v>
          </cell>
          <cell r="BL663">
            <v>41047</v>
          </cell>
          <cell r="BM663">
            <v>41059</v>
          </cell>
          <cell r="BN663">
            <v>41226</v>
          </cell>
          <cell r="BO663">
            <v>41233</v>
          </cell>
          <cell r="BP663" t="str">
            <v>x</v>
          </cell>
          <cell r="BQ663" t="str">
            <v>x</v>
          </cell>
          <cell r="BR663" t="str">
            <v>x</v>
          </cell>
          <cell r="BS663" t="str">
            <v>x</v>
          </cell>
          <cell r="BT663" t="str">
            <v>x</v>
          </cell>
          <cell r="BU663">
            <v>41233</v>
          </cell>
          <cell r="BV663">
            <v>41257</v>
          </cell>
          <cell r="BW663">
            <v>0</v>
          </cell>
          <cell r="BX663">
            <v>0</v>
          </cell>
          <cell r="BY663">
            <v>0</v>
          </cell>
          <cell r="BZ663" t="str">
            <v>x</v>
          </cell>
          <cell r="CA663" t="str">
            <v>x</v>
          </cell>
          <cell r="CB663" t="str">
            <v>X</v>
          </cell>
          <cell r="CC663">
            <v>1</v>
          </cell>
          <cell r="CD663">
            <v>0</v>
          </cell>
          <cell r="CE663">
            <v>0</v>
          </cell>
          <cell r="CF663">
            <v>0</v>
          </cell>
          <cell r="CG663">
            <v>0</v>
          </cell>
          <cell r="CH663">
            <v>0</v>
          </cell>
          <cell r="CI663">
            <v>0</v>
          </cell>
          <cell r="CJ663">
            <v>0</v>
          </cell>
          <cell r="CK663">
            <v>0</v>
          </cell>
          <cell r="CL663">
            <v>0</v>
          </cell>
          <cell r="CM663">
            <v>0</v>
          </cell>
          <cell r="CN663">
            <v>0</v>
          </cell>
          <cell r="CO663">
            <v>0</v>
          </cell>
        </row>
        <row r="664">
          <cell r="B664" t="str">
            <v>A2134314-01-02</v>
          </cell>
          <cell r="C664" t="str">
            <v>Ventech</v>
          </cell>
          <cell r="D664" t="str">
            <v>Jazmines</v>
          </cell>
          <cell r="E664">
            <v>0</v>
          </cell>
          <cell r="F664">
            <v>0</v>
          </cell>
          <cell r="G664">
            <v>0</v>
          </cell>
          <cell r="H664" t="str">
            <v>Audrey</v>
          </cell>
          <cell r="I664" t="str">
            <v>4653034-12-00574</v>
          </cell>
          <cell r="J664">
            <v>0</v>
          </cell>
          <cell r="K664">
            <v>0</v>
          </cell>
          <cell r="L664">
            <v>0</v>
          </cell>
          <cell r="M664">
            <v>2</v>
          </cell>
          <cell r="N664" t="str">
            <v>LMV-806</v>
          </cell>
          <cell r="O664">
            <v>85208</v>
          </cell>
          <cell r="P664">
            <v>0</v>
          </cell>
          <cell r="Q664" t="str">
            <v>MCPX</v>
          </cell>
          <cell r="R664" t="str">
            <v>PB</v>
          </cell>
          <cell r="S664" t="str">
            <v>N</v>
          </cell>
          <cell r="T664" t="str">
            <v>N</v>
          </cell>
          <cell r="U664">
            <v>0</v>
          </cell>
          <cell r="V664">
            <v>41031</v>
          </cell>
          <cell r="W664">
            <v>41187</v>
          </cell>
          <cell r="X664">
            <v>41212</v>
          </cell>
          <cell r="Y664">
            <v>0</v>
          </cell>
          <cell r="Z664">
            <v>41038</v>
          </cell>
          <cell r="AA664">
            <v>41038</v>
          </cell>
          <cell r="AB664">
            <v>41038</v>
          </cell>
          <cell r="AC664">
            <v>41100</v>
          </cell>
          <cell r="AD664">
            <v>41114</v>
          </cell>
          <cell r="AE664">
            <v>41132</v>
          </cell>
          <cell r="AF664">
            <v>41135</v>
          </cell>
          <cell r="AG664">
            <v>0</v>
          </cell>
          <cell r="AH664">
            <v>41182</v>
          </cell>
          <cell r="AI664" t="str">
            <v>-</v>
          </cell>
          <cell r="AJ664">
            <v>75</v>
          </cell>
          <cell r="AK664">
            <v>25.857142857142858</v>
          </cell>
          <cell r="AL664">
            <v>0</v>
          </cell>
          <cell r="AM664">
            <v>0</v>
          </cell>
          <cell r="AN664">
            <v>0</v>
          </cell>
          <cell r="AO664">
            <v>0</v>
          </cell>
          <cell r="AP664">
            <v>0</v>
          </cell>
          <cell r="AQ664">
            <v>0</v>
          </cell>
          <cell r="AR664">
            <v>0</v>
          </cell>
          <cell r="AS664">
            <v>0</v>
          </cell>
          <cell r="AT664">
            <v>0</v>
          </cell>
          <cell r="AU664">
            <v>0</v>
          </cell>
          <cell r="AV664">
            <v>41143</v>
          </cell>
          <cell r="AW664">
            <v>0</v>
          </cell>
          <cell r="AX664">
            <v>41151</v>
          </cell>
          <cell r="AY664">
            <v>41213</v>
          </cell>
          <cell r="AZ664">
            <v>182</v>
          </cell>
          <cell r="BA664">
            <v>81</v>
          </cell>
          <cell r="BB664" t="str">
            <v>Late</v>
          </cell>
          <cell r="BC664" t="str">
            <v/>
          </cell>
          <cell r="BD664" t="str">
            <v>EXW</v>
          </cell>
          <cell r="BE664" t="str">
            <v>ARVADA</v>
          </cell>
          <cell r="BF664" t="str">
            <v>Iraq</v>
          </cell>
          <cell r="BG664">
            <v>0</v>
          </cell>
          <cell r="BH664" t="str">
            <v>WI</v>
          </cell>
          <cell r="BI664">
            <v>0</v>
          </cell>
          <cell r="BJ664">
            <v>41038</v>
          </cell>
          <cell r="BK664">
            <v>41045</v>
          </cell>
          <cell r="BL664">
            <v>41047</v>
          </cell>
          <cell r="BM664">
            <v>41059</v>
          </cell>
          <cell r="BN664">
            <v>41226</v>
          </cell>
          <cell r="BO664">
            <v>41233</v>
          </cell>
          <cell r="BP664" t="str">
            <v>x</v>
          </cell>
          <cell r="BQ664" t="str">
            <v>x</v>
          </cell>
          <cell r="BR664" t="str">
            <v>x</v>
          </cell>
          <cell r="BS664" t="str">
            <v>x</v>
          </cell>
          <cell r="BT664" t="str">
            <v>x</v>
          </cell>
          <cell r="BU664">
            <v>41233</v>
          </cell>
          <cell r="BV664">
            <v>41257</v>
          </cell>
          <cell r="BW664">
            <v>0</v>
          </cell>
          <cell r="BX664">
            <v>0</v>
          </cell>
          <cell r="BY664">
            <v>0</v>
          </cell>
          <cell r="BZ664" t="str">
            <v>x</v>
          </cell>
          <cell r="CA664" t="str">
            <v>x</v>
          </cell>
          <cell r="CB664" t="str">
            <v>X</v>
          </cell>
          <cell r="CC664">
            <v>1</v>
          </cell>
          <cell r="CD664">
            <v>0</v>
          </cell>
          <cell r="CE664">
            <v>0</v>
          </cell>
          <cell r="CF664">
            <v>0</v>
          </cell>
          <cell r="CG664">
            <v>0</v>
          </cell>
          <cell r="CH664">
            <v>0</v>
          </cell>
          <cell r="CI664">
            <v>0</v>
          </cell>
          <cell r="CJ664">
            <v>0</v>
          </cell>
          <cell r="CK664">
            <v>0</v>
          </cell>
          <cell r="CL664">
            <v>0</v>
          </cell>
          <cell r="CM664">
            <v>0</v>
          </cell>
          <cell r="CN664">
            <v>0</v>
          </cell>
          <cell r="CO664">
            <v>0</v>
          </cell>
        </row>
        <row r="665">
          <cell r="B665" t="str">
            <v>A2134764-03-04</v>
          </cell>
          <cell r="C665" t="str">
            <v>Ventech</v>
          </cell>
          <cell r="D665" t="str">
            <v>Jazmines</v>
          </cell>
          <cell r="E665">
            <v>0</v>
          </cell>
          <cell r="F665">
            <v>0</v>
          </cell>
          <cell r="G665">
            <v>0</v>
          </cell>
          <cell r="H665" t="str">
            <v>Audrey</v>
          </cell>
          <cell r="I665" t="str">
            <v>4653034-12-00575</v>
          </cell>
          <cell r="J665">
            <v>0</v>
          </cell>
          <cell r="K665">
            <v>0</v>
          </cell>
          <cell r="L665">
            <v>0</v>
          </cell>
          <cell r="M665">
            <v>2</v>
          </cell>
          <cell r="N665" t="str">
            <v>LMV-806</v>
          </cell>
          <cell r="O665">
            <v>88298</v>
          </cell>
          <cell r="P665">
            <v>0</v>
          </cell>
          <cell r="Q665" t="str">
            <v>MCPX</v>
          </cell>
          <cell r="R665" t="str">
            <v>PB</v>
          </cell>
          <cell r="S665" t="str">
            <v>N</v>
          </cell>
          <cell r="T665" t="str">
            <v>N</v>
          </cell>
          <cell r="U665">
            <v>0</v>
          </cell>
          <cell r="V665">
            <v>41032</v>
          </cell>
          <cell r="W665">
            <v>41187</v>
          </cell>
          <cell r="X665">
            <v>41213</v>
          </cell>
          <cell r="Y665">
            <v>0</v>
          </cell>
          <cell r="Z665">
            <v>41039</v>
          </cell>
          <cell r="AA665">
            <v>41039</v>
          </cell>
          <cell r="AB665">
            <v>41039</v>
          </cell>
          <cell r="AC665">
            <v>41101</v>
          </cell>
          <cell r="AD665">
            <v>41115</v>
          </cell>
          <cell r="AE665">
            <v>41132</v>
          </cell>
          <cell r="AF665">
            <v>41135</v>
          </cell>
          <cell r="AG665">
            <v>0</v>
          </cell>
          <cell r="AH665">
            <v>41183</v>
          </cell>
          <cell r="AI665" t="str">
            <v>-</v>
          </cell>
          <cell r="AJ665">
            <v>74</v>
          </cell>
          <cell r="AK665">
            <v>25.857142857142858</v>
          </cell>
          <cell r="AL665">
            <v>0</v>
          </cell>
          <cell r="AM665">
            <v>0</v>
          </cell>
          <cell r="AN665">
            <v>0</v>
          </cell>
          <cell r="AO665">
            <v>0</v>
          </cell>
          <cell r="AP665">
            <v>0</v>
          </cell>
          <cell r="AQ665">
            <v>0</v>
          </cell>
          <cell r="AR665">
            <v>0</v>
          </cell>
          <cell r="AS665">
            <v>0</v>
          </cell>
          <cell r="AT665">
            <v>0</v>
          </cell>
          <cell r="AU665">
            <v>0</v>
          </cell>
          <cell r="AV665">
            <v>41129</v>
          </cell>
          <cell r="AW665">
            <v>0</v>
          </cell>
          <cell r="AX665">
            <v>41136</v>
          </cell>
          <cell r="AY665">
            <v>41213</v>
          </cell>
          <cell r="AZ665">
            <v>181</v>
          </cell>
          <cell r="BA665">
            <v>70</v>
          </cell>
          <cell r="BB665" t="str">
            <v>On-Time/Early</v>
          </cell>
          <cell r="BC665" t="str">
            <v/>
          </cell>
          <cell r="BD665" t="str">
            <v>EXW</v>
          </cell>
          <cell r="BE665" t="str">
            <v>ARVADA</v>
          </cell>
          <cell r="BF665" t="str">
            <v>Iraq</v>
          </cell>
          <cell r="BG665">
            <v>0</v>
          </cell>
          <cell r="BH665" t="str">
            <v>WI</v>
          </cell>
          <cell r="BI665">
            <v>0</v>
          </cell>
          <cell r="BJ665">
            <v>41039</v>
          </cell>
          <cell r="BK665">
            <v>41046</v>
          </cell>
          <cell r="BL665">
            <v>41048</v>
          </cell>
          <cell r="BM665">
            <v>41060</v>
          </cell>
          <cell r="BN665">
            <v>41227</v>
          </cell>
          <cell r="BO665">
            <v>41234</v>
          </cell>
          <cell r="BP665" t="str">
            <v>x</v>
          </cell>
          <cell r="BQ665" t="str">
            <v>x</v>
          </cell>
          <cell r="BR665" t="str">
            <v>x</v>
          </cell>
          <cell r="BS665" t="str">
            <v>x</v>
          </cell>
          <cell r="BT665" t="str">
            <v>x</v>
          </cell>
          <cell r="BU665">
            <v>41288</v>
          </cell>
          <cell r="BV665">
            <v>41275</v>
          </cell>
          <cell r="BW665">
            <v>0</v>
          </cell>
          <cell r="BX665">
            <v>0</v>
          </cell>
          <cell r="BY665">
            <v>0</v>
          </cell>
          <cell r="BZ665" t="str">
            <v>x</v>
          </cell>
          <cell r="CA665" t="str">
            <v>x</v>
          </cell>
          <cell r="CB665" t="str">
            <v>X</v>
          </cell>
          <cell r="CC665">
            <v>1</v>
          </cell>
          <cell r="CD665">
            <v>0</v>
          </cell>
          <cell r="CE665">
            <v>0</v>
          </cell>
          <cell r="CF665">
            <v>0</v>
          </cell>
          <cell r="CG665">
            <v>0</v>
          </cell>
          <cell r="CH665">
            <v>0</v>
          </cell>
          <cell r="CI665">
            <v>0</v>
          </cell>
          <cell r="CJ665">
            <v>0</v>
          </cell>
          <cell r="CK665">
            <v>0</v>
          </cell>
          <cell r="CL665">
            <v>0</v>
          </cell>
          <cell r="CM665">
            <v>0</v>
          </cell>
          <cell r="CN665">
            <v>0</v>
          </cell>
          <cell r="CO665">
            <v>0</v>
          </cell>
        </row>
        <row r="666">
          <cell r="B666" t="str">
            <v>A2134764-01-02</v>
          </cell>
          <cell r="C666" t="str">
            <v>Ventech</v>
          </cell>
          <cell r="D666" t="str">
            <v>Jazmines</v>
          </cell>
          <cell r="E666">
            <v>0</v>
          </cell>
          <cell r="F666">
            <v>0</v>
          </cell>
          <cell r="G666">
            <v>0</v>
          </cell>
          <cell r="H666" t="str">
            <v>Audrey</v>
          </cell>
          <cell r="I666" t="str">
            <v>4653034-12-00575</v>
          </cell>
          <cell r="J666">
            <v>0</v>
          </cell>
          <cell r="K666">
            <v>0</v>
          </cell>
          <cell r="L666">
            <v>0</v>
          </cell>
          <cell r="M666">
            <v>2</v>
          </cell>
          <cell r="N666" t="str">
            <v>LMV-311</v>
          </cell>
          <cell r="O666">
            <v>130858</v>
          </cell>
          <cell r="P666">
            <v>0</v>
          </cell>
          <cell r="Q666" t="str">
            <v>MCPX</v>
          </cell>
          <cell r="R666" t="str">
            <v>PB</v>
          </cell>
          <cell r="S666" t="str">
            <v>N</v>
          </cell>
          <cell r="T666" t="str">
            <v>N</v>
          </cell>
          <cell r="U666">
            <v>0</v>
          </cell>
          <cell r="V666">
            <v>41032</v>
          </cell>
          <cell r="W666">
            <v>41187</v>
          </cell>
          <cell r="X666">
            <v>41213</v>
          </cell>
          <cell r="Y666">
            <v>0</v>
          </cell>
          <cell r="Z666">
            <v>41039</v>
          </cell>
          <cell r="AA666">
            <v>41039</v>
          </cell>
          <cell r="AB666">
            <v>41039</v>
          </cell>
          <cell r="AC666">
            <v>41101</v>
          </cell>
          <cell r="AD666">
            <v>41115</v>
          </cell>
          <cell r="AE666">
            <v>41132</v>
          </cell>
          <cell r="AF666">
            <v>41135</v>
          </cell>
          <cell r="AG666">
            <v>0</v>
          </cell>
          <cell r="AH666">
            <v>41183</v>
          </cell>
          <cell r="AI666" t="str">
            <v>-</v>
          </cell>
          <cell r="AJ666">
            <v>74</v>
          </cell>
          <cell r="AK666">
            <v>25.857142857142858</v>
          </cell>
          <cell r="AL666">
            <v>0</v>
          </cell>
          <cell r="AM666">
            <v>0</v>
          </cell>
          <cell r="AN666">
            <v>0</v>
          </cell>
          <cell r="AO666">
            <v>0</v>
          </cell>
          <cell r="AP666">
            <v>0</v>
          </cell>
          <cell r="AQ666">
            <v>0</v>
          </cell>
          <cell r="AR666">
            <v>0</v>
          </cell>
          <cell r="AS666">
            <v>0</v>
          </cell>
          <cell r="AT666">
            <v>0</v>
          </cell>
          <cell r="AU666">
            <v>0</v>
          </cell>
          <cell r="AV666">
            <v>41145</v>
          </cell>
          <cell r="AW666">
            <v>0</v>
          </cell>
          <cell r="AX666">
            <v>41151</v>
          </cell>
          <cell r="AY666">
            <v>41213</v>
          </cell>
          <cell r="AZ666">
            <v>181</v>
          </cell>
          <cell r="BA666">
            <v>82</v>
          </cell>
          <cell r="BB666" t="str">
            <v>Late</v>
          </cell>
          <cell r="BC666" t="str">
            <v/>
          </cell>
          <cell r="BD666" t="str">
            <v>EXW</v>
          </cell>
          <cell r="BE666" t="str">
            <v>ARVADA</v>
          </cell>
          <cell r="BF666" t="str">
            <v>Iraq</v>
          </cell>
          <cell r="BG666">
            <v>0</v>
          </cell>
          <cell r="BH666" t="str">
            <v>WI</v>
          </cell>
          <cell r="BI666">
            <v>0</v>
          </cell>
          <cell r="BJ666">
            <v>41039</v>
          </cell>
          <cell r="BK666">
            <v>41046</v>
          </cell>
          <cell r="BL666">
            <v>41048</v>
          </cell>
          <cell r="BM666">
            <v>41060</v>
          </cell>
          <cell r="BN666">
            <v>41227</v>
          </cell>
          <cell r="BO666">
            <v>41234</v>
          </cell>
          <cell r="BP666" t="str">
            <v>x</v>
          </cell>
          <cell r="BQ666" t="str">
            <v>x</v>
          </cell>
          <cell r="BR666" t="str">
            <v>x</v>
          </cell>
          <cell r="BS666" t="str">
            <v>x</v>
          </cell>
          <cell r="BT666" t="str">
            <v>x</v>
          </cell>
          <cell r="BU666">
            <v>41288</v>
          </cell>
          <cell r="BV666">
            <v>41275</v>
          </cell>
          <cell r="BW666">
            <v>0</v>
          </cell>
          <cell r="BX666">
            <v>0</v>
          </cell>
          <cell r="BY666">
            <v>0</v>
          </cell>
          <cell r="BZ666" t="str">
            <v>x</v>
          </cell>
          <cell r="CA666" t="str">
            <v>x</v>
          </cell>
          <cell r="CB666" t="str">
            <v>X</v>
          </cell>
          <cell r="CC666">
            <v>1</v>
          </cell>
          <cell r="CD666">
            <v>0</v>
          </cell>
          <cell r="CE666">
            <v>0</v>
          </cell>
          <cell r="CF666">
            <v>0</v>
          </cell>
          <cell r="CG666">
            <v>0</v>
          </cell>
          <cell r="CH666">
            <v>0</v>
          </cell>
          <cell r="CI666">
            <v>0</v>
          </cell>
          <cell r="CJ666">
            <v>0</v>
          </cell>
          <cell r="CK666">
            <v>0</v>
          </cell>
          <cell r="CL666">
            <v>0</v>
          </cell>
          <cell r="CM666">
            <v>0</v>
          </cell>
          <cell r="CN666">
            <v>0</v>
          </cell>
          <cell r="CO666">
            <v>0</v>
          </cell>
        </row>
        <row r="667">
          <cell r="B667" t="str">
            <v>A2134764-05-06</v>
          </cell>
          <cell r="C667" t="str">
            <v>Ventech</v>
          </cell>
          <cell r="D667" t="str">
            <v>Jazmines</v>
          </cell>
          <cell r="E667">
            <v>0</v>
          </cell>
          <cell r="F667">
            <v>0</v>
          </cell>
          <cell r="G667">
            <v>0</v>
          </cell>
          <cell r="H667" t="str">
            <v>Audrey</v>
          </cell>
          <cell r="I667" t="str">
            <v>4653034-12-00575</v>
          </cell>
          <cell r="J667">
            <v>0</v>
          </cell>
          <cell r="K667">
            <v>0</v>
          </cell>
          <cell r="L667">
            <v>0</v>
          </cell>
          <cell r="M667">
            <v>2</v>
          </cell>
          <cell r="N667" t="str">
            <v>LMV-806</v>
          </cell>
          <cell r="O667">
            <v>70558</v>
          </cell>
          <cell r="P667">
            <v>0</v>
          </cell>
          <cell r="Q667" t="str">
            <v>MCPX</v>
          </cell>
          <cell r="R667" t="str">
            <v>PB</v>
          </cell>
          <cell r="S667" t="str">
            <v>N</v>
          </cell>
          <cell r="T667" t="str">
            <v>N</v>
          </cell>
          <cell r="U667">
            <v>0</v>
          </cell>
          <cell r="V667">
            <v>41032</v>
          </cell>
          <cell r="W667">
            <v>41187</v>
          </cell>
          <cell r="X667">
            <v>41213</v>
          </cell>
          <cell r="Y667">
            <v>0</v>
          </cell>
          <cell r="Z667">
            <v>41039</v>
          </cell>
          <cell r="AA667">
            <v>41039</v>
          </cell>
          <cell r="AB667">
            <v>41039</v>
          </cell>
          <cell r="AC667">
            <v>41101</v>
          </cell>
          <cell r="AD667">
            <v>41115</v>
          </cell>
          <cell r="AE667">
            <v>41132</v>
          </cell>
          <cell r="AF667">
            <v>41135</v>
          </cell>
          <cell r="AG667">
            <v>0</v>
          </cell>
          <cell r="AH667">
            <v>41183</v>
          </cell>
          <cell r="AI667" t="str">
            <v>-</v>
          </cell>
          <cell r="AJ667">
            <v>74</v>
          </cell>
          <cell r="AK667">
            <v>25.857142857142858</v>
          </cell>
          <cell r="AL667">
            <v>0</v>
          </cell>
          <cell r="AM667">
            <v>0</v>
          </cell>
          <cell r="AN667">
            <v>0</v>
          </cell>
          <cell r="AO667">
            <v>0</v>
          </cell>
          <cell r="AP667">
            <v>0</v>
          </cell>
          <cell r="AQ667">
            <v>0</v>
          </cell>
          <cell r="AR667">
            <v>0</v>
          </cell>
          <cell r="AS667">
            <v>0</v>
          </cell>
          <cell r="AT667">
            <v>0</v>
          </cell>
          <cell r="AU667">
            <v>0</v>
          </cell>
          <cell r="AV667">
            <v>41145</v>
          </cell>
          <cell r="AW667">
            <v>0</v>
          </cell>
          <cell r="AX667">
            <v>41151</v>
          </cell>
          <cell r="AY667">
            <v>41213</v>
          </cell>
          <cell r="AZ667">
            <v>181</v>
          </cell>
          <cell r="BA667">
            <v>82</v>
          </cell>
          <cell r="BB667" t="str">
            <v>Late</v>
          </cell>
          <cell r="BC667" t="str">
            <v/>
          </cell>
          <cell r="BD667" t="str">
            <v>EXW</v>
          </cell>
          <cell r="BE667" t="str">
            <v>ARVADA</v>
          </cell>
          <cell r="BF667" t="str">
            <v>Iraq</v>
          </cell>
          <cell r="BG667">
            <v>0</v>
          </cell>
          <cell r="BH667" t="str">
            <v>WI</v>
          </cell>
          <cell r="BI667">
            <v>0</v>
          </cell>
          <cell r="BJ667">
            <v>41039</v>
          </cell>
          <cell r="BK667">
            <v>41046</v>
          </cell>
          <cell r="BL667">
            <v>41048</v>
          </cell>
          <cell r="BM667">
            <v>41060</v>
          </cell>
          <cell r="BN667">
            <v>41227</v>
          </cell>
          <cell r="BO667">
            <v>41234</v>
          </cell>
          <cell r="BP667" t="str">
            <v>x</v>
          </cell>
          <cell r="BQ667" t="str">
            <v>x</v>
          </cell>
          <cell r="BR667" t="str">
            <v>x</v>
          </cell>
          <cell r="BS667" t="str">
            <v>x</v>
          </cell>
          <cell r="BT667" t="str">
            <v>x</v>
          </cell>
          <cell r="BU667">
            <v>41288</v>
          </cell>
          <cell r="BV667">
            <v>41275</v>
          </cell>
          <cell r="BW667">
            <v>0</v>
          </cell>
          <cell r="BX667">
            <v>0</v>
          </cell>
          <cell r="BY667">
            <v>0</v>
          </cell>
          <cell r="BZ667" t="str">
            <v>x</v>
          </cell>
          <cell r="CA667" t="str">
            <v>x</v>
          </cell>
          <cell r="CB667" t="str">
            <v>X</v>
          </cell>
          <cell r="CC667">
            <v>1</v>
          </cell>
          <cell r="CD667">
            <v>0</v>
          </cell>
          <cell r="CE667">
            <v>0</v>
          </cell>
          <cell r="CF667">
            <v>0</v>
          </cell>
          <cell r="CG667">
            <v>0</v>
          </cell>
          <cell r="CH667">
            <v>0</v>
          </cell>
          <cell r="CI667">
            <v>0</v>
          </cell>
          <cell r="CJ667">
            <v>0</v>
          </cell>
          <cell r="CK667">
            <v>0</v>
          </cell>
          <cell r="CL667">
            <v>0</v>
          </cell>
          <cell r="CM667">
            <v>0</v>
          </cell>
          <cell r="CN667">
            <v>0</v>
          </cell>
          <cell r="CO667">
            <v>0</v>
          </cell>
        </row>
        <row r="668">
          <cell r="B668" t="str">
            <v>A2134764-07-08</v>
          </cell>
          <cell r="C668" t="str">
            <v>Ventech</v>
          </cell>
          <cell r="D668" t="str">
            <v>Jazmines</v>
          </cell>
          <cell r="E668">
            <v>0</v>
          </cell>
          <cell r="F668">
            <v>0</v>
          </cell>
          <cell r="G668">
            <v>0</v>
          </cell>
          <cell r="H668" t="str">
            <v>Audrey</v>
          </cell>
          <cell r="I668" t="str">
            <v>4653034-12-00575</v>
          </cell>
          <cell r="J668">
            <v>0</v>
          </cell>
          <cell r="K668">
            <v>0</v>
          </cell>
          <cell r="L668">
            <v>0</v>
          </cell>
          <cell r="M668">
            <v>2</v>
          </cell>
          <cell r="N668" t="str">
            <v>LMV-801</v>
          </cell>
          <cell r="O668">
            <v>86864</v>
          </cell>
          <cell r="P668">
            <v>0</v>
          </cell>
          <cell r="Q668" t="str">
            <v>MCPX</v>
          </cell>
          <cell r="R668" t="str">
            <v>PB</v>
          </cell>
          <cell r="S668" t="str">
            <v>N</v>
          </cell>
          <cell r="T668" t="str">
            <v>N</v>
          </cell>
          <cell r="U668">
            <v>0</v>
          </cell>
          <cell r="V668">
            <v>41032</v>
          </cell>
          <cell r="W668">
            <v>41187</v>
          </cell>
          <cell r="X668">
            <v>41213</v>
          </cell>
          <cell r="Y668">
            <v>0</v>
          </cell>
          <cell r="Z668">
            <v>41039</v>
          </cell>
          <cell r="AA668">
            <v>41039</v>
          </cell>
          <cell r="AB668">
            <v>41039</v>
          </cell>
          <cell r="AC668">
            <v>41101</v>
          </cell>
          <cell r="AD668">
            <v>41115</v>
          </cell>
          <cell r="AE668">
            <v>41132</v>
          </cell>
          <cell r="AF668">
            <v>41135</v>
          </cell>
          <cell r="AG668">
            <v>0</v>
          </cell>
          <cell r="AH668">
            <v>41183</v>
          </cell>
          <cell r="AI668" t="str">
            <v>-</v>
          </cell>
          <cell r="AJ668">
            <v>74</v>
          </cell>
          <cell r="AK668">
            <v>25.857142857142858</v>
          </cell>
          <cell r="AL668">
            <v>0</v>
          </cell>
          <cell r="AM668">
            <v>0</v>
          </cell>
          <cell r="AN668">
            <v>0</v>
          </cell>
          <cell r="AO668">
            <v>0</v>
          </cell>
          <cell r="AP668">
            <v>0</v>
          </cell>
          <cell r="AQ668">
            <v>0</v>
          </cell>
          <cell r="AR668">
            <v>0</v>
          </cell>
          <cell r="AS668">
            <v>0</v>
          </cell>
          <cell r="AT668">
            <v>0</v>
          </cell>
          <cell r="AU668">
            <v>0</v>
          </cell>
          <cell r="AV668">
            <v>41145</v>
          </cell>
          <cell r="AW668">
            <v>0</v>
          </cell>
          <cell r="AX668">
            <v>41152</v>
          </cell>
          <cell r="AY668">
            <v>41213</v>
          </cell>
          <cell r="AZ668">
            <v>181</v>
          </cell>
          <cell r="BA668">
            <v>82</v>
          </cell>
          <cell r="BB668" t="str">
            <v>Late</v>
          </cell>
          <cell r="BC668" t="str">
            <v/>
          </cell>
          <cell r="BD668" t="str">
            <v>EXW</v>
          </cell>
          <cell r="BE668" t="str">
            <v>ARVADA</v>
          </cell>
          <cell r="BF668" t="str">
            <v>Iraq</v>
          </cell>
          <cell r="BG668">
            <v>0</v>
          </cell>
          <cell r="BH668" t="str">
            <v>WI</v>
          </cell>
          <cell r="BI668">
            <v>0</v>
          </cell>
          <cell r="BJ668">
            <v>41039</v>
          </cell>
          <cell r="BK668">
            <v>41046</v>
          </cell>
          <cell r="BL668">
            <v>41048</v>
          </cell>
          <cell r="BM668">
            <v>41060</v>
          </cell>
          <cell r="BN668">
            <v>41227</v>
          </cell>
          <cell r="BO668">
            <v>41234</v>
          </cell>
          <cell r="BP668" t="str">
            <v>x</v>
          </cell>
          <cell r="BQ668" t="str">
            <v>x</v>
          </cell>
          <cell r="BR668" t="str">
            <v>x</v>
          </cell>
          <cell r="BS668" t="str">
            <v>x</v>
          </cell>
          <cell r="BT668" t="str">
            <v>x</v>
          </cell>
          <cell r="BU668">
            <v>41288</v>
          </cell>
          <cell r="BV668">
            <v>41275</v>
          </cell>
          <cell r="BW668">
            <v>0</v>
          </cell>
          <cell r="BX668">
            <v>0</v>
          </cell>
          <cell r="BY668">
            <v>0</v>
          </cell>
          <cell r="BZ668" t="str">
            <v>x</v>
          </cell>
          <cell r="CA668" t="str">
            <v>x</v>
          </cell>
          <cell r="CB668" t="str">
            <v>X</v>
          </cell>
          <cell r="CC668">
            <v>1</v>
          </cell>
          <cell r="CD668">
            <v>0</v>
          </cell>
          <cell r="CE668">
            <v>0</v>
          </cell>
          <cell r="CF668">
            <v>0</v>
          </cell>
          <cell r="CG668">
            <v>0</v>
          </cell>
          <cell r="CH668">
            <v>0</v>
          </cell>
          <cell r="CI668">
            <v>0</v>
          </cell>
          <cell r="CJ668">
            <v>0</v>
          </cell>
          <cell r="CK668">
            <v>0</v>
          </cell>
          <cell r="CL668">
            <v>0</v>
          </cell>
          <cell r="CM668">
            <v>0</v>
          </cell>
          <cell r="CN668">
            <v>0</v>
          </cell>
          <cell r="CO668">
            <v>0</v>
          </cell>
        </row>
        <row r="669">
          <cell r="B669" t="str">
            <v>A2134764-09-10</v>
          </cell>
          <cell r="C669" t="str">
            <v>Ventech</v>
          </cell>
          <cell r="D669" t="str">
            <v>Jazmines</v>
          </cell>
          <cell r="E669">
            <v>0</v>
          </cell>
          <cell r="F669">
            <v>0</v>
          </cell>
          <cell r="G669">
            <v>0</v>
          </cell>
          <cell r="H669" t="str">
            <v>Audrey</v>
          </cell>
          <cell r="I669" t="str">
            <v>4653034-12-00575</v>
          </cell>
          <cell r="J669">
            <v>0</v>
          </cell>
          <cell r="K669">
            <v>0</v>
          </cell>
          <cell r="L669">
            <v>0</v>
          </cell>
          <cell r="M669">
            <v>2</v>
          </cell>
          <cell r="N669" t="str">
            <v>LMV-322</v>
          </cell>
          <cell r="O669">
            <v>113784</v>
          </cell>
          <cell r="P669">
            <v>0</v>
          </cell>
          <cell r="Q669" t="str">
            <v>MCPX</v>
          </cell>
          <cell r="R669" t="str">
            <v>PB</v>
          </cell>
          <cell r="S669" t="str">
            <v>N</v>
          </cell>
          <cell r="T669" t="str">
            <v>N</v>
          </cell>
          <cell r="U669">
            <v>0</v>
          </cell>
          <cell r="V669">
            <v>41032</v>
          </cell>
          <cell r="W669">
            <v>41187</v>
          </cell>
          <cell r="X669">
            <v>41213</v>
          </cell>
          <cell r="Y669">
            <v>0</v>
          </cell>
          <cell r="Z669">
            <v>41039</v>
          </cell>
          <cell r="AA669">
            <v>41039</v>
          </cell>
          <cell r="AB669">
            <v>41039</v>
          </cell>
          <cell r="AC669">
            <v>41101</v>
          </cell>
          <cell r="AD669">
            <v>41115</v>
          </cell>
          <cell r="AE669">
            <v>41132</v>
          </cell>
          <cell r="AF669">
            <v>41135</v>
          </cell>
          <cell r="AG669">
            <v>0</v>
          </cell>
          <cell r="AH669">
            <v>41183</v>
          </cell>
          <cell r="AI669" t="str">
            <v>-</v>
          </cell>
          <cell r="AJ669">
            <v>74</v>
          </cell>
          <cell r="AK669">
            <v>25.857142857142858</v>
          </cell>
          <cell r="AL669">
            <v>0</v>
          </cell>
          <cell r="AM669">
            <v>0</v>
          </cell>
          <cell r="AN669">
            <v>0</v>
          </cell>
          <cell r="AO669">
            <v>0</v>
          </cell>
          <cell r="AP669">
            <v>0</v>
          </cell>
          <cell r="AQ669">
            <v>0</v>
          </cell>
          <cell r="AR669">
            <v>0</v>
          </cell>
          <cell r="AS669">
            <v>0</v>
          </cell>
          <cell r="AT669">
            <v>0</v>
          </cell>
          <cell r="AU669">
            <v>0</v>
          </cell>
          <cell r="AV669">
            <v>41145</v>
          </cell>
          <cell r="AW669">
            <v>0</v>
          </cell>
          <cell r="AX669">
            <v>41158</v>
          </cell>
          <cell r="AY669">
            <v>41213</v>
          </cell>
          <cell r="AZ669">
            <v>181</v>
          </cell>
          <cell r="BA669">
            <v>82</v>
          </cell>
          <cell r="BB669" t="str">
            <v>Late</v>
          </cell>
          <cell r="BC669" t="str">
            <v/>
          </cell>
          <cell r="BD669" t="str">
            <v>EXW</v>
          </cell>
          <cell r="BE669" t="str">
            <v>ARVADA</v>
          </cell>
          <cell r="BF669" t="str">
            <v>Iraq</v>
          </cell>
          <cell r="BG669">
            <v>0</v>
          </cell>
          <cell r="BH669" t="str">
            <v>WI</v>
          </cell>
          <cell r="BI669">
            <v>0</v>
          </cell>
          <cell r="BJ669">
            <v>41039</v>
          </cell>
          <cell r="BK669">
            <v>41046</v>
          </cell>
          <cell r="BL669">
            <v>41048</v>
          </cell>
          <cell r="BM669">
            <v>41060</v>
          </cell>
          <cell r="BN669">
            <v>41227</v>
          </cell>
          <cell r="BO669">
            <v>41234</v>
          </cell>
          <cell r="BP669" t="str">
            <v>x</v>
          </cell>
          <cell r="BQ669" t="str">
            <v>x</v>
          </cell>
          <cell r="BR669" t="str">
            <v>x</v>
          </cell>
          <cell r="BS669" t="str">
            <v>x</v>
          </cell>
          <cell r="BT669" t="str">
            <v>x</v>
          </cell>
          <cell r="BU669">
            <v>41288</v>
          </cell>
          <cell r="BV669">
            <v>41275</v>
          </cell>
          <cell r="BW669">
            <v>0</v>
          </cell>
          <cell r="BX669">
            <v>0</v>
          </cell>
          <cell r="BY669">
            <v>0</v>
          </cell>
          <cell r="BZ669" t="str">
            <v>x</v>
          </cell>
          <cell r="CA669" t="str">
            <v>x</v>
          </cell>
          <cell r="CB669" t="str">
            <v>X</v>
          </cell>
          <cell r="CC669">
            <v>1</v>
          </cell>
          <cell r="CD669">
            <v>0</v>
          </cell>
          <cell r="CE669">
            <v>0</v>
          </cell>
          <cell r="CF669">
            <v>0</v>
          </cell>
          <cell r="CG669">
            <v>0</v>
          </cell>
          <cell r="CH669">
            <v>0</v>
          </cell>
          <cell r="CI669">
            <v>0</v>
          </cell>
          <cell r="CJ669">
            <v>0</v>
          </cell>
          <cell r="CK669">
            <v>0</v>
          </cell>
          <cell r="CL669">
            <v>0</v>
          </cell>
          <cell r="CM669">
            <v>0</v>
          </cell>
          <cell r="CN669">
            <v>0</v>
          </cell>
          <cell r="CO669">
            <v>0</v>
          </cell>
        </row>
        <row r="670">
          <cell r="B670" t="str">
            <v>A2156844-01-02</v>
          </cell>
          <cell r="C670" t="str">
            <v>National Process Equipment</v>
          </cell>
          <cell r="D670" t="str">
            <v>Kanous</v>
          </cell>
          <cell r="E670">
            <v>0</v>
          </cell>
          <cell r="F670" t="str">
            <v>Miller</v>
          </cell>
          <cell r="G670" t="str">
            <v>-</v>
          </cell>
          <cell r="H670" t="str">
            <v>Madeleine</v>
          </cell>
          <cell r="I670" t="str">
            <v>PUR530543</v>
          </cell>
          <cell r="J670">
            <v>0</v>
          </cell>
          <cell r="K670">
            <v>0</v>
          </cell>
          <cell r="L670">
            <v>0</v>
          </cell>
          <cell r="M670">
            <v>2</v>
          </cell>
          <cell r="N670" t="str">
            <v>LMV-801</v>
          </cell>
          <cell r="O670">
            <v>34121.699999999997</v>
          </cell>
          <cell r="P670">
            <v>0</v>
          </cell>
          <cell r="Q670" t="str">
            <v>FLT</v>
          </cell>
          <cell r="R670" t="str">
            <v>PA</v>
          </cell>
          <cell r="S670" t="str">
            <v>N</v>
          </cell>
          <cell r="T670" t="str">
            <v>N</v>
          </cell>
          <cell r="U670">
            <v>0</v>
          </cell>
          <cell r="V670">
            <v>41087</v>
          </cell>
          <cell r="W670">
            <v>41183</v>
          </cell>
          <cell r="X670">
            <v>41192</v>
          </cell>
          <cell r="Y670">
            <v>0</v>
          </cell>
          <cell r="Z670">
            <v>41094</v>
          </cell>
          <cell r="AA670">
            <v>41094</v>
          </cell>
          <cell r="AB670">
            <v>41094</v>
          </cell>
          <cell r="AC670">
            <v>41080</v>
          </cell>
          <cell r="AD670">
            <v>41094</v>
          </cell>
          <cell r="AE670">
            <v>41135</v>
          </cell>
          <cell r="AF670">
            <v>41138</v>
          </cell>
          <cell r="AG670">
            <v>0</v>
          </cell>
          <cell r="AH670">
            <v>41162</v>
          </cell>
          <cell r="AI670" t="str">
            <v>-</v>
          </cell>
          <cell r="AJ670">
            <v>38</v>
          </cell>
          <cell r="AK670">
            <v>15</v>
          </cell>
          <cell r="AL670">
            <v>0</v>
          </cell>
          <cell r="AM670">
            <v>0</v>
          </cell>
          <cell r="AN670">
            <v>0</v>
          </cell>
          <cell r="AO670">
            <v>0</v>
          </cell>
          <cell r="AP670">
            <v>0</v>
          </cell>
          <cell r="AQ670">
            <v>0</v>
          </cell>
          <cell r="AR670">
            <v>0</v>
          </cell>
          <cell r="AS670">
            <v>0</v>
          </cell>
          <cell r="AT670">
            <v>0</v>
          </cell>
          <cell r="AU670">
            <v>0</v>
          </cell>
          <cell r="AV670">
            <v>41163</v>
          </cell>
          <cell r="AW670">
            <v>0</v>
          </cell>
          <cell r="AX670">
            <v>41166</v>
          </cell>
          <cell r="AY670">
            <v>41188</v>
          </cell>
          <cell r="AZ670">
            <v>101</v>
          </cell>
          <cell r="BA670">
            <v>55</v>
          </cell>
          <cell r="BB670" t="str">
            <v>Late</v>
          </cell>
          <cell r="BC670" t="str">
            <v/>
          </cell>
          <cell r="BD670" t="str">
            <v>FCA</v>
          </cell>
          <cell r="BE670" t="str">
            <v>Arvada</v>
          </cell>
          <cell r="BF670" t="str">
            <v>CANADA</v>
          </cell>
          <cell r="BG670">
            <v>0</v>
          </cell>
          <cell r="BH670" t="str">
            <v>WA</v>
          </cell>
          <cell r="BI670">
            <v>0</v>
          </cell>
          <cell r="BJ670">
            <v>41094</v>
          </cell>
          <cell r="BK670">
            <v>41101</v>
          </cell>
          <cell r="BL670">
            <v>41101</v>
          </cell>
          <cell r="BM670">
            <v>41115</v>
          </cell>
          <cell r="BN670">
            <v>41206</v>
          </cell>
          <cell r="BO670">
            <v>41213</v>
          </cell>
          <cell r="BP670" t="str">
            <v>X</v>
          </cell>
          <cell r="BQ670" t="str">
            <v>X</v>
          </cell>
          <cell r="BR670" t="str">
            <v>X</v>
          </cell>
          <cell r="BS670" t="str">
            <v>X</v>
          </cell>
          <cell r="BT670" t="str">
            <v>X</v>
          </cell>
          <cell r="BU670">
            <v>41194</v>
          </cell>
          <cell r="BV670" t="str">
            <v>X</v>
          </cell>
          <cell r="BW670">
            <v>0</v>
          </cell>
          <cell r="BX670">
            <v>0</v>
          </cell>
          <cell r="BY670">
            <v>0</v>
          </cell>
          <cell r="BZ670" t="str">
            <v>X</v>
          </cell>
          <cell r="CA670" t="str">
            <v>X</v>
          </cell>
          <cell r="CB670" t="str">
            <v>X</v>
          </cell>
          <cell r="CC670">
            <v>1</v>
          </cell>
          <cell r="CD670">
            <v>0</v>
          </cell>
          <cell r="CE670">
            <v>0</v>
          </cell>
          <cell r="CF670">
            <v>0</v>
          </cell>
          <cell r="CG670">
            <v>0</v>
          </cell>
          <cell r="CH670">
            <v>0</v>
          </cell>
          <cell r="CI670">
            <v>0</v>
          </cell>
          <cell r="CJ670">
            <v>0</v>
          </cell>
          <cell r="CK670">
            <v>0</v>
          </cell>
          <cell r="CL670">
            <v>0</v>
          </cell>
          <cell r="CM670">
            <v>0</v>
          </cell>
          <cell r="CN670">
            <v>0</v>
          </cell>
          <cell r="CO670">
            <v>0</v>
          </cell>
        </row>
        <row r="671">
          <cell r="B671" t="str">
            <v>C2147844-01-02</v>
          </cell>
          <cell r="C671" t="str">
            <v>DCP LaSalle Gas Plant</v>
          </cell>
          <cell r="D671" t="str">
            <v>Nelson</v>
          </cell>
          <cell r="E671">
            <v>0</v>
          </cell>
          <cell r="F671">
            <v>0</v>
          </cell>
          <cell r="G671">
            <v>0</v>
          </cell>
          <cell r="H671" t="str">
            <v>Shara</v>
          </cell>
          <cell r="I671" t="str">
            <v>175740.67.9372</v>
          </cell>
          <cell r="J671">
            <v>0</v>
          </cell>
          <cell r="K671">
            <v>0</v>
          </cell>
          <cell r="L671">
            <v>0</v>
          </cell>
          <cell r="M671">
            <v>2</v>
          </cell>
          <cell r="N671" t="str">
            <v>LMC311P</v>
          </cell>
          <cell r="O671">
            <v>471264</v>
          </cell>
          <cell r="P671">
            <v>0</v>
          </cell>
          <cell r="Q671" t="str">
            <v>MCPX</v>
          </cell>
          <cell r="R671" t="str">
            <v>CC</v>
          </cell>
          <cell r="S671" t="str">
            <v>Y</v>
          </cell>
          <cell r="T671" t="str">
            <v>N</v>
          </cell>
          <cell r="U671">
            <v>0</v>
          </cell>
          <cell r="V671">
            <v>41065</v>
          </cell>
          <cell r="W671">
            <v>41234</v>
          </cell>
          <cell r="X671">
            <v>41264</v>
          </cell>
          <cell r="Y671">
            <v>0</v>
          </cell>
          <cell r="Z671">
            <v>41072</v>
          </cell>
          <cell r="AA671">
            <v>41072</v>
          </cell>
          <cell r="AB671">
            <v>41079</v>
          </cell>
          <cell r="AC671">
            <v>41152</v>
          </cell>
          <cell r="AD671">
            <v>41166</v>
          </cell>
          <cell r="AE671">
            <v>41135</v>
          </cell>
          <cell r="AF671">
            <v>41139</v>
          </cell>
          <cell r="AG671">
            <v>41221</v>
          </cell>
          <cell r="AH671">
            <v>41234</v>
          </cell>
          <cell r="AI671" t="str">
            <v>-</v>
          </cell>
          <cell r="AJ671">
            <v>54</v>
          </cell>
          <cell r="AK671">
            <v>28.428571428571427</v>
          </cell>
          <cell r="AL671">
            <v>0</v>
          </cell>
          <cell r="AM671">
            <v>0</v>
          </cell>
          <cell r="AN671">
            <v>0</v>
          </cell>
          <cell r="AO671">
            <v>0</v>
          </cell>
          <cell r="AP671">
            <v>0</v>
          </cell>
          <cell r="AQ671">
            <v>0</v>
          </cell>
          <cell r="AR671">
            <v>41199</v>
          </cell>
          <cell r="AS671">
            <v>0</v>
          </cell>
          <cell r="AT671">
            <v>0</v>
          </cell>
          <cell r="AU671">
            <v>0</v>
          </cell>
          <cell r="AV671">
            <v>41221</v>
          </cell>
          <cell r="AW671">
            <v>0</v>
          </cell>
          <cell r="AX671">
            <v>41229</v>
          </cell>
          <cell r="AY671">
            <v>41264</v>
          </cell>
          <cell r="AZ671">
            <v>199</v>
          </cell>
          <cell r="BA671">
            <v>113</v>
          </cell>
          <cell r="BB671" t="str">
            <v>Late</v>
          </cell>
          <cell r="BC671" t="str">
            <v/>
          </cell>
          <cell r="BD671" t="str">
            <v>DAP</v>
          </cell>
          <cell r="BE671" t="str">
            <v>ARVADA</v>
          </cell>
          <cell r="BF671" t="str">
            <v>USA</v>
          </cell>
          <cell r="BG671">
            <v>0</v>
          </cell>
          <cell r="BH671" t="str">
            <v>SI</v>
          </cell>
          <cell r="BI671">
            <v>0</v>
          </cell>
          <cell r="BJ671">
            <v>41072</v>
          </cell>
          <cell r="BK671">
            <v>41079</v>
          </cell>
          <cell r="BL671">
            <v>41095</v>
          </cell>
          <cell r="BM671">
            <v>41093</v>
          </cell>
          <cell r="BN671">
            <v>41278</v>
          </cell>
          <cell r="BO671">
            <v>41285</v>
          </cell>
          <cell r="BP671" t="str">
            <v>X</v>
          </cell>
          <cell r="BQ671" t="str">
            <v>X</v>
          </cell>
          <cell r="BR671" t="str">
            <v>X</v>
          </cell>
          <cell r="BS671" t="str">
            <v>X</v>
          </cell>
          <cell r="BT671" t="str">
            <v>X</v>
          </cell>
          <cell r="BU671" t="str">
            <v>X</v>
          </cell>
          <cell r="BV671" t="str">
            <v>X</v>
          </cell>
          <cell r="BW671">
            <v>0</v>
          </cell>
          <cell r="BX671">
            <v>0</v>
          </cell>
          <cell r="BY671">
            <v>0</v>
          </cell>
          <cell r="BZ671" t="str">
            <v>X</v>
          </cell>
          <cell r="CA671" t="str">
            <v>X</v>
          </cell>
          <cell r="CB671" t="str">
            <v>X</v>
          </cell>
          <cell r="CC671">
            <v>1</v>
          </cell>
          <cell r="CD671">
            <v>0</v>
          </cell>
          <cell r="CE671">
            <v>0</v>
          </cell>
          <cell r="CF671">
            <v>0</v>
          </cell>
          <cell r="CG671">
            <v>0</v>
          </cell>
          <cell r="CH671">
            <v>0</v>
          </cell>
          <cell r="CI671">
            <v>0</v>
          </cell>
          <cell r="CJ671">
            <v>0</v>
          </cell>
          <cell r="CK671">
            <v>0</v>
          </cell>
          <cell r="CL671">
            <v>0</v>
          </cell>
          <cell r="CM671">
            <v>0</v>
          </cell>
          <cell r="CN671">
            <v>0</v>
          </cell>
          <cell r="CO671">
            <v>0</v>
          </cell>
        </row>
        <row r="672">
          <cell r="B672" t="str">
            <v>A2168815-01-02</v>
          </cell>
          <cell r="C672" t="str">
            <v>Additive Systems, Inc.</v>
          </cell>
          <cell r="D672" t="str">
            <v>Glynn</v>
          </cell>
          <cell r="E672">
            <v>0</v>
          </cell>
          <cell r="F672" t="str">
            <v>Miller</v>
          </cell>
          <cell r="G672" t="str">
            <v>-</v>
          </cell>
          <cell r="H672" t="str">
            <v>Audrey</v>
          </cell>
          <cell r="I672">
            <v>1013451</v>
          </cell>
          <cell r="J672">
            <v>0</v>
          </cell>
          <cell r="K672">
            <v>0</v>
          </cell>
          <cell r="L672">
            <v>0</v>
          </cell>
          <cell r="M672">
            <v>2</v>
          </cell>
          <cell r="N672" t="str">
            <v>LMV-801</v>
          </cell>
          <cell r="O672">
            <v>31732</v>
          </cell>
          <cell r="P672">
            <v>0</v>
          </cell>
          <cell r="Q672" t="str">
            <v>STD</v>
          </cell>
          <cell r="R672" t="str">
            <v>PB</v>
          </cell>
          <cell r="S672" t="str">
            <v>N</v>
          </cell>
          <cell r="T672" t="str">
            <v>N</v>
          </cell>
          <cell r="U672">
            <v>0</v>
          </cell>
          <cell r="V672">
            <v>41116</v>
          </cell>
          <cell r="W672">
            <v>41194</v>
          </cell>
          <cell r="X672">
            <v>41194</v>
          </cell>
          <cell r="Y672">
            <v>0</v>
          </cell>
          <cell r="Z672">
            <v>41123</v>
          </cell>
          <cell r="AA672">
            <v>41123</v>
          </cell>
          <cell r="AB672">
            <v>41123</v>
          </cell>
          <cell r="AC672">
            <v>41082</v>
          </cell>
          <cell r="AD672">
            <v>41096</v>
          </cell>
          <cell r="AE672">
            <v>41139</v>
          </cell>
          <cell r="AF672">
            <v>41142</v>
          </cell>
          <cell r="AG672">
            <v>0</v>
          </cell>
          <cell r="AH672">
            <v>41164</v>
          </cell>
          <cell r="AI672" t="str">
            <v>-</v>
          </cell>
          <cell r="AJ672">
            <v>19</v>
          </cell>
          <cell r="AK672">
            <v>11.142857142857142</v>
          </cell>
          <cell r="AL672">
            <v>0</v>
          </cell>
          <cell r="AM672">
            <v>0</v>
          </cell>
          <cell r="AN672">
            <v>0</v>
          </cell>
          <cell r="AO672">
            <v>0</v>
          </cell>
          <cell r="AP672">
            <v>0</v>
          </cell>
          <cell r="AQ672">
            <v>0</v>
          </cell>
          <cell r="AR672">
            <v>0</v>
          </cell>
          <cell r="AS672">
            <v>0</v>
          </cell>
          <cell r="AT672">
            <v>0</v>
          </cell>
          <cell r="AU672">
            <v>0</v>
          </cell>
          <cell r="AV672">
            <v>41166</v>
          </cell>
          <cell r="AW672">
            <v>0</v>
          </cell>
          <cell r="AX672">
            <v>41170</v>
          </cell>
          <cell r="AY672">
            <v>41193</v>
          </cell>
          <cell r="AZ672">
            <v>77</v>
          </cell>
          <cell r="BA672">
            <v>37</v>
          </cell>
          <cell r="BB672" t="str">
            <v>Late</v>
          </cell>
          <cell r="BC672" t="str">
            <v/>
          </cell>
          <cell r="BD672" t="str">
            <v>EXW</v>
          </cell>
          <cell r="BE672" t="str">
            <v>Arvada</v>
          </cell>
          <cell r="BF672" t="str">
            <v>USA</v>
          </cell>
          <cell r="BG672">
            <v>0</v>
          </cell>
          <cell r="BH672" t="str">
            <v>DK</v>
          </cell>
          <cell r="BI672">
            <v>0</v>
          </cell>
          <cell r="BJ672">
            <v>41123</v>
          </cell>
          <cell r="BK672">
            <v>41130</v>
          </cell>
          <cell r="BL672">
            <v>41132</v>
          </cell>
          <cell r="BM672">
            <v>41144</v>
          </cell>
          <cell r="BN672">
            <v>41208</v>
          </cell>
          <cell r="BO672">
            <v>41215</v>
          </cell>
          <cell r="BP672" t="str">
            <v>x</v>
          </cell>
          <cell r="BQ672" t="str">
            <v>x</v>
          </cell>
          <cell r="BR672" t="str">
            <v>x</v>
          </cell>
          <cell r="BS672" t="str">
            <v>x</v>
          </cell>
          <cell r="BT672" t="str">
            <v>x</v>
          </cell>
          <cell r="BU672">
            <v>41225</v>
          </cell>
          <cell r="BV672">
            <v>41225</v>
          </cell>
          <cell r="BW672">
            <v>0</v>
          </cell>
          <cell r="BX672">
            <v>0</v>
          </cell>
          <cell r="BY672">
            <v>0</v>
          </cell>
          <cell r="BZ672" t="str">
            <v>x</v>
          </cell>
          <cell r="CA672" t="str">
            <v>x</v>
          </cell>
          <cell r="CB672" t="str">
            <v>X</v>
          </cell>
          <cell r="CC672">
            <v>1</v>
          </cell>
          <cell r="CD672">
            <v>0</v>
          </cell>
          <cell r="CE672">
            <v>0</v>
          </cell>
          <cell r="CF672">
            <v>0</v>
          </cell>
          <cell r="CG672">
            <v>0</v>
          </cell>
          <cell r="CH672">
            <v>0</v>
          </cell>
          <cell r="CI672">
            <v>0</v>
          </cell>
          <cell r="CJ672">
            <v>0</v>
          </cell>
          <cell r="CK672">
            <v>0</v>
          </cell>
          <cell r="CL672">
            <v>0</v>
          </cell>
          <cell r="CM672">
            <v>0</v>
          </cell>
          <cell r="CN672">
            <v>0</v>
          </cell>
          <cell r="CO672">
            <v>0</v>
          </cell>
        </row>
        <row r="673">
          <cell r="B673" t="str">
            <v>A2166448-01</v>
          </cell>
          <cell r="C673" t="str">
            <v>Delta Process Equipment</v>
          </cell>
          <cell r="D673" t="str">
            <v>Krais</v>
          </cell>
          <cell r="E673">
            <v>0</v>
          </cell>
          <cell r="F673" t="str">
            <v>Miller</v>
          </cell>
          <cell r="G673" t="str">
            <v>-</v>
          </cell>
          <cell r="H673" t="str">
            <v>Shara</v>
          </cell>
          <cell r="I673">
            <v>79995</v>
          </cell>
          <cell r="J673" t="str">
            <v>JP509 A-B</v>
          </cell>
          <cell r="K673">
            <v>0</v>
          </cell>
          <cell r="L673">
            <v>0</v>
          </cell>
          <cell r="M673">
            <v>1</v>
          </cell>
          <cell r="N673" t="str">
            <v>LMV-801</v>
          </cell>
          <cell r="O673">
            <v>25803.68</v>
          </cell>
          <cell r="P673">
            <v>0</v>
          </cell>
          <cell r="Q673" t="str">
            <v>STD</v>
          </cell>
          <cell r="R673" t="str">
            <v>PA</v>
          </cell>
          <cell r="S673" t="str">
            <v>N</v>
          </cell>
          <cell r="T673" t="str">
            <v>N</v>
          </cell>
          <cell r="U673">
            <v>0</v>
          </cell>
          <cell r="V673">
            <v>41110</v>
          </cell>
          <cell r="W673">
            <v>41187</v>
          </cell>
          <cell r="X673">
            <v>41194</v>
          </cell>
          <cell r="Y673">
            <v>0</v>
          </cell>
          <cell r="Z673">
            <v>41117</v>
          </cell>
          <cell r="AA673">
            <v>41117</v>
          </cell>
          <cell r="AB673">
            <v>41117</v>
          </cell>
          <cell r="AC673">
            <v>41082</v>
          </cell>
          <cell r="AD673">
            <v>41096</v>
          </cell>
          <cell r="AE673">
            <v>41139</v>
          </cell>
          <cell r="AF673">
            <v>41142</v>
          </cell>
          <cell r="AG673">
            <v>0</v>
          </cell>
          <cell r="AH673">
            <v>41164</v>
          </cell>
          <cell r="AI673" t="str">
            <v>-</v>
          </cell>
          <cell r="AJ673">
            <v>23</v>
          </cell>
          <cell r="AK673">
            <v>12</v>
          </cell>
          <cell r="AL673">
            <v>0</v>
          </cell>
          <cell r="AM673">
            <v>0</v>
          </cell>
          <cell r="AN673">
            <v>0</v>
          </cell>
          <cell r="AO673">
            <v>0</v>
          </cell>
          <cell r="AP673">
            <v>0</v>
          </cell>
          <cell r="AQ673">
            <v>0</v>
          </cell>
          <cell r="AR673">
            <v>0</v>
          </cell>
          <cell r="AS673">
            <v>0</v>
          </cell>
          <cell r="AT673">
            <v>0</v>
          </cell>
          <cell r="AU673">
            <v>0</v>
          </cell>
          <cell r="AV673">
            <v>41150</v>
          </cell>
          <cell r="AW673">
            <v>0</v>
          </cell>
          <cell r="AX673">
            <v>41152</v>
          </cell>
          <cell r="AY673">
            <v>41197</v>
          </cell>
          <cell r="AZ673">
            <v>87</v>
          </cell>
          <cell r="BA673">
            <v>29</v>
          </cell>
          <cell r="BB673" t="str">
            <v>Late</v>
          </cell>
          <cell r="BC673" t="str">
            <v/>
          </cell>
          <cell r="BD673" t="str">
            <v>FOB</v>
          </cell>
          <cell r="BE673" t="str">
            <v>Arvada</v>
          </cell>
          <cell r="BF673" t="str">
            <v>USA</v>
          </cell>
          <cell r="BG673">
            <v>0</v>
          </cell>
          <cell r="BH673" t="str">
            <v>WI</v>
          </cell>
          <cell r="BI673">
            <v>0</v>
          </cell>
          <cell r="BJ673">
            <v>41117</v>
          </cell>
          <cell r="BK673">
            <v>41124</v>
          </cell>
          <cell r="BL673">
            <v>41124</v>
          </cell>
          <cell r="BM673">
            <v>41138</v>
          </cell>
          <cell r="BN673">
            <v>41208</v>
          </cell>
          <cell r="BO673">
            <v>41215</v>
          </cell>
          <cell r="BP673" t="str">
            <v>X</v>
          </cell>
          <cell r="BQ673" t="str">
            <v>X</v>
          </cell>
          <cell r="BR673" t="str">
            <v>X</v>
          </cell>
          <cell r="BS673" t="str">
            <v>X</v>
          </cell>
          <cell r="BT673" t="str">
            <v>X</v>
          </cell>
          <cell r="BU673" t="str">
            <v>X</v>
          </cell>
          <cell r="BV673" t="str">
            <v>X</v>
          </cell>
          <cell r="BW673">
            <v>0</v>
          </cell>
          <cell r="BX673">
            <v>0</v>
          </cell>
          <cell r="BY673">
            <v>0</v>
          </cell>
          <cell r="BZ673" t="str">
            <v>X</v>
          </cell>
          <cell r="CA673" t="str">
            <v>X</v>
          </cell>
          <cell r="CB673" t="str">
            <v>X</v>
          </cell>
          <cell r="CC673">
            <v>1</v>
          </cell>
          <cell r="CD673">
            <v>0</v>
          </cell>
          <cell r="CE673">
            <v>0</v>
          </cell>
          <cell r="CF673">
            <v>0</v>
          </cell>
          <cell r="CG673">
            <v>0</v>
          </cell>
          <cell r="CH673">
            <v>0</v>
          </cell>
          <cell r="CI673">
            <v>0</v>
          </cell>
          <cell r="CJ673">
            <v>0</v>
          </cell>
          <cell r="CK673">
            <v>0</v>
          </cell>
          <cell r="CL673">
            <v>0</v>
          </cell>
          <cell r="CM673">
            <v>0</v>
          </cell>
          <cell r="CN673">
            <v>0</v>
          </cell>
          <cell r="CO673">
            <v>0</v>
          </cell>
        </row>
        <row r="674">
          <cell r="B674" t="str">
            <v>A2164674-01</v>
          </cell>
          <cell r="C674" t="str">
            <v>Fluidos Tecnicos</v>
          </cell>
          <cell r="D674" t="str">
            <v>Krais</v>
          </cell>
          <cell r="E674">
            <v>0</v>
          </cell>
          <cell r="F674" t="str">
            <v>Miller</v>
          </cell>
          <cell r="G674" t="str">
            <v>-</v>
          </cell>
          <cell r="H674" t="str">
            <v>Shara</v>
          </cell>
          <cell r="I674">
            <v>79995</v>
          </cell>
          <cell r="J674" t="str">
            <v>U300-TG110-P-607/904</v>
          </cell>
          <cell r="K674">
            <v>0</v>
          </cell>
          <cell r="L674">
            <v>0</v>
          </cell>
          <cell r="M674">
            <v>1</v>
          </cell>
          <cell r="N674" t="str">
            <v>LMV-322</v>
          </cell>
          <cell r="O674">
            <v>41693.760000000002</v>
          </cell>
          <cell r="P674">
            <v>0</v>
          </cell>
          <cell r="Q674" t="str">
            <v>STD</v>
          </cell>
          <cell r="R674" t="str">
            <v>PA</v>
          </cell>
          <cell r="S674" t="str">
            <v>Y</v>
          </cell>
          <cell r="T674" t="str">
            <v>N</v>
          </cell>
          <cell r="U674">
            <v>0</v>
          </cell>
          <cell r="V674">
            <v>41107</v>
          </cell>
          <cell r="W674">
            <v>41187</v>
          </cell>
          <cell r="X674">
            <v>41201</v>
          </cell>
          <cell r="Y674">
            <v>0</v>
          </cell>
          <cell r="Z674">
            <v>41114</v>
          </cell>
          <cell r="AA674">
            <v>41114</v>
          </cell>
          <cell r="AB674">
            <v>41114</v>
          </cell>
          <cell r="AC674">
            <v>41089</v>
          </cell>
          <cell r="AD674">
            <v>41103</v>
          </cell>
          <cell r="AE674">
            <v>41139</v>
          </cell>
          <cell r="AF674">
            <v>41142</v>
          </cell>
          <cell r="AG674">
            <v>0</v>
          </cell>
          <cell r="AH674">
            <v>41171</v>
          </cell>
          <cell r="AI674" t="str">
            <v>-</v>
          </cell>
          <cell r="AJ674">
            <v>26</v>
          </cell>
          <cell r="AK674">
            <v>13.428571428571429</v>
          </cell>
          <cell r="AL674">
            <v>0</v>
          </cell>
          <cell r="AM674">
            <v>0</v>
          </cell>
          <cell r="AN674">
            <v>0</v>
          </cell>
          <cell r="AO674">
            <v>0</v>
          </cell>
          <cell r="AP674">
            <v>0</v>
          </cell>
          <cell r="AQ674">
            <v>0</v>
          </cell>
          <cell r="AR674">
            <v>0</v>
          </cell>
          <cell r="AS674">
            <v>0</v>
          </cell>
          <cell r="AT674">
            <v>0</v>
          </cell>
          <cell r="AU674">
            <v>0</v>
          </cell>
          <cell r="AV674">
            <v>41156</v>
          </cell>
          <cell r="AW674">
            <v>0</v>
          </cell>
          <cell r="AX674">
            <v>41158</v>
          </cell>
          <cell r="AY674">
            <v>41222</v>
          </cell>
          <cell r="AZ674">
            <v>115</v>
          </cell>
          <cell r="BA674">
            <v>36</v>
          </cell>
          <cell r="BB674" t="str">
            <v>Late</v>
          </cell>
          <cell r="BC674" t="str">
            <v/>
          </cell>
          <cell r="BD674" t="str">
            <v>FOB</v>
          </cell>
          <cell r="BE674" t="str">
            <v>Arvada</v>
          </cell>
          <cell r="BF674" t="str">
            <v>USA</v>
          </cell>
          <cell r="BG674">
            <v>0</v>
          </cell>
          <cell r="BH674" t="str">
            <v>WI</v>
          </cell>
          <cell r="BI674">
            <v>0</v>
          </cell>
          <cell r="BJ674">
            <v>41114</v>
          </cell>
          <cell r="BK674">
            <v>41121</v>
          </cell>
          <cell r="BL674">
            <v>41121</v>
          </cell>
          <cell r="BM674">
            <v>41135</v>
          </cell>
          <cell r="BN674">
            <v>41215</v>
          </cell>
          <cell r="BO674">
            <v>41222</v>
          </cell>
          <cell r="BP674" t="str">
            <v>X</v>
          </cell>
          <cell r="BQ674" t="str">
            <v>X</v>
          </cell>
          <cell r="BR674" t="str">
            <v>X</v>
          </cell>
          <cell r="BS674" t="str">
            <v>X</v>
          </cell>
          <cell r="BT674" t="str">
            <v>X</v>
          </cell>
          <cell r="BU674" t="str">
            <v>X</v>
          </cell>
          <cell r="BV674" t="str">
            <v>X</v>
          </cell>
          <cell r="BW674">
            <v>0</v>
          </cell>
          <cell r="BX674">
            <v>0</v>
          </cell>
          <cell r="BY674">
            <v>0</v>
          </cell>
          <cell r="BZ674" t="str">
            <v>X</v>
          </cell>
          <cell r="CA674" t="str">
            <v>X</v>
          </cell>
          <cell r="CB674" t="str">
            <v>X</v>
          </cell>
          <cell r="CC674">
            <v>1</v>
          </cell>
          <cell r="CD674">
            <v>0</v>
          </cell>
          <cell r="CE674">
            <v>0</v>
          </cell>
          <cell r="CF674">
            <v>0</v>
          </cell>
          <cell r="CG674">
            <v>0</v>
          </cell>
          <cell r="CH674">
            <v>0</v>
          </cell>
          <cell r="CI674">
            <v>0</v>
          </cell>
          <cell r="CJ674">
            <v>0</v>
          </cell>
          <cell r="CK674">
            <v>0</v>
          </cell>
          <cell r="CL674">
            <v>0</v>
          </cell>
          <cell r="CM674">
            <v>0</v>
          </cell>
          <cell r="CN674">
            <v>0</v>
          </cell>
          <cell r="CO674">
            <v>0</v>
          </cell>
        </row>
        <row r="675">
          <cell r="B675" t="str">
            <v>C2158506-01</v>
          </cell>
          <cell r="C675" t="str">
            <v>NPE</v>
          </cell>
          <cell r="D675" t="str">
            <v>Mallet</v>
          </cell>
          <cell r="E675">
            <v>0</v>
          </cell>
          <cell r="F675" t="str">
            <v>Miller</v>
          </cell>
          <cell r="G675" t="str">
            <v>-</v>
          </cell>
          <cell r="H675" t="str">
            <v>Kursten</v>
          </cell>
          <cell r="I675">
            <v>530623</v>
          </cell>
          <cell r="J675" t="str">
            <v>K-2300</v>
          </cell>
          <cell r="K675">
            <v>0</v>
          </cell>
          <cell r="L675">
            <v>0</v>
          </cell>
          <cell r="M675">
            <v>1</v>
          </cell>
          <cell r="N675" t="str">
            <v>LMC311P</v>
          </cell>
          <cell r="O675">
            <v>135209.97</v>
          </cell>
          <cell r="P675">
            <v>0</v>
          </cell>
          <cell r="Q675" t="str">
            <v>FLT</v>
          </cell>
          <cell r="R675" t="str">
            <v>CA</v>
          </cell>
          <cell r="S675" t="str">
            <v>N</v>
          </cell>
          <cell r="T675" t="str">
            <v>N</v>
          </cell>
          <cell r="U675">
            <v>0</v>
          </cell>
          <cell r="V675">
            <v>41089</v>
          </cell>
          <cell r="W675">
            <v>41202</v>
          </cell>
          <cell r="X675">
            <v>41248</v>
          </cell>
          <cell r="Y675">
            <v>0</v>
          </cell>
          <cell r="Z675">
            <v>41096</v>
          </cell>
          <cell r="AA675">
            <v>41096</v>
          </cell>
          <cell r="AB675">
            <v>41103</v>
          </cell>
          <cell r="AC675">
            <v>41136</v>
          </cell>
          <cell r="AD675">
            <v>41150</v>
          </cell>
          <cell r="AE675">
            <v>41138</v>
          </cell>
          <cell r="AF675">
            <v>41142</v>
          </cell>
          <cell r="AG675">
            <v>41221</v>
          </cell>
          <cell r="AH675">
            <v>41218</v>
          </cell>
          <cell r="AI675" t="str">
            <v>-</v>
          </cell>
          <cell r="AJ675">
            <v>38</v>
          </cell>
          <cell r="AK675">
            <v>22.714285714285715</v>
          </cell>
          <cell r="AL675">
            <v>0</v>
          </cell>
          <cell r="AM675">
            <v>0</v>
          </cell>
          <cell r="AN675">
            <v>0</v>
          </cell>
          <cell r="AO675">
            <v>0</v>
          </cell>
          <cell r="AP675">
            <v>0</v>
          </cell>
          <cell r="AQ675">
            <v>0</v>
          </cell>
          <cell r="AR675">
            <v>41179</v>
          </cell>
          <cell r="AS675">
            <v>0</v>
          </cell>
          <cell r="AT675">
            <v>0</v>
          </cell>
          <cell r="AU675">
            <v>0</v>
          </cell>
          <cell r="AV675">
            <v>41221</v>
          </cell>
          <cell r="AW675">
            <v>0</v>
          </cell>
          <cell r="AX675">
            <v>41227</v>
          </cell>
          <cell r="AY675">
            <v>41249</v>
          </cell>
          <cell r="AZ675">
            <v>160</v>
          </cell>
          <cell r="BA675">
            <v>95</v>
          </cell>
          <cell r="BB675" t="str">
            <v>Late</v>
          </cell>
          <cell r="BC675" t="str">
            <v/>
          </cell>
          <cell r="BD675">
            <v>0</v>
          </cell>
          <cell r="BE675" t="str">
            <v>Arvada</v>
          </cell>
          <cell r="BF675" t="str">
            <v>Canada</v>
          </cell>
          <cell r="BG675">
            <v>0</v>
          </cell>
          <cell r="BH675" t="str">
            <v>SI</v>
          </cell>
          <cell r="BI675">
            <v>0</v>
          </cell>
          <cell r="BJ675">
            <v>41096</v>
          </cell>
          <cell r="BK675">
            <v>41103</v>
          </cell>
          <cell r="BL675">
            <v>41110</v>
          </cell>
          <cell r="BM675">
            <v>41117</v>
          </cell>
          <cell r="BN675">
            <v>41262</v>
          </cell>
          <cell r="BO675">
            <v>41269</v>
          </cell>
          <cell r="BP675" t="str">
            <v>-</v>
          </cell>
          <cell r="BQ675" t="str">
            <v>-</v>
          </cell>
          <cell r="BR675" t="str">
            <v>X</v>
          </cell>
          <cell r="BS675" t="str">
            <v>-</v>
          </cell>
          <cell r="BT675" t="str">
            <v>-</v>
          </cell>
          <cell r="BU675">
            <v>41282</v>
          </cell>
          <cell r="BV675">
            <v>41282</v>
          </cell>
          <cell r="BW675">
            <v>0</v>
          </cell>
          <cell r="BX675">
            <v>0</v>
          </cell>
          <cell r="BY675">
            <v>0</v>
          </cell>
          <cell r="BZ675" t="str">
            <v>-</v>
          </cell>
          <cell r="CA675" t="str">
            <v>-</v>
          </cell>
          <cell r="CB675" t="str">
            <v>X</v>
          </cell>
          <cell r="CC675">
            <v>1</v>
          </cell>
          <cell r="CD675">
            <v>0</v>
          </cell>
          <cell r="CE675">
            <v>0</v>
          </cell>
          <cell r="CF675">
            <v>0</v>
          </cell>
          <cell r="CG675">
            <v>0</v>
          </cell>
          <cell r="CH675">
            <v>0</v>
          </cell>
          <cell r="CI675">
            <v>0</v>
          </cell>
          <cell r="CJ675">
            <v>0</v>
          </cell>
          <cell r="CK675">
            <v>0</v>
          </cell>
          <cell r="CL675">
            <v>0</v>
          </cell>
          <cell r="CM675">
            <v>0</v>
          </cell>
          <cell r="CN675">
            <v>0</v>
          </cell>
          <cell r="CO675">
            <v>0</v>
          </cell>
        </row>
        <row r="676">
          <cell r="B676" t="str">
            <v>A2162884-01-02</v>
          </cell>
          <cell r="C676" t="str">
            <v>DXP Enterprises, Inc.</v>
          </cell>
          <cell r="D676" t="str">
            <v>Kanous</v>
          </cell>
          <cell r="E676">
            <v>0</v>
          </cell>
          <cell r="F676" t="str">
            <v>Miller</v>
          </cell>
          <cell r="G676" t="str">
            <v>-</v>
          </cell>
          <cell r="H676" t="str">
            <v>Madeleine</v>
          </cell>
          <cell r="I676">
            <v>2297169</v>
          </cell>
          <cell r="J676">
            <v>0</v>
          </cell>
          <cell r="K676">
            <v>0</v>
          </cell>
          <cell r="L676">
            <v>0</v>
          </cell>
          <cell r="M676">
            <v>2</v>
          </cell>
          <cell r="N676" t="str">
            <v>LMV-801</v>
          </cell>
          <cell r="O676">
            <v>29121.360000000001</v>
          </cell>
          <cell r="P676">
            <v>0</v>
          </cell>
          <cell r="Q676" t="str">
            <v>FLT</v>
          </cell>
          <cell r="R676" t="str">
            <v>PA</v>
          </cell>
          <cell r="S676" t="str">
            <v>N</v>
          </cell>
          <cell r="T676" t="str">
            <v>N</v>
          </cell>
          <cell r="U676">
            <v>0</v>
          </cell>
          <cell r="V676">
            <v>41103</v>
          </cell>
          <cell r="W676">
            <v>41189</v>
          </cell>
          <cell r="X676">
            <v>41222</v>
          </cell>
          <cell r="Y676">
            <v>0</v>
          </cell>
          <cell r="Z676">
            <v>41110</v>
          </cell>
          <cell r="AA676">
            <v>41110</v>
          </cell>
          <cell r="AB676">
            <v>41110</v>
          </cell>
          <cell r="AC676">
            <v>41110</v>
          </cell>
          <cell r="AD676">
            <v>41124</v>
          </cell>
          <cell r="AE676">
            <v>41141</v>
          </cell>
          <cell r="AF676">
            <v>41144</v>
          </cell>
          <cell r="AG676">
            <v>0</v>
          </cell>
          <cell r="AH676">
            <v>41192</v>
          </cell>
          <cell r="AI676" t="str">
            <v>-</v>
          </cell>
          <cell r="AJ676">
            <v>30</v>
          </cell>
          <cell r="AK676">
            <v>17</v>
          </cell>
          <cell r="AL676">
            <v>0</v>
          </cell>
          <cell r="AM676">
            <v>0</v>
          </cell>
          <cell r="AN676">
            <v>0</v>
          </cell>
          <cell r="AO676">
            <v>0</v>
          </cell>
          <cell r="AP676">
            <v>0</v>
          </cell>
          <cell r="AQ676">
            <v>0</v>
          </cell>
          <cell r="AR676">
            <v>0</v>
          </cell>
          <cell r="AS676">
            <v>0</v>
          </cell>
          <cell r="AT676">
            <v>0</v>
          </cell>
          <cell r="AU676">
            <v>0</v>
          </cell>
          <cell r="AV676">
            <v>41157</v>
          </cell>
          <cell r="AW676">
            <v>0</v>
          </cell>
          <cell r="AX676">
            <v>41162</v>
          </cell>
          <cell r="AY676">
            <v>41222</v>
          </cell>
          <cell r="AZ676">
            <v>119</v>
          </cell>
          <cell r="BA676">
            <v>39</v>
          </cell>
          <cell r="BB676" t="str">
            <v>Late</v>
          </cell>
          <cell r="BC676" t="str">
            <v/>
          </cell>
          <cell r="BD676" t="str">
            <v>EXW</v>
          </cell>
          <cell r="BE676" t="str">
            <v>Arvada</v>
          </cell>
          <cell r="BF676" t="str">
            <v>USA</v>
          </cell>
          <cell r="BG676">
            <v>0</v>
          </cell>
          <cell r="BH676" t="str">
            <v>SI</v>
          </cell>
          <cell r="BI676">
            <v>0</v>
          </cell>
          <cell r="BJ676">
            <v>41110</v>
          </cell>
          <cell r="BK676">
            <v>41117</v>
          </cell>
          <cell r="BL676">
            <v>41117</v>
          </cell>
          <cell r="BM676">
            <v>41131</v>
          </cell>
          <cell r="BN676">
            <v>41236</v>
          </cell>
          <cell r="BO676">
            <v>41243</v>
          </cell>
          <cell r="BP676" t="str">
            <v>X</v>
          </cell>
          <cell r="BQ676" t="str">
            <v>X</v>
          </cell>
          <cell r="BR676" t="str">
            <v>X</v>
          </cell>
          <cell r="BS676" t="str">
            <v>X</v>
          </cell>
          <cell r="BT676" t="str">
            <v>X</v>
          </cell>
          <cell r="BU676" t="str">
            <v>X</v>
          </cell>
          <cell r="BV676" t="str">
            <v>X</v>
          </cell>
          <cell r="BW676">
            <v>0</v>
          </cell>
          <cell r="BX676">
            <v>0</v>
          </cell>
          <cell r="BY676">
            <v>0</v>
          </cell>
          <cell r="BZ676" t="str">
            <v>X</v>
          </cell>
          <cell r="CA676" t="str">
            <v>X</v>
          </cell>
          <cell r="CB676" t="str">
            <v>X</v>
          </cell>
          <cell r="CC676">
            <v>1</v>
          </cell>
          <cell r="CD676">
            <v>0</v>
          </cell>
          <cell r="CE676">
            <v>0</v>
          </cell>
          <cell r="CF676">
            <v>0</v>
          </cell>
          <cell r="CG676">
            <v>0</v>
          </cell>
          <cell r="CH676">
            <v>0</v>
          </cell>
          <cell r="CI676">
            <v>0</v>
          </cell>
          <cell r="CJ676">
            <v>0</v>
          </cell>
          <cell r="CK676">
            <v>0</v>
          </cell>
          <cell r="CL676">
            <v>0</v>
          </cell>
          <cell r="CM676">
            <v>0</v>
          </cell>
          <cell r="CN676">
            <v>0</v>
          </cell>
          <cell r="CO676">
            <v>0</v>
          </cell>
        </row>
        <row r="677">
          <cell r="B677" t="str">
            <v>A2162884-03-04</v>
          </cell>
          <cell r="C677" t="str">
            <v>DXP Enterprises, Inc.</v>
          </cell>
          <cell r="D677" t="str">
            <v>Kanous</v>
          </cell>
          <cell r="E677">
            <v>0</v>
          </cell>
          <cell r="F677" t="str">
            <v>Miller</v>
          </cell>
          <cell r="G677" t="str">
            <v>-</v>
          </cell>
          <cell r="H677" t="str">
            <v>Madeleine</v>
          </cell>
          <cell r="I677">
            <v>2297169</v>
          </cell>
          <cell r="J677">
            <v>0</v>
          </cell>
          <cell r="K677">
            <v>0</v>
          </cell>
          <cell r="L677">
            <v>0</v>
          </cell>
          <cell r="M677">
            <v>2</v>
          </cell>
          <cell r="N677" t="str">
            <v>LMV-311</v>
          </cell>
          <cell r="O677">
            <v>97013.34</v>
          </cell>
          <cell r="P677">
            <v>0</v>
          </cell>
          <cell r="Q677" t="str">
            <v>FLT</v>
          </cell>
          <cell r="R677" t="str">
            <v>PA</v>
          </cell>
          <cell r="S677" t="str">
            <v>N</v>
          </cell>
          <cell r="T677" t="str">
            <v>N</v>
          </cell>
          <cell r="U677">
            <v>0</v>
          </cell>
          <cell r="V677">
            <v>41103</v>
          </cell>
          <cell r="W677">
            <v>41189</v>
          </cell>
          <cell r="X677">
            <v>41234</v>
          </cell>
          <cell r="Y677">
            <v>0</v>
          </cell>
          <cell r="Z677">
            <v>41110</v>
          </cell>
          <cell r="AA677">
            <v>41110</v>
          </cell>
          <cell r="AB677">
            <v>41110</v>
          </cell>
          <cell r="AC677">
            <v>41122</v>
          </cell>
          <cell r="AD677">
            <v>41136</v>
          </cell>
          <cell r="AE677">
            <v>41141</v>
          </cell>
          <cell r="AF677">
            <v>41144</v>
          </cell>
          <cell r="AG677">
            <v>0</v>
          </cell>
          <cell r="AH677">
            <v>41204</v>
          </cell>
          <cell r="AI677" t="str">
            <v>-</v>
          </cell>
          <cell r="AJ677">
            <v>30</v>
          </cell>
          <cell r="AK677">
            <v>18.714285714285715</v>
          </cell>
          <cell r="AL677">
            <v>0</v>
          </cell>
          <cell r="AM677">
            <v>0</v>
          </cell>
          <cell r="AN677">
            <v>0</v>
          </cell>
          <cell r="AO677">
            <v>0</v>
          </cell>
          <cell r="AP677">
            <v>0</v>
          </cell>
          <cell r="AQ677">
            <v>0</v>
          </cell>
          <cell r="AR677">
            <v>0</v>
          </cell>
          <cell r="AS677">
            <v>0</v>
          </cell>
          <cell r="AT677">
            <v>0</v>
          </cell>
          <cell r="AU677">
            <v>0</v>
          </cell>
          <cell r="AV677">
            <v>41166</v>
          </cell>
          <cell r="AW677">
            <v>0</v>
          </cell>
          <cell r="AX677">
            <v>41166</v>
          </cell>
          <cell r="AY677">
            <v>41234</v>
          </cell>
          <cell r="AZ677">
            <v>131</v>
          </cell>
          <cell r="BA677">
            <v>46</v>
          </cell>
          <cell r="BB677" t="str">
            <v>Late</v>
          </cell>
          <cell r="BC677" t="str">
            <v/>
          </cell>
          <cell r="BD677" t="str">
            <v>EXW</v>
          </cell>
          <cell r="BE677" t="str">
            <v>Arvada</v>
          </cell>
          <cell r="BF677" t="str">
            <v>USA</v>
          </cell>
          <cell r="BG677">
            <v>0</v>
          </cell>
          <cell r="BH677" t="str">
            <v>SI</v>
          </cell>
          <cell r="BI677">
            <v>0</v>
          </cell>
          <cell r="BJ677">
            <v>41110</v>
          </cell>
          <cell r="BK677">
            <v>41117</v>
          </cell>
          <cell r="BL677">
            <v>41117</v>
          </cell>
          <cell r="BM677">
            <v>41131</v>
          </cell>
          <cell r="BN677">
            <v>41248</v>
          </cell>
          <cell r="BO677">
            <v>41255</v>
          </cell>
          <cell r="BP677" t="str">
            <v>-</v>
          </cell>
          <cell r="BQ677" t="str">
            <v>-</v>
          </cell>
          <cell r="BR677" t="str">
            <v>-</v>
          </cell>
          <cell r="BS677" t="str">
            <v>-</v>
          </cell>
          <cell r="BT677" t="str">
            <v>-</v>
          </cell>
          <cell r="BU677">
            <v>41247</v>
          </cell>
          <cell r="BV677">
            <v>41247</v>
          </cell>
          <cell r="BW677">
            <v>0</v>
          </cell>
          <cell r="BX677">
            <v>0</v>
          </cell>
          <cell r="BY677">
            <v>0</v>
          </cell>
          <cell r="BZ677" t="str">
            <v>-</v>
          </cell>
          <cell r="CA677" t="str">
            <v>-</v>
          </cell>
          <cell r="CB677" t="str">
            <v>X</v>
          </cell>
          <cell r="CC677">
            <v>1</v>
          </cell>
          <cell r="CD677">
            <v>0</v>
          </cell>
          <cell r="CE677">
            <v>0</v>
          </cell>
          <cell r="CF677">
            <v>0</v>
          </cell>
          <cell r="CG677">
            <v>0</v>
          </cell>
          <cell r="CH677">
            <v>0</v>
          </cell>
          <cell r="CI677">
            <v>0</v>
          </cell>
          <cell r="CJ677">
            <v>0</v>
          </cell>
          <cell r="CK677">
            <v>0</v>
          </cell>
          <cell r="CL677">
            <v>0</v>
          </cell>
          <cell r="CM677">
            <v>0</v>
          </cell>
          <cell r="CN677">
            <v>0</v>
          </cell>
          <cell r="CO677">
            <v>0</v>
          </cell>
        </row>
        <row r="678">
          <cell r="B678" t="str">
            <v>A2162884-05-06</v>
          </cell>
          <cell r="C678" t="str">
            <v>DXP Enterprises, Inc.</v>
          </cell>
          <cell r="D678" t="str">
            <v>Kanous</v>
          </cell>
          <cell r="E678">
            <v>0</v>
          </cell>
          <cell r="F678" t="str">
            <v>Miller</v>
          </cell>
          <cell r="G678" t="str">
            <v>-</v>
          </cell>
          <cell r="H678" t="str">
            <v>Madeleine</v>
          </cell>
          <cell r="I678">
            <v>2297169</v>
          </cell>
          <cell r="J678">
            <v>0</v>
          </cell>
          <cell r="K678">
            <v>0</v>
          </cell>
          <cell r="L678">
            <v>0</v>
          </cell>
          <cell r="M678">
            <v>2</v>
          </cell>
          <cell r="N678" t="str">
            <v>LMV-322</v>
          </cell>
          <cell r="O678">
            <v>66591.44</v>
          </cell>
          <cell r="P678">
            <v>0</v>
          </cell>
          <cell r="Q678" t="str">
            <v>FLT</v>
          </cell>
          <cell r="R678" t="str">
            <v>PA</v>
          </cell>
          <cell r="S678" t="str">
            <v>N</v>
          </cell>
          <cell r="T678" t="str">
            <v>N</v>
          </cell>
          <cell r="U678">
            <v>0</v>
          </cell>
          <cell r="V678">
            <v>41103</v>
          </cell>
          <cell r="W678">
            <v>41189</v>
          </cell>
          <cell r="X678">
            <v>41234</v>
          </cell>
          <cell r="Y678">
            <v>0</v>
          </cell>
          <cell r="Z678">
            <v>41110</v>
          </cell>
          <cell r="AA678">
            <v>41110</v>
          </cell>
          <cell r="AB678">
            <v>41110</v>
          </cell>
          <cell r="AC678">
            <v>41122</v>
          </cell>
          <cell r="AD678">
            <v>41136</v>
          </cell>
          <cell r="AE678">
            <v>41141</v>
          </cell>
          <cell r="AF678">
            <v>41144</v>
          </cell>
          <cell r="AG678">
            <v>0</v>
          </cell>
          <cell r="AH678">
            <v>41204</v>
          </cell>
          <cell r="AI678" t="str">
            <v>-</v>
          </cell>
          <cell r="AJ678">
            <v>30</v>
          </cell>
          <cell r="AK678">
            <v>18.714285714285715</v>
          </cell>
          <cell r="AL678">
            <v>0</v>
          </cell>
          <cell r="AM678">
            <v>0</v>
          </cell>
          <cell r="AN678">
            <v>0</v>
          </cell>
          <cell r="AO678">
            <v>0</v>
          </cell>
          <cell r="AP678">
            <v>0</v>
          </cell>
          <cell r="AQ678">
            <v>0</v>
          </cell>
          <cell r="AR678">
            <v>0</v>
          </cell>
          <cell r="AS678">
            <v>0</v>
          </cell>
          <cell r="AT678">
            <v>0</v>
          </cell>
          <cell r="AU678">
            <v>0</v>
          </cell>
          <cell r="AV678">
            <v>41166</v>
          </cell>
          <cell r="AW678">
            <v>0</v>
          </cell>
          <cell r="AX678">
            <v>41169</v>
          </cell>
          <cell r="AY678">
            <v>41232</v>
          </cell>
          <cell r="AZ678">
            <v>129</v>
          </cell>
          <cell r="BA678">
            <v>46</v>
          </cell>
          <cell r="BB678" t="str">
            <v>Late</v>
          </cell>
          <cell r="BC678" t="str">
            <v/>
          </cell>
          <cell r="BD678" t="str">
            <v>EXW</v>
          </cell>
          <cell r="BE678" t="str">
            <v>Arvada</v>
          </cell>
          <cell r="BF678" t="str">
            <v>USA</v>
          </cell>
          <cell r="BG678">
            <v>0</v>
          </cell>
          <cell r="BH678" t="str">
            <v>SI</v>
          </cell>
          <cell r="BI678">
            <v>0</v>
          </cell>
          <cell r="BJ678">
            <v>41110</v>
          </cell>
          <cell r="BK678">
            <v>41117</v>
          </cell>
          <cell r="BL678">
            <v>41117</v>
          </cell>
          <cell r="BM678">
            <v>41131</v>
          </cell>
          <cell r="BN678">
            <v>41248</v>
          </cell>
          <cell r="BO678">
            <v>41255</v>
          </cell>
          <cell r="BP678" t="str">
            <v>-</v>
          </cell>
          <cell r="BQ678" t="str">
            <v>-</v>
          </cell>
          <cell r="BR678" t="str">
            <v>-</v>
          </cell>
          <cell r="BS678" t="str">
            <v>-</v>
          </cell>
          <cell r="BT678" t="str">
            <v>-</v>
          </cell>
          <cell r="BU678">
            <v>41247</v>
          </cell>
          <cell r="BV678">
            <v>41247</v>
          </cell>
          <cell r="BW678">
            <v>0</v>
          </cell>
          <cell r="BX678">
            <v>0</v>
          </cell>
          <cell r="BY678">
            <v>0</v>
          </cell>
          <cell r="BZ678" t="str">
            <v>-</v>
          </cell>
          <cell r="CA678" t="str">
            <v>-</v>
          </cell>
          <cell r="CB678" t="str">
            <v>X</v>
          </cell>
          <cell r="CC678">
            <v>1</v>
          </cell>
          <cell r="CD678">
            <v>0</v>
          </cell>
          <cell r="CE678">
            <v>0</v>
          </cell>
          <cell r="CF678">
            <v>0</v>
          </cell>
          <cell r="CG678">
            <v>0</v>
          </cell>
          <cell r="CH678">
            <v>0</v>
          </cell>
          <cell r="CI678">
            <v>0</v>
          </cell>
          <cell r="CJ678">
            <v>0</v>
          </cell>
          <cell r="CK678">
            <v>0</v>
          </cell>
          <cell r="CL678">
            <v>0</v>
          </cell>
          <cell r="CM678">
            <v>0</v>
          </cell>
          <cell r="CN678">
            <v>0</v>
          </cell>
          <cell r="CO678">
            <v>0</v>
          </cell>
        </row>
        <row r="679">
          <cell r="B679" t="str">
            <v>C2143043-01</v>
          </cell>
          <cell r="C679" t="str">
            <v>BCCK Engineering</v>
          </cell>
          <cell r="D679" t="str">
            <v>Wesley</v>
          </cell>
          <cell r="E679">
            <v>0</v>
          </cell>
          <cell r="F679" t="str">
            <v>Miller</v>
          </cell>
          <cell r="G679" t="str">
            <v>-</v>
          </cell>
          <cell r="H679" t="str">
            <v>Kursten</v>
          </cell>
          <cell r="I679" t="str">
            <v>5611-003</v>
          </cell>
          <cell r="J679">
            <v>0</v>
          </cell>
          <cell r="K679">
            <v>0</v>
          </cell>
          <cell r="L679">
            <v>0</v>
          </cell>
          <cell r="M679">
            <v>1</v>
          </cell>
          <cell r="N679" t="str">
            <v>LMC-311P</v>
          </cell>
          <cell r="O679">
            <v>186716</v>
          </cell>
          <cell r="P679">
            <v>0</v>
          </cell>
          <cell r="Q679" t="str">
            <v>FLT</v>
          </cell>
          <cell r="R679" t="str">
            <v>CA</v>
          </cell>
          <cell r="S679" t="str">
            <v>N</v>
          </cell>
          <cell r="T679" t="str">
            <v>N</v>
          </cell>
          <cell r="U679">
            <v>0</v>
          </cell>
          <cell r="V679">
            <v>41052</v>
          </cell>
          <cell r="W679">
            <v>41206</v>
          </cell>
          <cell r="X679">
            <v>41229</v>
          </cell>
          <cell r="Y679">
            <v>0</v>
          </cell>
          <cell r="Z679">
            <v>41059</v>
          </cell>
          <cell r="AA679">
            <v>41059</v>
          </cell>
          <cell r="AB679">
            <v>41066</v>
          </cell>
          <cell r="AC679">
            <v>41117</v>
          </cell>
          <cell r="AD679">
            <v>41131</v>
          </cell>
          <cell r="AE679">
            <v>41142</v>
          </cell>
          <cell r="AF679">
            <v>41146</v>
          </cell>
          <cell r="AG679">
            <v>0</v>
          </cell>
          <cell r="AH679">
            <v>41199</v>
          </cell>
          <cell r="AI679" t="str">
            <v>-</v>
          </cell>
          <cell r="AJ679">
            <v>68</v>
          </cell>
          <cell r="AK679">
            <v>25.285714285714285</v>
          </cell>
          <cell r="AL679">
            <v>0</v>
          </cell>
          <cell r="AM679">
            <v>0</v>
          </cell>
          <cell r="AN679">
            <v>0</v>
          </cell>
          <cell r="AO679">
            <v>0</v>
          </cell>
          <cell r="AP679">
            <v>0</v>
          </cell>
          <cell r="AQ679">
            <v>0</v>
          </cell>
          <cell r="AR679">
            <v>41151</v>
          </cell>
          <cell r="AS679">
            <v>0</v>
          </cell>
          <cell r="AT679">
            <v>0</v>
          </cell>
          <cell r="AU679">
            <v>0</v>
          </cell>
          <cell r="AV679">
            <v>41183</v>
          </cell>
          <cell r="AW679">
            <v>0</v>
          </cell>
          <cell r="AX679">
            <v>41183</v>
          </cell>
          <cell r="AY679">
            <v>41243</v>
          </cell>
          <cell r="AZ679">
            <v>191</v>
          </cell>
          <cell r="BA679">
            <v>94</v>
          </cell>
          <cell r="BB679" t="str">
            <v>Late</v>
          </cell>
          <cell r="BC679" t="str">
            <v/>
          </cell>
          <cell r="BD679" t="str">
            <v>FCA</v>
          </cell>
          <cell r="BE679" t="str">
            <v>ARVADA</v>
          </cell>
          <cell r="BF679" t="str">
            <v>USA</v>
          </cell>
          <cell r="BG679">
            <v>0</v>
          </cell>
          <cell r="BH679">
            <v>0</v>
          </cell>
          <cell r="BI679">
            <v>0</v>
          </cell>
          <cell r="BJ679">
            <v>41059</v>
          </cell>
          <cell r="BK679">
            <v>41066</v>
          </cell>
          <cell r="BL679">
            <v>41073</v>
          </cell>
          <cell r="BM679">
            <v>41080</v>
          </cell>
          <cell r="BN679">
            <v>41243</v>
          </cell>
          <cell r="BO679">
            <v>41250</v>
          </cell>
          <cell r="BP679" t="str">
            <v>-</v>
          </cell>
          <cell r="BQ679" t="str">
            <v>-</v>
          </cell>
          <cell r="BR679" t="str">
            <v>X</v>
          </cell>
          <cell r="BS679" t="str">
            <v>-</v>
          </cell>
          <cell r="BT679" t="str">
            <v>-</v>
          </cell>
          <cell r="BU679">
            <v>41250</v>
          </cell>
          <cell r="BV679">
            <v>41250</v>
          </cell>
          <cell r="BW679">
            <v>0</v>
          </cell>
          <cell r="BX679">
            <v>0</v>
          </cell>
          <cell r="BY679">
            <v>0</v>
          </cell>
          <cell r="BZ679" t="str">
            <v>-</v>
          </cell>
          <cell r="CA679" t="str">
            <v>-</v>
          </cell>
          <cell r="CB679" t="str">
            <v>X</v>
          </cell>
          <cell r="CC679">
            <v>1</v>
          </cell>
          <cell r="CD679">
            <v>0</v>
          </cell>
          <cell r="CE679">
            <v>0</v>
          </cell>
          <cell r="CF679">
            <v>0</v>
          </cell>
          <cell r="CG679">
            <v>0</v>
          </cell>
          <cell r="CH679">
            <v>0</v>
          </cell>
          <cell r="CI679">
            <v>0</v>
          </cell>
          <cell r="CJ679">
            <v>0</v>
          </cell>
          <cell r="CK679">
            <v>0</v>
          </cell>
          <cell r="CL679">
            <v>0</v>
          </cell>
          <cell r="CM679">
            <v>0</v>
          </cell>
          <cell r="CN679">
            <v>0</v>
          </cell>
          <cell r="CO679">
            <v>0</v>
          </cell>
        </row>
        <row r="680">
          <cell r="B680" t="str">
            <v>C2142930-01</v>
          </cell>
          <cell r="C680" t="str">
            <v>BCCK Engineering</v>
          </cell>
          <cell r="D680" t="str">
            <v>Mallet</v>
          </cell>
          <cell r="E680">
            <v>0</v>
          </cell>
          <cell r="F680" t="str">
            <v>Miller</v>
          </cell>
          <cell r="G680" t="str">
            <v>-</v>
          </cell>
          <cell r="H680" t="str">
            <v>Margaret</v>
          </cell>
          <cell r="I680" t="str">
            <v>2011-006</v>
          </cell>
          <cell r="J680">
            <v>0</v>
          </cell>
          <cell r="K680">
            <v>0</v>
          </cell>
          <cell r="L680">
            <v>0</v>
          </cell>
          <cell r="M680">
            <v>1</v>
          </cell>
          <cell r="N680" t="str">
            <v>LMC-311P</v>
          </cell>
          <cell r="O680">
            <v>186716</v>
          </cell>
          <cell r="P680">
            <v>0</v>
          </cell>
          <cell r="Q680" t="str">
            <v>FLT</v>
          </cell>
          <cell r="R680" t="str">
            <v>CA</v>
          </cell>
          <cell r="S680" t="str">
            <v>N</v>
          </cell>
          <cell r="T680" t="str">
            <v>N</v>
          </cell>
          <cell r="U680">
            <v>0</v>
          </cell>
          <cell r="V680">
            <v>41052</v>
          </cell>
          <cell r="W680">
            <v>41206</v>
          </cell>
          <cell r="X680">
            <v>41253</v>
          </cell>
          <cell r="Y680">
            <v>0</v>
          </cell>
          <cell r="Z680">
            <v>41059</v>
          </cell>
          <cell r="AA680">
            <v>41059</v>
          </cell>
          <cell r="AB680">
            <v>41066</v>
          </cell>
          <cell r="AC680">
            <v>41141</v>
          </cell>
          <cell r="AD680">
            <v>41155</v>
          </cell>
          <cell r="AE680">
            <v>41142</v>
          </cell>
          <cell r="AF680">
            <v>41146</v>
          </cell>
          <cell r="AG680">
            <v>0</v>
          </cell>
          <cell r="AH680">
            <v>41223</v>
          </cell>
          <cell r="AI680" t="str">
            <v>-</v>
          </cell>
          <cell r="AJ680">
            <v>68</v>
          </cell>
          <cell r="AK680">
            <v>28.714285714285715</v>
          </cell>
          <cell r="AL680">
            <v>0</v>
          </cell>
          <cell r="AM680">
            <v>0</v>
          </cell>
          <cell r="AN680">
            <v>0</v>
          </cell>
          <cell r="AO680">
            <v>0</v>
          </cell>
          <cell r="AP680">
            <v>0</v>
          </cell>
          <cell r="AQ680">
            <v>0</v>
          </cell>
          <cell r="AR680">
            <v>41151</v>
          </cell>
          <cell r="AS680">
            <v>0</v>
          </cell>
          <cell r="AT680">
            <v>0</v>
          </cell>
          <cell r="AU680">
            <v>0</v>
          </cell>
          <cell r="AV680">
            <v>41177</v>
          </cell>
          <cell r="AW680">
            <v>0</v>
          </cell>
          <cell r="AX680">
            <v>41197</v>
          </cell>
          <cell r="AY680">
            <v>41242</v>
          </cell>
          <cell r="AZ680">
            <v>190</v>
          </cell>
          <cell r="BA680">
            <v>90</v>
          </cell>
          <cell r="BB680" t="str">
            <v>Late</v>
          </cell>
          <cell r="BC680" t="str">
            <v/>
          </cell>
          <cell r="BD680" t="str">
            <v>FCA</v>
          </cell>
          <cell r="BE680" t="str">
            <v>ARVADA</v>
          </cell>
          <cell r="BF680" t="str">
            <v>USA</v>
          </cell>
          <cell r="BG680">
            <v>0</v>
          </cell>
          <cell r="BH680">
            <v>0</v>
          </cell>
          <cell r="BI680">
            <v>0</v>
          </cell>
          <cell r="BJ680">
            <v>41059</v>
          </cell>
          <cell r="BK680">
            <v>41066</v>
          </cell>
          <cell r="BL680">
            <v>41073</v>
          </cell>
          <cell r="BM680">
            <v>41080</v>
          </cell>
          <cell r="BN680">
            <v>41267</v>
          </cell>
          <cell r="BO680">
            <v>41274</v>
          </cell>
          <cell r="BP680" t="str">
            <v>X</v>
          </cell>
          <cell r="BQ680" t="str">
            <v>X</v>
          </cell>
          <cell r="BR680" t="str">
            <v>X</v>
          </cell>
          <cell r="BS680" t="str">
            <v>X</v>
          </cell>
          <cell r="BT680" t="str">
            <v>X</v>
          </cell>
          <cell r="BU680" t="str">
            <v>X</v>
          </cell>
          <cell r="BV680" t="str">
            <v>X</v>
          </cell>
          <cell r="BW680">
            <v>0</v>
          </cell>
          <cell r="BX680">
            <v>0</v>
          </cell>
          <cell r="BY680">
            <v>0</v>
          </cell>
          <cell r="BZ680" t="str">
            <v>X</v>
          </cell>
          <cell r="CA680" t="str">
            <v>X</v>
          </cell>
          <cell r="CB680" t="str">
            <v>X</v>
          </cell>
          <cell r="CC680">
            <v>1</v>
          </cell>
          <cell r="CD680">
            <v>0</v>
          </cell>
          <cell r="CE680">
            <v>0</v>
          </cell>
          <cell r="CF680">
            <v>0</v>
          </cell>
          <cell r="CG680">
            <v>0</v>
          </cell>
          <cell r="CH680">
            <v>0</v>
          </cell>
          <cell r="CI680">
            <v>0</v>
          </cell>
          <cell r="CJ680">
            <v>0</v>
          </cell>
          <cell r="CK680">
            <v>0</v>
          </cell>
          <cell r="CL680">
            <v>0</v>
          </cell>
          <cell r="CM680">
            <v>0</v>
          </cell>
          <cell r="CN680">
            <v>0</v>
          </cell>
          <cell r="CO680">
            <v>0</v>
          </cell>
        </row>
        <row r="681">
          <cell r="B681" t="str">
            <v>A2169669-01</v>
          </cell>
          <cell r="C681" t="str">
            <v>Union Carbide Corp</v>
          </cell>
          <cell r="D681" t="str">
            <v>Kanous</v>
          </cell>
          <cell r="E681">
            <v>0</v>
          </cell>
          <cell r="F681" t="str">
            <v>Miller</v>
          </cell>
          <cell r="G681" t="str">
            <v>-</v>
          </cell>
          <cell r="H681" t="str">
            <v>madeleine</v>
          </cell>
          <cell r="I681">
            <v>4500037140</v>
          </cell>
          <cell r="J681" t="str">
            <v>G-1103</v>
          </cell>
          <cell r="K681">
            <v>0</v>
          </cell>
          <cell r="L681">
            <v>0</v>
          </cell>
          <cell r="M681">
            <v>1</v>
          </cell>
          <cell r="N681" t="str">
            <v>LMV-311</v>
          </cell>
          <cell r="O681">
            <v>34710</v>
          </cell>
          <cell r="P681">
            <v>0</v>
          </cell>
          <cell r="Q681" t="str">
            <v>FLT</v>
          </cell>
          <cell r="R681" t="str">
            <v>PB</v>
          </cell>
          <cell r="S681" t="str">
            <v>N</v>
          </cell>
          <cell r="T681" t="str">
            <v>N</v>
          </cell>
          <cell r="U681">
            <v>0</v>
          </cell>
          <cell r="V681">
            <v>41120</v>
          </cell>
          <cell r="W681">
            <v>41200</v>
          </cell>
          <cell r="X681">
            <v>41225</v>
          </cell>
          <cell r="Y681">
            <v>0</v>
          </cell>
          <cell r="Z681">
            <v>41127</v>
          </cell>
          <cell r="AA681">
            <v>41127</v>
          </cell>
          <cell r="AB681">
            <v>41127</v>
          </cell>
          <cell r="AC681">
            <v>41113</v>
          </cell>
          <cell r="AD681">
            <v>41127</v>
          </cell>
          <cell r="AE681">
            <v>41145</v>
          </cell>
          <cell r="AF681">
            <v>41148</v>
          </cell>
          <cell r="AG681">
            <v>0</v>
          </cell>
          <cell r="AH681">
            <v>41195</v>
          </cell>
          <cell r="AI681" t="str">
            <v>-</v>
          </cell>
          <cell r="AJ681">
            <v>21</v>
          </cell>
          <cell r="AK681">
            <v>15</v>
          </cell>
          <cell r="AL681">
            <v>0</v>
          </cell>
          <cell r="AM681">
            <v>0</v>
          </cell>
          <cell r="AN681">
            <v>0</v>
          </cell>
          <cell r="AO681">
            <v>0</v>
          </cell>
          <cell r="AP681">
            <v>0</v>
          </cell>
          <cell r="AQ681">
            <v>0</v>
          </cell>
          <cell r="AR681">
            <v>0</v>
          </cell>
          <cell r="AS681">
            <v>0</v>
          </cell>
          <cell r="AT681">
            <v>0</v>
          </cell>
          <cell r="AU681">
            <v>0</v>
          </cell>
          <cell r="AV681">
            <v>41156</v>
          </cell>
          <cell r="AW681">
            <v>0</v>
          </cell>
          <cell r="AX681">
            <v>41158</v>
          </cell>
          <cell r="AY681">
            <v>41214</v>
          </cell>
          <cell r="AZ681">
            <v>94</v>
          </cell>
          <cell r="BA681">
            <v>27</v>
          </cell>
          <cell r="BB681" t="str">
            <v>Late</v>
          </cell>
          <cell r="BC681" t="str">
            <v/>
          </cell>
          <cell r="BD681" t="str">
            <v>FCA</v>
          </cell>
          <cell r="BE681" t="str">
            <v>Arvada</v>
          </cell>
          <cell r="BF681" t="str">
            <v>USA</v>
          </cell>
          <cell r="BG681">
            <v>0</v>
          </cell>
          <cell r="BH681" t="str">
            <v>WA</v>
          </cell>
          <cell r="BI681">
            <v>0</v>
          </cell>
          <cell r="BJ681">
            <v>41127</v>
          </cell>
          <cell r="BK681">
            <v>41134</v>
          </cell>
          <cell r="BL681">
            <v>41136</v>
          </cell>
          <cell r="BM681">
            <v>41148</v>
          </cell>
          <cell r="BN681">
            <v>41239</v>
          </cell>
          <cell r="BO681">
            <v>41246</v>
          </cell>
          <cell r="BP681" t="str">
            <v>-</v>
          </cell>
          <cell r="BQ681" t="str">
            <v>-</v>
          </cell>
          <cell r="BR681" t="str">
            <v>X</v>
          </cell>
          <cell r="BS681" t="str">
            <v>-</v>
          </cell>
          <cell r="BT681" t="str">
            <v>-</v>
          </cell>
          <cell r="BU681">
            <v>41227</v>
          </cell>
          <cell r="BV681">
            <v>41228</v>
          </cell>
          <cell r="BW681">
            <v>0</v>
          </cell>
          <cell r="BX681">
            <v>0</v>
          </cell>
          <cell r="BY681">
            <v>0</v>
          </cell>
          <cell r="BZ681" t="str">
            <v>-</v>
          </cell>
          <cell r="CA681" t="str">
            <v>-</v>
          </cell>
          <cell r="CB681" t="str">
            <v>X</v>
          </cell>
          <cell r="CC681">
            <v>1</v>
          </cell>
          <cell r="CD681">
            <v>0</v>
          </cell>
          <cell r="CE681">
            <v>0</v>
          </cell>
          <cell r="CF681">
            <v>0</v>
          </cell>
          <cell r="CG681">
            <v>0</v>
          </cell>
          <cell r="CH681">
            <v>0</v>
          </cell>
          <cell r="CI681">
            <v>0</v>
          </cell>
          <cell r="CJ681">
            <v>0</v>
          </cell>
          <cell r="CK681">
            <v>0</v>
          </cell>
          <cell r="CL681">
            <v>0</v>
          </cell>
          <cell r="CM681">
            <v>0</v>
          </cell>
          <cell r="CN681">
            <v>0</v>
          </cell>
          <cell r="CO681">
            <v>0</v>
          </cell>
        </row>
        <row r="682">
          <cell r="B682" t="str">
            <v>C2121057-01</v>
          </cell>
          <cell r="C682" t="str">
            <v>Linde Process Plants Inc.</v>
          </cell>
          <cell r="D682" t="str">
            <v>Boening</v>
          </cell>
          <cell r="E682">
            <v>0</v>
          </cell>
          <cell r="F682" t="str">
            <v>Rossmiller</v>
          </cell>
          <cell r="G682">
            <v>0</v>
          </cell>
          <cell r="H682" t="str">
            <v>Audrey</v>
          </cell>
          <cell r="I682" t="str">
            <v>005 2DA1860</v>
          </cell>
          <cell r="J682">
            <v>0</v>
          </cell>
          <cell r="K682">
            <v>0</v>
          </cell>
          <cell r="L682">
            <v>0</v>
          </cell>
          <cell r="M682">
            <v>1</v>
          </cell>
          <cell r="N682" t="str">
            <v>BMC347EF</v>
          </cell>
          <cell r="O682">
            <v>307385</v>
          </cell>
          <cell r="P682" t="str">
            <v>PP</v>
          </cell>
          <cell r="Q682" t="str">
            <v>MCPX</v>
          </cell>
          <cell r="R682" t="str">
            <v>CA</v>
          </cell>
          <cell r="S682" t="str">
            <v>Y</v>
          </cell>
          <cell r="T682" t="str">
            <v>N</v>
          </cell>
          <cell r="U682">
            <v>0</v>
          </cell>
          <cell r="V682">
            <v>40998</v>
          </cell>
          <cell r="W682">
            <v>41208</v>
          </cell>
          <cell r="X682">
            <v>41305</v>
          </cell>
          <cell r="Y682">
            <v>0</v>
          </cell>
          <cell r="Z682">
            <v>41005</v>
          </cell>
          <cell r="AA682">
            <v>41005</v>
          </cell>
          <cell r="AB682">
            <v>41012</v>
          </cell>
          <cell r="AC682">
            <v>41193</v>
          </cell>
          <cell r="AD682">
            <v>41207</v>
          </cell>
          <cell r="AE682">
            <v>41144</v>
          </cell>
          <cell r="AF682">
            <v>41148</v>
          </cell>
          <cell r="AG682">
            <v>41201</v>
          </cell>
          <cell r="AH682">
            <v>41275</v>
          </cell>
          <cell r="AI682" t="str">
            <v>-</v>
          </cell>
          <cell r="AJ682">
            <v>107</v>
          </cell>
          <cell r="AK682">
            <v>43.857142857142854</v>
          </cell>
          <cell r="AL682">
            <v>0</v>
          </cell>
          <cell r="AM682">
            <v>0</v>
          </cell>
          <cell r="AN682">
            <v>0</v>
          </cell>
          <cell r="AO682">
            <v>0</v>
          </cell>
          <cell r="AP682">
            <v>0</v>
          </cell>
          <cell r="AQ682">
            <v>0</v>
          </cell>
          <cell r="AR682">
            <v>0</v>
          </cell>
          <cell r="AS682">
            <v>0</v>
          </cell>
          <cell r="AT682">
            <v>0</v>
          </cell>
          <cell r="AU682">
            <v>0</v>
          </cell>
          <cell r="AV682">
            <v>41205</v>
          </cell>
          <cell r="AW682">
            <v>0</v>
          </cell>
          <cell r="AX682">
            <v>41212</v>
          </cell>
          <cell r="AY682">
            <v>41305</v>
          </cell>
          <cell r="AZ682">
            <v>307</v>
          </cell>
          <cell r="BA682">
            <v>148</v>
          </cell>
          <cell r="BB682" t="str">
            <v>Late</v>
          </cell>
          <cell r="BC682" t="str">
            <v/>
          </cell>
          <cell r="BD682" t="str">
            <v>FCA</v>
          </cell>
          <cell r="BE682" t="str">
            <v>ARVADA</v>
          </cell>
          <cell r="BF682" t="str">
            <v>Oklahoma</v>
          </cell>
          <cell r="BG682">
            <v>0</v>
          </cell>
          <cell r="BH682" t="str">
            <v>SI</v>
          </cell>
          <cell r="BI682">
            <v>0</v>
          </cell>
          <cell r="BJ682">
            <v>41005</v>
          </cell>
          <cell r="BK682">
            <v>41012</v>
          </cell>
          <cell r="BL682">
            <v>41019</v>
          </cell>
          <cell r="BM682">
            <v>41026</v>
          </cell>
          <cell r="BN682">
            <v>41319</v>
          </cell>
          <cell r="BO682">
            <v>41326</v>
          </cell>
          <cell r="BP682" t="str">
            <v>x</v>
          </cell>
          <cell r="BQ682" t="str">
            <v>x</v>
          </cell>
          <cell r="BR682" t="str">
            <v>x</v>
          </cell>
          <cell r="BS682" t="str">
            <v>x</v>
          </cell>
          <cell r="BT682" t="str">
            <v>x</v>
          </cell>
          <cell r="BU682">
            <v>41376</v>
          </cell>
          <cell r="BV682">
            <v>41379</v>
          </cell>
          <cell r="BW682">
            <v>0</v>
          </cell>
          <cell r="BX682">
            <v>0</v>
          </cell>
          <cell r="BY682">
            <v>0</v>
          </cell>
          <cell r="BZ682" t="str">
            <v>x</v>
          </cell>
          <cell r="CA682" t="str">
            <v>x</v>
          </cell>
          <cell r="CB682" t="str">
            <v>X</v>
          </cell>
          <cell r="CC682">
            <v>1</v>
          </cell>
          <cell r="CD682">
            <v>0</v>
          </cell>
          <cell r="CE682">
            <v>0</v>
          </cell>
          <cell r="CF682">
            <v>0</v>
          </cell>
          <cell r="CG682">
            <v>0</v>
          </cell>
          <cell r="CH682">
            <v>0</v>
          </cell>
          <cell r="CI682">
            <v>0</v>
          </cell>
          <cell r="CJ682">
            <v>0</v>
          </cell>
          <cell r="CK682">
            <v>0</v>
          </cell>
          <cell r="CL682">
            <v>0</v>
          </cell>
          <cell r="CM682">
            <v>0</v>
          </cell>
          <cell r="CN682">
            <v>0</v>
          </cell>
          <cell r="CO682">
            <v>0</v>
          </cell>
        </row>
        <row r="683">
          <cell r="B683" t="str">
            <v>A2145776-01</v>
          </cell>
          <cell r="C683" t="str">
            <v>Johann Haltermann LTD</v>
          </cell>
          <cell r="D683" t="str">
            <v>Krais</v>
          </cell>
          <cell r="E683">
            <v>0</v>
          </cell>
          <cell r="F683" t="str">
            <v>Miller</v>
          </cell>
          <cell r="G683" t="str">
            <v>-</v>
          </cell>
          <cell r="H683" t="str">
            <v>Shara</v>
          </cell>
          <cell r="I683" t="str">
            <v>PO-2012-00643</v>
          </cell>
          <cell r="J683">
            <v>0</v>
          </cell>
          <cell r="K683">
            <v>0</v>
          </cell>
          <cell r="L683">
            <v>0</v>
          </cell>
          <cell r="M683">
            <v>1</v>
          </cell>
          <cell r="N683" t="str">
            <v>LMV-311</v>
          </cell>
          <cell r="O683">
            <v>85324</v>
          </cell>
          <cell r="P683">
            <v>0</v>
          </cell>
          <cell r="Q683" t="str">
            <v>STD</v>
          </cell>
          <cell r="R683" t="str">
            <v>PA</v>
          </cell>
          <cell r="S683" t="str">
            <v>N</v>
          </cell>
          <cell r="T683" t="str">
            <v>N</v>
          </cell>
          <cell r="U683">
            <v>0</v>
          </cell>
          <cell r="V683">
            <v>41059</v>
          </cell>
          <cell r="W683">
            <v>41194</v>
          </cell>
          <cell r="X683">
            <v>41173</v>
          </cell>
          <cell r="Y683">
            <v>0</v>
          </cell>
          <cell r="Z683">
            <v>41066</v>
          </cell>
          <cell r="AA683">
            <v>41066</v>
          </cell>
          <cell r="AB683">
            <v>41066</v>
          </cell>
          <cell r="AC683">
            <v>41061</v>
          </cell>
          <cell r="AD683">
            <v>41075</v>
          </cell>
          <cell r="AE683">
            <v>41146</v>
          </cell>
          <cell r="AF683">
            <v>41149</v>
          </cell>
          <cell r="AG683">
            <v>0</v>
          </cell>
          <cell r="AH683">
            <v>41143</v>
          </cell>
          <cell r="AI683" t="str">
            <v>-</v>
          </cell>
          <cell r="AJ683">
            <v>65</v>
          </cell>
          <cell r="AK683">
            <v>16.285714285714285</v>
          </cell>
          <cell r="AL683">
            <v>0</v>
          </cell>
          <cell r="AM683">
            <v>0</v>
          </cell>
          <cell r="AN683">
            <v>0</v>
          </cell>
          <cell r="AO683">
            <v>0</v>
          </cell>
          <cell r="AP683">
            <v>0</v>
          </cell>
          <cell r="AQ683">
            <v>0</v>
          </cell>
          <cell r="AR683">
            <v>0</v>
          </cell>
          <cell r="AS683">
            <v>0</v>
          </cell>
          <cell r="AT683">
            <v>0</v>
          </cell>
          <cell r="AU683">
            <v>0</v>
          </cell>
          <cell r="AV683">
            <v>41130</v>
          </cell>
          <cell r="AW683">
            <v>0</v>
          </cell>
          <cell r="AX683">
            <v>41131</v>
          </cell>
          <cell r="AY683">
            <v>41179</v>
          </cell>
          <cell r="AZ683">
            <v>120</v>
          </cell>
          <cell r="BA683">
            <v>52</v>
          </cell>
          <cell r="BB683" t="str">
            <v>On-Time/Early</v>
          </cell>
          <cell r="BC683" t="str">
            <v/>
          </cell>
          <cell r="BD683" t="str">
            <v>FOB</v>
          </cell>
          <cell r="BE683" t="str">
            <v>ARVADA</v>
          </cell>
          <cell r="BF683" t="str">
            <v>USA</v>
          </cell>
          <cell r="BG683">
            <v>0</v>
          </cell>
          <cell r="BH683" t="str">
            <v>WA</v>
          </cell>
          <cell r="BI683">
            <v>0</v>
          </cell>
          <cell r="BJ683">
            <v>41066</v>
          </cell>
          <cell r="BK683">
            <v>41073</v>
          </cell>
          <cell r="BL683">
            <v>41073</v>
          </cell>
          <cell r="BM683">
            <v>41087</v>
          </cell>
          <cell r="BN683">
            <v>41187</v>
          </cell>
          <cell r="BO683">
            <v>41194</v>
          </cell>
          <cell r="BP683" t="str">
            <v>X</v>
          </cell>
          <cell r="BQ683" t="str">
            <v>X</v>
          </cell>
          <cell r="BR683" t="str">
            <v>X</v>
          </cell>
          <cell r="BS683" t="str">
            <v>X</v>
          </cell>
          <cell r="BT683" t="str">
            <v>X</v>
          </cell>
          <cell r="BU683" t="str">
            <v>X</v>
          </cell>
          <cell r="BV683" t="str">
            <v>X</v>
          </cell>
          <cell r="BW683">
            <v>0</v>
          </cell>
          <cell r="BX683">
            <v>0</v>
          </cell>
          <cell r="BY683">
            <v>0</v>
          </cell>
          <cell r="BZ683" t="str">
            <v>X</v>
          </cell>
          <cell r="CA683" t="str">
            <v>X</v>
          </cell>
          <cell r="CB683" t="str">
            <v>X</v>
          </cell>
          <cell r="CC683">
            <v>1</v>
          </cell>
          <cell r="CD683">
            <v>0</v>
          </cell>
          <cell r="CE683">
            <v>0</v>
          </cell>
          <cell r="CF683">
            <v>0</v>
          </cell>
          <cell r="CG683">
            <v>0</v>
          </cell>
          <cell r="CH683">
            <v>0</v>
          </cell>
          <cell r="CI683">
            <v>0</v>
          </cell>
          <cell r="CJ683">
            <v>0</v>
          </cell>
          <cell r="CK683">
            <v>0</v>
          </cell>
          <cell r="CL683">
            <v>0</v>
          </cell>
          <cell r="CM683">
            <v>0</v>
          </cell>
          <cell r="CN683">
            <v>0</v>
          </cell>
          <cell r="CO683">
            <v>0</v>
          </cell>
        </row>
        <row r="684">
          <cell r="B684" t="str">
            <v>A2179149-01-02</v>
          </cell>
          <cell r="C684" t="str">
            <v>Chevron</v>
          </cell>
          <cell r="D684" t="str">
            <v>Kanous</v>
          </cell>
          <cell r="E684">
            <v>0</v>
          </cell>
          <cell r="F684" t="str">
            <v>Miller</v>
          </cell>
          <cell r="G684" t="str">
            <v>-</v>
          </cell>
          <cell r="H684" t="str">
            <v>Madeleine</v>
          </cell>
          <cell r="I684">
            <v>10157311</v>
          </cell>
          <cell r="J684">
            <v>0</v>
          </cell>
          <cell r="K684">
            <v>0</v>
          </cell>
          <cell r="L684">
            <v>0</v>
          </cell>
          <cell r="M684">
            <v>2</v>
          </cell>
          <cell r="N684" t="str">
            <v>LMV-801</v>
          </cell>
          <cell r="O684">
            <v>56466</v>
          </cell>
          <cell r="P684">
            <v>0</v>
          </cell>
          <cell r="Q684" t="str">
            <v>FLT</v>
          </cell>
          <cell r="R684" t="str">
            <v>PA</v>
          </cell>
          <cell r="S684" t="str">
            <v>N</v>
          </cell>
          <cell r="T684" t="str">
            <v>N</v>
          </cell>
          <cell r="U684">
            <v>0</v>
          </cell>
          <cell r="V684">
            <v>41143</v>
          </cell>
          <cell r="W684">
            <v>41194</v>
          </cell>
          <cell r="X684">
            <v>41194</v>
          </cell>
          <cell r="Y684">
            <v>0</v>
          </cell>
          <cell r="Z684">
            <v>41150</v>
          </cell>
          <cell r="AA684">
            <v>41150</v>
          </cell>
          <cell r="AB684">
            <v>41150</v>
          </cell>
          <cell r="AC684">
            <v>41082</v>
          </cell>
          <cell r="AD684">
            <v>41096</v>
          </cell>
          <cell r="AE684">
            <v>41146</v>
          </cell>
          <cell r="AF684">
            <v>41149</v>
          </cell>
          <cell r="AG684">
            <v>0</v>
          </cell>
          <cell r="AH684">
            <v>41164</v>
          </cell>
          <cell r="AI684" t="str">
            <v>-</v>
          </cell>
          <cell r="AJ684">
            <v>5</v>
          </cell>
          <cell r="AK684">
            <v>7.2857142857142856</v>
          </cell>
          <cell r="AL684">
            <v>0</v>
          </cell>
          <cell r="AM684">
            <v>0</v>
          </cell>
          <cell r="AN684">
            <v>0</v>
          </cell>
          <cell r="AO684">
            <v>0</v>
          </cell>
          <cell r="AP684">
            <v>0</v>
          </cell>
          <cell r="AQ684">
            <v>40807</v>
          </cell>
          <cell r="AR684">
            <v>0</v>
          </cell>
          <cell r="AS684">
            <v>0</v>
          </cell>
          <cell r="AT684">
            <v>0</v>
          </cell>
          <cell r="AU684">
            <v>0</v>
          </cell>
          <cell r="AV684">
            <v>41008</v>
          </cell>
          <cell r="AW684">
            <v>0</v>
          </cell>
          <cell r="AX684">
            <v>41044</v>
          </cell>
          <cell r="AY684">
            <v>41197</v>
          </cell>
          <cell r="AZ684">
            <v>54</v>
          </cell>
          <cell r="BA684">
            <v>-98</v>
          </cell>
          <cell r="BB684" t="str">
            <v>On-Time/Early</v>
          </cell>
          <cell r="BC684" t="str">
            <v>On-Time/Early</v>
          </cell>
          <cell r="BD684" t="str">
            <v>FCA</v>
          </cell>
          <cell r="BE684" t="str">
            <v>Arvada</v>
          </cell>
          <cell r="BF684" t="str">
            <v>usa</v>
          </cell>
          <cell r="BG684">
            <v>0</v>
          </cell>
          <cell r="BH684" t="str">
            <v>wc</v>
          </cell>
          <cell r="BI684">
            <v>0</v>
          </cell>
          <cell r="BJ684">
            <v>41150</v>
          </cell>
          <cell r="BK684">
            <v>41157</v>
          </cell>
          <cell r="BL684">
            <v>41157</v>
          </cell>
          <cell r="BM684">
            <v>41171</v>
          </cell>
          <cell r="BN684">
            <v>41208</v>
          </cell>
          <cell r="BO684">
            <v>41215</v>
          </cell>
          <cell r="BP684" t="str">
            <v>-</v>
          </cell>
          <cell r="BQ684" t="str">
            <v>-</v>
          </cell>
          <cell r="BR684" t="str">
            <v>-</v>
          </cell>
          <cell r="BS684" t="str">
            <v>-</v>
          </cell>
          <cell r="BT684" t="str">
            <v>-</v>
          </cell>
          <cell r="BU684">
            <v>41205</v>
          </cell>
          <cell r="BV684">
            <v>41205</v>
          </cell>
          <cell r="BW684">
            <v>0</v>
          </cell>
          <cell r="BX684">
            <v>0</v>
          </cell>
          <cell r="BY684">
            <v>0</v>
          </cell>
          <cell r="BZ684" t="str">
            <v>-</v>
          </cell>
          <cell r="CA684" t="str">
            <v>-</v>
          </cell>
          <cell r="CB684" t="str">
            <v>X</v>
          </cell>
          <cell r="CC684">
            <v>1</v>
          </cell>
          <cell r="CD684">
            <v>0</v>
          </cell>
          <cell r="CE684">
            <v>0</v>
          </cell>
          <cell r="CF684">
            <v>0</v>
          </cell>
          <cell r="CG684">
            <v>0</v>
          </cell>
          <cell r="CH684">
            <v>0</v>
          </cell>
          <cell r="CI684">
            <v>0</v>
          </cell>
          <cell r="CJ684">
            <v>0</v>
          </cell>
          <cell r="CK684">
            <v>0</v>
          </cell>
          <cell r="CL684">
            <v>0</v>
          </cell>
          <cell r="CM684">
            <v>0</v>
          </cell>
          <cell r="CN684">
            <v>0</v>
          </cell>
          <cell r="CO684">
            <v>0</v>
          </cell>
        </row>
        <row r="685">
          <cell r="B685" t="str">
            <v>A2150888-01</v>
          </cell>
          <cell r="C685" t="str">
            <v>TPC Group LLC</v>
          </cell>
          <cell r="D685" t="str">
            <v>Krais</v>
          </cell>
          <cell r="E685">
            <v>0</v>
          </cell>
          <cell r="F685" t="str">
            <v>Miller</v>
          </cell>
          <cell r="G685" t="str">
            <v>-</v>
          </cell>
          <cell r="H685" t="str">
            <v>Shara</v>
          </cell>
          <cell r="I685">
            <v>81186</v>
          </cell>
          <cell r="J685" t="str">
            <v>6G-2131</v>
          </cell>
          <cell r="K685">
            <v>0</v>
          </cell>
          <cell r="L685">
            <v>0</v>
          </cell>
          <cell r="M685">
            <v>1</v>
          </cell>
          <cell r="N685" t="str">
            <v>LMV-322</v>
          </cell>
          <cell r="O685">
            <v>43715</v>
          </cell>
          <cell r="P685">
            <v>0</v>
          </cell>
          <cell r="Q685" t="str">
            <v>STD</v>
          </cell>
          <cell r="R685" t="str">
            <v>PA</v>
          </cell>
          <cell r="S685" t="str">
            <v>N</v>
          </cell>
          <cell r="T685" t="str">
            <v>N</v>
          </cell>
          <cell r="U685">
            <v>0</v>
          </cell>
          <cell r="V685">
            <v>41072</v>
          </cell>
          <cell r="W685">
            <v>41194</v>
          </cell>
          <cell r="X685">
            <v>41194</v>
          </cell>
          <cell r="Y685">
            <v>0</v>
          </cell>
          <cell r="Z685">
            <v>41079</v>
          </cell>
          <cell r="AA685">
            <v>41079</v>
          </cell>
          <cell r="AB685">
            <v>41079</v>
          </cell>
          <cell r="AC685">
            <v>41082</v>
          </cell>
          <cell r="AD685">
            <v>41096</v>
          </cell>
          <cell r="AE685">
            <v>41146</v>
          </cell>
          <cell r="AF685">
            <v>41149</v>
          </cell>
          <cell r="AG685">
            <v>0</v>
          </cell>
          <cell r="AH685">
            <v>41164</v>
          </cell>
          <cell r="AI685" t="str">
            <v>-</v>
          </cell>
          <cell r="AJ685">
            <v>56</v>
          </cell>
          <cell r="AK685">
            <v>17.428571428571427</v>
          </cell>
          <cell r="AL685">
            <v>0</v>
          </cell>
          <cell r="AM685">
            <v>0</v>
          </cell>
          <cell r="AN685">
            <v>0</v>
          </cell>
          <cell r="AO685">
            <v>0</v>
          </cell>
          <cell r="AP685">
            <v>0</v>
          </cell>
          <cell r="AQ685">
            <v>0</v>
          </cell>
          <cell r="AR685">
            <v>0</v>
          </cell>
          <cell r="AS685">
            <v>0</v>
          </cell>
          <cell r="AT685">
            <v>0</v>
          </cell>
          <cell r="AU685">
            <v>0</v>
          </cell>
          <cell r="AV685">
            <v>41152</v>
          </cell>
          <cell r="AW685">
            <v>0</v>
          </cell>
          <cell r="AX685">
            <v>41152</v>
          </cell>
          <cell r="AY685">
            <v>41194</v>
          </cell>
          <cell r="AZ685">
            <v>122</v>
          </cell>
          <cell r="BA685">
            <v>59</v>
          </cell>
          <cell r="BB685" t="str">
            <v>Late</v>
          </cell>
          <cell r="BC685" t="str">
            <v/>
          </cell>
          <cell r="BD685" t="str">
            <v>FOB</v>
          </cell>
          <cell r="BE685" t="str">
            <v>ARVADA</v>
          </cell>
          <cell r="BF685" t="str">
            <v>USA</v>
          </cell>
          <cell r="BG685">
            <v>0</v>
          </cell>
          <cell r="BH685" t="str">
            <v>WB</v>
          </cell>
          <cell r="BI685">
            <v>0</v>
          </cell>
          <cell r="BJ685">
            <v>41079</v>
          </cell>
          <cell r="BK685">
            <v>41086</v>
          </cell>
          <cell r="BL685">
            <v>41086</v>
          </cell>
          <cell r="BM685">
            <v>41100</v>
          </cell>
          <cell r="BN685">
            <v>41208</v>
          </cell>
          <cell r="BO685">
            <v>41215</v>
          </cell>
          <cell r="BP685" t="str">
            <v>X</v>
          </cell>
          <cell r="BQ685" t="str">
            <v>X</v>
          </cell>
          <cell r="BR685" t="str">
            <v>X</v>
          </cell>
          <cell r="BS685" t="str">
            <v>X</v>
          </cell>
          <cell r="BT685" t="str">
            <v>X</v>
          </cell>
          <cell r="BU685" t="str">
            <v>X</v>
          </cell>
          <cell r="BV685" t="str">
            <v>X</v>
          </cell>
          <cell r="BW685">
            <v>0</v>
          </cell>
          <cell r="BX685">
            <v>0</v>
          </cell>
          <cell r="BY685">
            <v>0</v>
          </cell>
          <cell r="BZ685" t="str">
            <v>X</v>
          </cell>
          <cell r="CA685" t="str">
            <v>X</v>
          </cell>
          <cell r="CB685" t="str">
            <v>X</v>
          </cell>
          <cell r="CC685">
            <v>1</v>
          </cell>
          <cell r="CD685">
            <v>0</v>
          </cell>
          <cell r="CE685">
            <v>0</v>
          </cell>
          <cell r="CF685">
            <v>0</v>
          </cell>
          <cell r="CG685">
            <v>0</v>
          </cell>
          <cell r="CH685">
            <v>0</v>
          </cell>
          <cell r="CI685">
            <v>0</v>
          </cell>
          <cell r="CJ685">
            <v>0</v>
          </cell>
          <cell r="CK685">
            <v>0</v>
          </cell>
          <cell r="CL685">
            <v>0</v>
          </cell>
          <cell r="CM685">
            <v>0</v>
          </cell>
          <cell r="CN685">
            <v>0</v>
          </cell>
          <cell r="CO685">
            <v>0</v>
          </cell>
        </row>
        <row r="686">
          <cell r="B686" t="str">
            <v>A2073693-01-02</v>
          </cell>
          <cell r="C686" t="str">
            <v>Linde Process Plants Inc.</v>
          </cell>
          <cell r="D686" t="str">
            <v>Boening</v>
          </cell>
          <cell r="E686">
            <v>0</v>
          </cell>
          <cell r="F686">
            <v>0</v>
          </cell>
          <cell r="G686">
            <v>0</v>
          </cell>
          <cell r="H686" t="str">
            <v>Audrey</v>
          </cell>
          <cell r="I686" t="str">
            <v>005 2PA0400</v>
          </cell>
          <cell r="J686">
            <v>0</v>
          </cell>
          <cell r="K686">
            <v>0</v>
          </cell>
          <cell r="L686">
            <v>0</v>
          </cell>
          <cell r="M686">
            <v>2</v>
          </cell>
          <cell r="N686" t="str">
            <v>LMV-806</v>
          </cell>
          <cell r="O686">
            <v>119010.27</v>
          </cell>
          <cell r="P686">
            <v>0</v>
          </cell>
          <cell r="Q686" t="str">
            <v>MCPX</v>
          </cell>
          <cell r="R686" t="str">
            <v>PA</v>
          </cell>
          <cell r="S686">
            <v>0</v>
          </cell>
          <cell r="T686" t="str">
            <v>no</v>
          </cell>
          <cell r="U686">
            <v>0</v>
          </cell>
          <cell r="V686">
            <v>40877</v>
          </cell>
          <cell r="W686">
            <v>41194</v>
          </cell>
          <cell r="X686">
            <v>41194</v>
          </cell>
          <cell r="Y686">
            <v>0</v>
          </cell>
          <cell r="Z686">
            <v>40884</v>
          </cell>
          <cell r="AA686">
            <v>40884</v>
          </cell>
          <cell r="AB686">
            <v>40884</v>
          </cell>
          <cell r="AC686">
            <v>41082</v>
          </cell>
          <cell r="AD686">
            <v>41096</v>
          </cell>
          <cell r="AE686">
            <v>41146</v>
          </cell>
          <cell r="AF686">
            <v>41149</v>
          </cell>
          <cell r="AG686">
            <v>0</v>
          </cell>
          <cell r="AH686">
            <v>41164</v>
          </cell>
          <cell r="AI686" t="str">
            <v>-</v>
          </cell>
          <cell r="AJ686">
            <v>195</v>
          </cell>
          <cell r="AK686">
            <v>45.285714285714285</v>
          </cell>
          <cell r="AL686">
            <v>0</v>
          </cell>
          <cell r="AM686">
            <v>0</v>
          </cell>
          <cell r="AN686">
            <v>0</v>
          </cell>
          <cell r="AO686">
            <v>0</v>
          </cell>
          <cell r="AP686">
            <v>0</v>
          </cell>
          <cell r="AQ686">
            <v>40807</v>
          </cell>
          <cell r="AR686">
            <v>0</v>
          </cell>
          <cell r="AS686">
            <v>0</v>
          </cell>
          <cell r="AT686">
            <v>0</v>
          </cell>
          <cell r="AU686">
            <v>0</v>
          </cell>
          <cell r="AV686">
            <v>41008</v>
          </cell>
          <cell r="AW686">
            <v>0</v>
          </cell>
          <cell r="AX686">
            <v>41030</v>
          </cell>
          <cell r="AY686">
            <v>41198</v>
          </cell>
          <cell r="AZ686">
            <v>321</v>
          </cell>
          <cell r="BA686">
            <v>94</v>
          </cell>
          <cell r="BB686" t="str">
            <v>On-Time/Early</v>
          </cell>
          <cell r="BC686" t="str">
            <v>On-Time/Early</v>
          </cell>
          <cell r="BD686" t="str">
            <v>FCA</v>
          </cell>
          <cell r="BE686" t="str">
            <v>Arvada</v>
          </cell>
          <cell r="BF686" t="str">
            <v>USA</v>
          </cell>
          <cell r="BG686">
            <v>0</v>
          </cell>
          <cell r="BH686">
            <v>0</v>
          </cell>
          <cell r="BI686">
            <v>0</v>
          </cell>
          <cell r="BJ686">
            <v>40884</v>
          </cell>
          <cell r="BK686">
            <v>40891</v>
          </cell>
          <cell r="BL686">
            <v>40891</v>
          </cell>
          <cell r="BM686">
            <v>40905</v>
          </cell>
          <cell r="BN686">
            <v>41208</v>
          </cell>
          <cell r="BO686">
            <v>41215</v>
          </cell>
          <cell r="BP686" t="str">
            <v>x</v>
          </cell>
          <cell r="BQ686" t="str">
            <v>x</v>
          </cell>
          <cell r="BR686" t="str">
            <v>x</v>
          </cell>
          <cell r="BS686" t="str">
            <v>x</v>
          </cell>
          <cell r="BT686" t="str">
            <v>x</v>
          </cell>
          <cell r="BU686">
            <v>41239</v>
          </cell>
          <cell r="BV686">
            <v>41291</v>
          </cell>
          <cell r="BW686">
            <v>0</v>
          </cell>
          <cell r="BX686">
            <v>0</v>
          </cell>
          <cell r="BY686">
            <v>0</v>
          </cell>
          <cell r="BZ686" t="str">
            <v>x</v>
          </cell>
          <cell r="CA686" t="str">
            <v>x</v>
          </cell>
          <cell r="CB686" t="str">
            <v>X</v>
          </cell>
          <cell r="CC686">
            <v>1</v>
          </cell>
          <cell r="CD686">
            <v>0</v>
          </cell>
          <cell r="CE686">
            <v>0</v>
          </cell>
          <cell r="CF686">
            <v>0</v>
          </cell>
          <cell r="CG686">
            <v>0</v>
          </cell>
          <cell r="CH686">
            <v>0</v>
          </cell>
          <cell r="CI686">
            <v>0</v>
          </cell>
          <cell r="CJ686">
            <v>0</v>
          </cell>
          <cell r="CK686">
            <v>0</v>
          </cell>
          <cell r="CL686">
            <v>0</v>
          </cell>
          <cell r="CM686">
            <v>0</v>
          </cell>
          <cell r="CN686">
            <v>0</v>
          </cell>
          <cell r="CO686">
            <v>0</v>
          </cell>
        </row>
        <row r="687">
          <cell r="B687" t="str">
            <v>A2073693-03-04</v>
          </cell>
          <cell r="C687" t="str">
            <v>Linde Process Plants Inc.</v>
          </cell>
          <cell r="D687" t="str">
            <v>Boening</v>
          </cell>
          <cell r="E687">
            <v>0</v>
          </cell>
          <cell r="F687">
            <v>0</v>
          </cell>
          <cell r="G687">
            <v>0</v>
          </cell>
          <cell r="H687" t="str">
            <v>Audrey</v>
          </cell>
          <cell r="I687" t="str">
            <v>005 2PA0400</v>
          </cell>
          <cell r="J687">
            <v>0</v>
          </cell>
          <cell r="K687">
            <v>0</v>
          </cell>
          <cell r="L687">
            <v>0</v>
          </cell>
          <cell r="M687">
            <v>2</v>
          </cell>
          <cell r="N687" t="str">
            <v>LMV-806</v>
          </cell>
          <cell r="O687">
            <v>74968</v>
          </cell>
          <cell r="P687">
            <v>0</v>
          </cell>
          <cell r="Q687" t="str">
            <v>MCPX</v>
          </cell>
          <cell r="R687" t="str">
            <v>PA</v>
          </cell>
          <cell r="S687">
            <v>0</v>
          </cell>
          <cell r="T687" t="str">
            <v>no</v>
          </cell>
          <cell r="U687">
            <v>0</v>
          </cell>
          <cell r="V687">
            <v>40877</v>
          </cell>
          <cell r="W687">
            <v>41194</v>
          </cell>
          <cell r="X687">
            <v>41194</v>
          </cell>
          <cell r="Y687">
            <v>0</v>
          </cell>
          <cell r="Z687">
            <v>40884</v>
          </cell>
          <cell r="AA687">
            <v>40884</v>
          </cell>
          <cell r="AB687">
            <v>40884</v>
          </cell>
          <cell r="AC687">
            <v>41082</v>
          </cell>
          <cell r="AD687">
            <v>41096</v>
          </cell>
          <cell r="AE687">
            <v>41146</v>
          </cell>
          <cell r="AF687">
            <v>41149</v>
          </cell>
          <cell r="AG687">
            <v>0</v>
          </cell>
          <cell r="AH687">
            <v>41164</v>
          </cell>
          <cell r="AI687" t="str">
            <v>-</v>
          </cell>
          <cell r="AJ687">
            <v>195</v>
          </cell>
          <cell r="AK687">
            <v>45.285714285714285</v>
          </cell>
          <cell r="AL687">
            <v>0</v>
          </cell>
          <cell r="AM687">
            <v>0</v>
          </cell>
          <cell r="AN687">
            <v>0</v>
          </cell>
          <cell r="AO687">
            <v>0</v>
          </cell>
          <cell r="AP687">
            <v>0</v>
          </cell>
          <cell r="AQ687">
            <v>0</v>
          </cell>
          <cell r="AR687">
            <v>0</v>
          </cell>
          <cell r="AS687">
            <v>0</v>
          </cell>
          <cell r="AT687">
            <v>0</v>
          </cell>
          <cell r="AU687">
            <v>0</v>
          </cell>
          <cell r="AV687">
            <v>41163</v>
          </cell>
          <cell r="AW687">
            <v>0</v>
          </cell>
          <cell r="AX687">
            <v>41170</v>
          </cell>
          <cell r="AY687">
            <v>41198</v>
          </cell>
          <cell r="AZ687">
            <v>321</v>
          </cell>
          <cell r="BA687">
            <v>205</v>
          </cell>
          <cell r="BB687" t="str">
            <v>Late</v>
          </cell>
          <cell r="BC687" t="str">
            <v/>
          </cell>
          <cell r="BD687" t="str">
            <v xml:space="preserve">FCA </v>
          </cell>
          <cell r="BE687" t="str">
            <v>Arvada</v>
          </cell>
          <cell r="BF687" t="str">
            <v>USA</v>
          </cell>
          <cell r="BG687">
            <v>0</v>
          </cell>
          <cell r="BH687">
            <v>0</v>
          </cell>
          <cell r="BI687">
            <v>0</v>
          </cell>
          <cell r="BJ687">
            <v>40884</v>
          </cell>
          <cell r="BK687">
            <v>40891</v>
          </cell>
          <cell r="BL687">
            <v>40891</v>
          </cell>
          <cell r="BM687">
            <v>40905</v>
          </cell>
          <cell r="BN687">
            <v>41208</v>
          </cell>
          <cell r="BO687">
            <v>41215</v>
          </cell>
          <cell r="BP687" t="str">
            <v>x</v>
          </cell>
          <cell r="BQ687" t="str">
            <v>x</v>
          </cell>
          <cell r="BR687" t="str">
            <v>x</v>
          </cell>
          <cell r="BS687" t="str">
            <v>x</v>
          </cell>
          <cell r="BT687" t="str">
            <v>x</v>
          </cell>
          <cell r="BU687">
            <v>41239</v>
          </cell>
          <cell r="BV687">
            <v>41291</v>
          </cell>
          <cell r="BW687">
            <v>0</v>
          </cell>
          <cell r="BX687">
            <v>0</v>
          </cell>
          <cell r="BY687">
            <v>0</v>
          </cell>
          <cell r="BZ687" t="str">
            <v>x</v>
          </cell>
          <cell r="CA687" t="str">
            <v>x</v>
          </cell>
          <cell r="CB687" t="str">
            <v>X</v>
          </cell>
          <cell r="CC687">
            <v>1</v>
          </cell>
          <cell r="CD687">
            <v>0</v>
          </cell>
          <cell r="CE687">
            <v>0</v>
          </cell>
          <cell r="CF687">
            <v>0</v>
          </cell>
          <cell r="CG687">
            <v>0</v>
          </cell>
          <cell r="CH687">
            <v>0</v>
          </cell>
          <cell r="CI687">
            <v>0</v>
          </cell>
          <cell r="CJ687">
            <v>0</v>
          </cell>
          <cell r="CK687">
            <v>0</v>
          </cell>
          <cell r="CL687">
            <v>0</v>
          </cell>
          <cell r="CM687">
            <v>0</v>
          </cell>
          <cell r="CN687">
            <v>0</v>
          </cell>
          <cell r="CO687">
            <v>0</v>
          </cell>
        </row>
        <row r="688">
          <cell r="B688" t="str">
            <v>A2180208-01</v>
          </cell>
          <cell r="C688" t="str">
            <v>Praxair - Delta Process</v>
          </cell>
          <cell r="D688" t="str">
            <v>Glynn</v>
          </cell>
          <cell r="E688">
            <v>0</v>
          </cell>
          <cell r="F688" t="str">
            <v>Miller</v>
          </cell>
          <cell r="G688" t="str">
            <v>-</v>
          </cell>
          <cell r="H688" t="str">
            <v>Audrey</v>
          </cell>
          <cell r="I688" t="str">
            <v>30523813 UP</v>
          </cell>
          <cell r="J688">
            <v>0</v>
          </cell>
          <cell r="K688">
            <v>0</v>
          </cell>
          <cell r="L688">
            <v>0</v>
          </cell>
          <cell r="M688">
            <v>1</v>
          </cell>
          <cell r="N688" t="str">
            <v>LMV-311</v>
          </cell>
          <cell r="O688">
            <v>41578</v>
          </cell>
          <cell r="P688">
            <v>0</v>
          </cell>
          <cell r="Q688" t="str">
            <v>STD</v>
          </cell>
          <cell r="R688" t="str">
            <v>P6</v>
          </cell>
          <cell r="S688" t="str">
            <v>N</v>
          </cell>
          <cell r="T688" t="str">
            <v>Y</v>
          </cell>
          <cell r="U688">
            <v>0</v>
          </cell>
          <cell r="V688">
            <v>41145</v>
          </cell>
          <cell r="W688">
            <v>41185</v>
          </cell>
          <cell r="X688">
            <v>41185</v>
          </cell>
          <cell r="Y688">
            <v>0</v>
          </cell>
          <cell r="Z688">
            <v>41152</v>
          </cell>
          <cell r="AA688">
            <v>41152</v>
          </cell>
          <cell r="AB688">
            <v>41148</v>
          </cell>
          <cell r="AC688">
            <v>41185</v>
          </cell>
          <cell r="AD688">
            <v>41185</v>
          </cell>
          <cell r="AE688">
            <v>41150.5</v>
          </cell>
          <cell r="AF688">
            <v>41152</v>
          </cell>
          <cell r="AG688">
            <v>0</v>
          </cell>
          <cell r="AH688">
            <v>41155</v>
          </cell>
          <cell r="AI688" t="str">
            <v>-</v>
          </cell>
          <cell r="AJ688">
            <v>6</v>
          </cell>
          <cell r="AK688">
            <v>5.7142857142857144</v>
          </cell>
          <cell r="AL688">
            <v>0</v>
          </cell>
          <cell r="AM688">
            <v>0</v>
          </cell>
          <cell r="AN688">
            <v>0</v>
          </cell>
          <cell r="AO688">
            <v>0</v>
          </cell>
          <cell r="AP688">
            <v>0</v>
          </cell>
          <cell r="AQ688">
            <v>0</v>
          </cell>
          <cell r="AR688">
            <v>0</v>
          </cell>
          <cell r="AS688">
            <v>0</v>
          </cell>
          <cell r="AT688">
            <v>0</v>
          </cell>
          <cell r="AU688">
            <v>0</v>
          </cell>
          <cell r="AV688">
            <v>41134</v>
          </cell>
          <cell r="AW688">
            <v>0</v>
          </cell>
          <cell r="AX688">
            <v>41135</v>
          </cell>
          <cell r="AY688">
            <v>41191</v>
          </cell>
          <cell r="AZ688">
            <v>46</v>
          </cell>
          <cell r="BA688">
            <v>-10</v>
          </cell>
          <cell r="BB688" t="str">
            <v>On-Time/Early</v>
          </cell>
          <cell r="BC688" t="str">
            <v/>
          </cell>
          <cell r="BD688" t="str">
            <v>FOB</v>
          </cell>
          <cell r="BE688" t="str">
            <v>Arvada</v>
          </cell>
          <cell r="BF688" t="str">
            <v>USA</v>
          </cell>
          <cell r="BG688">
            <v>0</v>
          </cell>
          <cell r="BH688" t="str">
            <v>SI</v>
          </cell>
          <cell r="BI688">
            <v>0</v>
          </cell>
          <cell r="BJ688">
            <v>41152</v>
          </cell>
          <cell r="BK688">
            <v>41159</v>
          </cell>
          <cell r="BL688">
            <v>41150</v>
          </cell>
          <cell r="BM688">
            <v>41173</v>
          </cell>
          <cell r="BN688">
            <v>41199</v>
          </cell>
          <cell r="BO688">
            <v>41206</v>
          </cell>
          <cell r="BP688" t="str">
            <v>x</v>
          </cell>
          <cell r="BQ688" t="str">
            <v>x</v>
          </cell>
          <cell r="BR688" t="str">
            <v>x</v>
          </cell>
          <cell r="BS688" t="str">
            <v>x</v>
          </cell>
          <cell r="BT688" t="str">
            <v>x</v>
          </cell>
          <cell r="BU688">
            <v>41254</v>
          </cell>
          <cell r="BV688">
            <v>41269</v>
          </cell>
          <cell r="BW688">
            <v>0</v>
          </cell>
          <cell r="BX688">
            <v>0</v>
          </cell>
          <cell r="BY688">
            <v>0</v>
          </cell>
          <cell r="BZ688" t="str">
            <v>x</v>
          </cell>
          <cell r="CA688" t="str">
            <v>x</v>
          </cell>
          <cell r="CB688" t="str">
            <v>X</v>
          </cell>
          <cell r="CC688">
            <v>1</v>
          </cell>
          <cell r="CD688">
            <v>0</v>
          </cell>
          <cell r="CE688">
            <v>0</v>
          </cell>
          <cell r="CF688">
            <v>0</v>
          </cell>
          <cell r="CG688">
            <v>0</v>
          </cell>
          <cell r="CH688">
            <v>0</v>
          </cell>
          <cell r="CI688">
            <v>0</v>
          </cell>
          <cell r="CJ688">
            <v>0</v>
          </cell>
          <cell r="CK688">
            <v>0</v>
          </cell>
          <cell r="CL688">
            <v>0</v>
          </cell>
          <cell r="CM688">
            <v>0</v>
          </cell>
          <cell r="CN688">
            <v>0</v>
          </cell>
          <cell r="CO688">
            <v>0</v>
          </cell>
        </row>
        <row r="689">
          <cell r="B689" t="str">
            <v>A2168275-01</v>
          </cell>
          <cell r="C689" t="str">
            <v>National Process Equipment/Chevron</v>
          </cell>
          <cell r="D689" t="str">
            <v>Glynn</v>
          </cell>
          <cell r="E689">
            <v>0</v>
          </cell>
          <cell r="F689" t="str">
            <v>Miller</v>
          </cell>
          <cell r="G689" t="str">
            <v>-</v>
          </cell>
          <cell r="H689" t="str">
            <v>Audrey</v>
          </cell>
          <cell r="I689" t="str">
            <v>PUR530970</v>
          </cell>
          <cell r="J689">
            <v>0</v>
          </cell>
          <cell r="K689">
            <v>0</v>
          </cell>
          <cell r="L689">
            <v>0</v>
          </cell>
          <cell r="M689">
            <v>1</v>
          </cell>
          <cell r="N689" t="str">
            <v>LMV-802</v>
          </cell>
          <cell r="O689">
            <v>15081.12</v>
          </cell>
          <cell r="P689">
            <v>0</v>
          </cell>
          <cell r="Q689" t="str">
            <v>STD</v>
          </cell>
          <cell r="R689" t="str">
            <v>PA</v>
          </cell>
          <cell r="S689" t="str">
            <v>N</v>
          </cell>
          <cell r="T689">
            <v>0</v>
          </cell>
          <cell r="U689">
            <v>0</v>
          </cell>
          <cell r="V689">
            <v>41116</v>
          </cell>
          <cell r="W689">
            <v>41197</v>
          </cell>
          <cell r="X689">
            <v>41197</v>
          </cell>
          <cell r="Y689">
            <v>0</v>
          </cell>
          <cell r="Z689">
            <v>41123</v>
          </cell>
          <cell r="AA689">
            <v>41123</v>
          </cell>
          <cell r="AB689">
            <v>41123</v>
          </cell>
          <cell r="AC689">
            <v>41085</v>
          </cell>
          <cell r="AD689">
            <v>41099</v>
          </cell>
          <cell r="AE689">
            <v>41149</v>
          </cell>
          <cell r="AF689">
            <v>41152</v>
          </cell>
          <cell r="AG689">
            <v>0</v>
          </cell>
          <cell r="AH689">
            <v>41167</v>
          </cell>
          <cell r="AI689" t="str">
            <v>-</v>
          </cell>
          <cell r="AJ689">
            <v>27</v>
          </cell>
          <cell r="AK689">
            <v>11.571428571428571</v>
          </cell>
          <cell r="AL689">
            <v>0</v>
          </cell>
          <cell r="AM689">
            <v>0</v>
          </cell>
          <cell r="AN689">
            <v>0</v>
          </cell>
          <cell r="AO689">
            <v>0</v>
          </cell>
          <cell r="AP689">
            <v>0</v>
          </cell>
          <cell r="AQ689">
            <v>0</v>
          </cell>
          <cell r="AR689">
            <v>0</v>
          </cell>
          <cell r="AS689">
            <v>0</v>
          </cell>
          <cell r="AT689">
            <v>0</v>
          </cell>
          <cell r="AU689">
            <v>0</v>
          </cell>
          <cell r="AV689">
            <v>41152</v>
          </cell>
          <cell r="AW689">
            <v>0</v>
          </cell>
          <cell r="AX689">
            <v>41164</v>
          </cell>
          <cell r="AY689">
            <v>41192</v>
          </cell>
          <cell r="AZ689">
            <v>76</v>
          </cell>
          <cell r="BA689">
            <v>27</v>
          </cell>
          <cell r="BB689" t="str">
            <v>On-Time/Early</v>
          </cell>
          <cell r="BC689" t="str">
            <v/>
          </cell>
          <cell r="BD689" t="str">
            <v>FCA</v>
          </cell>
          <cell r="BE689" t="str">
            <v>Arvada</v>
          </cell>
          <cell r="BF689" t="str">
            <v>CANADA</v>
          </cell>
          <cell r="BG689">
            <v>0</v>
          </cell>
          <cell r="BH689" t="str">
            <v>DK</v>
          </cell>
          <cell r="BI689">
            <v>0</v>
          </cell>
          <cell r="BJ689">
            <v>41123</v>
          </cell>
          <cell r="BK689">
            <v>41130</v>
          </cell>
          <cell r="BL689">
            <v>41130</v>
          </cell>
          <cell r="BM689">
            <v>41144</v>
          </cell>
          <cell r="BN689">
            <v>41211</v>
          </cell>
          <cell r="BO689">
            <v>41218</v>
          </cell>
          <cell r="BP689" t="str">
            <v>x</v>
          </cell>
          <cell r="BQ689" t="str">
            <v>x</v>
          </cell>
          <cell r="BR689" t="str">
            <v>x</v>
          </cell>
          <cell r="BS689" t="str">
            <v>x</v>
          </cell>
          <cell r="BT689" t="str">
            <v>x</v>
          </cell>
          <cell r="BU689">
            <v>41229</v>
          </cell>
          <cell r="BV689">
            <v>41229</v>
          </cell>
          <cell r="BW689">
            <v>0</v>
          </cell>
          <cell r="BX689">
            <v>0</v>
          </cell>
          <cell r="BY689">
            <v>0</v>
          </cell>
          <cell r="BZ689" t="str">
            <v>x</v>
          </cell>
          <cell r="CA689" t="str">
            <v>x</v>
          </cell>
          <cell r="CB689" t="str">
            <v>X</v>
          </cell>
          <cell r="CC689">
            <v>1</v>
          </cell>
          <cell r="CD689">
            <v>0</v>
          </cell>
          <cell r="CE689">
            <v>0</v>
          </cell>
          <cell r="CF689">
            <v>0</v>
          </cell>
          <cell r="CG689">
            <v>0</v>
          </cell>
          <cell r="CH689">
            <v>0</v>
          </cell>
          <cell r="CI689">
            <v>0</v>
          </cell>
          <cell r="CJ689">
            <v>0</v>
          </cell>
          <cell r="CK689">
            <v>0</v>
          </cell>
          <cell r="CL689">
            <v>0</v>
          </cell>
          <cell r="CM689">
            <v>0</v>
          </cell>
          <cell r="CN689">
            <v>0</v>
          </cell>
          <cell r="CO689">
            <v>0</v>
          </cell>
        </row>
        <row r="690">
          <cell r="B690" t="str">
            <v>A2159840-01-02</v>
          </cell>
          <cell r="C690" t="str">
            <v>BCCK Engineering/MIDMAR</v>
          </cell>
          <cell r="D690" t="str">
            <v>Lothe</v>
          </cell>
          <cell r="E690">
            <v>0</v>
          </cell>
          <cell r="F690" t="str">
            <v>Collins</v>
          </cell>
          <cell r="G690">
            <v>0</v>
          </cell>
          <cell r="H690" t="str">
            <v>Audrey</v>
          </cell>
          <cell r="I690" t="str">
            <v>3711-037</v>
          </cell>
          <cell r="J690">
            <v>0</v>
          </cell>
          <cell r="K690">
            <v>0</v>
          </cell>
          <cell r="L690">
            <v>0</v>
          </cell>
          <cell r="M690">
            <v>2</v>
          </cell>
          <cell r="N690" t="str">
            <v>LMV-311</v>
          </cell>
          <cell r="O690">
            <v>170484.76</v>
          </cell>
          <cell r="P690">
            <v>0</v>
          </cell>
          <cell r="Q690" t="str">
            <v>MCPX</v>
          </cell>
          <cell r="R690" t="str">
            <v>PC</v>
          </cell>
          <cell r="S690" t="str">
            <v>N</v>
          </cell>
          <cell r="T690" t="str">
            <v>N</v>
          </cell>
          <cell r="U690">
            <v>0</v>
          </cell>
          <cell r="V690">
            <v>41095</v>
          </cell>
          <cell r="W690">
            <v>41211</v>
          </cell>
          <cell r="X690">
            <v>41364</v>
          </cell>
          <cell r="Y690">
            <v>0</v>
          </cell>
          <cell r="Z690">
            <v>41102</v>
          </cell>
          <cell r="AA690">
            <v>41102</v>
          </cell>
          <cell r="AB690">
            <v>41102</v>
          </cell>
          <cell r="AC690">
            <v>41252</v>
          </cell>
          <cell r="AD690">
            <v>41266</v>
          </cell>
          <cell r="AE690">
            <v>41149</v>
          </cell>
          <cell r="AF690">
            <v>41152</v>
          </cell>
          <cell r="AG690">
            <v>0</v>
          </cell>
          <cell r="AH690">
            <v>41334</v>
          </cell>
          <cell r="AI690" t="str">
            <v>-</v>
          </cell>
          <cell r="AJ690">
            <v>42</v>
          </cell>
          <cell r="AK690">
            <v>38.428571428571431</v>
          </cell>
          <cell r="AL690">
            <v>0</v>
          </cell>
          <cell r="AM690">
            <v>0</v>
          </cell>
          <cell r="AN690">
            <v>0</v>
          </cell>
          <cell r="AO690">
            <v>0</v>
          </cell>
          <cell r="AP690">
            <v>0</v>
          </cell>
          <cell r="AQ690">
            <v>0</v>
          </cell>
          <cell r="AR690">
            <v>0</v>
          </cell>
          <cell r="AS690">
            <v>0</v>
          </cell>
          <cell r="AT690">
            <v>0</v>
          </cell>
          <cell r="AU690">
            <v>0</v>
          </cell>
          <cell r="AV690">
            <v>41143</v>
          </cell>
          <cell r="AW690">
            <v>0</v>
          </cell>
          <cell r="AX690">
            <v>41179</v>
          </cell>
          <cell r="AY690">
            <v>41248</v>
          </cell>
          <cell r="AZ690">
            <v>153</v>
          </cell>
          <cell r="BA690">
            <v>35</v>
          </cell>
          <cell r="BB690" t="str">
            <v>On-Time/Early</v>
          </cell>
          <cell r="BC690" t="str">
            <v/>
          </cell>
          <cell r="BD690" t="str">
            <v>EXW</v>
          </cell>
          <cell r="BE690" t="str">
            <v>Arvada</v>
          </cell>
          <cell r="BF690" t="str">
            <v>USA</v>
          </cell>
          <cell r="BG690">
            <v>0</v>
          </cell>
          <cell r="BH690" t="str">
            <v>WA</v>
          </cell>
          <cell r="BI690">
            <v>0</v>
          </cell>
          <cell r="BJ690">
            <v>41102</v>
          </cell>
          <cell r="BK690">
            <v>41109</v>
          </cell>
          <cell r="BL690">
            <v>41118</v>
          </cell>
          <cell r="BM690">
            <v>41123</v>
          </cell>
          <cell r="BN690">
            <v>41378</v>
          </cell>
          <cell r="BO690">
            <v>41385</v>
          </cell>
          <cell r="BP690" t="str">
            <v>x</v>
          </cell>
          <cell r="BQ690" t="str">
            <v>x</v>
          </cell>
          <cell r="BR690" t="str">
            <v>x</v>
          </cell>
          <cell r="BS690" t="str">
            <v>x</v>
          </cell>
          <cell r="BT690" t="str">
            <v>x</v>
          </cell>
          <cell r="BU690">
            <v>41383</v>
          </cell>
          <cell r="BV690">
            <v>41389</v>
          </cell>
          <cell r="BW690">
            <v>0</v>
          </cell>
          <cell r="BX690">
            <v>0</v>
          </cell>
          <cell r="BY690">
            <v>0</v>
          </cell>
          <cell r="BZ690" t="str">
            <v>x</v>
          </cell>
          <cell r="CA690" t="str">
            <v>x</v>
          </cell>
          <cell r="CB690" t="str">
            <v>X</v>
          </cell>
          <cell r="CC690">
            <v>1</v>
          </cell>
          <cell r="CD690">
            <v>0</v>
          </cell>
          <cell r="CE690">
            <v>0</v>
          </cell>
          <cell r="CF690">
            <v>0</v>
          </cell>
          <cell r="CG690">
            <v>0</v>
          </cell>
          <cell r="CH690">
            <v>0</v>
          </cell>
          <cell r="CI690">
            <v>0</v>
          </cell>
          <cell r="CJ690">
            <v>0</v>
          </cell>
          <cell r="CK690">
            <v>0</v>
          </cell>
          <cell r="CL690">
            <v>0</v>
          </cell>
          <cell r="CM690">
            <v>0</v>
          </cell>
          <cell r="CN690">
            <v>0</v>
          </cell>
          <cell r="CO690">
            <v>0</v>
          </cell>
        </row>
        <row r="691">
          <cell r="B691" t="str">
            <v>C2121330-01</v>
          </cell>
          <cell r="C691" t="str">
            <v>Exterran Energy</v>
          </cell>
          <cell r="D691" t="str">
            <v>Mallet</v>
          </cell>
          <cell r="E691">
            <v>0</v>
          </cell>
          <cell r="F691" t="str">
            <v>Miller</v>
          </cell>
          <cell r="G691" t="str">
            <v>-</v>
          </cell>
          <cell r="H691" t="str">
            <v>Margaret</v>
          </cell>
          <cell r="I691">
            <v>5296901</v>
          </cell>
          <cell r="J691" t="str">
            <v>C-111</v>
          </cell>
          <cell r="K691">
            <v>0</v>
          </cell>
          <cell r="L691">
            <v>0</v>
          </cell>
          <cell r="M691">
            <v>1</v>
          </cell>
          <cell r="N691" t="str">
            <v>LMC331F</v>
          </cell>
          <cell r="O691">
            <v>185749</v>
          </cell>
          <cell r="P691">
            <v>0</v>
          </cell>
          <cell r="Q691" t="str">
            <v>FLT</v>
          </cell>
          <cell r="R691" t="str">
            <v>CA</v>
          </cell>
          <cell r="S691" t="str">
            <v>N</v>
          </cell>
          <cell r="T691" t="str">
            <v>N</v>
          </cell>
          <cell r="U691">
            <v>0</v>
          </cell>
          <cell r="V691">
            <v>40998</v>
          </cell>
          <cell r="W691">
            <v>41215</v>
          </cell>
          <cell r="X691">
            <v>41215</v>
          </cell>
          <cell r="Y691" t="str">
            <v>-</v>
          </cell>
          <cell r="Z691">
            <v>41005</v>
          </cell>
          <cell r="AA691">
            <v>41005</v>
          </cell>
          <cell r="AB691">
            <v>41012</v>
          </cell>
          <cell r="AC691">
            <v>41103</v>
          </cell>
          <cell r="AD691">
            <v>41117</v>
          </cell>
          <cell r="AE691">
            <v>41151</v>
          </cell>
          <cell r="AF691">
            <v>41155</v>
          </cell>
          <cell r="AG691">
            <v>0</v>
          </cell>
          <cell r="AH691">
            <v>41185</v>
          </cell>
          <cell r="AI691" t="str">
            <v>-</v>
          </cell>
          <cell r="AJ691">
            <v>112</v>
          </cell>
          <cell r="AK691">
            <v>31</v>
          </cell>
          <cell r="AL691">
            <v>0</v>
          </cell>
          <cell r="AM691">
            <v>0</v>
          </cell>
          <cell r="AN691">
            <v>0</v>
          </cell>
          <cell r="AO691">
            <v>0</v>
          </cell>
          <cell r="AP691">
            <v>0</v>
          </cell>
          <cell r="AQ691">
            <v>0</v>
          </cell>
          <cell r="AR691">
            <v>41137</v>
          </cell>
          <cell r="AS691">
            <v>0</v>
          </cell>
          <cell r="AT691">
            <v>0</v>
          </cell>
          <cell r="AU691">
            <v>0</v>
          </cell>
          <cell r="AV691">
            <v>41175</v>
          </cell>
          <cell r="AW691">
            <v>0</v>
          </cell>
          <cell r="AX691">
            <v>41176</v>
          </cell>
          <cell r="AY691">
            <v>41213</v>
          </cell>
          <cell r="AZ691">
            <v>215</v>
          </cell>
          <cell r="BA691">
            <v>126</v>
          </cell>
          <cell r="BB691" t="str">
            <v>Late</v>
          </cell>
          <cell r="BC691" t="str">
            <v/>
          </cell>
          <cell r="BD691" t="str">
            <v>FOB</v>
          </cell>
          <cell r="BE691" t="str">
            <v>ARVADA</v>
          </cell>
          <cell r="BF691" t="str">
            <v>USA</v>
          </cell>
          <cell r="BG691">
            <v>0</v>
          </cell>
          <cell r="BH691" t="str">
            <v>DL</v>
          </cell>
          <cell r="BI691">
            <v>0</v>
          </cell>
          <cell r="BJ691">
            <v>41005</v>
          </cell>
          <cell r="BK691">
            <v>41012</v>
          </cell>
          <cell r="BL691">
            <v>41019</v>
          </cell>
          <cell r="BM691">
            <v>41026</v>
          </cell>
          <cell r="BN691">
            <v>41229</v>
          </cell>
          <cell r="BO691">
            <v>41236</v>
          </cell>
          <cell r="BP691" t="str">
            <v>X</v>
          </cell>
          <cell r="BQ691" t="str">
            <v>X</v>
          </cell>
          <cell r="BR691" t="str">
            <v>X</v>
          </cell>
          <cell r="BS691" t="str">
            <v>X</v>
          </cell>
          <cell r="BT691" t="str">
            <v>X</v>
          </cell>
          <cell r="BU691" t="str">
            <v>X</v>
          </cell>
          <cell r="BV691" t="str">
            <v>X</v>
          </cell>
          <cell r="BW691">
            <v>0</v>
          </cell>
          <cell r="BX691">
            <v>0</v>
          </cell>
          <cell r="BY691">
            <v>0</v>
          </cell>
          <cell r="BZ691" t="str">
            <v>X</v>
          </cell>
          <cell r="CA691" t="str">
            <v>X</v>
          </cell>
          <cell r="CB691" t="str">
            <v>X</v>
          </cell>
          <cell r="CC691">
            <v>1</v>
          </cell>
          <cell r="CD691">
            <v>0</v>
          </cell>
          <cell r="CE691">
            <v>0</v>
          </cell>
          <cell r="CF691">
            <v>0</v>
          </cell>
          <cell r="CG691">
            <v>0</v>
          </cell>
          <cell r="CH691">
            <v>0</v>
          </cell>
          <cell r="CI691">
            <v>0</v>
          </cell>
          <cell r="CJ691">
            <v>0</v>
          </cell>
          <cell r="CK691">
            <v>0</v>
          </cell>
          <cell r="CL691">
            <v>0</v>
          </cell>
          <cell r="CM691">
            <v>0</v>
          </cell>
          <cell r="CN691">
            <v>0</v>
          </cell>
          <cell r="CO691">
            <v>0</v>
          </cell>
        </row>
        <row r="692">
          <cell r="B692" t="str">
            <v>A2169956-01</v>
          </cell>
          <cell r="C692" t="str">
            <v>Union Carbide Corp</v>
          </cell>
          <cell r="D692" t="str">
            <v>Kanous</v>
          </cell>
          <cell r="E692">
            <v>0</v>
          </cell>
          <cell r="F692" t="str">
            <v>Miller</v>
          </cell>
          <cell r="G692" t="str">
            <v>-</v>
          </cell>
          <cell r="H692" t="str">
            <v>Madeleine</v>
          </cell>
          <cell r="I692">
            <v>4500031352</v>
          </cell>
          <cell r="J692" t="str">
            <v>G-1123</v>
          </cell>
          <cell r="K692">
            <v>0</v>
          </cell>
          <cell r="L692">
            <v>0</v>
          </cell>
          <cell r="M692">
            <v>1</v>
          </cell>
          <cell r="N692" t="str">
            <v>LMV-311</v>
          </cell>
          <cell r="O692">
            <v>37518</v>
          </cell>
          <cell r="P692">
            <v>0</v>
          </cell>
          <cell r="Q692" t="str">
            <v>FLT</v>
          </cell>
          <cell r="R692" t="str">
            <v>PA</v>
          </cell>
          <cell r="S692" t="str">
            <v>N</v>
          </cell>
          <cell r="T692">
            <v>0</v>
          </cell>
          <cell r="U692">
            <v>0</v>
          </cell>
          <cell r="V692">
            <v>41120</v>
          </cell>
          <cell r="W692">
            <v>41200</v>
          </cell>
          <cell r="X692">
            <v>41232</v>
          </cell>
          <cell r="Y692">
            <v>0</v>
          </cell>
          <cell r="Z692">
            <v>41127</v>
          </cell>
          <cell r="AA692">
            <v>41127</v>
          </cell>
          <cell r="AB692">
            <v>41127</v>
          </cell>
          <cell r="AC692">
            <v>41120</v>
          </cell>
          <cell r="AD692">
            <v>41134</v>
          </cell>
          <cell r="AE692">
            <v>41152</v>
          </cell>
          <cell r="AF692">
            <v>41155</v>
          </cell>
          <cell r="AG692">
            <v>0</v>
          </cell>
          <cell r="AH692">
            <v>41202</v>
          </cell>
          <cell r="AI692" t="str">
            <v>-</v>
          </cell>
          <cell r="AJ692">
            <v>26</v>
          </cell>
          <cell r="AK692">
            <v>16</v>
          </cell>
          <cell r="AL692">
            <v>0</v>
          </cell>
          <cell r="AM692">
            <v>0</v>
          </cell>
          <cell r="AN692">
            <v>0</v>
          </cell>
          <cell r="AO692">
            <v>0</v>
          </cell>
          <cell r="AP692">
            <v>0</v>
          </cell>
          <cell r="AQ692">
            <v>0</v>
          </cell>
          <cell r="AR692">
            <v>0</v>
          </cell>
          <cell r="AS692">
            <v>0</v>
          </cell>
          <cell r="AT692">
            <v>0</v>
          </cell>
          <cell r="AU692">
            <v>0</v>
          </cell>
          <cell r="AV692">
            <v>41169</v>
          </cell>
          <cell r="AW692">
            <v>0</v>
          </cell>
          <cell r="AX692">
            <v>41176</v>
          </cell>
          <cell r="AY692">
            <v>41214</v>
          </cell>
          <cell r="AZ692">
            <v>94</v>
          </cell>
          <cell r="BA692">
            <v>36</v>
          </cell>
          <cell r="BB692" t="str">
            <v>Late</v>
          </cell>
          <cell r="BC692" t="str">
            <v/>
          </cell>
          <cell r="BD692" t="str">
            <v>FCA</v>
          </cell>
          <cell r="BE692" t="str">
            <v>Arvada</v>
          </cell>
          <cell r="BF692" t="str">
            <v>USA</v>
          </cell>
          <cell r="BG692">
            <v>0</v>
          </cell>
          <cell r="BH692" t="str">
            <v>WC</v>
          </cell>
          <cell r="BI692">
            <v>0</v>
          </cell>
          <cell r="BJ692">
            <v>41127</v>
          </cell>
          <cell r="BK692">
            <v>41134</v>
          </cell>
          <cell r="BL692">
            <v>41134</v>
          </cell>
          <cell r="BM692">
            <v>41148</v>
          </cell>
          <cell r="BN692">
            <v>41246</v>
          </cell>
          <cell r="BO692">
            <v>41253</v>
          </cell>
          <cell r="BP692" t="str">
            <v>-</v>
          </cell>
          <cell r="BQ692" t="str">
            <v>-</v>
          </cell>
          <cell r="BR692" t="str">
            <v>X</v>
          </cell>
          <cell r="BS692" t="str">
            <v>-</v>
          </cell>
          <cell r="BT692" t="str">
            <v>-</v>
          </cell>
          <cell r="BU692">
            <v>41227</v>
          </cell>
          <cell r="BV692">
            <v>41227</v>
          </cell>
          <cell r="BW692">
            <v>0</v>
          </cell>
          <cell r="BX692">
            <v>0</v>
          </cell>
          <cell r="BY692">
            <v>0</v>
          </cell>
          <cell r="BZ692" t="str">
            <v>-</v>
          </cell>
          <cell r="CA692" t="str">
            <v>-</v>
          </cell>
          <cell r="CB692" t="str">
            <v>X</v>
          </cell>
          <cell r="CC692">
            <v>1</v>
          </cell>
          <cell r="CD692">
            <v>0</v>
          </cell>
          <cell r="CE692">
            <v>0</v>
          </cell>
          <cell r="CF692">
            <v>0</v>
          </cell>
          <cell r="CG692">
            <v>0</v>
          </cell>
          <cell r="CH692">
            <v>0</v>
          </cell>
          <cell r="CI692">
            <v>0</v>
          </cell>
          <cell r="CJ692">
            <v>0</v>
          </cell>
          <cell r="CK692">
            <v>0</v>
          </cell>
          <cell r="CL692">
            <v>0</v>
          </cell>
          <cell r="CM692">
            <v>0</v>
          </cell>
          <cell r="CN692">
            <v>0</v>
          </cell>
          <cell r="CO692">
            <v>0</v>
          </cell>
        </row>
        <row r="693">
          <cell r="B693" t="str">
            <v>A2179553-01</v>
          </cell>
          <cell r="C693" t="str">
            <v>Airgas Specialty Gases, Inc.</v>
          </cell>
          <cell r="D693" t="str">
            <v>Boening</v>
          </cell>
          <cell r="E693">
            <v>0</v>
          </cell>
          <cell r="F693" t="str">
            <v>Miller</v>
          </cell>
          <cell r="G693" t="str">
            <v>-</v>
          </cell>
          <cell r="H693" t="str">
            <v>Kursten</v>
          </cell>
          <cell r="I693" t="str">
            <v>124-JYCB-FY13-1</v>
          </cell>
          <cell r="J693">
            <v>0</v>
          </cell>
          <cell r="K693">
            <v>0</v>
          </cell>
          <cell r="L693">
            <v>0</v>
          </cell>
          <cell r="M693">
            <v>1</v>
          </cell>
          <cell r="N693" t="str">
            <v>LMV-801</v>
          </cell>
          <cell r="O693">
            <v>40713</v>
          </cell>
          <cell r="P693">
            <v>0</v>
          </cell>
          <cell r="Q693" t="str">
            <v>FLT</v>
          </cell>
          <cell r="R693" t="str">
            <v>P7</v>
          </cell>
          <cell r="S693" t="str">
            <v>N</v>
          </cell>
          <cell r="T693" t="str">
            <v>N</v>
          </cell>
          <cell r="U693">
            <v>0</v>
          </cell>
          <cell r="V693">
            <v>41143</v>
          </cell>
          <cell r="W693">
            <v>41194</v>
          </cell>
          <cell r="X693">
            <v>41194</v>
          </cell>
          <cell r="Y693">
            <v>0</v>
          </cell>
          <cell r="Z693">
            <v>41150</v>
          </cell>
          <cell r="AA693">
            <v>41150</v>
          </cell>
          <cell r="AB693">
            <v>41146.5</v>
          </cell>
          <cell r="AC693">
            <v>41194</v>
          </cell>
          <cell r="AD693">
            <v>41194</v>
          </cell>
          <cell r="AE693">
            <v>41153.75</v>
          </cell>
          <cell r="AF693">
            <v>41155.5</v>
          </cell>
          <cell r="AG693">
            <v>0</v>
          </cell>
          <cell r="AH693">
            <v>41164</v>
          </cell>
          <cell r="AI693" t="str">
            <v>-</v>
          </cell>
          <cell r="AJ693">
            <v>9</v>
          </cell>
          <cell r="AK693">
            <v>7.2857142857142856</v>
          </cell>
          <cell r="AL693">
            <v>0</v>
          </cell>
          <cell r="AM693">
            <v>0</v>
          </cell>
          <cell r="AN693">
            <v>0</v>
          </cell>
          <cell r="AO693">
            <v>0</v>
          </cell>
          <cell r="AP693">
            <v>0</v>
          </cell>
          <cell r="AQ693">
            <v>0</v>
          </cell>
          <cell r="AR693">
            <v>0</v>
          </cell>
          <cell r="AS693">
            <v>0</v>
          </cell>
          <cell r="AT693">
            <v>0</v>
          </cell>
          <cell r="AU693">
            <v>0</v>
          </cell>
          <cell r="AV693">
            <v>41151</v>
          </cell>
          <cell r="AW693">
            <v>0</v>
          </cell>
          <cell r="AX693">
            <v>41173</v>
          </cell>
          <cell r="AY693">
            <v>41184</v>
          </cell>
          <cell r="AZ693">
            <v>41</v>
          </cell>
          <cell r="BA693">
            <v>7</v>
          </cell>
          <cell r="BB693" t="str">
            <v>On-Time/Early</v>
          </cell>
          <cell r="BC693" t="str">
            <v/>
          </cell>
          <cell r="BD693" t="str">
            <v>EXW</v>
          </cell>
          <cell r="BE693" t="str">
            <v>Arvada</v>
          </cell>
          <cell r="BF693" t="str">
            <v>USA</v>
          </cell>
          <cell r="BG693">
            <v>0</v>
          </cell>
          <cell r="BH693" t="str">
            <v>WC</v>
          </cell>
          <cell r="BI693">
            <v>0</v>
          </cell>
          <cell r="BJ693">
            <v>41150</v>
          </cell>
          <cell r="BK693">
            <v>41157</v>
          </cell>
          <cell r="BL693">
            <v>41148.5</v>
          </cell>
          <cell r="BM693">
            <v>41171</v>
          </cell>
          <cell r="BN693">
            <v>41208</v>
          </cell>
          <cell r="BO693">
            <v>41215</v>
          </cell>
          <cell r="BP693" t="str">
            <v>-</v>
          </cell>
          <cell r="BQ693" t="str">
            <v>-</v>
          </cell>
          <cell r="BR693" t="str">
            <v>X</v>
          </cell>
          <cell r="BS693" t="str">
            <v>-</v>
          </cell>
          <cell r="BT693" t="str">
            <v>-</v>
          </cell>
          <cell r="BU693">
            <v>41199</v>
          </cell>
          <cell r="BV693">
            <v>41199</v>
          </cell>
          <cell r="BW693">
            <v>0</v>
          </cell>
          <cell r="BX693">
            <v>0</v>
          </cell>
          <cell r="BY693">
            <v>0</v>
          </cell>
          <cell r="BZ693" t="str">
            <v>-</v>
          </cell>
          <cell r="CA693" t="str">
            <v>-</v>
          </cell>
          <cell r="CB693" t="str">
            <v>X</v>
          </cell>
          <cell r="CC693">
            <v>1</v>
          </cell>
          <cell r="CD693">
            <v>0</v>
          </cell>
          <cell r="CE693">
            <v>0</v>
          </cell>
          <cell r="CF693">
            <v>0</v>
          </cell>
          <cell r="CG693">
            <v>0</v>
          </cell>
          <cell r="CH693">
            <v>0</v>
          </cell>
          <cell r="CI693">
            <v>0</v>
          </cell>
          <cell r="CJ693">
            <v>0</v>
          </cell>
          <cell r="CK693">
            <v>0</v>
          </cell>
          <cell r="CL693">
            <v>0</v>
          </cell>
          <cell r="CM693">
            <v>0</v>
          </cell>
          <cell r="CN693">
            <v>0</v>
          </cell>
          <cell r="CO693">
            <v>0</v>
          </cell>
        </row>
        <row r="694">
          <cell r="B694" t="str">
            <v>A2121800-11</v>
          </cell>
          <cell r="C694" t="str">
            <v>Technip/Exxon Mobil</v>
          </cell>
          <cell r="D694" t="str">
            <v>Pastore</v>
          </cell>
          <cell r="E694">
            <v>0</v>
          </cell>
          <cell r="F694">
            <v>0</v>
          </cell>
          <cell r="G694">
            <v>0</v>
          </cell>
          <cell r="H694" t="str">
            <v>Christina</v>
          </cell>
          <cell r="I694" t="str">
            <v>DH022163P22359</v>
          </cell>
          <cell r="J694">
            <v>0</v>
          </cell>
          <cell r="K694">
            <v>0</v>
          </cell>
          <cell r="L694">
            <v>0</v>
          </cell>
          <cell r="M694">
            <v>11</v>
          </cell>
          <cell r="N694" t="str">
            <v xml:space="preserve">LMV801 </v>
          </cell>
          <cell r="O694">
            <v>31739.999999999996</v>
          </cell>
          <cell r="P694">
            <v>0</v>
          </cell>
          <cell r="Q694" t="str">
            <v>MCPX</v>
          </cell>
          <cell r="R694" t="str">
            <v>PB</v>
          </cell>
          <cell r="S694" t="str">
            <v>Y</v>
          </cell>
          <cell r="T694" t="str">
            <v>N</v>
          </cell>
          <cell r="U694">
            <v>0</v>
          </cell>
          <cell r="V694">
            <v>40999</v>
          </cell>
          <cell r="W694">
            <v>41208</v>
          </cell>
          <cell r="X694">
            <v>41234</v>
          </cell>
          <cell r="Y694">
            <v>0</v>
          </cell>
          <cell r="Z694">
            <v>41006</v>
          </cell>
          <cell r="AA694">
            <v>41006</v>
          </cell>
          <cell r="AB694">
            <v>41006</v>
          </cell>
          <cell r="AC694">
            <v>41122</v>
          </cell>
          <cell r="AD694">
            <v>41136</v>
          </cell>
          <cell r="AE694">
            <v>41153</v>
          </cell>
          <cell r="AF694">
            <v>41156</v>
          </cell>
          <cell r="AG694">
            <v>0</v>
          </cell>
          <cell r="AH694">
            <v>41204</v>
          </cell>
          <cell r="AI694" t="str">
            <v>-</v>
          </cell>
          <cell r="AJ694">
            <v>112</v>
          </cell>
          <cell r="AK694">
            <v>33.571428571428569</v>
          </cell>
          <cell r="AL694">
            <v>0</v>
          </cell>
          <cell r="AM694">
            <v>0</v>
          </cell>
          <cell r="AN694">
            <v>0</v>
          </cell>
          <cell r="AO694">
            <v>0</v>
          </cell>
          <cell r="AP694">
            <v>0</v>
          </cell>
          <cell r="AQ694">
            <v>0</v>
          </cell>
          <cell r="AR694">
            <v>0</v>
          </cell>
          <cell r="AS694">
            <v>0</v>
          </cell>
          <cell r="AT694">
            <v>0</v>
          </cell>
          <cell r="AU694">
            <v>0</v>
          </cell>
          <cell r="AV694">
            <v>41179</v>
          </cell>
          <cell r="AW694">
            <v>0</v>
          </cell>
          <cell r="AX694">
            <v>41184</v>
          </cell>
          <cell r="AY694">
            <v>41242</v>
          </cell>
          <cell r="AZ694">
            <v>243</v>
          </cell>
          <cell r="BA694">
            <v>129</v>
          </cell>
          <cell r="BB694" t="str">
            <v>Late</v>
          </cell>
          <cell r="BC694" t="str">
            <v/>
          </cell>
          <cell r="BD694" t="str">
            <v>FCA</v>
          </cell>
          <cell r="BE694" t="str">
            <v>ARVADA</v>
          </cell>
          <cell r="BF694" t="str">
            <v>USA</v>
          </cell>
          <cell r="BG694">
            <v>0</v>
          </cell>
          <cell r="BH694">
            <v>0</v>
          </cell>
          <cell r="BI694">
            <v>0</v>
          </cell>
          <cell r="BJ694">
            <v>41006</v>
          </cell>
          <cell r="BK694">
            <v>41013</v>
          </cell>
          <cell r="BL694">
            <v>41015</v>
          </cell>
          <cell r="BM694">
            <v>41027</v>
          </cell>
          <cell r="BN694">
            <v>41248</v>
          </cell>
          <cell r="BO694">
            <v>41255</v>
          </cell>
          <cell r="BP694" t="str">
            <v>X</v>
          </cell>
          <cell r="BQ694" t="str">
            <v>X</v>
          </cell>
          <cell r="BR694" t="str">
            <v>X</v>
          </cell>
          <cell r="BS694" t="str">
            <v>X</v>
          </cell>
          <cell r="BT694" t="str">
            <v>X</v>
          </cell>
          <cell r="BU694" t="str">
            <v>X</v>
          </cell>
          <cell r="BV694" t="str">
            <v>X</v>
          </cell>
          <cell r="BW694">
            <v>0</v>
          </cell>
          <cell r="BX694">
            <v>0</v>
          </cell>
          <cell r="BY694">
            <v>0</v>
          </cell>
          <cell r="BZ694" t="str">
            <v>X</v>
          </cell>
          <cell r="CA694" t="str">
            <v>X</v>
          </cell>
          <cell r="CB694" t="str">
            <v>X</v>
          </cell>
          <cell r="CC694">
            <v>1</v>
          </cell>
          <cell r="CD694">
            <v>0</v>
          </cell>
          <cell r="CE694">
            <v>0</v>
          </cell>
          <cell r="CF694">
            <v>0</v>
          </cell>
          <cell r="CG694">
            <v>0</v>
          </cell>
          <cell r="CH694">
            <v>0</v>
          </cell>
          <cell r="CI694">
            <v>0</v>
          </cell>
          <cell r="CJ694">
            <v>0</v>
          </cell>
          <cell r="CK694">
            <v>0</v>
          </cell>
          <cell r="CL694">
            <v>0</v>
          </cell>
          <cell r="CM694">
            <v>0</v>
          </cell>
          <cell r="CN694">
            <v>0</v>
          </cell>
          <cell r="CO694">
            <v>0</v>
          </cell>
        </row>
        <row r="695">
          <cell r="B695" t="str">
            <v>A2121800-03</v>
          </cell>
          <cell r="C695" t="str">
            <v>Technip/Exxon Mobil</v>
          </cell>
          <cell r="D695" t="str">
            <v>Pastore</v>
          </cell>
          <cell r="E695">
            <v>0</v>
          </cell>
          <cell r="F695">
            <v>0</v>
          </cell>
          <cell r="G695">
            <v>0</v>
          </cell>
          <cell r="H695" t="str">
            <v>Christina</v>
          </cell>
          <cell r="I695" t="str">
            <v>DH022163P22359</v>
          </cell>
          <cell r="J695">
            <v>0</v>
          </cell>
          <cell r="K695">
            <v>0</v>
          </cell>
          <cell r="L695">
            <v>0</v>
          </cell>
          <cell r="M695">
            <v>11</v>
          </cell>
          <cell r="N695" t="str">
            <v xml:space="preserve">LMV801 </v>
          </cell>
          <cell r="O695">
            <v>46553</v>
          </cell>
          <cell r="P695">
            <v>0</v>
          </cell>
          <cell r="Q695" t="str">
            <v>MCPX</v>
          </cell>
          <cell r="R695" t="str">
            <v>PB</v>
          </cell>
          <cell r="S695" t="str">
            <v>Y</v>
          </cell>
          <cell r="T695" t="str">
            <v>N</v>
          </cell>
          <cell r="U695">
            <v>0</v>
          </cell>
          <cell r="V695">
            <v>40999</v>
          </cell>
          <cell r="W695">
            <v>41208</v>
          </cell>
          <cell r="X695">
            <v>41234</v>
          </cell>
          <cell r="Y695">
            <v>0</v>
          </cell>
          <cell r="Z695">
            <v>41006</v>
          </cell>
          <cell r="AA695">
            <v>41006</v>
          </cell>
          <cell r="AB695">
            <v>41006</v>
          </cell>
          <cell r="AC695">
            <v>41122</v>
          </cell>
          <cell r="AD695">
            <v>41136</v>
          </cell>
          <cell r="AE695">
            <v>41153</v>
          </cell>
          <cell r="AF695">
            <v>41156</v>
          </cell>
          <cell r="AG695">
            <v>0</v>
          </cell>
          <cell r="AH695">
            <v>41204</v>
          </cell>
          <cell r="AI695" t="str">
            <v>-</v>
          </cell>
          <cell r="AJ695">
            <v>112</v>
          </cell>
          <cell r="AK695">
            <v>33.571428571428569</v>
          </cell>
          <cell r="AL695">
            <v>0</v>
          </cell>
          <cell r="AM695">
            <v>0</v>
          </cell>
          <cell r="AN695">
            <v>0</v>
          </cell>
          <cell r="AO695">
            <v>0</v>
          </cell>
          <cell r="AP695">
            <v>0</v>
          </cell>
          <cell r="AQ695">
            <v>0</v>
          </cell>
          <cell r="AR695">
            <v>0</v>
          </cell>
          <cell r="AS695">
            <v>0</v>
          </cell>
          <cell r="AT695">
            <v>0</v>
          </cell>
          <cell r="AU695">
            <v>0</v>
          </cell>
          <cell r="AV695">
            <v>41179</v>
          </cell>
          <cell r="AW695">
            <v>0</v>
          </cell>
          <cell r="AX695">
            <v>41185</v>
          </cell>
          <cell r="AY695">
            <v>41242</v>
          </cell>
          <cell r="AZ695">
            <v>243</v>
          </cell>
          <cell r="BA695">
            <v>129</v>
          </cell>
          <cell r="BB695" t="str">
            <v>Late</v>
          </cell>
          <cell r="BC695" t="str">
            <v/>
          </cell>
          <cell r="BD695" t="str">
            <v>FCA</v>
          </cell>
          <cell r="BE695" t="str">
            <v>ARVADA</v>
          </cell>
          <cell r="BF695" t="str">
            <v>USA</v>
          </cell>
          <cell r="BG695">
            <v>0</v>
          </cell>
          <cell r="BH695">
            <v>0</v>
          </cell>
          <cell r="BI695">
            <v>0</v>
          </cell>
          <cell r="BJ695">
            <v>41006</v>
          </cell>
          <cell r="BK695">
            <v>41013</v>
          </cell>
          <cell r="BL695">
            <v>41015</v>
          </cell>
          <cell r="BM695">
            <v>41027</v>
          </cell>
          <cell r="BN695">
            <v>41248</v>
          </cell>
          <cell r="BO695">
            <v>41255</v>
          </cell>
          <cell r="BP695" t="str">
            <v>X</v>
          </cell>
          <cell r="BQ695" t="str">
            <v>X</v>
          </cell>
          <cell r="BR695" t="str">
            <v>X</v>
          </cell>
          <cell r="BS695" t="str">
            <v>X</v>
          </cell>
          <cell r="BT695" t="str">
            <v>X</v>
          </cell>
          <cell r="BU695" t="str">
            <v>X</v>
          </cell>
          <cell r="BV695" t="str">
            <v>X</v>
          </cell>
          <cell r="BW695">
            <v>0</v>
          </cell>
          <cell r="BX695">
            <v>0</v>
          </cell>
          <cell r="BY695">
            <v>0</v>
          </cell>
          <cell r="BZ695" t="str">
            <v>X</v>
          </cell>
          <cell r="CA695" t="str">
            <v>X</v>
          </cell>
          <cell r="CB695" t="str">
            <v>X</v>
          </cell>
          <cell r="CC695">
            <v>1</v>
          </cell>
          <cell r="CD695">
            <v>0</v>
          </cell>
          <cell r="CE695">
            <v>0</v>
          </cell>
          <cell r="CF695">
            <v>0</v>
          </cell>
          <cell r="CG695">
            <v>0</v>
          </cell>
          <cell r="CH695">
            <v>0</v>
          </cell>
          <cell r="CI695">
            <v>0</v>
          </cell>
          <cell r="CJ695">
            <v>0</v>
          </cell>
          <cell r="CK695">
            <v>0</v>
          </cell>
          <cell r="CL695">
            <v>0</v>
          </cell>
          <cell r="CM695">
            <v>0</v>
          </cell>
          <cell r="CN695">
            <v>0</v>
          </cell>
          <cell r="CO695">
            <v>0</v>
          </cell>
        </row>
        <row r="696">
          <cell r="B696" t="str">
            <v>A2121800-05</v>
          </cell>
          <cell r="C696" t="str">
            <v>Technip/Exxon Mobil</v>
          </cell>
          <cell r="D696" t="str">
            <v>Pastore</v>
          </cell>
          <cell r="E696">
            <v>0</v>
          </cell>
          <cell r="F696">
            <v>0</v>
          </cell>
          <cell r="G696">
            <v>0</v>
          </cell>
          <cell r="H696" t="str">
            <v>Christina</v>
          </cell>
          <cell r="I696" t="str">
            <v>DH022163P22359</v>
          </cell>
          <cell r="J696">
            <v>0</v>
          </cell>
          <cell r="K696">
            <v>0</v>
          </cell>
          <cell r="L696">
            <v>0</v>
          </cell>
          <cell r="M696">
            <v>11</v>
          </cell>
          <cell r="N696" t="str">
            <v xml:space="preserve">LMV801 </v>
          </cell>
          <cell r="O696">
            <v>49998</v>
          </cell>
          <cell r="P696">
            <v>0</v>
          </cell>
          <cell r="Q696" t="str">
            <v>MCPX</v>
          </cell>
          <cell r="R696" t="str">
            <v>PB</v>
          </cell>
          <cell r="S696" t="str">
            <v>Y</v>
          </cell>
          <cell r="T696" t="str">
            <v>N</v>
          </cell>
          <cell r="U696">
            <v>0</v>
          </cell>
          <cell r="V696">
            <v>40999</v>
          </cell>
          <cell r="W696">
            <v>41208</v>
          </cell>
          <cell r="X696">
            <v>41234</v>
          </cell>
          <cell r="Y696">
            <v>0</v>
          </cell>
          <cell r="Z696">
            <v>41006</v>
          </cell>
          <cell r="AA696">
            <v>41006</v>
          </cell>
          <cell r="AB696">
            <v>41006</v>
          </cell>
          <cell r="AC696">
            <v>41122</v>
          </cell>
          <cell r="AD696">
            <v>41136</v>
          </cell>
          <cell r="AE696">
            <v>41153</v>
          </cell>
          <cell r="AF696">
            <v>41156</v>
          </cell>
          <cell r="AG696">
            <v>0</v>
          </cell>
          <cell r="AH696">
            <v>41204</v>
          </cell>
          <cell r="AI696" t="str">
            <v>-</v>
          </cell>
          <cell r="AJ696">
            <v>112</v>
          </cell>
          <cell r="AK696">
            <v>33.571428571428569</v>
          </cell>
          <cell r="AL696">
            <v>0</v>
          </cell>
          <cell r="AM696">
            <v>0</v>
          </cell>
          <cell r="AN696">
            <v>0</v>
          </cell>
          <cell r="AO696">
            <v>0</v>
          </cell>
          <cell r="AP696">
            <v>0</v>
          </cell>
          <cell r="AQ696">
            <v>0</v>
          </cell>
          <cell r="AR696">
            <v>0</v>
          </cell>
          <cell r="AS696">
            <v>0</v>
          </cell>
          <cell r="AT696">
            <v>0</v>
          </cell>
          <cell r="AU696">
            <v>0</v>
          </cell>
          <cell r="AV696">
            <v>41179</v>
          </cell>
          <cell r="AW696">
            <v>0</v>
          </cell>
          <cell r="AX696">
            <v>41185</v>
          </cell>
          <cell r="AY696">
            <v>41242</v>
          </cell>
          <cell r="AZ696">
            <v>243</v>
          </cell>
          <cell r="BA696">
            <v>129</v>
          </cell>
          <cell r="BB696" t="str">
            <v>Late</v>
          </cell>
          <cell r="BC696" t="str">
            <v/>
          </cell>
          <cell r="BD696" t="str">
            <v>FCA</v>
          </cell>
          <cell r="BE696" t="str">
            <v>ARVADA</v>
          </cell>
          <cell r="BF696" t="str">
            <v>USA</v>
          </cell>
          <cell r="BG696">
            <v>0</v>
          </cell>
          <cell r="BH696">
            <v>0</v>
          </cell>
          <cell r="BI696">
            <v>0</v>
          </cell>
          <cell r="BJ696">
            <v>41006</v>
          </cell>
          <cell r="BK696">
            <v>41013</v>
          </cell>
          <cell r="BL696">
            <v>41015</v>
          </cell>
          <cell r="BM696">
            <v>41027</v>
          </cell>
          <cell r="BN696">
            <v>41248</v>
          </cell>
          <cell r="BO696">
            <v>41255</v>
          </cell>
          <cell r="BP696" t="str">
            <v>X</v>
          </cell>
          <cell r="BQ696" t="str">
            <v>X</v>
          </cell>
          <cell r="BR696" t="str">
            <v>X</v>
          </cell>
          <cell r="BS696" t="str">
            <v>X</v>
          </cell>
          <cell r="BT696" t="str">
            <v>X</v>
          </cell>
          <cell r="BU696" t="str">
            <v>X</v>
          </cell>
          <cell r="BV696" t="str">
            <v>X</v>
          </cell>
          <cell r="BW696">
            <v>0</v>
          </cell>
          <cell r="BX696">
            <v>0</v>
          </cell>
          <cell r="BY696">
            <v>0</v>
          </cell>
          <cell r="BZ696" t="str">
            <v>X</v>
          </cell>
          <cell r="CA696" t="str">
            <v>X</v>
          </cell>
          <cell r="CB696" t="str">
            <v>X</v>
          </cell>
          <cell r="CC696">
            <v>1</v>
          </cell>
          <cell r="CD696">
            <v>0</v>
          </cell>
          <cell r="CE696">
            <v>0</v>
          </cell>
          <cell r="CF696">
            <v>0</v>
          </cell>
          <cell r="CG696">
            <v>0</v>
          </cell>
          <cell r="CH696">
            <v>0</v>
          </cell>
          <cell r="CI696">
            <v>0</v>
          </cell>
          <cell r="CJ696">
            <v>0</v>
          </cell>
          <cell r="CK696">
            <v>0</v>
          </cell>
          <cell r="CL696">
            <v>0</v>
          </cell>
          <cell r="CM696">
            <v>0</v>
          </cell>
          <cell r="CN696">
            <v>0</v>
          </cell>
          <cell r="CO696">
            <v>0</v>
          </cell>
        </row>
        <row r="697">
          <cell r="B697" t="str">
            <v>A2121800-01</v>
          </cell>
          <cell r="C697" t="str">
            <v>Technip/Exxon Mobil</v>
          </cell>
          <cell r="D697" t="str">
            <v>Pastore</v>
          </cell>
          <cell r="E697">
            <v>0</v>
          </cell>
          <cell r="F697">
            <v>0</v>
          </cell>
          <cell r="G697">
            <v>0</v>
          </cell>
          <cell r="H697" t="str">
            <v>Christina</v>
          </cell>
          <cell r="I697" t="str">
            <v>DH022163P22359</v>
          </cell>
          <cell r="J697">
            <v>0</v>
          </cell>
          <cell r="K697">
            <v>0</v>
          </cell>
          <cell r="L697">
            <v>0</v>
          </cell>
          <cell r="M697">
            <v>11</v>
          </cell>
          <cell r="N697" t="str">
            <v xml:space="preserve">LMV801 </v>
          </cell>
          <cell r="O697">
            <v>48707</v>
          </cell>
          <cell r="P697">
            <v>0</v>
          </cell>
          <cell r="Q697" t="str">
            <v>MCPX</v>
          </cell>
          <cell r="R697" t="str">
            <v>PB</v>
          </cell>
          <cell r="S697" t="str">
            <v>Y</v>
          </cell>
          <cell r="T697" t="str">
            <v>N</v>
          </cell>
          <cell r="U697">
            <v>0</v>
          </cell>
          <cell r="V697">
            <v>40999</v>
          </cell>
          <cell r="W697">
            <v>41208</v>
          </cell>
          <cell r="X697">
            <v>41234</v>
          </cell>
          <cell r="Y697">
            <v>0</v>
          </cell>
          <cell r="Z697">
            <v>41006</v>
          </cell>
          <cell r="AA697">
            <v>41006</v>
          </cell>
          <cell r="AB697">
            <v>41006</v>
          </cell>
          <cell r="AC697">
            <v>41122</v>
          </cell>
          <cell r="AD697">
            <v>41136</v>
          </cell>
          <cell r="AE697">
            <v>41153</v>
          </cell>
          <cell r="AF697">
            <v>41156</v>
          </cell>
          <cell r="AG697">
            <v>0</v>
          </cell>
          <cell r="AH697">
            <v>41204</v>
          </cell>
          <cell r="AI697" t="str">
            <v>-</v>
          </cell>
          <cell r="AJ697">
            <v>112</v>
          </cell>
          <cell r="AK697">
            <v>33.571428571428569</v>
          </cell>
          <cell r="AL697">
            <v>0</v>
          </cell>
          <cell r="AM697">
            <v>0</v>
          </cell>
          <cell r="AN697">
            <v>0</v>
          </cell>
          <cell r="AO697">
            <v>0</v>
          </cell>
          <cell r="AP697">
            <v>0</v>
          </cell>
          <cell r="AQ697">
            <v>0</v>
          </cell>
          <cell r="AR697">
            <v>0</v>
          </cell>
          <cell r="AS697">
            <v>0</v>
          </cell>
          <cell r="AT697">
            <v>0</v>
          </cell>
          <cell r="AU697">
            <v>0</v>
          </cell>
          <cell r="AV697">
            <v>41178</v>
          </cell>
          <cell r="AW697">
            <v>0</v>
          </cell>
          <cell r="AX697">
            <v>41186</v>
          </cell>
          <cell r="AY697">
            <v>41242</v>
          </cell>
          <cell r="AZ697">
            <v>243</v>
          </cell>
          <cell r="BA697">
            <v>128</v>
          </cell>
          <cell r="BB697" t="str">
            <v>Late</v>
          </cell>
          <cell r="BC697" t="str">
            <v/>
          </cell>
          <cell r="BD697" t="str">
            <v>FCA</v>
          </cell>
          <cell r="BE697" t="str">
            <v>ARVADA</v>
          </cell>
          <cell r="BF697" t="str">
            <v>USA</v>
          </cell>
          <cell r="BG697">
            <v>0</v>
          </cell>
          <cell r="BH697">
            <v>0</v>
          </cell>
          <cell r="BI697">
            <v>0</v>
          </cell>
          <cell r="BJ697">
            <v>41006</v>
          </cell>
          <cell r="BK697">
            <v>41013</v>
          </cell>
          <cell r="BL697">
            <v>41015</v>
          </cell>
          <cell r="BM697">
            <v>41027</v>
          </cell>
          <cell r="BN697">
            <v>41248</v>
          </cell>
          <cell r="BO697">
            <v>41255</v>
          </cell>
          <cell r="BP697" t="str">
            <v>X</v>
          </cell>
          <cell r="BQ697" t="str">
            <v>X</v>
          </cell>
          <cell r="BR697" t="str">
            <v>X</v>
          </cell>
          <cell r="BS697" t="str">
            <v>X</v>
          </cell>
          <cell r="BT697" t="str">
            <v>X</v>
          </cell>
          <cell r="BU697" t="str">
            <v>X</v>
          </cell>
          <cell r="BV697" t="str">
            <v>X</v>
          </cell>
          <cell r="BW697">
            <v>0</v>
          </cell>
          <cell r="BX697">
            <v>0</v>
          </cell>
          <cell r="BY697">
            <v>0</v>
          </cell>
          <cell r="BZ697" t="str">
            <v>X</v>
          </cell>
          <cell r="CA697" t="str">
            <v>X</v>
          </cell>
          <cell r="CB697" t="str">
            <v>X</v>
          </cell>
          <cell r="CC697">
            <v>1</v>
          </cell>
          <cell r="CD697">
            <v>0</v>
          </cell>
          <cell r="CE697">
            <v>0</v>
          </cell>
          <cell r="CF697">
            <v>0</v>
          </cell>
          <cell r="CG697">
            <v>0</v>
          </cell>
          <cell r="CH697">
            <v>0</v>
          </cell>
          <cell r="CI697">
            <v>0</v>
          </cell>
          <cell r="CJ697">
            <v>0</v>
          </cell>
          <cell r="CK697">
            <v>0</v>
          </cell>
          <cell r="CL697">
            <v>0</v>
          </cell>
          <cell r="CM697">
            <v>0</v>
          </cell>
          <cell r="CN697">
            <v>0</v>
          </cell>
          <cell r="CO697">
            <v>0</v>
          </cell>
        </row>
        <row r="698">
          <cell r="B698" t="str">
            <v>A2121800-02</v>
          </cell>
          <cell r="C698" t="str">
            <v>Technip/Exxon Mobil</v>
          </cell>
          <cell r="D698" t="str">
            <v>Pastore</v>
          </cell>
          <cell r="E698">
            <v>0</v>
          </cell>
          <cell r="F698">
            <v>0</v>
          </cell>
          <cell r="G698">
            <v>0</v>
          </cell>
          <cell r="H698" t="str">
            <v>Christina</v>
          </cell>
          <cell r="I698" t="str">
            <v>DH022163P22359</v>
          </cell>
          <cell r="J698">
            <v>0</v>
          </cell>
          <cell r="K698">
            <v>0</v>
          </cell>
          <cell r="L698">
            <v>0</v>
          </cell>
          <cell r="M698">
            <v>11</v>
          </cell>
          <cell r="N698" t="str">
            <v xml:space="preserve">LMV801 </v>
          </cell>
          <cell r="O698">
            <v>46553</v>
          </cell>
          <cell r="P698">
            <v>0</v>
          </cell>
          <cell r="Q698" t="str">
            <v>MCPX</v>
          </cell>
          <cell r="R698" t="str">
            <v>PB</v>
          </cell>
          <cell r="S698" t="str">
            <v>Y</v>
          </cell>
          <cell r="T698" t="str">
            <v>N</v>
          </cell>
          <cell r="U698">
            <v>0</v>
          </cell>
          <cell r="V698">
            <v>40999</v>
          </cell>
          <cell r="W698">
            <v>41208</v>
          </cell>
          <cell r="X698">
            <v>41234</v>
          </cell>
          <cell r="Y698">
            <v>0</v>
          </cell>
          <cell r="Z698">
            <v>41006</v>
          </cell>
          <cell r="AA698">
            <v>41006</v>
          </cell>
          <cell r="AB698">
            <v>41006</v>
          </cell>
          <cell r="AC698">
            <v>41122</v>
          </cell>
          <cell r="AD698">
            <v>41136</v>
          </cell>
          <cell r="AE698">
            <v>41153</v>
          </cell>
          <cell r="AF698">
            <v>41156</v>
          </cell>
          <cell r="AG698">
            <v>0</v>
          </cell>
          <cell r="AH698">
            <v>41204</v>
          </cell>
          <cell r="AI698" t="str">
            <v>-</v>
          </cell>
          <cell r="AJ698">
            <v>112</v>
          </cell>
          <cell r="AK698">
            <v>33.571428571428569</v>
          </cell>
          <cell r="AL698">
            <v>0</v>
          </cell>
          <cell r="AM698">
            <v>0</v>
          </cell>
          <cell r="AN698">
            <v>0</v>
          </cell>
          <cell r="AO698">
            <v>0</v>
          </cell>
          <cell r="AP698">
            <v>0</v>
          </cell>
          <cell r="AQ698">
            <v>0</v>
          </cell>
          <cell r="AR698">
            <v>0</v>
          </cell>
          <cell r="AS698">
            <v>0</v>
          </cell>
          <cell r="AT698">
            <v>0</v>
          </cell>
          <cell r="AU698">
            <v>0</v>
          </cell>
          <cell r="AV698">
            <v>41179</v>
          </cell>
          <cell r="AW698">
            <v>0</v>
          </cell>
          <cell r="AX698">
            <v>41187</v>
          </cell>
          <cell r="AY698">
            <v>41242</v>
          </cell>
          <cell r="AZ698">
            <v>243</v>
          </cell>
          <cell r="BA698">
            <v>129</v>
          </cell>
          <cell r="BB698" t="str">
            <v>Late</v>
          </cell>
          <cell r="BC698" t="str">
            <v/>
          </cell>
          <cell r="BD698" t="str">
            <v>FCA</v>
          </cell>
          <cell r="BE698" t="str">
            <v>ARVADA</v>
          </cell>
          <cell r="BF698" t="str">
            <v>USA</v>
          </cell>
          <cell r="BG698">
            <v>0</v>
          </cell>
          <cell r="BH698">
            <v>0</v>
          </cell>
          <cell r="BI698">
            <v>0</v>
          </cell>
          <cell r="BJ698">
            <v>41006</v>
          </cell>
          <cell r="BK698">
            <v>41013</v>
          </cell>
          <cell r="BL698">
            <v>41015</v>
          </cell>
          <cell r="BM698">
            <v>41027</v>
          </cell>
          <cell r="BN698">
            <v>41248</v>
          </cell>
          <cell r="BO698">
            <v>41255</v>
          </cell>
          <cell r="BP698" t="str">
            <v>X</v>
          </cell>
          <cell r="BQ698" t="str">
            <v>X</v>
          </cell>
          <cell r="BR698" t="str">
            <v>X</v>
          </cell>
          <cell r="BS698" t="str">
            <v>X</v>
          </cell>
          <cell r="BT698" t="str">
            <v>X</v>
          </cell>
          <cell r="BU698" t="str">
            <v>X</v>
          </cell>
          <cell r="BV698" t="str">
            <v>X</v>
          </cell>
          <cell r="BW698">
            <v>0</v>
          </cell>
          <cell r="BX698">
            <v>0</v>
          </cell>
          <cell r="BY698">
            <v>0</v>
          </cell>
          <cell r="BZ698" t="str">
            <v>X</v>
          </cell>
          <cell r="CA698" t="str">
            <v>X</v>
          </cell>
          <cell r="CB698" t="str">
            <v>X</v>
          </cell>
          <cell r="CC698">
            <v>1</v>
          </cell>
          <cell r="CD698">
            <v>0</v>
          </cell>
          <cell r="CE698">
            <v>0</v>
          </cell>
          <cell r="CF698">
            <v>0</v>
          </cell>
          <cell r="CG698">
            <v>0</v>
          </cell>
          <cell r="CH698">
            <v>0</v>
          </cell>
          <cell r="CI698">
            <v>0</v>
          </cell>
          <cell r="CJ698">
            <v>0</v>
          </cell>
          <cell r="CK698">
            <v>0</v>
          </cell>
          <cell r="CL698">
            <v>0</v>
          </cell>
          <cell r="CM698">
            <v>0</v>
          </cell>
          <cell r="CN698">
            <v>0</v>
          </cell>
          <cell r="CO698">
            <v>0</v>
          </cell>
        </row>
        <row r="699">
          <cell r="B699" t="str">
            <v>A2121800-04</v>
          </cell>
          <cell r="C699" t="str">
            <v>Technip/Exxon Mobil</v>
          </cell>
          <cell r="D699" t="str">
            <v>Pastore</v>
          </cell>
          <cell r="E699">
            <v>0</v>
          </cell>
          <cell r="F699">
            <v>0</v>
          </cell>
          <cell r="G699">
            <v>0</v>
          </cell>
          <cell r="H699" t="str">
            <v>Christina</v>
          </cell>
          <cell r="I699" t="str">
            <v>DH022163P22359</v>
          </cell>
          <cell r="J699">
            <v>0</v>
          </cell>
          <cell r="K699">
            <v>0</v>
          </cell>
          <cell r="L699">
            <v>0</v>
          </cell>
          <cell r="M699">
            <v>11</v>
          </cell>
          <cell r="N699" t="str">
            <v xml:space="preserve">LMV801 </v>
          </cell>
          <cell r="O699">
            <v>50698</v>
          </cell>
          <cell r="P699">
            <v>0</v>
          </cell>
          <cell r="Q699" t="str">
            <v>MCPX</v>
          </cell>
          <cell r="R699" t="str">
            <v>PB</v>
          </cell>
          <cell r="S699" t="str">
            <v>Y</v>
          </cell>
          <cell r="T699" t="str">
            <v>N</v>
          </cell>
          <cell r="U699">
            <v>0</v>
          </cell>
          <cell r="V699">
            <v>40999</v>
          </cell>
          <cell r="W699">
            <v>41208</v>
          </cell>
          <cell r="X699">
            <v>41234</v>
          </cell>
          <cell r="Y699">
            <v>0</v>
          </cell>
          <cell r="Z699">
            <v>41006</v>
          </cell>
          <cell r="AA699">
            <v>41006</v>
          </cell>
          <cell r="AB699">
            <v>41006</v>
          </cell>
          <cell r="AC699">
            <v>41122</v>
          </cell>
          <cell r="AD699">
            <v>41136</v>
          </cell>
          <cell r="AE699">
            <v>41153</v>
          </cell>
          <cell r="AF699">
            <v>41156</v>
          </cell>
          <cell r="AG699">
            <v>0</v>
          </cell>
          <cell r="AH699">
            <v>41204</v>
          </cell>
          <cell r="AI699" t="str">
            <v>-</v>
          </cell>
          <cell r="AJ699">
            <v>112</v>
          </cell>
          <cell r="AK699">
            <v>33.571428571428569</v>
          </cell>
          <cell r="AL699">
            <v>0</v>
          </cell>
          <cell r="AM699">
            <v>0</v>
          </cell>
          <cell r="AN699">
            <v>0</v>
          </cell>
          <cell r="AO699">
            <v>0</v>
          </cell>
          <cell r="AP699">
            <v>0</v>
          </cell>
          <cell r="AQ699">
            <v>0</v>
          </cell>
          <cell r="AR699">
            <v>0</v>
          </cell>
          <cell r="AS699">
            <v>0</v>
          </cell>
          <cell r="AT699">
            <v>0</v>
          </cell>
          <cell r="AU699">
            <v>0</v>
          </cell>
          <cell r="AV699">
            <v>41179</v>
          </cell>
          <cell r="AW699">
            <v>0</v>
          </cell>
          <cell r="AX699">
            <v>41187</v>
          </cell>
          <cell r="AY699">
            <v>41242</v>
          </cell>
          <cell r="AZ699">
            <v>243</v>
          </cell>
          <cell r="BA699">
            <v>129</v>
          </cell>
          <cell r="BB699" t="str">
            <v>Late</v>
          </cell>
          <cell r="BC699" t="str">
            <v/>
          </cell>
          <cell r="BD699" t="str">
            <v>FCA</v>
          </cell>
          <cell r="BE699" t="str">
            <v>ARVADA</v>
          </cell>
          <cell r="BF699" t="str">
            <v>USA</v>
          </cell>
          <cell r="BG699">
            <v>0</v>
          </cell>
          <cell r="BH699">
            <v>0</v>
          </cell>
          <cell r="BI699">
            <v>0</v>
          </cell>
          <cell r="BJ699">
            <v>41006</v>
          </cell>
          <cell r="BK699">
            <v>41013</v>
          </cell>
          <cell r="BL699">
            <v>41015</v>
          </cell>
          <cell r="BM699">
            <v>41027</v>
          </cell>
          <cell r="BN699">
            <v>41248</v>
          </cell>
          <cell r="BO699">
            <v>41255</v>
          </cell>
          <cell r="BP699" t="str">
            <v>X</v>
          </cell>
          <cell r="BQ699" t="str">
            <v>X</v>
          </cell>
          <cell r="BR699" t="str">
            <v>X</v>
          </cell>
          <cell r="BS699" t="str">
            <v>X</v>
          </cell>
          <cell r="BT699" t="str">
            <v>X</v>
          </cell>
          <cell r="BU699" t="str">
            <v>X</v>
          </cell>
          <cell r="BV699" t="str">
            <v>X</v>
          </cell>
          <cell r="BW699">
            <v>0</v>
          </cell>
          <cell r="BX699">
            <v>0</v>
          </cell>
          <cell r="BY699">
            <v>0</v>
          </cell>
          <cell r="BZ699" t="str">
            <v>X</v>
          </cell>
          <cell r="CA699" t="str">
            <v>X</v>
          </cell>
          <cell r="CB699" t="str">
            <v>X</v>
          </cell>
          <cell r="CC699">
            <v>1</v>
          </cell>
          <cell r="CD699">
            <v>0</v>
          </cell>
          <cell r="CE699">
            <v>0</v>
          </cell>
          <cell r="CF699">
            <v>0</v>
          </cell>
          <cell r="CG699">
            <v>0</v>
          </cell>
          <cell r="CH699">
            <v>0</v>
          </cell>
          <cell r="CI699">
            <v>0</v>
          </cell>
          <cell r="CJ699">
            <v>0</v>
          </cell>
          <cell r="CK699">
            <v>0</v>
          </cell>
          <cell r="CL699">
            <v>0</v>
          </cell>
          <cell r="CM699">
            <v>0</v>
          </cell>
          <cell r="CN699">
            <v>0</v>
          </cell>
          <cell r="CO699">
            <v>0</v>
          </cell>
        </row>
        <row r="700">
          <cell r="B700" t="str">
            <v>A2121800-06</v>
          </cell>
          <cell r="C700" t="str">
            <v>Technip/Exxon Mobil</v>
          </cell>
          <cell r="D700" t="str">
            <v>Pastore</v>
          </cell>
          <cell r="E700">
            <v>0</v>
          </cell>
          <cell r="F700">
            <v>0</v>
          </cell>
          <cell r="G700">
            <v>0</v>
          </cell>
          <cell r="H700" t="str">
            <v>Christina</v>
          </cell>
          <cell r="I700" t="str">
            <v>DH022163P22359</v>
          </cell>
          <cell r="J700">
            <v>0</v>
          </cell>
          <cell r="K700">
            <v>0</v>
          </cell>
          <cell r="L700">
            <v>0</v>
          </cell>
          <cell r="M700">
            <v>11</v>
          </cell>
          <cell r="N700" t="str">
            <v xml:space="preserve">LMV801 </v>
          </cell>
          <cell r="O700">
            <v>56515.729999999996</v>
          </cell>
          <cell r="P700">
            <v>0</v>
          </cell>
          <cell r="Q700" t="str">
            <v>MCPX</v>
          </cell>
          <cell r="R700" t="str">
            <v>PB</v>
          </cell>
          <cell r="S700" t="str">
            <v>Y</v>
          </cell>
          <cell r="T700" t="str">
            <v>N</v>
          </cell>
          <cell r="U700">
            <v>0</v>
          </cell>
          <cell r="V700">
            <v>40999</v>
          </cell>
          <cell r="W700">
            <v>41208</v>
          </cell>
          <cell r="X700">
            <v>41234</v>
          </cell>
          <cell r="Y700">
            <v>0</v>
          </cell>
          <cell r="Z700">
            <v>41006</v>
          </cell>
          <cell r="AA700">
            <v>41006</v>
          </cell>
          <cell r="AB700">
            <v>41006</v>
          </cell>
          <cell r="AC700">
            <v>41122</v>
          </cell>
          <cell r="AD700">
            <v>41136</v>
          </cell>
          <cell r="AE700">
            <v>41153</v>
          </cell>
          <cell r="AF700">
            <v>41156</v>
          </cell>
          <cell r="AG700">
            <v>0</v>
          </cell>
          <cell r="AH700">
            <v>41204</v>
          </cell>
          <cell r="AI700" t="str">
            <v>-</v>
          </cell>
          <cell r="AJ700">
            <v>112</v>
          </cell>
          <cell r="AK700">
            <v>33.571428571428569</v>
          </cell>
          <cell r="AL700">
            <v>0</v>
          </cell>
          <cell r="AM700">
            <v>0</v>
          </cell>
          <cell r="AN700">
            <v>0</v>
          </cell>
          <cell r="AO700">
            <v>0</v>
          </cell>
          <cell r="AP700">
            <v>0</v>
          </cell>
          <cell r="AQ700">
            <v>0</v>
          </cell>
          <cell r="AR700">
            <v>0</v>
          </cell>
          <cell r="AS700">
            <v>0</v>
          </cell>
          <cell r="AT700">
            <v>0</v>
          </cell>
          <cell r="AU700">
            <v>0</v>
          </cell>
          <cell r="AV700">
            <v>41179</v>
          </cell>
          <cell r="AW700">
            <v>0</v>
          </cell>
          <cell r="AX700">
            <v>41187</v>
          </cell>
          <cell r="AY700">
            <v>41242</v>
          </cell>
          <cell r="AZ700">
            <v>243</v>
          </cell>
          <cell r="BA700">
            <v>129</v>
          </cell>
          <cell r="BB700" t="str">
            <v>Late</v>
          </cell>
          <cell r="BC700" t="str">
            <v/>
          </cell>
          <cell r="BD700" t="str">
            <v>FCA</v>
          </cell>
          <cell r="BE700" t="str">
            <v>ARVADA</v>
          </cell>
          <cell r="BF700" t="str">
            <v>USA</v>
          </cell>
          <cell r="BG700">
            <v>0</v>
          </cell>
          <cell r="BH700">
            <v>0</v>
          </cell>
          <cell r="BI700">
            <v>0</v>
          </cell>
          <cell r="BJ700">
            <v>41006</v>
          </cell>
          <cell r="BK700">
            <v>41013</v>
          </cell>
          <cell r="BL700">
            <v>41015</v>
          </cell>
          <cell r="BM700">
            <v>41027</v>
          </cell>
          <cell r="BN700">
            <v>41248</v>
          </cell>
          <cell r="BO700">
            <v>41255</v>
          </cell>
          <cell r="BP700" t="str">
            <v>X</v>
          </cell>
          <cell r="BQ700" t="str">
            <v>X</v>
          </cell>
          <cell r="BR700" t="str">
            <v>X</v>
          </cell>
          <cell r="BS700" t="str">
            <v>X</v>
          </cell>
          <cell r="BT700" t="str">
            <v>X</v>
          </cell>
          <cell r="BU700" t="str">
            <v>X</v>
          </cell>
          <cell r="BV700" t="str">
            <v>X</v>
          </cell>
          <cell r="BW700">
            <v>0</v>
          </cell>
          <cell r="BX700">
            <v>0</v>
          </cell>
          <cell r="BY700">
            <v>0</v>
          </cell>
          <cell r="BZ700" t="str">
            <v>X</v>
          </cell>
          <cell r="CA700" t="str">
            <v>X</v>
          </cell>
          <cell r="CB700" t="str">
            <v>X</v>
          </cell>
          <cell r="CC700">
            <v>1</v>
          </cell>
          <cell r="CD700">
            <v>0</v>
          </cell>
          <cell r="CE700">
            <v>0</v>
          </cell>
          <cell r="CF700">
            <v>0</v>
          </cell>
          <cell r="CG700">
            <v>0</v>
          </cell>
          <cell r="CH700">
            <v>0</v>
          </cell>
          <cell r="CI700">
            <v>0</v>
          </cell>
          <cell r="CJ700">
            <v>0</v>
          </cell>
          <cell r="CK700">
            <v>0</v>
          </cell>
          <cell r="CL700">
            <v>0</v>
          </cell>
          <cell r="CM700">
            <v>0</v>
          </cell>
          <cell r="CN700">
            <v>0</v>
          </cell>
          <cell r="CO700">
            <v>0</v>
          </cell>
        </row>
        <row r="701">
          <cell r="B701" t="str">
            <v>A2121800-08</v>
          </cell>
          <cell r="C701" t="str">
            <v>Technip/Exxon Mobil</v>
          </cell>
          <cell r="D701" t="str">
            <v>Pastore</v>
          </cell>
          <cell r="E701">
            <v>0</v>
          </cell>
          <cell r="F701">
            <v>0</v>
          </cell>
          <cell r="G701">
            <v>0</v>
          </cell>
          <cell r="H701" t="str">
            <v>Christina</v>
          </cell>
          <cell r="I701" t="str">
            <v>DH022163P22359</v>
          </cell>
          <cell r="J701">
            <v>0</v>
          </cell>
          <cell r="K701">
            <v>0</v>
          </cell>
          <cell r="L701">
            <v>0</v>
          </cell>
          <cell r="M701">
            <v>11</v>
          </cell>
          <cell r="N701" t="str">
            <v xml:space="preserve">LMV801 </v>
          </cell>
          <cell r="O701">
            <v>55459.73</v>
          </cell>
          <cell r="P701">
            <v>0</v>
          </cell>
          <cell r="Q701" t="str">
            <v>MCPX</v>
          </cell>
          <cell r="R701" t="str">
            <v>PB</v>
          </cell>
          <cell r="S701" t="str">
            <v>Y</v>
          </cell>
          <cell r="T701" t="str">
            <v>N</v>
          </cell>
          <cell r="U701">
            <v>0</v>
          </cell>
          <cell r="V701">
            <v>40999</v>
          </cell>
          <cell r="W701">
            <v>41208</v>
          </cell>
          <cell r="X701">
            <v>41234</v>
          </cell>
          <cell r="Y701">
            <v>0</v>
          </cell>
          <cell r="Z701">
            <v>41006</v>
          </cell>
          <cell r="AA701">
            <v>41006</v>
          </cell>
          <cell r="AB701">
            <v>41006</v>
          </cell>
          <cell r="AC701">
            <v>41122</v>
          </cell>
          <cell r="AD701">
            <v>41136</v>
          </cell>
          <cell r="AE701">
            <v>41153</v>
          </cell>
          <cell r="AF701">
            <v>41156</v>
          </cell>
          <cell r="AG701">
            <v>0</v>
          </cell>
          <cell r="AH701">
            <v>41204</v>
          </cell>
          <cell r="AI701" t="str">
            <v>-</v>
          </cell>
          <cell r="AJ701">
            <v>112</v>
          </cell>
          <cell r="AK701">
            <v>33.571428571428569</v>
          </cell>
          <cell r="AL701">
            <v>0</v>
          </cell>
          <cell r="AM701">
            <v>0</v>
          </cell>
          <cell r="AN701">
            <v>0</v>
          </cell>
          <cell r="AO701">
            <v>0</v>
          </cell>
          <cell r="AP701">
            <v>0</v>
          </cell>
          <cell r="AQ701">
            <v>0</v>
          </cell>
          <cell r="AR701">
            <v>0</v>
          </cell>
          <cell r="AS701">
            <v>0</v>
          </cell>
          <cell r="AT701">
            <v>0</v>
          </cell>
          <cell r="AU701">
            <v>0</v>
          </cell>
          <cell r="AV701">
            <v>41179</v>
          </cell>
          <cell r="AW701">
            <v>0</v>
          </cell>
          <cell r="AX701">
            <v>41187</v>
          </cell>
          <cell r="AY701">
            <v>41242</v>
          </cell>
          <cell r="AZ701">
            <v>243</v>
          </cell>
          <cell r="BA701">
            <v>129</v>
          </cell>
          <cell r="BB701" t="str">
            <v>Late</v>
          </cell>
          <cell r="BC701" t="str">
            <v/>
          </cell>
          <cell r="BD701" t="str">
            <v>FCA</v>
          </cell>
          <cell r="BE701" t="str">
            <v>ARVADA</v>
          </cell>
          <cell r="BF701" t="str">
            <v>USA</v>
          </cell>
          <cell r="BG701">
            <v>0</v>
          </cell>
          <cell r="BH701">
            <v>0</v>
          </cell>
          <cell r="BI701">
            <v>0</v>
          </cell>
          <cell r="BJ701">
            <v>41006</v>
          </cell>
          <cell r="BK701">
            <v>41013</v>
          </cell>
          <cell r="BL701">
            <v>41015</v>
          </cell>
          <cell r="BM701">
            <v>41027</v>
          </cell>
          <cell r="BN701">
            <v>41248</v>
          </cell>
          <cell r="BO701">
            <v>41255</v>
          </cell>
          <cell r="BP701" t="str">
            <v>X</v>
          </cell>
          <cell r="BQ701" t="str">
            <v>X</v>
          </cell>
          <cell r="BR701" t="str">
            <v>X</v>
          </cell>
          <cell r="BS701" t="str">
            <v>X</v>
          </cell>
          <cell r="BT701" t="str">
            <v>X</v>
          </cell>
          <cell r="BU701" t="str">
            <v>X</v>
          </cell>
          <cell r="BV701" t="str">
            <v>X</v>
          </cell>
          <cell r="BW701">
            <v>0</v>
          </cell>
          <cell r="BX701">
            <v>0</v>
          </cell>
          <cell r="BY701">
            <v>0</v>
          </cell>
          <cell r="BZ701" t="str">
            <v>X</v>
          </cell>
          <cell r="CA701" t="str">
            <v>X</v>
          </cell>
          <cell r="CB701" t="str">
            <v>X</v>
          </cell>
          <cell r="CC701">
            <v>1</v>
          </cell>
          <cell r="CD701">
            <v>0</v>
          </cell>
          <cell r="CE701">
            <v>0</v>
          </cell>
          <cell r="CF701">
            <v>0</v>
          </cell>
          <cell r="CG701">
            <v>0</v>
          </cell>
          <cell r="CH701">
            <v>0</v>
          </cell>
          <cell r="CI701">
            <v>0</v>
          </cell>
          <cell r="CJ701">
            <v>0</v>
          </cell>
          <cell r="CK701">
            <v>0</v>
          </cell>
          <cell r="CL701">
            <v>0</v>
          </cell>
          <cell r="CM701">
            <v>0</v>
          </cell>
          <cell r="CN701">
            <v>0</v>
          </cell>
          <cell r="CO701">
            <v>0</v>
          </cell>
        </row>
        <row r="702">
          <cell r="B702" t="str">
            <v>A2121800-09</v>
          </cell>
          <cell r="C702" t="str">
            <v>Technip/Exxon Mobil</v>
          </cell>
          <cell r="D702" t="str">
            <v>Pastore</v>
          </cell>
          <cell r="E702">
            <v>0</v>
          </cell>
          <cell r="F702">
            <v>0</v>
          </cell>
          <cell r="G702">
            <v>0</v>
          </cell>
          <cell r="H702" t="str">
            <v>Christina</v>
          </cell>
          <cell r="I702" t="str">
            <v>DH022163P22359</v>
          </cell>
          <cell r="J702">
            <v>0</v>
          </cell>
          <cell r="K702">
            <v>0</v>
          </cell>
          <cell r="L702">
            <v>0</v>
          </cell>
          <cell r="M702">
            <v>11</v>
          </cell>
          <cell r="N702" t="str">
            <v xml:space="preserve">LMV801 </v>
          </cell>
          <cell r="O702">
            <v>52893.73</v>
          </cell>
          <cell r="P702">
            <v>0</v>
          </cell>
          <cell r="Q702" t="str">
            <v>MCPX</v>
          </cell>
          <cell r="R702" t="str">
            <v>PB</v>
          </cell>
          <cell r="S702" t="str">
            <v>Y</v>
          </cell>
          <cell r="T702" t="str">
            <v>N</v>
          </cell>
          <cell r="U702">
            <v>0</v>
          </cell>
          <cell r="V702">
            <v>40999</v>
          </cell>
          <cell r="W702">
            <v>41208</v>
          </cell>
          <cell r="X702">
            <v>41234</v>
          </cell>
          <cell r="Y702">
            <v>0</v>
          </cell>
          <cell r="Z702">
            <v>41006</v>
          </cell>
          <cell r="AA702">
            <v>41006</v>
          </cell>
          <cell r="AB702">
            <v>41006</v>
          </cell>
          <cell r="AC702">
            <v>41122</v>
          </cell>
          <cell r="AD702">
            <v>41136</v>
          </cell>
          <cell r="AE702">
            <v>41153</v>
          </cell>
          <cell r="AF702">
            <v>41156</v>
          </cell>
          <cell r="AG702">
            <v>0</v>
          </cell>
          <cell r="AH702">
            <v>41204</v>
          </cell>
          <cell r="AI702" t="str">
            <v>-</v>
          </cell>
          <cell r="AJ702">
            <v>112</v>
          </cell>
          <cell r="AK702">
            <v>33.571428571428569</v>
          </cell>
          <cell r="AL702">
            <v>0</v>
          </cell>
          <cell r="AM702">
            <v>0</v>
          </cell>
          <cell r="AN702">
            <v>0</v>
          </cell>
          <cell r="AO702">
            <v>0</v>
          </cell>
          <cell r="AP702">
            <v>0</v>
          </cell>
          <cell r="AQ702">
            <v>0</v>
          </cell>
          <cell r="AR702">
            <v>0</v>
          </cell>
          <cell r="AS702">
            <v>0</v>
          </cell>
          <cell r="AT702">
            <v>0</v>
          </cell>
          <cell r="AU702">
            <v>0</v>
          </cell>
          <cell r="AV702">
            <v>41179</v>
          </cell>
          <cell r="AW702">
            <v>0</v>
          </cell>
          <cell r="AX702">
            <v>41190</v>
          </cell>
          <cell r="AY702">
            <v>41242</v>
          </cell>
          <cell r="AZ702">
            <v>243</v>
          </cell>
          <cell r="BA702">
            <v>129</v>
          </cell>
          <cell r="BB702" t="str">
            <v>Late</v>
          </cell>
          <cell r="BC702" t="str">
            <v/>
          </cell>
          <cell r="BD702" t="str">
            <v>FCA</v>
          </cell>
          <cell r="BE702" t="str">
            <v>ARVADA</v>
          </cell>
          <cell r="BF702" t="str">
            <v>USA</v>
          </cell>
          <cell r="BG702">
            <v>0</v>
          </cell>
          <cell r="BH702">
            <v>0</v>
          </cell>
          <cell r="BI702">
            <v>0</v>
          </cell>
          <cell r="BJ702">
            <v>41006</v>
          </cell>
          <cell r="BK702">
            <v>41013</v>
          </cell>
          <cell r="BL702">
            <v>41015</v>
          </cell>
          <cell r="BM702">
            <v>41027</v>
          </cell>
          <cell r="BN702">
            <v>41248</v>
          </cell>
          <cell r="BO702">
            <v>41255</v>
          </cell>
          <cell r="BP702" t="str">
            <v>X</v>
          </cell>
          <cell r="BQ702" t="str">
            <v>X</v>
          </cell>
          <cell r="BR702" t="str">
            <v>X</v>
          </cell>
          <cell r="BS702" t="str">
            <v>X</v>
          </cell>
          <cell r="BT702" t="str">
            <v>X</v>
          </cell>
          <cell r="BU702" t="str">
            <v>X</v>
          </cell>
          <cell r="BV702" t="str">
            <v>X</v>
          </cell>
          <cell r="BW702">
            <v>0</v>
          </cell>
          <cell r="BX702">
            <v>0</v>
          </cell>
          <cell r="BY702">
            <v>0</v>
          </cell>
          <cell r="BZ702" t="str">
            <v>X</v>
          </cell>
          <cell r="CA702" t="str">
            <v>X</v>
          </cell>
          <cell r="CB702" t="str">
            <v>X</v>
          </cell>
          <cell r="CC702">
            <v>1</v>
          </cell>
          <cell r="CD702">
            <v>0</v>
          </cell>
          <cell r="CE702">
            <v>0</v>
          </cell>
          <cell r="CF702">
            <v>0</v>
          </cell>
          <cell r="CG702">
            <v>0</v>
          </cell>
          <cell r="CH702">
            <v>0</v>
          </cell>
          <cell r="CI702">
            <v>0</v>
          </cell>
          <cell r="CJ702">
            <v>0</v>
          </cell>
          <cell r="CK702">
            <v>0</v>
          </cell>
          <cell r="CL702">
            <v>0</v>
          </cell>
          <cell r="CM702">
            <v>0</v>
          </cell>
          <cell r="CN702">
            <v>0</v>
          </cell>
          <cell r="CO702">
            <v>0</v>
          </cell>
        </row>
        <row r="703">
          <cell r="B703" t="str">
            <v>A2121800-10</v>
          </cell>
          <cell r="C703" t="str">
            <v>Technip/Exxon Mobil</v>
          </cell>
          <cell r="D703" t="str">
            <v>Pastore</v>
          </cell>
          <cell r="E703">
            <v>0</v>
          </cell>
          <cell r="F703">
            <v>0</v>
          </cell>
          <cell r="G703">
            <v>0</v>
          </cell>
          <cell r="H703" t="str">
            <v>Christina</v>
          </cell>
          <cell r="I703" t="str">
            <v>DH022163P22359</v>
          </cell>
          <cell r="J703">
            <v>0</v>
          </cell>
          <cell r="K703">
            <v>0</v>
          </cell>
          <cell r="L703">
            <v>0</v>
          </cell>
          <cell r="M703">
            <v>11</v>
          </cell>
          <cell r="N703" t="str">
            <v xml:space="preserve">LMV801 </v>
          </cell>
          <cell r="O703">
            <v>49403</v>
          </cell>
          <cell r="P703">
            <v>0</v>
          </cell>
          <cell r="Q703" t="str">
            <v>MCPX</v>
          </cell>
          <cell r="R703" t="str">
            <v>PB</v>
          </cell>
          <cell r="S703" t="str">
            <v>Y</v>
          </cell>
          <cell r="T703" t="str">
            <v>N</v>
          </cell>
          <cell r="U703">
            <v>0</v>
          </cell>
          <cell r="V703">
            <v>40999</v>
          </cell>
          <cell r="W703">
            <v>41208</v>
          </cell>
          <cell r="X703">
            <v>41234</v>
          </cell>
          <cell r="Y703">
            <v>0</v>
          </cell>
          <cell r="Z703">
            <v>41006</v>
          </cell>
          <cell r="AA703">
            <v>41006</v>
          </cell>
          <cell r="AB703">
            <v>41006</v>
          </cell>
          <cell r="AC703">
            <v>41122</v>
          </cell>
          <cell r="AD703">
            <v>41136</v>
          </cell>
          <cell r="AE703">
            <v>41153</v>
          </cell>
          <cell r="AF703">
            <v>41156</v>
          </cell>
          <cell r="AG703">
            <v>0</v>
          </cell>
          <cell r="AH703">
            <v>41204</v>
          </cell>
          <cell r="AI703" t="str">
            <v>-</v>
          </cell>
          <cell r="AJ703">
            <v>112</v>
          </cell>
          <cell r="AK703">
            <v>33.571428571428569</v>
          </cell>
          <cell r="AL703">
            <v>0</v>
          </cell>
          <cell r="AM703">
            <v>0</v>
          </cell>
          <cell r="AN703">
            <v>0</v>
          </cell>
          <cell r="AO703">
            <v>0</v>
          </cell>
          <cell r="AP703">
            <v>0</v>
          </cell>
          <cell r="AQ703">
            <v>0</v>
          </cell>
          <cell r="AR703">
            <v>0</v>
          </cell>
          <cell r="AS703">
            <v>0</v>
          </cell>
          <cell r="AT703">
            <v>0</v>
          </cell>
          <cell r="AU703">
            <v>0</v>
          </cell>
          <cell r="AV703">
            <v>41179</v>
          </cell>
          <cell r="AW703">
            <v>0</v>
          </cell>
          <cell r="AX703">
            <v>41190</v>
          </cell>
          <cell r="AY703">
            <v>41242</v>
          </cell>
          <cell r="AZ703">
            <v>243</v>
          </cell>
          <cell r="BA703">
            <v>129</v>
          </cell>
          <cell r="BB703" t="str">
            <v>Late</v>
          </cell>
          <cell r="BC703" t="str">
            <v/>
          </cell>
          <cell r="BD703" t="str">
            <v>FCA</v>
          </cell>
          <cell r="BE703" t="str">
            <v>ARVADA</v>
          </cell>
          <cell r="BF703" t="str">
            <v>USA</v>
          </cell>
          <cell r="BG703">
            <v>0</v>
          </cell>
          <cell r="BH703">
            <v>0</v>
          </cell>
          <cell r="BI703">
            <v>0</v>
          </cell>
          <cell r="BJ703">
            <v>41006</v>
          </cell>
          <cell r="BK703">
            <v>41013</v>
          </cell>
          <cell r="BL703">
            <v>41015</v>
          </cell>
          <cell r="BM703">
            <v>41027</v>
          </cell>
          <cell r="BN703">
            <v>41248</v>
          </cell>
          <cell r="BO703">
            <v>41255</v>
          </cell>
          <cell r="BP703" t="str">
            <v>X</v>
          </cell>
          <cell r="BQ703" t="str">
            <v>X</v>
          </cell>
          <cell r="BR703" t="str">
            <v>X</v>
          </cell>
          <cell r="BS703" t="str">
            <v>X</v>
          </cell>
          <cell r="BT703" t="str">
            <v>X</v>
          </cell>
          <cell r="BU703" t="str">
            <v>X</v>
          </cell>
          <cell r="BV703" t="str">
            <v>X</v>
          </cell>
          <cell r="BW703">
            <v>0</v>
          </cell>
          <cell r="BX703">
            <v>0</v>
          </cell>
          <cell r="BY703">
            <v>0</v>
          </cell>
          <cell r="BZ703" t="str">
            <v>X</v>
          </cell>
          <cell r="CA703" t="str">
            <v>X</v>
          </cell>
          <cell r="CB703" t="str">
            <v>X</v>
          </cell>
          <cell r="CC703">
            <v>1</v>
          </cell>
          <cell r="CD703">
            <v>0</v>
          </cell>
          <cell r="CE703">
            <v>0</v>
          </cell>
          <cell r="CF703">
            <v>0</v>
          </cell>
          <cell r="CG703">
            <v>0</v>
          </cell>
          <cell r="CH703">
            <v>0</v>
          </cell>
          <cell r="CI703">
            <v>0</v>
          </cell>
          <cell r="CJ703">
            <v>0</v>
          </cell>
          <cell r="CK703">
            <v>0</v>
          </cell>
          <cell r="CL703">
            <v>0</v>
          </cell>
          <cell r="CM703">
            <v>0</v>
          </cell>
          <cell r="CN703">
            <v>0</v>
          </cell>
          <cell r="CO703">
            <v>0</v>
          </cell>
        </row>
        <row r="704">
          <cell r="B704" t="str">
            <v>A2121800-07</v>
          </cell>
          <cell r="C704" t="str">
            <v>Technip/Exxon Mobil</v>
          </cell>
          <cell r="D704" t="str">
            <v>Pastore</v>
          </cell>
          <cell r="E704">
            <v>0</v>
          </cell>
          <cell r="F704">
            <v>0</v>
          </cell>
          <cell r="G704">
            <v>0</v>
          </cell>
          <cell r="H704" t="str">
            <v>Christina</v>
          </cell>
          <cell r="I704" t="str">
            <v>DH022163P22359</v>
          </cell>
          <cell r="J704">
            <v>0</v>
          </cell>
          <cell r="K704">
            <v>0</v>
          </cell>
          <cell r="L704">
            <v>0</v>
          </cell>
          <cell r="M704">
            <v>11</v>
          </cell>
          <cell r="N704" t="str">
            <v xml:space="preserve">LMV801 </v>
          </cell>
          <cell r="O704">
            <v>79885</v>
          </cell>
          <cell r="P704">
            <v>0</v>
          </cell>
          <cell r="Q704" t="str">
            <v>MCPX</v>
          </cell>
          <cell r="R704" t="str">
            <v>PB</v>
          </cell>
          <cell r="S704" t="str">
            <v>Y</v>
          </cell>
          <cell r="T704" t="str">
            <v>N</v>
          </cell>
          <cell r="U704">
            <v>0</v>
          </cell>
          <cell r="V704">
            <v>40999</v>
          </cell>
          <cell r="W704">
            <v>41208</v>
          </cell>
          <cell r="X704">
            <v>41234</v>
          </cell>
          <cell r="Y704">
            <v>0</v>
          </cell>
          <cell r="Z704">
            <v>41006</v>
          </cell>
          <cell r="AA704">
            <v>41006</v>
          </cell>
          <cell r="AB704">
            <v>41006</v>
          </cell>
          <cell r="AC704">
            <v>41122</v>
          </cell>
          <cell r="AD704">
            <v>41136</v>
          </cell>
          <cell r="AE704">
            <v>41153</v>
          </cell>
          <cell r="AF704">
            <v>41156</v>
          </cell>
          <cell r="AG704">
            <v>0</v>
          </cell>
          <cell r="AH704">
            <v>41204</v>
          </cell>
          <cell r="AI704" t="str">
            <v>-</v>
          </cell>
          <cell r="AJ704">
            <v>112</v>
          </cell>
          <cell r="AK704">
            <v>33.571428571428569</v>
          </cell>
          <cell r="AL704">
            <v>0</v>
          </cell>
          <cell r="AM704">
            <v>0</v>
          </cell>
          <cell r="AN704">
            <v>0</v>
          </cell>
          <cell r="AO704">
            <v>0</v>
          </cell>
          <cell r="AP704">
            <v>0</v>
          </cell>
          <cell r="AQ704">
            <v>0</v>
          </cell>
          <cell r="AR704">
            <v>0</v>
          </cell>
          <cell r="AS704">
            <v>0</v>
          </cell>
          <cell r="AT704">
            <v>0</v>
          </cell>
          <cell r="AU704">
            <v>0</v>
          </cell>
          <cell r="AV704">
            <v>41179</v>
          </cell>
          <cell r="AW704">
            <v>0</v>
          </cell>
          <cell r="AX704">
            <v>41191</v>
          </cell>
          <cell r="AY704">
            <v>41242</v>
          </cell>
          <cell r="AZ704">
            <v>243</v>
          </cell>
          <cell r="BA704">
            <v>129</v>
          </cell>
          <cell r="BB704" t="str">
            <v>Late</v>
          </cell>
          <cell r="BC704" t="str">
            <v/>
          </cell>
          <cell r="BD704" t="str">
            <v>FCA</v>
          </cell>
          <cell r="BE704" t="str">
            <v>ARVADA</v>
          </cell>
          <cell r="BF704" t="str">
            <v>USA</v>
          </cell>
          <cell r="BG704">
            <v>0</v>
          </cell>
          <cell r="BH704">
            <v>0</v>
          </cell>
          <cell r="BI704">
            <v>0</v>
          </cell>
          <cell r="BJ704">
            <v>41006</v>
          </cell>
          <cell r="BK704">
            <v>41013</v>
          </cell>
          <cell r="BL704">
            <v>41015</v>
          </cell>
          <cell r="BM704">
            <v>41027</v>
          </cell>
          <cell r="BN704">
            <v>41248</v>
          </cell>
          <cell r="BO704">
            <v>41255</v>
          </cell>
          <cell r="BP704" t="str">
            <v>X</v>
          </cell>
          <cell r="BQ704" t="str">
            <v>X</v>
          </cell>
          <cell r="BR704" t="str">
            <v>X</v>
          </cell>
          <cell r="BS704" t="str">
            <v>X</v>
          </cell>
          <cell r="BT704" t="str">
            <v>X</v>
          </cell>
          <cell r="BU704" t="str">
            <v>X</v>
          </cell>
          <cell r="BV704" t="str">
            <v>X</v>
          </cell>
          <cell r="BW704">
            <v>0</v>
          </cell>
          <cell r="BX704">
            <v>0</v>
          </cell>
          <cell r="BY704">
            <v>0</v>
          </cell>
          <cell r="BZ704" t="str">
            <v>X</v>
          </cell>
          <cell r="CA704" t="str">
            <v>X</v>
          </cell>
          <cell r="CB704" t="str">
            <v>X</v>
          </cell>
          <cell r="CC704">
            <v>1</v>
          </cell>
          <cell r="CD704">
            <v>0</v>
          </cell>
          <cell r="CE704">
            <v>0</v>
          </cell>
          <cell r="CF704">
            <v>0</v>
          </cell>
          <cell r="CG704">
            <v>0</v>
          </cell>
          <cell r="CH704">
            <v>0</v>
          </cell>
          <cell r="CI704">
            <v>0</v>
          </cell>
          <cell r="CJ704">
            <v>0</v>
          </cell>
          <cell r="CK704">
            <v>0</v>
          </cell>
          <cell r="CL704">
            <v>0</v>
          </cell>
          <cell r="CM704">
            <v>0</v>
          </cell>
          <cell r="CN704">
            <v>0</v>
          </cell>
          <cell r="CO704">
            <v>0</v>
          </cell>
        </row>
        <row r="705">
          <cell r="B705" t="str">
            <v>A2116336-01-02</v>
          </cell>
          <cell r="C705" t="str">
            <v>China Huanqiu</v>
          </cell>
          <cell r="D705" t="str">
            <v>Kennedy</v>
          </cell>
          <cell r="E705">
            <v>0</v>
          </cell>
          <cell r="F705">
            <v>0</v>
          </cell>
          <cell r="G705">
            <v>0</v>
          </cell>
          <cell r="H705" t="str">
            <v>Christina</v>
          </cell>
          <cell r="I705" t="str">
            <v>HQC/QZSH-2012-TA-0015</v>
          </cell>
          <cell r="J705" t="str">
            <v>2314-P-213A/B</v>
          </cell>
          <cell r="K705">
            <v>0</v>
          </cell>
          <cell r="L705">
            <v>0</v>
          </cell>
          <cell r="M705">
            <v>2</v>
          </cell>
          <cell r="N705" t="str">
            <v>LMV346</v>
          </cell>
          <cell r="O705">
            <v>930000</v>
          </cell>
          <cell r="P705">
            <v>0</v>
          </cell>
          <cell r="Q705" t="str">
            <v>CPX</v>
          </cell>
          <cell r="R705" t="str">
            <v>PE</v>
          </cell>
          <cell r="S705" t="str">
            <v>Y</v>
          </cell>
          <cell r="T705" t="str">
            <v>N</v>
          </cell>
          <cell r="U705">
            <v>0</v>
          </cell>
          <cell r="V705">
            <v>40987</v>
          </cell>
          <cell r="W705">
            <v>41246</v>
          </cell>
          <cell r="X705">
            <v>41246</v>
          </cell>
          <cell r="Y705">
            <v>0</v>
          </cell>
          <cell r="Z705">
            <v>40994</v>
          </cell>
          <cell r="AA705">
            <v>40994</v>
          </cell>
          <cell r="AB705">
            <v>40994</v>
          </cell>
          <cell r="AC705">
            <v>41120</v>
          </cell>
          <cell r="AD705">
            <v>41134</v>
          </cell>
          <cell r="AE705">
            <v>41152</v>
          </cell>
          <cell r="AF705">
            <v>41157</v>
          </cell>
          <cell r="AG705">
            <v>0</v>
          </cell>
          <cell r="AH705">
            <v>41216</v>
          </cell>
          <cell r="AI705" t="str">
            <v>-</v>
          </cell>
          <cell r="AJ705">
            <v>123</v>
          </cell>
          <cell r="AK705">
            <v>37</v>
          </cell>
          <cell r="AL705">
            <v>0</v>
          </cell>
          <cell r="AM705">
            <v>0</v>
          </cell>
          <cell r="AN705">
            <v>0</v>
          </cell>
          <cell r="AO705">
            <v>0</v>
          </cell>
          <cell r="AP705">
            <v>0</v>
          </cell>
          <cell r="AQ705">
            <v>0</v>
          </cell>
          <cell r="AR705">
            <v>0</v>
          </cell>
          <cell r="AS705">
            <v>0</v>
          </cell>
          <cell r="AT705">
            <v>0</v>
          </cell>
          <cell r="AU705">
            <v>0</v>
          </cell>
          <cell r="AV705">
            <v>41150</v>
          </cell>
          <cell r="AW705">
            <v>0</v>
          </cell>
          <cell r="AX705">
            <v>41159</v>
          </cell>
          <cell r="AY705">
            <v>41263</v>
          </cell>
          <cell r="AZ705">
            <v>276</v>
          </cell>
          <cell r="BA705">
            <v>118</v>
          </cell>
          <cell r="BB705" t="str">
            <v>On-Time/Early</v>
          </cell>
          <cell r="BC705" t="str">
            <v/>
          </cell>
          <cell r="BD705">
            <v>0</v>
          </cell>
          <cell r="BE705">
            <v>0</v>
          </cell>
          <cell r="BF705">
            <v>0</v>
          </cell>
          <cell r="BG705">
            <v>0</v>
          </cell>
          <cell r="BH705">
            <v>0</v>
          </cell>
          <cell r="BI705">
            <v>0</v>
          </cell>
          <cell r="BJ705">
            <v>40994</v>
          </cell>
          <cell r="BK705">
            <v>41001</v>
          </cell>
          <cell r="BL705">
            <v>41010</v>
          </cell>
          <cell r="BM705">
            <v>41015</v>
          </cell>
          <cell r="BN705">
            <v>41260</v>
          </cell>
          <cell r="BO705">
            <v>41267</v>
          </cell>
          <cell r="BP705" t="str">
            <v>X</v>
          </cell>
          <cell r="BQ705" t="str">
            <v>X</v>
          </cell>
          <cell r="BR705" t="str">
            <v>X</v>
          </cell>
          <cell r="BS705" t="str">
            <v>X</v>
          </cell>
          <cell r="BT705" t="str">
            <v>X</v>
          </cell>
          <cell r="BU705" t="str">
            <v>X</v>
          </cell>
          <cell r="BV705" t="str">
            <v>X</v>
          </cell>
          <cell r="BW705">
            <v>0</v>
          </cell>
          <cell r="BX705">
            <v>0</v>
          </cell>
          <cell r="BY705">
            <v>0</v>
          </cell>
          <cell r="BZ705" t="str">
            <v>X</v>
          </cell>
          <cell r="CA705" t="str">
            <v>X</v>
          </cell>
          <cell r="CB705" t="str">
            <v>X</v>
          </cell>
          <cell r="CC705">
            <v>1</v>
          </cell>
          <cell r="CD705">
            <v>0</v>
          </cell>
          <cell r="CE705">
            <v>0</v>
          </cell>
          <cell r="CF705">
            <v>0</v>
          </cell>
          <cell r="CG705">
            <v>0</v>
          </cell>
          <cell r="CH705">
            <v>0</v>
          </cell>
          <cell r="CI705">
            <v>0</v>
          </cell>
          <cell r="CJ705">
            <v>0</v>
          </cell>
          <cell r="CK705">
            <v>0</v>
          </cell>
          <cell r="CL705">
            <v>0</v>
          </cell>
          <cell r="CM705">
            <v>0</v>
          </cell>
          <cell r="CN705">
            <v>0</v>
          </cell>
          <cell r="CO705">
            <v>0</v>
          </cell>
        </row>
        <row r="706">
          <cell r="B706" t="str">
            <v>A2189062-01-02</v>
          </cell>
          <cell r="C706" t="str">
            <v>US Oil Refining Co</v>
          </cell>
          <cell r="D706" t="str">
            <v>DeRoo</v>
          </cell>
          <cell r="E706">
            <v>0</v>
          </cell>
          <cell r="F706">
            <v>0</v>
          </cell>
          <cell r="G706">
            <v>0</v>
          </cell>
          <cell r="H706" t="str">
            <v>Kursten</v>
          </cell>
          <cell r="I706">
            <v>150138</v>
          </cell>
          <cell r="J706" t="str">
            <v>P886A/B</v>
          </cell>
          <cell r="K706">
            <v>0</v>
          </cell>
          <cell r="L706">
            <v>0</v>
          </cell>
          <cell r="M706">
            <v>2</v>
          </cell>
          <cell r="N706" t="str">
            <v>CONV</v>
          </cell>
          <cell r="O706">
            <v>16544</v>
          </cell>
          <cell r="P706">
            <v>0</v>
          </cell>
          <cell r="Q706" t="str">
            <v>STD</v>
          </cell>
          <cell r="R706" t="str">
            <v>P8</v>
          </cell>
          <cell r="S706" t="str">
            <v>N</v>
          </cell>
          <cell r="T706" t="str">
            <v>N</v>
          </cell>
          <cell r="U706">
            <v>0</v>
          </cell>
          <cell r="V706">
            <v>41166</v>
          </cell>
          <cell r="W706">
            <v>41204</v>
          </cell>
          <cell r="X706">
            <v>41204</v>
          </cell>
          <cell r="Y706">
            <v>0</v>
          </cell>
          <cell r="Z706">
            <v>41173</v>
          </cell>
          <cell r="AA706">
            <v>41173</v>
          </cell>
          <cell r="AB706">
            <v>41170</v>
          </cell>
          <cell r="AC706">
            <v>41204</v>
          </cell>
          <cell r="AD706">
            <v>41204</v>
          </cell>
          <cell r="AE706">
            <v>41158</v>
          </cell>
          <cell r="AF706">
            <v>41160</v>
          </cell>
          <cell r="AG706">
            <v>0</v>
          </cell>
          <cell r="AH706">
            <v>41174</v>
          </cell>
          <cell r="AI706" t="str">
            <v>-</v>
          </cell>
          <cell r="AJ706">
            <v>-5</v>
          </cell>
          <cell r="AK706">
            <v>5.4285714285714288</v>
          </cell>
          <cell r="AL706">
            <v>0</v>
          </cell>
          <cell r="AM706">
            <v>0</v>
          </cell>
          <cell r="AN706">
            <v>0</v>
          </cell>
          <cell r="AO706">
            <v>0</v>
          </cell>
          <cell r="AP706">
            <v>0</v>
          </cell>
          <cell r="AQ706">
            <v>0</v>
          </cell>
          <cell r="AR706">
            <v>0</v>
          </cell>
          <cell r="AS706">
            <v>0</v>
          </cell>
          <cell r="AT706">
            <v>0</v>
          </cell>
          <cell r="AU706">
            <v>0</v>
          </cell>
          <cell r="AV706">
            <v>41163</v>
          </cell>
          <cell r="AW706">
            <v>0</v>
          </cell>
          <cell r="AX706">
            <v>41171</v>
          </cell>
          <cell r="AY706">
            <v>41207</v>
          </cell>
          <cell r="AZ706">
            <v>41</v>
          </cell>
          <cell r="BA706">
            <v>-4</v>
          </cell>
          <cell r="BB706" t="str">
            <v>Late</v>
          </cell>
          <cell r="BC706" t="str">
            <v/>
          </cell>
          <cell r="BD706">
            <v>0</v>
          </cell>
          <cell r="BE706">
            <v>0</v>
          </cell>
          <cell r="BF706">
            <v>0</v>
          </cell>
          <cell r="BG706">
            <v>0</v>
          </cell>
          <cell r="BH706">
            <v>0</v>
          </cell>
          <cell r="BI706">
            <v>0</v>
          </cell>
          <cell r="BJ706">
            <v>41173</v>
          </cell>
          <cell r="BK706">
            <v>41180</v>
          </cell>
          <cell r="BL706">
            <v>41172</v>
          </cell>
          <cell r="BM706">
            <v>41194</v>
          </cell>
          <cell r="BN706">
            <v>41218</v>
          </cell>
          <cell r="BO706">
            <v>41225</v>
          </cell>
          <cell r="BP706" t="str">
            <v>-</v>
          </cell>
          <cell r="BQ706" t="str">
            <v>-</v>
          </cell>
          <cell r="BR706" t="str">
            <v>X</v>
          </cell>
          <cell r="BS706" t="str">
            <v>-</v>
          </cell>
          <cell r="BT706" t="str">
            <v>-</v>
          </cell>
          <cell r="BU706">
            <v>41205</v>
          </cell>
          <cell r="BV706">
            <v>41205</v>
          </cell>
          <cell r="BW706">
            <v>0</v>
          </cell>
          <cell r="BX706">
            <v>0</v>
          </cell>
          <cell r="BY706">
            <v>0</v>
          </cell>
          <cell r="BZ706" t="str">
            <v>-</v>
          </cell>
          <cell r="CA706" t="str">
            <v>-</v>
          </cell>
          <cell r="CB706" t="str">
            <v>X</v>
          </cell>
          <cell r="CC706">
            <v>1</v>
          </cell>
          <cell r="CD706">
            <v>0</v>
          </cell>
          <cell r="CE706">
            <v>0</v>
          </cell>
          <cell r="CF706">
            <v>0</v>
          </cell>
          <cell r="CG706">
            <v>0</v>
          </cell>
          <cell r="CH706">
            <v>0</v>
          </cell>
          <cell r="CI706">
            <v>0</v>
          </cell>
          <cell r="CJ706">
            <v>0</v>
          </cell>
          <cell r="CK706">
            <v>0</v>
          </cell>
          <cell r="CL706">
            <v>0</v>
          </cell>
          <cell r="CM706">
            <v>0</v>
          </cell>
          <cell r="CN706">
            <v>0</v>
          </cell>
          <cell r="CO706">
            <v>0</v>
          </cell>
        </row>
        <row r="707">
          <cell r="B707" t="str">
            <v>A2181672-01</v>
          </cell>
          <cell r="C707" t="str">
            <v>Invista</v>
          </cell>
          <cell r="D707" t="str">
            <v>DeRoo</v>
          </cell>
          <cell r="E707">
            <v>0</v>
          </cell>
          <cell r="F707" t="str">
            <v>Miller</v>
          </cell>
          <cell r="G707" t="str">
            <v>-</v>
          </cell>
          <cell r="H707" t="str">
            <v>Audrey</v>
          </cell>
          <cell r="I707">
            <v>3801047296</v>
          </cell>
          <cell r="J707">
            <v>0</v>
          </cell>
          <cell r="K707">
            <v>0</v>
          </cell>
          <cell r="L707">
            <v>0</v>
          </cell>
          <cell r="M707">
            <v>1</v>
          </cell>
          <cell r="N707" t="str">
            <v>LMV-321</v>
          </cell>
          <cell r="O707">
            <v>36640</v>
          </cell>
          <cell r="P707">
            <v>0</v>
          </cell>
          <cell r="Q707" t="str">
            <v>STD</v>
          </cell>
          <cell r="R707" t="str">
            <v>P8</v>
          </cell>
          <cell r="S707" t="str">
            <v>N</v>
          </cell>
          <cell r="T707" t="str">
            <v>Y</v>
          </cell>
          <cell r="U707">
            <v>0</v>
          </cell>
          <cell r="V707">
            <v>41149</v>
          </cell>
          <cell r="W707">
            <v>41204</v>
          </cell>
          <cell r="X707">
            <v>41204</v>
          </cell>
          <cell r="Y707">
            <v>0</v>
          </cell>
          <cell r="Z707">
            <v>41156</v>
          </cell>
          <cell r="AA707">
            <v>41156</v>
          </cell>
          <cell r="AB707">
            <v>41153</v>
          </cell>
          <cell r="AC707">
            <v>41204</v>
          </cell>
          <cell r="AD707">
            <v>41204</v>
          </cell>
          <cell r="AE707">
            <v>41158</v>
          </cell>
          <cell r="AF707">
            <v>41160</v>
          </cell>
          <cell r="AG707">
            <v>0</v>
          </cell>
          <cell r="AH707">
            <v>41174</v>
          </cell>
          <cell r="AI707" t="str">
            <v>-</v>
          </cell>
          <cell r="AJ707">
            <v>9</v>
          </cell>
          <cell r="AK707">
            <v>7.8571428571428568</v>
          </cell>
          <cell r="AL707">
            <v>0</v>
          </cell>
          <cell r="AM707">
            <v>0</v>
          </cell>
          <cell r="AN707">
            <v>0</v>
          </cell>
          <cell r="AO707">
            <v>0</v>
          </cell>
          <cell r="AP707">
            <v>0</v>
          </cell>
          <cell r="AQ707">
            <v>0</v>
          </cell>
          <cell r="AR707">
            <v>0</v>
          </cell>
          <cell r="AS707">
            <v>0</v>
          </cell>
          <cell r="AT707">
            <v>0</v>
          </cell>
          <cell r="AU707">
            <v>0</v>
          </cell>
          <cell r="AV707">
            <v>41169</v>
          </cell>
          <cell r="AW707">
            <v>0</v>
          </cell>
          <cell r="AX707">
            <v>41176</v>
          </cell>
          <cell r="AY707">
            <v>41225</v>
          </cell>
          <cell r="AZ707">
            <v>76</v>
          </cell>
          <cell r="BA707">
            <v>15</v>
          </cell>
          <cell r="BB707" t="str">
            <v>Late</v>
          </cell>
          <cell r="BC707" t="str">
            <v/>
          </cell>
          <cell r="BD707" t="str">
            <v>FOB</v>
          </cell>
          <cell r="BE707" t="str">
            <v>Arvada</v>
          </cell>
          <cell r="BF707" t="str">
            <v>USA</v>
          </cell>
          <cell r="BG707">
            <v>0</v>
          </cell>
          <cell r="BH707" t="str">
            <v>DK</v>
          </cell>
          <cell r="BI707">
            <v>0</v>
          </cell>
          <cell r="BJ707">
            <v>41156</v>
          </cell>
          <cell r="BK707">
            <v>41163</v>
          </cell>
          <cell r="BL707">
            <v>41155</v>
          </cell>
          <cell r="BM707">
            <v>41177</v>
          </cell>
          <cell r="BN707">
            <v>41218</v>
          </cell>
          <cell r="BO707">
            <v>41225</v>
          </cell>
          <cell r="BP707" t="str">
            <v>x</v>
          </cell>
          <cell r="BQ707" t="str">
            <v>x</v>
          </cell>
          <cell r="BR707" t="str">
            <v>x</v>
          </cell>
          <cell r="BS707" t="str">
            <v>x</v>
          </cell>
          <cell r="BT707" t="str">
            <v>x</v>
          </cell>
          <cell r="BU707">
            <v>41381</v>
          </cell>
          <cell r="BV707">
            <v>41381</v>
          </cell>
          <cell r="BW707">
            <v>0</v>
          </cell>
          <cell r="BX707">
            <v>0</v>
          </cell>
          <cell r="BY707">
            <v>0</v>
          </cell>
          <cell r="BZ707" t="str">
            <v>x</v>
          </cell>
          <cell r="CA707" t="str">
            <v>x</v>
          </cell>
          <cell r="CB707" t="str">
            <v>x</v>
          </cell>
          <cell r="CC707">
            <v>1</v>
          </cell>
          <cell r="CD707">
            <v>0</v>
          </cell>
          <cell r="CE707">
            <v>0</v>
          </cell>
          <cell r="CF707">
            <v>0</v>
          </cell>
          <cell r="CG707">
            <v>0</v>
          </cell>
          <cell r="CH707">
            <v>0</v>
          </cell>
          <cell r="CI707">
            <v>0</v>
          </cell>
          <cell r="CJ707">
            <v>0</v>
          </cell>
          <cell r="CK707">
            <v>0</v>
          </cell>
          <cell r="CL707">
            <v>0</v>
          </cell>
          <cell r="CM707">
            <v>0</v>
          </cell>
          <cell r="CN707">
            <v>0</v>
          </cell>
          <cell r="CO707">
            <v>0</v>
          </cell>
        </row>
        <row r="708">
          <cell r="B708" t="str">
            <v>A2185844-01</v>
          </cell>
          <cell r="C708" t="str">
            <v>Chevron</v>
          </cell>
          <cell r="D708" t="str">
            <v>Rossacci</v>
          </cell>
          <cell r="E708">
            <v>0</v>
          </cell>
          <cell r="F708" t="str">
            <v>Miller</v>
          </cell>
          <cell r="G708" t="str">
            <v>-</v>
          </cell>
          <cell r="H708" t="str">
            <v>Shara</v>
          </cell>
          <cell r="I708">
            <v>10157424</v>
          </cell>
          <cell r="J708">
            <v>0</v>
          </cell>
          <cell r="K708">
            <v>0</v>
          </cell>
          <cell r="L708">
            <v>0</v>
          </cell>
          <cell r="M708">
            <v>1</v>
          </cell>
          <cell r="N708" t="str">
            <v>LMV-801</v>
          </cell>
          <cell r="O708">
            <v>21690</v>
          </cell>
          <cell r="P708">
            <v>0</v>
          </cell>
          <cell r="Q708" t="str">
            <v>STD</v>
          </cell>
          <cell r="R708" t="str">
            <v>PB</v>
          </cell>
          <cell r="S708" t="str">
            <v>N</v>
          </cell>
          <cell r="T708" t="str">
            <v>N</v>
          </cell>
          <cell r="U708">
            <v>0</v>
          </cell>
          <cell r="V708">
            <v>41159</v>
          </cell>
          <cell r="W708">
            <v>41212</v>
          </cell>
          <cell r="X708">
            <v>41232</v>
          </cell>
          <cell r="Y708">
            <v>0</v>
          </cell>
          <cell r="Z708">
            <v>41166</v>
          </cell>
          <cell r="AA708">
            <v>41166</v>
          </cell>
          <cell r="AB708">
            <v>41166</v>
          </cell>
          <cell r="AC708">
            <v>41120</v>
          </cell>
          <cell r="AD708">
            <v>41134</v>
          </cell>
          <cell r="AE708">
            <v>41157</v>
          </cell>
          <cell r="AF708">
            <v>41160</v>
          </cell>
          <cell r="AG708">
            <v>0</v>
          </cell>
          <cell r="AH708">
            <v>41202</v>
          </cell>
          <cell r="AI708" t="str">
            <v>-</v>
          </cell>
          <cell r="AJ708">
            <v>1</v>
          </cell>
          <cell r="AK708">
            <v>10.428571428571429</v>
          </cell>
          <cell r="AL708">
            <v>0</v>
          </cell>
          <cell r="AM708">
            <v>0</v>
          </cell>
          <cell r="AN708">
            <v>0</v>
          </cell>
          <cell r="AO708">
            <v>0</v>
          </cell>
          <cell r="AP708">
            <v>0</v>
          </cell>
          <cell r="AQ708">
            <v>0</v>
          </cell>
          <cell r="AR708">
            <v>0</v>
          </cell>
          <cell r="AS708">
            <v>0</v>
          </cell>
          <cell r="AT708">
            <v>0</v>
          </cell>
          <cell r="AU708">
            <v>0</v>
          </cell>
          <cell r="AV708">
            <v>41178</v>
          </cell>
          <cell r="AW708">
            <v>0</v>
          </cell>
          <cell r="AX708">
            <v>41186</v>
          </cell>
          <cell r="AY708">
            <v>41232</v>
          </cell>
          <cell r="AZ708">
            <v>73</v>
          </cell>
          <cell r="BA708">
            <v>14</v>
          </cell>
          <cell r="BB708" t="str">
            <v>Late</v>
          </cell>
          <cell r="BC708" t="str">
            <v/>
          </cell>
          <cell r="BD708" t="str">
            <v>FCA</v>
          </cell>
          <cell r="BE708" t="str">
            <v>Arvada</v>
          </cell>
          <cell r="BF708" t="str">
            <v>USA</v>
          </cell>
          <cell r="BG708">
            <v>0</v>
          </cell>
          <cell r="BH708" t="str">
            <v>DK</v>
          </cell>
          <cell r="BI708">
            <v>0</v>
          </cell>
          <cell r="BJ708">
            <v>41166</v>
          </cell>
          <cell r="BK708">
            <v>41173</v>
          </cell>
          <cell r="BL708">
            <v>41175</v>
          </cell>
          <cell r="BM708">
            <v>41187</v>
          </cell>
          <cell r="BN708">
            <v>41246</v>
          </cell>
          <cell r="BO708">
            <v>41253</v>
          </cell>
          <cell r="BP708" t="str">
            <v>X</v>
          </cell>
          <cell r="BQ708" t="str">
            <v>X</v>
          </cell>
          <cell r="BR708" t="str">
            <v>X</v>
          </cell>
          <cell r="BS708" t="str">
            <v>X</v>
          </cell>
          <cell r="BT708" t="str">
            <v>X</v>
          </cell>
          <cell r="BU708" t="str">
            <v>X</v>
          </cell>
          <cell r="BV708" t="str">
            <v>X</v>
          </cell>
          <cell r="BW708">
            <v>0</v>
          </cell>
          <cell r="BX708">
            <v>0</v>
          </cell>
          <cell r="BY708">
            <v>0</v>
          </cell>
          <cell r="BZ708" t="str">
            <v>X</v>
          </cell>
          <cell r="CA708" t="str">
            <v>X</v>
          </cell>
          <cell r="CB708" t="str">
            <v>X</v>
          </cell>
          <cell r="CC708">
            <v>1</v>
          </cell>
          <cell r="CD708">
            <v>0</v>
          </cell>
          <cell r="CE708">
            <v>0</v>
          </cell>
          <cell r="CF708">
            <v>0</v>
          </cell>
          <cell r="CG708">
            <v>0</v>
          </cell>
          <cell r="CH708">
            <v>0</v>
          </cell>
          <cell r="CI708">
            <v>0</v>
          </cell>
          <cell r="CJ708">
            <v>0</v>
          </cell>
          <cell r="CK708">
            <v>0</v>
          </cell>
          <cell r="CL708">
            <v>0</v>
          </cell>
          <cell r="CM708">
            <v>0</v>
          </cell>
          <cell r="CN708">
            <v>0</v>
          </cell>
          <cell r="CO708">
            <v>0</v>
          </cell>
        </row>
        <row r="709">
          <cell r="B709" t="str">
            <v>A2153546-01-02</v>
          </cell>
          <cell r="C709" t="str">
            <v>Dickson Process Systems</v>
          </cell>
          <cell r="D709" t="str">
            <v>Lothe</v>
          </cell>
          <cell r="E709">
            <v>0</v>
          </cell>
          <cell r="F709" t="str">
            <v>Miller</v>
          </cell>
          <cell r="G709" t="str">
            <v>-</v>
          </cell>
          <cell r="H709" t="str">
            <v>Audrey</v>
          </cell>
          <cell r="I709" t="str">
            <v>1400-002SC</v>
          </cell>
          <cell r="J709" t="str">
            <v>p-512a/b</v>
          </cell>
          <cell r="K709">
            <v>0</v>
          </cell>
          <cell r="L709">
            <v>0</v>
          </cell>
          <cell r="M709">
            <v>2</v>
          </cell>
          <cell r="N709" t="str">
            <v>LMV-801</v>
          </cell>
          <cell r="O709">
            <v>90360</v>
          </cell>
          <cell r="P709">
            <v>0</v>
          </cell>
          <cell r="Q709" t="str">
            <v>STD</v>
          </cell>
          <cell r="R709" t="str">
            <v>PB</v>
          </cell>
          <cell r="S709" t="str">
            <v>N</v>
          </cell>
          <cell r="T709" t="str">
            <v>N</v>
          </cell>
          <cell r="U709">
            <v>0</v>
          </cell>
          <cell r="V709">
            <v>41079</v>
          </cell>
          <cell r="W709">
            <v>41212</v>
          </cell>
          <cell r="X709">
            <v>41234</v>
          </cell>
          <cell r="Y709">
            <v>0</v>
          </cell>
          <cell r="Z709">
            <v>41086</v>
          </cell>
          <cell r="AA709">
            <v>41086</v>
          </cell>
          <cell r="AB709">
            <v>41086</v>
          </cell>
          <cell r="AC709">
            <v>41122</v>
          </cell>
          <cell r="AD709">
            <v>41136</v>
          </cell>
          <cell r="AE709">
            <v>41157</v>
          </cell>
          <cell r="AF709">
            <v>41160</v>
          </cell>
          <cell r="AG709">
            <v>0</v>
          </cell>
          <cell r="AH709">
            <v>41204</v>
          </cell>
          <cell r="AI709" t="str">
            <v>-</v>
          </cell>
          <cell r="AJ709">
            <v>59</v>
          </cell>
          <cell r="AK709">
            <v>22.142857142857142</v>
          </cell>
          <cell r="AL709">
            <v>0</v>
          </cell>
          <cell r="AM709">
            <v>0</v>
          </cell>
          <cell r="AN709">
            <v>0</v>
          </cell>
          <cell r="AO709">
            <v>0</v>
          </cell>
          <cell r="AP709">
            <v>0</v>
          </cell>
          <cell r="AQ709">
            <v>0</v>
          </cell>
          <cell r="AR709">
            <v>0</v>
          </cell>
          <cell r="AS709">
            <v>0</v>
          </cell>
          <cell r="AT709">
            <v>0</v>
          </cell>
          <cell r="AU709">
            <v>0</v>
          </cell>
          <cell r="AV709">
            <v>41150</v>
          </cell>
          <cell r="AW709">
            <v>0</v>
          </cell>
          <cell r="AX709">
            <v>41157</v>
          </cell>
          <cell r="AY709">
            <v>41234</v>
          </cell>
          <cell r="AZ709">
            <v>155</v>
          </cell>
          <cell r="BA709">
            <v>52</v>
          </cell>
          <cell r="BB709" t="str">
            <v>On-Time/Early</v>
          </cell>
          <cell r="BC709" t="str">
            <v/>
          </cell>
          <cell r="BD709" t="str">
            <v>FCA</v>
          </cell>
          <cell r="BE709" t="str">
            <v>ARVADA</v>
          </cell>
          <cell r="BF709" t="str">
            <v>USA</v>
          </cell>
          <cell r="BG709">
            <v>0</v>
          </cell>
          <cell r="BH709">
            <v>0</v>
          </cell>
          <cell r="BI709">
            <v>0</v>
          </cell>
          <cell r="BJ709">
            <v>41086</v>
          </cell>
          <cell r="BK709">
            <v>41093</v>
          </cell>
          <cell r="BL709">
            <v>41095</v>
          </cell>
          <cell r="BM709">
            <v>41107</v>
          </cell>
          <cell r="BN709">
            <v>41248</v>
          </cell>
          <cell r="BO709">
            <v>41255</v>
          </cell>
          <cell r="BP709" t="str">
            <v>x</v>
          </cell>
          <cell r="BQ709" t="str">
            <v>x</v>
          </cell>
          <cell r="BR709" t="str">
            <v>x</v>
          </cell>
          <cell r="BS709" t="str">
            <v>x</v>
          </cell>
          <cell r="BT709" t="str">
            <v>x</v>
          </cell>
          <cell r="BU709">
            <v>41369</v>
          </cell>
          <cell r="BV709">
            <v>41368</v>
          </cell>
          <cell r="BW709">
            <v>0</v>
          </cell>
          <cell r="BX709">
            <v>0</v>
          </cell>
          <cell r="BY709">
            <v>0</v>
          </cell>
          <cell r="BZ709" t="str">
            <v>x</v>
          </cell>
          <cell r="CA709" t="str">
            <v>x</v>
          </cell>
          <cell r="CB709" t="str">
            <v>x</v>
          </cell>
          <cell r="CC709">
            <v>1</v>
          </cell>
          <cell r="CD709">
            <v>0</v>
          </cell>
          <cell r="CE709">
            <v>0</v>
          </cell>
          <cell r="CF709">
            <v>0</v>
          </cell>
          <cell r="CG709">
            <v>0</v>
          </cell>
          <cell r="CH709">
            <v>0</v>
          </cell>
          <cell r="CI709">
            <v>0</v>
          </cell>
          <cell r="CJ709">
            <v>0</v>
          </cell>
          <cell r="CK709">
            <v>0</v>
          </cell>
          <cell r="CL709">
            <v>0</v>
          </cell>
          <cell r="CM709">
            <v>0</v>
          </cell>
          <cell r="CN709">
            <v>0</v>
          </cell>
          <cell r="CO709">
            <v>0</v>
          </cell>
        </row>
        <row r="710">
          <cell r="B710" t="str">
            <v>A2153546-03-04</v>
          </cell>
          <cell r="C710" t="str">
            <v>Dickson Process Systems</v>
          </cell>
          <cell r="D710" t="str">
            <v>Lothe</v>
          </cell>
          <cell r="E710">
            <v>0</v>
          </cell>
          <cell r="F710" t="str">
            <v>Miller</v>
          </cell>
          <cell r="G710" t="str">
            <v>-</v>
          </cell>
          <cell r="H710" t="str">
            <v>Audrey</v>
          </cell>
          <cell r="I710" t="str">
            <v>1400-002SC</v>
          </cell>
          <cell r="J710" t="str">
            <v>p-515a/b</v>
          </cell>
          <cell r="K710">
            <v>0</v>
          </cell>
          <cell r="L710">
            <v>0</v>
          </cell>
          <cell r="M710">
            <v>2</v>
          </cell>
          <cell r="N710" t="str">
            <v>LMV-801</v>
          </cell>
          <cell r="O710">
            <v>84456</v>
          </cell>
          <cell r="P710">
            <v>0</v>
          </cell>
          <cell r="Q710" t="str">
            <v>STD</v>
          </cell>
          <cell r="R710" t="str">
            <v>PB</v>
          </cell>
          <cell r="S710" t="str">
            <v>N</v>
          </cell>
          <cell r="T710" t="str">
            <v>N</v>
          </cell>
          <cell r="U710">
            <v>0</v>
          </cell>
          <cell r="V710">
            <v>41079</v>
          </cell>
          <cell r="W710">
            <v>41212</v>
          </cell>
          <cell r="X710">
            <v>41234</v>
          </cell>
          <cell r="Y710">
            <v>0</v>
          </cell>
          <cell r="Z710">
            <v>41086</v>
          </cell>
          <cell r="AA710">
            <v>41086</v>
          </cell>
          <cell r="AB710">
            <v>41086</v>
          </cell>
          <cell r="AC710">
            <v>41122</v>
          </cell>
          <cell r="AD710">
            <v>41136</v>
          </cell>
          <cell r="AE710">
            <v>41157</v>
          </cell>
          <cell r="AF710">
            <v>41160</v>
          </cell>
          <cell r="AG710">
            <v>0</v>
          </cell>
          <cell r="AH710">
            <v>41204</v>
          </cell>
          <cell r="AI710" t="str">
            <v>-</v>
          </cell>
          <cell r="AJ710">
            <v>59</v>
          </cell>
          <cell r="AK710">
            <v>22.142857142857142</v>
          </cell>
          <cell r="AL710">
            <v>0</v>
          </cell>
          <cell r="AM710">
            <v>0</v>
          </cell>
          <cell r="AN710">
            <v>0</v>
          </cell>
          <cell r="AO710">
            <v>0</v>
          </cell>
          <cell r="AP710">
            <v>0</v>
          </cell>
          <cell r="AQ710">
            <v>0</v>
          </cell>
          <cell r="AR710">
            <v>0</v>
          </cell>
          <cell r="AS710">
            <v>0</v>
          </cell>
          <cell r="AT710">
            <v>0</v>
          </cell>
          <cell r="AU710">
            <v>0</v>
          </cell>
          <cell r="AV710">
            <v>41171</v>
          </cell>
          <cell r="AW710">
            <v>0</v>
          </cell>
          <cell r="AX710">
            <v>41172</v>
          </cell>
          <cell r="AY710">
            <v>41234</v>
          </cell>
          <cell r="AZ710">
            <v>155</v>
          </cell>
          <cell r="BA710">
            <v>67</v>
          </cell>
          <cell r="BB710" t="str">
            <v>Late</v>
          </cell>
          <cell r="BC710" t="str">
            <v/>
          </cell>
          <cell r="BD710">
            <v>0</v>
          </cell>
          <cell r="BE710">
            <v>0</v>
          </cell>
          <cell r="BF710">
            <v>0</v>
          </cell>
          <cell r="BG710">
            <v>0</v>
          </cell>
          <cell r="BH710">
            <v>0</v>
          </cell>
          <cell r="BI710">
            <v>0</v>
          </cell>
          <cell r="BJ710">
            <v>41086</v>
          </cell>
          <cell r="BK710">
            <v>41093</v>
          </cell>
          <cell r="BL710">
            <v>41095</v>
          </cell>
          <cell r="BM710">
            <v>41107</v>
          </cell>
          <cell r="BN710">
            <v>41248</v>
          </cell>
          <cell r="BO710">
            <v>41255</v>
          </cell>
          <cell r="BP710" t="str">
            <v>x</v>
          </cell>
          <cell r="BQ710" t="str">
            <v>x</v>
          </cell>
          <cell r="BR710" t="str">
            <v>x</v>
          </cell>
          <cell r="BS710" t="str">
            <v>x</v>
          </cell>
          <cell r="BT710" t="str">
            <v>x</v>
          </cell>
          <cell r="BU710">
            <v>41369</v>
          </cell>
          <cell r="BV710">
            <v>41368</v>
          </cell>
          <cell r="BW710">
            <v>0</v>
          </cell>
          <cell r="BX710">
            <v>0</v>
          </cell>
          <cell r="BY710">
            <v>0</v>
          </cell>
          <cell r="BZ710" t="str">
            <v>x</v>
          </cell>
          <cell r="CA710" t="str">
            <v>x</v>
          </cell>
          <cell r="CB710" t="str">
            <v>x</v>
          </cell>
          <cell r="CC710">
            <v>1</v>
          </cell>
          <cell r="CD710">
            <v>0</v>
          </cell>
          <cell r="CE710">
            <v>0</v>
          </cell>
          <cell r="CF710">
            <v>0</v>
          </cell>
          <cell r="CG710">
            <v>0</v>
          </cell>
          <cell r="CH710">
            <v>0</v>
          </cell>
          <cell r="CI710">
            <v>0</v>
          </cell>
          <cell r="CJ710">
            <v>0</v>
          </cell>
          <cell r="CK710">
            <v>0</v>
          </cell>
          <cell r="CL710">
            <v>0</v>
          </cell>
          <cell r="CM710">
            <v>0</v>
          </cell>
          <cell r="CN710">
            <v>0</v>
          </cell>
          <cell r="CO710">
            <v>0</v>
          </cell>
        </row>
        <row r="711">
          <cell r="B711" t="str">
            <v>A2125897-09</v>
          </cell>
          <cell r="C711" t="str">
            <v>Hong Kong Honest</v>
          </cell>
          <cell r="D711" t="str">
            <v>Nelson</v>
          </cell>
          <cell r="E711">
            <v>0</v>
          </cell>
          <cell r="F711">
            <v>0</v>
          </cell>
          <cell r="G711">
            <v>0</v>
          </cell>
          <cell r="H711" t="str">
            <v>Shara</v>
          </cell>
          <cell r="I711" t="str">
            <v>SDY-12-01</v>
          </cell>
          <cell r="J711">
            <v>0</v>
          </cell>
          <cell r="K711">
            <v>0</v>
          </cell>
          <cell r="L711">
            <v>0</v>
          </cell>
          <cell r="M711">
            <v>1</v>
          </cell>
          <cell r="N711" t="str">
            <v>LMV331Z</v>
          </cell>
          <cell r="O711">
            <v>368415</v>
          </cell>
          <cell r="P711">
            <v>0</v>
          </cell>
          <cell r="Q711" t="str">
            <v>CPX</v>
          </cell>
          <cell r="R711" t="str">
            <v>PC</v>
          </cell>
          <cell r="S711" t="str">
            <v>N</v>
          </cell>
          <cell r="T711" t="str">
            <v>N</v>
          </cell>
          <cell r="U711">
            <v>0</v>
          </cell>
          <cell r="V711">
            <v>41011</v>
          </cell>
          <cell r="W711">
            <v>41221</v>
          </cell>
          <cell r="X711">
            <v>41239</v>
          </cell>
          <cell r="Y711">
            <v>0</v>
          </cell>
          <cell r="Z711">
            <v>41018</v>
          </cell>
          <cell r="AA711">
            <v>41018</v>
          </cell>
          <cell r="AB711">
            <v>41018</v>
          </cell>
          <cell r="AC711">
            <v>41127</v>
          </cell>
          <cell r="AD711">
            <v>41141</v>
          </cell>
          <cell r="AE711">
            <v>41159</v>
          </cell>
          <cell r="AF711">
            <v>41162</v>
          </cell>
          <cell r="AG711">
            <v>41194</v>
          </cell>
          <cell r="AH711">
            <v>41209</v>
          </cell>
          <cell r="AI711" t="str">
            <v>-</v>
          </cell>
          <cell r="AJ711">
            <v>108</v>
          </cell>
          <cell r="AK711">
            <v>32.571428571428569</v>
          </cell>
          <cell r="AL711">
            <v>0</v>
          </cell>
          <cell r="AM711">
            <v>0</v>
          </cell>
          <cell r="AN711">
            <v>0</v>
          </cell>
          <cell r="AO711">
            <v>0</v>
          </cell>
          <cell r="AP711">
            <v>0</v>
          </cell>
          <cell r="AQ711">
            <v>0</v>
          </cell>
          <cell r="AR711">
            <v>0</v>
          </cell>
          <cell r="AS711">
            <v>0</v>
          </cell>
          <cell r="AT711">
            <v>0</v>
          </cell>
          <cell r="AU711">
            <v>0</v>
          </cell>
          <cell r="AV711">
            <v>41201</v>
          </cell>
          <cell r="AW711">
            <v>0</v>
          </cell>
          <cell r="AX711">
            <v>41205</v>
          </cell>
          <cell r="AY711">
            <v>41262</v>
          </cell>
          <cell r="AZ711">
            <v>251</v>
          </cell>
          <cell r="BA711">
            <v>137</v>
          </cell>
          <cell r="BB711" t="str">
            <v>Late</v>
          </cell>
          <cell r="BC711" t="str">
            <v/>
          </cell>
          <cell r="BD711">
            <v>0</v>
          </cell>
          <cell r="BE711">
            <v>0</v>
          </cell>
          <cell r="BF711">
            <v>0</v>
          </cell>
          <cell r="BG711">
            <v>0</v>
          </cell>
          <cell r="BH711">
            <v>0</v>
          </cell>
          <cell r="BI711">
            <v>0</v>
          </cell>
          <cell r="BJ711">
            <v>41018</v>
          </cell>
          <cell r="BK711">
            <v>41025</v>
          </cell>
          <cell r="BL711">
            <v>41034</v>
          </cell>
          <cell r="BM711">
            <v>41039</v>
          </cell>
          <cell r="BN711">
            <v>41253</v>
          </cell>
          <cell r="BO711">
            <v>41260</v>
          </cell>
          <cell r="BP711" t="str">
            <v>X</v>
          </cell>
          <cell r="BQ711" t="str">
            <v>X</v>
          </cell>
          <cell r="BR711" t="str">
            <v>X</v>
          </cell>
          <cell r="BS711" t="str">
            <v>X</v>
          </cell>
          <cell r="BT711" t="str">
            <v>X</v>
          </cell>
          <cell r="BU711">
            <v>41631</v>
          </cell>
          <cell r="BV711" t="str">
            <v>X</v>
          </cell>
          <cell r="BW711">
            <v>0</v>
          </cell>
          <cell r="BX711">
            <v>0</v>
          </cell>
          <cell r="BY711">
            <v>0</v>
          </cell>
          <cell r="BZ711">
            <v>0</v>
          </cell>
          <cell r="CA711">
            <v>0</v>
          </cell>
          <cell r="CB711">
            <v>0</v>
          </cell>
          <cell r="CC711">
            <v>1</v>
          </cell>
          <cell r="CD711">
            <v>0</v>
          </cell>
          <cell r="CE711">
            <v>0</v>
          </cell>
          <cell r="CF711">
            <v>0</v>
          </cell>
          <cell r="CG711">
            <v>0</v>
          </cell>
          <cell r="CH711">
            <v>0</v>
          </cell>
          <cell r="CI711">
            <v>0</v>
          </cell>
          <cell r="CJ711">
            <v>0</v>
          </cell>
          <cell r="CK711">
            <v>0</v>
          </cell>
          <cell r="CL711">
            <v>0</v>
          </cell>
          <cell r="CM711">
            <v>0</v>
          </cell>
          <cell r="CN711">
            <v>0</v>
          </cell>
          <cell r="CO711">
            <v>0</v>
          </cell>
        </row>
        <row r="712">
          <cell r="B712" t="str">
            <v>A2125897-03-04</v>
          </cell>
          <cell r="C712" t="str">
            <v>Hong Kong Honest</v>
          </cell>
          <cell r="D712" t="str">
            <v>Nelson</v>
          </cell>
          <cell r="E712">
            <v>0</v>
          </cell>
          <cell r="F712">
            <v>0</v>
          </cell>
          <cell r="G712">
            <v>0</v>
          </cell>
          <cell r="H712" t="str">
            <v>Shara</v>
          </cell>
          <cell r="I712" t="str">
            <v>SDY-12-01</v>
          </cell>
          <cell r="J712">
            <v>0</v>
          </cell>
          <cell r="K712">
            <v>0</v>
          </cell>
          <cell r="L712">
            <v>0</v>
          </cell>
          <cell r="M712">
            <v>2</v>
          </cell>
          <cell r="N712" t="str">
            <v>LMV322Z</v>
          </cell>
          <cell r="O712">
            <v>231257</v>
          </cell>
          <cell r="P712">
            <v>0</v>
          </cell>
          <cell r="Q712" t="str">
            <v>CPX</v>
          </cell>
          <cell r="R712" t="str">
            <v>PC</v>
          </cell>
          <cell r="S712" t="str">
            <v>N</v>
          </cell>
          <cell r="T712" t="str">
            <v>N</v>
          </cell>
          <cell r="U712">
            <v>0</v>
          </cell>
          <cell r="V712">
            <v>41011</v>
          </cell>
          <cell r="W712">
            <v>41221</v>
          </cell>
          <cell r="X712">
            <v>41251</v>
          </cell>
          <cell r="Y712">
            <v>0</v>
          </cell>
          <cell r="Z712">
            <v>41018</v>
          </cell>
          <cell r="AA712">
            <v>41018</v>
          </cell>
          <cell r="AB712">
            <v>41018</v>
          </cell>
          <cell r="AC712">
            <v>41139</v>
          </cell>
          <cell r="AD712">
            <v>41153</v>
          </cell>
          <cell r="AE712">
            <v>41159</v>
          </cell>
          <cell r="AF712">
            <v>41162</v>
          </cell>
          <cell r="AG712">
            <v>41194</v>
          </cell>
          <cell r="AH712">
            <v>41221</v>
          </cell>
          <cell r="AI712" t="str">
            <v>-</v>
          </cell>
          <cell r="AJ712">
            <v>108</v>
          </cell>
          <cell r="AK712">
            <v>34.285714285714285</v>
          </cell>
          <cell r="AL712">
            <v>0</v>
          </cell>
          <cell r="AM712">
            <v>0</v>
          </cell>
          <cell r="AN712">
            <v>0</v>
          </cell>
          <cell r="AO712">
            <v>0</v>
          </cell>
          <cell r="AP712">
            <v>0</v>
          </cell>
          <cell r="AQ712">
            <v>0</v>
          </cell>
          <cell r="AR712">
            <v>0</v>
          </cell>
          <cell r="AS712">
            <v>0</v>
          </cell>
          <cell r="AT712">
            <v>0</v>
          </cell>
          <cell r="AU712">
            <v>0</v>
          </cell>
          <cell r="AV712">
            <v>41201</v>
          </cell>
          <cell r="AW712">
            <v>0</v>
          </cell>
          <cell r="AX712">
            <v>41206</v>
          </cell>
          <cell r="AY712">
            <v>41261</v>
          </cell>
          <cell r="AZ712">
            <v>250</v>
          </cell>
          <cell r="BA712">
            <v>137</v>
          </cell>
          <cell r="BB712" t="str">
            <v>Late</v>
          </cell>
          <cell r="BC712" t="str">
            <v/>
          </cell>
          <cell r="BD712">
            <v>0</v>
          </cell>
          <cell r="BE712">
            <v>0</v>
          </cell>
          <cell r="BF712">
            <v>0</v>
          </cell>
          <cell r="BG712">
            <v>0</v>
          </cell>
          <cell r="BH712">
            <v>0</v>
          </cell>
          <cell r="BI712">
            <v>0</v>
          </cell>
          <cell r="BJ712">
            <v>41018</v>
          </cell>
          <cell r="BK712">
            <v>41025</v>
          </cell>
          <cell r="BL712">
            <v>41034</v>
          </cell>
          <cell r="BM712">
            <v>41039</v>
          </cell>
          <cell r="BN712">
            <v>41265</v>
          </cell>
          <cell r="BO712">
            <v>41272</v>
          </cell>
          <cell r="BP712" t="str">
            <v>X</v>
          </cell>
          <cell r="BQ712" t="str">
            <v>X</v>
          </cell>
          <cell r="BR712" t="str">
            <v>X</v>
          </cell>
          <cell r="BS712" t="str">
            <v>X</v>
          </cell>
          <cell r="BT712" t="str">
            <v>X</v>
          </cell>
          <cell r="BU712" t="str">
            <v>X</v>
          </cell>
          <cell r="BV712" t="str">
            <v>X</v>
          </cell>
          <cell r="BW712">
            <v>0</v>
          </cell>
          <cell r="BX712">
            <v>0</v>
          </cell>
          <cell r="BY712">
            <v>0</v>
          </cell>
          <cell r="BZ712" t="str">
            <v>X</v>
          </cell>
          <cell r="CA712" t="str">
            <v>X</v>
          </cell>
          <cell r="CB712" t="str">
            <v>X</v>
          </cell>
          <cell r="CC712">
            <v>1</v>
          </cell>
          <cell r="CD712">
            <v>0</v>
          </cell>
          <cell r="CE712">
            <v>0</v>
          </cell>
          <cell r="CF712">
            <v>0</v>
          </cell>
          <cell r="CG712">
            <v>0</v>
          </cell>
          <cell r="CH712">
            <v>0</v>
          </cell>
          <cell r="CI712">
            <v>0</v>
          </cell>
          <cell r="CJ712">
            <v>0</v>
          </cell>
          <cell r="CK712">
            <v>0</v>
          </cell>
          <cell r="CL712">
            <v>0</v>
          </cell>
          <cell r="CM712">
            <v>0</v>
          </cell>
          <cell r="CN712">
            <v>0</v>
          </cell>
          <cell r="CO712">
            <v>0</v>
          </cell>
        </row>
        <row r="713">
          <cell r="B713" t="str">
            <v>A2125897-05-06</v>
          </cell>
          <cell r="C713" t="str">
            <v>Hong Kong Honest</v>
          </cell>
          <cell r="D713" t="str">
            <v>Nelson</v>
          </cell>
          <cell r="E713">
            <v>0</v>
          </cell>
          <cell r="F713">
            <v>0</v>
          </cell>
          <cell r="G713">
            <v>0</v>
          </cell>
          <cell r="H713" t="str">
            <v>Shara</v>
          </cell>
          <cell r="I713" t="str">
            <v>SDY-12-01</v>
          </cell>
          <cell r="J713">
            <v>0</v>
          </cell>
          <cell r="K713">
            <v>0</v>
          </cell>
          <cell r="L713">
            <v>0</v>
          </cell>
          <cell r="M713">
            <v>2</v>
          </cell>
          <cell r="N713" t="str">
            <v>LMV322Z</v>
          </cell>
          <cell r="O713">
            <v>249615</v>
          </cell>
          <cell r="P713">
            <v>0</v>
          </cell>
          <cell r="Q713" t="str">
            <v>CPX</v>
          </cell>
          <cell r="R713" t="str">
            <v>PC</v>
          </cell>
          <cell r="S713" t="str">
            <v>N</v>
          </cell>
          <cell r="T713" t="str">
            <v>N</v>
          </cell>
          <cell r="U713">
            <v>0</v>
          </cell>
          <cell r="V713">
            <v>41011</v>
          </cell>
          <cell r="W713">
            <v>41221</v>
          </cell>
          <cell r="X713">
            <v>41251</v>
          </cell>
          <cell r="Y713">
            <v>0</v>
          </cell>
          <cell r="Z713">
            <v>41018</v>
          </cell>
          <cell r="AA713">
            <v>41018</v>
          </cell>
          <cell r="AB713">
            <v>41018</v>
          </cell>
          <cell r="AC713">
            <v>41139</v>
          </cell>
          <cell r="AD713">
            <v>41153</v>
          </cell>
          <cell r="AE713">
            <v>41159</v>
          </cell>
          <cell r="AF713">
            <v>41162</v>
          </cell>
          <cell r="AG713">
            <v>41194</v>
          </cell>
          <cell r="AH713">
            <v>41221</v>
          </cell>
          <cell r="AI713" t="str">
            <v>-</v>
          </cell>
          <cell r="AJ713">
            <v>108</v>
          </cell>
          <cell r="AK713">
            <v>34.285714285714285</v>
          </cell>
          <cell r="AL713">
            <v>0</v>
          </cell>
          <cell r="AM713">
            <v>0</v>
          </cell>
          <cell r="AN713">
            <v>0</v>
          </cell>
          <cell r="AO713">
            <v>0</v>
          </cell>
          <cell r="AP713">
            <v>0</v>
          </cell>
          <cell r="AQ713">
            <v>0</v>
          </cell>
          <cell r="AR713">
            <v>0</v>
          </cell>
          <cell r="AS713">
            <v>0</v>
          </cell>
          <cell r="AT713">
            <v>0</v>
          </cell>
          <cell r="AU713">
            <v>0</v>
          </cell>
          <cell r="AV713">
            <v>41201</v>
          </cell>
          <cell r="AW713">
            <v>0</v>
          </cell>
          <cell r="AX713">
            <v>41207</v>
          </cell>
          <cell r="AY713">
            <v>41261</v>
          </cell>
          <cell r="AZ713">
            <v>250</v>
          </cell>
          <cell r="BA713">
            <v>137</v>
          </cell>
          <cell r="BB713" t="str">
            <v>Late</v>
          </cell>
          <cell r="BC713" t="str">
            <v/>
          </cell>
          <cell r="BD713">
            <v>0</v>
          </cell>
          <cell r="BE713">
            <v>0</v>
          </cell>
          <cell r="BF713">
            <v>0</v>
          </cell>
          <cell r="BG713">
            <v>0</v>
          </cell>
          <cell r="BH713">
            <v>0</v>
          </cell>
          <cell r="BI713">
            <v>0</v>
          </cell>
          <cell r="BJ713">
            <v>41018</v>
          </cell>
          <cell r="BK713">
            <v>41025</v>
          </cell>
          <cell r="BL713">
            <v>41034</v>
          </cell>
          <cell r="BM713">
            <v>41039</v>
          </cell>
          <cell r="BN713">
            <v>41265</v>
          </cell>
          <cell r="BO713">
            <v>41272</v>
          </cell>
          <cell r="BP713" t="str">
            <v>X</v>
          </cell>
          <cell r="BQ713" t="str">
            <v>X</v>
          </cell>
          <cell r="BR713" t="str">
            <v>X</v>
          </cell>
          <cell r="BS713" t="str">
            <v>X</v>
          </cell>
          <cell r="BT713" t="str">
            <v>X</v>
          </cell>
          <cell r="BU713" t="str">
            <v>X</v>
          </cell>
          <cell r="BV713" t="str">
            <v>X</v>
          </cell>
          <cell r="BW713">
            <v>0</v>
          </cell>
          <cell r="BX713">
            <v>0</v>
          </cell>
          <cell r="BY713">
            <v>0</v>
          </cell>
          <cell r="BZ713" t="str">
            <v>X</v>
          </cell>
          <cell r="CA713" t="str">
            <v>X</v>
          </cell>
          <cell r="CB713" t="str">
            <v>X</v>
          </cell>
          <cell r="CC713">
            <v>1</v>
          </cell>
          <cell r="CD713">
            <v>0</v>
          </cell>
          <cell r="CE713">
            <v>0</v>
          </cell>
          <cell r="CF713">
            <v>0</v>
          </cell>
          <cell r="CG713">
            <v>0</v>
          </cell>
          <cell r="CH713">
            <v>0</v>
          </cell>
          <cell r="CI713">
            <v>0</v>
          </cell>
          <cell r="CJ713">
            <v>0</v>
          </cell>
          <cell r="CK713">
            <v>0</v>
          </cell>
          <cell r="CL713">
            <v>0</v>
          </cell>
          <cell r="CM713">
            <v>0</v>
          </cell>
          <cell r="CN713">
            <v>0</v>
          </cell>
          <cell r="CO713">
            <v>0</v>
          </cell>
        </row>
        <row r="714">
          <cell r="B714" t="str">
            <v>A2125897-01-02</v>
          </cell>
          <cell r="C714" t="str">
            <v>Hong Kong Honest</v>
          </cell>
          <cell r="D714" t="str">
            <v>Nelson</v>
          </cell>
          <cell r="E714">
            <v>0</v>
          </cell>
          <cell r="F714">
            <v>0</v>
          </cell>
          <cell r="G714">
            <v>0</v>
          </cell>
          <cell r="H714" t="str">
            <v>Shara</v>
          </cell>
          <cell r="I714" t="str">
            <v>SDY-12-01</v>
          </cell>
          <cell r="J714">
            <v>0</v>
          </cell>
          <cell r="K714">
            <v>0</v>
          </cell>
          <cell r="L714">
            <v>0</v>
          </cell>
          <cell r="M714">
            <v>2</v>
          </cell>
          <cell r="N714" t="str">
            <v>LMV322Z</v>
          </cell>
          <cell r="O714">
            <v>231257</v>
          </cell>
          <cell r="P714">
            <v>0</v>
          </cell>
          <cell r="Q714" t="str">
            <v>CPX</v>
          </cell>
          <cell r="R714" t="str">
            <v>PC</v>
          </cell>
          <cell r="S714" t="str">
            <v>N</v>
          </cell>
          <cell r="T714" t="str">
            <v>N</v>
          </cell>
          <cell r="U714">
            <v>0</v>
          </cell>
          <cell r="V714">
            <v>41011</v>
          </cell>
          <cell r="W714">
            <v>41221</v>
          </cell>
          <cell r="X714">
            <v>41251</v>
          </cell>
          <cell r="Y714">
            <v>0</v>
          </cell>
          <cell r="Z714">
            <v>41018</v>
          </cell>
          <cell r="AA714">
            <v>41018</v>
          </cell>
          <cell r="AB714">
            <v>41018</v>
          </cell>
          <cell r="AC714">
            <v>41139</v>
          </cell>
          <cell r="AD714">
            <v>41153</v>
          </cell>
          <cell r="AE714">
            <v>41159</v>
          </cell>
          <cell r="AF714">
            <v>41162</v>
          </cell>
          <cell r="AG714">
            <v>41194</v>
          </cell>
          <cell r="AH714">
            <v>41221</v>
          </cell>
          <cell r="AI714" t="str">
            <v>-</v>
          </cell>
          <cell r="AJ714">
            <v>108</v>
          </cell>
          <cell r="AK714">
            <v>34.285714285714285</v>
          </cell>
          <cell r="AL714">
            <v>0</v>
          </cell>
          <cell r="AM714">
            <v>0</v>
          </cell>
          <cell r="AN714">
            <v>0</v>
          </cell>
          <cell r="AO714">
            <v>0</v>
          </cell>
          <cell r="AP714">
            <v>0</v>
          </cell>
          <cell r="AQ714">
            <v>0</v>
          </cell>
          <cell r="AR714">
            <v>0</v>
          </cell>
          <cell r="AS714">
            <v>0</v>
          </cell>
          <cell r="AT714">
            <v>0</v>
          </cell>
          <cell r="AU714">
            <v>0</v>
          </cell>
          <cell r="AV714">
            <v>41201</v>
          </cell>
          <cell r="AW714">
            <v>0</v>
          </cell>
          <cell r="AX714">
            <v>41208</v>
          </cell>
          <cell r="AY714">
            <v>41261</v>
          </cell>
          <cell r="AZ714">
            <v>250</v>
          </cell>
          <cell r="BA714">
            <v>137</v>
          </cell>
          <cell r="BB714" t="str">
            <v>Late</v>
          </cell>
          <cell r="BC714" t="str">
            <v/>
          </cell>
          <cell r="BD714">
            <v>0</v>
          </cell>
          <cell r="BE714">
            <v>0</v>
          </cell>
          <cell r="BF714">
            <v>0</v>
          </cell>
          <cell r="BG714">
            <v>0</v>
          </cell>
          <cell r="BH714">
            <v>0</v>
          </cell>
          <cell r="BI714">
            <v>0</v>
          </cell>
          <cell r="BJ714">
            <v>41018</v>
          </cell>
          <cell r="BK714">
            <v>41025</v>
          </cell>
          <cell r="BL714">
            <v>41034</v>
          </cell>
          <cell r="BM714">
            <v>41039</v>
          </cell>
          <cell r="BN714">
            <v>41265</v>
          </cell>
          <cell r="BO714">
            <v>41272</v>
          </cell>
          <cell r="BP714" t="str">
            <v>X</v>
          </cell>
          <cell r="BQ714" t="str">
            <v>X</v>
          </cell>
          <cell r="BR714" t="str">
            <v>X</v>
          </cell>
          <cell r="BS714" t="str">
            <v>X</v>
          </cell>
          <cell r="BT714" t="str">
            <v>X</v>
          </cell>
          <cell r="BU714" t="str">
            <v>X</v>
          </cell>
          <cell r="BV714" t="str">
            <v>X</v>
          </cell>
          <cell r="BW714">
            <v>0</v>
          </cell>
          <cell r="BX714">
            <v>0</v>
          </cell>
          <cell r="BY714">
            <v>0</v>
          </cell>
          <cell r="BZ714" t="str">
            <v>X</v>
          </cell>
          <cell r="CA714" t="str">
            <v>X</v>
          </cell>
          <cell r="CB714" t="str">
            <v>X</v>
          </cell>
          <cell r="CC714">
            <v>1</v>
          </cell>
          <cell r="CD714">
            <v>0</v>
          </cell>
          <cell r="CE714">
            <v>0</v>
          </cell>
          <cell r="CF714">
            <v>0</v>
          </cell>
          <cell r="CG714">
            <v>0</v>
          </cell>
          <cell r="CH714">
            <v>0</v>
          </cell>
          <cell r="CI714">
            <v>0</v>
          </cell>
          <cell r="CJ714">
            <v>0</v>
          </cell>
          <cell r="CK714">
            <v>0</v>
          </cell>
          <cell r="CL714">
            <v>0</v>
          </cell>
          <cell r="CM714">
            <v>0</v>
          </cell>
          <cell r="CN714">
            <v>0</v>
          </cell>
          <cell r="CO714">
            <v>0</v>
          </cell>
        </row>
        <row r="715">
          <cell r="B715" t="str">
            <v>A2125897-07-08</v>
          </cell>
          <cell r="C715" t="str">
            <v>Hong Kong Honest</v>
          </cell>
          <cell r="D715" t="str">
            <v>Nelson</v>
          </cell>
          <cell r="E715">
            <v>0</v>
          </cell>
          <cell r="F715">
            <v>0</v>
          </cell>
          <cell r="G715">
            <v>0</v>
          </cell>
          <cell r="H715" t="str">
            <v>Shara</v>
          </cell>
          <cell r="I715" t="str">
            <v>SDY-12-01</v>
          </cell>
          <cell r="J715">
            <v>0</v>
          </cell>
          <cell r="K715">
            <v>0</v>
          </cell>
          <cell r="L715">
            <v>0</v>
          </cell>
          <cell r="M715">
            <v>2</v>
          </cell>
          <cell r="N715" t="str">
            <v>LMV322Z</v>
          </cell>
          <cell r="O715">
            <v>271385</v>
          </cell>
          <cell r="P715">
            <v>0</v>
          </cell>
          <cell r="Q715" t="str">
            <v>CPX</v>
          </cell>
          <cell r="R715" t="str">
            <v>PC</v>
          </cell>
          <cell r="S715" t="str">
            <v>N</v>
          </cell>
          <cell r="T715" t="str">
            <v>N</v>
          </cell>
          <cell r="U715">
            <v>0</v>
          </cell>
          <cell r="V715">
            <v>41011</v>
          </cell>
          <cell r="W715">
            <v>41221</v>
          </cell>
          <cell r="X715">
            <v>41251</v>
          </cell>
          <cell r="Y715">
            <v>0</v>
          </cell>
          <cell r="Z715">
            <v>41018</v>
          </cell>
          <cell r="AA715">
            <v>41018</v>
          </cell>
          <cell r="AB715">
            <v>41018</v>
          </cell>
          <cell r="AC715">
            <v>41139</v>
          </cell>
          <cell r="AD715">
            <v>41153</v>
          </cell>
          <cell r="AE715">
            <v>41159</v>
          </cell>
          <cell r="AF715">
            <v>41162</v>
          </cell>
          <cell r="AG715">
            <v>41194</v>
          </cell>
          <cell r="AH715">
            <v>41221</v>
          </cell>
          <cell r="AI715" t="str">
            <v>-</v>
          </cell>
          <cell r="AJ715">
            <v>108</v>
          </cell>
          <cell r="AK715">
            <v>34.285714285714285</v>
          </cell>
          <cell r="AL715">
            <v>0</v>
          </cell>
          <cell r="AM715">
            <v>0</v>
          </cell>
          <cell r="AN715">
            <v>0</v>
          </cell>
          <cell r="AO715">
            <v>0</v>
          </cell>
          <cell r="AP715">
            <v>0</v>
          </cell>
          <cell r="AQ715">
            <v>0</v>
          </cell>
          <cell r="AR715">
            <v>0</v>
          </cell>
          <cell r="AS715">
            <v>0</v>
          </cell>
          <cell r="AT715">
            <v>0</v>
          </cell>
          <cell r="AU715">
            <v>0</v>
          </cell>
          <cell r="AV715">
            <v>41201</v>
          </cell>
          <cell r="AW715">
            <v>0</v>
          </cell>
          <cell r="AX715">
            <v>41207</v>
          </cell>
          <cell r="AY715">
            <v>41261</v>
          </cell>
          <cell r="AZ715">
            <v>250</v>
          </cell>
          <cell r="BA715">
            <v>137</v>
          </cell>
          <cell r="BB715" t="str">
            <v>Late</v>
          </cell>
          <cell r="BC715" t="str">
            <v/>
          </cell>
          <cell r="BD715">
            <v>0</v>
          </cell>
          <cell r="BE715">
            <v>0</v>
          </cell>
          <cell r="BF715">
            <v>0</v>
          </cell>
          <cell r="BG715">
            <v>0</v>
          </cell>
          <cell r="BH715">
            <v>0</v>
          </cell>
          <cell r="BI715">
            <v>0</v>
          </cell>
          <cell r="BJ715">
            <v>41018</v>
          </cell>
          <cell r="BK715">
            <v>41025</v>
          </cell>
          <cell r="BL715">
            <v>41034</v>
          </cell>
          <cell r="BM715">
            <v>41039</v>
          </cell>
          <cell r="BN715">
            <v>41265</v>
          </cell>
          <cell r="BO715">
            <v>41272</v>
          </cell>
          <cell r="BP715" t="str">
            <v>X</v>
          </cell>
          <cell r="BQ715" t="str">
            <v>X</v>
          </cell>
          <cell r="BR715" t="str">
            <v>X</v>
          </cell>
          <cell r="BS715" t="str">
            <v>X</v>
          </cell>
          <cell r="BT715" t="str">
            <v>X</v>
          </cell>
          <cell r="BU715">
            <v>41631</v>
          </cell>
          <cell r="BV715" t="str">
            <v>X</v>
          </cell>
          <cell r="BW715">
            <v>0</v>
          </cell>
          <cell r="BX715">
            <v>0</v>
          </cell>
          <cell r="BY715">
            <v>0</v>
          </cell>
          <cell r="BZ715">
            <v>0</v>
          </cell>
          <cell r="CA715">
            <v>0</v>
          </cell>
          <cell r="CB715">
            <v>0</v>
          </cell>
          <cell r="CC715">
            <v>1</v>
          </cell>
          <cell r="CD715">
            <v>0</v>
          </cell>
          <cell r="CE715">
            <v>0</v>
          </cell>
          <cell r="CF715">
            <v>0</v>
          </cell>
          <cell r="CG715">
            <v>0</v>
          </cell>
          <cell r="CH715">
            <v>0</v>
          </cell>
          <cell r="CI715">
            <v>0</v>
          </cell>
          <cell r="CJ715">
            <v>0</v>
          </cell>
          <cell r="CK715">
            <v>0</v>
          </cell>
          <cell r="CL715">
            <v>0</v>
          </cell>
          <cell r="CM715">
            <v>0</v>
          </cell>
          <cell r="CN715">
            <v>0</v>
          </cell>
          <cell r="CO715">
            <v>0</v>
          </cell>
        </row>
        <row r="716">
          <cell r="B716" t="str">
            <v>A2180611-01</v>
          </cell>
          <cell r="C716" t="str">
            <v>DXP Enterprises, Inc.</v>
          </cell>
          <cell r="D716" t="str">
            <v>Boening</v>
          </cell>
          <cell r="E716">
            <v>0</v>
          </cell>
          <cell r="F716" t="str">
            <v>Miller</v>
          </cell>
          <cell r="G716" t="str">
            <v>-</v>
          </cell>
          <cell r="H716" t="str">
            <v>Kursten</v>
          </cell>
          <cell r="I716">
            <v>2376749</v>
          </cell>
          <cell r="J716">
            <v>0</v>
          </cell>
          <cell r="K716">
            <v>0</v>
          </cell>
          <cell r="L716">
            <v>0</v>
          </cell>
          <cell r="M716">
            <v>1</v>
          </cell>
          <cell r="N716" t="str">
            <v>LMV-801</v>
          </cell>
          <cell r="O716">
            <v>37489.33</v>
          </cell>
          <cell r="P716">
            <v>0</v>
          </cell>
          <cell r="Q716" t="str">
            <v>FLT</v>
          </cell>
          <cell r="R716" t="str">
            <v>PA</v>
          </cell>
          <cell r="S716" t="str">
            <v>N</v>
          </cell>
          <cell r="T716" t="str">
            <v>N</v>
          </cell>
          <cell r="U716">
            <v>0</v>
          </cell>
          <cell r="V716">
            <v>41145</v>
          </cell>
          <cell r="W716">
            <v>41208</v>
          </cell>
          <cell r="X716">
            <v>41229</v>
          </cell>
          <cell r="Y716">
            <v>0</v>
          </cell>
          <cell r="Z716">
            <v>41152</v>
          </cell>
          <cell r="AA716">
            <v>41152</v>
          </cell>
          <cell r="AB716">
            <v>41152</v>
          </cell>
          <cell r="AC716">
            <v>41117</v>
          </cell>
          <cell r="AD716">
            <v>41131</v>
          </cell>
          <cell r="AE716">
            <v>41160</v>
          </cell>
          <cell r="AF716">
            <v>41163</v>
          </cell>
          <cell r="AG716">
            <v>0</v>
          </cell>
          <cell r="AH716">
            <v>41199</v>
          </cell>
          <cell r="AI716" t="str">
            <v>-</v>
          </cell>
          <cell r="AJ716">
            <v>13</v>
          </cell>
          <cell r="AK716">
            <v>12</v>
          </cell>
          <cell r="AL716">
            <v>0</v>
          </cell>
          <cell r="AM716">
            <v>0</v>
          </cell>
          <cell r="AN716">
            <v>0</v>
          </cell>
          <cell r="AO716">
            <v>0</v>
          </cell>
          <cell r="AP716">
            <v>0</v>
          </cell>
          <cell r="AQ716">
            <v>0</v>
          </cell>
          <cell r="AR716">
            <v>0</v>
          </cell>
          <cell r="AS716">
            <v>0</v>
          </cell>
          <cell r="AT716">
            <v>0</v>
          </cell>
          <cell r="AU716">
            <v>0</v>
          </cell>
          <cell r="AV716">
            <v>41173</v>
          </cell>
          <cell r="AW716">
            <v>0</v>
          </cell>
          <cell r="AX716">
            <v>41177</v>
          </cell>
          <cell r="AY716">
            <v>41215</v>
          </cell>
          <cell r="AZ716">
            <v>70</v>
          </cell>
          <cell r="BA716">
            <v>21</v>
          </cell>
          <cell r="BB716" t="str">
            <v>Late</v>
          </cell>
          <cell r="BC716" t="str">
            <v/>
          </cell>
          <cell r="BD716" t="str">
            <v>EXW</v>
          </cell>
          <cell r="BE716">
            <v>0</v>
          </cell>
          <cell r="BF716" t="str">
            <v>USA</v>
          </cell>
          <cell r="BG716">
            <v>0</v>
          </cell>
          <cell r="BH716" t="str">
            <v>SI</v>
          </cell>
          <cell r="BI716">
            <v>0</v>
          </cell>
          <cell r="BJ716">
            <v>41152</v>
          </cell>
          <cell r="BK716">
            <v>41159</v>
          </cell>
          <cell r="BL716">
            <v>41159</v>
          </cell>
          <cell r="BM716">
            <v>41173</v>
          </cell>
          <cell r="BN716">
            <v>41243</v>
          </cell>
          <cell r="BO716">
            <v>41250</v>
          </cell>
          <cell r="BP716" t="str">
            <v>-</v>
          </cell>
          <cell r="BQ716" t="str">
            <v>-</v>
          </cell>
          <cell r="BR716" t="str">
            <v>X</v>
          </cell>
          <cell r="BS716" t="str">
            <v>-</v>
          </cell>
          <cell r="BT716" t="str">
            <v>-</v>
          </cell>
          <cell r="BU716">
            <v>41232</v>
          </cell>
          <cell r="BV716">
            <v>41232</v>
          </cell>
          <cell r="BW716">
            <v>0</v>
          </cell>
          <cell r="BX716">
            <v>0</v>
          </cell>
          <cell r="BY716">
            <v>0</v>
          </cell>
          <cell r="BZ716" t="str">
            <v>-</v>
          </cell>
          <cell r="CA716" t="str">
            <v>-</v>
          </cell>
          <cell r="CB716" t="str">
            <v>X</v>
          </cell>
          <cell r="CC716">
            <v>1</v>
          </cell>
          <cell r="CD716">
            <v>0</v>
          </cell>
          <cell r="CE716">
            <v>0</v>
          </cell>
          <cell r="CF716">
            <v>0</v>
          </cell>
          <cell r="CG716">
            <v>0</v>
          </cell>
          <cell r="CH716">
            <v>0</v>
          </cell>
          <cell r="CI716">
            <v>0</v>
          </cell>
          <cell r="CJ716">
            <v>0</v>
          </cell>
          <cell r="CK716">
            <v>0</v>
          </cell>
          <cell r="CL716">
            <v>0</v>
          </cell>
          <cell r="CM716">
            <v>0</v>
          </cell>
          <cell r="CN716">
            <v>0</v>
          </cell>
          <cell r="CO716">
            <v>0</v>
          </cell>
        </row>
        <row r="717">
          <cell r="B717" t="str">
            <v>C2109756-01</v>
          </cell>
          <cell r="C717" t="str">
            <v>Exterran</v>
          </cell>
          <cell r="D717" t="str">
            <v>Fox</v>
          </cell>
          <cell r="E717">
            <v>0</v>
          </cell>
          <cell r="F717">
            <v>0</v>
          </cell>
          <cell r="G717">
            <v>0</v>
          </cell>
          <cell r="H717" t="str">
            <v>Michelle</v>
          </cell>
          <cell r="I717">
            <v>5287315</v>
          </cell>
          <cell r="J717" t="str">
            <v>C-111</v>
          </cell>
          <cell r="K717">
            <v>0</v>
          </cell>
          <cell r="L717">
            <v>0</v>
          </cell>
          <cell r="M717">
            <v>1</v>
          </cell>
          <cell r="N717" t="str">
            <v>LMC311F</v>
          </cell>
          <cell r="O717">
            <v>158578.20000000001</v>
          </cell>
          <cell r="P717">
            <v>0</v>
          </cell>
          <cell r="Q717" t="str">
            <v>STD</v>
          </cell>
          <cell r="R717" t="str">
            <v>CA</v>
          </cell>
          <cell r="S717" t="str">
            <v>N</v>
          </cell>
          <cell r="T717" t="str">
            <v>N</v>
          </cell>
          <cell r="U717">
            <v>0</v>
          </cell>
          <cell r="V717">
            <v>40970</v>
          </cell>
          <cell r="W717">
            <v>41225</v>
          </cell>
          <cell r="X717">
            <v>41180</v>
          </cell>
          <cell r="Y717">
            <v>0</v>
          </cell>
          <cell r="Z717">
            <v>40977</v>
          </cell>
          <cell r="AA717">
            <v>40977</v>
          </cell>
          <cell r="AB717">
            <v>40984</v>
          </cell>
          <cell r="AC717">
            <v>41068</v>
          </cell>
          <cell r="AD717">
            <v>41082</v>
          </cell>
          <cell r="AE717">
            <v>41161</v>
          </cell>
          <cell r="AF717">
            <v>41165</v>
          </cell>
          <cell r="AG717">
            <v>0</v>
          </cell>
          <cell r="AH717">
            <v>41150</v>
          </cell>
          <cell r="AI717" t="str">
            <v>-</v>
          </cell>
          <cell r="AJ717">
            <v>140</v>
          </cell>
          <cell r="AK717">
            <v>30</v>
          </cell>
          <cell r="AL717">
            <v>0</v>
          </cell>
          <cell r="AM717">
            <v>0</v>
          </cell>
          <cell r="AN717">
            <v>0</v>
          </cell>
          <cell r="AO717">
            <v>0</v>
          </cell>
          <cell r="AP717">
            <v>0</v>
          </cell>
          <cell r="AQ717">
            <v>0</v>
          </cell>
          <cell r="AR717">
            <v>41141</v>
          </cell>
          <cell r="AS717">
            <v>0</v>
          </cell>
          <cell r="AT717">
            <v>0</v>
          </cell>
          <cell r="AU717">
            <v>0</v>
          </cell>
          <cell r="AV717">
            <v>41143</v>
          </cell>
          <cell r="AW717">
            <v>0</v>
          </cell>
          <cell r="AX717">
            <v>41148</v>
          </cell>
          <cell r="AY717">
            <v>41213</v>
          </cell>
          <cell r="AZ717">
            <v>243</v>
          </cell>
          <cell r="BA717">
            <v>124</v>
          </cell>
          <cell r="BB717" t="str">
            <v>On-Time/Early</v>
          </cell>
          <cell r="BC717" t="str">
            <v/>
          </cell>
          <cell r="BD717" t="str">
            <v>FCA</v>
          </cell>
          <cell r="BE717" t="str">
            <v>ARVADA</v>
          </cell>
          <cell r="BF717" t="str">
            <v>USA</v>
          </cell>
          <cell r="BG717">
            <v>0</v>
          </cell>
          <cell r="BH717" t="str">
            <v>SI</v>
          </cell>
          <cell r="BI717">
            <v>0</v>
          </cell>
          <cell r="BJ717">
            <v>40977</v>
          </cell>
          <cell r="BK717">
            <v>40984</v>
          </cell>
          <cell r="BL717">
            <v>40991</v>
          </cell>
          <cell r="BM717">
            <v>40998</v>
          </cell>
          <cell r="BN717">
            <v>41194</v>
          </cell>
          <cell r="BO717">
            <v>41201</v>
          </cell>
          <cell r="BP717" t="str">
            <v>X</v>
          </cell>
          <cell r="BQ717" t="str">
            <v>X</v>
          </cell>
          <cell r="BR717" t="str">
            <v>X</v>
          </cell>
          <cell r="BS717" t="str">
            <v>X</v>
          </cell>
          <cell r="BT717" t="str">
            <v>X</v>
          </cell>
          <cell r="BU717" t="str">
            <v>X</v>
          </cell>
          <cell r="BV717">
            <v>41213</v>
          </cell>
          <cell r="BW717">
            <v>0</v>
          </cell>
          <cell r="BX717">
            <v>0</v>
          </cell>
          <cell r="BY717">
            <v>0</v>
          </cell>
          <cell r="BZ717" t="str">
            <v>X</v>
          </cell>
          <cell r="CA717" t="str">
            <v>X</v>
          </cell>
          <cell r="CB717" t="str">
            <v>X</v>
          </cell>
          <cell r="CC717">
            <v>1</v>
          </cell>
          <cell r="CD717" t="str">
            <v>FD &amp; AM has been submitted</v>
          </cell>
          <cell r="CE717">
            <v>0</v>
          </cell>
          <cell r="CF717">
            <v>0</v>
          </cell>
          <cell r="CG717">
            <v>0</v>
          </cell>
          <cell r="CH717">
            <v>0</v>
          </cell>
          <cell r="CI717">
            <v>0</v>
          </cell>
          <cell r="CJ717">
            <v>0</v>
          </cell>
          <cell r="CK717">
            <v>0</v>
          </cell>
          <cell r="CL717">
            <v>0</v>
          </cell>
          <cell r="CM717">
            <v>0</v>
          </cell>
          <cell r="CN717">
            <v>0</v>
          </cell>
          <cell r="CO717">
            <v>0</v>
          </cell>
        </row>
        <row r="718">
          <cell r="B718" t="str">
            <v>A2176762-01</v>
          </cell>
          <cell r="C718" t="str">
            <v>Phillips 66</v>
          </cell>
          <cell r="D718" t="str">
            <v>Krais</v>
          </cell>
          <cell r="E718">
            <v>0</v>
          </cell>
          <cell r="F718" t="str">
            <v>Miller</v>
          </cell>
          <cell r="G718" t="str">
            <v>-</v>
          </cell>
          <cell r="H718" t="str">
            <v>Shara</v>
          </cell>
          <cell r="I718">
            <v>4517404108</v>
          </cell>
          <cell r="J718">
            <v>0</v>
          </cell>
          <cell r="K718">
            <v>0</v>
          </cell>
          <cell r="L718">
            <v>0</v>
          </cell>
          <cell r="M718">
            <v>1</v>
          </cell>
          <cell r="N718" t="str">
            <v>LMCV-311Z</v>
          </cell>
          <cell r="O718">
            <v>49759</v>
          </cell>
          <cell r="P718">
            <v>0</v>
          </cell>
          <cell r="Q718" t="str">
            <v>STD</v>
          </cell>
          <cell r="R718" t="str">
            <v>PA</v>
          </cell>
          <cell r="S718" t="str">
            <v>N</v>
          </cell>
          <cell r="T718" t="str">
            <v>N</v>
          </cell>
          <cell r="U718">
            <v>0</v>
          </cell>
          <cell r="V718">
            <v>41136</v>
          </cell>
          <cell r="W718">
            <v>41210</v>
          </cell>
          <cell r="X718">
            <v>41213</v>
          </cell>
          <cell r="Y718">
            <v>0</v>
          </cell>
          <cell r="Z718">
            <v>41143</v>
          </cell>
          <cell r="AA718">
            <v>41143</v>
          </cell>
          <cell r="AB718">
            <v>41143</v>
          </cell>
          <cell r="AC718">
            <v>41101</v>
          </cell>
          <cell r="AD718">
            <v>41115</v>
          </cell>
          <cell r="AE718">
            <v>41162</v>
          </cell>
          <cell r="AF718">
            <v>41165</v>
          </cell>
          <cell r="AG718">
            <v>0</v>
          </cell>
          <cell r="AH718">
            <v>41183</v>
          </cell>
          <cell r="AI718" t="str">
            <v>-</v>
          </cell>
          <cell r="AJ718">
            <v>22</v>
          </cell>
          <cell r="AK718">
            <v>11</v>
          </cell>
          <cell r="AL718">
            <v>0</v>
          </cell>
          <cell r="AM718">
            <v>0</v>
          </cell>
          <cell r="AN718">
            <v>0</v>
          </cell>
          <cell r="AO718">
            <v>0</v>
          </cell>
          <cell r="AP718">
            <v>0</v>
          </cell>
          <cell r="AQ718">
            <v>0</v>
          </cell>
          <cell r="AR718">
            <v>0</v>
          </cell>
          <cell r="AS718">
            <v>0</v>
          </cell>
          <cell r="AT718">
            <v>0</v>
          </cell>
          <cell r="AU718">
            <v>0</v>
          </cell>
          <cell r="AV718">
            <v>41152</v>
          </cell>
          <cell r="AW718">
            <v>0</v>
          </cell>
          <cell r="AX718">
            <v>41159</v>
          </cell>
          <cell r="AY718">
            <v>41213</v>
          </cell>
          <cell r="AZ718">
            <v>77</v>
          </cell>
          <cell r="BA718">
            <v>13</v>
          </cell>
          <cell r="BB718" t="str">
            <v>On-Time/Early</v>
          </cell>
          <cell r="BC718" t="str">
            <v/>
          </cell>
          <cell r="BD718" t="str">
            <v>FOB</v>
          </cell>
          <cell r="BE718" t="str">
            <v>Arvada</v>
          </cell>
          <cell r="BF718" t="str">
            <v>USA</v>
          </cell>
          <cell r="BG718">
            <v>0</v>
          </cell>
          <cell r="BH718" t="str">
            <v>WJ</v>
          </cell>
          <cell r="BI718">
            <v>0</v>
          </cell>
          <cell r="BJ718">
            <v>41143</v>
          </cell>
          <cell r="BK718">
            <v>41150</v>
          </cell>
          <cell r="BL718">
            <v>41150</v>
          </cell>
          <cell r="BM718">
            <v>41164</v>
          </cell>
          <cell r="BN718">
            <v>41227</v>
          </cell>
          <cell r="BO718">
            <v>41234</v>
          </cell>
          <cell r="BP718" t="str">
            <v>X</v>
          </cell>
          <cell r="BQ718" t="str">
            <v>X</v>
          </cell>
          <cell r="BR718" t="str">
            <v>X</v>
          </cell>
          <cell r="BS718" t="str">
            <v>X</v>
          </cell>
          <cell r="BT718" t="str">
            <v>X</v>
          </cell>
          <cell r="BU718" t="str">
            <v>X</v>
          </cell>
          <cell r="BV718" t="str">
            <v>X</v>
          </cell>
          <cell r="BW718">
            <v>0</v>
          </cell>
          <cell r="BX718">
            <v>0</v>
          </cell>
          <cell r="BY718">
            <v>0</v>
          </cell>
          <cell r="BZ718" t="str">
            <v>X</v>
          </cell>
          <cell r="CA718" t="str">
            <v>X</v>
          </cell>
          <cell r="CB718" t="str">
            <v>X</v>
          </cell>
          <cell r="CC718">
            <v>1</v>
          </cell>
          <cell r="CD718">
            <v>0</v>
          </cell>
          <cell r="CE718">
            <v>0</v>
          </cell>
          <cell r="CF718">
            <v>0</v>
          </cell>
          <cell r="CG718">
            <v>0</v>
          </cell>
          <cell r="CH718">
            <v>0</v>
          </cell>
          <cell r="CI718">
            <v>0</v>
          </cell>
          <cell r="CJ718">
            <v>0</v>
          </cell>
          <cell r="CK718">
            <v>0</v>
          </cell>
          <cell r="CL718">
            <v>0</v>
          </cell>
          <cell r="CM718">
            <v>0</v>
          </cell>
          <cell r="CN718">
            <v>0</v>
          </cell>
          <cell r="CO718">
            <v>0</v>
          </cell>
        </row>
        <row r="719">
          <cell r="B719" t="str">
            <v>A2104786-01-02</v>
          </cell>
          <cell r="C719" t="str">
            <v>Linde Process Plants Inc.</v>
          </cell>
          <cell r="D719" t="str">
            <v>Boening</v>
          </cell>
          <cell r="E719">
            <v>0</v>
          </cell>
          <cell r="F719">
            <v>0</v>
          </cell>
          <cell r="G719">
            <v>0</v>
          </cell>
          <cell r="H719" t="str">
            <v>Audrey</v>
          </cell>
          <cell r="I719" t="str">
            <v>005 2PA0420</v>
          </cell>
          <cell r="J719">
            <v>0</v>
          </cell>
          <cell r="K719">
            <v>0</v>
          </cell>
          <cell r="L719">
            <v>0</v>
          </cell>
          <cell r="M719">
            <v>2</v>
          </cell>
          <cell r="N719" t="str">
            <v>LMV-322</v>
          </cell>
          <cell r="O719">
            <v>175358</v>
          </cell>
          <cell r="P719">
            <v>0</v>
          </cell>
          <cell r="Q719" t="str">
            <v>MCPX</v>
          </cell>
          <cell r="R719" t="str">
            <v>PC</v>
          </cell>
          <cell r="S719" t="str">
            <v>Y</v>
          </cell>
          <cell r="T719" t="str">
            <v>N</v>
          </cell>
          <cell r="U719">
            <v>0</v>
          </cell>
          <cell r="V719">
            <v>40959</v>
          </cell>
          <cell r="W719">
            <v>41225</v>
          </cell>
          <cell r="X719">
            <v>41264</v>
          </cell>
          <cell r="Y719">
            <v>0</v>
          </cell>
          <cell r="Z719">
            <v>40966</v>
          </cell>
          <cell r="AA719">
            <v>40966</v>
          </cell>
          <cell r="AB719">
            <v>40966</v>
          </cell>
          <cell r="AC719">
            <v>41152</v>
          </cell>
          <cell r="AD719">
            <v>41166</v>
          </cell>
          <cell r="AE719">
            <v>41163</v>
          </cell>
          <cell r="AF719">
            <v>41166</v>
          </cell>
          <cell r="AG719">
            <v>41199</v>
          </cell>
          <cell r="AH719">
            <v>41234</v>
          </cell>
          <cell r="AI719" t="str">
            <v>-</v>
          </cell>
          <cell r="AJ719">
            <v>150</v>
          </cell>
          <cell r="AK719">
            <v>43.571428571428569</v>
          </cell>
          <cell r="AL719">
            <v>0</v>
          </cell>
          <cell r="AM719">
            <v>0</v>
          </cell>
          <cell r="AN719">
            <v>0</v>
          </cell>
          <cell r="AO719">
            <v>0</v>
          </cell>
          <cell r="AP719">
            <v>0</v>
          </cell>
          <cell r="AQ719">
            <v>0</v>
          </cell>
          <cell r="AR719">
            <v>0</v>
          </cell>
          <cell r="AS719">
            <v>0</v>
          </cell>
          <cell r="AT719">
            <v>0</v>
          </cell>
          <cell r="AU719">
            <v>0</v>
          </cell>
          <cell r="AV719">
            <v>41201</v>
          </cell>
          <cell r="AW719">
            <v>0</v>
          </cell>
          <cell r="AX719">
            <v>0</v>
          </cell>
          <cell r="AY719">
            <v>41271</v>
          </cell>
          <cell r="AZ719">
            <v>312</v>
          </cell>
          <cell r="BA719">
            <v>175</v>
          </cell>
          <cell r="BB719" t="str">
            <v>Late</v>
          </cell>
          <cell r="BC719" t="str">
            <v/>
          </cell>
          <cell r="BD719" t="str">
            <v>EXW</v>
          </cell>
          <cell r="BE719" t="str">
            <v>ARVADA</v>
          </cell>
          <cell r="BF719" t="str">
            <v>USA</v>
          </cell>
          <cell r="BG719">
            <v>0</v>
          </cell>
          <cell r="BH719" t="str">
            <v>SI</v>
          </cell>
          <cell r="BI719">
            <v>0</v>
          </cell>
          <cell r="BJ719">
            <v>40966</v>
          </cell>
          <cell r="BK719">
            <v>40973</v>
          </cell>
          <cell r="BL719">
            <v>40982</v>
          </cell>
          <cell r="BM719">
            <v>40987</v>
          </cell>
          <cell r="BN719">
            <v>41278</v>
          </cell>
          <cell r="BO719">
            <v>41285</v>
          </cell>
          <cell r="BP719" t="str">
            <v>x</v>
          </cell>
          <cell r="BQ719" t="str">
            <v>x</v>
          </cell>
          <cell r="BR719" t="str">
            <v>x</v>
          </cell>
          <cell r="BS719" t="str">
            <v>x</v>
          </cell>
          <cell r="BT719" t="str">
            <v>x</v>
          </cell>
          <cell r="BU719">
            <v>41288</v>
          </cell>
          <cell r="BV719">
            <v>41312</v>
          </cell>
          <cell r="BW719">
            <v>0</v>
          </cell>
          <cell r="BX719">
            <v>0</v>
          </cell>
          <cell r="BY719">
            <v>0</v>
          </cell>
          <cell r="BZ719" t="str">
            <v>x</v>
          </cell>
          <cell r="CA719" t="str">
            <v>x</v>
          </cell>
          <cell r="CB719" t="str">
            <v>x</v>
          </cell>
          <cell r="CC719">
            <v>1</v>
          </cell>
          <cell r="CD719">
            <v>0</v>
          </cell>
          <cell r="CE719">
            <v>0</v>
          </cell>
          <cell r="CF719">
            <v>0</v>
          </cell>
          <cell r="CG719">
            <v>0</v>
          </cell>
          <cell r="CH719">
            <v>0</v>
          </cell>
          <cell r="CI719">
            <v>0</v>
          </cell>
          <cell r="CJ719">
            <v>0</v>
          </cell>
          <cell r="CK719">
            <v>0</v>
          </cell>
          <cell r="CL719">
            <v>0</v>
          </cell>
          <cell r="CM719">
            <v>0</v>
          </cell>
          <cell r="CN719">
            <v>0</v>
          </cell>
          <cell r="CO719">
            <v>0</v>
          </cell>
        </row>
        <row r="720">
          <cell r="B720" t="str">
            <v>A2168796-01</v>
          </cell>
          <cell r="C720" t="str">
            <v>Oliver Equipment</v>
          </cell>
          <cell r="D720" t="str">
            <v>Krais</v>
          </cell>
          <cell r="E720">
            <v>0</v>
          </cell>
          <cell r="F720" t="str">
            <v>Miller</v>
          </cell>
          <cell r="G720" t="str">
            <v>-</v>
          </cell>
          <cell r="H720" t="str">
            <v>Shara</v>
          </cell>
          <cell r="I720">
            <v>6015116</v>
          </cell>
          <cell r="J720" t="str">
            <v>G-100</v>
          </cell>
          <cell r="K720">
            <v>0</v>
          </cell>
          <cell r="L720">
            <v>0</v>
          </cell>
          <cell r="M720">
            <v>1</v>
          </cell>
          <cell r="N720" t="str">
            <v>LMV-801</v>
          </cell>
          <cell r="O720">
            <v>19995</v>
          </cell>
          <cell r="P720">
            <v>0</v>
          </cell>
          <cell r="Q720" t="str">
            <v>STD</v>
          </cell>
          <cell r="R720" t="str">
            <v>PA</v>
          </cell>
          <cell r="S720" t="str">
            <v>N</v>
          </cell>
          <cell r="T720" t="str">
            <v>N</v>
          </cell>
          <cell r="U720">
            <v>0</v>
          </cell>
          <cell r="V720">
            <v>41116</v>
          </cell>
          <cell r="W720">
            <v>41213</v>
          </cell>
          <cell r="X720">
            <v>41229</v>
          </cell>
          <cell r="Y720">
            <v>0</v>
          </cell>
          <cell r="Z720">
            <v>41123</v>
          </cell>
          <cell r="AA720">
            <v>41123</v>
          </cell>
          <cell r="AB720">
            <v>41123</v>
          </cell>
          <cell r="AC720">
            <v>41117</v>
          </cell>
          <cell r="AD720">
            <v>41131</v>
          </cell>
          <cell r="AE720">
            <v>41165</v>
          </cell>
          <cell r="AF720">
            <v>41168</v>
          </cell>
          <cell r="AG720">
            <v>0</v>
          </cell>
          <cell r="AH720">
            <v>41199</v>
          </cell>
          <cell r="AI720" t="str">
            <v>-</v>
          </cell>
          <cell r="AJ720">
            <v>37</v>
          </cell>
          <cell r="AK720">
            <v>16.142857142857142</v>
          </cell>
          <cell r="AL720">
            <v>0</v>
          </cell>
          <cell r="AM720">
            <v>0</v>
          </cell>
          <cell r="AN720">
            <v>0</v>
          </cell>
          <cell r="AO720">
            <v>0</v>
          </cell>
          <cell r="AP720">
            <v>0</v>
          </cell>
          <cell r="AQ720">
            <v>0</v>
          </cell>
          <cell r="AR720">
            <v>0</v>
          </cell>
          <cell r="AS720">
            <v>0</v>
          </cell>
          <cell r="AT720">
            <v>0</v>
          </cell>
          <cell r="AU720">
            <v>0</v>
          </cell>
          <cell r="AV720">
            <v>41173</v>
          </cell>
          <cell r="AW720">
            <v>0</v>
          </cell>
          <cell r="AX720">
            <v>41179</v>
          </cell>
          <cell r="AY720">
            <v>41213</v>
          </cell>
          <cell r="AZ720">
            <v>97</v>
          </cell>
          <cell r="BA720">
            <v>42</v>
          </cell>
          <cell r="BB720" t="str">
            <v>Late</v>
          </cell>
          <cell r="BC720" t="str">
            <v/>
          </cell>
          <cell r="BD720" t="str">
            <v>FCA</v>
          </cell>
          <cell r="BE720" t="str">
            <v>Arvada</v>
          </cell>
          <cell r="BF720" t="str">
            <v>USA</v>
          </cell>
          <cell r="BG720">
            <v>0</v>
          </cell>
          <cell r="BH720" t="str">
            <v>DI</v>
          </cell>
          <cell r="BI720">
            <v>0</v>
          </cell>
          <cell r="BJ720">
            <v>41123</v>
          </cell>
          <cell r="BK720">
            <v>41130</v>
          </cell>
          <cell r="BL720">
            <v>41130</v>
          </cell>
          <cell r="BM720">
            <v>41144</v>
          </cell>
          <cell r="BN720">
            <v>41243</v>
          </cell>
          <cell r="BO720">
            <v>41250</v>
          </cell>
          <cell r="BP720" t="str">
            <v>X</v>
          </cell>
          <cell r="BQ720" t="str">
            <v>X</v>
          </cell>
          <cell r="BR720" t="str">
            <v>X</v>
          </cell>
          <cell r="BS720" t="str">
            <v>X</v>
          </cell>
          <cell r="BT720" t="str">
            <v>X</v>
          </cell>
          <cell r="BU720" t="str">
            <v>X</v>
          </cell>
          <cell r="BV720" t="str">
            <v>X</v>
          </cell>
          <cell r="BW720">
            <v>0</v>
          </cell>
          <cell r="BX720">
            <v>0</v>
          </cell>
          <cell r="BY720">
            <v>0</v>
          </cell>
          <cell r="BZ720" t="str">
            <v>X</v>
          </cell>
          <cell r="CA720" t="str">
            <v>X</v>
          </cell>
          <cell r="CB720" t="str">
            <v>X</v>
          </cell>
          <cell r="CC720">
            <v>1</v>
          </cell>
          <cell r="CD720">
            <v>0</v>
          </cell>
          <cell r="CE720">
            <v>0</v>
          </cell>
          <cell r="CF720">
            <v>0</v>
          </cell>
          <cell r="CG720">
            <v>0</v>
          </cell>
          <cell r="CH720">
            <v>0</v>
          </cell>
          <cell r="CI720">
            <v>0</v>
          </cell>
          <cell r="CJ720">
            <v>0</v>
          </cell>
          <cell r="CK720">
            <v>0</v>
          </cell>
          <cell r="CL720">
            <v>0</v>
          </cell>
          <cell r="CM720">
            <v>0</v>
          </cell>
          <cell r="CN720">
            <v>0</v>
          </cell>
          <cell r="CO720">
            <v>0</v>
          </cell>
        </row>
        <row r="721">
          <cell r="B721" t="str">
            <v>H2106118-01-02</v>
          </cell>
          <cell r="C721" t="str">
            <v>SinoChem Quanzhou Petrochemical</v>
          </cell>
          <cell r="D721" t="str">
            <v>Glynn</v>
          </cell>
          <cell r="E721">
            <v>0</v>
          </cell>
          <cell r="F721" t="str">
            <v>Burks</v>
          </cell>
          <cell r="G721">
            <v>0</v>
          </cell>
          <cell r="H721" t="str">
            <v>Nancy</v>
          </cell>
          <cell r="I721" t="str">
            <v>HQC/QZSH-2012-TA-0014</v>
          </cell>
          <cell r="J721">
            <v>0</v>
          </cell>
          <cell r="K721">
            <v>0</v>
          </cell>
          <cell r="L721" t="str">
            <v>Hepler</v>
          </cell>
          <cell r="M721">
            <v>2</v>
          </cell>
          <cell r="N721" t="str">
            <v>HMP3000</v>
          </cell>
          <cell r="O721">
            <v>1700000</v>
          </cell>
          <cell r="P721" t="str">
            <v>PP</v>
          </cell>
          <cell r="Q721" t="str">
            <v>CPX</v>
          </cell>
          <cell r="R721" t="str">
            <v>HMP</v>
          </cell>
          <cell r="S721" t="str">
            <v>Y</v>
          </cell>
          <cell r="T721" t="str">
            <v>N</v>
          </cell>
          <cell r="U721">
            <v>0</v>
          </cell>
          <cell r="V721">
            <v>40961</v>
          </cell>
          <cell r="W721">
            <v>41364</v>
          </cell>
          <cell r="X721">
            <v>41364</v>
          </cell>
          <cell r="Y721">
            <v>0</v>
          </cell>
          <cell r="Z721">
            <v>40968</v>
          </cell>
          <cell r="AA721">
            <v>40968</v>
          </cell>
          <cell r="AB721">
            <v>40968</v>
          </cell>
          <cell r="AC721">
            <v>41084</v>
          </cell>
          <cell r="AD721">
            <v>41112</v>
          </cell>
          <cell r="AE721">
            <v>41154</v>
          </cell>
          <cell r="AF721">
            <v>41168</v>
          </cell>
          <cell r="AG721">
            <v>0</v>
          </cell>
          <cell r="AH721">
            <v>41334</v>
          </cell>
          <cell r="AI721">
            <v>41210</v>
          </cell>
          <cell r="AJ721">
            <v>148</v>
          </cell>
          <cell r="AK721">
            <v>57.571428571428569</v>
          </cell>
          <cell r="AL721">
            <v>0</v>
          </cell>
          <cell r="AM721">
            <v>0</v>
          </cell>
          <cell r="AN721">
            <v>0</v>
          </cell>
          <cell r="AO721">
            <v>0</v>
          </cell>
          <cell r="AP721">
            <v>0</v>
          </cell>
          <cell r="AQ721">
            <v>0</v>
          </cell>
          <cell r="AR721">
            <v>0</v>
          </cell>
          <cell r="AS721">
            <v>0</v>
          </cell>
          <cell r="AT721">
            <v>0</v>
          </cell>
          <cell r="AU721">
            <v>0</v>
          </cell>
          <cell r="AV721">
            <v>41165</v>
          </cell>
          <cell r="AW721">
            <v>0</v>
          </cell>
          <cell r="AX721">
            <v>41327</v>
          </cell>
          <cell r="AY721">
            <v>41358</v>
          </cell>
          <cell r="AZ721">
            <v>397</v>
          </cell>
          <cell r="BA721">
            <v>147</v>
          </cell>
          <cell r="BB721" t="str">
            <v>On-Time/Early</v>
          </cell>
          <cell r="BC721" t="str">
            <v/>
          </cell>
          <cell r="BD721" t="str">
            <v>CIF</v>
          </cell>
          <cell r="BE721">
            <v>0</v>
          </cell>
          <cell r="BF721" t="str">
            <v>CHINA</v>
          </cell>
          <cell r="BG721">
            <v>0</v>
          </cell>
          <cell r="BH721">
            <v>0</v>
          </cell>
          <cell r="BI721">
            <v>0</v>
          </cell>
          <cell r="BJ721">
            <v>40968</v>
          </cell>
          <cell r="BK721">
            <v>40975</v>
          </cell>
          <cell r="BL721">
            <v>40982</v>
          </cell>
          <cell r="BM721">
            <v>40989</v>
          </cell>
          <cell r="BN721">
            <v>41406</v>
          </cell>
          <cell r="BO721">
            <v>41413</v>
          </cell>
          <cell r="BP721" t="str">
            <v>X</v>
          </cell>
          <cell r="BQ721" t="str">
            <v>X</v>
          </cell>
          <cell r="BR721" t="str">
            <v>X</v>
          </cell>
          <cell r="BS721" t="str">
            <v>X</v>
          </cell>
          <cell r="BT721" t="str">
            <v>X</v>
          </cell>
          <cell r="BU721" t="str">
            <v>X</v>
          </cell>
          <cell r="BV721" t="str">
            <v>X</v>
          </cell>
          <cell r="BW721">
            <v>0</v>
          </cell>
          <cell r="BX721">
            <v>0</v>
          </cell>
          <cell r="BY721">
            <v>0</v>
          </cell>
          <cell r="BZ721" t="str">
            <v>X</v>
          </cell>
          <cell r="CA721" t="str">
            <v>X</v>
          </cell>
          <cell r="CB721" t="str">
            <v>X</v>
          </cell>
          <cell r="CC721">
            <v>1</v>
          </cell>
          <cell r="CD721">
            <v>0</v>
          </cell>
          <cell r="CE721">
            <v>0</v>
          </cell>
          <cell r="CF721">
            <v>0</v>
          </cell>
          <cell r="CG721">
            <v>0</v>
          </cell>
          <cell r="CH721">
            <v>0</v>
          </cell>
          <cell r="CI721">
            <v>0</v>
          </cell>
          <cell r="CJ721">
            <v>0</v>
          </cell>
          <cell r="CK721">
            <v>0</v>
          </cell>
          <cell r="CL721">
            <v>0</v>
          </cell>
          <cell r="CM721">
            <v>0</v>
          </cell>
          <cell r="CN721">
            <v>0</v>
          </cell>
          <cell r="CO721">
            <v>0</v>
          </cell>
        </row>
        <row r="722">
          <cell r="B722" t="str">
            <v>C2108143-01</v>
          </cell>
          <cell r="C722" t="str">
            <v>Linde Process Plants Inc.</v>
          </cell>
          <cell r="D722" t="str">
            <v>Boening</v>
          </cell>
          <cell r="E722">
            <v>0</v>
          </cell>
          <cell r="F722" t="str">
            <v>Schumacher</v>
          </cell>
          <cell r="G722">
            <v>0</v>
          </cell>
          <cell r="H722" t="str">
            <v>Audrey</v>
          </cell>
          <cell r="I722" t="str">
            <v>0052KA0450</v>
          </cell>
          <cell r="J722" t="str">
            <v>CG-5240</v>
          </cell>
          <cell r="K722">
            <v>0</v>
          </cell>
          <cell r="L722">
            <v>0</v>
          </cell>
          <cell r="M722">
            <v>1</v>
          </cell>
          <cell r="N722" t="str">
            <v>BMC347EF</v>
          </cell>
          <cell r="O722">
            <v>355041</v>
          </cell>
          <cell r="P722" t="str">
            <v>PP</v>
          </cell>
          <cell r="Q722" t="str">
            <v>CPX</v>
          </cell>
          <cell r="R722" t="str">
            <v>CA</v>
          </cell>
          <cell r="S722" t="str">
            <v>N</v>
          </cell>
          <cell r="T722" t="str">
            <v>N</v>
          </cell>
          <cell r="U722">
            <v>0</v>
          </cell>
          <cell r="V722">
            <v>40966</v>
          </cell>
          <cell r="W722">
            <v>41229</v>
          </cell>
          <cell r="X722">
            <v>41305</v>
          </cell>
          <cell r="Y722">
            <v>0</v>
          </cell>
          <cell r="Z722">
            <v>40973</v>
          </cell>
          <cell r="AA722">
            <v>40973</v>
          </cell>
          <cell r="AB722">
            <v>40980</v>
          </cell>
          <cell r="AC722">
            <v>41193</v>
          </cell>
          <cell r="AD722">
            <v>41207</v>
          </cell>
          <cell r="AE722">
            <v>41165</v>
          </cell>
          <cell r="AF722">
            <v>41169</v>
          </cell>
          <cell r="AG722">
            <v>0</v>
          </cell>
          <cell r="AH722">
            <v>41275</v>
          </cell>
          <cell r="AI722" t="str">
            <v>-</v>
          </cell>
          <cell r="AJ722">
            <v>146</v>
          </cell>
          <cell r="AK722">
            <v>48.428571428571431</v>
          </cell>
          <cell r="AL722">
            <v>0</v>
          </cell>
          <cell r="AM722">
            <v>0</v>
          </cell>
          <cell r="AN722">
            <v>0</v>
          </cell>
          <cell r="AO722">
            <v>0</v>
          </cell>
          <cell r="AP722">
            <v>0</v>
          </cell>
          <cell r="AQ722">
            <v>0</v>
          </cell>
          <cell r="AR722">
            <v>41208</v>
          </cell>
          <cell r="AS722">
            <v>0</v>
          </cell>
          <cell r="AT722">
            <v>0</v>
          </cell>
          <cell r="AU722">
            <v>0</v>
          </cell>
          <cell r="AV722">
            <v>41208</v>
          </cell>
          <cell r="AW722">
            <v>0</v>
          </cell>
          <cell r="AX722">
            <v>41247</v>
          </cell>
          <cell r="AY722">
            <v>41309</v>
          </cell>
          <cell r="AZ722">
            <v>343</v>
          </cell>
          <cell r="BA722">
            <v>175</v>
          </cell>
          <cell r="BB722" t="str">
            <v>Late</v>
          </cell>
          <cell r="BC722" t="str">
            <v/>
          </cell>
          <cell r="BD722" t="str">
            <v>FCA</v>
          </cell>
          <cell r="BE722" t="str">
            <v>ARVADA</v>
          </cell>
          <cell r="BF722" t="str">
            <v>USA</v>
          </cell>
          <cell r="BG722">
            <v>0</v>
          </cell>
          <cell r="BH722" t="str">
            <v>SI</v>
          </cell>
          <cell r="BI722">
            <v>0</v>
          </cell>
          <cell r="BJ722">
            <v>40973</v>
          </cell>
          <cell r="BK722">
            <v>40980</v>
          </cell>
          <cell r="BL722">
            <v>40987</v>
          </cell>
          <cell r="BM722">
            <v>40994</v>
          </cell>
          <cell r="BN722">
            <v>41319</v>
          </cell>
          <cell r="BO722">
            <v>41326</v>
          </cell>
          <cell r="BP722" t="str">
            <v>x</v>
          </cell>
          <cell r="BQ722" t="str">
            <v>x</v>
          </cell>
          <cell r="BR722" t="str">
            <v>x</v>
          </cell>
          <cell r="BS722" t="str">
            <v>x</v>
          </cell>
          <cell r="BT722" t="str">
            <v>x</v>
          </cell>
          <cell r="BU722">
            <v>41380</v>
          </cell>
          <cell r="BV722">
            <v>41380</v>
          </cell>
          <cell r="BW722">
            <v>0</v>
          </cell>
          <cell r="BX722">
            <v>0</v>
          </cell>
          <cell r="BY722">
            <v>0</v>
          </cell>
          <cell r="BZ722" t="str">
            <v>x</v>
          </cell>
          <cell r="CA722" t="str">
            <v>x</v>
          </cell>
          <cell r="CB722" t="str">
            <v>x</v>
          </cell>
          <cell r="CC722">
            <v>1</v>
          </cell>
          <cell r="CD722">
            <v>0</v>
          </cell>
          <cell r="CE722">
            <v>0</v>
          </cell>
          <cell r="CF722">
            <v>0</v>
          </cell>
          <cell r="CG722">
            <v>0</v>
          </cell>
          <cell r="CH722">
            <v>0</v>
          </cell>
          <cell r="CI722">
            <v>0</v>
          </cell>
          <cell r="CJ722">
            <v>0</v>
          </cell>
          <cell r="CK722">
            <v>0</v>
          </cell>
          <cell r="CL722">
            <v>0</v>
          </cell>
          <cell r="CM722">
            <v>0</v>
          </cell>
          <cell r="CN722">
            <v>0</v>
          </cell>
          <cell r="CO722">
            <v>0</v>
          </cell>
        </row>
        <row r="723">
          <cell r="B723" t="str">
            <v>A2184877-01</v>
          </cell>
          <cell r="C723" t="str">
            <v>Enterprise Equipment Co. Inc.</v>
          </cell>
          <cell r="D723" t="str">
            <v>Kanous</v>
          </cell>
          <cell r="E723">
            <v>0</v>
          </cell>
          <cell r="F723" t="str">
            <v>Miller</v>
          </cell>
          <cell r="G723" t="str">
            <v>-</v>
          </cell>
          <cell r="H723" t="str">
            <v>Madeleine</v>
          </cell>
          <cell r="I723" t="str">
            <v>5611-034</v>
          </cell>
          <cell r="J723">
            <v>0</v>
          </cell>
          <cell r="K723">
            <v>0</v>
          </cell>
          <cell r="L723">
            <v>0</v>
          </cell>
          <cell r="M723">
            <v>1</v>
          </cell>
          <cell r="N723" t="str">
            <v>LMV-806</v>
          </cell>
          <cell r="O723">
            <v>14887</v>
          </cell>
          <cell r="P723">
            <v>0</v>
          </cell>
          <cell r="Q723" t="str">
            <v>FLT</v>
          </cell>
          <cell r="R723" t="str">
            <v>PA</v>
          </cell>
          <cell r="S723" t="str">
            <v>N</v>
          </cell>
          <cell r="T723" t="str">
            <v>N</v>
          </cell>
          <cell r="U723">
            <v>0</v>
          </cell>
          <cell r="V723">
            <v>41157</v>
          </cell>
          <cell r="W723">
            <v>41215</v>
          </cell>
          <cell r="X723">
            <v>41215</v>
          </cell>
          <cell r="Y723">
            <v>0</v>
          </cell>
          <cell r="Z723">
            <v>41164</v>
          </cell>
          <cell r="AA723">
            <v>41164</v>
          </cell>
          <cell r="AB723">
            <v>41164</v>
          </cell>
          <cell r="AC723">
            <v>41103</v>
          </cell>
          <cell r="AD723">
            <v>41117</v>
          </cell>
          <cell r="AE723">
            <v>41167</v>
          </cell>
          <cell r="AF723">
            <v>41170</v>
          </cell>
          <cell r="AG723">
            <v>0</v>
          </cell>
          <cell r="AH723">
            <v>41185</v>
          </cell>
          <cell r="AI723" t="str">
            <v>-</v>
          </cell>
          <cell r="AJ723">
            <v>10</v>
          </cell>
          <cell r="AK723">
            <v>8.2857142857142865</v>
          </cell>
          <cell r="AL723">
            <v>0</v>
          </cell>
          <cell r="AM723">
            <v>0</v>
          </cell>
          <cell r="AN723">
            <v>0</v>
          </cell>
          <cell r="AO723">
            <v>0</v>
          </cell>
          <cell r="AP723">
            <v>0</v>
          </cell>
          <cell r="AQ723">
            <v>0</v>
          </cell>
          <cell r="AR723">
            <v>0</v>
          </cell>
          <cell r="AS723">
            <v>0</v>
          </cell>
          <cell r="AT723">
            <v>0</v>
          </cell>
          <cell r="AU723">
            <v>0</v>
          </cell>
          <cell r="AV723">
            <v>41180</v>
          </cell>
          <cell r="AW723">
            <v>0</v>
          </cell>
          <cell r="AX723">
            <v>41183</v>
          </cell>
          <cell r="AY723">
            <v>41229</v>
          </cell>
          <cell r="AZ723">
            <v>72</v>
          </cell>
          <cell r="BA723">
            <v>18</v>
          </cell>
          <cell r="BB723" t="str">
            <v>Late</v>
          </cell>
          <cell r="BC723" t="str">
            <v/>
          </cell>
          <cell r="BD723" t="str">
            <v>FOB</v>
          </cell>
          <cell r="BE723" t="str">
            <v>Arvada</v>
          </cell>
          <cell r="BF723" t="str">
            <v>USA</v>
          </cell>
          <cell r="BG723">
            <v>0</v>
          </cell>
          <cell r="BH723" t="str">
            <v>WA</v>
          </cell>
          <cell r="BI723">
            <v>0</v>
          </cell>
          <cell r="BJ723">
            <v>41164</v>
          </cell>
          <cell r="BK723">
            <v>41171</v>
          </cell>
          <cell r="BL723">
            <v>41171</v>
          </cell>
          <cell r="BM723">
            <v>41185</v>
          </cell>
          <cell r="BN723">
            <v>41229</v>
          </cell>
          <cell r="BO723">
            <v>41236</v>
          </cell>
          <cell r="BP723" t="str">
            <v>-</v>
          </cell>
          <cell r="BQ723" t="str">
            <v>-</v>
          </cell>
          <cell r="BR723" t="str">
            <v>X</v>
          </cell>
          <cell r="BS723" t="str">
            <v>-</v>
          </cell>
          <cell r="BT723" t="str">
            <v>-</v>
          </cell>
          <cell r="BU723">
            <v>41239</v>
          </cell>
          <cell r="BV723">
            <v>41239</v>
          </cell>
          <cell r="BW723">
            <v>0</v>
          </cell>
          <cell r="BX723">
            <v>0</v>
          </cell>
          <cell r="BY723">
            <v>0</v>
          </cell>
          <cell r="BZ723" t="str">
            <v>-</v>
          </cell>
          <cell r="CA723" t="str">
            <v>-</v>
          </cell>
          <cell r="CB723" t="str">
            <v>X</v>
          </cell>
          <cell r="CC723">
            <v>1</v>
          </cell>
          <cell r="CD723">
            <v>0</v>
          </cell>
          <cell r="CE723">
            <v>0</v>
          </cell>
          <cell r="CF723">
            <v>0</v>
          </cell>
          <cell r="CG723">
            <v>0</v>
          </cell>
          <cell r="CH723">
            <v>0</v>
          </cell>
          <cell r="CI723">
            <v>0</v>
          </cell>
          <cell r="CJ723">
            <v>0</v>
          </cell>
          <cell r="CK723">
            <v>0</v>
          </cell>
          <cell r="CL723">
            <v>0</v>
          </cell>
          <cell r="CM723">
            <v>0</v>
          </cell>
          <cell r="CN723">
            <v>0</v>
          </cell>
          <cell r="CO723">
            <v>0</v>
          </cell>
        </row>
        <row r="724">
          <cell r="B724" t="str">
            <v>A2119833-01-02</v>
          </cell>
          <cell r="C724" t="str">
            <v>Linde Process plants Inc.</v>
          </cell>
          <cell r="D724" t="str">
            <v>Boening</v>
          </cell>
          <cell r="E724">
            <v>0</v>
          </cell>
          <cell r="F724">
            <v>0</v>
          </cell>
          <cell r="G724">
            <v>0</v>
          </cell>
          <cell r="H724" t="str">
            <v>Audrey</v>
          </cell>
          <cell r="I724" t="str">
            <v>005 2PA0440</v>
          </cell>
          <cell r="J724">
            <v>0</v>
          </cell>
          <cell r="K724">
            <v>0</v>
          </cell>
          <cell r="L724">
            <v>0</v>
          </cell>
          <cell r="M724">
            <v>2</v>
          </cell>
          <cell r="N724" t="str">
            <v>LMV-801</v>
          </cell>
          <cell r="O724">
            <v>45804</v>
          </cell>
          <cell r="P724">
            <v>0</v>
          </cell>
          <cell r="Q724" t="str">
            <v>MCPX</v>
          </cell>
          <cell r="R724" t="str">
            <v>PA</v>
          </cell>
          <cell r="S724" t="str">
            <v>Y</v>
          </cell>
          <cell r="T724" t="str">
            <v>N</v>
          </cell>
          <cell r="U724">
            <v>0</v>
          </cell>
          <cell r="V724">
            <v>40996</v>
          </cell>
          <cell r="W724">
            <v>41215</v>
          </cell>
          <cell r="X724">
            <v>41243</v>
          </cell>
          <cell r="Y724">
            <v>0</v>
          </cell>
          <cell r="Z724">
            <v>41003</v>
          </cell>
          <cell r="AA724">
            <v>41003</v>
          </cell>
          <cell r="AB724">
            <v>41003</v>
          </cell>
          <cell r="AC724">
            <v>41131</v>
          </cell>
          <cell r="AD724">
            <v>41145</v>
          </cell>
          <cell r="AE724">
            <v>41167</v>
          </cell>
          <cell r="AF724">
            <v>41170</v>
          </cell>
          <cell r="AG724">
            <v>41194</v>
          </cell>
          <cell r="AH724">
            <v>41213</v>
          </cell>
          <cell r="AI724" t="str">
            <v>-</v>
          </cell>
          <cell r="AJ724">
            <v>125</v>
          </cell>
          <cell r="AK724">
            <v>35.285714285714285</v>
          </cell>
          <cell r="AL724">
            <v>0</v>
          </cell>
          <cell r="AM724">
            <v>0</v>
          </cell>
          <cell r="AN724">
            <v>0</v>
          </cell>
          <cell r="AO724">
            <v>0</v>
          </cell>
          <cell r="AP724">
            <v>0</v>
          </cell>
          <cell r="AQ724">
            <v>0</v>
          </cell>
          <cell r="AR724">
            <v>0</v>
          </cell>
          <cell r="AS724">
            <v>0</v>
          </cell>
          <cell r="AT724">
            <v>0</v>
          </cell>
          <cell r="AU724">
            <v>0</v>
          </cell>
          <cell r="AV724">
            <v>41204</v>
          </cell>
          <cell r="AW724">
            <v>0</v>
          </cell>
          <cell r="AX724">
            <v>41212</v>
          </cell>
          <cell r="AY724">
            <v>41256</v>
          </cell>
          <cell r="AZ724">
            <v>260</v>
          </cell>
          <cell r="BA724">
            <v>149</v>
          </cell>
          <cell r="BB724" t="str">
            <v>Late</v>
          </cell>
          <cell r="BC724" t="str">
            <v/>
          </cell>
          <cell r="BD724" t="str">
            <v>FCA</v>
          </cell>
          <cell r="BE724" t="str">
            <v>ARVADA</v>
          </cell>
          <cell r="BF724" t="str">
            <v>USA</v>
          </cell>
          <cell r="BG724">
            <v>0</v>
          </cell>
          <cell r="BH724" t="str">
            <v>SI</v>
          </cell>
          <cell r="BI724">
            <v>0</v>
          </cell>
          <cell r="BJ724">
            <v>41003</v>
          </cell>
          <cell r="BK724">
            <v>41010</v>
          </cell>
          <cell r="BL724">
            <v>41010</v>
          </cell>
          <cell r="BM724">
            <v>41024</v>
          </cell>
          <cell r="BN724">
            <v>41257</v>
          </cell>
          <cell r="BO724">
            <v>41264</v>
          </cell>
          <cell r="BP724" t="str">
            <v>x</v>
          </cell>
          <cell r="BQ724" t="str">
            <v>x</v>
          </cell>
          <cell r="BR724" t="str">
            <v>x</v>
          </cell>
          <cell r="BS724" t="str">
            <v>x</v>
          </cell>
          <cell r="BT724" t="str">
            <v>x</v>
          </cell>
          <cell r="BU724">
            <v>41262</v>
          </cell>
          <cell r="BV724">
            <v>41291</v>
          </cell>
          <cell r="BW724">
            <v>0</v>
          </cell>
          <cell r="BX724">
            <v>0</v>
          </cell>
          <cell r="BY724">
            <v>0</v>
          </cell>
          <cell r="BZ724" t="str">
            <v>x</v>
          </cell>
          <cell r="CA724" t="str">
            <v>x</v>
          </cell>
          <cell r="CB724" t="str">
            <v>x</v>
          </cell>
          <cell r="CC724">
            <v>1</v>
          </cell>
          <cell r="CD724">
            <v>0</v>
          </cell>
          <cell r="CE724">
            <v>0</v>
          </cell>
          <cell r="CF724">
            <v>0</v>
          </cell>
          <cell r="CG724">
            <v>0</v>
          </cell>
          <cell r="CH724">
            <v>0</v>
          </cell>
          <cell r="CI724">
            <v>0</v>
          </cell>
          <cell r="CJ724">
            <v>0</v>
          </cell>
          <cell r="CK724">
            <v>0</v>
          </cell>
          <cell r="CL724">
            <v>0</v>
          </cell>
          <cell r="CM724">
            <v>0</v>
          </cell>
          <cell r="CN724">
            <v>0</v>
          </cell>
          <cell r="CO724">
            <v>0</v>
          </cell>
        </row>
        <row r="725">
          <cell r="B725" t="str">
            <v>A2119833-03-04</v>
          </cell>
          <cell r="C725" t="str">
            <v>Linde Process Plants Inc.</v>
          </cell>
          <cell r="D725" t="str">
            <v>Boening</v>
          </cell>
          <cell r="E725">
            <v>0</v>
          </cell>
          <cell r="F725">
            <v>0</v>
          </cell>
          <cell r="G725">
            <v>0</v>
          </cell>
          <cell r="H725" t="str">
            <v>Audrey</v>
          </cell>
          <cell r="I725" t="str">
            <v>005 2PA0440</v>
          </cell>
          <cell r="J725">
            <v>0</v>
          </cell>
          <cell r="K725">
            <v>0</v>
          </cell>
          <cell r="L725">
            <v>0</v>
          </cell>
          <cell r="M725">
            <v>2</v>
          </cell>
          <cell r="N725" t="str">
            <v>LMV-801</v>
          </cell>
          <cell r="O725">
            <v>49598</v>
          </cell>
          <cell r="P725">
            <v>0</v>
          </cell>
          <cell r="Q725" t="str">
            <v>MCPX</v>
          </cell>
          <cell r="R725" t="str">
            <v>PA</v>
          </cell>
          <cell r="S725" t="str">
            <v>Y</v>
          </cell>
          <cell r="T725" t="str">
            <v>N</v>
          </cell>
          <cell r="U725">
            <v>0</v>
          </cell>
          <cell r="V725">
            <v>40996</v>
          </cell>
          <cell r="W725">
            <v>41215</v>
          </cell>
          <cell r="X725">
            <v>41250</v>
          </cell>
          <cell r="Y725">
            <v>0</v>
          </cell>
          <cell r="Z725">
            <v>41003</v>
          </cell>
          <cell r="AA725">
            <v>41003</v>
          </cell>
          <cell r="AB725">
            <v>41003</v>
          </cell>
          <cell r="AC725">
            <v>41138</v>
          </cell>
          <cell r="AD725">
            <v>41152</v>
          </cell>
          <cell r="AE725">
            <v>41167</v>
          </cell>
          <cell r="AF725">
            <v>41170</v>
          </cell>
          <cell r="AG725">
            <v>41194</v>
          </cell>
          <cell r="AH725">
            <v>41220</v>
          </cell>
          <cell r="AI725" t="str">
            <v>-</v>
          </cell>
          <cell r="AJ725">
            <v>125</v>
          </cell>
          <cell r="AK725">
            <v>36.285714285714285</v>
          </cell>
          <cell r="AL725">
            <v>0</v>
          </cell>
          <cell r="AM725">
            <v>0</v>
          </cell>
          <cell r="AN725">
            <v>0</v>
          </cell>
          <cell r="AO725">
            <v>0</v>
          </cell>
          <cell r="AP725">
            <v>0</v>
          </cell>
          <cell r="AQ725">
            <v>0</v>
          </cell>
          <cell r="AR725">
            <v>0</v>
          </cell>
          <cell r="AS725">
            <v>0</v>
          </cell>
          <cell r="AT725">
            <v>0</v>
          </cell>
          <cell r="AU725">
            <v>0</v>
          </cell>
          <cell r="AV725">
            <v>41204</v>
          </cell>
          <cell r="AW725">
            <v>0</v>
          </cell>
          <cell r="AX725">
            <v>41218</v>
          </cell>
          <cell r="AY725">
            <v>41256</v>
          </cell>
          <cell r="AZ725">
            <v>260</v>
          </cell>
          <cell r="BA725">
            <v>149</v>
          </cell>
          <cell r="BB725" t="str">
            <v>Late</v>
          </cell>
          <cell r="BC725" t="str">
            <v/>
          </cell>
          <cell r="BD725" t="str">
            <v>FCA</v>
          </cell>
          <cell r="BE725" t="str">
            <v>ARVADA</v>
          </cell>
          <cell r="BF725" t="str">
            <v>USA</v>
          </cell>
          <cell r="BG725">
            <v>0</v>
          </cell>
          <cell r="BH725" t="str">
            <v>SI</v>
          </cell>
          <cell r="BI725">
            <v>0</v>
          </cell>
          <cell r="BJ725">
            <v>41003</v>
          </cell>
          <cell r="BK725">
            <v>41010</v>
          </cell>
          <cell r="BL725">
            <v>41010</v>
          </cell>
          <cell r="BM725">
            <v>41024</v>
          </cell>
          <cell r="BN725">
            <v>41264</v>
          </cell>
          <cell r="BO725">
            <v>41271</v>
          </cell>
          <cell r="BP725" t="str">
            <v>x</v>
          </cell>
          <cell r="BQ725" t="str">
            <v>x</v>
          </cell>
          <cell r="BR725" t="str">
            <v>x</v>
          </cell>
          <cell r="BS725" t="str">
            <v>x</v>
          </cell>
          <cell r="BT725" t="str">
            <v>x</v>
          </cell>
          <cell r="BU725">
            <v>41262</v>
          </cell>
          <cell r="BV725">
            <v>41291</v>
          </cell>
          <cell r="BW725">
            <v>0</v>
          </cell>
          <cell r="BX725">
            <v>0</v>
          </cell>
          <cell r="BY725">
            <v>0</v>
          </cell>
          <cell r="BZ725" t="str">
            <v>x</v>
          </cell>
          <cell r="CA725" t="str">
            <v>x</v>
          </cell>
          <cell r="CB725" t="str">
            <v>x</v>
          </cell>
          <cell r="CC725">
            <v>1</v>
          </cell>
          <cell r="CD725">
            <v>0</v>
          </cell>
          <cell r="CE725">
            <v>0</v>
          </cell>
          <cell r="CF725">
            <v>0</v>
          </cell>
          <cell r="CG725">
            <v>0</v>
          </cell>
          <cell r="CH725">
            <v>0</v>
          </cell>
          <cell r="CI725">
            <v>0</v>
          </cell>
          <cell r="CJ725">
            <v>0</v>
          </cell>
          <cell r="CK725">
            <v>0</v>
          </cell>
          <cell r="CL725">
            <v>0</v>
          </cell>
          <cell r="CM725">
            <v>0</v>
          </cell>
          <cell r="CN725">
            <v>0</v>
          </cell>
          <cell r="CO725">
            <v>0</v>
          </cell>
        </row>
        <row r="726">
          <cell r="B726" t="str">
            <v>A2126306-07</v>
          </cell>
          <cell r="C726" t="str">
            <v>Overland Contracting Inc.</v>
          </cell>
          <cell r="D726" t="str">
            <v>Elkins</v>
          </cell>
          <cell r="E726">
            <v>0</v>
          </cell>
          <cell r="F726">
            <v>0</v>
          </cell>
          <cell r="G726">
            <v>0</v>
          </cell>
          <cell r="H726" t="str">
            <v>Shara</v>
          </cell>
          <cell r="I726" t="str">
            <v xml:space="preserve">175740.67.9202.3.OCI Rev.2.  </v>
          </cell>
          <cell r="J726">
            <v>0</v>
          </cell>
          <cell r="K726">
            <v>0</v>
          </cell>
          <cell r="L726">
            <v>0</v>
          </cell>
          <cell r="M726">
            <v>1</v>
          </cell>
          <cell r="N726" t="str">
            <v>LMV-806</v>
          </cell>
          <cell r="O726">
            <v>54409</v>
          </cell>
          <cell r="P726">
            <v>0</v>
          </cell>
          <cell r="Q726" t="str">
            <v>MCPX</v>
          </cell>
          <cell r="R726" t="str">
            <v>PC</v>
          </cell>
          <cell r="S726" t="str">
            <v>Y</v>
          </cell>
          <cell r="T726" t="str">
            <v>N</v>
          </cell>
          <cell r="U726">
            <v>0</v>
          </cell>
          <cell r="V726">
            <v>41011</v>
          </cell>
          <cell r="W726">
            <v>41233</v>
          </cell>
          <cell r="X726">
            <v>41239</v>
          </cell>
          <cell r="Y726">
            <v>0</v>
          </cell>
          <cell r="Z726">
            <v>41018</v>
          </cell>
          <cell r="AA726">
            <v>41018</v>
          </cell>
          <cell r="AB726">
            <v>41018</v>
          </cell>
          <cell r="AC726">
            <v>41127</v>
          </cell>
          <cell r="AD726">
            <v>41141</v>
          </cell>
          <cell r="AE726">
            <v>41171</v>
          </cell>
          <cell r="AF726">
            <v>41174</v>
          </cell>
          <cell r="AG726">
            <v>0</v>
          </cell>
          <cell r="AH726">
            <v>41209</v>
          </cell>
          <cell r="AI726" t="str">
            <v>-</v>
          </cell>
          <cell r="AJ726">
            <v>117</v>
          </cell>
          <cell r="AK726">
            <v>32.571428571428569</v>
          </cell>
          <cell r="AL726">
            <v>0</v>
          </cell>
          <cell r="AM726">
            <v>0</v>
          </cell>
          <cell r="AN726">
            <v>0</v>
          </cell>
          <cell r="AO726">
            <v>0</v>
          </cell>
          <cell r="AP726">
            <v>0</v>
          </cell>
          <cell r="AQ726">
            <v>0</v>
          </cell>
          <cell r="AR726">
            <v>0</v>
          </cell>
          <cell r="AS726">
            <v>0</v>
          </cell>
          <cell r="AT726">
            <v>0</v>
          </cell>
          <cell r="AU726">
            <v>0</v>
          </cell>
          <cell r="AV726">
            <v>41184</v>
          </cell>
          <cell r="AW726">
            <v>0</v>
          </cell>
          <cell r="AX726">
            <v>41192</v>
          </cell>
          <cell r="AY726">
            <v>41254</v>
          </cell>
          <cell r="AZ726">
            <v>243</v>
          </cell>
          <cell r="BA726">
            <v>124</v>
          </cell>
          <cell r="BB726" t="str">
            <v>Late</v>
          </cell>
          <cell r="BC726" t="str">
            <v/>
          </cell>
          <cell r="BD726">
            <v>0</v>
          </cell>
          <cell r="BE726">
            <v>0</v>
          </cell>
          <cell r="BF726">
            <v>0</v>
          </cell>
          <cell r="BG726">
            <v>0</v>
          </cell>
          <cell r="BH726">
            <v>0</v>
          </cell>
          <cell r="BI726">
            <v>0</v>
          </cell>
          <cell r="BJ726">
            <v>41018</v>
          </cell>
          <cell r="BK726">
            <v>41025</v>
          </cell>
          <cell r="BL726">
            <v>41034</v>
          </cell>
          <cell r="BM726">
            <v>41039</v>
          </cell>
          <cell r="BN726">
            <v>41253</v>
          </cell>
          <cell r="BO726">
            <v>41260</v>
          </cell>
          <cell r="BP726" t="str">
            <v>X</v>
          </cell>
          <cell r="BQ726" t="str">
            <v>X</v>
          </cell>
          <cell r="BR726" t="str">
            <v>X</v>
          </cell>
          <cell r="BS726" t="str">
            <v>X</v>
          </cell>
          <cell r="BT726" t="str">
            <v>X</v>
          </cell>
          <cell r="BU726" t="str">
            <v>X</v>
          </cell>
          <cell r="BV726" t="str">
            <v>X</v>
          </cell>
          <cell r="BW726">
            <v>0</v>
          </cell>
          <cell r="BX726">
            <v>0</v>
          </cell>
          <cell r="BY726">
            <v>0</v>
          </cell>
          <cell r="BZ726" t="str">
            <v>X</v>
          </cell>
          <cell r="CA726" t="str">
            <v>X</v>
          </cell>
          <cell r="CB726" t="str">
            <v>X</v>
          </cell>
          <cell r="CC726">
            <v>1</v>
          </cell>
          <cell r="CD726">
            <v>0</v>
          </cell>
          <cell r="CE726">
            <v>0</v>
          </cell>
          <cell r="CF726">
            <v>0</v>
          </cell>
          <cell r="CG726">
            <v>0</v>
          </cell>
          <cell r="CH726">
            <v>0</v>
          </cell>
          <cell r="CI726">
            <v>0</v>
          </cell>
          <cell r="CJ726">
            <v>0</v>
          </cell>
          <cell r="CK726">
            <v>0</v>
          </cell>
          <cell r="CL726">
            <v>0</v>
          </cell>
          <cell r="CM726">
            <v>0</v>
          </cell>
          <cell r="CN726">
            <v>0</v>
          </cell>
          <cell r="CO726">
            <v>0</v>
          </cell>
        </row>
        <row r="727">
          <cell r="B727" t="str">
            <v>A2126306-03-04</v>
          </cell>
          <cell r="C727" t="str">
            <v>Overland Contracting Inc.</v>
          </cell>
          <cell r="D727" t="str">
            <v>Elkins</v>
          </cell>
          <cell r="E727">
            <v>0</v>
          </cell>
          <cell r="F727">
            <v>0</v>
          </cell>
          <cell r="G727">
            <v>0</v>
          </cell>
          <cell r="H727" t="str">
            <v>Shara</v>
          </cell>
          <cell r="I727" t="str">
            <v xml:space="preserve">175740.67.9202.3.OCI Rev.2.  </v>
          </cell>
          <cell r="J727">
            <v>0</v>
          </cell>
          <cell r="K727">
            <v>0</v>
          </cell>
          <cell r="L727">
            <v>0</v>
          </cell>
          <cell r="M727">
            <v>2</v>
          </cell>
          <cell r="N727" t="str">
            <v>LMV-322</v>
          </cell>
          <cell r="O727">
            <v>142445</v>
          </cell>
          <cell r="P727">
            <v>0</v>
          </cell>
          <cell r="Q727" t="str">
            <v>MCPX</v>
          </cell>
          <cell r="R727" t="str">
            <v>PC</v>
          </cell>
          <cell r="S727" t="str">
            <v>Y</v>
          </cell>
          <cell r="T727" t="str">
            <v>N</v>
          </cell>
          <cell r="U727">
            <v>0</v>
          </cell>
          <cell r="V727">
            <v>41011</v>
          </cell>
          <cell r="W727">
            <v>41233</v>
          </cell>
          <cell r="X727">
            <v>41243</v>
          </cell>
          <cell r="Y727">
            <v>0</v>
          </cell>
          <cell r="Z727">
            <v>41018</v>
          </cell>
          <cell r="AA727">
            <v>41018</v>
          </cell>
          <cell r="AB727">
            <v>41018</v>
          </cell>
          <cell r="AC727">
            <v>41131</v>
          </cell>
          <cell r="AD727">
            <v>41145</v>
          </cell>
          <cell r="AE727">
            <v>41171</v>
          </cell>
          <cell r="AF727">
            <v>41174</v>
          </cell>
          <cell r="AG727">
            <v>0</v>
          </cell>
          <cell r="AH727">
            <v>41213</v>
          </cell>
          <cell r="AI727" t="str">
            <v>-</v>
          </cell>
          <cell r="AJ727">
            <v>117</v>
          </cell>
          <cell r="AK727">
            <v>33.142857142857146</v>
          </cell>
          <cell r="AL727">
            <v>0</v>
          </cell>
          <cell r="AM727">
            <v>0</v>
          </cell>
          <cell r="AN727">
            <v>0</v>
          </cell>
          <cell r="AO727">
            <v>0</v>
          </cell>
          <cell r="AP727">
            <v>0</v>
          </cell>
          <cell r="AQ727">
            <v>0</v>
          </cell>
          <cell r="AR727">
            <v>0</v>
          </cell>
          <cell r="AS727">
            <v>0</v>
          </cell>
          <cell r="AT727">
            <v>0</v>
          </cell>
          <cell r="AU727">
            <v>0</v>
          </cell>
          <cell r="AV727">
            <v>41184</v>
          </cell>
          <cell r="AW727">
            <v>0</v>
          </cell>
          <cell r="AX727">
            <v>41190</v>
          </cell>
          <cell r="AY727">
            <v>41253</v>
          </cell>
          <cell r="AZ727">
            <v>242</v>
          </cell>
          <cell r="BA727">
            <v>124</v>
          </cell>
          <cell r="BB727" t="str">
            <v>Late</v>
          </cell>
          <cell r="BC727" t="str">
            <v/>
          </cell>
          <cell r="BD727">
            <v>0</v>
          </cell>
          <cell r="BE727">
            <v>0</v>
          </cell>
          <cell r="BF727">
            <v>0</v>
          </cell>
          <cell r="BG727">
            <v>0</v>
          </cell>
          <cell r="BH727">
            <v>0</v>
          </cell>
          <cell r="BI727">
            <v>0</v>
          </cell>
          <cell r="BJ727">
            <v>41018</v>
          </cell>
          <cell r="BK727">
            <v>41025</v>
          </cell>
          <cell r="BL727">
            <v>41034</v>
          </cell>
          <cell r="BM727">
            <v>41039</v>
          </cell>
          <cell r="BN727">
            <v>41257</v>
          </cell>
          <cell r="BO727">
            <v>41264</v>
          </cell>
          <cell r="BP727" t="str">
            <v>X</v>
          </cell>
          <cell r="BQ727" t="str">
            <v>X</v>
          </cell>
          <cell r="BR727" t="str">
            <v>X</v>
          </cell>
          <cell r="BS727" t="str">
            <v>X</v>
          </cell>
          <cell r="BT727" t="str">
            <v>X</v>
          </cell>
          <cell r="BU727" t="str">
            <v>X</v>
          </cell>
          <cell r="BV727" t="str">
            <v>X</v>
          </cell>
          <cell r="BW727">
            <v>0</v>
          </cell>
          <cell r="BX727">
            <v>0</v>
          </cell>
          <cell r="BY727">
            <v>0</v>
          </cell>
          <cell r="BZ727" t="str">
            <v>X</v>
          </cell>
          <cell r="CA727" t="str">
            <v>X</v>
          </cell>
          <cell r="CB727" t="str">
            <v>X</v>
          </cell>
          <cell r="CC727">
            <v>1</v>
          </cell>
          <cell r="CD727">
            <v>0</v>
          </cell>
          <cell r="CE727">
            <v>0</v>
          </cell>
          <cell r="CF727">
            <v>0</v>
          </cell>
          <cell r="CG727">
            <v>0</v>
          </cell>
          <cell r="CH727">
            <v>0</v>
          </cell>
          <cell r="CI727">
            <v>0</v>
          </cell>
          <cell r="CJ727">
            <v>0</v>
          </cell>
          <cell r="CK727">
            <v>0</v>
          </cell>
          <cell r="CL727">
            <v>0</v>
          </cell>
          <cell r="CM727">
            <v>0</v>
          </cell>
          <cell r="CN727">
            <v>0</v>
          </cell>
          <cell r="CO727">
            <v>0</v>
          </cell>
        </row>
        <row r="728">
          <cell r="B728" t="str">
            <v>A2126306-01-02</v>
          </cell>
          <cell r="C728" t="str">
            <v>Overland Contracting Inc.</v>
          </cell>
          <cell r="D728" t="str">
            <v>Elkins</v>
          </cell>
          <cell r="E728">
            <v>0</v>
          </cell>
          <cell r="F728">
            <v>0</v>
          </cell>
          <cell r="G728">
            <v>0</v>
          </cell>
          <cell r="H728" t="str">
            <v>Shara</v>
          </cell>
          <cell r="I728" t="str">
            <v xml:space="preserve">175740.67.9202.3.OCI Rev.2.  </v>
          </cell>
          <cell r="J728">
            <v>0</v>
          </cell>
          <cell r="K728">
            <v>0</v>
          </cell>
          <cell r="L728">
            <v>0</v>
          </cell>
          <cell r="M728">
            <v>2</v>
          </cell>
          <cell r="N728" t="str">
            <v>LMV-322</v>
          </cell>
          <cell r="O728">
            <v>147425</v>
          </cell>
          <cell r="P728">
            <v>0</v>
          </cell>
          <cell r="Q728" t="str">
            <v>MCPX</v>
          </cell>
          <cell r="R728" t="str">
            <v>PC</v>
          </cell>
          <cell r="S728" t="str">
            <v>Y</v>
          </cell>
          <cell r="T728" t="str">
            <v>N</v>
          </cell>
          <cell r="U728">
            <v>0</v>
          </cell>
          <cell r="V728">
            <v>41011</v>
          </cell>
          <cell r="W728">
            <v>41233</v>
          </cell>
          <cell r="X728">
            <v>41243</v>
          </cell>
          <cell r="Y728">
            <v>0</v>
          </cell>
          <cell r="Z728">
            <v>41018</v>
          </cell>
          <cell r="AA728">
            <v>41018</v>
          </cell>
          <cell r="AB728">
            <v>41018</v>
          </cell>
          <cell r="AC728">
            <v>41131</v>
          </cell>
          <cell r="AD728">
            <v>41145</v>
          </cell>
          <cell r="AE728">
            <v>41171</v>
          </cell>
          <cell r="AF728">
            <v>41174</v>
          </cell>
          <cell r="AG728">
            <v>0</v>
          </cell>
          <cell r="AH728">
            <v>41213</v>
          </cell>
          <cell r="AI728" t="str">
            <v>-</v>
          </cell>
          <cell r="AJ728">
            <v>117</v>
          </cell>
          <cell r="AK728">
            <v>33.142857142857146</v>
          </cell>
          <cell r="AL728">
            <v>0</v>
          </cell>
          <cell r="AM728">
            <v>0</v>
          </cell>
          <cell r="AN728">
            <v>0</v>
          </cell>
          <cell r="AO728">
            <v>0</v>
          </cell>
          <cell r="AP728">
            <v>0</v>
          </cell>
          <cell r="AQ728">
            <v>0</v>
          </cell>
          <cell r="AR728">
            <v>0</v>
          </cell>
          <cell r="AS728">
            <v>0</v>
          </cell>
          <cell r="AT728">
            <v>0</v>
          </cell>
          <cell r="AU728">
            <v>0</v>
          </cell>
          <cell r="AV728">
            <v>41184</v>
          </cell>
          <cell r="AW728">
            <v>0</v>
          </cell>
          <cell r="AX728">
            <v>41191</v>
          </cell>
          <cell r="AY728">
            <v>41243</v>
          </cell>
          <cell r="AZ728">
            <v>232</v>
          </cell>
          <cell r="BA728">
            <v>124</v>
          </cell>
          <cell r="BB728" t="str">
            <v>Late</v>
          </cell>
          <cell r="BC728" t="str">
            <v/>
          </cell>
          <cell r="BD728">
            <v>0</v>
          </cell>
          <cell r="BE728">
            <v>0</v>
          </cell>
          <cell r="BF728">
            <v>0</v>
          </cell>
          <cell r="BG728">
            <v>0</v>
          </cell>
          <cell r="BH728">
            <v>0</v>
          </cell>
          <cell r="BI728">
            <v>0</v>
          </cell>
          <cell r="BJ728">
            <v>41018</v>
          </cell>
          <cell r="BK728">
            <v>41025</v>
          </cell>
          <cell r="BL728">
            <v>41034</v>
          </cell>
          <cell r="BM728">
            <v>41039</v>
          </cell>
          <cell r="BN728">
            <v>41257</v>
          </cell>
          <cell r="BO728">
            <v>41264</v>
          </cell>
          <cell r="BP728" t="str">
            <v>X</v>
          </cell>
          <cell r="BQ728" t="str">
            <v>X</v>
          </cell>
          <cell r="BR728" t="str">
            <v>X</v>
          </cell>
          <cell r="BS728" t="str">
            <v>X</v>
          </cell>
          <cell r="BT728" t="str">
            <v>X</v>
          </cell>
          <cell r="BU728" t="str">
            <v>X</v>
          </cell>
          <cell r="BV728" t="str">
            <v>X</v>
          </cell>
          <cell r="BW728">
            <v>0</v>
          </cell>
          <cell r="BX728">
            <v>0</v>
          </cell>
          <cell r="BY728">
            <v>0</v>
          </cell>
          <cell r="BZ728" t="str">
            <v>X</v>
          </cell>
          <cell r="CA728" t="str">
            <v>X</v>
          </cell>
          <cell r="CB728" t="str">
            <v>X</v>
          </cell>
          <cell r="CC728">
            <v>1</v>
          </cell>
          <cell r="CD728">
            <v>0</v>
          </cell>
          <cell r="CE728">
            <v>0</v>
          </cell>
          <cell r="CF728">
            <v>0</v>
          </cell>
          <cell r="CG728">
            <v>0</v>
          </cell>
          <cell r="CH728">
            <v>0</v>
          </cell>
          <cell r="CI728">
            <v>0</v>
          </cell>
          <cell r="CJ728">
            <v>0</v>
          </cell>
          <cell r="CK728">
            <v>0</v>
          </cell>
          <cell r="CL728">
            <v>0</v>
          </cell>
          <cell r="CM728">
            <v>0</v>
          </cell>
          <cell r="CN728">
            <v>0</v>
          </cell>
          <cell r="CO728">
            <v>0</v>
          </cell>
        </row>
        <row r="729">
          <cell r="B729" t="str">
            <v>A2159082-01-02</v>
          </cell>
          <cell r="C729" t="str">
            <v>Houston Refining LP</v>
          </cell>
          <cell r="D729" t="str">
            <v>Setelin</v>
          </cell>
          <cell r="E729">
            <v>0</v>
          </cell>
          <cell r="F729">
            <v>0</v>
          </cell>
          <cell r="G729">
            <v>0</v>
          </cell>
          <cell r="H729" t="str">
            <v>Nancy</v>
          </cell>
          <cell r="I729">
            <v>4401594604</v>
          </cell>
          <cell r="J729">
            <v>0</v>
          </cell>
          <cell r="K729">
            <v>0</v>
          </cell>
          <cell r="L729">
            <v>0</v>
          </cell>
          <cell r="M729">
            <v>2</v>
          </cell>
          <cell r="N729" t="str">
            <v>LMV-311</v>
          </cell>
          <cell r="O729">
            <v>298474</v>
          </cell>
          <cell r="P729">
            <v>0</v>
          </cell>
          <cell r="Q729" t="str">
            <v>CPX</v>
          </cell>
          <cell r="R729" t="str">
            <v>PE</v>
          </cell>
          <cell r="S729" t="str">
            <v>Y</v>
          </cell>
          <cell r="T729" t="str">
            <v>N</v>
          </cell>
          <cell r="U729">
            <v>0</v>
          </cell>
          <cell r="V729">
            <v>41093</v>
          </cell>
          <cell r="W729">
            <v>41264</v>
          </cell>
          <cell r="X729">
            <v>41264</v>
          </cell>
          <cell r="Y729">
            <v>41169</v>
          </cell>
          <cell r="Z729">
            <v>41100</v>
          </cell>
          <cell r="AA729">
            <v>41100</v>
          </cell>
          <cell r="AB729">
            <v>41100</v>
          </cell>
          <cell r="AC729">
            <v>41138</v>
          </cell>
          <cell r="AD729">
            <v>41152</v>
          </cell>
          <cell r="AE729">
            <v>41170</v>
          </cell>
          <cell r="AF729">
            <v>41175</v>
          </cell>
          <cell r="AG729">
            <v>41198</v>
          </cell>
          <cell r="AH729">
            <v>41234</v>
          </cell>
          <cell r="AI729" t="str">
            <v>-</v>
          </cell>
          <cell r="AJ729">
            <v>59</v>
          </cell>
          <cell r="AK729">
            <v>24.428571428571427</v>
          </cell>
          <cell r="AL729">
            <v>41164</v>
          </cell>
          <cell r="AM729">
            <v>0</v>
          </cell>
          <cell r="AN729">
            <v>0</v>
          </cell>
          <cell r="AO729">
            <v>0</v>
          </cell>
          <cell r="AP729">
            <v>0</v>
          </cell>
          <cell r="AQ729">
            <v>0</v>
          </cell>
          <cell r="AR729">
            <v>0</v>
          </cell>
          <cell r="AS729">
            <v>0</v>
          </cell>
          <cell r="AT729">
            <v>0</v>
          </cell>
          <cell r="AU729">
            <v>0</v>
          </cell>
          <cell r="AV729">
            <v>41199</v>
          </cell>
          <cell r="AW729">
            <v>0</v>
          </cell>
          <cell r="AX729">
            <v>41246</v>
          </cell>
          <cell r="AY729">
            <v>41272</v>
          </cell>
          <cell r="AZ729">
            <v>179</v>
          </cell>
          <cell r="BA729">
            <v>77</v>
          </cell>
          <cell r="BB729" t="str">
            <v>Late</v>
          </cell>
          <cell r="BC729" t="str">
            <v/>
          </cell>
          <cell r="BD729" t="str">
            <v>FCA</v>
          </cell>
          <cell r="BE729" t="str">
            <v>Arvada</v>
          </cell>
          <cell r="BF729" t="str">
            <v>USA</v>
          </cell>
          <cell r="BG729">
            <v>0</v>
          </cell>
          <cell r="BH729" t="str">
            <v>SA</v>
          </cell>
          <cell r="BI729">
            <v>0</v>
          </cell>
          <cell r="BJ729">
            <v>41100</v>
          </cell>
          <cell r="BK729">
            <v>41107</v>
          </cell>
          <cell r="BL729">
            <v>41116</v>
          </cell>
          <cell r="BM729">
            <v>41121</v>
          </cell>
          <cell r="BN729">
            <v>41278</v>
          </cell>
          <cell r="BO729">
            <v>41285</v>
          </cell>
          <cell r="BP729" t="str">
            <v>X</v>
          </cell>
          <cell r="BQ729" t="str">
            <v>X</v>
          </cell>
          <cell r="BR729" t="str">
            <v>X</v>
          </cell>
          <cell r="BS729" t="str">
            <v>X</v>
          </cell>
          <cell r="BT729" t="str">
            <v>X</v>
          </cell>
          <cell r="BU729" t="str">
            <v>X</v>
          </cell>
          <cell r="BV729" t="str">
            <v>X</v>
          </cell>
          <cell r="BW729">
            <v>0</v>
          </cell>
          <cell r="BX729">
            <v>0</v>
          </cell>
          <cell r="BY729">
            <v>0</v>
          </cell>
          <cell r="BZ729" t="str">
            <v>X</v>
          </cell>
          <cell r="CA729" t="str">
            <v>X</v>
          </cell>
          <cell r="CB729" t="str">
            <v>X</v>
          </cell>
          <cell r="CC729">
            <v>1</v>
          </cell>
          <cell r="CD729">
            <v>0</v>
          </cell>
          <cell r="CE729">
            <v>0</v>
          </cell>
          <cell r="CF729">
            <v>0</v>
          </cell>
          <cell r="CG729">
            <v>0</v>
          </cell>
          <cell r="CH729">
            <v>0</v>
          </cell>
          <cell r="CI729">
            <v>0</v>
          </cell>
          <cell r="CJ729">
            <v>0</v>
          </cell>
          <cell r="CK729">
            <v>0</v>
          </cell>
          <cell r="CL729">
            <v>0</v>
          </cell>
          <cell r="CM729">
            <v>0</v>
          </cell>
          <cell r="CN729">
            <v>0</v>
          </cell>
          <cell r="CO729">
            <v>0</v>
          </cell>
        </row>
        <row r="730">
          <cell r="B730" t="str">
            <v>C2101672-01</v>
          </cell>
          <cell r="C730" t="str">
            <v>Thomas Russell</v>
          </cell>
          <cell r="D730" t="str">
            <v>Wesley</v>
          </cell>
          <cell r="E730">
            <v>0</v>
          </cell>
          <cell r="F730" t="str">
            <v>Miller</v>
          </cell>
          <cell r="G730" t="str">
            <v>-</v>
          </cell>
          <cell r="H730" t="str">
            <v>Kursten</v>
          </cell>
          <cell r="I730" t="str">
            <v>282-12</v>
          </cell>
          <cell r="J730" t="str">
            <v>C-141</v>
          </cell>
          <cell r="K730">
            <v>0</v>
          </cell>
          <cell r="L730">
            <v>0</v>
          </cell>
          <cell r="M730">
            <v>1</v>
          </cell>
          <cell r="N730" t="str">
            <v>LMC311P</v>
          </cell>
          <cell r="O730">
            <v>131109</v>
          </cell>
          <cell r="P730">
            <v>0</v>
          </cell>
          <cell r="Q730" t="str">
            <v>FLT</v>
          </cell>
          <cell r="R730" t="str">
            <v>CA</v>
          </cell>
          <cell r="S730" t="str">
            <v>N</v>
          </cell>
          <cell r="T730" t="str">
            <v>N</v>
          </cell>
          <cell r="U730">
            <v>0</v>
          </cell>
          <cell r="V730">
            <v>40951</v>
          </cell>
          <cell r="W730">
            <v>41239</v>
          </cell>
          <cell r="X730">
            <v>41213</v>
          </cell>
          <cell r="Y730">
            <v>0</v>
          </cell>
          <cell r="Z730">
            <v>40958</v>
          </cell>
          <cell r="AA730">
            <v>40958</v>
          </cell>
          <cell r="AB730">
            <v>40965</v>
          </cell>
          <cell r="AC730">
            <v>41101</v>
          </cell>
          <cell r="AD730">
            <v>41115</v>
          </cell>
          <cell r="AE730">
            <v>41175</v>
          </cell>
          <cell r="AF730">
            <v>41179</v>
          </cell>
          <cell r="AG730">
            <v>0</v>
          </cell>
          <cell r="AH730">
            <v>41183</v>
          </cell>
          <cell r="AI730" t="str">
            <v>-</v>
          </cell>
          <cell r="AJ730">
            <v>164</v>
          </cell>
          <cell r="AK730">
            <v>37.428571428571431</v>
          </cell>
          <cell r="AL730">
            <v>0</v>
          </cell>
          <cell r="AM730">
            <v>0</v>
          </cell>
          <cell r="AN730">
            <v>0</v>
          </cell>
          <cell r="AO730">
            <v>0</v>
          </cell>
          <cell r="AP730">
            <v>0</v>
          </cell>
          <cell r="AQ730">
            <v>0</v>
          </cell>
          <cell r="AR730">
            <v>41128</v>
          </cell>
          <cell r="AS730">
            <v>0</v>
          </cell>
          <cell r="AT730">
            <v>0</v>
          </cell>
          <cell r="AU730">
            <v>0</v>
          </cell>
          <cell r="AV730">
            <v>41164</v>
          </cell>
          <cell r="AW730">
            <v>0</v>
          </cell>
          <cell r="AX730">
            <v>41169</v>
          </cell>
          <cell r="AY730">
            <v>41213</v>
          </cell>
          <cell r="AZ730">
            <v>262</v>
          </cell>
          <cell r="BA730">
            <v>153</v>
          </cell>
          <cell r="BB730" t="str">
            <v>On-Time/Early</v>
          </cell>
          <cell r="BC730" t="str">
            <v/>
          </cell>
          <cell r="BD730" t="str">
            <v>FOB</v>
          </cell>
          <cell r="BE730" t="str">
            <v>ARVADA</v>
          </cell>
          <cell r="BF730" t="str">
            <v>USA</v>
          </cell>
          <cell r="BG730">
            <v>0</v>
          </cell>
          <cell r="BH730" t="str">
            <v>SA</v>
          </cell>
          <cell r="BI730">
            <v>0</v>
          </cell>
          <cell r="BJ730">
            <v>40958</v>
          </cell>
          <cell r="BK730">
            <v>40965</v>
          </cell>
          <cell r="BL730">
            <v>40972</v>
          </cell>
          <cell r="BM730">
            <v>40979</v>
          </cell>
          <cell r="BN730">
            <v>41227</v>
          </cell>
          <cell r="BO730">
            <v>41234</v>
          </cell>
          <cell r="BP730" t="str">
            <v>-</v>
          </cell>
          <cell r="BQ730" t="str">
            <v>-</v>
          </cell>
          <cell r="BR730" t="str">
            <v>X</v>
          </cell>
          <cell r="BS730" t="str">
            <v>-</v>
          </cell>
          <cell r="BT730" t="str">
            <v>-</v>
          </cell>
          <cell r="BU730">
            <v>41225</v>
          </cell>
          <cell r="BV730">
            <v>41225</v>
          </cell>
          <cell r="BW730">
            <v>0</v>
          </cell>
          <cell r="BX730">
            <v>0</v>
          </cell>
          <cell r="BY730">
            <v>0</v>
          </cell>
          <cell r="BZ730" t="str">
            <v>-</v>
          </cell>
          <cell r="CA730" t="str">
            <v>-</v>
          </cell>
          <cell r="CB730" t="str">
            <v>X</v>
          </cell>
          <cell r="CC730">
            <v>1</v>
          </cell>
          <cell r="CD730">
            <v>0</v>
          </cell>
          <cell r="CE730">
            <v>0</v>
          </cell>
          <cell r="CF730">
            <v>0</v>
          </cell>
          <cell r="CG730">
            <v>0</v>
          </cell>
          <cell r="CH730">
            <v>0</v>
          </cell>
          <cell r="CI730">
            <v>0</v>
          </cell>
          <cell r="CJ730">
            <v>0</v>
          </cell>
          <cell r="CK730">
            <v>0</v>
          </cell>
          <cell r="CL730">
            <v>0</v>
          </cell>
          <cell r="CM730">
            <v>0</v>
          </cell>
          <cell r="CN730">
            <v>0</v>
          </cell>
          <cell r="CO730">
            <v>0</v>
          </cell>
        </row>
        <row r="731">
          <cell r="B731" t="str">
            <v>C2101673-01</v>
          </cell>
          <cell r="C731" t="str">
            <v>Thomas Russell</v>
          </cell>
          <cell r="D731" t="str">
            <v>Wesley</v>
          </cell>
          <cell r="E731">
            <v>0</v>
          </cell>
          <cell r="F731" t="str">
            <v>Miller</v>
          </cell>
          <cell r="G731" t="str">
            <v>-</v>
          </cell>
          <cell r="H731" t="str">
            <v>Kursten</v>
          </cell>
          <cell r="I731" t="str">
            <v>283-12</v>
          </cell>
          <cell r="J731" t="str">
            <v>C-141</v>
          </cell>
          <cell r="K731">
            <v>0</v>
          </cell>
          <cell r="L731">
            <v>0</v>
          </cell>
          <cell r="M731">
            <v>1</v>
          </cell>
          <cell r="N731" t="str">
            <v>LMC311P</v>
          </cell>
          <cell r="O731">
            <v>131109</v>
          </cell>
          <cell r="P731">
            <v>0</v>
          </cell>
          <cell r="Q731" t="str">
            <v>FLT</v>
          </cell>
          <cell r="R731" t="str">
            <v>CA</v>
          </cell>
          <cell r="S731" t="str">
            <v>N</v>
          </cell>
          <cell r="T731" t="str">
            <v>N</v>
          </cell>
          <cell r="U731">
            <v>0</v>
          </cell>
          <cell r="V731">
            <v>40951</v>
          </cell>
          <cell r="W731">
            <v>41239</v>
          </cell>
          <cell r="X731">
            <v>41379</v>
          </cell>
          <cell r="Y731">
            <v>0</v>
          </cell>
          <cell r="Z731">
            <v>40958</v>
          </cell>
          <cell r="AA731">
            <v>40958</v>
          </cell>
          <cell r="AB731">
            <v>40965</v>
          </cell>
          <cell r="AC731">
            <v>41267</v>
          </cell>
          <cell r="AD731">
            <v>41281</v>
          </cell>
          <cell r="AE731">
            <v>41175</v>
          </cell>
          <cell r="AF731">
            <v>41179</v>
          </cell>
          <cell r="AG731">
            <v>0</v>
          </cell>
          <cell r="AH731">
            <v>41349</v>
          </cell>
          <cell r="AI731" t="str">
            <v>-</v>
          </cell>
          <cell r="AJ731">
            <v>164</v>
          </cell>
          <cell r="AK731">
            <v>61.142857142857146</v>
          </cell>
          <cell r="AL731">
            <v>0</v>
          </cell>
          <cell r="AM731">
            <v>0</v>
          </cell>
          <cell r="AN731">
            <v>0</v>
          </cell>
          <cell r="AO731">
            <v>0</v>
          </cell>
          <cell r="AP731">
            <v>0</v>
          </cell>
          <cell r="AQ731">
            <v>0</v>
          </cell>
          <cell r="AR731">
            <v>41158</v>
          </cell>
          <cell r="AS731">
            <v>0</v>
          </cell>
          <cell r="AT731">
            <v>0</v>
          </cell>
          <cell r="AU731">
            <v>0</v>
          </cell>
          <cell r="AV731">
            <v>41178</v>
          </cell>
          <cell r="AW731">
            <v>0</v>
          </cell>
          <cell r="AX731">
            <v>41183</v>
          </cell>
          <cell r="AY731">
            <v>41242</v>
          </cell>
          <cell r="AZ731">
            <v>291</v>
          </cell>
          <cell r="BA731">
            <v>163</v>
          </cell>
          <cell r="BB731" t="str">
            <v>On-Time/Early</v>
          </cell>
          <cell r="BC731" t="str">
            <v/>
          </cell>
          <cell r="BD731" t="str">
            <v>FOB</v>
          </cell>
          <cell r="BE731" t="str">
            <v>ARVADA</v>
          </cell>
          <cell r="BF731" t="str">
            <v>USA</v>
          </cell>
          <cell r="BG731">
            <v>0</v>
          </cell>
          <cell r="BH731" t="str">
            <v>SA</v>
          </cell>
          <cell r="BI731">
            <v>0</v>
          </cell>
          <cell r="BJ731">
            <v>40958</v>
          </cell>
          <cell r="BK731">
            <v>40965</v>
          </cell>
          <cell r="BL731">
            <v>40972</v>
          </cell>
          <cell r="BM731">
            <v>40979</v>
          </cell>
          <cell r="BN731">
            <v>41393</v>
          </cell>
          <cell r="BO731">
            <v>41400</v>
          </cell>
          <cell r="BP731" t="str">
            <v>-</v>
          </cell>
          <cell r="BQ731" t="str">
            <v>-</v>
          </cell>
          <cell r="BR731" t="str">
            <v>X</v>
          </cell>
          <cell r="BS731" t="str">
            <v>-</v>
          </cell>
          <cell r="BT731" t="str">
            <v>-</v>
          </cell>
          <cell r="BU731">
            <v>41262</v>
          </cell>
          <cell r="BV731">
            <v>41262</v>
          </cell>
          <cell r="BW731">
            <v>0</v>
          </cell>
          <cell r="BX731">
            <v>0</v>
          </cell>
          <cell r="BY731">
            <v>0</v>
          </cell>
          <cell r="BZ731" t="str">
            <v>-</v>
          </cell>
          <cell r="CA731" t="str">
            <v>-</v>
          </cell>
          <cell r="CB731" t="str">
            <v>X</v>
          </cell>
          <cell r="CC731">
            <v>1</v>
          </cell>
          <cell r="CD731">
            <v>0</v>
          </cell>
          <cell r="CE731">
            <v>0</v>
          </cell>
          <cell r="CF731">
            <v>0</v>
          </cell>
          <cell r="CG731">
            <v>0</v>
          </cell>
          <cell r="CH731">
            <v>0</v>
          </cell>
          <cell r="CI731">
            <v>0</v>
          </cell>
          <cell r="CJ731">
            <v>0</v>
          </cell>
          <cell r="CK731">
            <v>0</v>
          </cell>
          <cell r="CL731">
            <v>0</v>
          </cell>
          <cell r="CM731">
            <v>0</v>
          </cell>
          <cell r="CN731">
            <v>0</v>
          </cell>
          <cell r="CO731">
            <v>0</v>
          </cell>
        </row>
        <row r="732">
          <cell r="B732" t="str">
            <v>C2154887-01</v>
          </cell>
          <cell r="C732" t="str">
            <v>SISA/Technip</v>
          </cell>
          <cell r="D732" t="str">
            <v>Jones</v>
          </cell>
          <cell r="E732">
            <v>0</v>
          </cell>
          <cell r="F732" t="str">
            <v>Igoe</v>
          </cell>
          <cell r="G732">
            <v>0</v>
          </cell>
          <cell r="H732" t="str">
            <v>Melissa</v>
          </cell>
          <cell r="I732" t="str">
            <v>PO60524</v>
          </cell>
          <cell r="J732">
            <v>0</v>
          </cell>
          <cell r="K732">
            <v>0</v>
          </cell>
          <cell r="L732">
            <v>0</v>
          </cell>
          <cell r="M732">
            <v>1</v>
          </cell>
          <cell r="N732" t="str">
            <v>LF2230CG</v>
          </cell>
          <cell r="O732">
            <v>819977</v>
          </cell>
          <cell r="P732">
            <v>0</v>
          </cell>
          <cell r="Q732" t="str">
            <v>CPX</v>
          </cell>
          <cell r="R732" t="str">
            <v>Pinn/API</v>
          </cell>
          <cell r="S732" t="str">
            <v>N</v>
          </cell>
          <cell r="T732" t="str">
            <v>Y</v>
          </cell>
          <cell r="U732">
            <v>0</v>
          </cell>
          <cell r="V732">
            <v>41081</v>
          </cell>
          <cell r="W732">
            <v>41333</v>
          </cell>
          <cell r="X732">
            <v>41407</v>
          </cell>
          <cell r="Y732">
            <v>0</v>
          </cell>
          <cell r="Z732">
            <v>41088</v>
          </cell>
          <cell r="AA732">
            <v>41088</v>
          </cell>
          <cell r="AB732">
            <v>41095</v>
          </cell>
          <cell r="AC732">
            <v>41127</v>
          </cell>
          <cell r="AD732">
            <v>41155</v>
          </cell>
          <cell r="AE732">
            <v>41166</v>
          </cell>
          <cell r="AF732">
            <v>41180</v>
          </cell>
          <cell r="AG732">
            <v>0</v>
          </cell>
          <cell r="AH732">
            <v>41377</v>
          </cell>
          <cell r="AI732">
            <v>41253</v>
          </cell>
          <cell r="AJ732">
            <v>72</v>
          </cell>
          <cell r="AK732">
            <v>46.571428571428569</v>
          </cell>
          <cell r="AL732">
            <v>0</v>
          </cell>
          <cell r="AM732">
            <v>0</v>
          </cell>
          <cell r="AN732">
            <v>0</v>
          </cell>
          <cell r="AO732">
            <v>0</v>
          </cell>
          <cell r="AP732">
            <v>0</v>
          </cell>
          <cell r="AQ732">
            <v>0</v>
          </cell>
          <cell r="AR732">
            <v>0</v>
          </cell>
          <cell r="AS732">
            <v>0</v>
          </cell>
          <cell r="AT732">
            <v>0</v>
          </cell>
          <cell r="AU732">
            <v>0</v>
          </cell>
          <cell r="AV732">
            <v>41180</v>
          </cell>
          <cell r="AW732">
            <v>41200</v>
          </cell>
          <cell r="AX732">
            <v>1</v>
          </cell>
          <cell r="AY732">
            <v>41417</v>
          </cell>
          <cell r="AZ732">
            <v>336</v>
          </cell>
          <cell r="BA732">
            <v>72</v>
          </cell>
          <cell r="BB732" t="str">
            <v>On-Time/Early</v>
          </cell>
          <cell r="BC732" t="str">
            <v/>
          </cell>
          <cell r="BD732" t="str">
            <v>EXW</v>
          </cell>
          <cell r="BE732" t="str">
            <v>Arvada</v>
          </cell>
          <cell r="BF732" t="str">
            <v>Qatar</v>
          </cell>
          <cell r="BG732" t="str">
            <v>EAR99</v>
          </cell>
          <cell r="BH732" t="str">
            <v>OE</v>
          </cell>
          <cell r="BI732">
            <v>0</v>
          </cell>
          <cell r="BJ732">
            <v>41088</v>
          </cell>
          <cell r="BK732">
            <v>41095</v>
          </cell>
          <cell r="BL732">
            <v>41123</v>
          </cell>
          <cell r="BM732">
            <v>41109</v>
          </cell>
          <cell r="BN732">
            <v>41449</v>
          </cell>
          <cell r="BO732">
            <v>41456</v>
          </cell>
          <cell r="BP732" t="str">
            <v>-</v>
          </cell>
          <cell r="BQ732" t="str">
            <v>X</v>
          </cell>
          <cell r="BR732">
            <v>41351</v>
          </cell>
          <cell r="BS732" t="str">
            <v>X</v>
          </cell>
          <cell r="BT732" t="str">
            <v>X</v>
          </cell>
          <cell r="BU732">
            <v>41488</v>
          </cell>
          <cell r="BV732">
            <v>41535</v>
          </cell>
          <cell r="BW732">
            <v>0</v>
          </cell>
          <cell r="BX732">
            <v>0</v>
          </cell>
          <cell r="BY732">
            <v>0</v>
          </cell>
          <cell r="BZ732" t="str">
            <v>X</v>
          </cell>
          <cell r="CA732" t="str">
            <v>X</v>
          </cell>
          <cell r="CB732">
            <v>0</v>
          </cell>
          <cell r="CC732">
            <v>1</v>
          </cell>
          <cell r="CD732">
            <v>0</v>
          </cell>
          <cell r="CE732">
            <v>0</v>
          </cell>
          <cell r="CF732">
            <v>0</v>
          </cell>
          <cell r="CG732">
            <v>0</v>
          </cell>
          <cell r="CH732">
            <v>0</v>
          </cell>
          <cell r="CI732">
            <v>0</v>
          </cell>
          <cell r="CJ732">
            <v>0</v>
          </cell>
          <cell r="CK732">
            <v>0</v>
          </cell>
          <cell r="CL732">
            <v>0</v>
          </cell>
          <cell r="CM732">
            <v>0</v>
          </cell>
          <cell r="CN732">
            <v>0</v>
          </cell>
          <cell r="CO732">
            <v>0</v>
          </cell>
        </row>
        <row r="733">
          <cell r="B733" t="str">
            <v>H2062016-01-04</v>
          </cell>
          <cell r="C733" t="str">
            <v>Reliance Ind.</v>
          </cell>
          <cell r="D733" t="str">
            <v>Sidelko</v>
          </cell>
          <cell r="E733">
            <v>0</v>
          </cell>
          <cell r="F733" t="str">
            <v>Smeltzer</v>
          </cell>
          <cell r="G733">
            <v>0</v>
          </cell>
          <cell r="H733" t="str">
            <v>Nancy</v>
          </cell>
          <cell r="I733" t="str">
            <v>PTA5/MX3/7342715</v>
          </cell>
          <cell r="J733">
            <v>0</v>
          </cell>
          <cell r="K733">
            <v>0</v>
          </cell>
          <cell r="L733" t="str">
            <v>Hepler</v>
          </cell>
          <cell r="M733">
            <v>3</v>
          </cell>
          <cell r="N733" t="str">
            <v>HMP7000</v>
          </cell>
          <cell r="O733">
            <v>7022724.21</v>
          </cell>
          <cell r="P733" t="str">
            <v>PP</v>
          </cell>
          <cell r="Q733" t="str">
            <v>CPX</v>
          </cell>
          <cell r="R733" t="str">
            <v>HMP</v>
          </cell>
          <cell r="S733" t="str">
            <v>Y</v>
          </cell>
          <cell r="T733" t="str">
            <v>no</v>
          </cell>
          <cell r="U733">
            <v>0</v>
          </cell>
          <cell r="V733">
            <v>40844</v>
          </cell>
          <cell r="W733">
            <v>41376</v>
          </cell>
          <cell r="X733">
            <v>41411</v>
          </cell>
          <cell r="Y733">
            <v>0</v>
          </cell>
          <cell r="Z733">
            <v>40851</v>
          </cell>
          <cell r="AA733">
            <v>40851</v>
          </cell>
          <cell r="AB733">
            <v>40851</v>
          </cell>
          <cell r="AC733">
            <v>41131</v>
          </cell>
          <cell r="AD733">
            <v>41159</v>
          </cell>
          <cell r="AE733">
            <v>41166</v>
          </cell>
          <cell r="AF733">
            <v>41180</v>
          </cell>
          <cell r="AG733">
            <v>0</v>
          </cell>
          <cell r="AH733">
            <v>41381</v>
          </cell>
          <cell r="AI733">
            <v>41257</v>
          </cell>
          <cell r="AJ733">
            <v>241</v>
          </cell>
          <cell r="AK733">
            <v>81</v>
          </cell>
          <cell r="AL733">
            <v>0</v>
          </cell>
          <cell r="AM733">
            <v>0</v>
          </cell>
          <cell r="AN733">
            <v>0</v>
          </cell>
          <cell r="AO733">
            <v>0</v>
          </cell>
          <cell r="AP733">
            <v>0</v>
          </cell>
          <cell r="AQ733">
            <v>0</v>
          </cell>
          <cell r="AR733">
            <v>0</v>
          </cell>
          <cell r="AS733">
            <v>0</v>
          </cell>
          <cell r="AT733">
            <v>0</v>
          </cell>
          <cell r="AU733">
            <v>0</v>
          </cell>
          <cell r="AV733">
            <v>41087</v>
          </cell>
          <cell r="AW733">
            <v>0</v>
          </cell>
          <cell r="AX733">
            <v>41088</v>
          </cell>
          <cell r="AY733">
            <v>41418</v>
          </cell>
          <cell r="AZ733">
            <v>574</v>
          </cell>
          <cell r="BA733">
            <v>174</v>
          </cell>
          <cell r="BB733" t="str">
            <v>On-Time/Early</v>
          </cell>
          <cell r="BC733" t="str">
            <v/>
          </cell>
          <cell r="BD733" t="str">
            <v xml:space="preserve">FOB </v>
          </cell>
          <cell r="BE733" t="str">
            <v>Los Angeles</v>
          </cell>
          <cell r="BF733" t="str">
            <v>INDIA</v>
          </cell>
          <cell r="BG733">
            <v>0</v>
          </cell>
          <cell r="BH733">
            <v>0</v>
          </cell>
          <cell r="BI733">
            <v>0</v>
          </cell>
          <cell r="BJ733">
            <v>40851</v>
          </cell>
          <cell r="BK733">
            <v>40858</v>
          </cell>
          <cell r="BL733">
            <v>40865</v>
          </cell>
          <cell r="BM733">
            <v>40872</v>
          </cell>
          <cell r="BN733">
            <v>41453</v>
          </cell>
          <cell r="BO733">
            <v>41460</v>
          </cell>
          <cell r="BP733" t="str">
            <v>X</v>
          </cell>
          <cell r="BQ733">
            <v>40995</v>
          </cell>
          <cell r="BR733">
            <v>41071</v>
          </cell>
          <cell r="BS733">
            <v>41113</v>
          </cell>
          <cell r="BT733">
            <v>41145</v>
          </cell>
          <cell r="BU733">
            <v>343</v>
          </cell>
          <cell r="BV733">
            <v>41628</v>
          </cell>
          <cell r="BW733">
            <v>0</v>
          </cell>
          <cell r="BX733">
            <v>0</v>
          </cell>
          <cell r="BY733">
            <v>0</v>
          </cell>
          <cell r="BZ733">
            <v>41495</v>
          </cell>
          <cell r="CA733">
            <v>41459</v>
          </cell>
          <cell r="CB733">
            <v>0</v>
          </cell>
          <cell r="CC733">
            <v>0.97</v>
          </cell>
          <cell r="CD733" t="str">
            <v>4-28-14 SENT OUT UNAPPROVED PER TOM H.</v>
          </cell>
          <cell r="CE733">
            <v>0</v>
          </cell>
          <cell r="CF733">
            <v>0</v>
          </cell>
          <cell r="CG733">
            <v>0</v>
          </cell>
          <cell r="CH733">
            <v>0</v>
          </cell>
          <cell r="CI733">
            <v>0</v>
          </cell>
          <cell r="CJ733">
            <v>0</v>
          </cell>
          <cell r="CK733">
            <v>0</v>
          </cell>
          <cell r="CL733">
            <v>0</v>
          </cell>
          <cell r="CM733">
            <v>0</v>
          </cell>
          <cell r="CN733">
            <v>0</v>
          </cell>
          <cell r="CO733">
            <v>0</v>
          </cell>
        </row>
        <row r="734">
          <cell r="B734" t="str">
            <v>C2122435-01</v>
          </cell>
          <cell r="C734" t="str">
            <v>UOP</v>
          </cell>
          <cell r="D734" t="str">
            <v>Setelin</v>
          </cell>
          <cell r="E734">
            <v>0</v>
          </cell>
          <cell r="F734">
            <v>0</v>
          </cell>
          <cell r="G734">
            <v>0</v>
          </cell>
          <cell r="H734" t="str">
            <v>Margaret</v>
          </cell>
          <cell r="I734">
            <v>4500443288</v>
          </cell>
          <cell r="J734">
            <v>0</v>
          </cell>
          <cell r="K734">
            <v>0</v>
          </cell>
          <cell r="L734">
            <v>0</v>
          </cell>
          <cell r="M734">
            <v>1</v>
          </cell>
          <cell r="N734" t="str">
            <v>LMC311P</v>
          </cell>
          <cell r="O734">
            <v>181237.35</v>
          </cell>
          <cell r="P734">
            <v>0</v>
          </cell>
          <cell r="Q734" t="str">
            <v>STD</v>
          </cell>
          <cell r="R734" t="str">
            <v>CA</v>
          </cell>
          <cell r="S734" t="str">
            <v>N</v>
          </cell>
          <cell r="T734">
            <v>0</v>
          </cell>
          <cell r="U734">
            <v>0</v>
          </cell>
          <cell r="V734">
            <v>41002</v>
          </cell>
          <cell r="W734">
            <v>41243</v>
          </cell>
          <cell r="X734">
            <v>41243</v>
          </cell>
          <cell r="Y734">
            <v>0</v>
          </cell>
          <cell r="Z734">
            <v>41009</v>
          </cell>
          <cell r="AA734">
            <v>41009</v>
          </cell>
          <cell r="AB734">
            <v>41016</v>
          </cell>
          <cell r="AC734">
            <v>41131</v>
          </cell>
          <cell r="AD734">
            <v>41145</v>
          </cell>
          <cell r="AE734">
            <v>41179</v>
          </cell>
          <cell r="AF734">
            <v>41183</v>
          </cell>
          <cell r="AG734">
            <v>0</v>
          </cell>
          <cell r="AH734">
            <v>41213</v>
          </cell>
          <cell r="AI734" t="str">
            <v>-</v>
          </cell>
          <cell r="AJ734">
            <v>130</v>
          </cell>
          <cell r="AK734">
            <v>34.428571428571431</v>
          </cell>
          <cell r="AL734">
            <v>0</v>
          </cell>
          <cell r="AM734">
            <v>0</v>
          </cell>
          <cell r="AN734">
            <v>0</v>
          </cell>
          <cell r="AO734">
            <v>0</v>
          </cell>
          <cell r="AP734">
            <v>0</v>
          </cell>
          <cell r="AQ734">
            <v>0</v>
          </cell>
          <cell r="AR734">
            <v>41132</v>
          </cell>
          <cell r="AS734">
            <v>0</v>
          </cell>
          <cell r="AT734">
            <v>0</v>
          </cell>
          <cell r="AU734">
            <v>0</v>
          </cell>
          <cell r="AV734">
            <v>41152</v>
          </cell>
          <cell r="AW734">
            <v>0</v>
          </cell>
          <cell r="AX734">
            <v>41157</v>
          </cell>
          <cell r="AY734">
            <v>41243</v>
          </cell>
          <cell r="AZ734">
            <v>241</v>
          </cell>
          <cell r="BA734">
            <v>109</v>
          </cell>
          <cell r="BB734" t="str">
            <v>On-Time/Early</v>
          </cell>
          <cell r="BC734" t="str">
            <v/>
          </cell>
          <cell r="BD734" t="str">
            <v>FCA</v>
          </cell>
          <cell r="BE734" t="str">
            <v>ARVADA</v>
          </cell>
          <cell r="BF734" t="str">
            <v>USA</v>
          </cell>
          <cell r="BG734">
            <v>0</v>
          </cell>
          <cell r="BH734" t="str">
            <v>SO</v>
          </cell>
          <cell r="BI734">
            <v>0</v>
          </cell>
          <cell r="BJ734">
            <v>41009</v>
          </cell>
          <cell r="BK734">
            <v>41016</v>
          </cell>
          <cell r="BL734">
            <v>41023</v>
          </cell>
          <cell r="BM734">
            <v>41030</v>
          </cell>
          <cell r="BN734">
            <v>41257</v>
          </cell>
          <cell r="BO734">
            <v>41264</v>
          </cell>
          <cell r="BP734" t="str">
            <v>X</v>
          </cell>
          <cell r="BQ734" t="str">
            <v>X</v>
          </cell>
          <cell r="BR734" t="str">
            <v>X</v>
          </cell>
          <cell r="BS734" t="str">
            <v>X</v>
          </cell>
          <cell r="BT734" t="str">
            <v>X</v>
          </cell>
          <cell r="BU734" t="str">
            <v>X</v>
          </cell>
          <cell r="BV734" t="str">
            <v>X</v>
          </cell>
          <cell r="BW734">
            <v>0</v>
          </cell>
          <cell r="BX734">
            <v>0</v>
          </cell>
          <cell r="BY734">
            <v>0</v>
          </cell>
          <cell r="BZ734" t="str">
            <v>X</v>
          </cell>
          <cell r="CA734" t="str">
            <v>X</v>
          </cell>
          <cell r="CB734" t="str">
            <v>X</v>
          </cell>
          <cell r="CC734">
            <v>1</v>
          </cell>
          <cell r="CD734">
            <v>0</v>
          </cell>
          <cell r="CE734">
            <v>0</v>
          </cell>
          <cell r="CF734">
            <v>0</v>
          </cell>
          <cell r="CG734">
            <v>0</v>
          </cell>
          <cell r="CH734">
            <v>0</v>
          </cell>
          <cell r="CI734">
            <v>0</v>
          </cell>
          <cell r="CJ734">
            <v>0</v>
          </cell>
          <cell r="CK734">
            <v>0</v>
          </cell>
          <cell r="CL734">
            <v>0</v>
          </cell>
          <cell r="CM734">
            <v>0</v>
          </cell>
          <cell r="CN734">
            <v>0</v>
          </cell>
          <cell r="CO734">
            <v>0</v>
          </cell>
        </row>
        <row r="735">
          <cell r="B735" t="str">
            <v>H2062016-05-08</v>
          </cell>
          <cell r="C735" t="str">
            <v>Reliance Ind.</v>
          </cell>
          <cell r="D735" t="str">
            <v>Sidelko</v>
          </cell>
          <cell r="E735">
            <v>0</v>
          </cell>
          <cell r="F735" t="str">
            <v>Smeltzer</v>
          </cell>
          <cell r="G735">
            <v>0</v>
          </cell>
          <cell r="H735" t="str">
            <v>Nancy</v>
          </cell>
          <cell r="I735" t="str">
            <v>PTA5/MX3/7342715</v>
          </cell>
          <cell r="J735">
            <v>0</v>
          </cell>
          <cell r="K735">
            <v>0</v>
          </cell>
          <cell r="L735" t="str">
            <v>Hepler</v>
          </cell>
          <cell r="M735">
            <v>3</v>
          </cell>
          <cell r="N735" t="str">
            <v>HMP7000</v>
          </cell>
          <cell r="O735">
            <v>8059174.79</v>
          </cell>
          <cell r="P735" t="str">
            <v>PP</v>
          </cell>
          <cell r="Q735" t="str">
            <v>CPX</v>
          </cell>
          <cell r="R735" t="str">
            <v>HMP</v>
          </cell>
          <cell r="S735" t="str">
            <v>Y</v>
          </cell>
          <cell r="T735" t="str">
            <v>no</v>
          </cell>
          <cell r="U735">
            <v>0</v>
          </cell>
          <cell r="V735">
            <v>40844</v>
          </cell>
          <cell r="W735">
            <v>41379</v>
          </cell>
          <cell r="X735">
            <v>41439</v>
          </cell>
          <cell r="Y735">
            <v>0</v>
          </cell>
          <cell r="Z735">
            <v>40851</v>
          </cell>
          <cell r="AA735">
            <v>40851</v>
          </cell>
          <cell r="AB735">
            <v>40851</v>
          </cell>
          <cell r="AC735">
            <v>41159</v>
          </cell>
          <cell r="AD735">
            <v>41187</v>
          </cell>
          <cell r="AE735">
            <v>41169</v>
          </cell>
          <cell r="AF735">
            <v>41183</v>
          </cell>
          <cell r="AG735">
            <v>0</v>
          </cell>
          <cell r="AH735">
            <v>41409</v>
          </cell>
          <cell r="AI735">
            <v>41285</v>
          </cell>
          <cell r="AJ735">
            <v>242</v>
          </cell>
          <cell r="AK735">
            <v>85</v>
          </cell>
          <cell r="AL735">
            <v>0</v>
          </cell>
          <cell r="AM735">
            <v>0</v>
          </cell>
          <cell r="AN735">
            <v>0</v>
          </cell>
          <cell r="AO735">
            <v>0</v>
          </cell>
          <cell r="AP735">
            <v>0</v>
          </cell>
          <cell r="AQ735">
            <v>0</v>
          </cell>
          <cell r="AR735">
            <v>0</v>
          </cell>
          <cell r="AS735">
            <v>0</v>
          </cell>
          <cell r="AT735">
            <v>0</v>
          </cell>
          <cell r="AU735">
            <v>0</v>
          </cell>
          <cell r="AV735">
            <v>41146</v>
          </cell>
          <cell r="AW735">
            <v>0</v>
          </cell>
          <cell r="AX735">
            <v>41179</v>
          </cell>
          <cell r="AY735">
            <v>41451</v>
          </cell>
          <cell r="AZ735">
            <v>607</v>
          </cell>
          <cell r="BA735">
            <v>216</v>
          </cell>
          <cell r="BB735" t="str">
            <v>On-Time/Early</v>
          </cell>
          <cell r="BC735" t="str">
            <v/>
          </cell>
          <cell r="BD735" t="str">
            <v xml:space="preserve">FOB </v>
          </cell>
          <cell r="BE735" t="str">
            <v>Los Angeles</v>
          </cell>
          <cell r="BF735" t="str">
            <v>INDIA</v>
          </cell>
          <cell r="BG735">
            <v>0</v>
          </cell>
          <cell r="BH735">
            <v>0</v>
          </cell>
          <cell r="BI735">
            <v>0</v>
          </cell>
          <cell r="BJ735">
            <v>40851</v>
          </cell>
          <cell r="BK735">
            <v>40858</v>
          </cell>
          <cell r="BL735">
            <v>40865</v>
          </cell>
          <cell r="BM735">
            <v>40872</v>
          </cell>
          <cell r="BN735">
            <v>41481</v>
          </cell>
          <cell r="BO735">
            <v>41488</v>
          </cell>
          <cell r="BP735" t="str">
            <v>X</v>
          </cell>
          <cell r="BQ735">
            <v>40995</v>
          </cell>
          <cell r="BR735">
            <v>41071</v>
          </cell>
          <cell r="BS735">
            <v>41113</v>
          </cell>
          <cell r="BT735">
            <v>41145</v>
          </cell>
          <cell r="BU735">
            <v>315</v>
          </cell>
          <cell r="BV735">
            <v>41628</v>
          </cell>
          <cell r="BW735">
            <v>0</v>
          </cell>
          <cell r="BX735">
            <v>0</v>
          </cell>
          <cell r="BY735">
            <v>0</v>
          </cell>
          <cell r="BZ735">
            <v>41495</v>
          </cell>
          <cell r="CA735">
            <v>41459</v>
          </cell>
          <cell r="CB735">
            <v>0</v>
          </cell>
          <cell r="CC735">
            <v>0.97</v>
          </cell>
          <cell r="CD735" t="str">
            <v>4-28-14 SENT OUT UNAPPROVED PER TOM H.</v>
          </cell>
          <cell r="CE735">
            <v>0</v>
          </cell>
          <cell r="CF735">
            <v>0</v>
          </cell>
          <cell r="CG735">
            <v>0</v>
          </cell>
          <cell r="CH735">
            <v>0</v>
          </cell>
          <cell r="CI735">
            <v>0</v>
          </cell>
          <cell r="CJ735">
            <v>0</v>
          </cell>
          <cell r="CK735">
            <v>0</v>
          </cell>
          <cell r="CL735">
            <v>0</v>
          </cell>
          <cell r="CM735">
            <v>0</v>
          </cell>
          <cell r="CN735">
            <v>0</v>
          </cell>
          <cell r="CO735">
            <v>0</v>
          </cell>
        </row>
        <row r="736">
          <cell r="B736" t="str">
            <v>A2186173-01</v>
          </cell>
          <cell r="C736" t="str">
            <v>Fluidos Technicos</v>
          </cell>
          <cell r="D736" t="str">
            <v>Krais</v>
          </cell>
          <cell r="E736">
            <v>0</v>
          </cell>
          <cell r="F736" t="str">
            <v>Miller</v>
          </cell>
          <cell r="G736" t="str">
            <v>-</v>
          </cell>
          <cell r="H736" t="str">
            <v>Shara</v>
          </cell>
          <cell r="I736" t="str">
            <v>PSY/MTY-1-1-0036/12R</v>
          </cell>
          <cell r="J736" t="str">
            <v>08-GA-3702/R-SPARE</v>
          </cell>
          <cell r="K736">
            <v>0</v>
          </cell>
          <cell r="L736">
            <v>0</v>
          </cell>
          <cell r="M736">
            <v>1</v>
          </cell>
          <cell r="N736" t="str">
            <v>LMV-311</v>
          </cell>
          <cell r="O736">
            <v>45946</v>
          </cell>
          <cell r="P736">
            <v>0</v>
          </cell>
          <cell r="Q736" t="str">
            <v>STD</v>
          </cell>
          <cell r="R736" t="str">
            <v>P8</v>
          </cell>
          <cell r="S736" t="str">
            <v>N</v>
          </cell>
          <cell r="T736" t="str">
            <v>Y</v>
          </cell>
          <cell r="U736">
            <v>0</v>
          </cell>
          <cell r="V736">
            <v>41162</v>
          </cell>
          <cell r="W736">
            <v>41229</v>
          </cell>
          <cell r="X736">
            <v>41246</v>
          </cell>
          <cell r="Y736">
            <v>0</v>
          </cell>
          <cell r="Z736">
            <v>41169</v>
          </cell>
          <cell r="AA736">
            <v>41169</v>
          </cell>
          <cell r="AB736">
            <v>41166</v>
          </cell>
          <cell r="AC736">
            <v>41246</v>
          </cell>
          <cell r="AD736">
            <v>41246</v>
          </cell>
          <cell r="AE736">
            <v>41183</v>
          </cell>
          <cell r="AF736">
            <v>41185</v>
          </cell>
          <cell r="AG736">
            <v>0</v>
          </cell>
          <cell r="AH736">
            <v>41216</v>
          </cell>
          <cell r="AI736" t="str">
            <v>-</v>
          </cell>
          <cell r="AJ736">
            <v>18</v>
          </cell>
          <cell r="AK736">
            <v>12</v>
          </cell>
          <cell r="AL736">
            <v>0</v>
          </cell>
          <cell r="AM736">
            <v>0</v>
          </cell>
          <cell r="AN736">
            <v>0</v>
          </cell>
          <cell r="AO736">
            <v>0</v>
          </cell>
          <cell r="AP736">
            <v>0</v>
          </cell>
          <cell r="AQ736">
            <v>0</v>
          </cell>
          <cell r="AR736">
            <v>0</v>
          </cell>
          <cell r="AS736">
            <v>0</v>
          </cell>
          <cell r="AT736">
            <v>0</v>
          </cell>
          <cell r="AU736">
            <v>0</v>
          </cell>
          <cell r="AV736">
            <v>41185</v>
          </cell>
          <cell r="AW736">
            <v>0</v>
          </cell>
          <cell r="AX736">
            <v>41200</v>
          </cell>
          <cell r="AY736">
            <v>41241</v>
          </cell>
          <cell r="AZ736">
            <v>79</v>
          </cell>
          <cell r="BA736">
            <v>18</v>
          </cell>
          <cell r="BB736" t="str">
            <v>On-Time/Early</v>
          </cell>
          <cell r="BC736" t="str">
            <v/>
          </cell>
          <cell r="BD736" t="str">
            <v>FOB</v>
          </cell>
          <cell r="BE736" t="str">
            <v>Arvada</v>
          </cell>
          <cell r="BF736" t="str">
            <v>USA</v>
          </cell>
          <cell r="BG736">
            <v>0</v>
          </cell>
          <cell r="BH736" t="str">
            <v>DK</v>
          </cell>
          <cell r="BI736">
            <v>0</v>
          </cell>
          <cell r="BJ736">
            <v>41169</v>
          </cell>
          <cell r="BK736">
            <v>41176</v>
          </cell>
          <cell r="BL736">
            <v>41168</v>
          </cell>
          <cell r="BM736">
            <v>41190</v>
          </cell>
          <cell r="BN736">
            <v>41260</v>
          </cell>
          <cell r="BO736">
            <v>41267</v>
          </cell>
          <cell r="BP736" t="str">
            <v>X</v>
          </cell>
          <cell r="BQ736" t="str">
            <v>X</v>
          </cell>
          <cell r="BR736" t="str">
            <v>X</v>
          </cell>
          <cell r="BS736" t="str">
            <v>X</v>
          </cell>
          <cell r="BT736" t="str">
            <v>X</v>
          </cell>
          <cell r="BU736" t="str">
            <v>X</v>
          </cell>
          <cell r="BV736" t="str">
            <v>X</v>
          </cell>
          <cell r="BW736">
            <v>0</v>
          </cell>
          <cell r="BX736">
            <v>0</v>
          </cell>
          <cell r="BY736">
            <v>0</v>
          </cell>
          <cell r="BZ736" t="str">
            <v>X</v>
          </cell>
          <cell r="CA736" t="str">
            <v>X</v>
          </cell>
          <cell r="CB736" t="str">
            <v>X</v>
          </cell>
          <cell r="CC736">
            <v>1</v>
          </cell>
          <cell r="CD736">
            <v>0</v>
          </cell>
          <cell r="CE736">
            <v>0</v>
          </cell>
          <cell r="CF736">
            <v>0</v>
          </cell>
          <cell r="CG736">
            <v>0</v>
          </cell>
          <cell r="CH736">
            <v>0</v>
          </cell>
          <cell r="CI736">
            <v>0</v>
          </cell>
          <cell r="CJ736">
            <v>0</v>
          </cell>
          <cell r="CK736">
            <v>0</v>
          </cell>
          <cell r="CL736">
            <v>0</v>
          </cell>
          <cell r="CM736">
            <v>0</v>
          </cell>
          <cell r="CN736">
            <v>0</v>
          </cell>
          <cell r="CO736">
            <v>0</v>
          </cell>
        </row>
        <row r="737">
          <cell r="B737" t="str">
            <v>C2175766-01</v>
          </cell>
          <cell r="C737" t="str">
            <v>EI Dupont de Nemours</v>
          </cell>
          <cell r="D737" t="str">
            <v>Wesley</v>
          </cell>
          <cell r="E737">
            <v>0</v>
          </cell>
          <cell r="F737" t="str">
            <v>Miller</v>
          </cell>
          <cell r="G737" t="str">
            <v>-</v>
          </cell>
          <cell r="H737" t="str">
            <v>Kursten</v>
          </cell>
          <cell r="I737">
            <v>3500808930</v>
          </cell>
          <cell r="J737" t="str">
            <v>EN1522-1506-10/11</v>
          </cell>
          <cell r="K737">
            <v>0</v>
          </cell>
          <cell r="L737">
            <v>0</v>
          </cell>
          <cell r="M737">
            <v>1</v>
          </cell>
          <cell r="N737" t="str">
            <v>LMC311P</v>
          </cell>
          <cell r="O737">
            <v>193006</v>
          </cell>
          <cell r="P737">
            <v>0</v>
          </cell>
          <cell r="Q737" t="str">
            <v>FLT</v>
          </cell>
          <cell r="R737" t="str">
            <v>CA</v>
          </cell>
          <cell r="S737" t="str">
            <v>N</v>
          </cell>
          <cell r="T737" t="str">
            <v>N</v>
          </cell>
          <cell r="U737">
            <v>0</v>
          </cell>
          <cell r="V737">
            <v>41135</v>
          </cell>
          <cell r="W737">
            <v>41246</v>
          </cell>
          <cell r="X737">
            <v>41246</v>
          </cell>
          <cell r="Y737">
            <v>0</v>
          </cell>
          <cell r="Z737">
            <v>41142</v>
          </cell>
          <cell r="AA737">
            <v>41142</v>
          </cell>
          <cell r="AB737">
            <v>41149</v>
          </cell>
          <cell r="AC737">
            <v>41134</v>
          </cell>
          <cell r="AD737">
            <v>41148</v>
          </cell>
          <cell r="AE737">
            <v>41182</v>
          </cell>
          <cell r="AF737">
            <v>41186</v>
          </cell>
          <cell r="AG737">
            <v>41191</v>
          </cell>
          <cell r="AH737">
            <v>41216</v>
          </cell>
          <cell r="AI737" t="str">
            <v>-</v>
          </cell>
          <cell r="AJ737">
            <v>38</v>
          </cell>
          <cell r="AK737">
            <v>15.857142857142858</v>
          </cell>
          <cell r="AL737">
            <v>0</v>
          </cell>
          <cell r="AM737">
            <v>0</v>
          </cell>
          <cell r="AN737">
            <v>0</v>
          </cell>
          <cell r="AO737">
            <v>0</v>
          </cell>
          <cell r="AP737">
            <v>0</v>
          </cell>
          <cell r="AQ737">
            <v>0</v>
          </cell>
          <cell r="AR737">
            <v>41171</v>
          </cell>
          <cell r="AS737">
            <v>0</v>
          </cell>
          <cell r="AT737">
            <v>0</v>
          </cell>
          <cell r="AU737">
            <v>0</v>
          </cell>
          <cell r="AV737">
            <v>41191</v>
          </cell>
          <cell r="AW737">
            <v>0</v>
          </cell>
          <cell r="AX737">
            <v>41193</v>
          </cell>
          <cell r="AY737">
            <v>41263</v>
          </cell>
          <cell r="AZ737">
            <v>128</v>
          </cell>
          <cell r="BA737">
            <v>41</v>
          </cell>
          <cell r="BB737" t="str">
            <v>Late</v>
          </cell>
          <cell r="BC737" t="str">
            <v/>
          </cell>
          <cell r="BD737" t="str">
            <v>FOB</v>
          </cell>
          <cell r="BE737" t="str">
            <v>Arvada</v>
          </cell>
          <cell r="BF737" t="str">
            <v>USA</v>
          </cell>
          <cell r="BG737">
            <v>0</v>
          </cell>
          <cell r="BH737" t="str">
            <v>WI</v>
          </cell>
          <cell r="BI737">
            <v>0</v>
          </cell>
          <cell r="BJ737">
            <v>41142</v>
          </cell>
          <cell r="BK737">
            <v>41149</v>
          </cell>
          <cell r="BL737">
            <v>41156</v>
          </cell>
          <cell r="BM737">
            <v>41163</v>
          </cell>
          <cell r="BN737">
            <v>41260</v>
          </cell>
          <cell r="BO737">
            <v>41267</v>
          </cell>
          <cell r="BP737" t="str">
            <v>-</v>
          </cell>
          <cell r="BQ737" t="str">
            <v>-</v>
          </cell>
          <cell r="BR737" t="str">
            <v>X</v>
          </cell>
          <cell r="BS737" t="str">
            <v>-</v>
          </cell>
          <cell r="BT737" t="str">
            <v>-</v>
          </cell>
          <cell r="BU737">
            <v>41312</v>
          </cell>
          <cell r="BV737">
            <v>41312</v>
          </cell>
          <cell r="BW737">
            <v>0</v>
          </cell>
          <cell r="BX737">
            <v>0</v>
          </cell>
          <cell r="BY737">
            <v>0</v>
          </cell>
          <cell r="BZ737" t="str">
            <v>-</v>
          </cell>
          <cell r="CA737" t="str">
            <v>-</v>
          </cell>
          <cell r="CB737" t="str">
            <v>X</v>
          </cell>
          <cell r="CC737">
            <v>1</v>
          </cell>
          <cell r="CD737">
            <v>0</v>
          </cell>
          <cell r="CE737">
            <v>0</v>
          </cell>
          <cell r="CF737">
            <v>0</v>
          </cell>
          <cell r="CG737">
            <v>0</v>
          </cell>
          <cell r="CH737">
            <v>0</v>
          </cell>
          <cell r="CI737">
            <v>0</v>
          </cell>
          <cell r="CJ737">
            <v>0</v>
          </cell>
          <cell r="CK737">
            <v>0</v>
          </cell>
          <cell r="CL737">
            <v>0</v>
          </cell>
          <cell r="CM737">
            <v>0</v>
          </cell>
          <cell r="CN737">
            <v>0</v>
          </cell>
          <cell r="CO737">
            <v>0</v>
          </cell>
        </row>
        <row r="738">
          <cell r="B738" t="str">
            <v>C2166102-01</v>
          </cell>
          <cell r="C738" t="str">
            <v>Valerus</v>
          </cell>
          <cell r="D738" t="str">
            <v>Mallet</v>
          </cell>
          <cell r="E738">
            <v>0</v>
          </cell>
          <cell r="F738" t="str">
            <v>Miller</v>
          </cell>
          <cell r="G738" t="str">
            <v>-</v>
          </cell>
          <cell r="H738" t="str">
            <v>Kursten</v>
          </cell>
          <cell r="I738" t="str">
            <v>HOU0055215</v>
          </cell>
          <cell r="J738" t="str">
            <v>C-3530</v>
          </cell>
          <cell r="K738">
            <v>0</v>
          </cell>
          <cell r="L738">
            <v>0</v>
          </cell>
          <cell r="M738">
            <v>1</v>
          </cell>
          <cell r="N738" t="str">
            <v>LMC311P</v>
          </cell>
          <cell r="O738">
            <v>131199</v>
          </cell>
          <cell r="P738">
            <v>0</v>
          </cell>
          <cell r="Q738" t="str">
            <v>FLT</v>
          </cell>
          <cell r="R738" t="str">
            <v>CA</v>
          </cell>
          <cell r="S738" t="str">
            <v>N</v>
          </cell>
          <cell r="T738" t="str">
            <v>N</v>
          </cell>
          <cell r="U738">
            <v>0</v>
          </cell>
          <cell r="V738">
            <v>41110</v>
          </cell>
          <cell r="W738">
            <v>41248</v>
          </cell>
          <cell r="X738">
            <v>41262</v>
          </cell>
          <cell r="Y738">
            <v>0</v>
          </cell>
          <cell r="Z738">
            <v>41117</v>
          </cell>
          <cell r="AA738">
            <v>41117</v>
          </cell>
          <cell r="AB738">
            <v>41124</v>
          </cell>
          <cell r="AC738">
            <v>41150</v>
          </cell>
          <cell r="AD738">
            <v>41164</v>
          </cell>
          <cell r="AE738">
            <v>41184</v>
          </cell>
          <cell r="AF738">
            <v>41188</v>
          </cell>
          <cell r="AG738">
            <v>41194</v>
          </cell>
          <cell r="AH738">
            <v>41232</v>
          </cell>
          <cell r="AI738" t="str">
            <v>-</v>
          </cell>
          <cell r="AJ738">
            <v>56</v>
          </cell>
          <cell r="AK738">
            <v>21.714285714285715</v>
          </cell>
          <cell r="AL738">
            <v>0</v>
          </cell>
          <cell r="AM738">
            <v>0</v>
          </cell>
          <cell r="AN738">
            <v>0</v>
          </cell>
          <cell r="AO738">
            <v>0</v>
          </cell>
          <cell r="AP738">
            <v>0</v>
          </cell>
          <cell r="AQ738">
            <v>0</v>
          </cell>
          <cell r="AR738">
            <v>0</v>
          </cell>
          <cell r="AS738">
            <v>0</v>
          </cell>
          <cell r="AT738">
            <v>0</v>
          </cell>
          <cell r="AU738">
            <v>0</v>
          </cell>
          <cell r="AV738">
            <v>41211</v>
          </cell>
          <cell r="AW738">
            <v>0</v>
          </cell>
          <cell r="AX738">
            <v>41213</v>
          </cell>
          <cell r="AY738">
            <v>41269</v>
          </cell>
          <cell r="AZ738">
            <v>159</v>
          </cell>
          <cell r="BA738">
            <v>72</v>
          </cell>
          <cell r="BB738" t="str">
            <v>Late</v>
          </cell>
          <cell r="BC738" t="str">
            <v/>
          </cell>
          <cell r="BD738" t="str">
            <v>FOB</v>
          </cell>
          <cell r="BE738" t="str">
            <v>Arvada</v>
          </cell>
          <cell r="BF738" t="str">
            <v>USA</v>
          </cell>
          <cell r="BG738">
            <v>0</v>
          </cell>
          <cell r="BH738" t="str">
            <v>SI</v>
          </cell>
          <cell r="BI738">
            <v>0</v>
          </cell>
          <cell r="BJ738">
            <v>41117</v>
          </cell>
          <cell r="BK738">
            <v>41124</v>
          </cell>
          <cell r="BL738">
            <v>41131</v>
          </cell>
          <cell r="BM738">
            <v>41138</v>
          </cell>
          <cell r="BN738">
            <v>41276</v>
          </cell>
          <cell r="BO738">
            <v>41283</v>
          </cell>
          <cell r="BP738" t="str">
            <v>-</v>
          </cell>
          <cell r="BQ738" t="str">
            <v>-</v>
          </cell>
          <cell r="BR738" t="str">
            <v>X</v>
          </cell>
          <cell r="BS738" t="str">
            <v>-</v>
          </cell>
          <cell r="BT738" t="str">
            <v>-</v>
          </cell>
          <cell r="BU738">
            <v>41284</v>
          </cell>
          <cell r="BV738">
            <v>41284</v>
          </cell>
          <cell r="BW738">
            <v>0</v>
          </cell>
          <cell r="BX738">
            <v>0</v>
          </cell>
          <cell r="BY738">
            <v>0</v>
          </cell>
          <cell r="BZ738" t="str">
            <v>-</v>
          </cell>
          <cell r="CA738" t="str">
            <v>-</v>
          </cell>
          <cell r="CB738" t="str">
            <v>X</v>
          </cell>
          <cell r="CC738">
            <v>1</v>
          </cell>
          <cell r="CD738">
            <v>0</v>
          </cell>
          <cell r="CE738">
            <v>0</v>
          </cell>
          <cell r="CF738">
            <v>0</v>
          </cell>
          <cell r="CG738">
            <v>0</v>
          </cell>
          <cell r="CH738">
            <v>0</v>
          </cell>
          <cell r="CI738">
            <v>0</v>
          </cell>
          <cell r="CJ738">
            <v>0</v>
          </cell>
          <cell r="CK738">
            <v>0</v>
          </cell>
          <cell r="CL738">
            <v>0</v>
          </cell>
          <cell r="CM738">
            <v>0</v>
          </cell>
          <cell r="CN738">
            <v>0</v>
          </cell>
          <cell r="CO738">
            <v>0</v>
          </cell>
        </row>
        <row r="739">
          <cell r="B739" t="str">
            <v>A2188800-01</v>
          </cell>
          <cell r="C739" t="str">
            <v>NPE/SUNCOR</v>
          </cell>
          <cell r="D739" t="str">
            <v>Wareham</v>
          </cell>
          <cell r="E739">
            <v>0</v>
          </cell>
          <cell r="F739" t="str">
            <v>Miller</v>
          </cell>
          <cell r="G739" t="str">
            <v>-</v>
          </cell>
          <cell r="H739" t="str">
            <v>Kursten</v>
          </cell>
          <cell r="I739" t="str">
            <v>PUR409841</v>
          </cell>
          <cell r="J739" t="str">
            <v>J-4706</v>
          </cell>
          <cell r="K739">
            <v>0</v>
          </cell>
          <cell r="L739">
            <v>0</v>
          </cell>
          <cell r="M739">
            <v>1</v>
          </cell>
          <cell r="N739" t="str">
            <v>LMV322</v>
          </cell>
          <cell r="O739">
            <v>21644.13</v>
          </cell>
          <cell r="P739">
            <v>0</v>
          </cell>
          <cell r="Q739" t="str">
            <v>STD</v>
          </cell>
          <cell r="R739" t="str">
            <v>P8</v>
          </cell>
          <cell r="S739" t="str">
            <v>N</v>
          </cell>
          <cell r="T739" t="str">
            <v>N</v>
          </cell>
          <cell r="U739">
            <v>41162</v>
          </cell>
          <cell r="V739">
            <v>41166</v>
          </cell>
          <cell r="W739">
            <v>41233</v>
          </cell>
          <cell r="X739">
            <v>41233</v>
          </cell>
          <cell r="Y739">
            <v>0</v>
          </cell>
          <cell r="Z739">
            <v>41173</v>
          </cell>
          <cell r="AA739">
            <v>41173</v>
          </cell>
          <cell r="AB739">
            <v>41170</v>
          </cell>
          <cell r="AC739">
            <v>41233</v>
          </cell>
          <cell r="AD739">
            <v>41233</v>
          </cell>
          <cell r="AE739">
            <v>41187</v>
          </cell>
          <cell r="AF739">
            <v>41189</v>
          </cell>
          <cell r="AG739">
            <v>0</v>
          </cell>
          <cell r="AH739">
            <v>41203</v>
          </cell>
          <cell r="AI739" t="str">
            <v>-</v>
          </cell>
          <cell r="AJ739">
            <v>16</v>
          </cell>
          <cell r="AK739">
            <v>9.5714285714285712</v>
          </cell>
          <cell r="AL739">
            <v>0</v>
          </cell>
          <cell r="AM739">
            <v>0</v>
          </cell>
          <cell r="AN739">
            <v>0</v>
          </cell>
          <cell r="AO739">
            <v>0</v>
          </cell>
          <cell r="AP739">
            <v>0</v>
          </cell>
          <cell r="AQ739">
            <v>0</v>
          </cell>
          <cell r="AR739">
            <v>0</v>
          </cell>
          <cell r="AS739">
            <v>0</v>
          </cell>
          <cell r="AT739">
            <v>0</v>
          </cell>
          <cell r="AU739">
            <v>0</v>
          </cell>
          <cell r="AV739">
            <v>41180</v>
          </cell>
          <cell r="AW739">
            <v>0</v>
          </cell>
          <cell r="AX739">
            <v>41194</v>
          </cell>
          <cell r="AY739">
            <v>41242</v>
          </cell>
          <cell r="AZ739">
            <v>76</v>
          </cell>
          <cell r="BA739">
            <v>11</v>
          </cell>
          <cell r="BB739" t="str">
            <v>On-Time/Early</v>
          </cell>
          <cell r="BC739" t="str">
            <v/>
          </cell>
          <cell r="BD739" t="str">
            <v>EXW</v>
          </cell>
          <cell r="BE739" t="str">
            <v>Arvada</v>
          </cell>
          <cell r="BF739" t="str">
            <v>Canada</v>
          </cell>
          <cell r="BG739">
            <v>0</v>
          </cell>
          <cell r="BH739" t="str">
            <v>DK</v>
          </cell>
          <cell r="BI739">
            <v>0</v>
          </cell>
          <cell r="BJ739">
            <v>41173</v>
          </cell>
          <cell r="BK739">
            <v>41180</v>
          </cell>
          <cell r="BL739">
            <v>41172</v>
          </cell>
          <cell r="BM739">
            <v>41194</v>
          </cell>
          <cell r="BN739">
            <v>41247</v>
          </cell>
          <cell r="BO739">
            <v>41254</v>
          </cell>
          <cell r="BP739" t="str">
            <v>-</v>
          </cell>
          <cell r="BQ739" t="str">
            <v>-</v>
          </cell>
          <cell r="BR739" t="str">
            <v>X</v>
          </cell>
          <cell r="BS739" t="str">
            <v>-</v>
          </cell>
          <cell r="BT739" t="str">
            <v>-</v>
          </cell>
          <cell r="BU739">
            <v>41284</v>
          </cell>
          <cell r="BV739">
            <v>41284</v>
          </cell>
          <cell r="BW739">
            <v>0</v>
          </cell>
          <cell r="BX739">
            <v>0</v>
          </cell>
          <cell r="BY739">
            <v>0</v>
          </cell>
          <cell r="BZ739" t="str">
            <v>-</v>
          </cell>
          <cell r="CA739" t="str">
            <v>-</v>
          </cell>
          <cell r="CB739" t="str">
            <v>X</v>
          </cell>
          <cell r="CC739">
            <v>1</v>
          </cell>
          <cell r="CD739">
            <v>0</v>
          </cell>
          <cell r="CE739">
            <v>0</v>
          </cell>
          <cell r="CF739">
            <v>0</v>
          </cell>
          <cell r="CG739">
            <v>0</v>
          </cell>
          <cell r="CH739">
            <v>0</v>
          </cell>
          <cell r="CI739">
            <v>0</v>
          </cell>
          <cell r="CJ739">
            <v>0</v>
          </cell>
          <cell r="CK739">
            <v>0</v>
          </cell>
          <cell r="CL739">
            <v>0</v>
          </cell>
          <cell r="CM739">
            <v>0</v>
          </cell>
          <cell r="CN739">
            <v>0</v>
          </cell>
          <cell r="CO739">
            <v>0</v>
          </cell>
        </row>
        <row r="740">
          <cell r="B740" t="str">
            <v>A2186166-01-02</v>
          </cell>
          <cell r="C740" t="str">
            <v>LyondellBasell / Equistar</v>
          </cell>
          <cell r="D740" t="str">
            <v>Wareham</v>
          </cell>
          <cell r="E740">
            <v>0</v>
          </cell>
          <cell r="F740" t="str">
            <v>Miller</v>
          </cell>
          <cell r="G740" t="str">
            <v>-</v>
          </cell>
          <cell r="H740" t="str">
            <v>Michelle</v>
          </cell>
          <cell r="I740">
            <v>4401640690</v>
          </cell>
          <cell r="J740" t="str">
            <v>P-032 &amp; P-032B</v>
          </cell>
          <cell r="K740">
            <v>0</v>
          </cell>
          <cell r="L740">
            <v>0</v>
          </cell>
          <cell r="M740">
            <v>1</v>
          </cell>
          <cell r="N740" t="str">
            <v>LMV-322</v>
          </cell>
          <cell r="O740">
            <v>57654</v>
          </cell>
          <cell r="P740">
            <v>0</v>
          </cell>
          <cell r="Q740" t="str">
            <v>STD</v>
          </cell>
          <cell r="R740" t="str">
            <v>PB</v>
          </cell>
          <cell r="S740" t="str">
            <v>N</v>
          </cell>
          <cell r="T740" t="str">
            <v>N</v>
          </cell>
          <cell r="U740">
            <v>0</v>
          </cell>
          <cell r="V740">
            <v>41162</v>
          </cell>
          <cell r="W740">
            <v>41242</v>
          </cell>
          <cell r="X740">
            <v>41242</v>
          </cell>
          <cell r="Y740">
            <v>0</v>
          </cell>
          <cell r="Z740">
            <v>41169</v>
          </cell>
          <cell r="AA740">
            <v>41169</v>
          </cell>
          <cell r="AB740">
            <v>41169</v>
          </cell>
          <cell r="AC740">
            <v>41130</v>
          </cell>
          <cell r="AD740">
            <v>41144</v>
          </cell>
          <cell r="AE740">
            <v>41187</v>
          </cell>
          <cell r="AF740">
            <v>41190</v>
          </cell>
          <cell r="AG740">
            <v>0</v>
          </cell>
          <cell r="AH740">
            <v>41212</v>
          </cell>
          <cell r="AI740" t="str">
            <v>-</v>
          </cell>
          <cell r="AJ740">
            <v>21</v>
          </cell>
          <cell r="AK740">
            <v>11.428571428571429</v>
          </cell>
          <cell r="AL740">
            <v>0</v>
          </cell>
          <cell r="AM740">
            <v>0</v>
          </cell>
          <cell r="AN740">
            <v>0</v>
          </cell>
          <cell r="AO740">
            <v>0</v>
          </cell>
          <cell r="AP740">
            <v>0</v>
          </cell>
          <cell r="AQ740">
            <v>0</v>
          </cell>
          <cell r="AR740">
            <v>0</v>
          </cell>
          <cell r="AS740">
            <v>0</v>
          </cell>
          <cell r="AT740">
            <v>0</v>
          </cell>
          <cell r="AU740">
            <v>0</v>
          </cell>
          <cell r="AV740">
            <v>41180</v>
          </cell>
          <cell r="AW740">
            <v>0</v>
          </cell>
          <cell r="AX740">
            <v>41198</v>
          </cell>
          <cell r="AY740">
            <v>41254</v>
          </cell>
          <cell r="AZ740">
            <v>92</v>
          </cell>
          <cell r="BA740">
            <v>15</v>
          </cell>
          <cell r="BB740" t="str">
            <v>On-Time/Early</v>
          </cell>
          <cell r="BC740" t="str">
            <v/>
          </cell>
          <cell r="BD740" t="str">
            <v>FCA</v>
          </cell>
          <cell r="BE740" t="str">
            <v>Arvada</v>
          </cell>
          <cell r="BF740" t="str">
            <v>USA</v>
          </cell>
          <cell r="BG740">
            <v>0</v>
          </cell>
          <cell r="BH740">
            <v>0</v>
          </cell>
          <cell r="BI740">
            <v>0</v>
          </cell>
          <cell r="BJ740">
            <v>41169</v>
          </cell>
          <cell r="BK740">
            <v>41176</v>
          </cell>
          <cell r="BL740">
            <v>41178</v>
          </cell>
          <cell r="BM740">
            <v>41190</v>
          </cell>
          <cell r="BN740">
            <v>41256</v>
          </cell>
          <cell r="BO740">
            <v>41263</v>
          </cell>
          <cell r="BP740" t="str">
            <v>X</v>
          </cell>
          <cell r="BQ740" t="str">
            <v>X</v>
          </cell>
          <cell r="BR740" t="str">
            <v>X</v>
          </cell>
          <cell r="BS740" t="str">
            <v>X</v>
          </cell>
          <cell r="BT740" t="str">
            <v>X</v>
          </cell>
          <cell r="BU740">
            <v>41316</v>
          </cell>
          <cell r="BV740" t="str">
            <v>X</v>
          </cell>
          <cell r="BW740">
            <v>0</v>
          </cell>
          <cell r="BX740">
            <v>0</v>
          </cell>
          <cell r="BY740">
            <v>0</v>
          </cell>
          <cell r="BZ740" t="str">
            <v>X</v>
          </cell>
          <cell r="CA740" t="str">
            <v>X</v>
          </cell>
          <cell r="CB740" t="str">
            <v>X</v>
          </cell>
          <cell r="CC740">
            <v>1</v>
          </cell>
          <cell r="CD740">
            <v>0</v>
          </cell>
          <cell r="CE740">
            <v>0</v>
          </cell>
          <cell r="CF740">
            <v>0</v>
          </cell>
          <cell r="CG740">
            <v>0</v>
          </cell>
          <cell r="CH740">
            <v>0</v>
          </cell>
          <cell r="CI740">
            <v>0</v>
          </cell>
          <cell r="CJ740">
            <v>0</v>
          </cell>
          <cell r="CK740">
            <v>0</v>
          </cell>
          <cell r="CL740">
            <v>0</v>
          </cell>
          <cell r="CM740">
            <v>0</v>
          </cell>
          <cell r="CN740">
            <v>0</v>
          </cell>
          <cell r="CO740">
            <v>0</v>
          </cell>
        </row>
        <row r="741">
          <cell r="B741" t="str">
            <v>A2180742-01</v>
          </cell>
          <cell r="C741" t="str">
            <v>Phillips 66</v>
          </cell>
          <cell r="D741" t="str">
            <v>DeRoo</v>
          </cell>
          <cell r="E741">
            <v>0</v>
          </cell>
          <cell r="H741" t="str">
            <v>Audrey</v>
          </cell>
          <cell r="I741">
            <v>4517471728</v>
          </cell>
          <cell r="J741">
            <v>0</v>
          </cell>
          <cell r="K741">
            <v>0</v>
          </cell>
          <cell r="M741">
            <v>1</v>
          </cell>
          <cell r="N741" t="str">
            <v>LMV-801</v>
          </cell>
          <cell r="O741">
            <v>24291</v>
          </cell>
          <cell r="Q741" t="str">
            <v>STD</v>
          </cell>
          <cell r="R741" t="str">
            <v>PB</v>
          </cell>
          <cell r="S741" t="str">
            <v>N</v>
          </cell>
          <cell r="T741" t="str">
            <v>N</v>
          </cell>
          <cell r="V741">
            <v>41145</v>
          </cell>
          <cell r="W741">
            <v>41242</v>
          </cell>
          <cell r="X741">
            <v>41242</v>
          </cell>
          <cell r="Y741">
            <v>0</v>
          </cell>
          <cell r="Z741">
            <v>41152</v>
          </cell>
          <cell r="AA741">
            <v>41152</v>
          </cell>
          <cell r="AB741">
            <v>41152</v>
          </cell>
          <cell r="AC741">
            <v>41130</v>
          </cell>
          <cell r="AD741">
            <v>41144</v>
          </cell>
          <cell r="AE741">
            <v>41187</v>
          </cell>
          <cell r="AF741">
            <v>41190</v>
          </cell>
          <cell r="AG741">
            <v>0</v>
          </cell>
          <cell r="AH741">
            <v>41212</v>
          </cell>
          <cell r="AI741" t="str">
            <v>-</v>
          </cell>
          <cell r="AJ741">
            <v>32</v>
          </cell>
          <cell r="AK741">
            <v>13.857142857142858</v>
          </cell>
          <cell r="AL741">
            <v>0</v>
          </cell>
          <cell r="AM741">
            <v>0</v>
          </cell>
          <cell r="AN741">
            <v>0</v>
          </cell>
          <cell r="AV741">
            <v>41176</v>
          </cell>
          <cell r="AX741">
            <v>41177</v>
          </cell>
          <cell r="AY741">
            <v>41242</v>
          </cell>
          <cell r="AZ741">
            <v>97</v>
          </cell>
          <cell r="BA741">
            <v>22</v>
          </cell>
          <cell r="BB741" t="str">
            <v>On-Time/Early</v>
          </cell>
          <cell r="BC741" t="str">
            <v/>
          </cell>
          <cell r="BD741" t="str">
            <v>FOB</v>
          </cell>
          <cell r="BE741" t="str">
            <v>Arvada</v>
          </cell>
          <cell r="BF741" t="str">
            <v>USA</v>
          </cell>
          <cell r="BH741" t="str">
            <v>SI</v>
          </cell>
          <cell r="BJ741">
            <v>41152</v>
          </cell>
          <cell r="BK741">
            <v>41159</v>
          </cell>
          <cell r="BL741">
            <v>41161</v>
          </cell>
          <cell r="BM741">
            <v>41173</v>
          </cell>
          <cell r="BN741">
            <v>41256</v>
          </cell>
          <cell r="BO741">
            <v>41263</v>
          </cell>
          <cell r="BP741" t="str">
            <v>x</v>
          </cell>
          <cell r="BQ741" t="str">
            <v>x</v>
          </cell>
          <cell r="BR741" t="str">
            <v>x</v>
          </cell>
          <cell r="BS741" t="str">
            <v>x</v>
          </cell>
          <cell r="BT741" t="str">
            <v>x</v>
          </cell>
          <cell r="BU741">
            <v>41345</v>
          </cell>
          <cell r="BV741">
            <v>41345</v>
          </cell>
          <cell r="BZ741" t="str">
            <v>x</v>
          </cell>
          <cell r="CA741" t="str">
            <v>x</v>
          </cell>
          <cell r="CB741" t="str">
            <v>X</v>
          </cell>
          <cell r="CC741">
            <v>1</v>
          </cell>
        </row>
        <row r="742">
          <cell r="B742" t="str">
            <v>C2160255-01</v>
          </cell>
          <cell r="C742" t="str">
            <v>Audubon - Howard Energy</v>
          </cell>
          <cell r="D742" t="str">
            <v>Fox</v>
          </cell>
          <cell r="E742">
            <v>0</v>
          </cell>
          <cell r="F742" t="str">
            <v>Parsell</v>
          </cell>
          <cell r="H742" t="str">
            <v>Michelle</v>
          </cell>
          <cell r="I742" t="str">
            <v>008364-PO-G014-0</v>
          </cell>
          <cell r="J742" t="str">
            <v>C-101</v>
          </cell>
          <cell r="M742">
            <v>1</v>
          </cell>
          <cell r="N742" t="str">
            <v>LMC311P</v>
          </cell>
          <cell r="O742">
            <v>253098</v>
          </cell>
          <cell r="Q742" t="str">
            <v>MCPX</v>
          </cell>
          <cell r="R742" t="str">
            <v>CC</v>
          </cell>
          <cell r="S742" t="str">
            <v>Y</v>
          </cell>
          <cell r="T742" t="str">
            <v>N</v>
          </cell>
          <cell r="V742">
            <v>41096</v>
          </cell>
          <cell r="W742">
            <v>41285</v>
          </cell>
          <cell r="X742">
            <v>41250</v>
          </cell>
          <cell r="Y742">
            <v>0</v>
          </cell>
          <cell r="Z742">
            <v>41103</v>
          </cell>
          <cell r="AA742">
            <v>41103</v>
          </cell>
          <cell r="AB742">
            <v>41110</v>
          </cell>
          <cell r="AC742">
            <v>41138</v>
          </cell>
          <cell r="AD742">
            <v>41152</v>
          </cell>
          <cell r="AE742">
            <v>41186</v>
          </cell>
          <cell r="AF742">
            <v>41190</v>
          </cell>
          <cell r="AG742">
            <v>0</v>
          </cell>
          <cell r="AH742">
            <v>41220</v>
          </cell>
          <cell r="AI742" t="str">
            <v>-</v>
          </cell>
          <cell r="AJ742">
            <v>67</v>
          </cell>
          <cell r="AK742">
            <v>22</v>
          </cell>
          <cell r="AR742">
            <v>41173</v>
          </cell>
          <cell r="AV742">
            <v>41185</v>
          </cell>
          <cell r="AX742">
            <v>41193</v>
          </cell>
          <cell r="AY742">
            <v>41250</v>
          </cell>
          <cell r="AZ742">
            <v>154</v>
          </cell>
          <cell r="BA742">
            <v>64</v>
          </cell>
          <cell r="BB742" t="str">
            <v>On-Time/Early</v>
          </cell>
          <cell r="BC742" t="str">
            <v/>
          </cell>
          <cell r="BD742" t="str">
            <v>FCA</v>
          </cell>
          <cell r="BE742" t="str">
            <v>Arvada</v>
          </cell>
          <cell r="BF742" t="str">
            <v>USA</v>
          </cell>
          <cell r="BH742" t="str">
            <v>SI</v>
          </cell>
          <cell r="BJ742">
            <v>41103</v>
          </cell>
          <cell r="BK742">
            <v>41110</v>
          </cell>
          <cell r="BL742">
            <v>41126</v>
          </cell>
          <cell r="BM742">
            <v>41124</v>
          </cell>
          <cell r="BN742">
            <v>41264</v>
          </cell>
          <cell r="BO742">
            <v>41271</v>
          </cell>
          <cell r="BP742" t="str">
            <v>X</v>
          </cell>
          <cell r="BQ742" t="str">
            <v>X</v>
          </cell>
          <cell r="BR742">
            <v>41487</v>
          </cell>
          <cell r="BS742" t="str">
            <v>X</v>
          </cell>
          <cell r="BT742">
            <v>41288</v>
          </cell>
          <cell r="BU742">
            <v>41288</v>
          </cell>
          <cell r="BV742">
            <v>41288</v>
          </cell>
          <cell r="BZ742">
            <v>41161</v>
          </cell>
          <cell r="CA742" t="str">
            <v>-</v>
          </cell>
          <cell r="CB742" t="str">
            <v>X</v>
          </cell>
          <cell r="CC742">
            <v>1</v>
          </cell>
          <cell r="CD742" t="str">
            <v>FD &amp; AM has been submitted</v>
          </cell>
        </row>
        <row r="743">
          <cell r="B743" t="str">
            <v>A2078314-01-02</v>
          </cell>
          <cell r="C743" t="str">
            <v>SAJ/SK Global</v>
          </cell>
          <cell r="D743" t="str">
            <v>Setelin</v>
          </cell>
          <cell r="E743">
            <v>0</v>
          </cell>
          <cell r="F743" t="str">
            <v>Miller</v>
          </cell>
          <cell r="G743" t="str">
            <v>-</v>
          </cell>
          <cell r="H743" t="str">
            <v>Nancy</v>
          </cell>
          <cell r="I743" t="str">
            <v>SNT38E-1052</v>
          </cell>
          <cell r="J743">
            <v>0</v>
          </cell>
          <cell r="K743">
            <v>0</v>
          </cell>
          <cell r="M743">
            <v>2</v>
          </cell>
          <cell r="N743" t="str">
            <v>LMV-311Z</v>
          </cell>
          <cell r="O743">
            <v>212661</v>
          </cell>
          <cell r="P743">
            <v>0</v>
          </cell>
          <cell r="Q743" t="str">
            <v>CPX</v>
          </cell>
          <cell r="R743" t="str">
            <v>PD</v>
          </cell>
          <cell r="S743" t="str">
            <v>Y</v>
          </cell>
          <cell r="T743" t="str">
            <v>no</v>
          </cell>
          <cell r="U743">
            <v>0</v>
          </cell>
          <cell r="V743">
            <v>40889</v>
          </cell>
          <cell r="W743">
            <v>41257</v>
          </cell>
          <cell r="X743">
            <v>41257</v>
          </cell>
          <cell r="Y743">
            <v>0</v>
          </cell>
          <cell r="Z743">
            <v>40896</v>
          </cell>
          <cell r="AA743">
            <v>40896</v>
          </cell>
          <cell r="AB743">
            <v>40896</v>
          </cell>
          <cell r="AC743">
            <v>41145</v>
          </cell>
          <cell r="AD743">
            <v>41159</v>
          </cell>
          <cell r="AE743">
            <v>41186</v>
          </cell>
          <cell r="AF743">
            <v>41190</v>
          </cell>
          <cell r="AH743">
            <v>41227</v>
          </cell>
          <cell r="AI743" t="str">
            <v>-</v>
          </cell>
          <cell r="AJ743">
            <v>216</v>
          </cell>
          <cell r="AK743">
            <v>52.571428571428569</v>
          </cell>
          <cell r="AV743">
            <v>41164</v>
          </cell>
          <cell r="AX743">
            <v>41170</v>
          </cell>
          <cell r="AY743">
            <v>41257</v>
          </cell>
          <cell r="AZ743">
            <v>368</v>
          </cell>
          <cell r="BA743">
            <v>198</v>
          </cell>
          <cell r="BB743" t="str">
            <v>On-Time/Early</v>
          </cell>
          <cell r="BC743" t="str">
            <v/>
          </cell>
          <cell r="BD743" t="str">
            <v>EXW</v>
          </cell>
          <cell r="BE743" t="str">
            <v>ARVADA</v>
          </cell>
          <cell r="BF743" t="str">
            <v>KOREA</v>
          </cell>
          <cell r="BJ743">
            <v>40896</v>
          </cell>
          <cell r="BK743">
            <v>40903</v>
          </cell>
          <cell r="BL743">
            <v>40908</v>
          </cell>
          <cell r="BM743">
            <v>40917</v>
          </cell>
          <cell r="BN743">
            <v>41271</v>
          </cell>
          <cell r="BO743">
            <v>41278</v>
          </cell>
          <cell r="BP743" t="str">
            <v>X</v>
          </cell>
          <cell r="BQ743">
            <v>40947</v>
          </cell>
          <cell r="BR743">
            <v>40948</v>
          </cell>
          <cell r="BS743">
            <v>41002</v>
          </cell>
          <cell r="BT743" t="str">
            <v>X</v>
          </cell>
          <cell r="BU743">
            <v>525</v>
          </cell>
          <cell r="BV743" t="str">
            <v>X</v>
          </cell>
          <cell r="BZ743">
            <v>0</v>
          </cell>
          <cell r="CA743">
            <v>41248</v>
          </cell>
          <cell r="CB743">
            <v>0</v>
          </cell>
          <cell r="CC743">
            <v>1</v>
          </cell>
        </row>
        <row r="744">
          <cell r="B744" t="str">
            <v>A2121051-01-03</v>
          </cell>
          <cell r="C744" t="str">
            <v>Linde Process Plants Inc.</v>
          </cell>
          <cell r="D744" t="str">
            <v>Boening</v>
          </cell>
          <cell r="E744">
            <v>0</v>
          </cell>
          <cell r="H744" t="str">
            <v>Audrey</v>
          </cell>
          <cell r="I744" t="str">
            <v>005 2PA0470</v>
          </cell>
          <cell r="M744">
            <v>3</v>
          </cell>
          <cell r="N744" t="str">
            <v>LMV-806</v>
          </cell>
          <cell r="O744">
            <v>124818</v>
          </cell>
          <cell r="Q744" t="str">
            <v>MCPX</v>
          </cell>
          <cell r="R744" t="str">
            <v>PA</v>
          </cell>
          <cell r="S744" t="str">
            <v>Y</v>
          </cell>
          <cell r="T744" t="str">
            <v>N</v>
          </cell>
          <cell r="V744">
            <v>40998</v>
          </cell>
          <cell r="W744">
            <v>41236</v>
          </cell>
          <cell r="X744">
            <v>41236</v>
          </cell>
          <cell r="Y744">
            <v>0</v>
          </cell>
          <cell r="Z744">
            <v>41005</v>
          </cell>
          <cell r="AA744">
            <v>41005</v>
          </cell>
          <cell r="AB744">
            <v>41005</v>
          </cell>
          <cell r="AC744">
            <v>41124</v>
          </cell>
          <cell r="AD744">
            <v>41138</v>
          </cell>
          <cell r="AE744">
            <v>41188</v>
          </cell>
          <cell r="AF744">
            <v>41191</v>
          </cell>
          <cell r="AH744">
            <v>41206</v>
          </cell>
          <cell r="AI744" t="str">
            <v>-</v>
          </cell>
          <cell r="AJ744">
            <v>138</v>
          </cell>
          <cell r="AK744">
            <v>34</v>
          </cell>
          <cell r="AV744">
            <v>41176</v>
          </cell>
          <cell r="AX744">
            <v>41177</v>
          </cell>
          <cell r="AY744">
            <v>41242</v>
          </cell>
          <cell r="AZ744">
            <v>244</v>
          </cell>
          <cell r="BA744">
            <v>127</v>
          </cell>
          <cell r="BB744" t="str">
            <v>On-Time/Early</v>
          </cell>
          <cell r="BC744" t="str">
            <v/>
          </cell>
          <cell r="BD744" t="str">
            <v>FCA</v>
          </cell>
          <cell r="BE744" t="str">
            <v>ARVADA</v>
          </cell>
          <cell r="BF744" t="str">
            <v>Oklahoma</v>
          </cell>
          <cell r="BH744" t="str">
            <v>SI</v>
          </cell>
          <cell r="BJ744">
            <v>41005</v>
          </cell>
          <cell r="BK744">
            <v>41012</v>
          </cell>
          <cell r="BL744">
            <v>41012</v>
          </cell>
          <cell r="BM744">
            <v>41026</v>
          </cell>
          <cell r="BN744">
            <v>41250</v>
          </cell>
          <cell r="BO744">
            <v>41257</v>
          </cell>
          <cell r="BP744" t="str">
            <v>x</v>
          </cell>
          <cell r="BQ744" t="str">
            <v>x</v>
          </cell>
          <cell r="BR744" t="str">
            <v>x</v>
          </cell>
          <cell r="BS744" t="str">
            <v>x</v>
          </cell>
          <cell r="BT744" t="str">
            <v>x</v>
          </cell>
          <cell r="BU744">
            <v>41243</v>
          </cell>
          <cell r="BV744">
            <v>41291</v>
          </cell>
          <cell r="BZ744" t="str">
            <v>x</v>
          </cell>
          <cell r="CA744" t="str">
            <v>x</v>
          </cell>
          <cell r="CB744" t="str">
            <v>X</v>
          </cell>
          <cell r="CC744">
            <v>1</v>
          </cell>
        </row>
        <row r="745">
          <cell r="B745" t="str">
            <v>A2177756-01-02</v>
          </cell>
          <cell r="C745" t="str">
            <v>Superior Pipeline</v>
          </cell>
          <cell r="D745" t="str">
            <v>Boening</v>
          </cell>
          <cell r="E745">
            <v>0</v>
          </cell>
          <cell r="F745" t="str">
            <v>Miller</v>
          </cell>
          <cell r="G745" t="str">
            <v>-</v>
          </cell>
          <cell r="H745" t="str">
            <v>Kursten</v>
          </cell>
          <cell r="I745" t="str">
            <v>98-11-130-0034</v>
          </cell>
          <cell r="J745" t="str">
            <v>P-17-02A/B</v>
          </cell>
          <cell r="K745">
            <v>0</v>
          </cell>
          <cell r="M745">
            <v>2</v>
          </cell>
          <cell r="N745" t="str">
            <v>LMV-806</v>
          </cell>
          <cell r="O745">
            <v>35698</v>
          </cell>
          <cell r="Q745" t="str">
            <v>FLT</v>
          </cell>
          <cell r="R745" t="str">
            <v>PA</v>
          </cell>
          <cell r="S745" t="str">
            <v>N</v>
          </cell>
          <cell r="T745" t="str">
            <v>N</v>
          </cell>
          <cell r="V745">
            <v>41138</v>
          </cell>
          <cell r="W745">
            <v>41240</v>
          </cell>
          <cell r="X745">
            <v>41240</v>
          </cell>
          <cell r="Y745">
            <v>0</v>
          </cell>
          <cell r="Z745">
            <v>41145</v>
          </cell>
          <cell r="AA745">
            <v>41145</v>
          </cell>
          <cell r="AB745">
            <v>41145</v>
          </cell>
          <cell r="AC745">
            <v>41128</v>
          </cell>
          <cell r="AD745">
            <v>41142</v>
          </cell>
          <cell r="AE745">
            <v>41191</v>
          </cell>
          <cell r="AF745">
            <v>41194</v>
          </cell>
          <cell r="AH745">
            <v>41210</v>
          </cell>
          <cell r="AI745" t="str">
            <v>-</v>
          </cell>
          <cell r="AJ745">
            <v>41</v>
          </cell>
          <cell r="AK745">
            <v>14.571428571428571</v>
          </cell>
          <cell r="AV745">
            <v>41164</v>
          </cell>
          <cell r="AX745">
            <v>41198</v>
          </cell>
          <cell r="AY745">
            <v>40577</v>
          </cell>
          <cell r="AZ745">
            <v>-561</v>
          </cell>
          <cell r="BA745">
            <v>19</v>
          </cell>
          <cell r="BB745" t="str">
            <v>On-Time/Early</v>
          </cell>
          <cell r="BC745" t="str">
            <v/>
          </cell>
          <cell r="BD745" t="str">
            <v>FOB</v>
          </cell>
          <cell r="BE745" t="str">
            <v>Arvada</v>
          </cell>
          <cell r="BF745" t="str">
            <v>USA</v>
          </cell>
          <cell r="BH745" t="str">
            <v>SI</v>
          </cell>
          <cell r="BJ745">
            <v>41145</v>
          </cell>
          <cell r="BK745">
            <v>41152</v>
          </cell>
          <cell r="BL745">
            <v>41152</v>
          </cell>
          <cell r="BM745">
            <v>41166</v>
          </cell>
          <cell r="BN745">
            <v>41254</v>
          </cell>
          <cell r="BO745">
            <v>41261</v>
          </cell>
          <cell r="BP745" t="str">
            <v>-</v>
          </cell>
          <cell r="BQ745" t="str">
            <v>-</v>
          </cell>
          <cell r="BR745" t="str">
            <v>X</v>
          </cell>
          <cell r="BS745" t="str">
            <v>-</v>
          </cell>
          <cell r="BT745" t="str">
            <v>-</v>
          </cell>
          <cell r="BU745">
            <v>41239</v>
          </cell>
          <cell r="BV745">
            <v>41239</v>
          </cell>
          <cell r="BZ745" t="str">
            <v>-</v>
          </cell>
          <cell r="CA745" t="str">
            <v>-</v>
          </cell>
          <cell r="CB745" t="str">
            <v>X</v>
          </cell>
          <cell r="CC745">
            <v>1</v>
          </cell>
        </row>
        <row r="746">
          <cell r="B746" t="str">
            <v>A2179538-01</v>
          </cell>
          <cell r="C746" t="str">
            <v>Fischer Process / Catlettsburg Refinery</v>
          </cell>
          <cell r="D746" t="str">
            <v>Wareham</v>
          </cell>
          <cell r="E746">
            <v>0</v>
          </cell>
          <cell r="F746" t="str">
            <v>Miller</v>
          </cell>
          <cell r="G746" t="str">
            <v>-</v>
          </cell>
          <cell r="H746">
            <v>0</v>
          </cell>
          <cell r="I746" t="str">
            <v>KP00123821-2</v>
          </cell>
          <cell r="J746" t="str">
            <v>XX954300</v>
          </cell>
          <cell r="K746">
            <v>0</v>
          </cell>
          <cell r="L746">
            <v>0</v>
          </cell>
          <cell r="M746">
            <v>1</v>
          </cell>
          <cell r="N746" t="str">
            <v>LMV322</v>
          </cell>
          <cell r="O746">
            <v>28637</v>
          </cell>
          <cell r="P746">
            <v>0</v>
          </cell>
          <cell r="Q746" t="str">
            <v>STD</v>
          </cell>
          <cell r="R746" t="str">
            <v>PB</v>
          </cell>
          <cell r="S746" t="str">
            <v>N</v>
          </cell>
          <cell r="T746" t="str">
            <v>N</v>
          </cell>
          <cell r="U746">
            <v>0</v>
          </cell>
          <cell r="V746">
            <v>41145</v>
          </cell>
          <cell r="W746">
            <v>41246</v>
          </cell>
          <cell r="X746">
            <v>41246</v>
          </cell>
          <cell r="Y746">
            <v>0</v>
          </cell>
          <cell r="Z746">
            <v>41152</v>
          </cell>
          <cell r="AA746">
            <v>41152</v>
          </cell>
          <cell r="AB746">
            <v>41152</v>
          </cell>
          <cell r="AC746">
            <v>41134</v>
          </cell>
          <cell r="AD746">
            <v>41148</v>
          </cell>
          <cell r="AE746">
            <v>41191</v>
          </cell>
          <cell r="AF746">
            <v>41194</v>
          </cell>
          <cell r="AH746">
            <v>41216</v>
          </cell>
          <cell r="AI746" t="str">
            <v>-</v>
          </cell>
          <cell r="AJ746">
            <v>36</v>
          </cell>
          <cell r="AK746">
            <v>14.428571428571429</v>
          </cell>
          <cell r="AV746">
            <v>41164</v>
          </cell>
          <cell r="AX746">
            <v>41169</v>
          </cell>
          <cell r="AY746">
            <v>41242</v>
          </cell>
          <cell r="AZ746">
            <v>97</v>
          </cell>
          <cell r="BA746">
            <v>14</v>
          </cell>
          <cell r="BB746" t="str">
            <v>On-Time/Early</v>
          </cell>
          <cell r="BC746" t="str">
            <v/>
          </cell>
          <cell r="BD746" t="str">
            <v>FOB</v>
          </cell>
          <cell r="BE746" t="str">
            <v>Arvada</v>
          </cell>
          <cell r="BF746" t="str">
            <v>USA</v>
          </cell>
          <cell r="BG746">
            <v>0</v>
          </cell>
          <cell r="BH746" t="str">
            <v xml:space="preserve">DI </v>
          </cell>
          <cell r="BJ746">
            <v>41152</v>
          </cell>
          <cell r="BK746">
            <v>41159</v>
          </cell>
          <cell r="BL746">
            <v>41161</v>
          </cell>
          <cell r="BM746">
            <v>41173</v>
          </cell>
          <cell r="BN746">
            <v>41260</v>
          </cell>
          <cell r="BO746">
            <v>41267</v>
          </cell>
          <cell r="BP746" t="str">
            <v>X</v>
          </cell>
          <cell r="BQ746" t="str">
            <v>X</v>
          </cell>
          <cell r="BR746" t="str">
            <v>X</v>
          </cell>
          <cell r="BS746" t="str">
            <v>X</v>
          </cell>
          <cell r="BT746" t="str">
            <v>X</v>
          </cell>
          <cell r="BU746">
            <v>41316</v>
          </cell>
          <cell r="BV746">
            <v>41316</v>
          </cell>
          <cell r="BZ746" t="str">
            <v>X</v>
          </cell>
          <cell r="CA746" t="str">
            <v>X</v>
          </cell>
          <cell r="CB746" t="str">
            <v>X</v>
          </cell>
          <cell r="CC746">
            <v>1</v>
          </cell>
        </row>
        <row r="747">
          <cell r="B747" t="str">
            <v>A2193329-01-02</v>
          </cell>
          <cell r="C747" t="str">
            <v>WRB Refining LP</v>
          </cell>
          <cell r="D747" t="str">
            <v>Kanous</v>
          </cell>
          <cell r="E747">
            <v>0</v>
          </cell>
          <cell r="F747" t="str">
            <v>Miller</v>
          </cell>
          <cell r="G747" t="str">
            <v>-</v>
          </cell>
          <cell r="H747" t="str">
            <v>Kursten</v>
          </cell>
          <cell r="I747">
            <v>4517586279</v>
          </cell>
          <cell r="J747" t="str">
            <v>P35613/P35614 &amp; P35613SPARE</v>
          </cell>
          <cell r="M747">
            <v>3</v>
          </cell>
          <cell r="N747" t="str">
            <v>CONV</v>
          </cell>
          <cell r="O747">
            <v>103152</v>
          </cell>
          <cell r="Q747" t="str">
            <v>FLT</v>
          </cell>
          <cell r="R747" t="str">
            <v>PA</v>
          </cell>
          <cell r="S747" t="str">
            <v>N</v>
          </cell>
          <cell r="T747" t="str">
            <v>N</v>
          </cell>
          <cell r="U747">
            <v>41178</v>
          </cell>
          <cell r="V747">
            <v>41178</v>
          </cell>
          <cell r="W747">
            <v>41241</v>
          </cell>
          <cell r="X747">
            <v>41241</v>
          </cell>
          <cell r="Y747">
            <v>0</v>
          </cell>
          <cell r="Z747">
            <v>41185</v>
          </cell>
          <cell r="AA747">
            <v>41185</v>
          </cell>
          <cell r="AB747">
            <v>41185</v>
          </cell>
          <cell r="AC747">
            <v>41129</v>
          </cell>
          <cell r="AD747">
            <v>41143</v>
          </cell>
          <cell r="AE747">
            <v>41194</v>
          </cell>
          <cell r="AF747">
            <v>41197</v>
          </cell>
          <cell r="AH747">
            <v>41211</v>
          </cell>
          <cell r="AI747" t="str">
            <v>-</v>
          </cell>
          <cell r="AJ747">
            <v>14</v>
          </cell>
          <cell r="AK747">
            <v>9</v>
          </cell>
          <cell r="AL747">
            <v>0</v>
          </cell>
          <cell r="AN747">
            <v>0</v>
          </cell>
          <cell r="AV747">
            <v>41187</v>
          </cell>
          <cell r="AX747">
            <v>41194</v>
          </cell>
          <cell r="AY747">
            <v>41257</v>
          </cell>
          <cell r="AZ747">
            <v>79</v>
          </cell>
          <cell r="BA747">
            <v>8</v>
          </cell>
          <cell r="BB747" t="str">
            <v>On-Time/Early</v>
          </cell>
          <cell r="BC747" t="str">
            <v/>
          </cell>
          <cell r="BD747" t="str">
            <v>FOB</v>
          </cell>
          <cell r="BE747" t="str">
            <v>Arvada</v>
          </cell>
          <cell r="BF747" t="str">
            <v>USA</v>
          </cell>
          <cell r="BH747" t="str">
            <v>DK</v>
          </cell>
          <cell r="BI747">
            <v>2010</v>
          </cell>
          <cell r="BJ747">
            <v>41185</v>
          </cell>
          <cell r="BK747">
            <v>41192</v>
          </cell>
          <cell r="BL747">
            <v>41192</v>
          </cell>
          <cell r="BM747">
            <v>41206</v>
          </cell>
          <cell r="BN747">
            <v>41255</v>
          </cell>
          <cell r="BO747">
            <v>41262</v>
          </cell>
          <cell r="BP747" t="str">
            <v>-</v>
          </cell>
          <cell r="BQ747" t="str">
            <v>-</v>
          </cell>
          <cell r="BR747" t="str">
            <v>X</v>
          </cell>
          <cell r="BS747" t="str">
            <v>-</v>
          </cell>
          <cell r="BT747" t="str">
            <v>-</v>
          </cell>
          <cell r="BU747">
            <v>41246</v>
          </cell>
          <cell r="BV747">
            <v>41246</v>
          </cell>
          <cell r="BZ747" t="str">
            <v>-</v>
          </cell>
          <cell r="CA747" t="str">
            <v>-</v>
          </cell>
          <cell r="CB747" t="str">
            <v>X</v>
          </cell>
          <cell r="CC747">
            <v>1</v>
          </cell>
        </row>
        <row r="748">
          <cell r="B748" t="str">
            <v>A2193329-03</v>
          </cell>
          <cell r="C748" t="str">
            <v>WRB Refining LP</v>
          </cell>
          <cell r="D748" t="str">
            <v>Kanous</v>
          </cell>
          <cell r="E748">
            <v>0</v>
          </cell>
          <cell r="F748" t="str">
            <v>Miller</v>
          </cell>
          <cell r="G748" t="str">
            <v>-</v>
          </cell>
          <cell r="H748" t="str">
            <v>Kursten</v>
          </cell>
          <cell r="I748">
            <v>4517586279</v>
          </cell>
          <cell r="J748" t="str">
            <v>P35613/P35614 &amp; P35613SPARE</v>
          </cell>
          <cell r="M748">
            <v>3</v>
          </cell>
          <cell r="N748" t="str">
            <v>CONV</v>
          </cell>
          <cell r="O748">
            <v>103152</v>
          </cell>
          <cell r="Q748" t="str">
            <v>FLT</v>
          </cell>
          <cell r="R748" t="str">
            <v>PA</v>
          </cell>
          <cell r="S748" t="str">
            <v>N</v>
          </cell>
          <cell r="T748" t="str">
            <v>N</v>
          </cell>
          <cell r="U748">
            <v>41178</v>
          </cell>
          <cell r="V748">
            <v>41178</v>
          </cell>
          <cell r="W748">
            <v>41241</v>
          </cell>
          <cell r="X748">
            <v>41241</v>
          </cell>
          <cell r="Y748">
            <v>0</v>
          </cell>
          <cell r="Z748">
            <v>41185</v>
          </cell>
          <cell r="AA748">
            <v>41185</v>
          </cell>
          <cell r="AB748">
            <v>41185</v>
          </cell>
          <cell r="AC748">
            <v>41129</v>
          </cell>
          <cell r="AD748">
            <v>41143</v>
          </cell>
          <cell r="AE748">
            <v>41194</v>
          </cell>
          <cell r="AF748">
            <v>41197</v>
          </cell>
          <cell r="AH748">
            <v>41211</v>
          </cell>
          <cell r="AI748" t="str">
            <v>-</v>
          </cell>
          <cell r="AJ748">
            <v>14</v>
          </cell>
          <cell r="AK748">
            <v>9</v>
          </cell>
          <cell r="AL748">
            <v>0</v>
          </cell>
          <cell r="AN748">
            <v>0</v>
          </cell>
          <cell r="AV748">
            <v>41187</v>
          </cell>
          <cell r="AX748">
            <v>41194</v>
          </cell>
          <cell r="AY748">
            <v>41257</v>
          </cell>
          <cell r="AZ748">
            <v>79</v>
          </cell>
          <cell r="BA748">
            <v>8</v>
          </cell>
          <cell r="BB748" t="str">
            <v>On-Time/Early</v>
          </cell>
          <cell r="BC748" t="str">
            <v/>
          </cell>
          <cell r="BD748" t="str">
            <v>FOB</v>
          </cell>
          <cell r="BE748" t="str">
            <v>Arvada</v>
          </cell>
          <cell r="BF748" t="str">
            <v>USA</v>
          </cell>
          <cell r="BH748" t="str">
            <v>DK</v>
          </cell>
          <cell r="BI748">
            <v>2010</v>
          </cell>
          <cell r="BJ748">
            <v>41185</v>
          </cell>
          <cell r="BK748">
            <v>41192</v>
          </cell>
          <cell r="BL748">
            <v>41192</v>
          </cell>
          <cell r="BM748">
            <v>41206</v>
          </cell>
          <cell r="BN748">
            <v>41255</v>
          </cell>
          <cell r="BO748">
            <v>41262</v>
          </cell>
          <cell r="BP748" t="str">
            <v>-</v>
          </cell>
          <cell r="BQ748" t="str">
            <v>-</v>
          </cell>
          <cell r="BR748" t="str">
            <v>X</v>
          </cell>
          <cell r="BS748" t="str">
            <v>-</v>
          </cell>
          <cell r="BT748" t="str">
            <v>-</v>
          </cell>
          <cell r="BU748">
            <v>41246</v>
          </cell>
          <cell r="BV748">
            <v>41246</v>
          </cell>
          <cell r="BZ748" t="str">
            <v>-</v>
          </cell>
          <cell r="CA748" t="str">
            <v>-</v>
          </cell>
          <cell r="CB748" t="str">
            <v>X</v>
          </cell>
          <cell r="CC748">
            <v>1</v>
          </cell>
        </row>
        <row r="749">
          <cell r="B749" t="str">
            <v>C2168774-01-02</v>
          </cell>
          <cell r="C749" t="str">
            <v>UOP Honeywell</v>
          </cell>
          <cell r="D749" t="str">
            <v>Pastore</v>
          </cell>
          <cell r="E749">
            <v>0</v>
          </cell>
          <cell r="H749" t="str">
            <v>Christina</v>
          </cell>
          <cell r="I749">
            <v>4500458469</v>
          </cell>
          <cell r="J749" t="str">
            <v>BL-745-4/6</v>
          </cell>
          <cell r="K749">
            <v>0</v>
          </cell>
          <cell r="M749">
            <v>2</v>
          </cell>
          <cell r="N749" t="str">
            <v>LMC311P</v>
          </cell>
          <cell r="O749">
            <v>222866</v>
          </cell>
          <cell r="Q749" t="str">
            <v>MCPX</v>
          </cell>
          <cell r="R749" t="str">
            <v>CB</v>
          </cell>
          <cell r="S749" t="str">
            <v>N</v>
          </cell>
          <cell r="T749" t="str">
            <v>N</v>
          </cell>
          <cell r="V749">
            <v>41116</v>
          </cell>
          <cell r="W749">
            <v>41255</v>
          </cell>
          <cell r="X749">
            <v>41255</v>
          </cell>
          <cell r="Y749">
            <v>0</v>
          </cell>
          <cell r="Z749">
            <v>41123</v>
          </cell>
          <cell r="AA749">
            <v>41123</v>
          </cell>
          <cell r="AB749">
            <v>41130</v>
          </cell>
          <cell r="AC749">
            <v>41143</v>
          </cell>
          <cell r="AD749">
            <v>41157</v>
          </cell>
          <cell r="AE749">
            <v>41194</v>
          </cell>
          <cell r="AF749">
            <v>41198</v>
          </cell>
          <cell r="AG749">
            <v>41194</v>
          </cell>
          <cell r="AH749">
            <v>41225</v>
          </cell>
          <cell r="AI749" t="str">
            <v>-</v>
          </cell>
          <cell r="AJ749">
            <v>59</v>
          </cell>
          <cell r="AK749">
            <v>19.857142857142858</v>
          </cell>
          <cell r="AR749">
            <v>41180</v>
          </cell>
          <cell r="AV749">
            <v>41201</v>
          </cell>
          <cell r="AX749">
            <v>41208</v>
          </cell>
          <cell r="AY749">
            <v>41271</v>
          </cell>
          <cell r="AZ749">
            <v>155</v>
          </cell>
          <cell r="BA749">
            <v>62</v>
          </cell>
          <cell r="BB749" t="str">
            <v>Late</v>
          </cell>
          <cell r="BC749" t="str">
            <v/>
          </cell>
          <cell r="BD749" t="str">
            <v>FCA</v>
          </cell>
          <cell r="BE749" t="str">
            <v>Arvada</v>
          </cell>
          <cell r="BF749" t="str">
            <v>S Korea</v>
          </cell>
          <cell r="BH749" t="str">
            <v>DK</v>
          </cell>
          <cell r="BJ749">
            <v>41123</v>
          </cell>
          <cell r="BK749">
            <v>41130</v>
          </cell>
          <cell r="BL749">
            <v>41146</v>
          </cell>
          <cell r="BM749">
            <v>41144</v>
          </cell>
          <cell r="BN749">
            <v>41269</v>
          </cell>
          <cell r="BO749">
            <v>41276</v>
          </cell>
          <cell r="BP749" t="str">
            <v>X</v>
          </cell>
          <cell r="BQ749" t="str">
            <v>X</v>
          </cell>
          <cell r="BR749" t="str">
            <v>X</v>
          </cell>
          <cell r="BS749" t="str">
            <v>X</v>
          </cell>
          <cell r="BT749" t="str">
            <v>X</v>
          </cell>
          <cell r="BU749" t="str">
            <v>X</v>
          </cell>
          <cell r="BV749" t="str">
            <v>X</v>
          </cell>
          <cell r="BZ749" t="str">
            <v>X</v>
          </cell>
          <cell r="CA749" t="str">
            <v>X</v>
          </cell>
          <cell r="CB749" t="str">
            <v>X</v>
          </cell>
          <cell r="CC749">
            <v>1</v>
          </cell>
        </row>
        <row r="750">
          <cell r="B750" t="str">
            <v>C2181151-01</v>
          </cell>
          <cell r="C750" t="str">
            <v>DCP Midstream</v>
          </cell>
          <cell r="D750" t="str">
            <v>Wesley</v>
          </cell>
          <cell r="E750">
            <v>0</v>
          </cell>
          <cell r="F750" t="str">
            <v>Miller</v>
          </cell>
          <cell r="G750" t="str">
            <v>-</v>
          </cell>
          <cell r="H750" t="str">
            <v>Kursten</v>
          </cell>
          <cell r="I750" t="str">
            <v>FSP01-0000108114</v>
          </cell>
          <cell r="J750">
            <v>0</v>
          </cell>
          <cell r="K750">
            <v>0</v>
          </cell>
          <cell r="L750">
            <v>0</v>
          </cell>
          <cell r="M750">
            <v>1</v>
          </cell>
          <cell r="N750" t="str">
            <v>LMC 311P</v>
          </cell>
          <cell r="O750">
            <v>150075</v>
          </cell>
          <cell r="P750">
            <v>0</v>
          </cell>
          <cell r="Q750" t="str">
            <v>FLT</v>
          </cell>
          <cell r="R750" t="str">
            <v>CA</v>
          </cell>
          <cell r="S750" t="str">
            <v>N</v>
          </cell>
          <cell r="T750" t="str">
            <v>N</v>
          </cell>
          <cell r="U750">
            <v>0</v>
          </cell>
          <cell r="V750">
            <v>41148</v>
          </cell>
          <cell r="W750">
            <v>41258</v>
          </cell>
          <cell r="X750">
            <v>41258</v>
          </cell>
          <cell r="Y750">
            <v>0</v>
          </cell>
          <cell r="Z750">
            <v>41155</v>
          </cell>
          <cell r="AA750">
            <v>41155</v>
          </cell>
          <cell r="AB750">
            <v>41162</v>
          </cell>
          <cell r="AC750">
            <v>41146</v>
          </cell>
          <cell r="AD750">
            <v>41160</v>
          </cell>
          <cell r="AE750">
            <v>41194</v>
          </cell>
          <cell r="AF750">
            <v>41198</v>
          </cell>
          <cell r="AG750">
            <v>0</v>
          </cell>
          <cell r="AH750">
            <v>41228</v>
          </cell>
          <cell r="AI750" t="str">
            <v>-</v>
          </cell>
          <cell r="AJ750">
            <v>37</v>
          </cell>
          <cell r="AK750">
            <v>15.714285714285714</v>
          </cell>
          <cell r="AL750">
            <v>0</v>
          </cell>
          <cell r="AM750">
            <v>0</v>
          </cell>
          <cell r="AN750">
            <v>0</v>
          </cell>
          <cell r="AO750">
            <v>0</v>
          </cell>
          <cell r="AP750">
            <v>0</v>
          </cell>
          <cell r="AQ750">
            <v>0</v>
          </cell>
          <cell r="AR750">
            <v>41187</v>
          </cell>
          <cell r="AS750">
            <v>0</v>
          </cell>
          <cell r="AT750">
            <v>0</v>
          </cell>
          <cell r="AU750">
            <v>0</v>
          </cell>
          <cell r="AV750">
            <v>41213</v>
          </cell>
          <cell r="AW750">
            <v>0</v>
          </cell>
          <cell r="AX750">
            <v>41215</v>
          </cell>
          <cell r="AY750">
            <v>41263</v>
          </cell>
          <cell r="AZ750">
            <v>115</v>
          </cell>
          <cell r="BA750">
            <v>48</v>
          </cell>
          <cell r="BB750" t="str">
            <v>Late</v>
          </cell>
          <cell r="BC750" t="str">
            <v/>
          </cell>
          <cell r="BD750" t="str">
            <v>FCA</v>
          </cell>
          <cell r="BE750" t="str">
            <v>Arvada</v>
          </cell>
          <cell r="BF750" t="str">
            <v>USA</v>
          </cell>
          <cell r="BG750">
            <v>0</v>
          </cell>
          <cell r="BH750" t="str">
            <v>SI</v>
          </cell>
          <cell r="BI750">
            <v>0</v>
          </cell>
          <cell r="BJ750">
            <v>41155</v>
          </cell>
          <cell r="BK750">
            <v>41162</v>
          </cell>
          <cell r="BL750">
            <v>41169</v>
          </cell>
          <cell r="BM750">
            <v>41176</v>
          </cell>
          <cell r="BN750">
            <v>41272</v>
          </cell>
          <cell r="BO750">
            <v>41279</v>
          </cell>
          <cell r="BP750" t="str">
            <v>-</v>
          </cell>
          <cell r="BQ750" t="str">
            <v>-</v>
          </cell>
          <cell r="BR750" t="str">
            <v>X</v>
          </cell>
          <cell r="BS750" t="str">
            <v>-</v>
          </cell>
          <cell r="BT750" t="str">
            <v>-</v>
          </cell>
          <cell r="BU750">
            <v>41288</v>
          </cell>
          <cell r="BV750">
            <v>41288</v>
          </cell>
          <cell r="BW750">
            <v>0</v>
          </cell>
          <cell r="BX750">
            <v>0</v>
          </cell>
          <cell r="BY750">
            <v>0</v>
          </cell>
          <cell r="BZ750" t="str">
            <v>-</v>
          </cell>
          <cell r="CA750" t="str">
            <v>-</v>
          </cell>
          <cell r="CB750" t="str">
            <v>X</v>
          </cell>
          <cell r="CC750">
            <v>1</v>
          </cell>
          <cell r="CD750">
            <v>0</v>
          </cell>
          <cell r="CE750">
            <v>0</v>
          </cell>
          <cell r="CF750">
            <v>0</v>
          </cell>
          <cell r="CG750">
            <v>0</v>
          </cell>
          <cell r="CH750">
            <v>0</v>
          </cell>
          <cell r="CI750">
            <v>0</v>
          </cell>
          <cell r="CJ750">
            <v>0</v>
          </cell>
          <cell r="CK750">
            <v>0</v>
          </cell>
          <cell r="CL750">
            <v>0</v>
          </cell>
          <cell r="CM750">
            <v>0</v>
          </cell>
          <cell r="CN750">
            <v>0</v>
          </cell>
          <cell r="CO750">
            <v>0</v>
          </cell>
        </row>
        <row r="751">
          <cell r="B751" t="str">
            <v>C2186694-01</v>
          </cell>
          <cell r="C751" t="str">
            <v>Fasken Oil &amp; Ranch</v>
          </cell>
          <cell r="D751" t="str">
            <v>Wesley</v>
          </cell>
          <cell r="F751" t="str">
            <v>Miller</v>
          </cell>
          <cell r="G751" t="str">
            <v>-</v>
          </cell>
          <cell r="H751" t="str">
            <v>Madeleine</v>
          </cell>
          <cell r="I751" t="str">
            <v>CPR1002</v>
          </cell>
          <cell r="J751">
            <v>0</v>
          </cell>
          <cell r="K751">
            <v>0</v>
          </cell>
          <cell r="L751" t="str">
            <v>Lothe</v>
          </cell>
          <cell r="M751">
            <v>1</v>
          </cell>
          <cell r="N751" t="str">
            <v>LMC-311P</v>
          </cell>
          <cell r="O751">
            <v>105632</v>
          </cell>
          <cell r="P751">
            <v>0</v>
          </cell>
          <cell r="Q751" t="str">
            <v>FLT</v>
          </cell>
          <cell r="R751" t="str">
            <v>CA</v>
          </cell>
          <cell r="S751" t="str">
            <v>N</v>
          </cell>
          <cell r="T751" t="str">
            <v>N</v>
          </cell>
          <cell r="V751">
            <v>41163</v>
          </cell>
          <cell r="W751">
            <v>41262</v>
          </cell>
          <cell r="X751">
            <v>41248</v>
          </cell>
          <cell r="Y751">
            <v>0</v>
          </cell>
          <cell r="Z751">
            <v>41170</v>
          </cell>
          <cell r="AA751">
            <v>41170</v>
          </cell>
          <cell r="AB751">
            <v>41177</v>
          </cell>
          <cell r="AC751">
            <v>41136</v>
          </cell>
          <cell r="AD751">
            <v>41150</v>
          </cell>
          <cell r="AE751">
            <v>41198</v>
          </cell>
          <cell r="AF751">
            <v>41202</v>
          </cell>
          <cell r="AG751">
            <v>41218</v>
          </cell>
          <cell r="AH751">
            <v>41218</v>
          </cell>
          <cell r="AI751" t="str">
            <v>-</v>
          </cell>
          <cell r="AJ751">
            <v>29</v>
          </cell>
          <cell r="AK751">
            <v>12.142857142857142</v>
          </cell>
          <cell r="AR751">
            <v>41208</v>
          </cell>
          <cell r="AS751">
            <v>41214</v>
          </cell>
          <cell r="AV751">
            <v>41214</v>
          </cell>
          <cell r="AX751">
            <v>41215</v>
          </cell>
          <cell r="AY751">
            <v>41263</v>
          </cell>
          <cell r="AZ751">
            <v>100</v>
          </cell>
          <cell r="BA751">
            <v>38</v>
          </cell>
          <cell r="BB751" t="str">
            <v>Late</v>
          </cell>
          <cell r="BC751" t="str">
            <v/>
          </cell>
          <cell r="BD751" t="str">
            <v>FCA</v>
          </cell>
          <cell r="BE751" t="str">
            <v>Arvada</v>
          </cell>
          <cell r="BF751" t="str">
            <v>USA</v>
          </cell>
          <cell r="BH751" t="str">
            <v>DI</v>
          </cell>
          <cell r="BJ751">
            <v>41170</v>
          </cell>
          <cell r="BK751">
            <v>41177</v>
          </cell>
          <cell r="BL751">
            <v>41184</v>
          </cell>
          <cell r="BM751">
            <v>41191</v>
          </cell>
          <cell r="BN751">
            <v>41262</v>
          </cell>
          <cell r="BO751">
            <v>41269</v>
          </cell>
          <cell r="BP751" t="str">
            <v>-</v>
          </cell>
          <cell r="BQ751" t="str">
            <v>-</v>
          </cell>
          <cell r="BR751" t="str">
            <v>X</v>
          </cell>
          <cell r="BS751" t="str">
            <v>-</v>
          </cell>
          <cell r="BT751" t="str">
            <v>-</v>
          </cell>
          <cell r="BU751">
            <v>41282</v>
          </cell>
          <cell r="BV751">
            <v>41282</v>
          </cell>
          <cell r="BZ751" t="str">
            <v>-</v>
          </cell>
          <cell r="CA751" t="str">
            <v>-</v>
          </cell>
          <cell r="CB751" t="str">
            <v>X</v>
          </cell>
          <cell r="CC751">
            <v>1</v>
          </cell>
        </row>
        <row r="752">
          <cell r="B752" t="str">
            <v>A2136702-01</v>
          </cell>
          <cell r="C752" t="str">
            <v>Exxon Mobil</v>
          </cell>
          <cell r="D752" t="str">
            <v>Wareham</v>
          </cell>
          <cell r="E752">
            <v>0</v>
          </cell>
          <cell r="H752" t="str">
            <v>Nancy</v>
          </cell>
          <cell r="I752">
            <v>4451086262</v>
          </cell>
          <cell r="L752" t="str">
            <v>Hepler</v>
          </cell>
          <cell r="M752">
            <v>1</v>
          </cell>
          <cell r="N752" t="str">
            <v>LMV-801</v>
          </cell>
          <cell r="O752">
            <v>63644</v>
          </cell>
          <cell r="Q752" t="str">
            <v>MCPX</v>
          </cell>
          <cell r="R752" t="str">
            <v>PA</v>
          </cell>
          <cell r="S752" t="str">
            <v>N</v>
          </cell>
          <cell r="T752" t="str">
            <v>N</v>
          </cell>
          <cell r="V752">
            <v>41037</v>
          </cell>
          <cell r="W752">
            <v>41248</v>
          </cell>
          <cell r="X752">
            <v>41248</v>
          </cell>
          <cell r="Y752">
            <v>0</v>
          </cell>
          <cell r="Z752">
            <v>41044</v>
          </cell>
          <cell r="AA752">
            <v>41044</v>
          </cell>
          <cell r="AB752">
            <v>41044</v>
          </cell>
          <cell r="AC752">
            <v>41136</v>
          </cell>
          <cell r="AD752">
            <v>41150</v>
          </cell>
          <cell r="AE752">
            <v>41200</v>
          </cell>
          <cell r="AF752">
            <v>41203</v>
          </cell>
          <cell r="AH752">
            <v>41218</v>
          </cell>
          <cell r="AI752" t="str">
            <v>-</v>
          </cell>
          <cell r="AJ752">
            <v>119</v>
          </cell>
          <cell r="AK752">
            <v>30.142857142857142</v>
          </cell>
          <cell r="AV752">
            <v>41180</v>
          </cell>
          <cell r="AX752">
            <v>41191</v>
          </cell>
          <cell r="AY752">
            <v>41270</v>
          </cell>
          <cell r="AZ752">
            <v>233</v>
          </cell>
          <cell r="BA752">
            <v>104</v>
          </cell>
          <cell r="BB752" t="str">
            <v>On-Time/Early</v>
          </cell>
          <cell r="BC752" t="str">
            <v/>
          </cell>
          <cell r="BD752" t="str">
            <v>FCA</v>
          </cell>
          <cell r="BE752" t="str">
            <v>ARVADA</v>
          </cell>
          <cell r="BF752" t="str">
            <v>USA</v>
          </cell>
          <cell r="BH752" t="str">
            <v>DI</v>
          </cell>
          <cell r="BJ752">
            <v>41044</v>
          </cell>
          <cell r="BK752">
            <v>41051</v>
          </cell>
          <cell r="BL752">
            <v>41051</v>
          </cell>
          <cell r="BM752">
            <v>41065</v>
          </cell>
          <cell r="BN752">
            <v>41262</v>
          </cell>
          <cell r="BO752">
            <v>41269</v>
          </cell>
          <cell r="BP752" t="str">
            <v>X</v>
          </cell>
          <cell r="BQ752" t="str">
            <v>X</v>
          </cell>
          <cell r="BR752" t="str">
            <v>X</v>
          </cell>
          <cell r="BS752" t="str">
            <v>X</v>
          </cell>
          <cell r="BT752" t="str">
            <v>X</v>
          </cell>
          <cell r="BU752" t="str">
            <v>X</v>
          </cell>
          <cell r="BV752" t="str">
            <v>X</v>
          </cell>
          <cell r="BZ752" t="str">
            <v>X</v>
          </cell>
          <cell r="CA752" t="str">
            <v>X</v>
          </cell>
          <cell r="CB752" t="str">
            <v>X</v>
          </cell>
          <cell r="CC752">
            <v>1</v>
          </cell>
        </row>
        <row r="753">
          <cell r="B753" t="str">
            <v>A2136702-02</v>
          </cell>
          <cell r="C753" t="str">
            <v>Exxon Mobil</v>
          </cell>
          <cell r="D753" t="str">
            <v>Wareham</v>
          </cell>
          <cell r="E753">
            <v>0</v>
          </cell>
          <cell r="H753" t="str">
            <v>Nancy</v>
          </cell>
          <cell r="I753">
            <v>4451086262</v>
          </cell>
          <cell r="L753" t="str">
            <v>Hepler</v>
          </cell>
          <cell r="M753">
            <v>1</v>
          </cell>
          <cell r="N753" t="str">
            <v>LMV-801</v>
          </cell>
          <cell r="O753">
            <v>63644</v>
          </cell>
          <cell r="Q753" t="str">
            <v>MCPX</v>
          </cell>
          <cell r="R753" t="str">
            <v>PA</v>
          </cell>
          <cell r="S753" t="str">
            <v>N</v>
          </cell>
          <cell r="T753" t="str">
            <v>N</v>
          </cell>
          <cell r="V753">
            <v>41037</v>
          </cell>
          <cell r="W753">
            <v>41248</v>
          </cell>
          <cell r="X753">
            <v>41248</v>
          </cell>
          <cell r="Y753">
            <v>0</v>
          </cell>
          <cell r="Z753">
            <v>41044</v>
          </cell>
          <cell r="AA753">
            <v>41044</v>
          </cell>
          <cell r="AB753">
            <v>41044</v>
          </cell>
          <cell r="AC753">
            <v>41136</v>
          </cell>
          <cell r="AD753">
            <v>41150</v>
          </cell>
          <cell r="AE753">
            <v>41200</v>
          </cell>
          <cell r="AF753">
            <v>41203</v>
          </cell>
          <cell r="AH753">
            <v>41218</v>
          </cell>
          <cell r="AI753" t="str">
            <v>-</v>
          </cell>
          <cell r="AJ753">
            <v>119</v>
          </cell>
          <cell r="AK753">
            <v>30.142857142857142</v>
          </cell>
          <cell r="AV753">
            <v>41180</v>
          </cell>
          <cell r="AX753">
            <v>41192</v>
          </cell>
          <cell r="AY753">
            <v>41270</v>
          </cell>
          <cell r="AZ753">
            <v>233</v>
          </cell>
          <cell r="BA753">
            <v>104</v>
          </cell>
          <cell r="BB753" t="str">
            <v>On-Time/Early</v>
          </cell>
          <cell r="BC753" t="str">
            <v/>
          </cell>
          <cell r="BD753" t="str">
            <v>FCA</v>
          </cell>
          <cell r="BE753" t="str">
            <v>ARVADA</v>
          </cell>
          <cell r="BF753" t="str">
            <v>USA</v>
          </cell>
          <cell r="BH753" t="str">
            <v>DI</v>
          </cell>
          <cell r="BJ753">
            <v>41044</v>
          </cell>
          <cell r="BK753">
            <v>41051</v>
          </cell>
          <cell r="BL753">
            <v>41051</v>
          </cell>
          <cell r="BM753">
            <v>41065</v>
          </cell>
          <cell r="BN753">
            <v>41262</v>
          </cell>
          <cell r="BO753">
            <v>41269</v>
          </cell>
          <cell r="BP753" t="str">
            <v>X</v>
          </cell>
          <cell r="BQ753" t="str">
            <v>X</v>
          </cell>
          <cell r="BR753" t="str">
            <v>X</v>
          </cell>
          <cell r="BS753" t="str">
            <v>X</v>
          </cell>
          <cell r="BT753" t="str">
            <v>X</v>
          </cell>
          <cell r="BU753" t="str">
            <v>X</v>
          </cell>
          <cell r="BV753" t="str">
            <v>X</v>
          </cell>
          <cell r="BZ753" t="str">
            <v>X</v>
          </cell>
          <cell r="CA753" t="str">
            <v>X</v>
          </cell>
          <cell r="CB753" t="str">
            <v>X</v>
          </cell>
          <cell r="CC753">
            <v>1</v>
          </cell>
        </row>
        <row r="754">
          <cell r="B754" t="str">
            <v>A2136702-03</v>
          </cell>
          <cell r="C754" t="str">
            <v>Exxon Mobil</v>
          </cell>
          <cell r="D754" t="str">
            <v>Wareham</v>
          </cell>
          <cell r="E754">
            <v>0</v>
          </cell>
          <cell r="H754" t="str">
            <v>Nancy</v>
          </cell>
          <cell r="I754">
            <v>4451086262</v>
          </cell>
          <cell r="L754" t="str">
            <v>Hepler</v>
          </cell>
          <cell r="M754">
            <v>1</v>
          </cell>
          <cell r="N754" t="str">
            <v>LMV-801</v>
          </cell>
          <cell r="O754">
            <v>63644</v>
          </cell>
          <cell r="Q754" t="str">
            <v>MCPX</v>
          </cell>
          <cell r="R754" t="str">
            <v>PA</v>
          </cell>
          <cell r="S754" t="str">
            <v>N</v>
          </cell>
          <cell r="T754" t="str">
            <v>N</v>
          </cell>
          <cell r="V754">
            <v>41037</v>
          </cell>
          <cell r="W754">
            <v>41248</v>
          </cell>
          <cell r="X754">
            <v>41248</v>
          </cell>
          <cell r="Y754">
            <v>0</v>
          </cell>
          <cell r="Z754">
            <v>41044</v>
          </cell>
          <cell r="AA754">
            <v>41044</v>
          </cell>
          <cell r="AB754">
            <v>41044</v>
          </cell>
          <cell r="AC754">
            <v>41136</v>
          </cell>
          <cell r="AD754">
            <v>41150</v>
          </cell>
          <cell r="AE754">
            <v>41200</v>
          </cell>
          <cell r="AF754">
            <v>41203</v>
          </cell>
          <cell r="AH754">
            <v>41218</v>
          </cell>
          <cell r="AI754" t="str">
            <v>-</v>
          </cell>
          <cell r="AJ754">
            <v>119</v>
          </cell>
          <cell r="AK754">
            <v>30.142857142857142</v>
          </cell>
          <cell r="AV754">
            <v>41180</v>
          </cell>
          <cell r="AX754">
            <v>41192</v>
          </cell>
          <cell r="AY754">
            <v>41270</v>
          </cell>
          <cell r="AZ754">
            <v>233</v>
          </cell>
          <cell r="BA754">
            <v>104</v>
          </cell>
          <cell r="BB754" t="str">
            <v>On-Time/Early</v>
          </cell>
          <cell r="BC754" t="str">
            <v/>
          </cell>
          <cell r="BD754" t="str">
            <v>FCA</v>
          </cell>
          <cell r="BE754" t="str">
            <v>ARVADA</v>
          </cell>
          <cell r="BF754" t="str">
            <v>USA</v>
          </cell>
          <cell r="BH754" t="str">
            <v>DI</v>
          </cell>
          <cell r="BJ754">
            <v>41044</v>
          </cell>
          <cell r="BK754">
            <v>41051</v>
          </cell>
          <cell r="BL754">
            <v>41051</v>
          </cell>
          <cell r="BM754">
            <v>41065</v>
          </cell>
          <cell r="BN754">
            <v>41262</v>
          </cell>
          <cell r="BO754">
            <v>41269</v>
          </cell>
          <cell r="BP754" t="str">
            <v>X</v>
          </cell>
          <cell r="BQ754" t="str">
            <v>X</v>
          </cell>
          <cell r="BR754" t="str">
            <v>X</v>
          </cell>
          <cell r="BS754" t="str">
            <v>X</v>
          </cell>
          <cell r="BT754" t="str">
            <v>X</v>
          </cell>
          <cell r="BU754" t="str">
            <v>X</v>
          </cell>
          <cell r="BV754" t="str">
            <v>X</v>
          </cell>
          <cell r="BZ754" t="str">
            <v>X</v>
          </cell>
          <cell r="CA754" t="str">
            <v>X</v>
          </cell>
          <cell r="CB754" t="str">
            <v>X</v>
          </cell>
          <cell r="CC754">
            <v>1</v>
          </cell>
        </row>
        <row r="755">
          <cell r="B755" t="str">
            <v>A2136702-04</v>
          </cell>
          <cell r="C755" t="str">
            <v>Exxon Mobil</v>
          </cell>
          <cell r="D755" t="str">
            <v>Wareham</v>
          </cell>
          <cell r="E755">
            <v>0</v>
          </cell>
          <cell r="H755" t="str">
            <v>Nancy</v>
          </cell>
          <cell r="I755">
            <v>4451086262</v>
          </cell>
          <cell r="L755" t="str">
            <v>Hepler</v>
          </cell>
          <cell r="M755">
            <v>1</v>
          </cell>
          <cell r="N755" t="str">
            <v>LMV-801</v>
          </cell>
          <cell r="O755">
            <v>63644</v>
          </cell>
          <cell r="Q755" t="str">
            <v>MCPX</v>
          </cell>
          <cell r="R755" t="str">
            <v>PA</v>
          </cell>
          <cell r="S755" t="str">
            <v>N</v>
          </cell>
          <cell r="T755" t="str">
            <v>N</v>
          </cell>
          <cell r="V755">
            <v>41037</v>
          </cell>
          <cell r="W755">
            <v>41248</v>
          </cell>
          <cell r="X755">
            <v>41248</v>
          </cell>
          <cell r="Y755">
            <v>0</v>
          </cell>
          <cell r="Z755">
            <v>41044</v>
          </cell>
          <cell r="AA755">
            <v>41044</v>
          </cell>
          <cell r="AB755">
            <v>41044</v>
          </cell>
          <cell r="AC755">
            <v>41136</v>
          </cell>
          <cell r="AD755">
            <v>41150</v>
          </cell>
          <cell r="AE755">
            <v>41200</v>
          </cell>
          <cell r="AF755">
            <v>41203</v>
          </cell>
          <cell r="AH755">
            <v>41218</v>
          </cell>
          <cell r="AI755" t="str">
            <v>-</v>
          </cell>
          <cell r="AJ755">
            <v>119</v>
          </cell>
          <cell r="AK755">
            <v>30.142857142857142</v>
          </cell>
          <cell r="AV755">
            <v>41180</v>
          </cell>
          <cell r="AX755">
            <v>41192</v>
          </cell>
          <cell r="AY755">
            <v>41270</v>
          </cell>
          <cell r="AZ755">
            <v>233</v>
          </cell>
          <cell r="BA755">
            <v>104</v>
          </cell>
          <cell r="BB755" t="str">
            <v>On-Time/Early</v>
          </cell>
          <cell r="BC755" t="str">
            <v/>
          </cell>
          <cell r="BD755" t="str">
            <v>FCA</v>
          </cell>
          <cell r="BE755" t="str">
            <v>ARVADA</v>
          </cell>
          <cell r="BF755" t="str">
            <v>USA</v>
          </cell>
          <cell r="BH755" t="str">
            <v>DI</v>
          </cell>
          <cell r="BJ755">
            <v>41044</v>
          </cell>
          <cell r="BK755">
            <v>41051</v>
          </cell>
          <cell r="BL755">
            <v>41051</v>
          </cell>
          <cell r="BM755">
            <v>41065</v>
          </cell>
          <cell r="BN755">
            <v>41262</v>
          </cell>
          <cell r="BO755">
            <v>41269</v>
          </cell>
          <cell r="BP755" t="str">
            <v>X</v>
          </cell>
          <cell r="BQ755" t="str">
            <v>X</v>
          </cell>
          <cell r="BR755" t="str">
            <v>X</v>
          </cell>
          <cell r="BS755" t="str">
            <v>X</v>
          </cell>
          <cell r="BT755" t="str">
            <v>X</v>
          </cell>
          <cell r="BU755" t="str">
            <v>X</v>
          </cell>
          <cell r="BV755" t="str">
            <v>X</v>
          </cell>
          <cell r="BZ755" t="str">
            <v>X</v>
          </cell>
          <cell r="CA755" t="str">
            <v>X</v>
          </cell>
          <cell r="CB755" t="str">
            <v>X</v>
          </cell>
          <cell r="CC755">
            <v>1</v>
          </cell>
        </row>
        <row r="756">
          <cell r="B756" t="str">
            <v>A2136702-05</v>
          </cell>
          <cell r="C756" t="str">
            <v>Exxon Mobil</v>
          </cell>
          <cell r="D756" t="str">
            <v>Wareham</v>
          </cell>
          <cell r="E756">
            <v>0</v>
          </cell>
          <cell r="H756" t="str">
            <v>Nancy</v>
          </cell>
          <cell r="I756">
            <v>4451086262</v>
          </cell>
          <cell r="L756" t="str">
            <v>Hepler</v>
          </cell>
          <cell r="M756">
            <v>1</v>
          </cell>
          <cell r="N756" t="str">
            <v>LMV-801</v>
          </cell>
          <cell r="O756">
            <v>63644</v>
          </cell>
          <cell r="Q756" t="str">
            <v>MCPX</v>
          </cell>
          <cell r="R756" t="str">
            <v>PA</v>
          </cell>
          <cell r="S756" t="str">
            <v>N</v>
          </cell>
          <cell r="T756" t="str">
            <v>N</v>
          </cell>
          <cell r="V756">
            <v>41037</v>
          </cell>
          <cell r="W756">
            <v>41248</v>
          </cell>
          <cell r="X756">
            <v>41248</v>
          </cell>
          <cell r="Y756">
            <v>0</v>
          </cell>
          <cell r="Z756">
            <v>41044</v>
          </cell>
          <cell r="AA756">
            <v>41044</v>
          </cell>
          <cell r="AB756">
            <v>41044</v>
          </cell>
          <cell r="AC756">
            <v>41136</v>
          </cell>
          <cell r="AD756">
            <v>41150</v>
          </cell>
          <cell r="AE756">
            <v>41200</v>
          </cell>
          <cell r="AF756">
            <v>41203</v>
          </cell>
          <cell r="AH756">
            <v>41218</v>
          </cell>
          <cell r="AI756" t="str">
            <v>-</v>
          </cell>
          <cell r="AJ756">
            <v>119</v>
          </cell>
          <cell r="AK756">
            <v>30.142857142857142</v>
          </cell>
          <cell r="AV756">
            <v>41180</v>
          </cell>
          <cell r="AX756">
            <v>41192</v>
          </cell>
          <cell r="AY756">
            <v>41270</v>
          </cell>
          <cell r="AZ756">
            <v>233</v>
          </cell>
          <cell r="BA756">
            <v>104</v>
          </cell>
          <cell r="BB756" t="str">
            <v>On-Time/Early</v>
          </cell>
          <cell r="BC756" t="str">
            <v/>
          </cell>
          <cell r="BD756" t="str">
            <v>FCA</v>
          </cell>
          <cell r="BE756" t="str">
            <v>ARVADA</v>
          </cell>
          <cell r="BF756" t="str">
            <v>USA</v>
          </cell>
          <cell r="BH756" t="str">
            <v>DI</v>
          </cell>
          <cell r="BJ756">
            <v>41044</v>
          </cell>
          <cell r="BK756">
            <v>41051</v>
          </cell>
          <cell r="BL756">
            <v>41051</v>
          </cell>
          <cell r="BM756">
            <v>41065</v>
          </cell>
          <cell r="BN756">
            <v>41262</v>
          </cell>
          <cell r="BO756">
            <v>41269</v>
          </cell>
          <cell r="BP756" t="str">
            <v>X</v>
          </cell>
          <cell r="BQ756" t="str">
            <v>X</v>
          </cell>
          <cell r="BR756" t="str">
            <v>X</v>
          </cell>
          <cell r="BS756" t="str">
            <v>X</v>
          </cell>
          <cell r="BT756" t="str">
            <v>X</v>
          </cell>
          <cell r="BU756" t="str">
            <v>X</v>
          </cell>
          <cell r="BV756" t="str">
            <v>X</v>
          </cell>
          <cell r="BZ756" t="str">
            <v>X</v>
          </cell>
          <cell r="CA756" t="str">
            <v>X</v>
          </cell>
          <cell r="CB756" t="str">
            <v>X</v>
          </cell>
          <cell r="CC756">
            <v>1</v>
          </cell>
        </row>
        <row r="757">
          <cell r="B757" t="str">
            <v>A2136702-07</v>
          </cell>
          <cell r="C757" t="str">
            <v>Exxon Mobil</v>
          </cell>
          <cell r="D757" t="str">
            <v>Wareham</v>
          </cell>
          <cell r="E757">
            <v>0</v>
          </cell>
          <cell r="H757" t="str">
            <v>Nancy</v>
          </cell>
          <cell r="I757">
            <v>4451086262</v>
          </cell>
          <cell r="L757" t="str">
            <v>Hepler</v>
          </cell>
          <cell r="M757">
            <v>1</v>
          </cell>
          <cell r="N757" t="str">
            <v>LMV-801</v>
          </cell>
          <cell r="O757">
            <v>63241</v>
          </cell>
          <cell r="Q757" t="str">
            <v>MCPX</v>
          </cell>
          <cell r="R757" t="str">
            <v>PA</v>
          </cell>
          <cell r="S757" t="str">
            <v>N</v>
          </cell>
          <cell r="T757" t="str">
            <v>N</v>
          </cell>
          <cell r="V757">
            <v>41037</v>
          </cell>
          <cell r="W757">
            <v>41248</v>
          </cell>
          <cell r="X757">
            <v>41248</v>
          </cell>
          <cell r="Y757">
            <v>0</v>
          </cell>
          <cell r="Z757">
            <v>41044</v>
          </cell>
          <cell r="AA757">
            <v>41044</v>
          </cell>
          <cell r="AB757">
            <v>41044</v>
          </cell>
          <cell r="AC757">
            <v>41136</v>
          </cell>
          <cell r="AD757">
            <v>41150</v>
          </cell>
          <cell r="AE757">
            <v>41200</v>
          </cell>
          <cell r="AF757">
            <v>41203</v>
          </cell>
          <cell r="AH757">
            <v>41218</v>
          </cell>
          <cell r="AI757" t="str">
            <v>-</v>
          </cell>
          <cell r="AJ757">
            <v>119</v>
          </cell>
          <cell r="AK757">
            <v>30.142857142857142</v>
          </cell>
          <cell r="AV757">
            <v>41180</v>
          </cell>
          <cell r="AX757">
            <v>41192</v>
          </cell>
          <cell r="AY757">
            <v>41270</v>
          </cell>
          <cell r="AZ757">
            <v>233</v>
          </cell>
          <cell r="BA757">
            <v>104</v>
          </cell>
          <cell r="BB757" t="str">
            <v>On-Time/Early</v>
          </cell>
          <cell r="BC757" t="str">
            <v/>
          </cell>
          <cell r="BD757" t="str">
            <v>FCA</v>
          </cell>
          <cell r="BE757" t="str">
            <v>ARVADA</v>
          </cell>
          <cell r="BF757" t="str">
            <v>USA</v>
          </cell>
          <cell r="BH757" t="str">
            <v>DI</v>
          </cell>
          <cell r="BJ757">
            <v>41044</v>
          </cell>
          <cell r="BK757">
            <v>41051</v>
          </cell>
          <cell r="BL757">
            <v>41051</v>
          </cell>
          <cell r="BM757">
            <v>41065</v>
          </cell>
          <cell r="BN757">
            <v>41262</v>
          </cell>
          <cell r="BO757">
            <v>41269</v>
          </cell>
          <cell r="BP757" t="str">
            <v>X</v>
          </cell>
          <cell r="BQ757" t="str">
            <v>X</v>
          </cell>
          <cell r="BR757" t="str">
            <v>X</v>
          </cell>
          <cell r="BS757" t="str">
            <v>X</v>
          </cell>
          <cell r="BT757" t="str">
            <v>X</v>
          </cell>
          <cell r="BU757" t="str">
            <v>X</v>
          </cell>
          <cell r="BV757" t="str">
            <v>X</v>
          </cell>
          <cell r="BZ757" t="str">
            <v>X</v>
          </cell>
          <cell r="CA757" t="str">
            <v>X</v>
          </cell>
          <cell r="CB757" t="str">
            <v>X</v>
          </cell>
          <cell r="CC757">
            <v>1</v>
          </cell>
        </row>
        <row r="758">
          <cell r="B758" t="str">
            <v>A2136702-06</v>
          </cell>
          <cell r="C758" t="str">
            <v>Exxon Mobil</v>
          </cell>
          <cell r="D758" t="str">
            <v>Wareham</v>
          </cell>
          <cell r="E758">
            <v>0</v>
          </cell>
          <cell r="H758" t="str">
            <v>Nancy</v>
          </cell>
          <cell r="I758">
            <v>4451086262</v>
          </cell>
          <cell r="L758" t="str">
            <v>Hepler</v>
          </cell>
          <cell r="M758">
            <v>1</v>
          </cell>
          <cell r="N758" t="str">
            <v>LMV-801</v>
          </cell>
          <cell r="O758">
            <v>34508</v>
          </cell>
          <cell r="Q758" t="str">
            <v>MCPX</v>
          </cell>
          <cell r="R758" t="str">
            <v>PA</v>
          </cell>
          <cell r="S758" t="str">
            <v>N</v>
          </cell>
          <cell r="T758" t="str">
            <v>N</v>
          </cell>
          <cell r="V758">
            <v>41037</v>
          </cell>
          <cell r="W758">
            <v>41248</v>
          </cell>
          <cell r="X758">
            <v>41248</v>
          </cell>
          <cell r="Y758">
            <v>0</v>
          </cell>
          <cell r="Z758">
            <v>41044</v>
          </cell>
          <cell r="AA758">
            <v>41044</v>
          </cell>
          <cell r="AB758">
            <v>41044</v>
          </cell>
          <cell r="AC758">
            <v>41136</v>
          </cell>
          <cell r="AD758">
            <v>41150</v>
          </cell>
          <cell r="AE758">
            <v>41200</v>
          </cell>
          <cell r="AF758">
            <v>41203</v>
          </cell>
          <cell r="AH758">
            <v>41218</v>
          </cell>
          <cell r="AI758" t="str">
            <v>-</v>
          </cell>
          <cell r="AJ758">
            <v>119</v>
          </cell>
          <cell r="AK758">
            <v>30.142857142857142</v>
          </cell>
          <cell r="AV758">
            <v>41180</v>
          </cell>
          <cell r="AX758">
            <v>41193</v>
          </cell>
          <cell r="AY758">
            <v>41270</v>
          </cell>
          <cell r="AZ758">
            <v>233</v>
          </cell>
          <cell r="BA758">
            <v>104</v>
          </cell>
          <cell r="BB758" t="str">
            <v>On-Time/Early</v>
          </cell>
          <cell r="BC758" t="str">
            <v/>
          </cell>
          <cell r="BD758" t="str">
            <v>FCA</v>
          </cell>
          <cell r="BE758" t="str">
            <v>ARVADA</v>
          </cell>
          <cell r="BF758" t="str">
            <v>USA</v>
          </cell>
          <cell r="BH758" t="str">
            <v>DI</v>
          </cell>
          <cell r="BJ758">
            <v>41044</v>
          </cell>
          <cell r="BK758">
            <v>41051</v>
          </cell>
          <cell r="BL758">
            <v>41051</v>
          </cell>
          <cell r="BM758">
            <v>41065</v>
          </cell>
          <cell r="BN758">
            <v>41262</v>
          </cell>
          <cell r="BO758">
            <v>41269</v>
          </cell>
          <cell r="BP758" t="str">
            <v>X</v>
          </cell>
          <cell r="BQ758" t="str">
            <v>X</v>
          </cell>
          <cell r="BR758" t="str">
            <v>X</v>
          </cell>
          <cell r="BS758" t="str">
            <v>X</v>
          </cell>
          <cell r="BT758" t="str">
            <v>X</v>
          </cell>
          <cell r="BU758" t="str">
            <v>X</v>
          </cell>
          <cell r="BV758" t="str">
            <v>X</v>
          </cell>
          <cell r="BZ758" t="str">
            <v>X</v>
          </cell>
          <cell r="CA758" t="str">
            <v>X</v>
          </cell>
          <cell r="CB758" t="str">
            <v>X</v>
          </cell>
          <cell r="CC758">
            <v>1</v>
          </cell>
        </row>
        <row r="759">
          <cell r="B759" t="str">
            <v>A2136702-08</v>
          </cell>
          <cell r="C759" t="str">
            <v>Exxon Mobil</v>
          </cell>
          <cell r="D759" t="str">
            <v>Wareham</v>
          </cell>
          <cell r="E759">
            <v>0</v>
          </cell>
          <cell r="H759" t="str">
            <v>Nancy</v>
          </cell>
          <cell r="I759">
            <v>4451086262</v>
          </cell>
          <cell r="L759" t="str">
            <v>Hepler</v>
          </cell>
          <cell r="M759">
            <v>1</v>
          </cell>
          <cell r="N759" t="str">
            <v>LMV-801</v>
          </cell>
          <cell r="O759">
            <v>63155</v>
          </cell>
          <cell r="Q759" t="str">
            <v>MCPX</v>
          </cell>
          <cell r="R759" t="str">
            <v>PA</v>
          </cell>
          <cell r="S759" t="str">
            <v>N</v>
          </cell>
          <cell r="T759" t="str">
            <v>N</v>
          </cell>
          <cell r="V759">
            <v>41037</v>
          </cell>
          <cell r="W759">
            <v>41248</v>
          </cell>
          <cell r="X759">
            <v>41248</v>
          </cell>
          <cell r="Y759">
            <v>41165</v>
          </cell>
          <cell r="Z759">
            <v>41044</v>
          </cell>
          <cell r="AA759">
            <v>41044</v>
          </cell>
          <cell r="AB759">
            <v>41044</v>
          </cell>
          <cell r="AC759">
            <v>41136</v>
          </cell>
          <cell r="AD759">
            <v>41150</v>
          </cell>
          <cell r="AE759">
            <v>41200</v>
          </cell>
          <cell r="AF759">
            <v>41203</v>
          </cell>
          <cell r="AH759">
            <v>41218</v>
          </cell>
          <cell r="AI759" t="str">
            <v>-</v>
          </cell>
          <cell r="AJ759">
            <v>119</v>
          </cell>
          <cell r="AK759">
            <v>30.142857142857142</v>
          </cell>
          <cell r="AL759">
            <v>0</v>
          </cell>
          <cell r="AN759">
            <v>0</v>
          </cell>
          <cell r="AV759">
            <v>41180</v>
          </cell>
          <cell r="AX759">
            <v>41194</v>
          </cell>
          <cell r="AY759">
            <v>41270</v>
          </cell>
          <cell r="AZ759">
            <v>233</v>
          </cell>
          <cell r="BA759">
            <v>104</v>
          </cell>
          <cell r="BB759" t="str">
            <v>On-Time/Early</v>
          </cell>
          <cell r="BC759" t="str">
            <v/>
          </cell>
          <cell r="BD759" t="str">
            <v>FCA</v>
          </cell>
          <cell r="BE759" t="str">
            <v>ARVADA</v>
          </cell>
          <cell r="BF759" t="str">
            <v>USA</v>
          </cell>
          <cell r="BH759" t="str">
            <v>DI</v>
          </cell>
          <cell r="BJ759">
            <v>41044</v>
          </cell>
          <cell r="BK759">
            <v>41051</v>
          </cell>
          <cell r="BL759">
            <v>41051</v>
          </cell>
          <cell r="BM759">
            <v>41065</v>
          </cell>
          <cell r="BN759">
            <v>41262</v>
          </cell>
          <cell r="BO759">
            <v>41269</v>
          </cell>
          <cell r="BP759" t="str">
            <v>X</v>
          </cell>
          <cell r="BQ759" t="str">
            <v>X</v>
          </cell>
          <cell r="BR759" t="str">
            <v>X</v>
          </cell>
          <cell r="BS759" t="str">
            <v>X</v>
          </cell>
          <cell r="BT759" t="str">
            <v>X</v>
          </cell>
          <cell r="BU759" t="str">
            <v>X</v>
          </cell>
          <cell r="BV759" t="str">
            <v>X</v>
          </cell>
          <cell r="BZ759" t="str">
            <v>X</v>
          </cell>
          <cell r="CA759" t="str">
            <v>X</v>
          </cell>
          <cell r="CB759" t="str">
            <v>X</v>
          </cell>
          <cell r="CC759">
            <v>1</v>
          </cell>
        </row>
        <row r="760">
          <cell r="B760" t="str">
            <v>A2189523-01</v>
          </cell>
          <cell r="C760" t="str">
            <v>YPF /GAISA</v>
          </cell>
          <cell r="D760" t="str">
            <v>Kanous</v>
          </cell>
          <cell r="F760" t="str">
            <v>Miller</v>
          </cell>
          <cell r="G760" t="str">
            <v>-</v>
          </cell>
          <cell r="H760" t="str">
            <v>Madeleine</v>
          </cell>
          <cell r="I760" t="str">
            <v>OI123609</v>
          </cell>
          <cell r="J760" t="str">
            <v>J-2327B</v>
          </cell>
          <cell r="M760">
            <v>1</v>
          </cell>
          <cell r="N760" t="str">
            <v>LMV322</v>
          </cell>
          <cell r="O760">
            <v>36447.1</v>
          </cell>
          <cell r="Q760" t="str">
            <v>FLT</v>
          </cell>
          <cell r="R760" t="str">
            <v>PA</v>
          </cell>
          <cell r="S760" t="str">
            <v>N</v>
          </cell>
          <cell r="T760" t="str">
            <v>N</v>
          </cell>
          <cell r="U760">
            <v>41164</v>
          </cell>
          <cell r="V760">
            <v>41169</v>
          </cell>
          <cell r="W760">
            <v>41248</v>
          </cell>
          <cell r="X760">
            <v>41250</v>
          </cell>
          <cell r="Y760">
            <v>0</v>
          </cell>
          <cell r="Z760">
            <v>41176</v>
          </cell>
          <cell r="AA760">
            <v>41176</v>
          </cell>
          <cell r="AB760">
            <v>41176</v>
          </cell>
          <cell r="AC760">
            <v>41138</v>
          </cell>
          <cell r="AD760">
            <v>41152</v>
          </cell>
          <cell r="AE760">
            <v>41200</v>
          </cell>
          <cell r="AF760">
            <v>41203</v>
          </cell>
          <cell r="AG760">
            <v>0</v>
          </cell>
          <cell r="AH760">
            <v>41220</v>
          </cell>
          <cell r="AI760" t="str">
            <v>-</v>
          </cell>
          <cell r="AJ760">
            <v>25</v>
          </cell>
          <cell r="AK760">
            <v>11.571428571428571</v>
          </cell>
          <cell r="AV760">
            <v>41207</v>
          </cell>
          <cell r="AX760">
            <v>41212</v>
          </cell>
          <cell r="AY760">
            <v>41270</v>
          </cell>
          <cell r="AZ760">
            <v>101</v>
          </cell>
          <cell r="BA760">
            <v>29</v>
          </cell>
          <cell r="BB760" t="str">
            <v>Late</v>
          </cell>
          <cell r="BC760" t="str">
            <v/>
          </cell>
          <cell r="BD760" t="str">
            <v>FCA</v>
          </cell>
          <cell r="BE760" t="str">
            <v>Arvada</v>
          </cell>
          <cell r="BH760" t="str">
            <v>SI</v>
          </cell>
          <cell r="BJ760">
            <v>41176</v>
          </cell>
          <cell r="BK760">
            <v>41183</v>
          </cell>
          <cell r="BL760">
            <v>41183</v>
          </cell>
          <cell r="BM760">
            <v>41197</v>
          </cell>
          <cell r="BN760">
            <v>41264</v>
          </cell>
          <cell r="BO760">
            <v>41271</v>
          </cell>
          <cell r="BP760" t="str">
            <v>-</v>
          </cell>
          <cell r="BQ760" t="str">
            <v>-</v>
          </cell>
          <cell r="BR760" t="str">
            <v>X</v>
          </cell>
          <cell r="BS760" t="str">
            <v>-</v>
          </cell>
          <cell r="BT760" t="str">
            <v>-</v>
          </cell>
          <cell r="BU760">
            <v>41289</v>
          </cell>
          <cell r="BV760">
            <v>41291</v>
          </cell>
          <cell r="BZ760" t="str">
            <v>-</v>
          </cell>
          <cell r="CA760" t="str">
            <v>-</v>
          </cell>
          <cell r="CB760" t="str">
            <v>X</v>
          </cell>
          <cell r="CC760">
            <v>1</v>
          </cell>
        </row>
        <row r="761">
          <cell r="B761" t="str">
            <v>A2187060-01</v>
          </cell>
          <cell r="C761" t="str">
            <v>BASF Corp.</v>
          </cell>
          <cell r="D761" t="str">
            <v>DeRoo</v>
          </cell>
          <cell r="F761" t="str">
            <v>Miller</v>
          </cell>
          <cell r="G761" t="str">
            <v>-</v>
          </cell>
          <cell r="H761" t="str">
            <v>Kursten</v>
          </cell>
          <cell r="I761">
            <v>4903433712</v>
          </cell>
          <cell r="J761">
            <v>0</v>
          </cell>
          <cell r="K761">
            <v>0</v>
          </cell>
          <cell r="M761">
            <v>1</v>
          </cell>
          <cell r="N761" t="str">
            <v>LMV 322</v>
          </cell>
          <cell r="O761">
            <v>42440</v>
          </cell>
          <cell r="P761">
            <v>0</v>
          </cell>
          <cell r="Q761" t="str">
            <v>STD</v>
          </cell>
          <cell r="R761" t="str">
            <v>PA</v>
          </cell>
          <cell r="S761" t="str">
            <v>N</v>
          </cell>
          <cell r="T761" t="str">
            <v>N</v>
          </cell>
          <cell r="V761">
            <v>41163</v>
          </cell>
          <cell r="W761">
            <v>41249</v>
          </cell>
          <cell r="X761">
            <v>41249</v>
          </cell>
          <cell r="Y761">
            <v>0</v>
          </cell>
          <cell r="Z761">
            <v>41170</v>
          </cell>
          <cell r="AA761">
            <v>41170</v>
          </cell>
          <cell r="AB761">
            <v>41170</v>
          </cell>
          <cell r="AC761">
            <v>41137</v>
          </cell>
          <cell r="AD761">
            <v>41151</v>
          </cell>
          <cell r="AE761">
            <v>41201</v>
          </cell>
          <cell r="AF761">
            <v>41204</v>
          </cell>
          <cell r="AH761">
            <v>41219</v>
          </cell>
          <cell r="AI761" t="str">
            <v>-</v>
          </cell>
          <cell r="AJ761">
            <v>30</v>
          </cell>
          <cell r="AK761">
            <v>12.285714285714286</v>
          </cell>
          <cell r="AL761">
            <v>0</v>
          </cell>
          <cell r="AM761">
            <v>0</v>
          </cell>
          <cell r="AN761">
            <v>0</v>
          </cell>
          <cell r="AV761">
            <v>41180</v>
          </cell>
          <cell r="AX761">
            <v>41193</v>
          </cell>
          <cell r="AY761">
            <v>41248</v>
          </cell>
          <cell r="AZ761">
            <v>85</v>
          </cell>
          <cell r="BA761">
            <v>14</v>
          </cell>
          <cell r="BB761" t="str">
            <v>On-Time/Early</v>
          </cell>
          <cell r="BC761" t="str">
            <v/>
          </cell>
          <cell r="BJ761">
            <v>41170</v>
          </cell>
          <cell r="BK761">
            <v>41177</v>
          </cell>
          <cell r="BL761">
            <v>41177</v>
          </cell>
          <cell r="BM761">
            <v>41191</v>
          </cell>
          <cell r="BN761">
            <v>41263</v>
          </cell>
          <cell r="BO761">
            <v>41270</v>
          </cell>
          <cell r="BP761" t="str">
            <v>-</v>
          </cell>
          <cell r="BQ761" t="str">
            <v>-</v>
          </cell>
          <cell r="BR761" t="str">
            <v>X</v>
          </cell>
          <cell r="BS761" t="str">
            <v>-</v>
          </cell>
          <cell r="BT761" t="str">
            <v>-</v>
          </cell>
          <cell r="BU761">
            <v>41250</v>
          </cell>
          <cell r="BV761">
            <v>41250</v>
          </cell>
          <cell r="BZ761" t="str">
            <v>-</v>
          </cell>
          <cell r="CA761" t="str">
            <v>-</v>
          </cell>
          <cell r="CB761" t="str">
            <v>X</v>
          </cell>
          <cell r="CC761">
            <v>1</v>
          </cell>
        </row>
        <row r="762">
          <cell r="B762" t="str">
            <v>A2186595-01</v>
          </cell>
          <cell r="C762" t="str">
            <v>Delek Refining Ltd.</v>
          </cell>
          <cell r="D762" t="str">
            <v>Kanous</v>
          </cell>
          <cell r="F762" t="str">
            <v>Miller</v>
          </cell>
          <cell r="G762" t="str">
            <v>-</v>
          </cell>
          <cell r="H762" t="str">
            <v>Madeleine</v>
          </cell>
          <cell r="I762" t="str">
            <v>037729-0000-001</v>
          </cell>
          <cell r="J762">
            <v>0</v>
          </cell>
          <cell r="K762">
            <v>0</v>
          </cell>
          <cell r="M762">
            <v>1</v>
          </cell>
          <cell r="N762" t="str">
            <v>LMV-806</v>
          </cell>
          <cell r="O762">
            <v>20280</v>
          </cell>
          <cell r="P762">
            <v>0</v>
          </cell>
          <cell r="Q762" t="str">
            <v>FLT</v>
          </cell>
          <cell r="R762" t="str">
            <v>PA</v>
          </cell>
          <cell r="S762" t="str">
            <v>N</v>
          </cell>
          <cell r="T762" t="str">
            <v>N</v>
          </cell>
          <cell r="V762">
            <v>41163</v>
          </cell>
          <cell r="W762">
            <v>41250</v>
          </cell>
          <cell r="X762">
            <v>41250</v>
          </cell>
          <cell r="Y762">
            <v>41157</v>
          </cell>
          <cell r="Z762">
            <v>41170</v>
          </cell>
          <cell r="AA762">
            <v>41170</v>
          </cell>
          <cell r="AB762">
            <v>41170</v>
          </cell>
          <cell r="AC762">
            <v>41138</v>
          </cell>
          <cell r="AD762">
            <v>41152</v>
          </cell>
          <cell r="AE762">
            <v>41202</v>
          </cell>
          <cell r="AF762">
            <v>41205</v>
          </cell>
          <cell r="AH762">
            <v>41220</v>
          </cell>
          <cell r="AI762" t="str">
            <v>-</v>
          </cell>
          <cell r="AJ762">
            <v>31</v>
          </cell>
          <cell r="AK762">
            <v>12.428571428571429</v>
          </cell>
          <cell r="AL762">
            <v>0</v>
          </cell>
          <cell r="AN762">
            <v>0</v>
          </cell>
          <cell r="AV762">
            <v>41185</v>
          </cell>
          <cell r="AX762">
            <v>41200</v>
          </cell>
          <cell r="AY762">
            <v>41243</v>
          </cell>
          <cell r="AZ762">
            <v>80</v>
          </cell>
          <cell r="BA762">
            <v>17</v>
          </cell>
          <cell r="BB762" t="str">
            <v>On-Time/Early</v>
          </cell>
          <cell r="BC762" t="str">
            <v/>
          </cell>
          <cell r="BD762" t="str">
            <v>FOB</v>
          </cell>
          <cell r="BE762" t="str">
            <v>Arvada</v>
          </cell>
          <cell r="BF762" t="str">
            <v>USA</v>
          </cell>
          <cell r="BH762" t="str">
            <v>WA</v>
          </cell>
          <cell r="BJ762">
            <v>41170</v>
          </cell>
          <cell r="BK762">
            <v>41177</v>
          </cell>
          <cell r="BL762">
            <v>41177</v>
          </cell>
          <cell r="BM762">
            <v>41191</v>
          </cell>
          <cell r="BN762">
            <v>41264</v>
          </cell>
          <cell r="BO762">
            <v>41271</v>
          </cell>
          <cell r="BP762" t="str">
            <v>-</v>
          </cell>
          <cell r="BQ762" t="str">
            <v>-</v>
          </cell>
          <cell r="BR762" t="str">
            <v>X</v>
          </cell>
          <cell r="BS762" t="str">
            <v>-</v>
          </cell>
          <cell r="BT762" t="str">
            <v>-</v>
          </cell>
          <cell r="BU762">
            <v>41250</v>
          </cell>
          <cell r="BV762">
            <v>41250</v>
          </cell>
          <cell r="BZ762" t="str">
            <v>-</v>
          </cell>
          <cell r="CA762" t="str">
            <v>-</v>
          </cell>
          <cell r="CB762" t="str">
            <v>X</v>
          </cell>
          <cell r="CC762">
            <v>1</v>
          </cell>
        </row>
        <row r="763">
          <cell r="B763" t="str">
            <v>A2179652-01-02</v>
          </cell>
          <cell r="C763" t="str">
            <v>Aux Sable - CB&amp;I</v>
          </cell>
          <cell r="D763" t="str">
            <v>Glynn</v>
          </cell>
          <cell r="E763">
            <v>0</v>
          </cell>
          <cell r="H763" t="str">
            <v>Audrey</v>
          </cell>
          <cell r="I763" t="str">
            <v>PO-00016677-2</v>
          </cell>
          <cell r="J763">
            <v>0</v>
          </cell>
          <cell r="K763">
            <v>0</v>
          </cell>
          <cell r="M763">
            <v>2</v>
          </cell>
          <cell r="N763" t="str">
            <v>LMV-322</v>
          </cell>
          <cell r="O763">
            <v>70434</v>
          </cell>
          <cell r="Q763" t="str">
            <v>STD</v>
          </cell>
          <cell r="R763" t="str">
            <v>PB</v>
          </cell>
          <cell r="S763" t="str">
            <v>Y</v>
          </cell>
          <cell r="T763" t="str">
            <v>N</v>
          </cell>
          <cell r="V763">
            <v>41144</v>
          </cell>
          <cell r="W763">
            <v>41264</v>
          </cell>
          <cell r="X763">
            <v>41264</v>
          </cell>
          <cell r="Y763">
            <v>41143</v>
          </cell>
          <cell r="Z763">
            <v>41151</v>
          </cell>
          <cell r="AA763">
            <v>41151</v>
          </cell>
          <cell r="AB763">
            <v>41151</v>
          </cell>
          <cell r="AC763">
            <v>41152</v>
          </cell>
          <cell r="AD763">
            <v>41166</v>
          </cell>
          <cell r="AE763">
            <v>41202</v>
          </cell>
          <cell r="AF763">
            <v>41205</v>
          </cell>
          <cell r="AH763">
            <v>41234</v>
          </cell>
          <cell r="AI763" t="str">
            <v>-</v>
          </cell>
          <cell r="AJ763">
            <v>44</v>
          </cell>
          <cell r="AK763">
            <v>17.142857142857142</v>
          </cell>
          <cell r="AL763">
            <v>0</v>
          </cell>
          <cell r="AN763">
            <v>0</v>
          </cell>
          <cell r="AV763">
            <v>41207</v>
          </cell>
          <cell r="AX763">
            <v>41219</v>
          </cell>
          <cell r="AY763">
            <v>41271</v>
          </cell>
          <cell r="AZ763">
            <v>127</v>
          </cell>
          <cell r="BA763">
            <v>46</v>
          </cell>
          <cell r="BB763" t="str">
            <v>Late</v>
          </cell>
          <cell r="BC763" t="str">
            <v/>
          </cell>
          <cell r="BD763" t="str">
            <v>EXW</v>
          </cell>
          <cell r="BE763" t="str">
            <v>Arvada</v>
          </cell>
          <cell r="BF763" t="str">
            <v>USA</v>
          </cell>
          <cell r="BH763" t="str">
            <v>dk</v>
          </cell>
          <cell r="BJ763">
            <v>41151</v>
          </cell>
          <cell r="BK763">
            <v>41158</v>
          </cell>
          <cell r="BL763">
            <v>41160</v>
          </cell>
          <cell r="BM763">
            <v>41172</v>
          </cell>
          <cell r="BN763">
            <v>41278</v>
          </cell>
          <cell r="BO763">
            <v>41285</v>
          </cell>
          <cell r="BP763" t="str">
            <v>x</v>
          </cell>
          <cell r="BQ763" t="str">
            <v>x</v>
          </cell>
          <cell r="BR763" t="str">
            <v>x</v>
          </cell>
          <cell r="BS763" t="str">
            <v>x</v>
          </cell>
          <cell r="BT763" t="str">
            <v>x</v>
          </cell>
          <cell r="BU763">
            <v>41284</v>
          </cell>
          <cell r="BV763">
            <v>41312</v>
          </cell>
          <cell r="BZ763" t="str">
            <v>x</v>
          </cell>
          <cell r="CA763" t="str">
            <v>x</v>
          </cell>
          <cell r="CB763" t="str">
            <v>X</v>
          </cell>
          <cell r="CC763">
            <v>1</v>
          </cell>
        </row>
        <row r="764">
          <cell r="B764" t="str">
            <v>A2177255-01</v>
          </cell>
          <cell r="C764" t="str">
            <v>ExxonMobil Baytown</v>
          </cell>
          <cell r="D764" t="str">
            <v>Krais</v>
          </cell>
          <cell r="E764">
            <v>0</v>
          </cell>
          <cell r="F764" t="str">
            <v>Miller</v>
          </cell>
          <cell r="G764" t="str">
            <v>-</v>
          </cell>
          <cell r="H764" t="str">
            <v>Shara</v>
          </cell>
          <cell r="I764">
            <v>4515098783</v>
          </cell>
          <cell r="J764" t="str">
            <v>FXK-P-341</v>
          </cell>
          <cell r="K764">
            <v>0</v>
          </cell>
          <cell r="M764">
            <v>1</v>
          </cell>
          <cell r="N764" t="str">
            <v>LMV-801</v>
          </cell>
          <cell r="O764">
            <v>19535.25</v>
          </cell>
          <cell r="Q764" t="str">
            <v>STD</v>
          </cell>
          <cell r="R764" t="str">
            <v>PA</v>
          </cell>
          <cell r="S764" t="str">
            <v>N</v>
          </cell>
          <cell r="T764" t="str">
            <v>N</v>
          </cell>
          <cell r="V764">
            <v>41137</v>
          </cell>
          <cell r="W764">
            <v>41253</v>
          </cell>
          <cell r="X764">
            <v>41253</v>
          </cell>
          <cell r="Y764">
            <v>0</v>
          </cell>
          <cell r="Z764">
            <v>41144</v>
          </cell>
          <cell r="AA764">
            <v>41144</v>
          </cell>
          <cell r="AB764">
            <v>41144</v>
          </cell>
          <cell r="AC764">
            <v>41141</v>
          </cell>
          <cell r="AD764">
            <v>41155</v>
          </cell>
          <cell r="AE764">
            <v>41205</v>
          </cell>
          <cell r="AF764">
            <v>41208</v>
          </cell>
          <cell r="AH764">
            <v>41223</v>
          </cell>
          <cell r="AI764" t="str">
            <v>-</v>
          </cell>
          <cell r="AJ764">
            <v>52</v>
          </cell>
          <cell r="AK764">
            <v>16.571428571428573</v>
          </cell>
          <cell r="AL764">
            <v>0</v>
          </cell>
          <cell r="AN764">
            <v>0</v>
          </cell>
          <cell r="AV764">
            <v>41170</v>
          </cell>
          <cell r="AX764">
            <v>41178</v>
          </cell>
          <cell r="AY764">
            <v>41248</v>
          </cell>
          <cell r="AZ764">
            <v>111</v>
          </cell>
          <cell r="BA764">
            <v>24</v>
          </cell>
          <cell r="BB764" t="str">
            <v>On-Time/Early</v>
          </cell>
          <cell r="BC764" t="str">
            <v/>
          </cell>
          <cell r="BD764" t="str">
            <v>FOB</v>
          </cell>
          <cell r="BE764" t="str">
            <v>Arvada</v>
          </cell>
          <cell r="BF764" t="str">
            <v>USA</v>
          </cell>
          <cell r="BH764" t="str">
            <v>WA</v>
          </cell>
          <cell r="BJ764">
            <v>41144</v>
          </cell>
          <cell r="BK764">
            <v>41151</v>
          </cell>
          <cell r="BL764">
            <v>41151</v>
          </cell>
          <cell r="BM764">
            <v>41165</v>
          </cell>
          <cell r="BN764">
            <v>41267</v>
          </cell>
          <cell r="BO764">
            <v>41274</v>
          </cell>
          <cell r="BP764" t="str">
            <v>X</v>
          </cell>
          <cell r="BQ764" t="str">
            <v>X</v>
          </cell>
          <cell r="BR764" t="str">
            <v>X</v>
          </cell>
          <cell r="BS764" t="str">
            <v>X</v>
          </cell>
          <cell r="BT764" t="str">
            <v>X</v>
          </cell>
          <cell r="BU764" t="str">
            <v>X</v>
          </cell>
          <cell r="BV764" t="str">
            <v>X</v>
          </cell>
          <cell r="BZ764" t="str">
            <v>X</v>
          </cell>
          <cell r="CA764" t="str">
            <v>X</v>
          </cell>
          <cell r="CB764" t="str">
            <v>X</v>
          </cell>
          <cell r="CC764">
            <v>1</v>
          </cell>
        </row>
        <row r="765">
          <cell r="B765" t="str">
            <v>A2194250-01</v>
          </cell>
          <cell r="C765" t="str">
            <v>Dominion Chesapeake Energy Center</v>
          </cell>
          <cell r="D765" t="str">
            <v>Kanous</v>
          </cell>
          <cell r="E765">
            <v>0</v>
          </cell>
          <cell r="F765" t="str">
            <v>Miller</v>
          </cell>
          <cell r="G765" t="str">
            <v>-</v>
          </cell>
          <cell r="H765" t="str">
            <v>Kursten</v>
          </cell>
          <cell r="I765">
            <v>4500011214</v>
          </cell>
          <cell r="J765">
            <v>973641</v>
          </cell>
          <cell r="M765">
            <v>1</v>
          </cell>
          <cell r="N765" t="str">
            <v>LMV311</v>
          </cell>
          <cell r="O765">
            <v>63085</v>
          </cell>
          <cell r="Q765" t="str">
            <v>FLT</v>
          </cell>
          <cell r="R765" t="str">
            <v>PA</v>
          </cell>
          <cell r="S765" t="str">
            <v>N</v>
          </cell>
          <cell r="T765" t="str">
            <v>N</v>
          </cell>
          <cell r="U765">
            <v>41178</v>
          </cell>
          <cell r="V765">
            <v>41179</v>
          </cell>
          <cell r="W765">
            <v>41255</v>
          </cell>
          <cell r="X765">
            <v>41255</v>
          </cell>
          <cell r="Y765">
            <v>41178</v>
          </cell>
          <cell r="Z765">
            <v>41186</v>
          </cell>
          <cell r="AA765">
            <v>41186</v>
          </cell>
          <cell r="AB765">
            <v>41186</v>
          </cell>
          <cell r="AC765">
            <v>41143</v>
          </cell>
          <cell r="AD765">
            <v>41157</v>
          </cell>
          <cell r="AE765">
            <v>41208</v>
          </cell>
          <cell r="AF765">
            <v>41211</v>
          </cell>
          <cell r="AH765">
            <v>41225</v>
          </cell>
          <cell r="AI765" t="str">
            <v>-</v>
          </cell>
          <cell r="AJ765">
            <v>23</v>
          </cell>
          <cell r="AK765">
            <v>10.857142857142858</v>
          </cell>
          <cell r="AL765">
            <v>41178</v>
          </cell>
          <cell r="AN765">
            <v>0</v>
          </cell>
          <cell r="AV765">
            <v>41199</v>
          </cell>
          <cell r="AX765">
            <v>41200</v>
          </cell>
          <cell r="AY765">
            <v>41250</v>
          </cell>
          <cell r="AZ765">
            <v>71</v>
          </cell>
          <cell r="BA765">
            <v>15</v>
          </cell>
          <cell r="BB765" t="str">
            <v>On-Time/Early</v>
          </cell>
          <cell r="BC765" t="str">
            <v/>
          </cell>
          <cell r="BJ765">
            <v>41186</v>
          </cell>
          <cell r="BK765">
            <v>41193</v>
          </cell>
          <cell r="BL765">
            <v>41193</v>
          </cell>
          <cell r="BM765">
            <v>41207</v>
          </cell>
          <cell r="BN765">
            <v>41269</v>
          </cell>
          <cell r="BO765">
            <v>41276</v>
          </cell>
          <cell r="BP765" t="str">
            <v>-</v>
          </cell>
          <cell r="BQ765" t="str">
            <v>-</v>
          </cell>
          <cell r="BR765" t="str">
            <v>X</v>
          </cell>
          <cell r="BS765" t="str">
            <v>-</v>
          </cell>
          <cell r="BT765" t="str">
            <v>-</v>
          </cell>
          <cell r="BU765">
            <v>41260</v>
          </cell>
          <cell r="BV765">
            <v>41260</v>
          </cell>
          <cell r="BZ765" t="str">
            <v>-</v>
          </cell>
          <cell r="CA765" t="str">
            <v>-</v>
          </cell>
          <cell r="CB765" t="str">
            <v>X</v>
          </cell>
          <cell r="CC765">
            <v>1</v>
          </cell>
        </row>
        <row r="766">
          <cell r="B766" t="str">
            <v>A2189887-01-02</v>
          </cell>
          <cell r="C766" t="str">
            <v>NPE/Encana</v>
          </cell>
          <cell r="D766" t="str">
            <v>Elkins</v>
          </cell>
          <cell r="E766">
            <v>0</v>
          </cell>
          <cell r="F766" t="str">
            <v>Miller</v>
          </cell>
          <cell r="G766" t="str">
            <v>-</v>
          </cell>
          <cell r="H766" t="str">
            <v>Shara</v>
          </cell>
          <cell r="I766" t="str">
            <v>PUR531484</v>
          </cell>
          <cell r="M766">
            <v>2</v>
          </cell>
          <cell r="N766" t="str">
            <v>LMV801</v>
          </cell>
          <cell r="O766">
            <v>49166.16</v>
          </cell>
          <cell r="Q766" t="str">
            <v>STD</v>
          </cell>
          <cell r="R766" t="str">
            <v>PB</v>
          </cell>
          <cell r="S766" t="str">
            <v>N</v>
          </cell>
          <cell r="T766" t="str">
            <v>N</v>
          </cell>
          <cell r="U766">
            <v>41156</v>
          </cell>
          <cell r="V766">
            <v>41170</v>
          </cell>
          <cell r="W766">
            <v>41262</v>
          </cell>
          <cell r="X766">
            <v>41262</v>
          </cell>
          <cell r="Y766">
            <v>41157</v>
          </cell>
          <cell r="Z766">
            <v>41177</v>
          </cell>
          <cell r="AA766">
            <v>41177</v>
          </cell>
          <cell r="AB766">
            <v>41177</v>
          </cell>
          <cell r="AC766">
            <v>41150</v>
          </cell>
          <cell r="AD766">
            <v>41164</v>
          </cell>
          <cell r="AE766">
            <v>41208</v>
          </cell>
          <cell r="AF766">
            <v>41211</v>
          </cell>
          <cell r="AH766">
            <v>41232</v>
          </cell>
          <cell r="AI766" t="str">
            <v>-</v>
          </cell>
          <cell r="AJ766">
            <v>30</v>
          </cell>
          <cell r="AK766">
            <v>13.142857142857142</v>
          </cell>
          <cell r="AL766">
            <v>0</v>
          </cell>
          <cell r="AM766">
            <v>0</v>
          </cell>
          <cell r="AN766">
            <v>0</v>
          </cell>
          <cell r="AV766">
            <v>41208</v>
          </cell>
          <cell r="AX766">
            <v>41218</v>
          </cell>
          <cell r="AY766">
            <v>41271</v>
          </cell>
          <cell r="AZ766">
            <v>101</v>
          </cell>
          <cell r="BA766">
            <v>29</v>
          </cell>
          <cell r="BB766" t="str">
            <v>On-Time/Early</v>
          </cell>
          <cell r="BC766" t="str">
            <v/>
          </cell>
          <cell r="BJ766">
            <v>41177</v>
          </cell>
          <cell r="BK766">
            <v>41184</v>
          </cell>
          <cell r="BL766">
            <v>41186</v>
          </cell>
          <cell r="BM766">
            <v>41198</v>
          </cell>
          <cell r="BN766">
            <v>41276</v>
          </cell>
          <cell r="BO766">
            <v>41283</v>
          </cell>
          <cell r="BP766" t="str">
            <v>X</v>
          </cell>
          <cell r="BQ766" t="str">
            <v>X</v>
          </cell>
          <cell r="BR766" t="str">
            <v>X</v>
          </cell>
          <cell r="BS766" t="str">
            <v>X</v>
          </cell>
          <cell r="BT766" t="str">
            <v>X</v>
          </cell>
          <cell r="BU766" t="str">
            <v>X</v>
          </cell>
          <cell r="BV766" t="str">
            <v>X</v>
          </cell>
          <cell r="BZ766" t="str">
            <v>X</v>
          </cell>
          <cell r="CA766" t="str">
            <v>X</v>
          </cell>
          <cell r="CB766" t="str">
            <v>X</v>
          </cell>
          <cell r="CC766">
            <v>1</v>
          </cell>
        </row>
        <row r="767">
          <cell r="B767" t="str">
            <v>A2199045-01</v>
          </cell>
          <cell r="C767" t="str">
            <v>Dakota Gasification</v>
          </cell>
          <cell r="D767" t="str">
            <v>Kanous</v>
          </cell>
          <cell r="E767">
            <v>0</v>
          </cell>
          <cell r="F767" t="str">
            <v>Miller</v>
          </cell>
          <cell r="G767" t="str">
            <v>-</v>
          </cell>
          <cell r="H767" t="str">
            <v>Kursten</v>
          </cell>
          <cell r="I767" t="str">
            <v>00633685</v>
          </cell>
          <cell r="J767" t="str">
            <v>GA-1830/S</v>
          </cell>
          <cell r="M767">
            <v>1</v>
          </cell>
          <cell r="N767" t="str">
            <v>LMC311</v>
          </cell>
          <cell r="O767">
            <v>49603</v>
          </cell>
          <cell r="Q767" t="str">
            <v>FLT</v>
          </cell>
          <cell r="R767" t="str">
            <v>P7</v>
          </cell>
          <cell r="S767" t="str">
            <v>N</v>
          </cell>
          <cell r="T767" t="str">
            <v>N</v>
          </cell>
          <cell r="U767">
            <v>41191</v>
          </cell>
          <cell r="V767">
            <v>41192</v>
          </cell>
          <cell r="W767">
            <v>41250</v>
          </cell>
          <cell r="X767">
            <v>41250</v>
          </cell>
          <cell r="Y767">
            <v>41192</v>
          </cell>
          <cell r="Z767">
            <v>41199</v>
          </cell>
          <cell r="AA767">
            <v>41199</v>
          </cell>
          <cell r="AB767">
            <v>41195.5</v>
          </cell>
          <cell r="AC767">
            <v>41250</v>
          </cell>
          <cell r="AD767">
            <v>41250</v>
          </cell>
          <cell r="AE767">
            <v>41209.75</v>
          </cell>
          <cell r="AF767">
            <v>41211.5</v>
          </cell>
          <cell r="AH767">
            <v>41220</v>
          </cell>
          <cell r="AI767" t="str">
            <v>-</v>
          </cell>
          <cell r="AJ767">
            <v>14</v>
          </cell>
          <cell r="AK767">
            <v>8.2857142857142865</v>
          </cell>
          <cell r="AL767">
            <v>41192</v>
          </cell>
          <cell r="AN767">
            <v>0</v>
          </cell>
          <cell r="AV767">
            <v>41205</v>
          </cell>
          <cell r="AX767">
            <v>41208</v>
          </cell>
          <cell r="AY767">
            <v>41248</v>
          </cell>
          <cell r="AZ767">
            <v>56</v>
          </cell>
          <cell r="BA767">
            <v>10</v>
          </cell>
          <cell r="BB767" t="str">
            <v>On-Time/Early</v>
          </cell>
          <cell r="BC767" t="str">
            <v/>
          </cell>
          <cell r="BD767" t="str">
            <v>FCA</v>
          </cell>
          <cell r="BE767" t="str">
            <v>Arvada</v>
          </cell>
          <cell r="BF767" t="str">
            <v>USA</v>
          </cell>
          <cell r="BH767" t="str">
            <v>DK</v>
          </cell>
          <cell r="BI767">
            <v>2010</v>
          </cell>
          <cell r="BJ767">
            <v>41199</v>
          </cell>
          <cell r="BK767">
            <v>41206</v>
          </cell>
          <cell r="BL767">
            <v>41197.5</v>
          </cell>
          <cell r="BM767">
            <v>41220</v>
          </cell>
          <cell r="BN767">
            <v>41264</v>
          </cell>
          <cell r="BO767">
            <v>41271</v>
          </cell>
          <cell r="BP767" t="str">
            <v>-</v>
          </cell>
          <cell r="BQ767" t="str">
            <v>-</v>
          </cell>
          <cell r="BR767" t="str">
            <v>X</v>
          </cell>
          <cell r="BS767" t="str">
            <v>-</v>
          </cell>
          <cell r="BT767" t="str">
            <v>-</v>
          </cell>
          <cell r="BU767">
            <v>41256</v>
          </cell>
          <cell r="BV767">
            <v>41256</v>
          </cell>
          <cell r="BZ767" t="str">
            <v>-</v>
          </cell>
          <cell r="CA767" t="str">
            <v>-</v>
          </cell>
          <cell r="CB767" t="str">
            <v>X</v>
          </cell>
          <cell r="CC767">
            <v>1</v>
          </cell>
        </row>
        <row r="768">
          <cell r="B768" t="str">
            <v>A2186882-01</v>
          </cell>
          <cell r="C768" t="str">
            <v>Emory Wilson  Process</v>
          </cell>
          <cell r="D768" t="str">
            <v>Kanous</v>
          </cell>
          <cell r="F768" t="str">
            <v>Miller</v>
          </cell>
          <cell r="G768" t="str">
            <v>-</v>
          </cell>
          <cell r="H768" t="str">
            <v>Kursten</v>
          </cell>
          <cell r="I768" t="str">
            <v>22222-50869</v>
          </cell>
          <cell r="J768">
            <v>0</v>
          </cell>
          <cell r="K768">
            <v>0</v>
          </cell>
          <cell r="M768">
            <v>1</v>
          </cell>
          <cell r="N768" t="str">
            <v>LMV-311</v>
          </cell>
          <cell r="O768">
            <v>28033</v>
          </cell>
          <cell r="P768">
            <v>0</v>
          </cell>
          <cell r="Q768" t="str">
            <v>FLT</v>
          </cell>
          <cell r="R768" t="str">
            <v>PA</v>
          </cell>
          <cell r="S768" t="str">
            <v>N</v>
          </cell>
          <cell r="T768" t="str">
            <v>N</v>
          </cell>
          <cell r="V768">
            <v>41163</v>
          </cell>
          <cell r="W768">
            <v>41257</v>
          </cell>
          <cell r="X768">
            <v>41234</v>
          </cell>
          <cell r="Y768">
            <v>0</v>
          </cell>
          <cell r="Z768">
            <v>41170</v>
          </cell>
          <cell r="AA768">
            <v>41170</v>
          </cell>
          <cell r="AB768">
            <v>41170</v>
          </cell>
          <cell r="AC768">
            <v>41122</v>
          </cell>
          <cell r="AD768">
            <v>41136</v>
          </cell>
          <cell r="AE768">
            <v>41209</v>
          </cell>
          <cell r="AF768">
            <v>41212</v>
          </cell>
          <cell r="AH768">
            <v>41204</v>
          </cell>
          <cell r="AI768" t="str">
            <v>-</v>
          </cell>
          <cell r="AJ768">
            <v>36</v>
          </cell>
          <cell r="AK768">
            <v>10.142857142857142</v>
          </cell>
          <cell r="AV768">
            <v>41180</v>
          </cell>
          <cell r="AX768">
            <v>41194</v>
          </cell>
          <cell r="AY768">
            <v>41232</v>
          </cell>
          <cell r="AZ768">
            <v>69</v>
          </cell>
          <cell r="BA768">
            <v>14</v>
          </cell>
          <cell r="BB768" t="str">
            <v>On-Time/Early</v>
          </cell>
          <cell r="BC768" t="str">
            <v/>
          </cell>
          <cell r="BJ768">
            <v>41170</v>
          </cell>
          <cell r="BK768">
            <v>41177</v>
          </cell>
          <cell r="BL768">
            <v>41177</v>
          </cell>
          <cell r="BM768">
            <v>41191</v>
          </cell>
          <cell r="BN768">
            <v>41248</v>
          </cell>
          <cell r="BO768">
            <v>41255</v>
          </cell>
          <cell r="BP768" t="str">
            <v>-</v>
          </cell>
          <cell r="BQ768" t="str">
            <v>-</v>
          </cell>
          <cell r="BR768" t="str">
            <v>X</v>
          </cell>
          <cell r="BS768" t="str">
            <v>-</v>
          </cell>
          <cell r="BT768" t="str">
            <v>-</v>
          </cell>
          <cell r="BU768">
            <v>41241</v>
          </cell>
          <cell r="BV768">
            <v>41241</v>
          </cell>
          <cell r="BZ768" t="str">
            <v>-</v>
          </cell>
          <cell r="CA768" t="str">
            <v>-</v>
          </cell>
          <cell r="CB768" t="str">
            <v>X</v>
          </cell>
          <cell r="CC768">
            <v>1</v>
          </cell>
        </row>
        <row r="769">
          <cell r="B769" t="str">
            <v>A2181845-01</v>
          </cell>
          <cell r="C769" t="str">
            <v>ConocoPhillips Company</v>
          </cell>
          <cell r="D769" t="str">
            <v>Kanous</v>
          </cell>
          <cell r="F769" t="str">
            <v>Miller</v>
          </cell>
          <cell r="G769" t="str">
            <v>-</v>
          </cell>
          <cell r="H769" t="str">
            <v>Madeleine</v>
          </cell>
          <cell r="I769">
            <v>4517294686</v>
          </cell>
          <cell r="J769">
            <v>0</v>
          </cell>
          <cell r="K769">
            <v>0</v>
          </cell>
          <cell r="L769">
            <v>0</v>
          </cell>
          <cell r="M769">
            <v>1</v>
          </cell>
          <cell r="N769" t="str">
            <v>LMV-311</v>
          </cell>
          <cell r="O769">
            <v>48547</v>
          </cell>
          <cell r="P769">
            <v>0</v>
          </cell>
          <cell r="Q769" t="str">
            <v>FLT</v>
          </cell>
          <cell r="R769" t="str">
            <v>PA</v>
          </cell>
          <cell r="S769" t="str">
            <v>N</v>
          </cell>
          <cell r="T769" t="str">
            <v>N</v>
          </cell>
          <cell r="U769">
            <v>0</v>
          </cell>
          <cell r="V769">
            <v>41149</v>
          </cell>
          <cell r="W769">
            <v>41260</v>
          </cell>
          <cell r="X769">
            <v>41260</v>
          </cell>
          <cell r="Y769">
            <v>0</v>
          </cell>
          <cell r="Z769">
            <v>41156</v>
          </cell>
          <cell r="AA769">
            <v>41156</v>
          </cell>
          <cell r="AB769">
            <v>41156</v>
          </cell>
          <cell r="AC769">
            <v>41148</v>
          </cell>
          <cell r="AD769">
            <v>41162</v>
          </cell>
          <cell r="AE769">
            <v>41212</v>
          </cell>
          <cell r="AF769">
            <v>41215</v>
          </cell>
          <cell r="AG769">
            <v>0</v>
          </cell>
          <cell r="AH769">
            <v>41230</v>
          </cell>
          <cell r="AI769" t="str">
            <v>-</v>
          </cell>
          <cell r="AJ769">
            <v>49</v>
          </cell>
          <cell r="AK769">
            <v>15.857142857142858</v>
          </cell>
          <cell r="AV769">
            <v>41187</v>
          </cell>
          <cell r="AX769">
            <v>41198</v>
          </cell>
          <cell r="AY769">
            <v>41256</v>
          </cell>
          <cell r="AZ769">
            <v>107</v>
          </cell>
          <cell r="BA769">
            <v>29</v>
          </cell>
          <cell r="BB769" t="str">
            <v>On-Time/Early</v>
          </cell>
          <cell r="BC769" t="str">
            <v/>
          </cell>
          <cell r="BD769" t="str">
            <v>FOB</v>
          </cell>
          <cell r="BE769" t="str">
            <v>Arvada</v>
          </cell>
          <cell r="BF769" t="str">
            <v>USA</v>
          </cell>
          <cell r="BG769">
            <v>0</v>
          </cell>
          <cell r="BH769" t="str">
            <v>WI</v>
          </cell>
          <cell r="BJ769">
            <v>41156</v>
          </cell>
          <cell r="BK769">
            <v>41163</v>
          </cell>
          <cell r="BL769">
            <v>41163</v>
          </cell>
          <cell r="BM769">
            <v>41177</v>
          </cell>
          <cell r="BN769">
            <v>41274</v>
          </cell>
          <cell r="BO769">
            <v>41281</v>
          </cell>
          <cell r="BP769" t="str">
            <v>-</v>
          </cell>
          <cell r="BQ769" t="str">
            <v>-</v>
          </cell>
          <cell r="BR769" t="str">
            <v>-</v>
          </cell>
          <cell r="BS769" t="str">
            <v>-</v>
          </cell>
          <cell r="BT769" t="str">
            <v>-</v>
          </cell>
          <cell r="BU769">
            <v>41263</v>
          </cell>
          <cell r="BV769">
            <v>41263</v>
          </cell>
          <cell r="BZ769" t="str">
            <v>-</v>
          </cell>
          <cell r="CA769" t="str">
            <v>-</v>
          </cell>
          <cell r="CB769" t="str">
            <v>X</v>
          </cell>
          <cell r="CC769">
            <v>1</v>
          </cell>
        </row>
        <row r="770">
          <cell r="B770" t="str">
            <v>C2168213-01</v>
          </cell>
          <cell r="C770" t="str">
            <v>Reliance/Dahej</v>
          </cell>
          <cell r="D770" t="str">
            <v>Jones</v>
          </cell>
          <cell r="E770">
            <v>0</v>
          </cell>
          <cell r="F770" t="str">
            <v>Lindeman</v>
          </cell>
          <cell r="H770" t="str">
            <v>Melissa</v>
          </cell>
          <cell r="I770" t="str">
            <v>DPVC/MX3/7395157</v>
          </cell>
          <cell r="J770" t="str">
            <v>K-1301</v>
          </cell>
          <cell r="K770">
            <v>0</v>
          </cell>
          <cell r="M770">
            <v>1</v>
          </cell>
          <cell r="N770" t="str">
            <v>LF2140</v>
          </cell>
          <cell r="O770">
            <v>3773422</v>
          </cell>
          <cell r="P770" t="str">
            <v>PP</v>
          </cell>
          <cell r="Q770" t="str">
            <v>CPX</v>
          </cell>
          <cell r="R770" t="str">
            <v>Pinn/API</v>
          </cell>
          <cell r="S770" t="str">
            <v>Y</v>
          </cell>
          <cell r="T770" t="str">
            <v>N</v>
          </cell>
          <cell r="V770">
            <v>41115</v>
          </cell>
          <cell r="W770">
            <v>41412</v>
          </cell>
          <cell r="X770">
            <v>41502</v>
          </cell>
          <cell r="Y770">
            <v>0</v>
          </cell>
          <cell r="Z770">
            <v>41122</v>
          </cell>
          <cell r="AA770">
            <v>41122</v>
          </cell>
          <cell r="AB770">
            <v>41129</v>
          </cell>
          <cell r="AC770">
            <v>41222</v>
          </cell>
          <cell r="AD770">
            <v>41250</v>
          </cell>
          <cell r="AE770">
            <v>41202</v>
          </cell>
          <cell r="AF770">
            <v>41216</v>
          </cell>
          <cell r="AH770">
            <v>41472</v>
          </cell>
          <cell r="AI770">
            <v>41348</v>
          </cell>
          <cell r="AJ770">
            <v>73</v>
          </cell>
          <cell r="AK770">
            <v>55.285714285714285</v>
          </cell>
          <cell r="AL770">
            <v>0</v>
          </cell>
          <cell r="AM770">
            <v>0</v>
          </cell>
          <cell r="AN770">
            <v>0</v>
          </cell>
          <cell r="AV770">
            <v>41201</v>
          </cell>
          <cell r="AW770">
            <v>41360</v>
          </cell>
          <cell r="AX770">
            <v>41240</v>
          </cell>
          <cell r="AY770">
            <v>41486</v>
          </cell>
          <cell r="AZ770">
            <v>371</v>
          </cell>
          <cell r="BA770">
            <v>63</v>
          </cell>
          <cell r="BB770" t="str">
            <v>On-Time/Early</v>
          </cell>
          <cell r="BC770" t="str">
            <v/>
          </cell>
          <cell r="BD770" t="str">
            <v>FOB</v>
          </cell>
          <cell r="BE770" t="str">
            <v>Long Beach</v>
          </cell>
          <cell r="BF770" t="str">
            <v>India</v>
          </cell>
          <cell r="BG770" t="str">
            <v>EAR999</v>
          </cell>
          <cell r="BH770" t="str">
            <v>SI</v>
          </cell>
          <cell r="BI770">
            <v>2010</v>
          </cell>
          <cell r="BJ770">
            <v>41122</v>
          </cell>
          <cell r="BK770">
            <v>41129</v>
          </cell>
          <cell r="BL770">
            <v>41157</v>
          </cell>
          <cell r="BM770">
            <v>41143</v>
          </cell>
          <cell r="BN770">
            <v>41544</v>
          </cell>
          <cell r="BO770">
            <v>41551</v>
          </cell>
          <cell r="BP770" t="str">
            <v>X</v>
          </cell>
          <cell r="BQ770">
            <v>41150</v>
          </cell>
          <cell r="BR770" t="str">
            <v>10/2/2012;
09/11/2012</v>
          </cell>
          <cell r="BS770">
            <v>41193</v>
          </cell>
          <cell r="BT770" t="str">
            <v>X</v>
          </cell>
          <cell r="BU770">
            <v>41709</v>
          </cell>
          <cell r="BV770">
            <v>41705</v>
          </cell>
          <cell r="BZ770">
            <v>41510</v>
          </cell>
          <cell r="CA770">
            <v>41410</v>
          </cell>
          <cell r="CC770">
            <v>1</v>
          </cell>
        </row>
        <row r="771">
          <cell r="B771" t="str">
            <v>A2182156-01-02</v>
          </cell>
          <cell r="C771" t="str">
            <v>National Process Equipment</v>
          </cell>
          <cell r="D771" t="str">
            <v>Glynn</v>
          </cell>
          <cell r="F771" t="str">
            <v>Lindeman</v>
          </cell>
          <cell r="G771" t="str">
            <v>NA</v>
          </cell>
          <cell r="H771" t="str">
            <v>Audrey</v>
          </cell>
          <cell r="I771" t="str">
            <v>PUR531386</v>
          </cell>
          <cell r="J771">
            <v>0</v>
          </cell>
          <cell r="K771">
            <v>0</v>
          </cell>
          <cell r="M771">
            <v>2</v>
          </cell>
          <cell r="N771" t="str">
            <v>LMV-801</v>
          </cell>
          <cell r="O771">
            <v>46767.519999999997</v>
          </cell>
          <cell r="P771">
            <v>0</v>
          </cell>
          <cell r="Q771" t="str">
            <v>STD</v>
          </cell>
          <cell r="R771" t="str">
            <v>PA</v>
          </cell>
          <cell r="S771" t="str">
            <v>N</v>
          </cell>
          <cell r="T771" t="str">
            <v>N</v>
          </cell>
          <cell r="V771">
            <v>41150</v>
          </cell>
          <cell r="W771">
            <v>41262</v>
          </cell>
          <cell r="X771">
            <v>41262</v>
          </cell>
          <cell r="Y771">
            <v>0</v>
          </cell>
          <cell r="Z771">
            <v>41157</v>
          </cell>
          <cell r="AA771">
            <v>41157</v>
          </cell>
          <cell r="AB771">
            <v>41157</v>
          </cell>
          <cell r="AC771">
            <v>41150</v>
          </cell>
          <cell r="AD771">
            <v>41164</v>
          </cell>
          <cell r="AE771">
            <v>41214</v>
          </cell>
          <cell r="AF771">
            <v>41217</v>
          </cell>
          <cell r="AH771">
            <v>41232</v>
          </cell>
          <cell r="AI771" t="str">
            <v>-</v>
          </cell>
          <cell r="AJ771">
            <v>48</v>
          </cell>
          <cell r="AK771">
            <v>16</v>
          </cell>
          <cell r="AV771">
            <v>41176</v>
          </cell>
          <cell r="AX771">
            <v>41179</v>
          </cell>
          <cell r="AY771">
            <v>41258</v>
          </cell>
          <cell r="AZ771">
            <v>108</v>
          </cell>
          <cell r="BA771">
            <v>19</v>
          </cell>
          <cell r="BB771" t="str">
            <v>On-Time/Early</v>
          </cell>
          <cell r="BC771" t="str">
            <v/>
          </cell>
          <cell r="BD771" t="str">
            <v>FCA</v>
          </cell>
          <cell r="BE771" t="str">
            <v>Arvada</v>
          </cell>
          <cell r="BF771" t="str">
            <v>Ukraine</v>
          </cell>
          <cell r="BJ771">
            <v>41157</v>
          </cell>
          <cell r="BK771">
            <v>41164</v>
          </cell>
          <cell r="BL771">
            <v>41164</v>
          </cell>
          <cell r="BM771">
            <v>41178</v>
          </cell>
          <cell r="BN771">
            <v>41276</v>
          </cell>
          <cell r="BO771">
            <v>41283</v>
          </cell>
          <cell r="BP771" t="str">
            <v>x</v>
          </cell>
          <cell r="BQ771" t="str">
            <v>x</v>
          </cell>
          <cell r="BR771" t="str">
            <v>x</v>
          </cell>
          <cell r="BS771" t="str">
            <v>x</v>
          </cell>
          <cell r="BT771" t="str">
            <v>x</v>
          </cell>
          <cell r="BU771">
            <v>41292</v>
          </cell>
          <cell r="BV771">
            <v>41292</v>
          </cell>
          <cell r="BZ771" t="str">
            <v>x</v>
          </cell>
          <cell r="CA771" t="str">
            <v>x</v>
          </cell>
          <cell r="CB771" t="str">
            <v>X</v>
          </cell>
          <cell r="CC771">
            <v>1</v>
          </cell>
        </row>
        <row r="772">
          <cell r="B772" t="str">
            <v>A2201326-01</v>
          </cell>
          <cell r="C772" t="str">
            <v>ExxonMobil Beaumont Refinery</v>
          </cell>
          <cell r="D772" t="str">
            <v>Kanous</v>
          </cell>
          <cell r="E772">
            <v>0</v>
          </cell>
          <cell r="F772" t="str">
            <v>Miller</v>
          </cell>
          <cell r="G772" t="str">
            <v>-</v>
          </cell>
          <cell r="H772" t="str">
            <v>Kursten</v>
          </cell>
          <cell r="I772">
            <v>6015720</v>
          </cell>
          <cell r="J772">
            <v>0</v>
          </cell>
          <cell r="K772">
            <v>0</v>
          </cell>
          <cell r="M772">
            <v>1</v>
          </cell>
          <cell r="N772" t="str">
            <v>LMV322</v>
          </cell>
          <cell r="O772">
            <v>20296.3</v>
          </cell>
          <cell r="Q772" t="str">
            <v>FLT</v>
          </cell>
          <cell r="R772" t="str">
            <v>PA</v>
          </cell>
          <cell r="S772" t="str">
            <v>N</v>
          </cell>
          <cell r="T772" t="str">
            <v>Y</v>
          </cell>
          <cell r="U772">
            <v>41197</v>
          </cell>
          <cell r="V772">
            <v>41198</v>
          </cell>
          <cell r="W772">
            <v>41263</v>
          </cell>
          <cell r="X772">
            <v>41263</v>
          </cell>
          <cell r="Y772">
            <v>41198</v>
          </cell>
          <cell r="Z772">
            <v>41205</v>
          </cell>
          <cell r="AA772">
            <v>41205</v>
          </cell>
          <cell r="AB772">
            <v>41205</v>
          </cell>
          <cell r="AC772">
            <v>41151</v>
          </cell>
          <cell r="AD772">
            <v>41165</v>
          </cell>
          <cell r="AE772">
            <v>41215</v>
          </cell>
          <cell r="AF772">
            <v>41218</v>
          </cell>
          <cell r="AH772">
            <v>41233</v>
          </cell>
          <cell r="AI772" t="str">
            <v>-</v>
          </cell>
          <cell r="AJ772">
            <v>15</v>
          </cell>
          <cell r="AK772">
            <v>9.2857142857142865</v>
          </cell>
          <cell r="AN772">
            <v>0</v>
          </cell>
          <cell r="AV772">
            <v>41207</v>
          </cell>
          <cell r="AX772">
            <v>41211</v>
          </cell>
          <cell r="AY772">
            <v>41265</v>
          </cell>
          <cell r="AZ772">
            <v>67</v>
          </cell>
          <cell r="BA772">
            <v>8</v>
          </cell>
          <cell r="BB772" t="str">
            <v>On-Time/Early</v>
          </cell>
          <cell r="BC772" t="str">
            <v/>
          </cell>
          <cell r="BD772" t="str">
            <v>FCA</v>
          </cell>
          <cell r="BE772" t="str">
            <v>Arvada</v>
          </cell>
          <cell r="BF772" t="str">
            <v>USA</v>
          </cell>
          <cell r="BH772" t="str">
            <v>DI</v>
          </cell>
          <cell r="BI772" t="str">
            <v>Bestway</v>
          </cell>
          <cell r="BJ772">
            <v>41205</v>
          </cell>
          <cell r="BK772">
            <v>41212</v>
          </cell>
          <cell r="BL772">
            <v>41212</v>
          </cell>
          <cell r="BM772">
            <v>41226</v>
          </cell>
          <cell r="BN772">
            <v>41277</v>
          </cell>
          <cell r="BO772">
            <v>41284</v>
          </cell>
          <cell r="BP772" t="str">
            <v>-</v>
          </cell>
          <cell r="BQ772" t="str">
            <v>-</v>
          </cell>
          <cell r="BR772" t="str">
            <v>X</v>
          </cell>
          <cell r="BS772" t="str">
            <v>-</v>
          </cell>
          <cell r="BT772" t="str">
            <v>-</v>
          </cell>
          <cell r="BU772">
            <v>41277</v>
          </cell>
          <cell r="BV772">
            <v>41277</v>
          </cell>
          <cell r="BZ772" t="str">
            <v>-</v>
          </cell>
          <cell r="CA772" t="str">
            <v>-</v>
          </cell>
          <cell r="CB772" t="str">
            <v>X</v>
          </cell>
          <cell r="CC772">
            <v>1</v>
          </cell>
        </row>
        <row r="773">
          <cell r="B773" t="str">
            <v>A2184317-01-02</v>
          </cell>
          <cell r="C773" t="str">
            <v>BCCK Engineering</v>
          </cell>
          <cell r="D773" t="str">
            <v>Lothe</v>
          </cell>
          <cell r="F773" t="str">
            <v>Miller</v>
          </cell>
          <cell r="G773" t="str">
            <v>-</v>
          </cell>
          <cell r="H773" t="str">
            <v>Audrey</v>
          </cell>
          <cell r="I773" t="str">
            <v>5611-034</v>
          </cell>
          <cell r="J773">
            <v>0</v>
          </cell>
          <cell r="K773">
            <v>0</v>
          </cell>
          <cell r="M773">
            <v>2</v>
          </cell>
          <cell r="N773" t="str">
            <v>LMV-322</v>
          </cell>
          <cell r="O773">
            <v>110418</v>
          </cell>
          <cell r="P773">
            <v>0</v>
          </cell>
          <cell r="Q773" t="str">
            <v>STD</v>
          </cell>
          <cell r="R773" t="str">
            <v>PB</v>
          </cell>
          <cell r="S773" t="str">
            <v>N</v>
          </cell>
          <cell r="T773" t="str">
            <v>N</v>
          </cell>
          <cell r="V773">
            <v>41156</v>
          </cell>
          <cell r="W773">
            <v>41270</v>
          </cell>
          <cell r="X773">
            <v>41270</v>
          </cell>
          <cell r="Y773">
            <v>0</v>
          </cell>
          <cell r="Z773">
            <v>41163</v>
          </cell>
          <cell r="AA773">
            <v>41163</v>
          </cell>
          <cell r="AB773">
            <v>41163</v>
          </cell>
          <cell r="AC773">
            <v>41158</v>
          </cell>
          <cell r="AD773">
            <v>41172</v>
          </cell>
          <cell r="AE773">
            <v>41215</v>
          </cell>
          <cell r="AF773">
            <v>41218</v>
          </cell>
          <cell r="AG773">
            <v>41228</v>
          </cell>
          <cell r="AH773">
            <v>41240</v>
          </cell>
          <cell r="AI773" t="str">
            <v>-</v>
          </cell>
          <cell r="AJ773">
            <v>45</v>
          </cell>
          <cell r="AK773">
            <v>16.285714285714285</v>
          </cell>
          <cell r="AV773">
            <v>41229</v>
          </cell>
          <cell r="AX773">
            <v>41233</v>
          </cell>
          <cell r="AY773">
            <v>41297</v>
          </cell>
          <cell r="AZ773">
            <v>141</v>
          </cell>
          <cell r="BA773">
            <v>54</v>
          </cell>
          <cell r="BB773" t="str">
            <v>Late</v>
          </cell>
          <cell r="BC773" t="str">
            <v/>
          </cell>
          <cell r="BD773" t="str">
            <v>FCA</v>
          </cell>
          <cell r="BE773" t="str">
            <v>Arvada</v>
          </cell>
          <cell r="BF773" t="str">
            <v>USA</v>
          </cell>
          <cell r="BH773" t="str">
            <v>WA</v>
          </cell>
          <cell r="BJ773">
            <v>41163</v>
          </cell>
          <cell r="BK773">
            <v>41170</v>
          </cell>
          <cell r="BL773">
            <v>41172</v>
          </cell>
          <cell r="BM773">
            <v>41184</v>
          </cell>
          <cell r="BN773">
            <v>41284</v>
          </cell>
          <cell r="BO773">
            <v>41291</v>
          </cell>
          <cell r="BP773" t="str">
            <v>x</v>
          </cell>
          <cell r="BQ773" t="str">
            <v>x</v>
          </cell>
          <cell r="BR773" t="str">
            <v>x</v>
          </cell>
          <cell r="BS773" t="str">
            <v>x</v>
          </cell>
          <cell r="BT773" t="str">
            <v>x</v>
          </cell>
          <cell r="BU773">
            <v>41369</v>
          </cell>
          <cell r="BV773">
            <v>41367</v>
          </cell>
          <cell r="BZ773" t="str">
            <v>x</v>
          </cell>
          <cell r="CA773" t="str">
            <v>x</v>
          </cell>
          <cell r="CB773" t="str">
            <v>X</v>
          </cell>
          <cell r="CC773">
            <v>1</v>
          </cell>
        </row>
        <row r="774">
          <cell r="B774" t="str">
            <v>C2151763-01</v>
          </cell>
          <cell r="C774" t="str">
            <v>Thomas Russell</v>
          </cell>
          <cell r="D774" t="str">
            <v>Kanous</v>
          </cell>
          <cell r="E774">
            <v>0</v>
          </cell>
          <cell r="G774" t="str">
            <v>NA</v>
          </cell>
          <cell r="H774" t="str">
            <v>Kursten</v>
          </cell>
          <cell r="I774" t="str">
            <v>293-13</v>
          </cell>
          <cell r="J774" t="str">
            <v>C-141</v>
          </cell>
          <cell r="L774" t="str">
            <v>Wesley</v>
          </cell>
          <cell r="M774">
            <v>1</v>
          </cell>
          <cell r="N774" t="str">
            <v>LMC311P</v>
          </cell>
          <cell r="O774">
            <v>138699</v>
          </cell>
          <cell r="Q774" t="str">
            <v>FLT</v>
          </cell>
          <cell r="R774" t="str">
            <v>CA</v>
          </cell>
          <cell r="S774" t="str">
            <v>N</v>
          </cell>
          <cell r="T774" t="str">
            <v>N</v>
          </cell>
          <cell r="V774">
            <v>41074</v>
          </cell>
          <cell r="W774">
            <v>41278</v>
          </cell>
          <cell r="X774">
            <v>41270</v>
          </cell>
          <cell r="Y774">
            <v>0</v>
          </cell>
          <cell r="Z774">
            <v>41081</v>
          </cell>
          <cell r="AA774">
            <v>41081</v>
          </cell>
          <cell r="AB774">
            <v>41088</v>
          </cell>
          <cell r="AC774">
            <v>41158</v>
          </cell>
          <cell r="AD774">
            <v>41172</v>
          </cell>
          <cell r="AE774">
            <v>41214</v>
          </cell>
          <cell r="AF774">
            <v>41218</v>
          </cell>
          <cell r="AH774">
            <v>41240</v>
          </cell>
          <cell r="AI774" t="str">
            <v>-</v>
          </cell>
          <cell r="AJ774">
            <v>103</v>
          </cell>
          <cell r="AK774">
            <v>28</v>
          </cell>
          <cell r="AR774">
            <v>41204</v>
          </cell>
          <cell r="AV774">
            <v>41212</v>
          </cell>
          <cell r="AX774">
            <v>41214</v>
          </cell>
          <cell r="AY774">
            <v>41270</v>
          </cell>
          <cell r="AZ774">
            <v>196</v>
          </cell>
          <cell r="BA774">
            <v>99</v>
          </cell>
          <cell r="BB774" t="str">
            <v>On-Time/Early</v>
          </cell>
          <cell r="BC774" t="str">
            <v/>
          </cell>
          <cell r="BD774" t="str">
            <v>EXW</v>
          </cell>
          <cell r="BE774" t="str">
            <v>ARVADA</v>
          </cell>
          <cell r="BF774" t="str">
            <v>USA</v>
          </cell>
          <cell r="BJ774">
            <v>41081</v>
          </cell>
          <cell r="BK774">
            <v>41088</v>
          </cell>
          <cell r="BL774">
            <v>41095</v>
          </cell>
          <cell r="BM774">
            <v>41102</v>
          </cell>
          <cell r="BN774">
            <v>41284</v>
          </cell>
          <cell r="BO774">
            <v>41291</v>
          </cell>
          <cell r="BP774" t="str">
            <v>-</v>
          </cell>
          <cell r="BQ774" t="str">
            <v>-</v>
          </cell>
          <cell r="BR774" t="str">
            <v>X</v>
          </cell>
          <cell r="BS774" t="str">
            <v>-</v>
          </cell>
          <cell r="BT774" t="str">
            <v>-</v>
          </cell>
          <cell r="BU774">
            <v>41297</v>
          </cell>
          <cell r="BV774">
            <v>41297</v>
          </cell>
          <cell r="BZ774" t="str">
            <v>-</v>
          </cell>
          <cell r="CA774" t="str">
            <v>-</v>
          </cell>
          <cell r="CB774" t="str">
            <v>X</v>
          </cell>
          <cell r="CC774">
            <v>1</v>
          </cell>
        </row>
        <row r="775">
          <cell r="B775" t="str">
            <v>A2189749-01</v>
          </cell>
          <cell r="C775" t="str">
            <v>Holly Refining &amp; Marketing</v>
          </cell>
          <cell r="D775" t="str">
            <v>Gonzales</v>
          </cell>
          <cell r="E775">
            <v>0</v>
          </cell>
          <cell r="G775" t="str">
            <v>NA</v>
          </cell>
          <cell r="H775" t="str">
            <v>Kursten</v>
          </cell>
          <cell r="I775">
            <v>139306</v>
          </cell>
          <cell r="J775" t="str">
            <v>006-PE-6</v>
          </cell>
          <cell r="M775">
            <v>1</v>
          </cell>
          <cell r="N775" t="str">
            <v>LMV801</v>
          </cell>
          <cell r="O775">
            <v>16168</v>
          </cell>
          <cell r="Q775" t="str">
            <v>STD</v>
          </cell>
          <cell r="R775" t="str">
            <v>PA</v>
          </cell>
          <cell r="S775" t="str">
            <v>N</v>
          </cell>
          <cell r="T775" t="str">
            <v>N</v>
          </cell>
          <cell r="U775">
            <v>41162</v>
          </cell>
          <cell r="V775">
            <v>41170</v>
          </cell>
          <cell r="W775">
            <v>41264</v>
          </cell>
          <cell r="X775">
            <v>41264</v>
          </cell>
          <cell r="Y775">
            <v>41169</v>
          </cell>
          <cell r="Z775">
            <v>41177</v>
          </cell>
          <cell r="AA775" t="str">
            <v>-</v>
          </cell>
          <cell r="AB775">
            <v>41177</v>
          </cell>
          <cell r="AC775">
            <v>41152</v>
          </cell>
          <cell r="AD775">
            <v>41166</v>
          </cell>
          <cell r="AE775">
            <v>41216</v>
          </cell>
          <cell r="AF775">
            <v>41219</v>
          </cell>
          <cell r="AH775">
            <v>41234</v>
          </cell>
          <cell r="AI775" t="str">
            <v>-</v>
          </cell>
          <cell r="AJ775">
            <v>36</v>
          </cell>
          <cell r="AK775">
            <v>13.428571428571429</v>
          </cell>
          <cell r="AL775">
            <v>0</v>
          </cell>
          <cell r="AN775">
            <v>0</v>
          </cell>
          <cell r="AV775">
            <v>41206</v>
          </cell>
          <cell r="AX775">
            <v>41214</v>
          </cell>
          <cell r="AY775">
            <v>41271</v>
          </cell>
          <cell r="AZ775">
            <v>101</v>
          </cell>
          <cell r="BA775">
            <v>27</v>
          </cell>
          <cell r="BB775" t="str">
            <v>On-Time/Early</v>
          </cell>
          <cell r="BC775" t="str">
            <v/>
          </cell>
          <cell r="BD775" t="str">
            <v>FOB</v>
          </cell>
          <cell r="BE775" t="str">
            <v>Arvada</v>
          </cell>
          <cell r="BF775" t="str">
            <v>USA</v>
          </cell>
          <cell r="BH775" t="str">
            <v>DK - Collect</v>
          </cell>
          <cell r="BJ775">
            <v>41177</v>
          </cell>
          <cell r="BK775">
            <v>41184</v>
          </cell>
          <cell r="BL775">
            <v>41184</v>
          </cell>
          <cell r="BM775">
            <v>41198</v>
          </cell>
          <cell r="BN775">
            <v>41278</v>
          </cell>
          <cell r="BO775">
            <v>41285</v>
          </cell>
          <cell r="BP775" t="str">
            <v>-</v>
          </cell>
          <cell r="BQ775" t="str">
            <v>-</v>
          </cell>
          <cell r="BR775" t="str">
            <v>X</v>
          </cell>
          <cell r="BS775" t="str">
            <v>-</v>
          </cell>
          <cell r="BT775" t="str">
            <v>-</v>
          </cell>
          <cell r="BU775">
            <v>41296</v>
          </cell>
          <cell r="BV775">
            <v>41296</v>
          </cell>
          <cell r="BZ775" t="str">
            <v>-</v>
          </cell>
          <cell r="CA775" t="str">
            <v>-</v>
          </cell>
          <cell r="CB775" t="str">
            <v>X</v>
          </cell>
          <cell r="CC775">
            <v>1</v>
          </cell>
        </row>
        <row r="776">
          <cell r="B776" t="str">
            <v>A2189894-01</v>
          </cell>
          <cell r="C776" t="str">
            <v>Holly Refining &amp; Marketing</v>
          </cell>
          <cell r="D776" t="str">
            <v>Gonzales</v>
          </cell>
          <cell r="E776">
            <v>0</v>
          </cell>
          <cell r="G776" t="str">
            <v>NA</v>
          </cell>
          <cell r="H776" t="str">
            <v>Kursten</v>
          </cell>
          <cell r="I776">
            <v>140060</v>
          </cell>
          <cell r="J776" t="str">
            <v>066-PE-23</v>
          </cell>
          <cell r="M776">
            <v>1</v>
          </cell>
          <cell r="N776" t="str">
            <v>LMV801</v>
          </cell>
          <cell r="O776">
            <v>16168</v>
          </cell>
          <cell r="Q776" t="str">
            <v>STD</v>
          </cell>
          <cell r="R776" t="str">
            <v>PA</v>
          </cell>
          <cell r="S776" t="str">
            <v>N</v>
          </cell>
          <cell r="T776" t="str">
            <v>N</v>
          </cell>
          <cell r="U776">
            <v>41162</v>
          </cell>
          <cell r="V776">
            <v>41170</v>
          </cell>
          <cell r="W776">
            <v>41264</v>
          </cell>
          <cell r="X776">
            <v>41264</v>
          </cell>
          <cell r="Y776">
            <v>41169</v>
          </cell>
          <cell r="Z776">
            <v>41177</v>
          </cell>
          <cell r="AA776" t="str">
            <v>-</v>
          </cell>
          <cell r="AB776">
            <v>41177</v>
          </cell>
          <cell r="AC776">
            <v>41152</v>
          </cell>
          <cell r="AD776">
            <v>41166</v>
          </cell>
          <cell r="AE776">
            <v>41216</v>
          </cell>
          <cell r="AF776">
            <v>41219</v>
          </cell>
          <cell r="AH776">
            <v>41234</v>
          </cell>
          <cell r="AI776" t="str">
            <v>-</v>
          </cell>
          <cell r="AJ776">
            <v>36</v>
          </cell>
          <cell r="AK776">
            <v>13.428571428571429</v>
          </cell>
          <cell r="AL776">
            <v>0</v>
          </cell>
          <cell r="AN776">
            <v>0</v>
          </cell>
          <cell r="AV776">
            <v>41206</v>
          </cell>
          <cell r="AX776">
            <v>41215</v>
          </cell>
          <cell r="AY776">
            <v>41271</v>
          </cell>
          <cell r="AZ776">
            <v>101</v>
          </cell>
          <cell r="BA776">
            <v>27</v>
          </cell>
          <cell r="BB776" t="str">
            <v>On-Time/Early</v>
          </cell>
          <cell r="BC776" t="str">
            <v/>
          </cell>
          <cell r="BD776" t="str">
            <v>FOB</v>
          </cell>
          <cell r="BE776" t="str">
            <v>Arvada</v>
          </cell>
          <cell r="BF776" t="str">
            <v>USA</v>
          </cell>
          <cell r="BH776" t="str">
            <v>DK - Collect</v>
          </cell>
          <cell r="BJ776">
            <v>41177</v>
          </cell>
          <cell r="BK776">
            <v>41184</v>
          </cell>
          <cell r="BL776">
            <v>41184</v>
          </cell>
          <cell r="BM776">
            <v>41198</v>
          </cell>
          <cell r="BN776">
            <v>41278</v>
          </cell>
          <cell r="BO776">
            <v>41285</v>
          </cell>
          <cell r="BP776" t="str">
            <v>-</v>
          </cell>
          <cell r="BQ776" t="str">
            <v>-</v>
          </cell>
          <cell r="BR776" t="str">
            <v>X</v>
          </cell>
          <cell r="BS776" t="str">
            <v>-</v>
          </cell>
          <cell r="BT776" t="str">
            <v>-</v>
          </cell>
          <cell r="BU776">
            <v>40932</v>
          </cell>
          <cell r="BV776">
            <v>40932</v>
          </cell>
          <cell r="BZ776" t="str">
            <v>-</v>
          </cell>
          <cell r="CA776" t="str">
            <v>-</v>
          </cell>
          <cell r="CB776" t="str">
            <v>X</v>
          </cell>
          <cell r="CC776">
            <v>1</v>
          </cell>
        </row>
        <row r="777">
          <cell r="B777" t="str">
            <v>A2189793-01</v>
          </cell>
          <cell r="C777" t="str">
            <v>Holly Refining &amp; Marketing</v>
          </cell>
          <cell r="D777" t="str">
            <v>Gonzales</v>
          </cell>
          <cell r="E777">
            <v>0</v>
          </cell>
          <cell r="G777" t="str">
            <v>NA</v>
          </cell>
          <cell r="H777" t="str">
            <v>Kursten</v>
          </cell>
          <cell r="I777">
            <v>140077</v>
          </cell>
          <cell r="J777" t="str">
            <v>066-PE-23A</v>
          </cell>
          <cell r="M777">
            <v>1</v>
          </cell>
          <cell r="N777" t="str">
            <v>LMV801</v>
          </cell>
          <cell r="O777">
            <v>16168</v>
          </cell>
          <cell r="Q777" t="str">
            <v>STD</v>
          </cell>
          <cell r="R777" t="str">
            <v>PA</v>
          </cell>
          <cell r="S777" t="str">
            <v>N</v>
          </cell>
          <cell r="T777" t="str">
            <v>N</v>
          </cell>
          <cell r="U777">
            <v>41162</v>
          </cell>
          <cell r="V777">
            <v>41170</v>
          </cell>
          <cell r="W777">
            <v>41264</v>
          </cell>
          <cell r="X777">
            <v>41264</v>
          </cell>
          <cell r="Y777">
            <v>41169</v>
          </cell>
          <cell r="Z777">
            <v>41177</v>
          </cell>
          <cell r="AA777" t="str">
            <v>-</v>
          </cell>
          <cell r="AB777">
            <v>41177</v>
          </cell>
          <cell r="AC777">
            <v>41152</v>
          </cell>
          <cell r="AD777">
            <v>41166</v>
          </cell>
          <cell r="AE777">
            <v>41216</v>
          </cell>
          <cell r="AF777">
            <v>41219</v>
          </cell>
          <cell r="AH777">
            <v>41234</v>
          </cell>
          <cell r="AI777" t="str">
            <v>-</v>
          </cell>
          <cell r="AJ777">
            <v>36</v>
          </cell>
          <cell r="AK777">
            <v>13.428571428571429</v>
          </cell>
          <cell r="AL777">
            <v>0</v>
          </cell>
          <cell r="AN777">
            <v>0</v>
          </cell>
          <cell r="AV777">
            <v>41206</v>
          </cell>
          <cell r="AX777">
            <v>41218</v>
          </cell>
          <cell r="AY777">
            <v>41270</v>
          </cell>
          <cell r="AZ777">
            <v>100</v>
          </cell>
          <cell r="BA777">
            <v>27</v>
          </cell>
          <cell r="BB777" t="str">
            <v>On-Time/Early</v>
          </cell>
          <cell r="BC777" t="str">
            <v/>
          </cell>
          <cell r="BD777" t="str">
            <v>FOB</v>
          </cell>
          <cell r="BE777" t="str">
            <v>Arvada</v>
          </cell>
          <cell r="BF777" t="str">
            <v>USA</v>
          </cell>
          <cell r="BH777" t="str">
            <v>DK - Collect</v>
          </cell>
          <cell r="BJ777">
            <v>41177</v>
          </cell>
          <cell r="BK777">
            <v>41184</v>
          </cell>
          <cell r="BL777">
            <v>41184</v>
          </cell>
          <cell r="BM777">
            <v>41198</v>
          </cell>
          <cell r="BN777">
            <v>41278</v>
          </cell>
          <cell r="BO777">
            <v>41285</v>
          </cell>
          <cell r="BP777" t="str">
            <v>-</v>
          </cell>
          <cell r="BQ777" t="str">
            <v>-</v>
          </cell>
          <cell r="BR777" t="str">
            <v>X</v>
          </cell>
          <cell r="BS777" t="str">
            <v>-</v>
          </cell>
          <cell r="BT777" t="str">
            <v>-</v>
          </cell>
          <cell r="BU777">
            <v>41298</v>
          </cell>
          <cell r="BV777">
            <v>41298</v>
          </cell>
          <cell r="BZ777" t="str">
            <v>-</v>
          </cell>
          <cell r="CA777" t="str">
            <v>-</v>
          </cell>
          <cell r="CB777" t="str">
            <v>X</v>
          </cell>
          <cell r="CC777">
            <v>1</v>
          </cell>
        </row>
        <row r="778">
          <cell r="B778" t="str">
            <v>A2189874-01</v>
          </cell>
          <cell r="C778" t="str">
            <v>Holly Refining &amp; Marketing</v>
          </cell>
          <cell r="D778" t="str">
            <v>Gonzales</v>
          </cell>
          <cell r="E778">
            <v>0</v>
          </cell>
          <cell r="G778" t="str">
            <v>NA</v>
          </cell>
          <cell r="H778" t="str">
            <v>Kursten</v>
          </cell>
          <cell r="I778">
            <v>139999</v>
          </cell>
          <cell r="J778" t="str">
            <v>006-PE-7</v>
          </cell>
          <cell r="M778">
            <v>1</v>
          </cell>
          <cell r="N778" t="str">
            <v>LMV801</v>
          </cell>
          <cell r="O778">
            <v>16168</v>
          </cell>
          <cell r="Q778" t="str">
            <v>STD</v>
          </cell>
          <cell r="R778" t="str">
            <v>PA</v>
          </cell>
          <cell r="S778" t="str">
            <v>N</v>
          </cell>
          <cell r="T778" t="str">
            <v>N</v>
          </cell>
          <cell r="U778">
            <v>41162</v>
          </cell>
          <cell r="V778">
            <v>41170</v>
          </cell>
          <cell r="W778">
            <v>41264</v>
          </cell>
          <cell r="X778">
            <v>41264</v>
          </cell>
          <cell r="Y778">
            <v>41169</v>
          </cell>
          <cell r="Z778">
            <v>41177</v>
          </cell>
          <cell r="AA778" t="str">
            <v>-</v>
          </cell>
          <cell r="AB778">
            <v>41177</v>
          </cell>
          <cell r="AC778">
            <v>41152</v>
          </cell>
          <cell r="AD778">
            <v>41166</v>
          </cell>
          <cell r="AE778">
            <v>41216</v>
          </cell>
          <cell r="AF778">
            <v>41219</v>
          </cell>
          <cell r="AH778">
            <v>41234</v>
          </cell>
          <cell r="AI778" t="str">
            <v>-</v>
          </cell>
          <cell r="AJ778">
            <v>36</v>
          </cell>
          <cell r="AK778">
            <v>13.428571428571429</v>
          </cell>
          <cell r="AL778">
            <v>0</v>
          </cell>
          <cell r="AN778">
            <v>0</v>
          </cell>
          <cell r="AV778">
            <v>41206</v>
          </cell>
          <cell r="AX778">
            <v>41218</v>
          </cell>
          <cell r="AY778">
            <v>41271</v>
          </cell>
          <cell r="AZ778">
            <v>101</v>
          </cell>
          <cell r="BA778">
            <v>27</v>
          </cell>
          <cell r="BB778" t="str">
            <v>On-Time/Early</v>
          </cell>
          <cell r="BC778" t="str">
            <v/>
          </cell>
          <cell r="BD778" t="str">
            <v>FOB</v>
          </cell>
          <cell r="BE778" t="str">
            <v>Arvada</v>
          </cell>
          <cell r="BF778" t="str">
            <v>USA</v>
          </cell>
          <cell r="BH778" t="str">
            <v>DK - Collect</v>
          </cell>
          <cell r="BJ778">
            <v>41177</v>
          </cell>
          <cell r="BK778">
            <v>41184</v>
          </cell>
          <cell r="BL778">
            <v>41184</v>
          </cell>
          <cell r="BM778">
            <v>41198</v>
          </cell>
          <cell r="BN778">
            <v>41278</v>
          </cell>
          <cell r="BO778">
            <v>41285</v>
          </cell>
          <cell r="BP778" t="str">
            <v>-</v>
          </cell>
          <cell r="BQ778" t="str">
            <v>-</v>
          </cell>
          <cell r="BR778" t="str">
            <v>X</v>
          </cell>
          <cell r="BS778" t="str">
            <v>-</v>
          </cell>
          <cell r="BT778" t="str">
            <v>-</v>
          </cell>
          <cell r="BU778">
            <v>41298</v>
          </cell>
          <cell r="BV778">
            <v>41298</v>
          </cell>
          <cell r="BZ778" t="str">
            <v>-</v>
          </cell>
          <cell r="CA778" t="str">
            <v>-</v>
          </cell>
          <cell r="CB778" t="str">
            <v>X</v>
          </cell>
          <cell r="CC778">
            <v>1</v>
          </cell>
        </row>
        <row r="779">
          <cell r="B779" t="str">
            <v>A2189853-01</v>
          </cell>
          <cell r="C779" t="str">
            <v>Holly Refining &amp; Marketing</v>
          </cell>
          <cell r="D779" t="str">
            <v>Gonzales</v>
          </cell>
          <cell r="E779">
            <v>0</v>
          </cell>
          <cell r="G779" t="str">
            <v>NA</v>
          </cell>
          <cell r="H779" t="str">
            <v>Kursten</v>
          </cell>
          <cell r="I779">
            <v>140001</v>
          </cell>
          <cell r="J779" t="str">
            <v>006-PE-25</v>
          </cell>
          <cell r="M779">
            <v>1</v>
          </cell>
          <cell r="N779" t="str">
            <v>LMV801</v>
          </cell>
          <cell r="O779">
            <v>23914</v>
          </cell>
          <cell r="Q779" t="str">
            <v>STD</v>
          </cell>
          <cell r="R779" t="str">
            <v>PA</v>
          </cell>
          <cell r="S779" t="str">
            <v>N</v>
          </cell>
          <cell r="T779" t="str">
            <v>N</v>
          </cell>
          <cell r="U779">
            <v>41162</v>
          </cell>
          <cell r="V779">
            <v>41170</v>
          </cell>
          <cell r="W779">
            <v>41264</v>
          </cell>
          <cell r="X779">
            <v>41264</v>
          </cell>
          <cell r="Y779">
            <v>41169</v>
          </cell>
          <cell r="Z779">
            <v>41177</v>
          </cell>
          <cell r="AA779" t="str">
            <v>-</v>
          </cell>
          <cell r="AB779">
            <v>41177</v>
          </cell>
          <cell r="AC779">
            <v>41152</v>
          </cell>
          <cell r="AD779">
            <v>41166</v>
          </cell>
          <cell r="AE779">
            <v>41216</v>
          </cell>
          <cell r="AF779">
            <v>41219</v>
          </cell>
          <cell r="AH779">
            <v>41234</v>
          </cell>
          <cell r="AI779" t="str">
            <v>-</v>
          </cell>
          <cell r="AJ779">
            <v>36</v>
          </cell>
          <cell r="AK779">
            <v>13.428571428571429</v>
          </cell>
          <cell r="AL779">
            <v>0</v>
          </cell>
          <cell r="AN779">
            <v>0</v>
          </cell>
          <cell r="AV779">
            <v>41207</v>
          </cell>
          <cell r="AX779">
            <v>41219</v>
          </cell>
          <cell r="AY779">
            <v>41264</v>
          </cell>
          <cell r="AZ779">
            <v>94</v>
          </cell>
          <cell r="BA779">
            <v>28</v>
          </cell>
          <cell r="BB779" t="str">
            <v>On-Time/Early</v>
          </cell>
          <cell r="BC779" t="str">
            <v/>
          </cell>
          <cell r="BD779" t="str">
            <v>FOB</v>
          </cell>
          <cell r="BE779" t="str">
            <v>Arvada</v>
          </cell>
          <cell r="BF779" t="str">
            <v>USA</v>
          </cell>
          <cell r="BH779" t="str">
            <v>DK - Collect</v>
          </cell>
          <cell r="BJ779">
            <v>41177</v>
          </cell>
          <cell r="BK779">
            <v>41184</v>
          </cell>
          <cell r="BL779">
            <v>41184</v>
          </cell>
          <cell r="BM779">
            <v>41198</v>
          </cell>
          <cell r="BN779">
            <v>41278</v>
          </cell>
          <cell r="BO779">
            <v>41285</v>
          </cell>
          <cell r="BP779" t="str">
            <v>-</v>
          </cell>
          <cell r="BQ779" t="str">
            <v>-</v>
          </cell>
          <cell r="BR779" t="str">
            <v>X</v>
          </cell>
          <cell r="BS779" t="str">
            <v>-</v>
          </cell>
          <cell r="BT779" t="str">
            <v>-</v>
          </cell>
          <cell r="BU779">
            <v>41298</v>
          </cell>
          <cell r="BV779">
            <v>41298</v>
          </cell>
          <cell r="BZ779" t="str">
            <v>-</v>
          </cell>
          <cell r="CA779" t="str">
            <v>-</v>
          </cell>
          <cell r="CB779" t="str">
            <v>X</v>
          </cell>
          <cell r="CC779">
            <v>1</v>
          </cell>
        </row>
        <row r="780">
          <cell r="B780" t="str">
            <v>A2189561-01</v>
          </cell>
          <cell r="C780" t="str">
            <v>Holly Refining &amp; Marketing</v>
          </cell>
          <cell r="D780" t="str">
            <v>Gonzales</v>
          </cell>
          <cell r="E780">
            <v>0</v>
          </cell>
          <cell r="G780" t="str">
            <v>NA</v>
          </cell>
          <cell r="H780" t="str">
            <v>Kursten</v>
          </cell>
          <cell r="I780">
            <v>139230</v>
          </cell>
          <cell r="J780" t="str">
            <v>006-PE-6A</v>
          </cell>
          <cell r="M780">
            <v>1</v>
          </cell>
          <cell r="N780" t="str">
            <v>LMV801</v>
          </cell>
          <cell r="O780">
            <v>16168</v>
          </cell>
          <cell r="Q780" t="str">
            <v>STD</v>
          </cell>
          <cell r="R780" t="str">
            <v>PA</v>
          </cell>
          <cell r="S780" t="str">
            <v>N</v>
          </cell>
          <cell r="T780" t="str">
            <v>N</v>
          </cell>
          <cell r="U780">
            <v>41162</v>
          </cell>
          <cell r="V780">
            <v>41169</v>
          </cell>
          <cell r="W780">
            <v>41264</v>
          </cell>
          <cell r="X780">
            <v>41264</v>
          </cell>
          <cell r="Y780">
            <v>0</v>
          </cell>
          <cell r="Z780">
            <v>41176</v>
          </cell>
          <cell r="AA780">
            <v>41176</v>
          </cell>
          <cell r="AB780">
            <v>41176</v>
          </cell>
          <cell r="AC780">
            <v>41152</v>
          </cell>
          <cell r="AD780">
            <v>41166</v>
          </cell>
          <cell r="AE780">
            <v>41216</v>
          </cell>
          <cell r="AF780">
            <v>41219</v>
          </cell>
          <cell r="AG780">
            <v>0</v>
          </cell>
          <cell r="AH780">
            <v>41234</v>
          </cell>
          <cell r="AI780" t="str">
            <v>-</v>
          </cell>
          <cell r="AJ780">
            <v>37</v>
          </cell>
          <cell r="AK780">
            <v>13.571428571428571</v>
          </cell>
          <cell r="AV780">
            <v>41198</v>
          </cell>
          <cell r="AX780">
            <v>41199</v>
          </cell>
          <cell r="AY780">
            <v>41253</v>
          </cell>
          <cell r="AZ780">
            <v>84</v>
          </cell>
          <cell r="BA780">
            <v>22</v>
          </cell>
          <cell r="BB780" t="str">
            <v>On-Time/Early</v>
          </cell>
          <cell r="BC780" t="str">
            <v/>
          </cell>
          <cell r="BD780" t="str">
            <v>FOB</v>
          </cell>
          <cell r="BE780" t="str">
            <v>Arvada</v>
          </cell>
          <cell r="BF780" t="str">
            <v>USA</v>
          </cell>
          <cell r="BH780" t="str">
            <v>DK - Collect</v>
          </cell>
          <cell r="BJ780">
            <v>41176</v>
          </cell>
          <cell r="BK780">
            <v>41183</v>
          </cell>
          <cell r="BL780">
            <v>41183</v>
          </cell>
          <cell r="BM780">
            <v>41197</v>
          </cell>
          <cell r="BN780">
            <v>41278</v>
          </cell>
          <cell r="BO780">
            <v>41285</v>
          </cell>
          <cell r="BP780" t="str">
            <v>-</v>
          </cell>
          <cell r="BQ780" t="str">
            <v>-</v>
          </cell>
          <cell r="BR780" t="str">
            <v>X</v>
          </cell>
          <cell r="BS780" t="str">
            <v>-</v>
          </cell>
          <cell r="BT780" t="str">
            <v>-</v>
          </cell>
          <cell r="BU780">
            <v>41288</v>
          </cell>
          <cell r="BV780">
            <v>41288</v>
          </cell>
          <cell r="BZ780" t="str">
            <v>-</v>
          </cell>
          <cell r="CA780" t="str">
            <v>-</v>
          </cell>
          <cell r="CB780" t="str">
            <v>X</v>
          </cell>
          <cell r="CC780">
            <v>1</v>
          </cell>
        </row>
        <row r="781">
          <cell r="B781" t="str">
            <v>A2186479-01-02</v>
          </cell>
          <cell r="C781" t="str">
            <v>Holly Refining &amp; Marketing</v>
          </cell>
          <cell r="D781" t="str">
            <v>Glynn</v>
          </cell>
          <cell r="G781" t="str">
            <v>NA</v>
          </cell>
          <cell r="H781" t="str">
            <v>Audrey</v>
          </cell>
          <cell r="I781">
            <v>134846</v>
          </cell>
          <cell r="J781">
            <v>0</v>
          </cell>
          <cell r="K781">
            <v>0</v>
          </cell>
          <cell r="M781">
            <v>2</v>
          </cell>
          <cell r="N781" t="str">
            <v>LMV322</v>
          </cell>
          <cell r="O781">
            <v>48704</v>
          </cell>
          <cell r="P781">
            <v>0</v>
          </cell>
          <cell r="Q781" t="str">
            <v>STD</v>
          </cell>
          <cell r="R781" t="str">
            <v>PB</v>
          </cell>
          <cell r="S781" t="str">
            <v>N</v>
          </cell>
          <cell r="T781" t="str">
            <v>N</v>
          </cell>
          <cell r="V781">
            <v>41162</v>
          </cell>
          <cell r="W781">
            <v>41271</v>
          </cell>
          <cell r="X781">
            <v>41264</v>
          </cell>
          <cell r="Y781">
            <v>0</v>
          </cell>
          <cell r="Z781">
            <v>41169</v>
          </cell>
          <cell r="AA781">
            <v>41169</v>
          </cell>
          <cell r="AB781">
            <v>41169</v>
          </cell>
          <cell r="AC781">
            <v>41152</v>
          </cell>
          <cell r="AD781">
            <v>41166</v>
          </cell>
          <cell r="AE781">
            <v>41216</v>
          </cell>
          <cell r="AF781">
            <v>41219</v>
          </cell>
          <cell r="AH781">
            <v>41234</v>
          </cell>
          <cell r="AI781" t="str">
            <v>-</v>
          </cell>
          <cell r="AJ781">
            <v>42</v>
          </cell>
          <cell r="AK781">
            <v>14.571428571428571</v>
          </cell>
          <cell r="AV781">
            <v>41185</v>
          </cell>
          <cell r="AX781">
            <v>41198</v>
          </cell>
          <cell r="AY781">
            <v>41261</v>
          </cell>
          <cell r="AZ781">
            <v>99</v>
          </cell>
          <cell r="BA781">
            <v>18</v>
          </cell>
          <cell r="BB781" t="str">
            <v>On-Time/Early</v>
          </cell>
          <cell r="BC781" t="str">
            <v/>
          </cell>
          <cell r="BD781" t="str">
            <v>FOB</v>
          </cell>
          <cell r="BE781" t="str">
            <v>Arvada</v>
          </cell>
          <cell r="BF781" t="str">
            <v>USA</v>
          </cell>
          <cell r="BH781" t="str">
            <v>DK</v>
          </cell>
          <cell r="BJ781">
            <v>41169</v>
          </cell>
          <cell r="BK781">
            <v>41176</v>
          </cell>
          <cell r="BL781">
            <v>41178</v>
          </cell>
          <cell r="BM781">
            <v>41190</v>
          </cell>
          <cell r="BN781">
            <v>41278</v>
          </cell>
          <cell r="BO781">
            <v>41285</v>
          </cell>
          <cell r="BP781" t="str">
            <v>x</v>
          </cell>
          <cell r="BQ781" t="str">
            <v>x</v>
          </cell>
          <cell r="BR781" t="str">
            <v>x</v>
          </cell>
          <cell r="BS781" t="str">
            <v>x</v>
          </cell>
          <cell r="BT781" t="str">
            <v>x</v>
          </cell>
          <cell r="BU781">
            <v>41304</v>
          </cell>
          <cell r="BV781">
            <v>41304</v>
          </cell>
          <cell r="BZ781" t="str">
            <v>x</v>
          </cell>
          <cell r="CA781" t="str">
            <v>x</v>
          </cell>
          <cell r="CB781" t="str">
            <v>X</v>
          </cell>
          <cell r="CC781">
            <v>1</v>
          </cell>
        </row>
        <row r="782">
          <cell r="B782" t="str">
            <v>A2182461-01-02</v>
          </cell>
          <cell r="C782" t="str">
            <v>Carl-Louis &amp; Company Inc.</v>
          </cell>
          <cell r="D782" t="str">
            <v>Kanous</v>
          </cell>
          <cell r="F782" t="str">
            <v>Miller</v>
          </cell>
          <cell r="G782" t="str">
            <v>-</v>
          </cell>
          <cell r="H782" t="str">
            <v>Kursten</v>
          </cell>
          <cell r="I782" t="str">
            <v>080112-2</v>
          </cell>
          <cell r="J782">
            <v>0</v>
          </cell>
          <cell r="K782">
            <v>0</v>
          </cell>
          <cell r="L782">
            <v>0</v>
          </cell>
          <cell r="M782">
            <v>2</v>
          </cell>
          <cell r="N782" t="str">
            <v>LMV-806</v>
          </cell>
          <cell r="O782">
            <v>21330</v>
          </cell>
          <cell r="P782">
            <v>0</v>
          </cell>
          <cell r="Q782" t="str">
            <v>FLT</v>
          </cell>
          <cell r="R782" t="str">
            <v>PA</v>
          </cell>
          <cell r="S782" t="str">
            <v>N</v>
          </cell>
          <cell r="T782" t="str">
            <v>N</v>
          </cell>
          <cell r="U782">
            <v>0</v>
          </cell>
          <cell r="V782">
            <v>41150</v>
          </cell>
          <cell r="W782">
            <v>41264</v>
          </cell>
          <cell r="X782">
            <v>41264</v>
          </cell>
          <cell r="Y782">
            <v>0</v>
          </cell>
          <cell r="Z782">
            <v>41157</v>
          </cell>
          <cell r="AA782">
            <v>41157</v>
          </cell>
          <cell r="AB782">
            <v>41157</v>
          </cell>
          <cell r="AC782">
            <v>41152</v>
          </cell>
          <cell r="AD782">
            <v>41166</v>
          </cell>
          <cell r="AE782">
            <v>41216</v>
          </cell>
          <cell r="AF782">
            <v>41219</v>
          </cell>
          <cell r="AH782">
            <v>41234</v>
          </cell>
          <cell r="AI782" t="str">
            <v>-</v>
          </cell>
          <cell r="AJ782">
            <v>50</v>
          </cell>
          <cell r="AK782">
            <v>16.285714285714285</v>
          </cell>
          <cell r="AV782">
            <v>41180</v>
          </cell>
          <cell r="AX782">
            <v>41193</v>
          </cell>
          <cell r="AY782">
            <v>41285</v>
          </cell>
          <cell r="AZ782">
            <v>135</v>
          </cell>
          <cell r="BA782">
            <v>23</v>
          </cell>
          <cell r="BB782" t="str">
            <v>On-Time/Early</v>
          </cell>
          <cell r="BC782" t="str">
            <v/>
          </cell>
          <cell r="BD782" t="str">
            <v>EXW</v>
          </cell>
          <cell r="BE782" t="str">
            <v>Arvada</v>
          </cell>
          <cell r="BF782" t="str">
            <v>USA</v>
          </cell>
          <cell r="BG782">
            <v>0</v>
          </cell>
          <cell r="BH782" t="str">
            <v>WA</v>
          </cell>
          <cell r="BJ782">
            <v>41157</v>
          </cell>
          <cell r="BK782">
            <v>41164</v>
          </cell>
          <cell r="BL782">
            <v>41164</v>
          </cell>
          <cell r="BM782">
            <v>41178</v>
          </cell>
          <cell r="BN782">
            <v>41278</v>
          </cell>
          <cell r="BO782">
            <v>41285</v>
          </cell>
          <cell r="BP782" t="str">
            <v>-</v>
          </cell>
          <cell r="BQ782" t="str">
            <v>-</v>
          </cell>
          <cell r="BR782" t="str">
            <v>X</v>
          </cell>
          <cell r="BS782" t="str">
            <v>-</v>
          </cell>
          <cell r="BT782" t="str">
            <v>-</v>
          </cell>
          <cell r="BU782">
            <v>41277</v>
          </cell>
          <cell r="BV782">
            <v>41277</v>
          </cell>
          <cell r="BZ782" t="str">
            <v>-</v>
          </cell>
          <cell r="CA782" t="str">
            <v>-</v>
          </cell>
          <cell r="CB782" t="str">
            <v>X</v>
          </cell>
          <cell r="CC782">
            <v>1</v>
          </cell>
        </row>
        <row r="783">
          <cell r="B783" t="str">
            <v>A2151659-01-03</v>
          </cell>
          <cell r="C783" t="str">
            <v>Linde Process Plants Inc.</v>
          </cell>
          <cell r="D783" t="str">
            <v>Boening</v>
          </cell>
          <cell r="E783">
            <v>0</v>
          </cell>
          <cell r="H783" t="str">
            <v>Audrey</v>
          </cell>
          <cell r="I783" t="str">
            <v>005 2PA0540</v>
          </cell>
          <cell r="J783">
            <v>0</v>
          </cell>
          <cell r="K783">
            <v>0</v>
          </cell>
          <cell r="L783">
            <v>0</v>
          </cell>
          <cell r="M783">
            <v>3</v>
          </cell>
          <cell r="N783" t="str">
            <v>LMV-311</v>
          </cell>
          <cell r="O783">
            <v>251671.35</v>
          </cell>
          <cell r="Q783" t="str">
            <v>MCPX</v>
          </cell>
          <cell r="R783" t="str">
            <v>PA</v>
          </cell>
          <cell r="S783" t="str">
            <v>Y</v>
          </cell>
          <cell r="T783" t="str">
            <v>N</v>
          </cell>
          <cell r="U783">
            <v>0</v>
          </cell>
          <cell r="V783">
            <v>41074</v>
          </cell>
          <cell r="W783">
            <v>41264</v>
          </cell>
          <cell r="X783">
            <v>41264</v>
          </cell>
          <cell r="Y783">
            <v>0</v>
          </cell>
          <cell r="Z783">
            <v>41081</v>
          </cell>
          <cell r="AA783">
            <v>0</v>
          </cell>
          <cell r="AB783">
            <v>41081</v>
          </cell>
          <cell r="AC783">
            <v>41152</v>
          </cell>
          <cell r="AD783">
            <v>41166</v>
          </cell>
          <cell r="AE783">
            <v>41216</v>
          </cell>
          <cell r="AF783">
            <v>41219</v>
          </cell>
          <cell r="AH783">
            <v>41234</v>
          </cell>
          <cell r="AI783" t="str">
            <v>-</v>
          </cell>
          <cell r="AJ783">
            <v>104</v>
          </cell>
          <cell r="AK783">
            <v>27.142857142857142</v>
          </cell>
          <cell r="AL783">
            <v>0</v>
          </cell>
          <cell r="AN783">
            <v>0</v>
          </cell>
          <cell r="AV783">
            <v>41208</v>
          </cell>
          <cell r="AX783">
            <v>41215</v>
          </cell>
          <cell r="AY783">
            <v>41272</v>
          </cell>
          <cell r="AZ783">
            <v>198</v>
          </cell>
          <cell r="BA783">
            <v>97</v>
          </cell>
          <cell r="BB783" t="str">
            <v>On-Time/Early</v>
          </cell>
          <cell r="BC783" t="str">
            <v/>
          </cell>
          <cell r="BD783" t="str">
            <v>FCA</v>
          </cell>
          <cell r="BE783" t="str">
            <v>ARVADA</v>
          </cell>
          <cell r="BF783" t="str">
            <v>USA</v>
          </cell>
          <cell r="BG783">
            <v>0</v>
          </cell>
          <cell r="BH783" t="str">
            <v>SI</v>
          </cell>
          <cell r="BJ783">
            <v>41081</v>
          </cell>
          <cell r="BK783">
            <v>41088</v>
          </cell>
          <cell r="BL783">
            <v>41088</v>
          </cell>
          <cell r="BM783">
            <v>41102</v>
          </cell>
          <cell r="BN783">
            <v>41278</v>
          </cell>
          <cell r="BO783">
            <v>41285</v>
          </cell>
          <cell r="BP783" t="str">
            <v>x</v>
          </cell>
          <cell r="BQ783" t="str">
            <v>x</v>
          </cell>
          <cell r="BR783" t="str">
            <v>x</v>
          </cell>
          <cell r="BS783" t="str">
            <v>x</v>
          </cell>
          <cell r="BT783" t="str">
            <v>x</v>
          </cell>
          <cell r="BU783">
            <v>41284</v>
          </cell>
          <cell r="BV783">
            <v>41291</v>
          </cell>
          <cell r="BZ783" t="str">
            <v>x</v>
          </cell>
          <cell r="CA783" t="str">
            <v>x</v>
          </cell>
          <cell r="CB783" t="str">
            <v>X</v>
          </cell>
          <cell r="CC783">
            <v>1</v>
          </cell>
        </row>
        <row r="784">
          <cell r="B784" t="str">
            <v>A2190657-01-02</v>
          </cell>
          <cell r="C784" t="str">
            <v>Eastman Chemical</v>
          </cell>
          <cell r="D784" t="str">
            <v>McKechnie</v>
          </cell>
          <cell r="E784">
            <v>0</v>
          </cell>
          <cell r="F784" t="str">
            <v>Miller</v>
          </cell>
          <cell r="G784" t="str">
            <v>-</v>
          </cell>
          <cell r="H784" t="str">
            <v>Kursten</v>
          </cell>
          <cell r="I784">
            <v>42011493</v>
          </cell>
          <cell r="J784" t="str">
            <v>60-GA-1001A/B</v>
          </cell>
          <cell r="M784">
            <v>2</v>
          </cell>
          <cell r="N784" t="str">
            <v>LMV801</v>
          </cell>
          <cell r="O784">
            <v>50518</v>
          </cell>
          <cell r="Q784" t="str">
            <v>FLT</v>
          </cell>
          <cell r="R784" t="str">
            <v>PA</v>
          </cell>
          <cell r="S784" t="str">
            <v>N</v>
          </cell>
          <cell r="T784" t="str">
            <v>N</v>
          </cell>
          <cell r="U784">
            <v>41165</v>
          </cell>
          <cell r="V784">
            <v>41171</v>
          </cell>
          <cell r="W784">
            <v>41264</v>
          </cell>
          <cell r="X784">
            <v>41274</v>
          </cell>
          <cell r="Y784">
            <v>41169</v>
          </cell>
          <cell r="Z784">
            <v>41178</v>
          </cell>
          <cell r="AA784" t="str">
            <v>-</v>
          </cell>
          <cell r="AB784">
            <v>41178</v>
          </cell>
          <cell r="AC784">
            <v>41162</v>
          </cell>
          <cell r="AD784">
            <v>41176</v>
          </cell>
          <cell r="AE784">
            <v>41216</v>
          </cell>
          <cell r="AF784">
            <v>41219</v>
          </cell>
          <cell r="AH784">
            <v>41244</v>
          </cell>
          <cell r="AI784" t="str">
            <v>-</v>
          </cell>
          <cell r="AJ784">
            <v>35</v>
          </cell>
          <cell r="AK784">
            <v>14.714285714285714</v>
          </cell>
          <cell r="AL784">
            <v>0</v>
          </cell>
          <cell r="AN784">
            <v>0</v>
          </cell>
          <cell r="AV784">
            <v>41215</v>
          </cell>
          <cell r="AX784">
            <v>41220</v>
          </cell>
          <cell r="AY784">
            <v>41271</v>
          </cell>
          <cell r="AZ784">
            <v>100</v>
          </cell>
          <cell r="BA784">
            <v>33</v>
          </cell>
          <cell r="BB784" t="str">
            <v>On-Time/Early</v>
          </cell>
          <cell r="BC784" t="str">
            <v/>
          </cell>
          <cell r="BD784" t="str">
            <v>FCA</v>
          </cell>
          <cell r="BE784" t="str">
            <v>Arvada</v>
          </cell>
          <cell r="BF784" t="str">
            <v>USA</v>
          </cell>
          <cell r="BJ784">
            <v>41178</v>
          </cell>
          <cell r="BK784">
            <v>41185</v>
          </cell>
          <cell r="BL784">
            <v>41185</v>
          </cell>
          <cell r="BM784">
            <v>41199</v>
          </cell>
          <cell r="BN784">
            <v>41288</v>
          </cell>
          <cell r="BO784">
            <v>41295</v>
          </cell>
          <cell r="BP784" t="str">
            <v>-</v>
          </cell>
          <cell r="BQ784" t="str">
            <v>-</v>
          </cell>
          <cell r="BR784" t="str">
            <v>X</v>
          </cell>
          <cell r="BS784" t="str">
            <v>-</v>
          </cell>
          <cell r="BT784" t="str">
            <v>-</v>
          </cell>
          <cell r="BU784">
            <v>40937</v>
          </cell>
          <cell r="BV784">
            <v>41303</v>
          </cell>
          <cell r="BZ784" t="str">
            <v>-</v>
          </cell>
          <cell r="CA784" t="str">
            <v>-</v>
          </cell>
          <cell r="CB784" t="str">
            <v>X</v>
          </cell>
          <cell r="CC784">
            <v>1</v>
          </cell>
        </row>
        <row r="785">
          <cell r="B785" t="str">
            <v>A2197051-01-02</v>
          </cell>
          <cell r="C785" t="str">
            <v>US Oil &amp; Refining</v>
          </cell>
          <cell r="D785" t="str">
            <v>Kanous</v>
          </cell>
          <cell r="E785">
            <v>0</v>
          </cell>
          <cell r="F785" t="str">
            <v>Miller</v>
          </cell>
          <cell r="G785" t="str">
            <v>-</v>
          </cell>
          <cell r="H785" t="str">
            <v>Kursten</v>
          </cell>
          <cell r="I785">
            <v>150573</v>
          </cell>
          <cell r="J785" t="str">
            <v>P-9/P-17</v>
          </cell>
          <cell r="M785">
            <v>2</v>
          </cell>
          <cell r="N785" t="str">
            <v>LMV801</v>
          </cell>
          <cell r="O785">
            <v>36088</v>
          </cell>
          <cell r="Q785" t="str">
            <v>FLT</v>
          </cell>
          <cell r="R785" t="str">
            <v>PA</v>
          </cell>
          <cell r="S785" t="str">
            <v>N</v>
          </cell>
          <cell r="T785" t="str">
            <v>N</v>
          </cell>
          <cell r="U785">
            <v>41184</v>
          </cell>
          <cell r="V785">
            <v>41186</v>
          </cell>
          <cell r="W785">
            <v>41274</v>
          </cell>
          <cell r="X785">
            <v>41285</v>
          </cell>
          <cell r="Y785">
            <v>41186</v>
          </cell>
          <cell r="Z785">
            <v>41193</v>
          </cell>
          <cell r="AA785">
            <v>41193</v>
          </cell>
          <cell r="AB785">
            <v>41193</v>
          </cell>
          <cell r="AC785">
            <v>41173</v>
          </cell>
          <cell r="AD785">
            <v>41187</v>
          </cell>
          <cell r="AE785">
            <v>41217</v>
          </cell>
          <cell r="AF785">
            <v>41220</v>
          </cell>
          <cell r="AH785">
            <v>41255</v>
          </cell>
          <cell r="AI785" t="str">
            <v>-</v>
          </cell>
          <cell r="AJ785">
            <v>25</v>
          </cell>
          <cell r="AK785">
            <v>14.142857142857142</v>
          </cell>
          <cell r="AL785">
            <v>0</v>
          </cell>
          <cell r="AN785">
            <v>0</v>
          </cell>
          <cell r="AV785">
            <v>41213</v>
          </cell>
          <cell r="AX785">
            <v>41221</v>
          </cell>
          <cell r="AY785">
            <v>41282</v>
          </cell>
          <cell r="AZ785">
            <v>96</v>
          </cell>
          <cell r="BA785">
            <v>20</v>
          </cell>
          <cell r="BB785" t="str">
            <v>On-Time/Early</v>
          </cell>
          <cell r="BC785" t="str">
            <v/>
          </cell>
          <cell r="BJ785">
            <v>41193</v>
          </cell>
          <cell r="BK785">
            <v>41200</v>
          </cell>
          <cell r="BL785">
            <v>41200</v>
          </cell>
          <cell r="BM785">
            <v>41214</v>
          </cell>
          <cell r="BN785">
            <v>41299</v>
          </cell>
          <cell r="BO785">
            <v>41306</v>
          </cell>
          <cell r="BP785" t="str">
            <v>-</v>
          </cell>
          <cell r="BQ785" t="str">
            <v>-</v>
          </cell>
          <cell r="BR785" t="str">
            <v>X</v>
          </cell>
          <cell r="BS785" t="str">
            <v>-</v>
          </cell>
          <cell r="BT785" t="str">
            <v>-</v>
          </cell>
          <cell r="BU785">
            <v>41297</v>
          </cell>
          <cell r="BV785">
            <v>41297</v>
          </cell>
          <cell r="BZ785" t="str">
            <v>-</v>
          </cell>
          <cell r="CA785" t="str">
            <v>-</v>
          </cell>
          <cell r="CB785" t="str">
            <v>X</v>
          </cell>
          <cell r="CC785">
            <v>1</v>
          </cell>
        </row>
        <row r="786">
          <cell r="B786" t="str">
            <v>C2185810-01</v>
          </cell>
          <cell r="C786" t="str">
            <v>Exterran</v>
          </cell>
          <cell r="D786" t="str">
            <v>Fox</v>
          </cell>
          <cell r="G786" t="str">
            <v>NA</v>
          </cell>
          <cell r="H786" t="str">
            <v>Kursten</v>
          </cell>
          <cell r="I786">
            <v>5390468</v>
          </cell>
          <cell r="J786" t="str">
            <v>US-107202</v>
          </cell>
          <cell r="K786">
            <v>0</v>
          </cell>
          <cell r="M786">
            <v>1</v>
          </cell>
          <cell r="N786" t="str">
            <v>LMC311F</v>
          </cell>
          <cell r="O786">
            <v>162951</v>
          </cell>
          <cell r="P786">
            <v>0</v>
          </cell>
          <cell r="Q786" t="str">
            <v>STD</v>
          </cell>
          <cell r="R786" t="str">
            <v>CA</v>
          </cell>
          <cell r="S786" t="str">
            <v>N</v>
          </cell>
          <cell r="T786" t="str">
            <v>N</v>
          </cell>
          <cell r="V786">
            <v>41159</v>
          </cell>
          <cell r="W786">
            <v>41281</v>
          </cell>
          <cell r="X786">
            <v>41264</v>
          </cell>
          <cell r="Y786">
            <v>0</v>
          </cell>
          <cell r="Z786">
            <v>41166</v>
          </cell>
          <cell r="AA786">
            <v>41166</v>
          </cell>
          <cell r="AB786">
            <v>41173</v>
          </cell>
          <cell r="AC786">
            <v>41152</v>
          </cell>
          <cell r="AD786">
            <v>41166</v>
          </cell>
          <cell r="AE786">
            <v>41217</v>
          </cell>
          <cell r="AF786">
            <v>41221</v>
          </cell>
          <cell r="AG786">
            <v>41228</v>
          </cell>
          <cell r="AH786">
            <v>41234</v>
          </cell>
          <cell r="AI786" t="str">
            <v>-</v>
          </cell>
          <cell r="AJ786">
            <v>45</v>
          </cell>
          <cell r="AK786">
            <v>15</v>
          </cell>
          <cell r="AR786">
            <v>41205</v>
          </cell>
          <cell r="AS786">
            <v>41214</v>
          </cell>
          <cell r="AV786">
            <v>41229</v>
          </cell>
          <cell r="AX786">
            <v>41241</v>
          </cell>
          <cell r="AY786">
            <v>41271</v>
          </cell>
          <cell r="AZ786">
            <v>112</v>
          </cell>
          <cell r="BA786">
            <v>51</v>
          </cell>
          <cell r="BB786" t="str">
            <v>Late</v>
          </cell>
          <cell r="BC786" t="str">
            <v/>
          </cell>
          <cell r="BD786" t="str">
            <v>FOB</v>
          </cell>
          <cell r="BE786" t="str">
            <v>Arvada</v>
          </cell>
          <cell r="BF786" t="str">
            <v>USA</v>
          </cell>
          <cell r="BH786" t="str">
            <v>DL</v>
          </cell>
          <cell r="BJ786">
            <v>41166</v>
          </cell>
          <cell r="BK786">
            <v>41173</v>
          </cell>
          <cell r="BL786">
            <v>41180</v>
          </cell>
          <cell r="BM786">
            <v>41187</v>
          </cell>
          <cell r="BN786">
            <v>41278</v>
          </cell>
          <cell r="BO786">
            <v>41285</v>
          </cell>
          <cell r="BP786" t="str">
            <v>-</v>
          </cell>
          <cell r="BQ786" t="str">
            <v>-</v>
          </cell>
          <cell r="BR786" t="str">
            <v>X</v>
          </cell>
          <cell r="BS786" t="str">
            <v>-</v>
          </cell>
          <cell r="BT786" t="str">
            <v>-</v>
          </cell>
          <cell r="BU786">
            <v>41306</v>
          </cell>
          <cell r="BV786">
            <v>41306</v>
          </cell>
          <cell r="BZ786" t="str">
            <v>-</v>
          </cell>
          <cell r="CA786" t="str">
            <v>-</v>
          </cell>
          <cell r="CB786" t="str">
            <v>X</v>
          </cell>
          <cell r="CC786">
            <v>1</v>
          </cell>
        </row>
        <row r="787">
          <cell r="B787" t="str">
            <v>C2130652-01</v>
          </cell>
          <cell r="C787" t="str">
            <v>Thomas Russell</v>
          </cell>
          <cell r="D787" t="str">
            <v>Wesley</v>
          </cell>
          <cell r="E787">
            <v>0</v>
          </cell>
          <cell r="G787" t="str">
            <v>NA</v>
          </cell>
          <cell r="H787" t="str">
            <v>Kursten</v>
          </cell>
          <cell r="I787" t="str">
            <v>284-12</v>
          </cell>
          <cell r="J787" t="str">
            <v>C-141</v>
          </cell>
          <cell r="M787">
            <v>1</v>
          </cell>
          <cell r="N787" t="str">
            <v>LMC311P</v>
          </cell>
          <cell r="O787">
            <v>131109</v>
          </cell>
          <cell r="Q787" t="str">
            <v>FLT</v>
          </cell>
          <cell r="R787" t="str">
            <v>CA</v>
          </cell>
          <cell r="S787" t="str">
            <v>N</v>
          </cell>
          <cell r="T787" t="str">
            <v>N</v>
          </cell>
          <cell r="V787">
            <v>41023</v>
          </cell>
          <cell r="W787">
            <v>41281</v>
          </cell>
          <cell r="X787">
            <v>41281</v>
          </cell>
          <cell r="Y787">
            <v>0</v>
          </cell>
          <cell r="Z787">
            <v>41030</v>
          </cell>
          <cell r="AA787">
            <v>41030</v>
          </cell>
          <cell r="AB787">
            <v>41037</v>
          </cell>
          <cell r="AC787">
            <v>41169</v>
          </cell>
          <cell r="AD787">
            <v>41183</v>
          </cell>
          <cell r="AE787">
            <v>41217</v>
          </cell>
          <cell r="AF787">
            <v>41221</v>
          </cell>
          <cell r="AH787">
            <v>41251</v>
          </cell>
          <cell r="AI787" t="str">
            <v>-</v>
          </cell>
          <cell r="AJ787">
            <v>143</v>
          </cell>
          <cell r="AK787">
            <v>36.857142857142854</v>
          </cell>
          <cell r="AL787">
            <v>0</v>
          </cell>
          <cell r="AN787">
            <v>0</v>
          </cell>
          <cell r="AR787">
            <v>41187</v>
          </cell>
          <cell r="AS787">
            <v>41208</v>
          </cell>
          <cell r="AV787">
            <v>41208</v>
          </cell>
          <cell r="AX787">
            <v>41218</v>
          </cell>
          <cell r="AY787">
            <v>41264</v>
          </cell>
          <cell r="AZ787">
            <v>241</v>
          </cell>
          <cell r="BA787">
            <v>134</v>
          </cell>
          <cell r="BB787" t="str">
            <v>On-Time/Early</v>
          </cell>
          <cell r="BC787" t="str">
            <v/>
          </cell>
          <cell r="BD787" t="str">
            <v>FCA</v>
          </cell>
          <cell r="BE787" t="str">
            <v>ARVADA</v>
          </cell>
          <cell r="BF787" t="str">
            <v>USA</v>
          </cell>
          <cell r="BH787" t="str">
            <v>DI</v>
          </cell>
          <cell r="BJ787">
            <v>41030</v>
          </cell>
          <cell r="BK787">
            <v>41037</v>
          </cell>
          <cell r="BL787">
            <v>41044</v>
          </cell>
          <cell r="BM787">
            <v>41051</v>
          </cell>
          <cell r="BN787">
            <v>41295</v>
          </cell>
          <cell r="BO787">
            <v>41302</v>
          </cell>
          <cell r="BP787" t="str">
            <v>-</v>
          </cell>
          <cell r="BQ787" t="str">
            <v>-</v>
          </cell>
          <cell r="BR787" t="str">
            <v>X</v>
          </cell>
          <cell r="BS787" t="str">
            <v>-</v>
          </cell>
          <cell r="BT787" t="str">
            <v>-</v>
          </cell>
          <cell r="BU787">
            <v>41282</v>
          </cell>
          <cell r="BV787">
            <v>41282</v>
          </cell>
          <cell r="BZ787" t="str">
            <v>-</v>
          </cell>
          <cell r="CA787" t="str">
            <v>-</v>
          </cell>
          <cell r="CB787" t="str">
            <v>X</v>
          </cell>
          <cell r="CC787">
            <v>1</v>
          </cell>
        </row>
        <row r="788">
          <cell r="B788" t="str">
            <v>A2207904-01</v>
          </cell>
          <cell r="C788" t="str">
            <v>Airgas Specialty Gases, Inc.</v>
          </cell>
          <cell r="D788" t="str">
            <v>Kanous</v>
          </cell>
          <cell r="E788">
            <v>0</v>
          </cell>
          <cell r="F788" t="str">
            <v>Miller</v>
          </cell>
          <cell r="G788" t="str">
            <v>-</v>
          </cell>
          <cell r="H788" t="str">
            <v>Madeleine</v>
          </cell>
          <cell r="I788" t="str">
            <v>124-CSJY+FY13</v>
          </cell>
          <cell r="J788" t="str">
            <v>P1-101</v>
          </cell>
          <cell r="M788">
            <v>1</v>
          </cell>
          <cell r="N788" t="str">
            <v>LMV801</v>
          </cell>
          <cell r="O788">
            <v>40713</v>
          </cell>
          <cell r="Q788" t="str">
            <v>FLT</v>
          </cell>
          <cell r="R788" t="str">
            <v>P7</v>
          </cell>
          <cell r="S788" t="str">
            <v>N</v>
          </cell>
          <cell r="T788" t="str">
            <v>N</v>
          </cell>
          <cell r="U788">
            <v>41212</v>
          </cell>
          <cell r="V788">
            <v>41213</v>
          </cell>
          <cell r="W788">
            <v>41262</v>
          </cell>
          <cell r="X788">
            <v>41262</v>
          </cell>
          <cell r="Y788">
            <v>41213</v>
          </cell>
          <cell r="Z788">
            <v>41220</v>
          </cell>
          <cell r="AA788">
            <v>41220</v>
          </cell>
          <cell r="AB788">
            <v>41216.5</v>
          </cell>
          <cell r="AC788">
            <v>41262</v>
          </cell>
          <cell r="AD788">
            <v>41262</v>
          </cell>
          <cell r="AE788">
            <v>41221.75</v>
          </cell>
          <cell r="AF788">
            <v>41223.5</v>
          </cell>
          <cell r="AH788">
            <v>41232</v>
          </cell>
          <cell r="AI788" t="str">
            <v>-</v>
          </cell>
          <cell r="AJ788">
            <v>8</v>
          </cell>
          <cell r="AK788">
            <v>7</v>
          </cell>
          <cell r="AV788">
            <v>41215</v>
          </cell>
          <cell r="AX788">
            <v>41220</v>
          </cell>
          <cell r="AY788">
            <v>41271</v>
          </cell>
          <cell r="AZ788">
            <v>58</v>
          </cell>
          <cell r="BA788">
            <v>3</v>
          </cell>
          <cell r="BB788" t="str">
            <v>On-Time/Early</v>
          </cell>
          <cell r="BC788" t="str">
            <v/>
          </cell>
          <cell r="BD788" t="str">
            <v>EXW</v>
          </cell>
          <cell r="BE788" t="str">
            <v>Arvada</v>
          </cell>
          <cell r="BF788" t="str">
            <v>USA</v>
          </cell>
          <cell r="BJ788">
            <v>41220</v>
          </cell>
          <cell r="BK788">
            <v>41227</v>
          </cell>
          <cell r="BL788">
            <v>41218.5</v>
          </cell>
          <cell r="BM788">
            <v>41241</v>
          </cell>
          <cell r="BN788">
            <v>41276</v>
          </cell>
          <cell r="BO788">
            <v>41283</v>
          </cell>
          <cell r="BP788" t="str">
            <v>-</v>
          </cell>
          <cell r="BQ788" t="str">
            <v>-</v>
          </cell>
          <cell r="BR788" t="str">
            <v>-</v>
          </cell>
          <cell r="BS788" t="str">
            <v>-</v>
          </cell>
          <cell r="BT788" t="str">
            <v>-</v>
          </cell>
          <cell r="BU788">
            <v>41282</v>
          </cell>
          <cell r="BV788">
            <v>41282</v>
          </cell>
          <cell r="BZ788" t="str">
            <v>-</v>
          </cell>
          <cell r="CA788" t="str">
            <v>-</v>
          </cell>
          <cell r="CB788" t="str">
            <v>X</v>
          </cell>
          <cell r="CC788">
            <v>1</v>
          </cell>
        </row>
        <row r="789">
          <cell r="B789" t="str">
            <v>H2146514-01-03</v>
          </cell>
          <cell r="C789" t="str">
            <v>BP American/Zhuhai Chemical</v>
          </cell>
          <cell r="D789" t="str">
            <v>Sidelko</v>
          </cell>
          <cell r="E789">
            <v>0</v>
          </cell>
          <cell r="F789" t="str">
            <v>Carlon</v>
          </cell>
          <cell r="H789" t="str">
            <v>Nancy</v>
          </cell>
          <cell r="I789" t="str">
            <v>xxx</v>
          </cell>
          <cell r="M789">
            <v>3</v>
          </cell>
          <cell r="N789" t="str">
            <v>HMP7000</v>
          </cell>
          <cell r="O789">
            <v>5788144</v>
          </cell>
          <cell r="P789" t="str">
            <v>PP</v>
          </cell>
          <cell r="Q789" t="str">
            <v>CPX</v>
          </cell>
          <cell r="R789" t="str">
            <v>HMP</v>
          </cell>
          <cell r="V789">
            <v>41060</v>
          </cell>
          <cell r="W789">
            <v>41411</v>
          </cell>
          <cell r="X789">
            <v>41537</v>
          </cell>
          <cell r="Y789">
            <v>0</v>
          </cell>
          <cell r="Z789">
            <v>41067</v>
          </cell>
          <cell r="AA789">
            <v>41067</v>
          </cell>
          <cell r="AB789">
            <v>41067</v>
          </cell>
          <cell r="AC789">
            <v>41257</v>
          </cell>
          <cell r="AD789">
            <v>41285</v>
          </cell>
          <cell r="AE789">
            <v>41211</v>
          </cell>
          <cell r="AF789">
            <v>41225</v>
          </cell>
          <cell r="AH789">
            <v>41507</v>
          </cell>
          <cell r="AI789">
            <v>41383</v>
          </cell>
          <cell r="AJ789">
            <v>118</v>
          </cell>
          <cell r="AK789">
            <v>68.142857142857139</v>
          </cell>
          <cell r="AV789">
            <v>41276</v>
          </cell>
          <cell r="AW789">
            <v>41319</v>
          </cell>
          <cell r="AX789">
            <v>41285</v>
          </cell>
          <cell r="AY789">
            <v>41540</v>
          </cell>
          <cell r="AZ789">
            <v>480</v>
          </cell>
          <cell r="BA789">
            <v>155</v>
          </cell>
          <cell r="BB789" t="str">
            <v>Late</v>
          </cell>
          <cell r="BC789" t="str">
            <v/>
          </cell>
          <cell r="BJ789">
            <v>41067</v>
          </cell>
          <cell r="BK789">
            <v>41074</v>
          </cell>
          <cell r="BL789">
            <v>41081</v>
          </cell>
          <cell r="BM789">
            <v>41088</v>
          </cell>
          <cell r="BN789">
            <v>41579</v>
          </cell>
          <cell r="BO789">
            <v>41586</v>
          </cell>
          <cell r="BP789" t="str">
            <v>X</v>
          </cell>
          <cell r="BQ789" t="str">
            <v>X</v>
          </cell>
          <cell r="BR789" t="str">
            <v>10-8-12 - 11-1-12</v>
          </cell>
          <cell r="BS789">
            <v>41220</v>
          </cell>
          <cell r="BT789" t="str">
            <v>X</v>
          </cell>
          <cell r="BU789">
            <v>217</v>
          </cell>
          <cell r="BV789">
            <v>210</v>
          </cell>
          <cell r="BZ789" t="str">
            <v>8-29-13 - 1-31-13</v>
          </cell>
          <cell r="CA789">
            <v>41232</v>
          </cell>
          <cell r="CB789">
            <v>0</v>
          </cell>
          <cell r="CC789">
            <v>1</v>
          </cell>
        </row>
        <row r="790">
          <cell r="B790" t="str">
            <v>A2209747-01</v>
          </cell>
          <cell r="C790" t="str">
            <v>BASF/ Delta Process</v>
          </cell>
          <cell r="D790" t="str">
            <v>Kanous</v>
          </cell>
          <cell r="E790">
            <v>0</v>
          </cell>
          <cell r="F790" t="str">
            <v>Miller</v>
          </cell>
          <cell r="G790" t="str">
            <v>-</v>
          </cell>
          <cell r="H790" t="str">
            <v>Kursten</v>
          </cell>
          <cell r="I790" t="str">
            <v>082326</v>
          </cell>
          <cell r="J790" t="str">
            <v>P-2862B</v>
          </cell>
          <cell r="M790">
            <v>1</v>
          </cell>
          <cell r="N790" t="str">
            <v>LMV311</v>
          </cell>
          <cell r="O790">
            <v>27802</v>
          </cell>
          <cell r="Q790" t="str">
            <v>FLT</v>
          </cell>
          <cell r="R790" t="str">
            <v>P7</v>
          </cell>
          <cell r="S790" t="str">
            <v>N</v>
          </cell>
          <cell r="T790" t="str">
            <v>Y</v>
          </cell>
          <cell r="U790">
            <v>41218</v>
          </cell>
          <cell r="V790">
            <v>41219</v>
          </cell>
          <cell r="W790">
            <v>41264</v>
          </cell>
          <cell r="X790">
            <v>41264</v>
          </cell>
          <cell r="Y790">
            <v>41218</v>
          </cell>
          <cell r="Z790">
            <v>41226</v>
          </cell>
          <cell r="AA790">
            <v>41226</v>
          </cell>
          <cell r="AB790">
            <v>41222.5</v>
          </cell>
          <cell r="AC790">
            <v>41264</v>
          </cell>
          <cell r="AD790">
            <v>41264</v>
          </cell>
          <cell r="AE790">
            <v>41223.75</v>
          </cell>
          <cell r="AF790">
            <v>41225.5</v>
          </cell>
          <cell r="AH790">
            <v>41234</v>
          </cell>
          <cell r="AI790" t="str">
            <v>-</v>
          </cell>
          <cell r="AJ790">
            <v>5</v>
          </cell>
          <cell r="AK790">
            <v>6.4285714285714288</v>
          </cell>
          <cell r="AL790">
            <v>41219</v>
          </cell>
          <cell r="AV790">
            <v>41225</v>
          </cell>
          <cell r="AX790">
            <v>41229</v>
          </cell>
          <cell r="AY790">
            <v>41265</v>
          </cell>
          <cell r="AZ790">
            <v>46</v>
          </cell>
          <cell r="BA790">
            <v>5</v>
          </cell>
          <cell r="BB790" t="str">
            <v>On-Time/Early</v>
          </cell>
          <cell r="BC790" t="str">
            <v/>
          </cell>
          <cell r="BD790" t="str">
            <v>FCA</v>
          </cell>
          <cell r="BE790" t="str">
            <v>Arvada</v>
          </cell>
          <cell r="BF790" t="str">
            <v>USA</v>
          </cell>
          <cell r="BH790" t="str">
            <v>DI</v>
          </cell>
          <cell r="BI790">
            <v>2010</v>
          </cell>
          <cell r="BJ790">
            <v>41226</v>
          </cell>
          <cell r="BK790">
            <v>41233</v>
          </cell>
          <cell r="BL790">
            <v>41224.5</v>
          </cell>
          <cell r="BM790">
            <v>41247</v>
          </cell>
          <cell r="BN790">
            <v>41278</v>
          </cell>
          <cell r="BO790">
            <v>41285</v>
          </cell>
          <cell r="BP790" t="str">
            <v>-</v>
          </cell>
          <cell r="BQ790" t="str">
            <v>-</v>
          </cell>
          <cell r="BR790" t="str">
            <v>X</v>
          </cell>
          <cell r="BS790" t="str">
            <v>-</v>
          </cell>
          <cell r="BT790" t="str">
            <v>-</v>
          </cell>
          <cell r="BU790">
            <v>41277</v>
          </cell>
          <cell r="BV790">
            <v>41277</v>
          </cell>
          <cell r="BZ790" t="str">
            <v>-</v>
          </cell>
          <cell r="CA790" t="str">
            <v>-</v>
          </cell>
          <cell r="CB790" t="str">
            <v>X</v>
          </cell>
          <cell r="CC790">
            <v>1</v>
          </cell>
        </row>
        <row r="791">
          <cell r="B791" t="str">
            <v>A2212130-01</v>
          </cell>
          <cell r="C791" t="str">
            <v>City of Fresno Wastewater</v>
          </cell>
          <cell r="D791" t="str">
            <v>McKechnie</v>
          </cell>
          <cell r="E791">
            <v>0</v>
          </cell>
          <cell r="F791" t="str">
            <v>Miller</v>
          </cell>
          <cell r="G791" t="str">
            <v>-</v>
          </cell>
          <cell r="H791" t="str">
            <v>Madeleine</v>
          </cell>
          <cell r="I791" t="str">
            <v>65913</v>
          </cell>
          <cell r="J791" t="str">
            <v>P-103A</v>
          </cell>
          <cell r="M791">
            <v>1</v>
          </cell>
          <cell r="N791" t="str">
            <v>LMV311Z</v>
          </cell>
          <cell r="O791">
            <v>40888</v>
          </cell>
          <cell r="Q791" t="str">
            <v>FLT</v>
          </cell>
          <cell r="R791" t="str">
            <v>P6</v>
          </cell>
          <cell r="S791" t="str">
            <v>N</v>
          </cell>
          <cell r="T791" t="str">
            <v>Y</v>
          </cell>
          <cell r="U791">
            <v>41222</v>
          </cell>
          <cell r="V791">
            <v>41225</v>
          </cell>
          <cell r="W791">
            <v>41264</v>
          </cell>
          <cell r="X791">
            <v>41264</v>
          </cell>
          <cell r="Y791">
            <v>41225</v>
          </cell>
          <cell r="Z791">
            <v>41232</v>
          </cell>
          <cell r="AA791">
            <v>41232</v>
          </cell>
          <cell r="AB791">
            <v>41228</v>
          </cell>
          <cell r="AC791">
            <v>41264</v>
          </cell>
          <cell r="AD791">
            <v>41264</v>
          </cell>
          <cell r="AE791">
            <v>41230.5</v>
          </cell>
          <cell r="AF791">
            <v>41232</v>
          </cell>
          <cell r="AG791">
            <v>41229</v>
          </cell>
          <cell r="AH791">
            <v>41234</v>
          </cell>
          <cell r="AI791" t="str">
            <v>-</v>
          </cell>
          <cell r="AJ791">
            <v>6</v>
          </cell>
          <cell r="AK791">
            <v>5.5714285714285712</v>
          </cell>
          <cell r="AL791">
            <v>41225</v>
          </cell>
          <cell r="AM791" t="str">
            <v>-</v>
          </cell>
          <cell r="AN791" t="str">
            <v>-</v>
          </cell>
          <cell r="AR791">
            <v>41227</v>
          </cell>
          <cell r="AS791">
            <v>41228</v>
          </cell>
          <cell r="AV791">
            <v>41232</v>
          </cell>
          <cell r="AX791">
            <v>41234</v>
          </cell>
          <cell r="AY791">
            <v>41265</v>
          </cell>
          <cell r="AZ791">
            <v>40</v>
          </cell>
          <cell r="BA791">
            <v>6</v>
          </cell>
          <cell r="BB791" t="str">
            <v>On-Time/Early</v>
          </cell>
          <cell r="BC791" t="str">
            <v/>
          </cell>
          <cell r="BD791" t="str">
            <v>FCA</v>
          </cell>
          <cell r="BE791" t="str">
            <v>ARVADA</v>
          </cell>
          <cell r="BF791" t="str">
            <v>USA</v>
          </cell>
          <cell r="BH791" t="str">
            <v>PPD &amp; ADD</v>
          </cell>
          <cell r="BI791">
            <v>2010</v>
          </cell>
          <cell r="BJ791">
            <v>41232</v>
          </cell>
          <cell r="BK791">
            <v>41239</v>
          </cell>
          <cell r="BL791">
            <v>41230</v>
          </cell>
          <cell r="BM791">
            <v>41253</v>
          </cell>
          <cell r="BN791">
            <v>41278</v>
          </cell>
          <cell r="BO791">
            <v>41285</v>
          </cell>
          <cell r="BP791" t="str">
            <v>-</v>
          </cell>
          <cell r="BQ791" t="str">
            <v>-</v>
          </cell>
          <cell r="BR791" t="str">
            <v>-</v>
          </cell>
          <cell r="BS791" t="str">
            <v>-</v>
          </cell>
          <cell r="BT791" t="str">
            <v>-</v>
          </cell>
          <cell r="BU791">
            <v>41288</v>
          </cell>
          <cell r="BV791">
            <v>41288</v>
          </cell>
          <cell r="BZ791" t="str">
            <v>-</v>
          </cell>
          <cell r="CA791" t="str">
            <v>-</v>
          </cell>
          <cell r="CB791" t="str">
            <v>X</v>
          </cell>
          <cell r="CC791">
            <v>1</v>
          </cell>
        </row>
        <row r="792">
          <cell r="B792" t="str">
            <v>A2184135-03-04</v>
          </cell>
          <cell r="C792" t="str">
            <v>NPE / Husky Energy</v>
          </cell>
          <cell r="D792" t="str">
            <v>Kennedy</v>
          </cell>
          <cell r="F792" t="str">
            <v>Boles</v>
          </cell>
          <cell r="H792" t="str">
            <v>Christina</v>
          </cell>
          <cell r="I792" t="str">
            <v>PUR531356</v>
          </cell>
          <cell r="J792">
            <v>0</v>
          </cell>
          <cell r="K792">
            <v>0</v>
          </cell>
          <cell r="M792">
            <v>2</v>
          </cell>
          <cell r="N792" t="str">
            <v>LMV-806</v>
          </cell>
          <cell r="O792">
            <v>72800.990000000005</v>
          </cell>
          <cell r="P792">
            <v>0</v>
          </cell>
          <cell r="Q792" t="str">
            <v>MCPX</v>
          </cell>
          <cell r="R792" t="str">
            <v>PC</v>
          </cell>
          <cell r="S792" t="str">
            <v>Y</v>
          </cell>
          <cell r="T792" t="str">
            <v>N</v>
          </cell>
          <cell r="V792">
            <v>41156</v>
          </cell>
          <cell r="W792">
            <v>41292</v>
          </cell>
          <cell r="X792">
            <v>41333</v>
          </cell>
          <cell r="Y792">
            <v>0</v>
          </cell>
          <cell r="Z792">
            <v>41163</v>
          </cell>
          <cell r="AA792">
            <v>41163</v>
          </cell>
          <cell r="AB792">
            <v>41163</v>
          </cell>
          <cell r="AC792">
            <v>41221</v>
          </cell>
          <cell r="AD792">
            <v>41235</v>
          </cell>
          <cell r="AE792">
            <v>41230</v>
          </cell>
          <cell r="AF792">
            <v>41233</v>
          </cell>
          <cell r="AG792">
            <v>0</v>
          </cell>
          <cell r="AH792">
            <v>41303</v>
          </cell>
          <cell r="AI792" t="str">
            <v>-</v>
          </cell>
          <cell r="AJ792">
            <v>56</v>
          </cell>
          <cell r="AK792">
            <v>25.285714285714285</v>
          </cell>
          <cell r="AV792">
            <v>41225</v>
          </cell>
          <cell r="AX792">
            <v>41242</v>
          </cell>
          <cell r="AY792">
            <v>41331</v>
          </cell>
          <cell r="AZ792">
            <v>175</v>
          </cell>
          <cell r="BA792">
            <v>50</v>
          </cell>
          <cell r="BB792" t="str">
            <v>On-Time/Early</v>
          </cell>
          <cell r="BC792" t="str">
            <v/>
          </cell>
          <cell r="BD792" t="str">
            <v>FCA</v>
          </cell>
          <cell r="BF792" t="str">
            <v>Canada</v>
          </cell>
          <cell r="BH792" t="str">
            <v>DI</v>
          </cell>
          <cell r="BJ792">
            <v>41163</v>
          </cell>
          <cell r="BK792">
            <v>41170</v>
          </cell>
          <cell r="BL792">
            <v>41179</v>
          </cell>
          <cell r="BM792">
            <v>41184</v>
          </cell>
          <cell r="BN792">
            <v>41347</v>
          </cell>
          <cell r="BO792">
            <v>41354</v>
          </cell>
          <cell r="BP792" t="str">
            <v>X</v>
          </cell>
          <cell r="BQ792" t="str">
            <v>X</v>
          </cell>
          <cell r="BR792" t="str">
            <v>X</v>
          </cell>
          <cell r="BS792" t="str">
            <v>X</v>
          </cell>
          <cell r="BT792" t="str">
            <v>X</v>
          </cell>
          <cell r="BU792" t="str">
            <v>X</v>
          </cell>
          <cell r="BV792" t="str">
            <v>X</v>
          </cell>
          <cell r="BZ792" t="str">
            <v>X</v>
          </cell>
          <cell r="CA792" t="str">
            <v>X</v>
          </cell>
          <cell r="CB792" t="str">
            <v>X</v>
          </cell>
          <cell r="CC792">
            <v>1</v>
          </cell>
        </row>
        <row r="793">
          <cell r="B793" t="str">
            <v>A2184135-01-02</v>
          </cell>
          <cell r="C793" t="str">
            <v>NPE / Husky Energy</v>
          </cell>
          <cell r="D793" t="str">
            <v>Kennedy</v>
          </cell>
          <cell r="F793" t="str">
            <v>Boles</v>
          </cell>
          <cell r="H793" t="str">
            <v>Christina</v>
          </cell>
          <cell r="I793" t="str">
            <v>PUR531356</v>
          </cell>
          <cell r="J793">
            <v>0</v>
          </cell>
          <cell r="K793">
            <v>0</v>
          </cell>
          <cell r="M793">
            <v>2</v>
          </cell>
          <cell r="N793" t="str">
            <v>LMV-806</v>
          </cell>
          <cell r="O793">
            <v>72801</v>
          </cell>
          <cell r="P793">
            <v>0</v>
          </cell>
          <cell r="Q793" t="str">
            <v>MCPX</v>
          </cell>
          <cell r="R793" t="str">
            <v>PC</v>
          </cell>
          <cell r="S793" t="str">
            <v>Y</v>
          </cell>
          <cell r="T793" t="str">
            <v>N</v>
          </cell>
          <cell r="V793">
            <v>41156</v>
          </cell>
          <cell r="W793">
            <v>41292</v>
          </cell>
          <cell r="X793">
            <v>41333</v>
          </cell>
          <cell r="Y793">
            <v>0</v>
          </cell>
          <cell r="Z793">
            <v>41163</v>
          </cell>
          <cell r="AA793">
            <v>41163</v>
          </cell>
          <cell r="AB793">
            <v>41163</v>
          </cell>
          <cell r="AC793">
            <v>41221</v>
          </cell>
          <cell r="AD793">
            <v>41235</v>
          </cell>
          <cell r="AE793">
            <v>41230</v>
          </cell>
          <cell r="AF793">
            <v>41233</v>
          </cell>
          <cell r="AG793">
            <v>0</v>
          </cell>
          <cell r="AH793">
            <v>41303</v>
          </cell>
          <cell r="AI793" t="str">
            <v>-</v>
          </cell>
          <cell r="AJ793">
            <v>56</v>
          </cell>
          <cell r="AK793">
            <v>25.285714285714285</v>
          </cell>
          <cell r="AV793">
            <v>41225</v>
          </cell>
          <cell r="AX793">
            <v>41248</v>
          </cell>
          <cell r="AY793">
            <v>41331</v>
          </cell>
          <cell r="AZ793">
            <v>175</v>
          </cell>
          <cell r="BA793">
            <v>50</v>
          </cell>
          <cell r="BB793" t="str">
            <v>On-Time/Early</v>
          </cell>
          <cell r="BC793" t="str">
            <v/>
          </cell>
          <cell r="BD793" t="str">
            <v>FCA</v>
          </cell>
          <cell r="BF793" t="str">
            <v>Canada</v>
          </cell>
          <cell r="BH793" t="str">
            <v>DI</v>
          </cell>
          <cell r="BJ793">
            <v>41163</v>
          </cell>
          <cell r="BK793">
            <v>41170</v>
          </cell>
          <cell r="BL793">
            <v>41179</v>
          </cell>
          <cell r="BM793">
            <v>41184</v>
          </cell>
          <cell r="BN793">
            <v>41347</v>
          </cell>
          <cell r="BO793">
            <v>41354</v>
          </cell>
          <cell r="BP793" t="str">
            <v>X</v>
          </cell>
          <cell r="BQ793" t="str">
            <v>X</v>
          </cell>
          <cell r="BR793" t="str">
            <v>X</v>
          </cell>
          <cell r="BS793" t="str">
            <v>X</v>
          </cell>
          <cell r="BT793" t="str">
            <v>X</v>
          </cell>
          <cell r="BU793" t="str">
            <v>X</v>
          </cell>
          <cell r="BV793" t="str">
            <v>X</v>
          </cell>
          <cell r="BZ793" t="str">
            <v>X</v>
          </cell>
          <cell r="CA793" t="str">
            <v>X</v>
          </cell>
          <cell r="CB793" t="str">
            <v>X</v>
          </cell>
          <cell r="CC793">
            <v>1</v>
          </cell>
        </row>
        <row r="794">
          <cell r="B794" t="str">
            <v>A2209623-01</v>
          </cell>
          <cell r="C794" t="str">
            <v>Sinclair</v>
          </cell>
          <cell r="D794" t="str">
            <v>Boening</v>
          </cell>
          <cell r="E794">
            <v>0</v>
          </cell>
          <cell r="F794" t="str">
            <v>Miller</v>
          </cell>
          <cell r="G794" t="str">
            <v>-</v>
          </cell>
          <cell r="H794" t="str">
            <v>Kursten</v>
          </cell>
          <cell r="I794" t="str">
            <v>C1211746</v>
          </cell>
          <cell r="J794" t="str">
            <v>P-XXX</v>
          </cell>
          <cell r="L794" t="str">
            <v>DeRoo</v>
          </cell>
          <cell r="M794">
            <v>1</v>
          </cell>
          <cell r="N794" t="str">
            <v>LMV806</v>
          </cell>
          <cell r="O794">
            <v>15411</v>
          </cell>
          <cell r="Q794" t="str">
            <v>FLT</v>
          </cell>
          <cell r="R794" t="str">
            <v>PA</v>
          </cell>
          <cell r="S794" t="str">
            <v>N</v>
          </cell>
          <cell r="T794" t="str">
            <v>N</v>
          </cell>
          <cell r="U794">
            <v>41214</v>
          </cell>
          <cell r="V794">
            <v>41219</v>
          </cell>
          <cell r="W794">
            <v>41284</v>
          </cell>
          <cell r="X794">
            <v>41284</v>
          </cell>
          <cell r="Y794">
            <v>41214</v>
          </cell>
          <cell r="Z794">
            <v>41226</v>
          </cell>
          <cell r="AA794">
            <v>41226</v>
          </cell>
          <cell r="AB794">
            <v>41226</v>
          </cell>
          <cell r="AC794">
            <v>41172</v>
          </cell>
          <cell r="AD794">
            <v>41186</v>
          </cell>
          <cell r="AE794">
            <v>41231</v>
          </cell>
          <cell r="AF794">
            <v>41234</v>
          </cell>
          <cell r="AH794">
            <v>41254</v>
          </cell>
          <cell r="AI794" t="str">
            <v>-</v>
          </cell>
          <cell r="AJ794">
            <v>12</v>
          </cell>
          <cell r="AK794">
            <v>9.2857142857142865</v>
          </cell>
          <cell r="AL794">
            <v>41218</v>
          </cell>
          <cell r="AV794">
            <v>41264</v>
          </cell>
          <cell r="AX794">
            <v>41277</v>
          </cell>
          <cell r="AY794">
            <v>41304</v>
          </cell>
          <cell r="AZ794">
            <v>85</v>
          </cell>
          <cell r="BA794">
            <v>34</v>
          </cell>
          <cell r="BB794" t="str">
            <v>Late</v>
          </cell>
          <cell r="BC794" t="str">
            <v/>
          </cell>
          <cell r="BD794" t="str">
            <v>FCA</v>
          </cell>
          <cell r="BE794" t="str">
            <v>Arvada</v>
          </cell>
          <cell r="BF794" t="str">
            <v>USA</v>
          </cell>
          <cell r="BH794" t="str">
            <v>DI</v>
          </cell>
          <cell r="BI794">
            <v>2010</v>
          </cell>
          <cell r="BJ794">
            <v>41226</v>
          </cell>
          <cell r="BK794">
            <v>41233</v>
          </cell>
          <cell r="BL794">
            <v>41233</v>
          </cell>
          <cell r="BM794">
            <v>41247</v>
          </cell>
          <cell r="BN794">
            <v>41298</v>
          </cell>
          <cell r="BO794">
            <v>41305</v>
          </cell>
          <cell r="BP794" t="str">
            <v>-</v>
          </cell>
          <cell r="BQ794" t="str">
            <v>-</v>
          </cell>
          <cell r="BR794" t="str">
            <v>X</v>
          </cell>
          <cell r="BS794" t="str">
            <v>-</v>
          </cell>
          <cell r="BT794" t="str">
            <v>-</v>
          </cell>
          <cell r="BU794">
            <v>41310</v>
          </cell>
          <cell r="BV794">
            <v>41310</v>
          </cell>
          <cell r="BZ794" t="str">
            <v>-</v>
          </cell>
          <cell r="CA794" t="str">
            <v>-</v>
          </cell>
          <cell r="CB794" t="str">
            <v>X</v>
          </cell>
          <cell r="CC794">
            <v>1</v>
          </cell>
        </row>
        <row r="795">
          <cell r="B795" t="str">
            <v>C2190148-01</v>
          </cell>
          <cell r="C795" t="str">
            <v>Exterran</v>
          </cell>
          <cell r="D795" t="str">
            <v>Pastore</v>
          </cell>
          <cell r="E795">
            <v>0</v>
          </cell>
          <cell r="G795" t="str">
            <v>NA</v>
          </cell>
          <cell r="H795" t="str">
            <v>Kursten</v>
          </cell>
          <cell r="I795">
            <v>5391045</v>
          </cell>
          <cell r="M795">
            <v>1</v>
          </cell>
          <cell r="N795" t="str">
            <v>LMC331F</v>
          </cell>
          <cell r="O795">
            <v>198180</v>
          </cell>
          <cell r="Q795" t="str">
            <v>STD</v>
          </cell>
          <cell r="R795" t="str">
            <v>CA</v>
          </cell>
          <cell r="S795" t="str">
            <v>N</v>
          </cell>
          <cell r="T795" t="str">
            <v>N</v>
          </cell>
          <cell r="U795">
            <v>41157</v>
          </cell>
          <cell r="V795">
            <v>41170</v>
          </cell>
          <cell r="W795">
            <v>41296</v>
          </cell>
          <cell r="X795">
            <v>41292</v>
          </cell>
          <cell r="Y795">
            <v>0</v>
          </cell>
          <cell r="Z795">
            <v>41177</v>
          </cell>
          <cell r="AA795">
            <v>41177</v>
          </cell>
          <cell r="AB795">
            <v>41184</v>
          </cell>
          <cell r="AC795">
            <v>41180</v>
          </cell>
          <cell r="AD795">
            <v>41194</v>
          </cell>
          <cell r="AE795">
            <v>41232</v>
          </cell>
          <cell r="AF795">
            <v>41236</v>
          </cell>
          <cell r="AG795">
            <v>0</v>
          </cell>
          <cell r="AH795">
            <v>41262</v>
          </cell>
          <cell r="AI795" t="str">
            <v>-</v>
          </cell>
          <cell r="AJ795">
            <v>49</v>
          </cell>
          <cell r="AK795">
            <v>17.428571428571427</v>
          </cell>
          <cell r="AR795">
            <v>41200</v>
          </cell>
          <cell r="AS795">
            <v>41205</v>
          </cell>
          <cell r="AV795">
            <v>41206</v>
          </cell>
          <cell r="AX795">
            <v>41212</v>
          </cell>
          <cell r="AY795">
            <v>41269</v>
          </cell>
          <cell r="AZ795">
            <v>99</v>
          </cell>
          <cell r="BA795">
            <v>27</v>
          </cell>
          <cell r="BB795" t="str">
            <v>On-Time/Early</v>
          </cell>
          <cell r="BC795" t="str">
            <v/>
          </cell>
          <cell r="BD795" t="str">
            <v>FOB</v>
          </cell>
          <cell r="BE795" t="str">
            <v>Arvada</v>
          </cell>
          <cell r="BF795" t="str">
            <v>USA</v>
          </cell>
          <cell r="BH795" t="str">
            <v>3rd Party</v>
          </cell>
          <cell r="BJ795">
            <v>41177</v>
          </cell>
          <cell r="BK795">
            <v>41184</v>
          </cell>
          <cell r="BL795">
            <v>41191</v>
          </cell>
          <cell r="BM795">
            <v>41198</v>
          </cell>
          <cell r="BN795">
            <v>41306</v>
          </cell>
          <cell r="BO795">
            <v>41313</v>
          </cell>
          <cell r="BP795" t="str">
            <v>-</v>
          </cell>
          <cell r="BQ795" t="str">
            <v>-</v>
          </cell>
          <cell r="BR795" t="str">
            <v>X</v>
          </cell>
          <cell r="BS795" t="str">
            <v>-</v>
          </cell>
          <cell r="BT795" t="str">
            <v>-</v>
          </cell>
          <cell r="BU795">
            <v>41296</v>
          </cell>
          <cell r="BV795">
            <v>41296</v>
          </cell>
          <cell r="BZ795" t="str">
            <v>-</v>
          </cell>
          <cell r="CA795" t="str">
            <v>-</v>
          </cell>
          <cell r="CB795" t="str">
            <v>X</v>
          </cell>
          <cell r="CC795">
            <v>1</v>
          </cell>
        </row>
        <row r="796">
          <cell r="B796" t="str">
            <v>C2189073-01-02</v>
          </cell>
          <cell r="C796" t="str">
            <v>Exterran</v>
          </cell>
          <cell r="D796" t="str">
            <v>Glynn</v>
          </cell>
          <cell r="E796">
            <v>0</v>
          </cell>
          <cell r="H796" t="str">
            <v>Audrey</v>
          </cell>
          <cell r="I796">
            <v>5389711</v>
          </cell>
          <cell r="M796">
            <v>2</v>
          </cell>
          <cell r="N796" t="str">
            <v>LMC311</v>
          </cell>
          <cell r="O796">
            <v>512142</v>
          </cell>
          <cell r="Q796" t="str">
            <v>MCPX</v>
          </cell>
          <cell r="R796" t="str">
            <v>CB</v>
          </cell>
          <cell r="S796" t="str">
            <v>Y</v>
          </cell>
          <cell r="T796" t="str">
            <v>N</v>
          </cell>
          <cell r="U796">
            <v>41162</v>
          </cell>
          <cell r="V796">
            <v>41169</v>
          </cell>
          <cell r="W796">
            <v>41304</v>
          </cell>
          <cell r="X796">
            <v>41264</v>
          </cell>
          <cell r="Y796">
            <v>0</v>
          </cell>
          <cell r="Z796">
            <v>41176</v>
          </cell>
          <cell r="AA796">
            <v>41176</v>
          </cell>
          <cell r="AB796">
            <v>41183</v>
          </cell>
          <cell r="AC796">
            <v>41152</v>
          </cell>
          <cell r="AD796">
            <v>41166</v>
          </cell>
          <cell r="AE796">
            <v>41233</v>
          </cell>
          <cell r="AF796">
            <v>41237</v>
          </cell>
          <cell r="AG796">
            <v>41222</v>
          </cell>
          <cell r="AH796">
            <v>41234</v>
          </cell>
          <cell r="AI796" t="str">
            <v>-</v>
          </cell>
          <cell r="AJ796">
            <v>50</v>
          </cell>
          <cell r="AK796">
            <v>13.571428571428571</v>
          </cell>
          <cell r="AV796">
            <v>41225</v>
          </cell>
          <cell r="AX796">
            <v>41228</v>
          </cell>
          <cell r="AY796">
            <v>41271</v>
          </cell>
          <cell r="AZ796">
            <v>102</v>
          </cell>
          <cell r="BA796">
            <v>41</v>
          </cell>
          <cell r="BB796" t="str">
            <v>On-Time/Early</v>
          </cell>
          <cell r="BC796" t="str">
            <v/>
          </cell>
          <cell r="BD796" t="str">
            <v>EXW</v>
          </cell>
          <cell r="BE796" t="str">
            <v>Arvada</v>
          </cell>
          <cell r="BF796" t="str">
            <v>Pakistan</v>
          </cell>
          <cell r="BH796" t="str">
            <v>WC</v>
          </cell>
          <cell r="BJ796">
            <v>41176</v>
          </cell>
          <cell r="BK796">
            <v>41183</v>
          </cell>
          <cell r="BL796">
            <v>41199</v>
          </cell>
          <cell r="BM796">
            <v>41197</v>
          </cell>
          <cell r="BN796">
            <v>41278</v>
          </cell>
          <cell r="BO796">
            <v>41285</v>
          </cell>
          <cell r="BP796" t="str">
            <v>x</v>
          </cell>
          <cell r="BQ796" t="str">
            <v>x</v>
          </cell>
          <cell r="BR796" t="str">
            <v>x</v>
          </cell>
          <cell r="BS796" t="str">
            <v>x</v>
          </cell>
          <cell r="BT796" t="str">
            <v>x</v>
          </cell>
          <cell r="BU796">
            <v>41285</v>
          </cell>
          <cell r="BV796">
            <v>41347</v>
          </cell>
          <cell r="BZ796" t="str">
            <v>x</v>
          </cell>
          <cell r="CA796" t="str">
            <v>x</v>
          </cell>
          <cell r="CB796" t="str">
            <v>X</v>
          </cell>
          <cell r="CC796">
            <v>1</v>
          </cell>
        </row>
        <row r="797">
          <cell r="B797" t="str">
            <v>C2187260-01</v>
          </cell>
          <cell r="C797" t="str">
            <v>Valerus</v>
          </cell>
          <cell r="D797" t="str">
            <v>Williams</v>
          </cell>
          <cell r="F797" t="str">
            <v>Miller</v>
          </cell>
          <cell r="G797" t="str">
            <v>-</v>
          </cell>
          <cell r="H797" t="str">
            <v>Kursten</v>
          </cell>
          <cell r="I797" t="str">
            <v>HOU0063972</v>
          </cell>
          <cell r="J797" t="str">
            <v>C-1008</v>
          </cell>
          <cell r="K797">
            <v>0</v>
          </cell>
          <cell r="M797">
            <v>1</v>
          </cell>
          <cell r="N797" t="str">
            <v>LMC 311P</v>
          </cell>
          <cell r="O797">
            <v>131199</v>
          </cell>
          <cell r="P797">
            <v>0</v>
          </cell>
          <cell r="Q797" t="str">
            <v>STD</v>
          </cell>
          <cell r="R797" t="str">
            <v>CA</v>
          </cell>
          <cell r="S797" t="str">
            <v>N</v>
          </cell>
          <cell r="T797" t="str">
            <v>N</v>
          </cell>
          <cell r="V797">
            <v>41164</v>
          </cell>
          <cell r="W797">
            <v>41298</v>
          </cell>
          <cell r="X797">
            <v>41298</v>
          </cell>
          <cell r="Y797">
            <v>0</v>
          </cell>
          <cell r="Z797">
            <v>41171</v>
          </cell>
          <cell r="AA797">
            <v>41171</v>
          </cell>
          <cell r="AB797">
            <v>41178</v>
          </cell>
          <cell r="AC797">
            <v>41186</v>
          </cell>
          <cell r="AD797">
            <v>41200</v>
          </cell>
          <cell r="AE797">
            <v>41235</v>
          </cell>
          <cell r="AF797">
            <v>41239</v>
          </cell>
          <cell r="AG797">
            <v>41229</v>
          </cell>
          <cell r="AH797">
            <v>41268</v>
          </cell>
          <cell r="AI797" t="str">
            <v>-</v>
          </cell>
          <cell r="AJ797">
            <v>54</v>
          </cell>
          <cell r="AK797">
            <v>19.142857142857142</v>
          </cell>
          <cell r="AS797">
            <v>41239</v>
          </cell>
          <cell r="AV797">
            <v>41242</v>
          </cell>
          <cell r="AX797">
            <v>41246</v>
          </cell>
          <cell r="AY797">
            <v>41292</v>
          </cell>
          <cell r="AZ797">
            <v>128</v>
          </cell>
          <cell r="BA797">
            <v>57</v>
          </cell>
          <cell r="BB797" t="str">
            <v>Late</v>
          </cell>
          <cell r="BC797" t="str">
            <v/>
          </cell>
          <cell r="BJ797">
            <v>41171</v>
          </cell>
          <cell r="BK797">
            <v>41178</v>
          </cell>
          <cell r="BL797">
            <v>41185</v>
          </cell>
          <cell r="BM797">
            <v>41192</v>
          </cell>
          <cell r="BN797">
            <v>41312</v>
          </cell>
          <cell r="BO797">
            <v>41319</v>
          </cell>
          <cell r="BP797" t="str">
            <v>-</v>
          </cell>
          <cell r="BQ797" t="str">
            <v>-</v>
          </cell>
          <cell r="BR797" t="str">
            <v>X</v>
          </cell>
          <cell r="BS797" t="str">
            <v>-</v>
          </cell>
          <cell r="BT797" t="str">
            <v>-</v>
          </cell>
          <cell r="BU797">
            <v>41303</v>
          </cell>
          <cell r="BV797">
            <v>41303</v>
          </cell>
          <cell r="BZ797" t="str">
            <v>-</v>
          </cell>
          <cell r="CA797" t="str">
            <v>-</v>
          </cell>
          <cell r="CB797" t="str">
            <v>X</v>
          </cell>
          <cell r="CC797">
            <v>1</v>
          </cell>
        </row>
        <row r="798">
          <cell r="B798" t="str">
            <v>C2185275-01</v>
          </cell>
          <cell r="C798" t="str">
            <v>Australian Fluid Handling</v>
          </cell>
          <cell r="D798" t="str">
            <v>Mallet</v>
          </cell>
          <cell r="F798" t="str">
            <v>Miller</v>
          </cell>
          <cell r="G798" t="str">
            <v>-</v>
          </cell>
          <cell r="H798" t="str">
            <v>Kursten</v>
          </cell>
          <cell r="I798" t="str">
            <v>P8962</v>
          </cell>
          <cell r="J798" t="str">
            <v>C-101</v>
          </cell>
          <cell r="K798">
            <v>0</v>
          </cell>
          <cell r="L798" t="str">
            <v>Fox</v>
          </cell>
          <cell r="M798">
            <v>1</v>
          </cell>
          <cell r="N798" t="str">
            <v>LMC311P</v>
          </cell>
          <cell r="O798">
            <v>131685</v>
          </cell>
          <cell r="P798">
            <v>0</v>
          </cell>
          <cell r="Q798" t="str">
            <v>STD</v>
          </cell>
          <cell r="R798" t="str">
            <v>CA</v>
          </cell>
          <cell r="S798" t="str">
            <v>N</v>
          </cell>
          <cell r="T798" t="str">
            <v>N</v>
          </cell>
          <cell r="V798">
            <v>41158</v>
          </cell>
          <cell r="W798">
            <v>41298</v>
          </cell>
          <cell r="X798">
            <v>41298</v>
          </cell>
          <cell r="Y798">
            <v>0</v>
          </cell>
          <cell r="Z798">
            <v>41165</v>
          </cell>
          <cell r="AA798">
            <v>41165</v>
          </cell>
          <cell r="AB798">
            <v>41172</v>
          </cell>
          <cell r="AC798">
            <v>41186</v>
          </cell>
          <cell r="AD798">
            <v>41200</v>
          </cell>
          <cell r="AE798">
            <v>41235</v>
          </cell>
          <cell r="AF798">
            <v>41239</v>
          </cell>
          <cell r="AH798">
            <v>41268</v>
          </cell>
          <cell r="AI798" t="str">
            <v>-</v>
          </cell>
          <cell r="AJ798">
            <v>58</v>
          </cell>
          <cell r="AK798">
            <v>20</v>
          </cell>
          <cell r="AV798">
            <v>41247</v>
          </cell>
          <cell r="AX798">
            <v>41253</v>
          </cell>
          <cell r="AY798">
            <v>41274</v>
          </cell>
          <cell r="AZ798">
            <v>116</v>
          </cell>
          <cell r="BA798">
            <v>64</v>
          </cell>
          <cell r="BB798" t="str">
            <v>Late</v>
          </cell>
          <cell r="BC798" t="str">
            <v/>
          </cell>
          <cell r="BD798" t="str">
            <v>FCA</v>
          </cell>
          <cell r="BE798" t="str">
            <v>Arvada</v>
          </cell>
          <cell r="BF798" t="str">
            <v>Australia</v>
          </cell>
          <cell r="BH798" t="str">
            <v>WB</v>
          </cell>
          <cell r="BJ798">
            <v>41165</v>
          </cell>
          <cell r="BK798">
            <v>41172</v>
          </cell>
          <cell r="BL798">
            <v>41179</v>
          </cell>
          <cell r="BM798">
            <v>41186</v>
          </cell>
          <cell r="BN798">
            <v>41312</v>
          </cell>
          <cell r="BO798">
            <v>41319</v>
          </cell>
          <cell r="BP798" t="str">
            <v>-</v>
          </cell>
          <cell r="BQ798" t="str">
            <v>-</v>
          </cell>
          <cell r="BR798" t="str">
            <v>X</v>
          </cell>
          <cell r="BS798" t="str">
            <v>-</v>
          </cell>
          <cell r="BT798" t="str">
            <v>-</v>
          </cell>
          <cell r="BU798">
            <v>41303</v>
          </cell>
          <cell r="BV798">
            <v>41303</v>
          </cell>
          <cell r="BZ798" t="str">
            <v>-</v>
          </cell>
          <cell r="CA798" t="str">
            <v>-</v>
          </cell>
          <cell r="CB798" t="str">
            <v>X</v>
          </cell>
          <cell r="CC798">
            <v>1</v>
          </cell>
        </row>
        <row r="799">
          <cell r="B799" t="str">
            <v>A2168276-01-02</v>
          </cell>
          <cell r="C799" t="str">
            <v>Sanggul Emas</v>
          </cell>
          <cell r="D799" t="str">
            <v>Lothe</v>
          </cell>
          <cell r="E799">
            <v>0</v>
          </cell>
          <cell r="F799" t="str">
            <v>Collins</v>
          </cell>
          <cell r="H799" t="str">
            <v>Audrey</v>
          </cell>
          <cell r="I799" t="str">
            <v>SEPO/4603/1207</v>
          </cell>
          <cell r="J799">
            <v>0</v>
          </cell>
          <cell r="K799">
            <v>0</v>
          </cell>
          <cell r="M799">
            <v>2</v>
          </cell>
          <cell r="N799" t="str">
            <v>LMV-346</v>
          </cell>
          <cell r="O799">
            <v>479952</v>
          </cell>
          <cell r="P799" t="str">
            <v>PP</v>
          </cell>
          <cell r="Q799" t="str">
            <v>CPX</v>
          </cell>
          <cell r="R799" t="str">
            <v>PF</v>
          </cell>
          <cell r="S799" t="str">
            <v>Y</v>
          </cell>
          <cell r="V799">
            <v>41116</v>
          </cell>
          <cell r="W799">
            <v>41325</v>
          </cell>
          <cell r="X799">
            <v>41348</v>
          </cell>
          <cell r="Y799">
            <v>0</v>
          </cell>
          <cell r="Z799">
            <v>41123</v>
          </cell>
          <cell r="AA799">
            <v>41123</v>
          </cell>
          <cell r="AB799">
            <v>41123</v>
          </cell>
          <cell r="AC799">
            <v>41222</v>
          </cell>
          <cell r="AD799">
            <v>41236</v>
          </cell>
          <cell r="AE799">
            <v>41234</v>
          </cell>
          <cell r="AF799">
            <v>41241</v>
          </cell>
          <cell r="AH799">
            <v>41318</v>
          </cell>
          <cell r="AI799" t="str">
            <v>-</v>
          </cell>
          <cell r="AJ799">
            <v>90</v>
          </cell>
          <cell r="AK799">
            <v>33.142857142857146</v>
          </cell>
          <cell r="AS799">
            <v>41240</v>
          </cell>
          <cell r="AV799">
            <v>41242</v>
          </cell>
          <cell r="AX799">
            <v>41254</v>
          </cell>
          <cell r="AY799">
            <v>41344</v>
          </cell>
          <cell r="AZ799">
            <v>228</v>
          </cell>
          <cell r="BA799">
            <v>91</v>
          </cell>
          <cell r="BB799" t="str">
            <v>Late</v>
          </cell>
          <cell r="BC799" t="str">
            <v/>
          </cell>
          <cell r="BD799" t="str">
            <v>EXW</v>
          </cell>
          <cell r="BE799" t="str">
            <v>Arvada</v>
          </cell>
          <cell r="BF799" t="str">
            <v>Malaysia</v>
          </cell>
          <cell r="BH799" t="str">
            <v>WC</v>
          </cell>
          <cell r="BJ799">
            <v>41123</v>
          </cell>
          <cell r="BK799">
            <v>41130</v>
          </cell>
          <cell r="BL799">
            <v>41146</v>
          </cell>
          <cell r="BM799">
            <v>41144</v>
          </cell>
          <cell r="BN799">
            <v>41376</v>
          </cell>
          <cell r="BO799">
            <v>41383</v>
          </cell>
          <cell r="BP799" t="str">
            <v>X</v>
          </cell>
          <cell r="BQ799" t="str">
            <v>X</v>
          </cell>
          <cell r="BR799">
            <v>41148</v>
          </cell>
          <cell r="BS799">
            <v>41148</v>
          </cell>
          <cell r="BT799" t="str">
            <v>X</v>
          </cell>
          <cell r="BU799">
            <v>41514</v>
          </cell>
          <cell r="BV799">
            <v>41530</v>
          </cell>
          <cell r="BZ799">
            <v>41339</v>
          </cell>
          <cell r="CA799">
            <v>41318</v>
          </cell>
          <cell r="CB799" t="str">
            <v>X</v>
          </cell>
          <cell r="CC799">
            <v>1</v>
          </cell>
          <cell r="CD799" t="str">
            <v>11/11/13, rec'd a few comments on the hardcopy. PM to address.</v>
          </cell>
        </row>
        <row r="800">
          <cell r="B800" t="str">
            <v>C2158466-01</v>
          </cell>
          <cell r="C800" t="str">
            <v>Thomas Russell</v>
          </cell>
          <cell r="D800" t="str">
            <v>Mallet</v>
          </cell>
          <cell r="E800">
            <v>0</v>
          </cell>
          <cell r="G800" t="str">
            <v>NA</v>
          </cell>
          <cell r="H800" t="str">
            <v>Madeleine</v>
          </cell>
          <cell r="I800" t="str">
            <v>291-12</v>
          </cell>
          <cell r="J800" t="str">
            <v>C-141</v>
          </cell>
          <cell r="M800">
            <v>1</v>
          </cell>
          <cell r="N800" t="str">
            <v>LMC311P</v>
          </cell>
          <cell r="O800">
            <v>131109</v>
          </cell>
          <cell r="Q800" t="str">
            <v>FLT</v>
          </cell>
          <cell r="R800" t="str">
            <v>CA</v>
          </cell>
          <cell r="S800" t="str">
            <v>N</v>
          </cell>
          <cell r="T800" t="str">
            <v>N</v>
          </cell>
          <cell r="V800">
            <v>41089</v>
          </cell>
          <cell r="W800">
            <v>41302</v>
          </cell>
          <cell r="X800">
            <v>41264</v>
          </cell>
          <cell r="Y800">
            <v>0</v>
          </cell>
          <cell r="Z800">
            <v>41096</v>
          </cell>
          <cell r="AA800">
            <v>41096</v>
          </cell>
          <cell r="AB800">
            <v>41103</v>
          </cell>
          <cell r="AC800">
            <v>41152</v>
          </cell>
          <cell r="AD800">
            <v>41166</v>
          </cell>
          <cell r="AE800">
            <v>41238</v>
          </cell>
          <cell r="AF800">
            <v>41242</v>
          </cell>
          <cell r="AH800">
            <v>41234</v>
          </cell>
          <cell r="AI800" t="str">
            <v>-</v>
          </cell>
          <cell r="AJ800">
            <v>110</v>
          </cell>
          <cell r="AK800">
            <v>25</v>
          </cell>
          <cell r="AR800">
            <v>41192</v>
          </cell>
          <cell r="AV800">
            <v>41213</v>
          </cell>
          <cell r="AX800">
            <v>41226</v>
          </cell>
          <cell r="AY800">
            <v>41265</v>
          </cell>
          <cell r="AZ800">
            <v>176</v>
          </cell>
          <cell r="BA800">
            <v>89</v>
          </cell>
          <cell r="BB800" t="str">
            <v>On-Time/Early</v>
          </cell>
          <cell r="BC800" t="str">
            <v/>
          </cell>
          <cell r="BJ800">
            <v>41096</v>
          </cell>
          <cell r="BK800">
            <v>41103</v>
          </cell>
          <cell r="BL800">
            <v>41110</v>
          </cell>
          <cell r="BM800">
            <v>41117</v>
          </cell>
          <cell r="BN800">
            <v>41278</v>
          </cell>
          <cell r="BO800">
            <v>41285</v>
          </cell>
          <cell r="BP800" t="str">
            <v>-</v>
          </cell>
          <cell r="BQ800" t="str">
            <v>-</v>
          </cell>
          <cell r="BR800" t="str">
            <v>X</v>
          </cell>
          <cell r="BS800" t="str">
            <v>-</v>
          </cell>
          <cell r="BT800" t="str">
            <v>-</v>
          </cell>
          <cell r="BU800">
            <v>41291</v>
          </cell>
          <cell r="BV800">
            <v>41291</v>
          </cell>
          <cell r="BZ800" t="str">
            <v>-</v>
          </cell>
          <cell r="CA800" t="str">
            <v>-</v>
          </cell>
          <cell r="CB800" t="str">
            <v>X</v>
          </cell>
          <cell r="CC800">
            <v>1</v>
          </cell>
        </row>
        <row r="801">
          <cell r="B801" t="str">
            <v>A2037777-05-06</v>
          </cell>
          <cell r="C801" t="str">
            <v>UTC ENGENHARIA S.A.</v>
          </cell>
          <cell r="D801" t="str">
            <v>Lothe</v>
          </cell>
          <cell r="E801">
            <v>0</v>
          </cell>
          <cell r="F801" t="str">
            <v>Boles</v>
          </cell>
          <cell r="H801" t="str">
            <v>Nancy</v>
          </cell>
          <cell r="I801" t="str">
            <v>AF-0019 REV 1</v>
          </cell>
          <cell r="J801">
            <v>0</v>
          </cell>
          <cell r="K801">
            <v>0</v>
          </cell>
          <cell r="M801">
            <v>2</v>
          </cell>
          <cell r="N801" t="str">
            <v>LMV346Z</v>
          </cell>
          <cell r="O801">
            <v>635869.24</v>
          </cell>
          <cell r="P801" t="str">
            <v>PP</v>
          </cell>
          <cell r="Q801" t="str">
            <v>CPX</v>
          </cell>
          <cell r="R801" t="str">
            <v>PE</v>
          </cell>
          <cell r="S801" t="str">
            <v>Y</v>
          </cell>
          <cell r="T801" t="str">
            <v>N</v>
          </cell>
          <cell r="U801">
            <v>0</v>
          </cell>
          <cell r="V801">
            <v>40786</v>
          </cell>
          <cell r="W801">
            <v>41333</v>
          </cell>
          <cell r="X801">
            <v>41333</v>
          </cell>
          <cell r="Y801">
            <v>0</v>
          </cell>
          <cell r="Z801">
            <v>40793</v>
          </cell>
          <cell r="AA801">
            <v>40793</v>
          </cell>
          <cell r="AB801">
            <v>40793</v>
          </cell>
          <cell r="AC801">
            <v>41207</v>
          </cell>
          <cell r="AD801">
            <v>41221</v>
          </cell>
          <cell r="AE801">
            <v>41239</v>
          </cell>
          <cell r="AF801">
            <v>41244</v>
          </cell>
          <cell r="AG801">
            <v>41222</v>
          </cell>
          <cell r="AH801">
            <v>41303</v>
          </cell>
          <cell r="AI801" t="str">
            <v>-</v>
          </cell>
          <cell r="AJ801">
            <v>328</v>
          </cell>
          <cell r="AK801">
            <v>78.142857142857139</v>
          </cell>
          <cell r="AV801">
            <v>41225</v>
          </cell>
          <cell r="AX801">
            <v>41240</v>
          </cell>
          <cell r="AY801">
            <v>41331</v>
          </cell>
          <cell r="AZ801">
            <v>545</v>
          </cell>
          <cell r="BA801">
            <v>314</v>
          </cell>
          <cell r="BB801" t="str">
            <v>On-Time/Early</v>
          </cell>
          <cell r="BC801" t="str">
            <v/>
          </cell>
          <cell r="BD801" t="str">
            <v>FOB</v>
          </cell>
          <cell r="BE801" t="str">
            <v>Port of Houston</v>
          </cell>
          <cell r="BF801" t="str">
            <v>BRAZIL</v>
          </cell>
          <cell r="BI801" t="str">
            <v>INCOTERMS 2000</v>
          </cell>
          <cell r="BJ801">
            <v>40793</v>
          </cell>
          <cell r="BK801">
            <v>40800</v>
          </cell>
          <cell r="BL801">
            <v>40809</v>
          </cell>
          <cell r="BM801">
            <v>40814</v>
          </cell>
          <cell r="BN801">
            <v>41347</v>
          </cell>
          <cell r="BO801">
            <v>41354</v>
          </cell>
          <cell r="BP801" t="str">
            <v>X</v>
          </cell>
          <cell r="BQ801" t="str">
            <v>X</v>
          </cell>
          <cell r="BR801">
            <v>40842</v>
          </cell>
          <cell r="BS801">
            <v>40842</v>
          </cell>
          <cell r="BT801" t="str">
            <v>X</v>
          </cell>
          <cell r="BU801">
            <v>449</v>
          </cell>
          <cell r="BV801" t="str">
            <v>X</v>
          </cell>
          <cell r="BZ801">
            <v>40884</v>
          </cell>
          <cell r="CA801">
            <v>41033</v>
          </cell>
          <cell r="CB801">
            <v>0</v>
          </cell>
          <cell r="CC801">
            <v>0.95</v>
          </cell>
          <cell r="CD801" t="str">
            <v>Bruno from Vibropac working</v>
          </cell>
        </row>
        <row r="802">
          <cell r="B802" t="str">
            <v>C2157575-01</v>
          </cell>
          <cell r="C802" t="str">
            <v>Taikkiso Formosa</v>
          </cell>
          <cell r="D802" t="str">
            <v>Nelson</v>
          </cell>
          <cell r="E802">
            <v>0</v>
          </cell>
          <cell r="F802" t="str">
            <v>Parsell</v>
          </cell>
          <cell r="H802" t="str">
            <v>Shara</v>
          </cell>
          <cell r="I802" t="str">
            <v>TKK20125-03</v>
          </cell>
          <cell r="J802" t="str">
            <v>B-6820Y</v>
          </cell>
          <cell r="L802" t="str">
            <v>Perez</v>
          </cell>
          <cell r="M802">
            <v>1</v>
          </cell>
          <cell r="N802" t="str">
            <v>LMC311P</v>
          </cell>
          <cell r="O802">
            <v>450000</v>
          </cell>
          <cell r="P802" t="str">
            <v>PP</v>
          </cell>
          <cell r="Q802" t="str">
            <v>CPX</v>
          </cell>
          <cell r="R802" t="str">
            <v>CD</v>
          </cell>
          <cell r="S802" t="str">
            <v>Y</v>
          </cell>
          <cell r="T802" t="str">
            <v>N</v>
          </cell>
          <cell r="V802">
            <v>41088</v>
          </cell>
          <cell r="W802">
            <v>41340</v>
          </cell>
          <cell r="X802">
            <v>41423</v>
          </cell>
          <cell r="Y802">
            <v>0</v>
          </cell>
          <cell r="Z802">
            <v>41095</v>
          </cell>
          <cell r="AA802">
            <v>41095</v>
          </cell>
          <cell r="AB802">
            <v>41102</v>
          </cell>
          <cell r="AC802">
            <v>41311</v>
          </cell>
          <cell r="AD802">
            <v>41325</v>
          </cell>
          <cell r="AE802">
            <v>41239</v>
          </cell>
          <cell r="AF802">
            <v>41244</v>
          </cell>
          <cell r="AG802">
            <v>41312</v>
          </cell>
          <cell r="AH802">
            <v>41393</v>
          </cell>
          <cell r="AI802" t="str">
            <v>-</v>
          </cell>
          <cell r="AJ802">
            <v>112</v>
          </cell>
          <cell r="AK802">
            <v>47.857142857142854</v>
          </cell>
          <cell r="AL802">
            <v>0</v>
          </cell>
          <cell r="AM802" t="str">
            <v>-</v>
          </cell>
          <cell r="AN802" t="str">
            <v>-</v>
          </cell>
          <cell r="AO802">
            <v>41129</v>
          </cell>
          <cell r="AP802" t="str">
            <v>-</v>
          </cell>
          <cell r="AR802">
            <v>41304</v>
          </cell>
          <cell r="AS802">
            <v>41323</v>
          </cell>
          <cell r="AT802" t="str">
            <v>Marcikonis</v>
          </cell>
          <cell r="AV802">
            <v>41326</v>
          </cell>
          <cell r="AX802">
            <v>41338</v>
          </cell>
          <cell r="AY802">
            <v>41390</v>
          </cell>
          <cell r="AZ802">
            <v>302</v>
          </cell>
          <cell r="BA802">
            <v>171</v>
          </cell>
          <cell r="BB802" t="str">
            <v>Late</v>
          </cell>
          <cell r="BC802" t="str">
            <v/>
          </cell>
          <cell r="BD802" t="str">
            <v>FCA</v>
          </cell>
          <cell r="BE802" t="str">
            <v>Arvada</v>
          </cell>
          <cell r="BF802" t="str">
            <v>Taiwan, China</v>
          </cell>
          <cell r="BJ802">
            <v>41095</v>
          </cell>
          <cell r="BK802">
            <v>41102</v>
          </cell>
          <cell r="BL802">
            <v>41118</v>
          </cell>
          <cell r="BM802">
            <v>41116</v>
          </cell>
          <cell r="BN802">
            <v>41437</v>
          </cell>
          <cell r="BO802">
            <v>41444</v>
          </cell>
          <cell r="BP802" t="str">
            <v>X</v>
          </cell>
          <cell r="BQ802" t="str">
            <v>X</v>
          </cell>
          <cell r="BR802" t="str">
            <v>X</v>
          </cell>
          <cell r="BS802" t="str">
            <v>X</v>
          </cell>
          <cell r="BT802" t="str">
            <v>X</v>
          </cell>
          <cell r="BU802" t="str">
            <v>X</v>
          </cell>
          <cell r="BV802" t="str">
            <v>X</v>
          </cell>
          <cell r="BZ802" t="str">
            <v>X</v>
          </cell>
          <cell r="CA802" t="str">
            <v>X</v>
          </cell>
          <cell r="CB802" t="str">
            <v>X</v>
          </cell>
          <cell r="CC802">
            <v>1</v>
          </cell>
        </row>
        <row r="803">
          <cell r="B803" t="str">
            <v>A2145267-01-02</v>
          </cell>
          <cell r="C803" t="str">
            <v>Vibropac</v>
          </cell>
          <cell r="D803" t="str">
            <v>Lothe</v>
          </cell>
          <cell r="E803">
            <v>0</v>
          </cell>
          <cell r="F803" t="str">
            <v>Collins</v>
          </cell>
          <cell r="H803" t="str">
            <v>Audrey</v>
          </cell>
          <cell r="I803" t="str">
            <v>0044</v>
          </cell>
          <cell r="M803">
            <v>2</v>
          </cell>
          <cell r="N803" t="str">
            <v>LMV-322</v>
          </cell>
          <cell r="O803">
            <v>159802</v>
          </cell>
          <cell r="P803" t="str">
            <v>PP</v>
          </cell>
          <cell r="Q803" t="str">
            <v>MCPX</v>
          </cell>
          <cell r="R803" t="str">
            <v>PC</v>
          </cell>
          <cell r="S803" t="str">
            <v>Y</v>
          </cell>
          <cell r="T803" t="str">
            <v>N</v>
          </cell>
          <cell r="V803">
            <v>41059</v>
          </cell>
          <cell r="W803">
            <v>41305</v>
          </cell>
          <cell r="X803">
            <v>41305</v>
          </cell>
          <cell r="Y803">
            <v>0</v>
          </cell>
          <cell r="Z803">
            <v>41066</v>
          </cell>
          <cell r="AA803">
            <v>41066</v>
          </cell>
          <cell r="AB803">
            <v>41066</v>
          </cell>
          <cell r="AC803">
            <v>41193</v>
          </cell>
          <cell r="AD803">
            <v>41207</v>
          </cell>
          <cell r="AE803">
            <v>41243</v>
          </cell>
          <cell r="AF803">
            <v>41246</v>
          </cell>
          <cell r="AH803">
            <v>41275</v>
          </cell>
          <cell r="AI803" t="str">
            <v>-</v>
          </cell>
          <cell r="AJ803">
            <v>134</v>
          </cell>
          <cell r="AK803">
            <v>35.142857142857146</v>
          </cell>
          <cell r="AV803">
            <v>41206</v>
          </cell>
          <cell r="AX803">
            <v>41220</v>
          </cell>
          <cell r="AY803">
            <v>41302</v>
          </cell>
          <cell r="AZ803">
            <v>243</v>
          </cell>
          <cell r="BA803">
            <v>106</v>
          </cell>
          <cell r="BB803" t="str">
            <v>On-Time/Early</v>
          </cell>
          <cell r="BC803" t="str">
            <v/>
          </cell>
          <cell r="BD803" t="str">
            <v>FCA</v>
          </cell>
          <cell r="BE803" t="str">
            <v>ARVADA</v>
          </cell>
          <cell r="BF803" t="str">
            <v>BRAZIL</v>
          </cell>
          <cell r="BH803" t="str">
            <v>WG</v>
          </cell>
          <cell r="BJ803">
            <v>41066</v>
          </cell>
          <cell r="BK803">
            <v>41073</v>
          </cell>
          <cell r="BL803">
            <v>41082</v>
          </cell>
          <cell r="BM803">
            <v>41087</v>
          </cell>
          <cell r="BN803">
            <v>41319</v>
          </cell>
          <cell r="BO803">
            <v>41326</v>
          </cell>
          <cell r="BP803" t="str">
            <v>x</v>
          </cell>
          <cell r="BQ803" t="str">
            <v>x</v>
          </cell>
          <cell r="BR803" t="str">
            <v>x</v>
          </cell>
          <cell r="BS803" t="str">
            <v>x</v>
          </cell>
          <cell r="BT803" t="str">
            <v>x</v>
          </cell>
          <cell r="BU803">
            <v>41353</v>
          </cell>
          <cell r="BV803">
            <v>41353</v>
          </cell>
          <cell r="BZ803" t="str">
            <v>x</v>
          </cell>
          <cell r="CA803" t="str">
            <v>x</v>
          </cell>
          <cell r="CB803" t="str">
            <v>x</v>
          </cell>
          <cell r="CC803">
            <v>1</v>
          </cell>
        </row>
        <row r="804">
          <cell r="B804" t="str">
            <v>A2169921-01-02</v>
          </cell>
          <cell r="C804" t="str">
            <v>Linde Process Plants Inc.</v>
          </cell>
          <cell r="D804" t="str">
            <v>Boening</v>
          </cell>
          <cell r="E804">
            <v>0</v>
          </cell>
          <cell r="F804" t="str">
            <v>Miller</v>
          </cell>
          <cell r="G804" t="str">
            <v>-</v>
          </cell>
          <cell r="H804" t="str">
            <v>Audrey</v>
          </cell>
          <cell r="I804" t="str">
            <v>005 2PA0620</v>
          </cell>
          <cell r="J804">
            <v>0</v>
          </cell>
          <cell r="K804">
            <v>0</v>
          </cell>
          <cell r="M804">
            <v>2</v>
          </cell>
          <cell r="N804" t="str">
            <v>LMV-801</v>
          </cell>
          <cell r="O804">
            <v>54294</v>
          </cell>
          <cell r="Q804" t="str">
            <v>STD</v>
          </cell>
          <cell r="R804" t="str">
            <v>PB</v>
          </cell>
          <cell r="S804" t="str">
            <v>Y</v>
          </cell>
          <cell r="T804" t="str">
            <v>N</v>
          </cell>
          <cell r="V804">
            <v>41120</v>
          </cell>
          <cell r="W804">
            <v>41299</v>
          </cell>
          <cell r="X804">
            <v>41299</v>
          </cell>
          <cell r="Y804">
            <v>0</v>
          </cell>
          <cell r="Z804">
            <v>41127</v>
          </cell>
          <cell r="AA804">
            <v>41127</v>
          </cell>
          <cell r="AB804">
            <v>41127</v>
          </cell>
          <cell r="AC804">
            <v>41187</v>
          </cell>
          <cell r="AD804">
            <v>41201</v>
          </cell>
          <cell r="AE804">
            <v>41244</v>
          </cell>
          <cell r="AF804">
            <v>41247</v>
          </cell>
          <cell r="AH804">
            <v>41269</v>
          </cell>
          <cell r="AI804" t="str">
            <v>-</v>
          </cell>
          <cell r="AJ804">
            <v>92</v>
          </cell>
          <cell r="AK804">
            <v>25.571428571428573</v>
          </cell>
          <cell r="AV804">
            <v>41199</v>
          </cell>
          <cell r="AX804">
            <v>41204</v>
          </cell>
          <cell r="AY804">
            <v>41303</v>
          </cell>
          <cell r="AZ804">
            <v>183</v>
          </cell>
          <cell r="BA804">
            <v>58</v>
          </cell>
          <cell r="BB804" t="str">
            <v>On-Time/Early</v>
          </cell>
          <cell r="BC804" t="str">
            <v/>
          </cell>
          <cell r="BD804" t="str">
            <v>FCA</v>
          </cell>
          <cell r="BE804" t="str">
            <v>Arvada</v>
          </cell>
          <cell r="BF804" t="str">
            <v>USA</v>
          </cell>
          <cell r="BH804" t="str">
            <v>WJ</v>
          </cell>
          <cell r="BJ804">
            <v>41127</v>
          </cell>
          <cell r="BK804">
            <v>41134</v>
          </cell>
          <cell r="BL804">
            <v>41136</v>
          </cell>
          <cell r="BM804">
            <v>41148</v>
          </cell>
          <cell r="BN804">
            <v>41313</v>
          </cell>
          <cell r="BO804">
            <v>41320</v>
          </cell>
          <cell r="BP804" t="str">
            <v>x</v>
          </cell>
          <cell r="BQ804" t="str">
            <v>x</v>
          </cell>
          <cell r="BR804" t="str">
            <v>x</v>
          </cell>
          <cell r="BS804" t="str">
            <v>x</v>
          </cell>
          <cell r="BT804" t="str">
            <v>x</v>
          </cell>
          <cell r="BU804">
            <v>41305</v>
          </cell>
          <cell r="BV804">
            <v>41318</v>
          </cell>
          <cell r="BZ804" t="str">
            <v>x</v>
          </cell>
          <cell r="CA804" t="str">
            <v>x</v>
          </cell>
          <cell r="CB804" t="str">
            <v>x</v>
          </cell>
          <cell r="CC804">
            <v>1</v>
          </cell>
        </row>
        <row r="805">
          <cell r="B805" t="str">
            <v>C2197974-01</v>
          </cell>
          <cell r="C805" t="str">
            <v>AMEC - 121</v>
          </cell>
          <cell r="D805" t="str">
            <v>da Silva</v>
          </cell>
          <cell r="E805">
            <v>0</v>
          </cell>
          <cell r="F805" t="str">
            <v>Lindeman</v>
          </cell>
          <cell r="G805" t="str">
            <v>Marcikonis</v>
          </cell>
          <cell r="H805" t="str">
            <v>Melissa</v>
          </cell>
          <cell r="I805" t="str">
            <v>960E02</v>
          </cell>
          <cell r="J805" t="str">
            <v>1-HTD-C-121</v>
          </cell>
          <cell r="M805">
            <v>1</v>
          </cell>
          <cell r="N805" t="str">
            <v>LMC341P</v>
          </cell>
          <cell r="O805">
            <v>737474</v>
          </cell>
          <cell r="P805" t="str">
            <v>PP</v>
          </cell>
          <cell r="Q805" t="str">
            <v>CPX</v>
          </cell>
          <cell r="R805" t="str">
            <v>CF</v>
          </cell>
          <cell r="S805" t="str">
            <v>N</v>
          </cell>
          <cell r="T805" t="str">
            <v>N</v>
          </cell>
          <cell r="U805">
            <v>41180</v>
          </cell>
          <cell r="V805">
            <v>41186</v>
          </cell>
          <cell r="W805">
            <v>41346</v>
          </cell>
          <cell r="X805">
            <v>41424</v>
          </cell>
          <cell r="Y805">
            <v>41185</v>
          </cell>
          <cell r="Z805">
            <v>41193</v>
          </cell>
          <cell r="AA805">
            <v>41193</v>
          </cell>
          <cell r="AB805">
            <v>41200</v>
          </cell>
          <cell r="AC805">
            <v>41298</v>
          </cell>
          <cell r="AD805">
            <v>41312</v>
          </cell>
          <cell r="AE805">
            <v>41241</v>
          </cell>
          <cell r="AF805">
            <v>41248</v>
          </cell>
          <cell r="AG805" t="str">
            <v>?</v>
          </cell>
          <cell r="AH805">
            <v>41394</v>
          </cell>
          <cell r="AI805" t="str">
            <v>-</v>
          </cell>
          <cell r="AJ805">
            <v>45</v>
          </cell>
          <cell r="AK805">
            <v>34</v>
          </cell>
          <cell r="AL805">
            <v>0</v>
          </cell>
          <cell r="AN805">
            <v>0</v>
          </cell>
          <cell r="AR805">
            <v>41339</v>
          </cell>
          <cell r="AS805">
            <v>41340</v>
          </cell>
          <cell r="AT805" t="str">
            <v>Rutherford</v>
          </cell>
          <cell r="AV805">
            <v>41342</v>
          </cell>
          <cell r="AX805">
            <v>41353</v>
          </cell>
          <cell r="AY805">
            <v>41411</v>
          </cell>
          <cell r="AZ805">
            <v>225</v>
          </cell>
          <cell r="BA805">
            <v>112</v>
          </cell>
          <cell r="BB805" t="str">
            <v>Late</v>
          </cell>
          <cell r="BC805" t="str">
            <v/>
          </cell>
          <cell r="BD805" t="str">
            <v>DAP</v>
          </cell>
          <cell r="BE805" t="str">
            <v>MULBERRY, FL</v>
          </cell>
          <cell r="BF805" t="str">
            <v>USA</v>
          </cell>
          <cell r="BG805" t="str">
            <v>-</v>
          </cell>
          <cell r="BH805" t="str">
            <v>DI</v>
          </cell>
          <cell r="BI805" t="str">
            <v>BEST WAY</v>
          </cell>
          <cell r="BJ805">
            <v>41193</v>
          </cell>
          <cell r="BK805">
            <v>41200</v>
          </cell>
          <cell r="BL805">
            <v>41216</v>
          </cell>
          <cell r="BM805">
            <v>41214</v>
          </cell>
          <cell r="BN805">
            <v>41452</v>
          </cell>
          <cell r="BO805">
            <v>41459</v>
          </cell>
          <cell r="BP805" t="str">
            <v>X</v>
          </cell>
          <cell r="BQ805">
            <v>41103</v>
          </cell>
          <cell r="BR805">
            <v>41113</v>
          </cell>
          <cell r="BS805">
            <v>41103</v>
          </cell>
          <cell r="BT805" t="str">
            <v>X</v>
          </cell>
          <cell r="BU805">
            <v>344</v>
          </cell>
          <cell r="BV805">
            <v>337</v>
          </cell>
          <cell r="BZ805">
            <v>41351</v>
          </cell>
          <cell r="CC805">
            <v>0.95</v>
          </cell>
          <cell r="CD805" t="str">
            <v>Docs with PM - FD to be completed by end of May</v>
          </cell>
        </row>
        <row r="806">
          <cell r="B806" t="str">
            <v>C2197974-02</v>
          </cell>
          <cell r="C806" t="str">
            <v>AMEC - 130</v>
          </cell>
          <cell r="D806" t="str">
            <v>da Silva</v>
          </cell>
          <cell r="E806">
            <v>0</v>
          </cell>
          <cell r="F806" t="str">
            <v>Lindeman</v>
          </cell>
          <cell r="G806" t="str">
            <v>Marcikonis</v>
          </cell>
          <cell r="H806" t="str">
            <v>Melissa</v>
          </cell>
          <cell r="I806" t="str">
            <v>960E02</v>
          </cell>
          <cell r="J806" t="str">
            <v>1-HTD-C-130</v>
          </cell>
          <cell r="M806">
            <v>1</v>
          </cell>
          <cell r="N806" t="str">
            <v>LMC343</v>
          </cell>
          <cell r="O806">
            <v>727741</v>
          </cell>
          <cell r="P806" t="str">
            <v>PP</v>
          </cell>
          <cell r="Q806" t="str">
            <v>CPX</v>
          </cell>
          <cell r="R806" t="str">
            <v>CF</v>
          </cell>
          <cell r="S806" t="str">
            <v>N</v>
          </cell>
          <cell r="T806" t="str">
            <v>N</v>
          </cell>
          <cell r="U806">
            <v>41180</v>
          </cell>
          <cell r="V806">
            <v>41186</v>
          </cell>
          <cell r="W806">
            <v>41346</v>
          </cell>
          <cell r="X806">
            <v>41424</v>
          </cell>
          <cell r="Y806">
            <v>41185</v>
          </cell>
          <cell r="Z806">
            <v>41193</v>
          </cell>
          <cell r="AA806">
            <v>41193</v>
          </cell>
          <cell r="AB806">
            <v>41200</v>
          </cell>
          <cell r="AC806">
            <v>41298</v>
          </cell>
          <cell r="AD806">
            <v>41312</v>
          </cell>
          <cell r="AE806">
            <v>41241</v>
          </cell>
          <cell r="AF806">
            <v>41248</v>
          </cell>
          <cell r="AH806">
            <v>41394</v>
          </cell>
          <cell r="AI806" t="str">
            <v>-</v>
          </cell>
          <cell r="AJ806">
            <v>45</v>
          </cell>
          <cell r="AK806">
            <v>34</v>
          </cell>
          <cell r="AL806">
            <v>0</v>
          </cell>
          <cell r="AN806">
            <v>0</v>
          </cell>
          <cell r="AR806">
            <v>41339</v>
          </cell>
          <cell r="AS806">
            <v>41339</v>
          </cell>
          <cell r="AT806" t="str">
            <v>Rossmiller</v>
          </cell>
          <cell r="AV806">
            <v>41342</v>
          </cell>
          <cell r="AX806">
            <v>41352</v>
          </cell>
          <cell r="AY806">
            <v>41411</v>
          </cell>
          <cell r="AZ806">
            <v>225</v>
          </cell>
          <cell r="BA806">
            <v>112</v>
          </cell>
          <cell r="BB806" t="str">
            <v>Late</v>
          </cell>
          <cell r="BC806" t="str">
            <v/>
          </cell>
          <cell r="BD806" t="str">
            <v>DAP</v>
          </cell>
          <cell r="BE806" t="str">
            <v>MULBERRY, FL</v>
          </cell>
          <cell r="BF806" t="str">
            <v>USA</v>
          </cell>
          <cell r="BG806" t="str">
            <v>-</v>
          </cell>
          <cell r="BH806" t="str">
            <v>DI</v>
          </cell>
          <cell r="BI806" t="str">
            <v>BEST WAY</v>
          </cell>
          <cell r="BJ806">
            <v>41193</v>
          </cell>
          <cell r="BK806">
            <v>41200</v>
          </cell>
          <cell r="BL806">
            <v>41216</v>
          </cell>
          <cell r="BM806">
            <v>41214</v>
          </cell>
          <cell r="BN806">
            <v>41452</v>
          </cell>
          <cell r="BO806">
            <v>41459</v>
          </cell>
          <cell r="BP806" t="str">
            <v>X</v>
          </cell>
          <cell r="BQ806">
            <v>41103</v>
          </cell>
          <cell r="BR806">
            <v>41113</v>
          </cell>
          <cell r="BS806">
            <v>41103</v>
          </cell>
          <cell r="BT806" t="str">
            <v>X</v>
          </cell>
          <cell r="BU806">
            <v>344</v>
          </cell>
          <cell r="BV806">
            <v>337</v>
          </cell>
          <cell r="BZ806">
            <v>41351</v>
          </cell>
          <cell r="CC806">
            <v>0.95</v>
          </cell>
          <cell r="CD806" t="str">
            <v>Docs with PM - FD to be completed by end of May</v>
          </cell>
        </row>
        <row r="807">
          <cell r="B807" t="str">
            <v>C2121433-01</v>
          </cell>
          <cell r="C807" t="str">
            <v>Thomas Russell</v>
          </cell>
          <cell r="D807" t="str">
            <v>Wesley</v>
          </cell>
          <cell r="E807">
            <v>0</v>
          </cell>
          <cell r="G807" t="str">
            <v>NA</v>
          </cell>
          <cell r="H807" t="str">
            <v>Kursten</v>
          </cell>
          <cell r="I807" t="str">
            <v>285-12</v>
          </cell>
          <cell r="J807" t="str">
            <v>C-141</v>
          </cell>
          <cell r="M807">
            <v>1</v>
          </cell>
          <cell r="N807" t="str">
            <v>LMC311</v>
          </cell>
          <cell r="O807">
            <v>131109</v>
          </cell>
          <cell r="Q807" t="str">
            <v>FLT</v>
          </cell>
          <cell r="R807" t="str">
            <v>CA</v>
          </cell>
          <cell r="S807" t="str">
            <v>N</v>
          </cell>
          <cell r="T807" t="str">
            <v>N</v>
          </cell>
          <cell r="V807">
            <v>40998</v>
          </cell>
          <cell r="W807">
            <v>41310</v>
          </cell>
          <cell r="X807">
            <v>41264</v>
          </cell>
          <cell r="Y807">
            <v>0</v>
          </cell>
          <cell r="Z807">
            <v>41005</v>
          </cell>
          <cell r="AA807">
            <v>41005</v>
          </cell>
          <cell r="AB807">
            <v>41012</v>
          </cell>
          <cell r="AC807">
            <v>41152</v>
          </cell>
          <cell r="AD807">
            <v>41166</v>
          </cell>
          <cell r="AE807">
            <v>41246</v>
          </cell>
          <cell r="AF807">
            <v>41250</v>
          </cell>
          <cell r="AH807">
            <v>41234</v>
          </cell>
          <cell r="AI807" t="str">
            <v>-</v>
          </cell>
          <cell r="AJ807">
            <v>181</v>
          </cell>
          <cell r="AK807">
            <v>38</v>
          </cell>
          <cell r="AR807">
            <v>41193</v>
          </cell>
          <cell r="AS807">
            <v>41208</v>
          </cell>
          <cell r="AV807">
            <v>41208</v>
          </cell>
          <cell r="AX807">
            <v>41225</v>
          </cell>
          <cell r="AY807">
            <v>41263</v>
          </cell>
          <cell r="AZ807">
            <v>265</v>
          </cell>
          <cell r="BA807">
            <v>151</v>
          </cell>
          <cell r="BB807" t="str">
            <v>On-Time/Early</v>
          </cell>
          <cell r="BC807" t="str">
            <v/>
          </cell>
          <cell r="BJ807">
            <v>41005</v>
          </cell>
          <cell r="BK807">
            <v>41012</v>
          </cell>
          <cell r="BL807">
            <v>41019</v>
          </cell>
          <cell r="BM807">
            <v>41026</v>
          </cell>
          <cell r="BN807">
            <v>41278</v>
          </cell>
          <cell r="BO807">
            <v>41285</v>
          </cell>
          <cell r="BP807" t="str">
            <v>-</v>
          </cell>
          <cell r="BQ807" t="str">
            <v>-</v>
          </cell>
          <cell r="BR807" t="str">
            <v>X</v>
          </cell>
          <cell r="BS807" t="str">
            <v>-</v>
          </cell>
          <cell r="BT807" t="str">
            <v>-</v>
          </cell>
          <cell r="BU807">
            <v>41282</v>
          </cell>
          <cell r="BV807">
            <v>41282</v>
          </cell>
          <cell r="BZ807" t="str">
            <v>-</v>
          </cell>
          <cell r="CA807" t="str">
            <v>-</v>
          </cell>
          <cell r="CB807" t="str">
            <v>X</v>
          </cell>
          <cell r="CC807">
            <v>1</v>
          </cell>
        </row>
        <row r="808">
          <cell r="B808" t="str">
            <v>C2169946-01-02</v>
          </cell>
          <cell r="C808" t="str">
            <v>Linde Process Plants Inc.</v>
          </cell>
          <cell r="D808" t="str">
            <v>Boening</v>
          </cell>
          <cell r="E808">
            <v>0</v>
          </cell>
          <cell r="F808" t="str">
            <v>Parsell</v>
          </cell>
          <cell r="H808" t="str">
            <v>Audrey</v>
          </cell>
          <cell r="I808" t="str">
            <v>005 2KA0680</v>
          </cell>
          <cell r="J808">
            <v>0</v>
          </cell>
          <cell r="K808">
            <v>0</v>
          </cell>
          <cell r="M808">
            <v>2</v>
          </cell>
          <cell r="N808" t="str">
            <v>BMC347EF</v>
          </cell>
          <cell r="O808">
            <v>643790</v>
          </cell>
          <cell r="P808" t="str">
            <v>PP</v>
          </cell>
          <cell r="Q808" t="str">
            <v>MCPX</v>
          </cell>
          <cell r="R808" t="str">
            <v>CC</v>
          </cell>
          <cell r="S808" t="str">
            <v>Y</v>
          </cell>
          <cell r="T808" t="str">
            <v>N</v>
          </cell>
          <cell r="V808">
            <v>41120</v>
          </cell>
          <cell r="W808">
            <v>41355</v>
          </cell>
          <cell r="X808">
            <v>41394</v>
          </cell>
          <cell r="Y808">
            <v>0</v>
          </cell>
          <cell r="Z808">
            <v>41127</v>
          </cell>
          <cell r="AA808">
            <v>41127</v>
          </cell>
          <cell r="AB808">
            <v>41134</v>
          </cell>
          <cell r="AC808">
            <v>41282</v>
          </cell>
          <cell r="AD808">
            <v>41296</v>
          </cell>
          <cell r="AE808">
            <v>41246</v>
          </cell>
          <cell r="AF808">
            <v>41250</v>
          </cell>
          <cell r="AG808">
            <v>41292</v>
          </cell>
          <cell r="AH808">
            <v>41364</v>
          </cell>
          <cell r="AI808" t="str">
            <v>-</v>
          </cell>
          <cell r="AJ808">
            <v>95</v>
          </cell>
          <cell r="AK808">
            <v>39.142857142857146</v>
          </cell>
          <cell r="AM808">
            <v>41193</v>
          </cell>
          <cell r="AN808" t="str">
            <v>-</v>
          </cell>
          <cell r="AO808">
            <v>41195</v>
          </cell>
          <cell r="AP808">
            <v>41208</v>
          </cell>
          <cell r="AQ808">
            <v>41278</v>
          </cell>
          <cell r="AR808">
            <v>41296</v>
          </cell>
          <cell r="AV808">
            <v>41296</v>
          </cell>
          <cell r="AX808">
            <v>41302</v>
          </cell>
          <cell r="AY808">
            <v>41393</v>
          </cell>
          <cell r="AZ808">
            <v>273</v>
          </cell>
          <cell r="BA808">
            <v>127</v>
          </cell>
          <cell r="BB808" t="str">
            <v>Late</v>
          </cell>
          <cell r="BC808" t="str">
            <v>On-Time/Early</v>
          </cell>
          <cell r="BD808" t="str">
            <v>FCA</v>
          </cell>
          <cell r="BE808" t="str">
            <v>Arvada</v>
          </cell>
          <cell r="BF808" t="str">
            <v>USA</v>
          </cell>
          <cell r="BH808" t="str">
            <v>WJ</v>
          </cell>
          <cell r="BJ808">
            <v>41127</v>
          </cell>
          <cell r="BK808">
            <v>41134</v>
          </cell>
          <cell r="BL808">
            <v>41150</v>
          </cell>
          <cell r="BM808">
            <v>41148</v>
          </cell>
          <cell r="BN808">
            <v>41408</v>
          </cell>
          <cell r="BO808">
            <v>41415</v>
          </cell>
          <cell r="BP808" t="str">
            <v>x</v>
          </cell>
          <cell r="BQ808" t="str">
            <v>x</v>
          </cell>
          <cell r="BR808" t="str">
            <v>x</v>
          </cell>
          <cell r="BS808" t="str">
            <v>x</v>
          </cell>
          <cell r="BT808" t="str">
            <v>x</v>
          </cell>
          <cell r="BU808">
            <v>41395</v>
          </cell>
          <cell r="BV808">
            <v>41395</v>
          </cell>
          <cell r="BZ808" t="str">
            <v>x</v>
          </cell>
          <cell r="CA808" t="str">
            <v>x</v>
          </cell>
          <cell r="CB808" t="str">
            <v>X</v>
          </cell>
          <cell r="CC808">
            <v>1</v>
          </cell>
        </row>
        <row r="809">
          <cell r="B809" t="str">
            <v>A2204016-01</v>
          </cell>
          <cell r="C809" t="str">
            <v>GASIA / YPF</v>
          </cell>
          <cell r="D809" t="str">
            <v>Kanous</v>
          </cell>
          <cell r="E809">
            <v>0</v>
          </cell>
          <cell r="F809" t="str">
            <v>Miller</v>
          </cell>
          <cell r="G809" t="str">
            <v>-</v>
          </cell>
          <cell r="H809" t="str">
            <v>Madeleine</v>
          </cell>
          <cell r="I809" t="str">
            <v>OI123625 REV1</v>
          </cell>
          <cell r="J809" t="str">
            <v>J-2531</v>
          </cell>
          <cell r="K809">
            <v>0</v>
          </cell>
          <cell r="M809">
            <v>1</v>
          </cell>
          <cell r="N809" t="str">
            <v>LMV311</v>
          </cell>
          <cell r="O809">
            <v>80738.84</v>
          </cell>
          <cell r="Q809" t="str">
            <v>FLT</v>
          </cell>
          <cell r="R809" t="str">
            <v>PA</v>
          </cell>
          <cell r="S809" t="str">
            <v>N</v>
          </cell>
          <cell r="T809" t="str">
            <v>N</v>
          </cell>
          <cell r="U809">
            <v>41201</v>
          </cell>
          <cell r="V809">
            <v>41205</v>
          </cell>
          <cell r="W809">
            <v>41297</v>
          </cell>
          <cell r="X809">
            <v>41297</v>
          </cell>
          <cell r="Y809">
            <v>41201</v>
          </cell>
          <cell r="Z809">
            <v>41212</v>
          </cell>
          <cell r="AA809">
            <v>41212</v>
          </cell>
          <cell r="AB809">
            <v>41212</v>
          </cell>
          <cell r="AC809">
            <v>41185</v>
          </cell>
          <cell r="AD809">
            <v>41199</v>
          </cell>
          <cell r="AE809">
            <v>41249</v>
          </cell>
          <cell r="AF809">
            <v>41252</v>
          </cell>
          <cell r="AH809">
            <v>41267</v>
          </cell>
          <cell r="AI809" t="str">
            <v>-</v>
          </cell>
          <cell r="AJ809">
            <v>34</v>
          </cell>
          <cell r="AK809">
            <v>13.142857142857142</v>
          </cell>
          <cell r="AN809">
            <v>0</v>
          </cell>
          <cell r="AV809">
            <v>41254</v>
          </cell>
          <cell r="AX809">
            <v>41255</v>
          </cell>
          <cell r="AY809">
            <v>41316</v>
          </cell>
          <cell r="AZ809">
            <v>111</v>
          </cell>
          <cell r="BA809">
            <v>36</v>
          </cell>
          <cell r="BB809" t="str">
            <v>Late</v>
          </cell>
          <cell r="BC809" t="str">
            <v/>
          </cell>
          <cell r="BJ809">
            <v>41212</v>
          </cell>
          <cell r="BK809">
            <v>41219</v>
          </cell>
          <cell r="BL809">
            <v>41219</v>
          </cell>
          <cell r="BM809">
            <v>41233</v>
          </cell>
          <cell r="BN809">
            <v>41311</v>
          </cell>
          <cell r="BO809">
            <v>41318</v>
          </cell>
          <cell r="BP809" t="str">
            <v>-</v>
          </cell>
          <cell r="BQ809" t="str">
            <v>-</v>
          </cell>
          <cell r="BR809" t="str">
            <v>-</v>
          </cell>
          <cell r="BS809" t="str">
            <v>-</v>
          </cell>
          <cell r="BT809" t="str">
            <v>-</v>
          </cell>
          <cell r="BU809">
            <v>41340</v>
          </cell>
          <cell r="BV809">
            <v>41340</v>
          </cell>
          <cell r="BZ809" t="str">
            <v>-</v>
          </cell>
          <cell r="CA809" t="str">
            <v>-</v>
          </cell>
          <cell r="CB809" t="str">
            <v>X</v>
          </cell>
          <cell r="CC809">
            <v>1</v>
          </cell>
        </row>
        <row r="810">
          <cell r="B810" t="str">
            <v>C2200867-01-02</v>
          </cell>
          <cell r="C810" t="str">
            <v>NPE</v>
          </cell>
          <cell r="D810" t="str">
            <v>da Silva</v>
          </cell>
          <cell r="E810">
            <v>0</v>
          </cell>
          <cell r="F810" t="str">
            <v>Parsell</v>
          </cell>
          <cell r="G810" t="str">
            <v>Kaufmann</v>
          </cell>
          <cell r="H810" t="str">
            <v>Michelle</v>
          </cell>
          <cell r="I810" t="str">
            <v>PUR531888</v>
          </cell>
          <cell r="J810" t="str">
            <v>TBA</v>
          </cell>
          <cell r="K810">
            <v>0</v>
          </cell>
          <cell r="L810" t="str">
            <v>Pastore</v>
          </cell>
          <cell r="M810">
            <v>2</v>
          </cell>
          <cell r="N810" t="str">
            <v>LMC343</v>
          </cell>
          <cell r="O810">
            <v>357532.88</v>
          </cell>
          <cell r="P810" t="str">
            <v>-</v>
          </cell>
          <cell r="Q810" t="str">
            <v>MCPX</v>
          </cell>
          <cell r="R810" t="str">
            <v>CD</v>
          </cell>
          <cell r="S810" t="str">
            <v>N</v>
          </cell>
          <cell r="T810" t="str">
            <v>N</v>
          </cell>
          <cell r="U810">
            <v>41184</v>
          </cell>
          <cell r="V810">
            <v>41197</v>
          </cell>
          <cell r="W810">
            <v>41348</v>
          </cell>
          <cell r="X810">
            <v>41348</v>
          </cell>
          <cell r="Y810">
            <v>41187</v>
          </cell>
          <cell r="Z810">
            <v>41204</v>
          </cell>
          <cell r="AA810">
            <v>41204</v>
          </cell>
          <cell r="AB810">
            <v>41211</v>
          </cell>
          <cell r="AC810">
            <v>41236</v>
          </cell>
          <cell r="AD810">
            <v>41250</v>
          </cell>
          <cell r="AE810">
            <v>41247</v>
          </cell>
          <cell r="AF810">
            <v>41252</v>
          </cell>
          <cell r="AG810">
            <v>0</v>
          </cell>
          <cell r="AH810">
            <v>41318</v>
          </cell>
          <cell r="AI810" t="str">
            <v>-</v>
          </cell>
          <cell r="AJ810">
            <v>40</v>
          </cell>
          <cell r="AK810">
            <v>21.571428571428573</v>
          </cell>
          <cell r="AL810">
            <v>0</v>
          </cell>
          <cell r="AM810">
            <v>0</v>
          </cell>
          <cell r="AN810">
            <v>0</v>
          </cell>
          <cell r="AO810">
            <v>0</v>
          </cell>
          <cell r="AP810">
            <v>0</v>
          </cell>
          <cell r="AQ810">
            <v>0</v>
          </cell>
          <cell r="AR810">
            <v>41297</v>
          </cell>
          <cell r="AS810">
            <v>41302</v>
          </cell>
          <cell r="AT810" t="str">
            <v>Marcikonis</v>
          </cell>
          <cell r="AU810">
            <v>0</v>
          </cell>
          <cell r="AV810">
            <v>41304</v>
          </cell>
          <cell r="AW810">
            <v>0</v>
          </cell>
          <cell r="AX810">
            <v>41305</v>
          </cell>
          <cell r="AY810">
            <v>41351</v>
          </cell>
          <cell r="AZ810">
            <v>154</v>
          </cell>
          <cell r="BA810">
            <v>78</v>
          </cell>
          <cell r="BB810" t="str">
            <v>Late</v>
          </cell>
          <cell r="BC810" t="str">
            <v/>
          </cell>
          <cell r="BD810">
            <v>0</v>
          </cell>
          <cell r="BE810">
            <v>0</v>
          </cell>
          <cell r="BF810">
            <v>0</v>
          </cell>
          <cell r="BG810">
            <v>0</v>
          </cell>
          <cell r="BH810">
            <v>0</v>
          </cell>
          <cell r="BI810">
            <v>0</v>
          </cell>
          <cell r="BJ810">
            <v>41204</v>
          </cell>
          <cell r="BK810">
            <v>41211</v>
          </cell>
          <cell r="BL810">
            <v>41227</v>
          </cell>
          <cell r="BM810">
            <v>41225</v>
          </cell>
          <cell r="BN810">
            <v>41362</v>
          </cell>
          <cell r="BO810">
            <v>41369</v>
          </cell>
          <cell r="BP810" t="str">
            <v>X</v>
          </cell>
          <cell r="BQ810" t="str">
            <v>X</v>
          </cell>
          <cell r="BR810" t="str">
            <v>X</v>
          </cell>
          <cell r="BS810" t="str">
            <v>X</v>
          </cell>
          <cell r="BT810" t="str">
            <v>X</v>
          </cell>
          <cell r="BU810" t="str">
            <v>X</v>
          </cell>
          <cell r="BV810" t="str">
            <v>X</v>
          </cell>
          <cell r="BW810">
            <v>0</v>
          </cell>
          <cell r="BX810">
            <v>0</v>
          </cell>
          <cell r="BY810">
            <v>0</v>
          </cell>
          <cell r="BZ810" t="str">
            <v>X</v>
          </cell>
          <cell r="CA810" t="str">
            <v>X</v>
          </cell>
          <cell r="CB810" t="str">
            <v>X</v>
          </cell>
          <cell r="CC810">
            <v>1</v>
          </cell>
          <cell r="CD810">
            <v>0</v>
          </cell>
          <cell r="CE810">
            <v>0</v>
          </cell>
          <cell r="CF810">
            <v>0</v>
          </cell>
          <cell r="CG810">
            <v>0</v>
          </cell>
          <cell r="CH810">
            <v>0</v>
          </cell>
          <cell r="CI810">
            <v>0</v>
          </cell>
          <cell r="CJ810">
            <v>0</v>
          </cell>
          <cell r="CK810">
            <v>0</v>
          </cell>
          <cell r="CL810">
            <v>0</v>
          </cell>
          <cell r="CM810">
            <v>0</v>
          </cell>
          <cell r="CN810">
            <v>0</v>
          </cell>
          <cell r="CO810">
            <v>0</v>
          </cell>
        </row>
        <row r="811">
          <cell r="B811" t="str">
            <v>A2206524-01</v>
          </cell>
          <cell r="C811" t="str">
            <v>Penn Oaks Energy</v>
          </cell>
          <cell r="D811" t="str">
            <v>Kanous</v>
          </cell>
          <cell r="E811">
            <v>0</v>
          </cell>
          <cell r="F811" t="str">
            <v>Miller</v>
          </cell>
          <cell r="G811" t="str">
            <v>-</v>
          </cell>
          <cell r="H811" t="str">
            <v>Madeleine</v>
          </cell>
          <cell r="I811" t="str">
            <v>POE40</v>
          </cell>
          <cell r="M811">
            <v>1</v>
          </cell>
          <cell r="N811" t="str">
            <v>LMV801</v>
          </cell>
          <cell r="O811">
            <v>11497</v>
          </cell>
          <cell r="Q811" t="str">
            <v>FLT</v>
          </cell>
          <cell r="R811" t="str">
            <v>PA</v>
          </cell>
          <cell r="S811" t="str">
            <v>N</v>
          </cell>
          <cell r="T811" t="str">
            <v>N</v>
          </cell>
          <cell r="U811">
            <v>41208</v>
          </cell>
          <cell r="V811">
            <v>41211</v>
          </cell>
          <cell r="W811">
            <v>41309</v>
          </cell>
          <cell r="X811">
            <v>41309</v>
          </cell>
          <cell r="Y811">
            <v>41211</v>
          </cell>
          <cell r="Z811">
            <v>41218</v>
          </cell>
          <cell r="AA811">
            <v>41218</v>
          </cell>
          <cell r="AB811">
            <v>41218</v>
          </cell>
          <cell r="AC811">
            <v>41197</v>
          </cell>
          <cell r="AD811">
            <v>41211</v>
          </cell>
          <cell r="AE811">
            <v>41251</v>
          </cell>
          <cell r="AF811">
            <v>41254</v>
          </cell>
          <cell r="AH811">
            <v>41279</v>
          </cell>
          <cell r="AI811" t="str">
            <v>-</v>
          </cell>
          <cell r="AJ811">
            <v>32</v>
          </cell>
          <cell r="AK811">
            <v>14</v>
          </cell>
          <cell r="AR811">
            <v>41234</v>
          </cell>
          <cell r="AS811">
            <v>41240</v>
          </cell>
          <cell r="AV811">
            <v>41240</v>
          </cell>
          <cell r="AX811">
            <v>41241</v>
          </cell>
          <cell r="AY811">
            <v>41296</v>
          </cell>
          <cell r="AZ811">
            <v>85</v>
          </cell>
          <cell r="BA811">
            <v>22</v>
          </cell>
          <cell r="BB811" t="str">
            <v>On-Time/Early</v>
          </cell>
          <cell r="BC811" t="str">
            <v/>
          </cell>
          <cell r="BJ811">
            <v>41218</v>
          </cell>
          <cell r="BK811">
            <v>41225</v>
          </cell>
          <cell r="BL811">
            <v>41225</v>
          </cell>
          <cell r="BM811">
            <v>41239</v>
          </cell>
          <cell r="BN811">
            <v>41323</v>
          </cell>
          <cell r="BO811">
            <v>41330</v>
          </cell>
          <cell r="BP811" t="str">
            <v>-</v>
          </cell>
          <cell r="BQ811" t="str">
            <v>-</v>
          </cell>
          <cell r="BR811" t="str">
            <v>-</v>
          </cell>
          <cell r="BS811" t="str">
            <v>-</v>
          </cell>
          <cell r="BT811" t="str">
            <v>-</v>
          </cell>
          <cell r="BU811">
            <v>41316</v>
          </cell>
          <cell r="BV811">
            <v>41316</v>
          </cell>
          <cell r="BZ811" t="str">
            <v>-</v>
          </cell>
          <cell r="CA811" t="str">
            <v>-</v>
          </cell>
          <cell r="CB811" t="str">
            <v>X</v>
          </cell>
          <cell r="CC811">
            <v>1</v>
          </cell>
        </row>
        <row r="812">
          <cell r="B812" t="str">
            <v>C2023338-01-02</v>
          </cell>
          <cell r="C812" t="str">
            <v>Bechtel APLNG</v>
          </cell>
          <cell r="D812" t="str">
            <v>Jones</v>
          </cell>
          <cell r="E812">
            <v>0</v>
          </cell>
          <cell r="F812" t="str">
            <v>Schumacher</v>
          </cell>
          <cell r="G812" t="str">
            <v>Davis/ Boles</v>
          </cell>
          <cell r="H812" t="str">
            <v>Melissa</v>
          </cell>
          <cell r="I812" t="str">
            <v>25605-140-POA-MCCS-00002</v>
          </cell>
          <cell r="J812">
            <v>0</v>
          </cell>
          <cell r="K812">
            <v>0</v>
          </cell>
          <cell r="L812" t="str">
            <v>Van de werken</v>
          </cell>
          <cell r="M812">
            <v>2</v>
          </cell>
          <cell r="N812" t="str">
            <v>LF2230</v>
          </cell>
          <cell r="O812">
            <v>6027433.2599999998</v>
          </cell>
          <cell r="P812" t="str">
            <v>PP</v>
          </cell>
          <cell r="Q812" t="str">
            <v>CPX</v>
          </cell>
          <cell r="R812" t="str">
            <v>Pinn/API</v>
          </cell>
          <cell r="S812" t="str">
            <v>Y</v>
          </cell>
          <cell r="T812" t="str">
            <v>N</v>
          </cell>
          <cell r="U812">
            <v>0</v>
          </cell>
          <cell r="V812">
            <v>40751</v>
          </cell>
          <cell r="W812">
            <v>41452</v>
          </cell>
          <cell r="X812">
            <v>41593</v>
          </cell>
          <cell r="Y812">
            <v>0</v>
          </cell>
          <cell r="Z812">
            <v>40758</v>
          </cell>
          <cell r="AA812">
            <v>40758</v>
          </cell>
          <cell r="AB812">
            <v>40765</v>
          </cell>
          <cell r="AC812">
            <v>41313</v>
          </cell>
          <cell r="AD812">
            <v>41341</v>
          </cell>
          <cell r="AE812">
            <v>41242</v>
          </cell>
          <cell r="AF812">
            <v>41256</v>
          </cell>
          <cell r="AG812">
            <v>0</v>
          </cell>
          <cell r="AH812">
            <v>41563</v>
          </cell>
          <cell r="AI812">
            <v>41439</v>
          </cell>
          <cell r="AJ812">
            <v>362</v>
          </cell>
          <cell r="AK812">
            <v>120.28571428571429</v>
          </cell>
          <cell r="AL812">
            <v>0</v>
          </cell>
          <cell r="AM812">
            <v>0</v>
          </cell>
          <cell r="AN812">
            <v>0</v>
          </cell>
          <cell r="AO812">
            <v>0</v>
          </cell>
          <cell r="AP812">
            <v>0</v>
          </cell>
          <cell r="AQ812">
            <v>0</v>
          </cell>
          <cell r="AR812">
            <v>0</v>
          </cell>
          <cell r="AS812">
            <v>0</v>
          </cell>
          <cell r="AT812">
            <v>0</v>
          </cell>
          <cell r="AU812">
            <v>0</v>
          </cell>
          <cell r="AV812">
            <v>41200</v>
          </cell>
          <cell r="AW812">
            <v>0</v>
          </cell>
          <cell r="AX812">
            <v>41215</v>
          </cell>
          <cell r="AY812">
            <v>41592</v>
          </cell>
          <cell r="AZ812">
            <v>841</v>
          </cell>
          <cell r="BA812">
            <v>322</v>
          </cell>
          <cell r="BB812" t="str">
            <v>On-Time/Early</v>
          </cell>
          <cell r="BC812" t="str">
            <v/>
          </cell>
          <cell r="BD812" t="str">
            <v>FCA</v>
          </cell>
          <cell r="BE812" t="str">
            <v>ARVADA</v>
          </cell>
          <cell r="BF812" t="str">
            <v>Australia</v>
          </cell>
          <cell r="BG812" t="str">
            <v>EAR99</v>
          </cell>
          <cell r="BH812" t="str">
            <v>SI</v>
          </cell>
          <cell r="BI812">
            <v>0</v>
          </cell>
          <cell r="BJ812">
            <v>40758</v>
          </cell>
          <cell r="BK812">
            <v>40765</v>
          </cell>
          <cell r="BL812">
            <v>40793</v>
          </cell>
          <cell r="BM812">
            <v>40779</v>
          </cell>
          <cell r="BN812">
            <v>41635</v>
          </cell>
          <cell r="BO812">
            <v>41642</v>
          </cell>
          <cell r="BP812" t="str">
            <v>X</v>
          </cell>
          <cell r="BQ812" t="str">
            <v>X</v>
          </cell>
          <cell r="BR812" t="str">
            <v>9/30/2011;
10/11/2011</v>
          </cell>
          <cell r="BS812">
            <v>40812</v>
          </cell>
          <cell r="BT812">
            <v>40821</v>
          </cell>
          <cell r="BU812">
            <v>161</v>
          </cell>
          <cell r="BV812">
            <v>154</v>
          </cell>
          <cell r="BW812">
            <v>0</v>
          </cell>
          <cell r="BX812">
            <v>0</v>
          </cell>
          <cell r="BY812">
            <v>0</v>
          </cell>
          <cell r="BZ812">
            <v>41534</v>
          </cell>
          <cell r="CA812">
            <v>41065</v>
          </cell>
          <cell r="CB812">
            <v>0</v>
          </cell>
          <cell r="CC812">
            <v>0.65</v>
          </cell>
          <cell r="CD812" t="str">
            <v>Working docs w/ PM and customer (Unit 5 added to order)</v>
          </cell>
          <cell r="CE812">
            <v>0</v>
          </cell>
          <cell r="CF812">
            <v>0</v>
          </cell>
          <cell r="CG812">
            <v>0</v>
          </cell>
          <cell r="CH812">
            <v>0</v>
          </cell>
          <cell r="CI812">
            <v>0</v>
          </cell>
          <cell r="CJ812">
            <v>0</v>
          </cell>
          <cell r="CK812">
            <v>0</v>
          </cell>
          <cell r="CL812">
            <v>0</v>
          </cell>
          <cell r="CM812">
            <v>0</v>
          </cell>
          <cell r="CN812">
            <v>0</v>
          </cell>
          <cell r="CO812">
            <v>0</v>
          </cell>
        </row>
        <row r="813">
          <cell r="B813" t="str">
            <v>A2139418-01</v>
          </cell>
          <cell r="C813" t="str">
            <v>Chevron</v>
          </cell>
          <cell r="D813" t="str">
            <v>Gonzales</v>
          </cell>
          <cell r="E813">
            <v>0</v>
          </cell>
          <cell r="F813" t="str">
            <v>Miller</v>
          </cell>
          <cell r="G813" t="str">
            <v>-</v>
          </cell>
          <cell r="H813" t="str">
            <v>Shara</v>
          </cell>
          <cell r="I813">
            <v>10142648</v>
          </cell>
          <cell r="J813" t="str">
            <v>MP37030</v>
          </cell>
          <cell r="M813">
            <v>1</v>
          </cell>
          <cell r="N813" t="str">
            <v>LMV-322</v>
          </cell>
          <cell r="O813">
            <v>64727</v>
          </cell>
          <cell r="Q813" t="str">
            <v>STD</v>
          </cell>
          <cell r="R813" t="str">
            <v>PA</v>
          </cell>
          <cell r="S813" t="str">
            <v>Y</v>
          </cell>
          <cell r="T813" t="str">
            <v>N</v>
          </cell>
          <cell r="V813">
            <v>41047</v>
          </cell>
          <cell r="W813">
            <v>41305</v>
          </cell>
          <cell r="X813">
            <v>41305</v>
          </cell>
          <cell r="Y813">
            <v>0</v>
          </cell>
          <cell r="Z813">
            <v>41054</v>
          </cell>
          <cell r="AA813">
            <v>41054</v>
          </cell>
          <cell r="AB813">
            <v>41054</v>
          </cell>
          <cell r="AC813">
            <v>41193</v>
          </cell>
          <cell r="AD813">
            <v>41207</v>
          </cell>
          <cell r="AE813">
            <v>41257</v>
          </cell>
          <cell r="AF813">
            <v>41260</v>
          </cell>
          <cell r="AH813">
            <v>41275</v>
          </cell>
          <cell r="AI813" t="str">
            <v>-</v>
          </cell>
          <cell r="AJ813">
            <v>152</v>
          </cell>
          <cell r="AK813">
            <v>36.857142857142854</v>
          </cell>
          <cell r="AL813">
            <v>41047</v>
          </cell>
          <cell r="AM813">
            <v>41061</v>
          </cell>
          <cell r="AN813" t="str">
            <v>-</v>
          </cell>
          <cell r="AO813">
            <v>41058</v>
          </cell>
          <cell r="AP813" t="str">
            <v>x</v>
          </cell>
          <cell r="AQ813">
            <v>41572</v>
          </cell>
          <cell r="AR813">
            <v>41211</v>
          </cell>
          <cell r="AS813">
            <v>41579</v>
          </cell>
          <cell r="AT813" t="str">
            <v>Parks</v>
          </cell>
          <cell r="AV813">
            <v>41218</v>
          </cell>
          <cell r="AX813">
            <v>41247</v>
          </cell>
          <cell r="AY813">
            <v>41305</v>
          </cell>
          <cell r="AZ813">
            <v>258</v>
          </cell>
          <cell r="BA813">
            <v>122</v>
          </cell>
          <cell r="BB813" t="str">
            <v>On-Time/Early</v>
          </cell>
          <cell r="BC813" t="str">
            <v>Late</v>
          </cell>
          <cell r="BD813" t="str">
            <v>FCA</v>
          </cell>
          <cell r="BE813" t="str">
            <v>ARVADA</v>
          </cell>
          <cell r="BF813" t="str">
            <v>USA</v>
          </cell>
          <cell r="BH813" t="str">
            <v>DI</v>
          </cell>
          <cell r="BJ813">
            <v>41054</v>
          </cell>
          <cell r="BK813">
            <v>41061</v>
          </cell>
          <cell r="BL813">
            <v>41061</v>
          </cell>
          <cell r="BM813">
            <v>41075</v>
          </cell>
          <cell r="BN813">
            <v>41319</v>
          </cell>
          <cell r="BO813">
            <v>41326</v>
          </cell>
          <cell r="BP813" t="str">
            <v>X</v>
          </cell>
          <cell r="BQ813" t="str">
            <v>X</v>
          </cell>
          <cell r="BR813" t="str">
            <v>X</v>
          </cell>
          <cell r="BS813" t="str">
            <v>X</v>
          </cell>
          <cell r="BT813" t="str">
            <v>X</v>
          </cell>
          <cell r="BU813" t="str">
            <v>X</v>
          </cell>
          <cell r="BV813" t="str">
            <v>X</v>
          </cell>
          <cell r="BZ813" t="str">
            <v>X</v>
          </cell>
          <cell r="CA813" t="str">
            <v>X</v>
          </cell>
          <cell r="CB813" t="str">
            <v>X</v>
          </cell>
          <cell r="CC813">
            <v>1</v>
          </cell>
        </row>
        <row r="814">
          <cell r="B814" t="str">
            <v>A2205253-01-02</v>
          </cell>
          <cell r="C814" t="str">
            <v>Shell Oil Deer Park Refinery</v>
          </cell>
          <cell r="D814" t="str">
            <v>Kanous</v>
          </cell>
          <cell r="E814">
            <v>0</v>
          </cell>
          <cell r="F814" t="str">
            <v>Miller</v>
          </cell>
          <cell r="G814" t="str">
            <v>-</v>
          </cell>
          <cell r="H814" t="str">
            <v>Madeleine</v>
          </cell>
          <cell r="I814" t="str">
            <v>4550316209</v>
          </cell>
          <cell r="J814" t="str">
            <v>P-7225/P-7226</v>
          </cell>
          <cell r="M814">
            <v>2</v>
          </cell>
          <cell r="N814" t="str">
            <v>LMV322</v>
          </cell>
          <cell r="O814">
            <v>60886</v>
          </cell>
          <cell r="Q814" t="str">
            <v>FLT</v>
          </cell>
          <cell r="R814" t="str">
            <v>PA</v>
          </cell>
          <cell r="S814" t="str">
            <v>N</v>
          </cell>
          <cell r="T814" t="str">
            <v>N</v>
          </cell>
          <cell r="U814">
            <v>41206</v>
          </cell>
          <cell r="V814">
            <v>41207</v>
          </cell>
          <cell r="W814">
            <v>41310</v>
          </cell>
          <cell r="X814">
            <v>41310</v>
          </cell>
          <cell r="Y814">
            <v>41206</v>
          </cell>
          <cell r="Z814">
            <v>41214</v>
          </cell>
          <cell r="AA814">
            <v>41214</v>
          </cell>
          <cell r="AB814">
            <v>41214</v>
          </cell>
          <cell r="AC814">
            <v>41198</v>
          </cell>
          <cell r="AD814">
            <v>41212</v>
          </cell>
          <cell r="AE814">
            <v>41257</v>
          </cell>
          <cell r="AF814">
            <v>41260</v>
          </cell>
          <cell r="AH814">
            <v>41280</v>
          </cell>
          <cell r="AI814" t="str">
            <v>-</v>
          </cell>
          <cell r="AJ814">
            <v>38</v>
          </cell>
          <cell r="AK814">
            <v>14.714285714285714</v>
          </cell>
          <cell r="AR814">
            <v>41260</v>
          </cell>
          <cell r="AS814">
            <v>41260</v>
          </cell>
          <cell r="AV814">
            <v>41260</v>
          </cell>
          <cell r="AX814">
            <v>41263</v>
          </cell>
          <cell r="AY814">
            <v>41305</v>
          </cell>
          <cell r="AZ814">
            <v>98</v>
          </cell>
          <cell r="BA814">
            <v>38</v>
          </cell>
          <cell r="BB814" t="str">
            <v>On-Time/Early</v>
          </cell>
          <cell r="BC814" t="str">
            <v/>
          </cell>
          <cell r="BJ814">
            <v>41214</v>
          </cell>
          <cell r="BK814">
            <v>41221</v>
          </cell>
          <cell r="BL814">
            <v>41221</v>
          </cell>
          <cell r="BM814">
            <v>41235</v>
          </cell>
          <cell r="BN814">
            <v>41324</v>
          </cell>
          <cell r="BO814">
            <v>41331</v>
          </cell>
          <cell r="BP814" t="str">
            <v>-</v>
          </cell>
          <cell r="BQ814" t="str">
            <v>-</v>
          </cell>
          <cell r="BR814" t="str">
            <v>-</v>
          </cell>
          <cell r="BS814" t="str">
            <v>-</v>
          </cell>
          <cell r="BT814" t="str">
            <v>-</v>
          </cell>
          <cell r="BU814">
            <v>41316</v>
          </cell>
          <cell r="BV814">
            <v>41316</v>
          </cell>
          <cell r="BZ814" t="str">
            <v>-</v>
          </cell>
          <cell r="CA814" t="str">
            <v>-</v>
          </cell>
          <cell r="CB814" t="str">
            <v>X</v>
          </cell>
          <cell r="CC814">
            <v>1</v>
          </cell>
        </row>
        <row r="815">
          <cell r="B815" t="str">
            <v>A2202988-01-02</v>
          </cell>
          <cell r="C815" t="str">
            <v>NPE/Shell Canada</v>
          </cell>
          <cell r="D815" t="str">
            <v>Kanous</v>
          </cell>
          <cell r="E815">
            <v>0</v>
          </cell>
          <cell r="F815" t="str">
            <v>Miller</v>
          </cell>
          <cell r="G815" t="str">
            <v>-</v>
          </cell>
          <cell r="H815" t="str">
            <v>Madeleine</v>
          </cell>
          <cell r="I815" t="str">
            <v>PUR532140</v>
          </cell>
          <cell r="J815" t="str">
            <v>P-24609A/B</v>
          </cell>
          <cell r="K815">
            <v>0</v>
          </cell>
          <cell r="M815">
            <v>2</v>
          </cell>
          <cell r="N815" t="str">
            <v>LMV322</v>
          </cell>
          <cell r="O815">
            <v>86329.38</v>
          </cell>
          <cell r="Q815" t="str">
            <v>FLT</v>
          </cell>
          <cell r="R815" t="str">
            <v>PA</v>
          </cell>
          <cell r="S815" t="str">
            <v>N</v>
          </cell>
          <cell r="T815" t="str">
            <v>N</v>
          </cell>
          <cell r="U815">
            <v>41201</v>
          </cell>
          <cell r="V815">
            <v>41201</v>
          </cell>
          <cell r="W815">
            <v>41313</v>
          </cell>
          <cell r="X815">
            <v>41313</v>
          </cell>
          <cell r="Y815">
            <v>41201</v>
          </cell>
          <cell r="Z815">
            <v>41208</v>
          </cell>
          <cell r="AA815">
            <v>41208</v>
          </cell>
          <cell r="AB815">
            <v>41208</v>
          </cell>
          <cell r="AC815">
            <v>41201</v>
          </cell>
          <cell r="AD815">
            <v>41215</v>
          </cell>
          <cell r="AE815">
            <v>41257</v>
          </cell>
          <cell r="AF815">
            <v>41260</v>
          </cell>
          <cell r="AH815">
            <v>41283</v>
          </cell>
          <cell r="AI815" t="str">
            <v>-</v>
          </cell>
          <cell r="AJ815">
            <v>42</v>
          </cell>
          <cell r="AK815">
            <v>16</v>
          </cell>
          <cell r="AN815">
            <v>0</v>
          </cell>
          <cell r="AV815">
            <v>41250</v>
          </cell>
          <cell r="AX815">
            <v>41261</v>
          </cell>
          <cell r="AY815">
            <v>41313</v>
          </cell>
          <cell r="AZ815">
            <v>112</v>
          </cell>
          <cell r="BA815">
            <v>36</v>
          </cell>
          <cell r="BB815" t="str">
            <v>On-Time/Early</v>
          </cell>
          <cell r="BC815" t="str">
            <v/>
          </cell>
          <cell r="BJ815">
            <v>41208</v>
          </cell>
          <cell r="BK815">
            <v>41215</v>
          </cell>
          <cell r="BL815">
            <v>41215</v>
          </cell>
          <cell r="BM815">
            <v>41229</v>
          </cell>
          <cell r="BN815">
            <v>41327</v>
          </cell>
          <cell r="BO815">
            <v>41334</v>
          </cell>
          <cell r="BP815" t="str">
            <v>-</v>
          </cell>
          <cell r="BQ815" t="str">
            <v>-</v>
          </cell>
          <cell r="BR815" t="str">
            <v>-</v>
          </cell>
          <cell r="BS815" t="str">
            <v>-</v>
          </cell>
          <cell r="BT815" t="str">
            <v>-</v>
          </cell>
          <cell r="BU815">
            <v>41327</v>
          </cell>
          <cell r="BV815">
            <v>41327</v>
          </cell>
          <cell r="BZ815" t="str">
            <v>-</v>
          </cell>
          <cell r="CA815" t="str">
            <v>-</v>
          </cell>
          <cell r="CB815" t="str">
            <v>X</v>
          </cell>
          <cell r="CC815">
            <v>1</v>
          </cell>
        </row>
        <row r="816">
          <cell r="B816" t="str">
            <v>A2218572-01</v>
          </cell>
          <cell r="C816" t="str">
            <v>Sabic Innovative</v>
          </cell>
          <cell r="D816" t="str">
            <v>McKechnie</v>
          </cell>
          <cell r="E816">
            <v>0</v>
          </cell>
          <cell r="F816" t="str">
            <v>Miller</v>
          </cell>
          <cell r="G816" t="str">
            <v>-</v>
          </cell>
          <cell r="H816" t="str">
            <v>Madeleine</v>
          </cell>
          <cell r="I816" t="str">
            <v>M00214218</v>
          </cell>
          <cell r="J816" t="str">
            <v>P210</v>
          </cell>
          <cell r="M816">
            <v>1</v>
          </cell>
          <cell r="N816" t="str">
            <v>LMV806</v>
          </cell>
          <cell r="O816">
            <v>17452</v>
          </cell>
          <cell r="Q816" t="str">
            <v>FLT</v>
          </cell>
          <cell r="R816" t="str">
            <v>PA</v>
          </cell>
          <cell r="S816" t="str">
            <v>N</v>
          </cell>
          <cell r="T816" t="str">
            <v>N</v>
          </cell>
          <cell r="U816">
            <v>41243</v>
          </cell>
          <cell r="V816">
            <v>41243</v>
          </cell>
          <cell r="W816">
            <v>41307</v>
          </cell>
          <cell r="X816">
            <v>41307</v>
          </cell>
          <cell r="Y816">
            <v>41243</v>
          </cell>
          <cell r="Z816">
            <v>41250</v>
          </cell>
          <cell r="AA816">
            <v>41250</v>
          </cell>
          <cell r="AB816">
            <v>41250</v>
          </cell>
          <cell r="AC816">
            <v>41195</v>
          </cell>
          <cell r="AD816">
            <v>41209</v>
          </cell>
          <cell r="AE816">
            <v>41259</v>
          </cell>
          <cell r="AF816">
            <v>41262</v>
          </cell>
          <cell r="AH816">
            <v>41277</v>
          </cell>
          <cell r="AI816" t="str">
            <v>-</v>
          </cell>
          <cell r="AJ816">
            <v>14</v>
          </cell>
          <cell r="AK816">
            <v>9.1428571428571423</v>
          </cell>
          <cell r="AL816">
            <v>41243</v>
          </cell>
          <cell r="AR816">
            <v>41255</v>
          </cell>
          <cell r="AS816">
            <v>41256</v>
          </cell>
          <cell r="AV816">
            <v>41260</v>
          </cell>
          <cell r="AX816">
            <v>41261</v>
          </cell>
          <cell r="AY816">
            <v>41296</v>
          </cell>
          <cell r="AZ816">
            <v>53</v>
          </cell>
          <cell r="BA816">
            <v>12</v>
          </cell>
          <cell r="BB816" t="str">
            <v>On-Time/Early</v>
          </cell>
          <cell r="BC816" t="str">
            <v/>
          </cell>
          <cell r="BD816" t="str">
            <v>FCA</v>
          </cell>
          <cell r="BE816" t="str">
            <v>Arvada</v>
          </cell>
          <cell r="BF816" t="str">
            <v>USA</v>
          </cell>
          <cell r="BH816" t="str">
            <v>DK</v>
          </cell>
          <cell r="BJ816">
            <v>41250</v>
          </cell>
          <cell r="BK816">
            <v>41257</v>
          </cell>
          <cell r="BL816">
            <v>41257</v>
          </cell>
          <cell r="BM816">
            <v>41271</v>
          </cell>
          <cell r="BN816">
            <v>41321</v>
          </cell>
          <cell r="BO816">
            <v>41328</v>
          </cell>
          <cell r="BP816" t="str">
            <v>-</v>
          </cell>
          <cell r="BQ816" t="str">
            <v>-</v>
          </cell>
          <cell r="BR816" t="str">
            <v>-</v>
          </cell>
          <cell r="BS816" t="str">
            <v>-</v>
          </cell>
          <cell r="BT816" t="str">
            <v>-</v>
          </cell>
          <cell r="BU816">
            <v>41316</v>
          </cell>
          <cell r="BV816">
            <v>41316</v>
          </cell>
          <cell r="BZ816" t="str">
            <v>-</v>
          </cell>
          <cell r="CA816" t="str">
            <v>-</v>
          </cell>
          <cell r="CB816" t="str">
            <v>X</v>
          </cell>
          <cell r="CC816">
            <v>1</v>
          </cell>
        </row>
        <row r="817">
          <cell r="B817" t="str">
            <v>A2167154-01-04</v>
          </cell>
          <cell r="C817" t="str">
            <v>Pump Products PTE LTD</v>
          </cell>
          <cell r="D817" t="str">
            <v>Boening</v>
          </cell>
          <cell r="E817">
            <v>0</v>
          </cell>
          <cell r="F817" t="str">
            <v>Carlon</v>
          </cell>
          <cell r="H817" t="str">
            <v>Audrey</v>
          </cell>
          <cell r="I817">
            <v>2320</v>
          </cell>
          <cell r="J817" t="str">
            <v>211/212-P22 AR/BR</v>
          </cell>
          <cell r="M817">
            <v>4</v>
          </cell>
          <cell r="N817" t="str">
            <v>LMV311</v>
          </cell>
          <cell r="O817">
            <v>353786.2</v>
          </cell>
          <cell r="P817" t="str">
            <v>PP</v>
          </cell>
          <cell r="Q817" t="str">
            <v>MCPX</v>
          </cell>
          <cell r="R817" t="str">
            <v>PD</v>
          </cell>
          <cell r="S817" t="str">
            <v>Y</v>
          </cell>
          <cell r="T817" t="str">
            <v>N</v>
          </cell>
          <cell r="V817">
            <v>41114</v>
          </cell>
          <cell r="W817">
            <v>41330</v>
          </cell>
          <cell r="X817">
            <v>41348</v>
          </cell>
          <cell r="Y817">
            <v>41173</v>
          </cell>
          <cell r="Z817">
            <v>41121</v>
          </cell>
          <cell r="AA817">
            <v>41121</v>
          </cell>
          <cell r="AB817">
            <v>41121</v>
          </cell>
          <cell r="AC817">
            <v>41236</v>
          </cell>
          <cell r="AD817">
            <v>41250</v>
          </cell>
          <cell r="AE817">
            <v>41259</v>
          </cell>
          <cell r="AF817">
            <v>41263</v>
          </cell>
          <cell r="AG817">
            <v>41296</v>
          </cell>
          <cell r="AH817">
            <v>41318</v>
          </cell>
          <cell r="AI817" t="str">
            <v>-</v>
          </cell>
          <cell r="AJ817">
            <v>108</v>
          </cell>
          <cell r="AK817">
            <v>33.428571428571431</v>
          </cell>
          <cell r="AL817">
            <v>0</v>
          </cell>
          <cell r="AN817">
            <v>0</v>
          </cell>
          <cell r="AR817">
            <v>41277</v>
          </cell>
          <cell r="AS817">
            <v>41278</v>
          </cell>
          <cell r="AV817">
            <v>41302</v>
          </cell>
          <cell r="AX817">
            <v>41304</v>
          </cell>
          <cell r="AY817">
            <v>41333</v>
          </cell>
          <cell r="AZ817">
            <v>219</v>
          </cell>
          <cell r="BA817">
            <v>135</v>
          </cell>
          <cell r="BB817" t="str">
            <v>Late</v>
          </cell>
          <cell r="BC817" t="str">
            <v/>
          </cell>
          <cell r="BD817" t="str">
            <v>EXW</v>
          </cell>
          <cell r="BE817" t="str">
            <v>Arvada</v>
          </cell>
          <cell r="BF817" t="str">
            <v>USA</v>
          </cell>
          <cell r="BH817" t="str">
            <v>WI</v>
          </cell>
          <cell r="BJ817">
            <v>41121</v>
          </cell>
          <cell r="BK817">
            <v>41128</v>
          </cell>
          <cell r="BL817">
            <v>41133</v>
          </cell>
          <cell r="BM817">
            <v>41142</v>
          </cell>
          <cell r="BN817">
            <v>41362</v>
          </cell>
          <cell r="BO817">
            <v>41369</v>
          </cell>
          <cell r="BP817" t="str">
            <v>x</v>
          </cell>
          <cell r="BQ817" t="str">
            <v>x</v>
          </cell>
          <cell r="BR817" t="str">
            <v>x</v>
          </cell>
          <cell r="BS817" t="str">
            <v>x</v>
          </cell>
          <cell r="BT817" t="str">
            <v>x</v>
          </cell>
          <cell r="BU817">
            <v>41376</v>
          </cell>
          <cell r="BV817">
            <v>41379</v>
          </cell>
          <cell r="BZ817" t="str">
            <v>x</v>
          </cell>
          <cell r="CA817" t="str">
            <v>x</v>
          </cell>
          <cell r="CB817" t="str">
            <v>X</v>
          </cell>
          <cell r="CC817">
            <v>1</v>
          </cell>
        </row>
        <row r="818">
          <cell r="B818" t="str">
            <v>A2181158-01-08</v>
          </cell>
          <cell r="C818" t="str">
            <v>Alstom Power Inc.</v>
          </cell>
          <cell r="D818" t="str">
            <v>Kanous</v>
          </cell>
          <cell r="E818">
            <v>0</v>
          </cell>
          <cell r="F818" t="str">
            <v>Miller</v>
          </cell>
          <cell r="G818" t="str">
            <v>-</v>
          </cell>
          <cell r="H818" t="str">
            <v>Madeleine</v>
          </cell>
          <cell r="I818">
            <v>4100171684</v>
          </cell>
          <cell r="J818">
            <v>0</v>
          </cell>
          <cell r="K818">
            <v>0</v>
          </cell>
          <cell r="L818">
            <v>0</v>
          </cell>
          <cell r="M818">
            <v>8</v>
          </cell>
          <cell r="N818" t="str">
            <v>SDN GBX NEW</v>
          </cell>
          <cell r="O818">
            <v>324744</v>
          </cell>
          <cell r="P818">
            <v>0</v>
          </cell>
          <cell r="Q818" t="str">
            <v>FLT</v>
          </cell>
          <cell r="R818" t="str">
            <v>PA</v>
          </cell>
          <cell r="S818" t="str">
            <v>N</v>
          </cell>
          <cell r="T818" t="str">
            <v>N</v>
          </cell>
          <cell r="U818">
            <v>0</v>
          </cell>
          <cell r="V818">
            <v>41148</v>
          </cell>
          <cell r="W818">
            <v>41309</v>
          </cell>
          <cell r="X818">
            <v>41309</v>
          </cell>
          <cell r="Y818">
            <v>0</v>
          </cell>
          <cell r="Z818">
            <v>41155</v>
          </cell>
          <cell r="AA818">
            <v>41155</v>
          </cell>
          <cell r="AB818">
            <v>41155</v>
          </cell>
          <cell r="AC818">
            <v>41197</v>
          </cell>
          <cell r="AD818">
            <v>41211</v>
          </cell>
          <cell r="AE818">
            <v>41261</v>
          </cell>
          <cell r="AF818">
            <v>41264</v>
          </cell>
          <cell r="AG818">
            <v>41257</v>
          </cell>
          <cell r="AH818">
            <v>41279</v>
          </cell>
          <cell r="AI818" t="str">
            <v>-</v>
          </cell>
          <cell r="AJ818">
            <v>85</v>
          </cell>
          <cell r="AK818">
            <v>23</v>
          </cell>
          <cell r="AV818">
            <v>41248</v>
          </cell>
          <cell r="AX818">
            <v>41249</v>
          </cell>
          <cell r="AY818">
            <v>41265</v>
          </cell>
          <cell r="AZ818">
            <v>117</v>
          </cell>
          <cell r="BA818">
            <v>73</v>
          </cell>
          <cell r="BB818" t="str">
            <v>On-Time/Early</v>
          </cell>
          <cell r="BC818" t="str">
            <v/>
          </cell>
          <cell r="BD818" t="str">
            <v>FOB</v>
          </cell>
          <cell r="BE818" t="str">
            <v>Arvada</v>
          </cell>
          <cell r="BF818" t="str">
            <v>USA</v>
          </cell>
          <cell r="BG818">
            <v>0</v>
          </cell>
          <cell r="BH818" t="str">
            <v>WG</v>
          </cell>
          <cell r="BJ818">
            <v>41155</v>
          </cell>
          <cell r="BK818">
            <v>41162</v>
          </cell>
          <cell r="BL818">
            <v>41162</v>
          </cell>
          <cell r="BM818">
            <v>41176</v>
          </cell>
          <cell r="BN818">
            <v>41323</v>
          </cell>
          <cell r="BO818">
            <v>41330</v>
          </cell>
          <cell r="BP818" t="str">
            <v>-</v>
          </cell>
          <cell r="BQ818" t="str">
            <v>-</v>
          </cell>
          <cell r="BR818" t="str">
            <v>-</v>
          </cell>
          <cell r="BS818" t="str">
            <v>-</v>
          </cell>
          <cell r="BT818" t="str">
            <v>-</v>
          </cell>
          <cell r="BU818">
            <v>41326</v>
          </cell>
          <cell r="BV818">
            <v>41326</v>
          </cell>
          <cell r="BZ818" t="str">
            <v>-</v>
          </cell>
          <cell r="CA818" t="str">
            <v>-</v>
          </cell>
          <cell r="CB818" t="str">
            <v>X</v>
          </cell>
          <cell r="CC818">
            <v>1</v>
          </cell>
        </row>
        <row r="819">
          <cell r="B819" t="str">
            <v>A2209978-01</v>
          </cell>
          <cell r="C819" t="str">
            <v>Phillips66 / WRB Wood River Refining</v>
          </cell>
          <cell r="D819" t="str">
            <v>McKechnie</v>
          </cell>
          <cell r="E819">
            <v>0</v>
          </cell>
          <cell r="F819" t="str">
            <v>Miller</v>
          </cell>
          <cell r="G819" t="str">
            <v>-</v>
          </cell>
          <cell r="H819" t="str">
            <v>Madeleine</v>
          </cell>
          <cell r="I819" t="str">
            <v>300311338</v>
          </cell>
          <cell r="J819" t="str">
            <v>P35307 SPARE</v>
          </cell>
          <cell r="M819">
            <v>1</v>
          </cell>
          <cell r="N819" t="str">
            <v>LMV801</v>
          </cell>
          <cell r="O819">
            <v>29143</v>
          </cell>
          <cell r="Q819" t="str">
            <v>FLT</v>
          </cell>
          <cell r="R819" t="str">
            <v>PB</v>
          </cell>
          <cell r="S819" t="str">
            <v>N</v>
          </cell>
          <cell r="T819" t="str">
            <v>N</v>
          </cell>
          <cell r="U819">
            <v>41214</v>
          </cell>
          <cell r="V819">
            <v>41219</v>
          </cell>
          <cell r="W819">
            <v>41317</v>
          </cell>
          <cell r="X819">
            <v>41317</v>
          </cell>
          <cell r="Y819">
            <v>41219</v>
          </cell>
          <cell r="Z819">
            <v>41226</v>
          </cell>
          <cell r="AA819">
            <v>41226</v>
          </cell>
          <cell r="AB819">
            <v>41226</v>
          </cell>
          <cell r="AC819">
            <v>41205</v>
          </cell>
          <cell r="AD819">
            <v>41219</v>
          </cell>
          <cell r="AE819">
            <v>41261</v>
          </cell>
          <cell r="AF819">
            <v>41264</v>
          </cell>
          <cell r="AH819">
            <v>41287</v>
          </cell>
          <cell r="AI819" t="str">
            <v>-</v>
          </cell>
          <cell r="AJ819">
            <v>34</v>
          </cell>
          <cell r="AK819">
            <v>14</v>
          </cell>
          <cell r="AL819">
            <v>41219</v>
          </cell>
          <cell r="AR819">
            <v>41264</v>
          </cell>
          <cell r="AS819">
            <v>41264</v>
          </cell>
          <cell r="AV819">
            <v>41264</v>
          </cell>
          <cell r="AX819">
            <v>41276</v>
          </cell>
          <cell r="AY819">
            <v>41311</v>
          </cell>
          <cell r="AZ819">
            <v>92</v>
          </cell>
          <cell r="BA819">
            <v>34</v>
          </cell>
          <cell r="BB819" t="str">
            <v>On-Time/Early</v>
          </cell>
          <cell r="BC819" t="str">
            <v/>
          </cell>
          <cell r="BJ819">
            <v>41226</v>
          </cell>
          <cell r="BK819">
            <v>41233</v>
          </cell>
          <cell r="BL819">
            <v>41235</v>
          </cell>
          <cell r="BM819">
            <v>41247</v>
          </cell>
          <cell r="BN819">
            <v>41331</v>
          </cell>
          <cell r="BO819">
            <v>41338</v>
          </cell>
          <cell r="BP819" t="str">
            <v>-</v>
          </cell>
          <cell r="BQ819" t="str">
            <v>-</v>
          </cell>
          <cell r="BR819" t="str">
            <v>-</v>
          </cell>
          <cell r="BS819" t="str">
            <v>-</v>
          </cell>
          <cell r="BT819" t="str">
            <v>-</v>
          </cell>
          <cell r="BU819">
            <v>41340</v>
          </cell>
          <cell r="BV819">
            <v>41340</v>
          </cell>
          <cell r="BZ819" t="str">
            <v>-</v>
          </cell>
          <cell r="CA819" t="str">
            <v>-</v>
          </cell>
          <cell r="CB819" t="str">
            <v>X</v>
          </cell>
          <cell r="CC819">
            <v>1</v>
          </cell>
        </row>
        <row r="820">
          <cell r="B820" t="str">
            <v>A2199142-01-02</v>
          </cell>
          <cell r="C820" t="str">
            <v>BCCK Engineering</v>
          </cell>
          <cell r="D820" t="str">
            <v>Kanous</v>
          </cell>
          <cell r="E820">
            <v>0</v>
          </cell>
          <cell r="F820" t="str">
            <v>Miller</v>
          </cell>
          <cell r="G820" t="str">
            <v>-</v>
          </cell>
          <cell r="H820" t="str">
            <v>Madeleine</v>
          </cell>
          <cell r="I820" t="str">
            <v>5611-040</v>
          </cell>
          <cell r="J820" t="str">
            <v>41-113A/B</v>
          </cell>
          <cell r="K820">
            <v>0</v>
          </cell>
          <cell r="M820">
            <v>2</v>
          </cell>
          <cell r="N820" t="str">
            <v>LMV806</v>
          </cell>
          <cell r="O820">
            <v>77440</v>
          </cell>
          <cell r="Q820" t="str">
            <v>FLT</v>
          </cell>
          <cell r="R820" t="str">
            <v>PB</v>
          </cell>
          <cell r="S820" t="str">
            <v>N</v>
          </cell>
          <cell r="T820" t="str">
            <v>N</v>
          </cell>
          <cell r="U820">
            <v>41191</v>
          </cell>
          <cell r="V820">
            <v>41192</v>
          </cell>
          <cell r="W820">
            <v>41317</v>
          </cell>
          <cell r="X820">
            <v>41317</v>
          </cell>
          <cell r="Y820">
            <v>41192</v>
          </cell>
          <cell r="Z820">
            <v>41199</v>
          </cell>
          <cell r="AA820">
            <v>41199</v>
          </cell>
          <cell r="AB820">
            <v>41199</v>
          </cell>
          <cell r="AC820">
            <v>41205</v>
          </cell>
          <cell r="AD820">
            <v>41219</v>
          </cell>
          <cell r="AE820">
            <v>41261</v>
          </cell>
          <cell r="AF820">
            <v>41264</v>
          </cell>
          <cell r="AH820">
            <v>41287</v>
          </cell>
          <cell r="AI820" t="str">
            <v>-</v>
          </cell>
          <cell r="AJ820">
            <v>53</v>
          </cell>
          <cell r="AK820">
            <v>17.857142857142858</v>
          </cell>
          <cell r="AL820">
            <v>0</v>
          </cell>
          <cell r="AN820">
            <v>0</v>
          </cell>
          <cell r="AS820">
            <v>41255</v>
          </cell>
          <cell r="AV820">
            <v>41263</v>
          </cell>
          <cell r="AX820">
            <v>41281</v>
          </cell>
          <cell r="AY820">
            <v>41317</v>
          </cell>
          <cell r="AZ820">
            <v>125</v>
          </cell>
          <cell r="BA820">
            <v>52</v>
          </cell>
          <cell r="BB820" t="str">
            <v>On-Time/Early</v>
          </cell>
          <cell r="BC820" t="str">
            <v/>
          </cell>
          <cell r="BJ820">
            <v>41199</v>
          </cell>
          <cell r="BK820">
            <v>41206</v>
          </cell>
          <cell r="BL820">
            <v>41208</v>
          </cell>
          <cell r="BM820">
            <v>41220</v>
          </cell>
          <cell r="BN820">
            <v>41331</v>
          </cell>
          <cell r="BO820">
            <v>41338</v>
          </cell>
          <cell r="BP820" t="str">
            <v>-</v>
          </cell>
          <cell r="BQ820" t="str">
            <v>-</v>
          </cell>
          <cell r="BR820" t="str">
            <v>-</v>
          </cell>
          <cell r="BS820" t="str">
            <v>-</v>
          </cell>
          <cell r="BT820" t="str">
            <v>-</v>
          </cell>
          <cell r="BU820">
            <v>41340</v>
          </cell>
          <cell r="BV820">
            <v>41340</v>
          </cell>
          <cell r="BZ820" t="str">
            <v>-</v>
          </cell>
          <cell r="CA820" t="str">
            <v>-</v>
          </cell>
          <cell r="CB820" t="str">
            <v>X</v>
          </cell>
          <cell r="CC820">
            <v>1</v>
          </cell>
        </row>
        <row r="821">
          <cell r="B821" t="str">
            <v>C2151406-01</v>
          </cell>
          <cell r="C821" t="str">
            <v>Thomas Russell</v>
          </cell>
          <cell r="D821" t="str">
            <v>Mallet</v>
          </cell>
          <cell r="E821">
            <v>0</v>
          </cell>
          <cell r="F821" t="str">
            <v>Miller</v>
          </cell>
          <cell r="G821" t="str">
            <v>-</v>
          </cell>
          <cell r="H821" t="str">
            <v>Kursten</v>
          </cell>
          <cell r="I821" t="str">
            <v>297-6</v>
          </cell>
          <cell r="J821" t="str">
            <v>C-141</v>
          </cell>
          <cell r="L821">
            <v>0</v>
          </cell>
          <cell r="M821">
            <v>1</v>
          </cell>
          <cell r="N821" t="str">
            <v>LMC311P</v>
          </cell>
          <cell r="O821">
            <v>133113.57999999999</v>
          </cell>
          <cell r="Q821" t="str">
            <v>FLT</v>
          </cell>
          <cell r="R821" t="str">
            <v>CA</v>
          </cell>
          <cell r="S821" t="str">
            <v>N</v>
          </cell>
          <cell r="T821" t="str">
            <v>N</v>
          </cell>
          <cell r="U821">
            <v>0</v>
          </cell>
          <cell r="V821">
            <v>41073</v>
          </cell>
          <cell r="W821">
            <v>41334</v>
          </cell>
          <cell r="X821">
            <v>41318</v>
          </cell>
          <cell r="Y821">
            <v>0</v>
          </cell>
          <cell r="Z821">
            <v>41080</v>
          </cell>
          <cell r="AA821">
            <v>41080</v>
          </cell>
          <cell r="AB821">
            <v>41087</v>
          </cell>
          <cell r="AC821">
            <v>41206</v>
          </cell>
          <cell r="AD821">
            <v>41220</v>
          </cell>
          <cell r="AE821">
            <v>41260</v>
          </cell>
          <cell r="AF821">
            <v>41264</v>
          </cell>
          <cell r="AH821">
            <v>41288</v>
          </cell>
          <cell r="AI821" t="str">
            <v>-</v>
          </cell>
          <cell r="AJ821">
            <v>138</v>
          </cell>
          <cell r="AK821">
            <v>35</v>
          </cell>
          <cell r="AM821">
            <v>41208</v>
          </cell>
          <cell r="AN821" t="str">
            <v>-</v>
          </cell>
          <cell r="AO821">
            <v>41194</v>
          </cell>
          <cell r="AP821">
            <v>41207</v>
          </cell>
          <cell r="AQ821">
            <v>41207</v>
          </cell>
          <cell r="AR821">
            <v>41228</v>
          </cell>
          <cell r="AS821">
            <v>41290</v>
          </cell>
          <cell r="AV821">
            <v>41291</v>
          </cell>
          <cell r="AX821">
            <v>41292</v>
          </cell>
          <cell r="AY821">
            <v>41318</v>
          </cell>
          <cell r="AZ821">
            <v>245</v>
          </cell>
          <cell r="BA821">
            <v>157</v>
          </cell>
          <cell r="BB821" t="str">
            <v>Late</v>
          </cell>
          <cell r="BC821" t="str">
            <v>On-Time/Early</v>
          </cell>
          <cell r="BD821">
            <v>0</v>
          </cell>
          <cell r="BE821">
            <v>0</v>
          </cell>
          <cell r="BF821">
            <v>0</v>
          </cell>
          <cell r="BG821">
            <v>0</v>
          </cell>
          <cell r="BH821">
            <v>0</v>
          </cell>
          <cell r="BJ821">
            <v>41080</v>
          </cell>
          <cell r="BK821">
            <v>41087</v>
          </cell>
          <cell r="BL821">
            <v>41094</v>
          </cell>
          <cell r="BM821">
            <v>41101</v>
          </cell>
          <cell r="BN821">
            <v>41332</v>
          </cell>
          <cell r="BO821">
            <v>41339</v>
          </cell>
          <cell r="BP821" t="str">
            <v>-</v>
          </cell>
          <cell r="BQ821" t="str">
            <v>-</v>
          </cell>
          <cell r="BR821" t="str">
            <v>X</v>
          </cell>
          <cell r="BS821" t="str">
            <v>-</v>
          </cell>
          <cell r="BT821" t="str">
            <v>-</v>
          </cell>
          <cell r="BU821">
            <v>41331</v>
          </cell>
          <cell r="BV821">
            <v>41331</v>
          </cell>
          <cell r="BZ821" t="str">
            <v>-</v>
          </cell>
          <cell r="CA821" t="str">
            <v>-</v>
          </cell>
          <cell r="CB821" t="str">
            <v>X</v>
          </cell>
          <cell r="CC821">
            <v>1</v>
          </cell>
        </row>
        <row r="822">
          <cell r="B822" t="str">
            <v>A2213057-01</v>
          </cell>
          <cell r="C822" t="str">
            <v>Agrium</v>
          </cell>
          <cell r="D822" t="str">
            <v>Kanous</v>
          </cell>
          <cell r="E822">
            <v>0</v>
          </cell>
          <cell r="F822" t="str">
            <v>Miller</v>
          </cell>
          <cell r="G822" t="str">
            <v>-</v>
          </cell>
          <cell r="H822" t="str">
            <v>Madeleine</v>
          </cell>
          <cell r="I822" t="str">
            <v>4501213107</v>
          </cell>
          <cell r="J822" t="str">
            <v>na</v>
          </cell>
          <cell r="M822">
            <v>1</v>
          </cell>
          <cell r="N822" t="str">
            <v>LMV322</v>
          </cell>
          <cell r="O822">
            <v>28322.04</v>
          </cell>
          <cell r="Q822" t="str">
            <v>FLT</v>
          </cell>
          <cell r="R822" t="str">
            <v>PA</v>
          </cell>
          <cell r="S822" t="str">
            <v>N</v>
          </cell>
          <cell r="T822" t="str">
            <v>N</v>
          </cell>
          <cell r="U822">
            <v>41226</v>
          </cell>
          <cell r="V822">
            <v>41227</v>
          </cell>
          <cell r="W822">
            <v>41310</v>
          </cell>
          <cell r="X822">
            <v>41310</v>
          </cell>
          <cell r="Y822">
            <v>41227</v>
          </cell>
          <cell r="Z822">
            <v>41234</v>
          </cell>
          <cell r="AA822">
            <v>41234</v>
          </cell>
          <cell r="AB822">
            <v>41234</v>
          </cell>
          <cell r="AC822">
            <v>41198</v>
          </cell>
          <cell r="AD822">
            <v>41212</v>
          </cell>
          <cell r="AE822">
            <v>41262</v>
          </cell>
          <cell r="AF822">
            <v>41265</v>
          </cell>
          <cell r="AH822">
            <v>41280</v>
          </cell>
          <cell r="AI822" t="str">
            <v>-</v>
          </cell>
          <cell r="AJ822">
            <v>28</v>
          </cell>
          <cell r="AK822">
            <v>11.857142857142858</v>
          </cell>
          <cell r="AL822">
            <v>41227</v>
          </cell>
          <cell r="AR822">
            <v>41257</v>
          </cell>
          <cell r="AS822">
            <v>41260</v>
          </cell>
          <cell r="AV822">
            <v>41263</v>
          </cell>
          <cell r="AX822">
            <v>41264</v>
          </cell>
          <cell r="AY822">
            <v>41305</v>
          </cell>
          <cell r="AZ822">
            <v>78</v>
          </cell>
          <cell r="BA822">
            <v>27</v>
          </cell>
          <cell r="BB822" t="str">
            <v>On-Time/Early</v>
          </cell>
          <cell r="BC822" t="str">
            <v/>
          </cell>
          <cell r="BD822" t="str">
            <v>EXW</v>
          </cell>
          <cell r="BE822" t="str">
            <v>ARVADA</v>
          </cell>
          <cell r="BF822" t="str">
            <v>USA</v>
          </cell>
          <cell r="BJ822">
            <v>41234</v>
          </cell>
          <cell r="BK822">
            <v>41241</v>
          </cell>
          <cell r="BL822">
            <v>41241</v>
          </cell>
          <cell r="BM822">
            <v>41255</v>
          </cell>
          <cell r="BN822">
            <v>41324</v>
          </cell>
          <cell r="BO822">
            <v>41331</v>
          </cell>
          <cell r="BP822" t="str">
            <v>-</v>
          </cell>
          <cell r="BQ822" t="str">
            <v>-</v>
          </cell>
          <cell r="BR822" t="str">
            <v>-</v>
          </cell>
          <cell r="BS822" t="str">
            <v>-</v>
          </cell>
          <cell r="BT822" t="str">
            <v>-</v>
          </cell>
          <cell r="BU822">
            <v>41319</v>
          </cell>
          <cell r="BV822">
            <v>41319</v>
          </cell>
          <cell r="BZ822" t="str">
            <v>-</v>
          </cell>
          <cell r="CA822" t="str">
            <v>-</v>
          </cell>
          <cell r="CB822" t="str">
            <v>X</v>
          </cell>
          <cell r="CC822">
            <v>1</v>
          </cell>
        </row>
        <row r="823">
          <cell r="B823" t="str">
            <v>A2144397-01-02</v>
          </cell>
          <cell r="C823" t="str">
            <v>SAJ/Flowserve KSM Corporation</v>
          </cell>
          <cell r="D823" t="str">
            <v>Elkins</v>
          </cell>
          <cell r="E823">
            <v>0</v>
          </cell>
          <cell r="F823" t="str">
            <v>Collins</v>
          </cell>
          <cell r="H823" t="str">
            <v>Shara</v>
          </cell>
          <cell r="I823" t="str">
            <v>124-021</v>
          </cell>
          <cell r="M823">
            <v>2</v>
          </cell>
          <cell r="N823" t="str">
            <v>LMV-311</v>
          </cell>
          <cell r="O823">
            <v>101581</v>
          </cell>
          <cell r="Q823" t="str">
            <v>STD</v>
          </cell>
          <cell r="R823" t="str">
            <v>PD</v>
          </cell>
          <cell r="S823" t="str">
            <v>Y</v>
          </cell>
          <cell r="T823" t="str">
            <v>N</v>
          </cell>
          <cell r="V823">
            <v>41054</v>
          </cell>
          <cell r="W823">
            <v>41333</v>
          </cell>
          <cell r="X823">
            <v>41333</v>
          </cell>
          <cell r="Y823">
            <v>0</v>
          </cell>
          <cell r="Z823">
            <v>41061</v>
          </cell>
          <cell r="AA823">
            <v>41061</v>
          </cell>
          <cell r="AB823">
            <v>41061</v>
          </cell>
          <cell r="AC823">
            <v>41221</v>
          </cell>
          <cell r="AD823">
            <v>41235</v>
          </cell>
          <cell r="AE823">
            <v>41262</v>
          </cell>
          <cell r="AF823">
            <v>41266</v>
          </cell>
          <cell r="AG823">
            <v>41285</v>
          </cell>
          <cell r="AH823">
            <v>41303</v>
          </cell>
          <cell r="AI823" t="str">
            <v>-</v>
          </cell>
          <cell r="AJ823">
            <v>151</v>
          </cell>
          <cell r="AK823">
            <v>39.857142857142854</v>
          </cell>
          <cell r="AR823">
            <v>41264</v>
          </cell>
          <cell r="AV823">
            <v>41285</v>
          </cell>
          <cell r="AX823">
            <v>41292</v>
          </cell>
          <cell r="AY823">
            <v>41355</v>
          </cell>
          <cell r="AZ823">
            <v>301</v>
          </cell>
          <cell r="BA823">
            <v>166</v>
          </cell>
          <cell r="BB823" t="str">
            <v>Late</v>
          </cell>
          <cell r="BC823" t="str">
            <v/>
          </cell>
          <cell r="BD823" t="str">
            <v>FOB</v>
          </cell>
          <cell r="BE823" t="str">
            <v>ARVADA</v>
          </cell>
          <cell r="BF823" t="str">
            <v>Saudi Arabia</v>
          </cell>
          <cell r="BH823" t="str">
            <v>WA</v>
          </cell>
          <cell r="BJ823">
            <v>41061</v>
          </cell>
          <cell r="BK823">
            <v>41068</v>
          </cell>
          <cell r="BL823">
            <v>41073</v>
          </cell>
          <cell r="BM823">
            <v>41082</v>
          </cell>
          <cell r="BN823">
            <v>41347</v>
          </cell>
          <cell r="BO823">
            <v>41354</v>
          </cell>
          <cell r="BP823" t="str">
            <v>X</v>
          </cell>
          <cell r="BQ823" t="str">
            <v>X</v>
          </cell>
          <cell r="BR823" t="str">
            <v>X</v>
          </cell>
          <cell r="BS823" t="str">
            <v>X</v>
          </cell>
          <cell r="BT823" t="str">
            <v>X</v>
          </cell>
          <cell r="BU823" t="str">
            <v>X</v>
          </cell>
          <cell r="BV823" t="str">
            <v>X</v>
          </cell>
          <cell r="BZ823" t="str">
            <v>X</v>
          </cell>
          <cell r="CA823" t="str">
            <v>X</v>
          </cell>
          <cell r="CB823" t="str">
            <v>X</v>
          </cell>
          <cell r="CC823">
            <v>1</v>
          </cell>
        </row>
        <row r="824">
          <cell r="B824" t="str">
            <v>C2200013-01</v>
          </cell>
          <cell r="C824" t="str">
            <v>NPE</v>
          </cell>
          <cell r="D824" t="str">
            <v>Wesley</v>
          </cell>
          <cell r="E824">
            <v>0</v>
          </cell>
          <cell r="F824" t="str">
            <v>Miller</v>
          </cell>
          <cell r="G824" t="str">
            <v>-</v>
          </cell>
          <cell r="H824" t="str">
            <v>Kursten</v>
          </cell>
          <cell r="I824" t="str">
            <v>PUR531890</v>
          </cell>
          <cell r="J824" t="str">
            <v>TBA</v>
          </cell>
          <cell r="L824" t="str">
            <v>Fox</v>
          </cell>
          <cell r="M824">
            <v>1</v>
          </cell>
          <cell r="N824" t="str">
            <v>LMC331F</v>
          </cell>
          <cell r="O824">
            <v>151554.97</v>
          </cell>
          <cell r="Q824" t="str">
            <v>FLT</v>
          </cell>
          <cell r="R824" t="str">
            <v>CB</v>
          </cell>
          <cell r="S824" t="str">
            <v>N</v>
          </cell>
          <cell r="T824" t="str">
            <v>N</v>
          </cell>
          <cell r="U824">
            <v>41184</v>
          </cell>
          <cell r="V824">
            <v>41197</v>
          </cell>
          <cell r="W824">
            <v>41333</v>
          </cell>
          <cell r="X824">
            <v>41333</v>
          </cell>
          <cell r="Y824">
            <v>41190</v>
          </cell>
          <cell r="Z824">
            <v>41204</v>
          </cell>
          <cell r="AA824">
            <v>41204</v>
          </cell>
          <cell r="AB824">
            <v>41211</v>
          </cell>
          <cell r="AC824">
            <v>41221</v>
          </cell>
          <cell r="AD824">
            <v>41235</v>
          </cell>
          <cell r="AE824">
            <v>41264</v>
          </cell>
          <cell r="AF824">
            <v>41268</v>
          </cell>
          <cell r="AG824">
            <v>41234</v>
          </cell>
          <cell r="AH824">
            <v>41303</v>
          </cell>
          <cell r="AI824" t="str">
            <v>-</v>
          </cell>
          <cell r="AJ824">
            <v>52</v>
          </cell>
          <cell r="AK824">
            <v>19.428571428571427</v>
          </cell>
          <cell r="AL824">
            <v>0</v>
          </cell>
          <cell r="AN824">
            <v>0</v>
          </cell>
          <cell r="AS824">
            <v>41250</v>
          </cell>
          <cell r="AV824">
            <v>41264</v>
          </cell>
          <cell r="AX824">
            <v>41281</v>
          </cell>
          <cell r="AY824">
            <v>41313</v>
          </cell>
          <cell r="AZ824">
            <v>116</v>
          </cell>
          <cell r="BA824">
            <v>50</v>
          </cell>
          <cell r="BB824" t="str">
            <v>On-Time/Early</v>
          </cell>
          <cell r="BC824" t="str">
            <v/>
          </cell>
          <cell r="BJ824">
            <v>41204</v>
          </cell>
          <cell r="BK824">
            <v>41211</v>
          </cell>
          <cell r="BL824">
            <v>41227</v>
          </cell>
          <cell r="BM824">
            <v>41225</v>
          </cell>
          <cell r="BN824">
            <v>41347</v>
          </cell>
          <cell r="BO824">
            <v>41354</v>
          </cell>
          <cell r="BP824" t="str">
            <v>-</v>
          </cell>
          <cell r="BQ824" t="str">
            <v>-</v>
          </cell>
          <cell r="BR824" t="str">
            <v>X</v>
          </cell>
          <cell r="BS824" t="str">
            <v>-</v>
          </cell>
          <cell r="BT824" t="str">
            <v>-</v>
          </cell>
          <cell r="BU824">
            <v>41341</v>
          </cell>
          <cell r="BV824">
            <v>41341</v>
          </cell>
          <cell r="BZ824" t="str">
            <v>-</v>
          </cell>
          <cell r="CA824" t="str">
            <v>-</v>
          </cell>
          <cell r="CB824" t="str">
            <v>X</v>
          </cell>
          <cell r="CC824">
            <v>1</v>
          </cell>
        </row>
        <row r="825">
          <cell r="B825" t="str">
            <v>C2176763-01</v>
          </cell>
          <cell r="C825" t="str">
            <v>Exterran</v>
          </cell>
          <cell r="D825" t="str">
            <v>Gonzales</v>
          </cell>
          <cell r="E825">
            <v>0</v>
          </cell>
          <cell r="F825" t="str">
            <v>Miller</v>
          </cell>
          <cell r="G825" t="str">
            <v>-</v>
          </cell>
          <cell r="H825" t="str">
            <v>Kursten</v>
          </cell>
          <cell r="I825">
            <v>5379668</v>
          </cell>
          <cell r="J825" t="str">
            <v>C-111/US-107203</v>
          </cell>
          <cell r="M825">
            <v>1</v>
          </cell>
          <cell r="N825" t="str">
            <v>LMC331F</v>
          </cell>
          <cell r="O825">
            <v>185749</v>
          </cell>
          <cell r="P825" t="str">
            <v>PP</v>
          </cell>
          <cell r="Q825" t="str">
            <v>STD</v>
          </cell>
          <cell r="R825" t="str">
            <v>CA</v>
          </cell>
          <cell r="S825" t="str">
            <v>N</v>
          </cell>
          <cell r="T825" t="str">
            <v>N</v>
          </cell>
          <cell r="V825">
            <v>41136</v>
          </cell>
          <cell r="W825">
            <v>41330</v>
          </cell>
          <cell r="X825">
            <v>41330</v>
          </cell>
          <cell r="Y825">
            <v>0</v>
          </cell>
          <cell r="Z825">
            <v>41143</v>
          </cell>
          <cell r="AA825">
            <v>41143</v>
          </cell>
          <cell r="AB825">
            <v>41150</v>
          </cell>
          <cell r="AC825">
            <v>41218</v>
          </cell>
          <cell r="AD825">
            <v>41232</v>
          </cell>
          <cell r="AE825">
            <v>41266</v>
          </cell>
          <cell r="AF825">
            <v>41270</v>
          </cell>
          <cell r="AH825">
            <v>41300</v>
          </cell>
          <cell r="AI825" t="str">
            <v>-</v>
          </cell>
          <cell r="AJ825">
            <v>97</v>
          </cell>
          <cell r="AK825">
            <v>27.714285714285715</v>
          </cell>
          <cell r="AL825">
            <v>41500</v>
          </cell>
          <cell r="AM825" t="str">
            <v>x</v>
          </cell>
          <cell r="AN825" t="str">
            <v>-</v>
          </cell>
          <cell r="AO825" t="str">
            <v>-</v>
          </cell>
          <cell r="AP825" t="str">
            <v>x</v>
          </cell>
          <cell r="AR825">
            <v>41283</v>
          </cell>
          <cell r="AS825">
            <v>41295</v>
          </cell>
          <cell r="AV825">
            <v>41295</v>
          </cell>
          <cell r="AX825">
            <v>41296</v>
          </cell>
          <cell r="AY825">
            <v>41330</v>
          </cell>
          <cell r="AZ825">
            <v>194</v>
          </cell>
          <cell r="BA825">
            <v>114</v>
          </cell>
          <cell r="BB825" t="str">
            <v>Late</v>
          </cell>
          <cell r="BC825" t="str">
            <v/>
          </cell>
          <cell r="BD825" t="str">
            <v>FOB</v>
          </cell>
          <cell r="BE825" t="str">
            <v>Arvada</v>
          </cell>
          <cell r="BF825" t="str">
            <v>USA</v>
          </cell>
          <cell r="BH825" t="str">
            <v>SI</v>
          </cell>
          <cell r="BJ825">
            <v>41143</v>
          </cell>
          <cell r="BK825">
            <v>41150</v>
          </cell>
          <cell r="BL825">
            <v>41157</v>
          </cell>
          <cell r="BM825">
            <v>41164</v>
          </cell>
          <cell r="BN825">
            <v>41344</v>
          </cell>
          <cell r="BO825">
            <v>41351</v>
          </cell>
          <cell r="BP825" t="str">
            <v>-</v>
          </cell>
          <cell r="BQ825" t="str">
            <v>-</v>
          </cell>
          <cell r="BR825" t="str">
            <v>X</v>
          </cell>
          <cell r="BS825" t="str">
            <v>-</v>
          </cell>
          <cell r="BT825" t="str">
            <v>-</v>
          </cell>
          <cell r="BU825">
            <v>41337</v>
          </cell>
          <cell r="BV825">
            <v>41337</v>
          </cell>
          <cell r="BZ825" t="str">
            <v>-</v>
          </cell>
          <cell r="CA825" t="str">
            <v>-</v>
          </cell>
          <cell r="CB825" t="str">
            <v>X</v>
          </cell>
          <cell r="CC825">
            <v>1</v>
          </cell>
        </row>
        <row r="826">
          <cell r="B826" t="str">
            <v>A2208196-01-02</v>
          </cell>
          <cell r="C826" t="str">
            <v>SIT / Huizhou Chung Shun Chemical</v>
          </cell>
          <cell r="D826" t="str">
            <v>McKechnie</v>
          </cell>
          <cell r="E826">
            <v>0</v>
          </cell>
          <cell r="F826" t="str">
            <v>Miller</v>
          </cell>
          <cell r="G826" t="str">
            <v>-</v>
          </cell>
          <cell r="H826" t="str">
            <v>Madeleine</v>
          </cell>
          <cell r="I826" t="str">
            <v>12100020</v>
          </cell>
          <cell r="J826" t="str">
            <v>P-1004A/B</v>
          </cell>
          <cell r="M826">
            <v>2</v>
          </cell>
          <cell r="N826" t="str">
            <v>LMV313</v>
          </cell>
          <cell r="O826">
            <v>52981.120000000003</v>
          </cell>
          <cell r="Q826" t="str">
            <v>FLT</v>
          </cell>
          <cell r="R826" t="str">
            <v>P5</v>
          </cell>
          <cell r="S826" t="str">
            <v>N</v>
          </cell>
          <cell r="T826" t="str">
            <v>Y</v>
          </cell>
          <cell r="U826">
            <v>41214</v>
          </cell>
          <cell r="W826">
            <v>41299</v>
          </cell>
          <cell r="X826">
            <v>41285</v>
          </cell>
          <cell r="Y826">
            <v>41214</v>
          </cell>
          <cell r="Z826">
            <v>7</v>
          </cell>
          <cell r="AA826">
            <v>7</v>
          </cell>
          <cell r="AB826">
            <v>2.5</v>
          </cell>
          <cell r="AC826">
            <v>41285</v>
          </cell>
          <cell r="AD826">
            <v>41285</v>
          </cell>
          <cell r="AE826">
            <v>41270.25</v>
          </cell>
          <cell r="AF826">
            <v>41271.5</v>
          </cell>
          <cell r="AH826">
            <v>41255</v>
          </cell>
          <cell r="AI826" t="str">
            <v>-</v>
          </cell>
          <cell r="AJ826">
            <v>29480</v>
          </cell>
          <cell r="AK826">
            <v>5897.8571428571431</v>
          </cell>
          <cell r="AR826">
            <v>41222</v>
          </cell>
          <cell r="AS826">
            <v>41227</v>
          </cell>
          <cell r="AV826">
            <v>41228</v>
          </cell>
          <cell r="AX826">
            <v>41241</v>
          </cell>
          <cell r="AY826">
            <v>41282</v>
          </cell>
          <cell r="AZ826">
            <v>41282</v>
          </cell>
          <cell r="BA826">
            <v>29449</v>
          </cell>
          <cell r="BB826" t="str">
            <v>On-Time/Early</v>
          </cell>
          <cell r="BC826" t="str">
            <v/>
          </cell>
          <cell r="BD826" t="str">
            <v>EXW</v>
          </cell>
          <cell r="BE826" t="str">
            <v>Arvada</v>
          </cell>
          <cell r="BF826" t="str">
            <v>China</v>
          </cell>
          <cell r="BH826" t="str">
            <v>OE</v>
          </cell>
          <cell r="BI826">
            <v>2010</v>
          </cell>
          <cell r="BJ826">
            <v>7</v>
          </cell>
          <cell r="BK826">
            <v>14</v>
          </cell>
          <cell r="BL826">
            <v>4.5</v>
          </cell>
          <cell r="BM826">
            <v>28</v>
          </cell>
          <cell r="BN826">
            <v>41299</v>
          </cell>
          <cell r="BO826">
            <v>41306</v>
          </cell>
          <cell r="BP826" t="str">
            <v>-</v>
          </cell>
          <cell r="BQ826" t="str">
            <v>-</v>
          </cell>
          <cell r="BR826" t="str">
            <v>-</v>
          </cell>
          <cell r="BS826" t="str">
            <v>-</v>
          </cell>
          <cell r="BT826" t="str">
            <v>-</v>
          </cell>
          <cell r="BU826">
            <v>41289</v>
          </cell>
          <cell r="BV826">
            <v>41289</v>
          </cell>
          <cell r="BZ826" t="str">
            <v>-</v>
          </cell>
          <cell r="CA826" t="str">
            <v>-</v>
          </cell>
          <cell r="CB826" t="str">
            <v>X</v>
          </cell>
          <cell r="CC826">
            <v>1</v>
          </cell>
        </row>
        <row r="827">
          <cell r="B827" t="str">
            <v>A2116590-01-02</v>
          </cell>
          <cell r="C827" t="str">
            <v>Refineria de Cartagena S.A.</v>
          </cell>
          <cell r="D827" t="str">
            <v>Lothe</v>
          </cell>
          <cell r="E827">
            <v>0</v>
          </cell>
          <cell r="F827" t="str">
            <v>Collins</v>
          </cell>
          <cell r="H827" t="str">
            <v>Christina</v>
          </cell>
          <cell r="I827" t="str">
            <v>42166001-PO-1491131004</v>
          </cell>
          <cell r="J827">
            <v>0</v>
          </cell>
          <cell r="K827">
            <v>0</v>
          </cell>
          <cell r="L827">
            <v>0</v>
          </cell>
          <cell r="M827">
            <v>2</v>
          </cell>
          <cell r="N827" t="str">
            <v>LMV-341</v>
          </cell>
          <cell r="O827">
            <v>724591.4</v>
          </cell>
          <cell r="P827" t="str">
            <v>PP</v>
          </cell>
          <cell r="Q827" t="str">
            <v>CPX</v>
          </cell>
          <cell r="R827" t="str">
            <v>PE</v>
          </cell>
          <cell r="S827" t="str">
            <v>Y</v>
          </cell>
          <cell r="T827" t="str">
            <v>N</v>
          </cell>
          <cell r="U827">
            <v>0</v>
          </cell>
          <cell r="V827">
            <v>40988</v>
          </cell>
          <cell r="W827">
            <v>41364</v>
          </cell>
          <cell r="X827">
            <v>41364</v>
          </cell>
          <cell r="Y827">
            <v>0</v>
          </cell>
          <cell r="Z827">
            <v>40995</v>
          </cell>
          <cell r="AA827">
            <v>40995</v>
          </cell>
          <cell r="AB827">
            <v>40995</v>
          </cell>
          <cell r="AC827">
            <v>41238</v>
          </cell>
          <cell r="AD827">
            <v>41252</v>
          </cell>
          <cell r="AE827">
            <v>41270</v>
          </cell>
          <cell r="AF827">
            <v>41275</v>
          </cell>
          <cell r="AH827">
            <v>41334</v>
          </cell>
          <cell r="AI827" t="str">
            <v>-</v>
          </cell>
          <cell r="AJ827">
            <v>206</v>
          </cell>
          <cell r="AK827">
            <v>53.714285714285715</v>
          </cell>
          <cell r="AV827">
            <v>41129</v>
          </cell>
          <cell r="AX827">
            <v>41145</v>
          </cell>
          <cell r="AY827">
            <v>41320</v>
          </cell>
          <cell r="AZ827">
            <v>332</v>
          </cell>
          <cell r="BA827">
            <v>102</v>
          </cell>
          <cell r="BB827" t="str">
            <v>On-Time/Early</v>
          </cell>
          <cell r="BC827" t="str">
            <v/>
          </cell>
          <cell r="BD827" t="str">
            <v>FCA</v>
          </cell>
          <cell r="BE827" t="str">
            <v>ARVADA</v>
          </cell>
          <cell r="BF827" t="str">
            <v>COLUMBIA</v>
          </cell>
          <cell r="BG827">
            <v>0</v>
          </cell>
          <cell r="BH827" t="str">
            <v>SI</v>
          </cell>
          <cell r="BJ827">
            <v>40995</v>
          </cell>
          <cell r="BK827">
            <v>41002</v>
          </cell>
          <cell r="BL827">
            <v>41011</v>
          </cell>
          <cell r="BM827">
            <v>41016</v>
          </cell>
          <cell r="BN827">
            <v>41378</v>
          </cell>
          <cell r="BO827">
            <v>41385</v>
          </cell>
          <cell r="BP827" t="str">
            <v>X</v>
          </cell>
          <cell r="BQ827" t="str">
            <v>X</v>
          </cell>
          <cell r="BR827" t="str">
            <v>X</v>
          </cell>
          <cell r="BS827" t="str">
            <v>X</v>
          </cell>
          <cell r="BT827" t="str">
            <v>X</v>
          </cell>
          <cell r="BU827" t="str">
            <v>X</v>
          </cell>
          <cell r="BV827" t="str">
            <v>X</v>
          </cell>
          <cell r="BZ827" t="str">
            <v>X</v>
          </cell>
          <cell r="CA827" t="str">
            <v>X</v>
          </cell>
          <cell r="CB827" t="str">
            <v>X</v>
          </cell>
          <cell r="CC827">
            <v>1</v>
          </cell>
        </row>
        <row r="828">
          <cell r="B828" t="str">
            <v>C2200767-01</v>
          </cell>
          <cell r="C828" t="str">
            <v>Exterran</v>
          </cell>
          <cell r="D828" t="str">
            <v>McKechnie</v>
          </cell>
          <cell r="E828">
            <v>0</v>
          </cell>
          <cell r="F828" t="str">
            <v>Miller</v>
          </cell>
          <cell r="G828" t="str">
            <v>-</v>
          </cell>
          <cell r="H828" t="str">
            <v>Kursten</v>
          </cell>
          <cell r="I828" t="str">
            <v>5406505</v>
          </cell>
          <cell r="J828" t="str">
            <v>C-111</v>
          </cell>
          <cell r="K828">
            <v>0</v>
          </cell>
          <cell r="M828">
            <v>1</v>
          </cell>
          <cell r="N828" t="str">
            <v>LMC311P</v>
          </cell>
          <cell r="O828">
            <v>139848</v>
          </cell>
          <cell r="Q828" t="str">
            <v>FLT</v>
          </cell>
          <cell r="R828" t="str">
            <v>CA</v>
          </cell>
          <cell r="S828" t="str">
            <v>N</v>
          </cell>
          <cell r="T828" t="str">
            <v>N</v>
          </cell>
          <cell r="U828">
            <v>41192</v>
          </cell>
          <cell r="V828">
            <v>41198</v>
          </cell>
          <cell r="W828">
            <v>41340</v>
          </cell>
          <cell r="X828">
            <v>41305</v>
          </cell>
          <cell r="Y828">
            <v>41193</v>
          </cell>
          <cell r="Z828">
            <v>41205</v>
          </cell>
          <cell r="AA828">
            <v>41205</v>
          </cell>
          <cell r="AB828">
            <v>41212</v>
          </cell>
          <cell r="AC828">
            <v>41193</v>
          </cell>
          <cell r="AD828">
            <v>41207</v>
          </cell>
          <cell r="AE828">
            <v>41276</v>
          </cell>
          <cell r="AF828">
            <v>41280</v>
          </cell>
          <cell r="AH828">
            <v>41275</v>
          </cell>
          <cell r="AI828" t="str">
            <v>-</v>
          </cell>
          <cell r="AJ828">
            <v>59</v>
          </cell>
          <cell r="AK828">
            <v>15.285714285714286</v>
          </cell>
          <cell r="AL828">
            <v>41193</v>
          </cell>
          <cell r="AN828">
            <v>0</v>
          </cell>
          <cell r="AV828">
            <v>41249</v>
          </cell>
          <cell r="AX828">
            <v>41255</v>
          </cell>
          <cell r="AY828">
            <v>41304</v>
          </cell>
          <cell r="AZ828">
            <v>106</v>
          </cell>
          <cell r="BA828">
            <v>38</v>
          </cell>
          <cell r="BB828" t="str">
            <v>On-Time/Early</v>
          </cell>
          <cell r="BC828" t="str">
            <v/>
          </cell>
          <cell r="BD828" t="str">
            <v>FCA</v>
          </cell>
          <cell r="BE828" t="str">
            <v>Arvada</v>
          </cell>
          <cell r="BH828" t="str">
            <v>DL</v>
          </cell>
          <cell r="BJ828">
            <v>41205</v>
          </cell>
          <cell r="BK828">
            <v>41212</v>
          </cell>
          <cell r="BL828">
            <v>41219</v>
          </cell>
          <cell r="BM828">
            <v>41226</v>
          </cell>
          <cell r="BN828">
            <v>41319</v>
          </cell>
          <cell r="BO828">
            <v>41326</v>
          </cell>
          <cell r="BP828" t="str">
            <v>-</v>
          </cell>
          <cell r="BQ828" t="str">
            <v>-</v>
          </cell>
          <cell r="BR828" t="str">
            <v>-</v>
          </cell>
          <cell r="BS828" t="str">
            <v>-</v>
          </cell>
          <cell r="BT828" t="str">
            <v>-</v>
          </cell>
          <cell r="BU828">
            <v>41316</v>
          </cell>
          <cell r="BV828">
            <v>41316</v>
          </cell>
          <cell r="BZ828" t="str">
            <v>-</v>
          </cell>
          <cell r="CA828" t="str">
            <v>-</v>
          </cell>
          <cell r="CB828" t="str">
            <v>X</v>
          </cell>
          <cell r="CC828">
            <v>1</v>
          </cell>
        </row>
        <row r="829">
          <cell r="B829" t="str">
            <v>A2229180-01</v>
          </cell>
          <cell r="C829" t="str">
            <v>Enterprise Products Operation LLC</v>
          </cell>
          <cell r="D829" t="str">
            <v>McKechnie</v>
          </cell>
          <cell r="E829">
            <v>0</v>
          </cell>
          <cell r="F829" t="str">
            <v>Miller</v>
          </cell>
          <cell r="G829" t="str">
            <v>-</v>
          </cell>
          <cell r="H829" t="str">
            <v>Kursten</v>
          </cell>
          <cell r="I829" t="str">
            <v>0246735</v>
          </cell>
          <cell r="J829" t="str">
            <v>D407014</v>
          </cell>
          <cell r="M829">
            <v>1</v>
          </cell>
          <cell r="N829" t="str">
            <v>LMV311</v>
          </cell>
          <cell r="O829">
            <v>34853</v>
          </cell>
          <cell r="Q829" t="str">
            <v>FLT</v>
          </cell>
          <cell r="R829" t="str">
            <v>P5</v>
          </cell>
          <cell r="S829" t="str">
            <v>N</v>
          </cell>
          <cell r="T829" t="str">
            <v>Y</v>
          </cell>
          <cell r="U829">
            <v>41277</v>
          </cell>
          <cell r="V829">
            <v>41278</v>
          </cell>
          <cell r="W829">
            <v>41312</v>
          </cell>
          <cell r="X829">
            <v>41312</v>
          </cell>
          <cell r="Y829">
            <v>41277</v>
          </cell>
          <cell r="Z829">
            <v>41285</v>
          </cell>
          <cell r="AA829">
            <v>41285</v>
          </cell>
          <cell r="AB829">
            <v>41280.5</v>
          </cell>
          <cell r="AC829">
            <v>41312</v>
          </cell>
          <cell r="AD829">
            <v>41312</v>
          </cell>
          <cell r="AE829">
            <v>41283.25</v>
          </cell>
          <cell r="AF829">
            <v>41284.5</v>
          </cell>
          <cell r="AH829">
            <v>41282</v>
          </cell>
          <cell r="AI829" t="str">
            <v>-</v>
          </cell>
          <cell r="AJ829">
            <v>5</v>
          </cell>
          <cell r="AK829">
            <v>4.8571428571428568</v>
          </cell>
          <cell r="AL829">
            <v>41277</v>
          </cell>
          <cell r="AM829" t="str">
            <v>-</v>
          </cell>
          <cell r="AN829" t="str">
            <v>-</v>
          </cell>
          <cell r="AP829">
            <v>41278</v>
          </cell>
          <cell r="AR829">
            <v>41281</v>
          </cell>
          <cell r="AS829">
            <v>41282</v>
          </cell>
          <cell r="AV829">
            <v>41282</v>
          </cell>
          <cell r="AX829">
            <v>41284</v>
          </cell>
          <cell r="AY829">
            <v>41310</v>
          </cell>
          <cell r="AZ829">
            <v>32</v>
          </cell>
          <cell r="BA829">
            <v>3</v>
          </cell>
          <cell r="BB829" t="str">
            <v>On-Time/Early</v>
          </cell>
          <cell r="BC829" t="str">
            <v/>
          </cell>
          <cell r="BD829" t="str">
            <v>EXW</v>
          </cell>
          <cell r="BE829" t="str">
            <v>ARVADA</v>
          </cell>
          <cell r="BF829" t="str">
            <v>USA</v>
          </cell>
          <cell r="BJ829">
            <v>41285</v>
          </cell>
          <cell r="BK829">
            <v>41292</v>
          </cell>
          <cell r="BL829">
            <v>41282.5</v>
          </cell>
          <cell r="BM829">
            <v>41306</v>
          </cell>
          <cell r="BN829">
            <v>41326</v>
          </cell>
          <cell r="BO829">
            <v>41333</v>
          </cell>
          <cell r="BP829" t="str">
            <v>-</v>
          </cell>
          <cell r="BQ829" t="str">
            <v>-</v>
          </cell>
          <cell r="BR829" t="str">
            <v>-</v>
          </cell>
          <cell r="BS829" t="str">
            <v>-</v>
          </cell>
          <cell r="BT829" t="str">
            <v>-</v>
          </cell>
          <cell r="BU829">
            <v>41316</v>
          </cell>
          <cell r="BV829">
            <v>41316</v>
          </cell>
          <cell r="BZ829" t="str">
            <v>-</v>
          </cell>
          <cell r="CA829" t="str">
            <v>-</v>
          </cell>
          <cell r="CB829" t="str">
            <v>X</v>
          </cell>
          <cell r="CC829">
            <v>1</v>
          </cell>
        </row>
        <row r="830">
          <cell r="B830" t="str">
            <v>C2209891-01</v>
          </cell>
          <cell r="C830" t="str">
            <v>Exterran</v>
          </cell>
          <cell r="D830" t="str">
            <v>McKechnie</v>
          </cell>
          <cell r="E830">
            <v>0</v>
          </cell>
          <cell r="F830" t="str">
            <v>Miller</v>
          </cell>
          <cell r="G830" t="str">
            <v>-</v>
          </cell>
          <cell r="H830" t="str">
            <v>Kursten</v>
          </cell>
          <cell r="I830" t="str">
            <v>5420008</v>
          </cell>
          <cell r="J830" t="str">
            <v>C-111</v>
          </cell>
          <cell r="M830">
            <v>1</v>
          </cell>
          <cell r="N830" t="str">
            <v>LMC311P</v>
          </cell>
          <cell r="O830">
            <v>140254.9</v>
          </cell>
          <cell r="Q830" t="str">
            <v>FLT</v>
          </cell>
          <cell r="R830" t="str">
            <v>CA</v>
          </cell>
          <cell r="S830" t="str">
            <v>N</v>
          </cell>
          <cell r="T830" t="str">
            <v>N</v>
          </cell>
          <cell r="U830">
            <v>41214</v>
          </cell>
          <cell r="V830">
            <v>41219</v>
          </cell>
          <cell r="W830">
            <v>41346</v>
          </cell>
          <cell r="X830">
            <v>41346</v>
          </cell>
          <cell r="Y830">
            <v>41214</v>
          </cell>
          <cell r="Z830">
            <v>41226</v>
          </cell>
          <cell r="AA830">
            <v>41226</v>
          </cell>
          <cell r="AB830">
            <v>41233</v>
          </cell>
          <cell r="AC830">
            <v>41234</v>
          </cell>
          <cell r="AD830">
            <v>41248</v>
          </cell>
          <cell r="AE830">
            <v>41281</v>
          </cell>
          <cell r="AF830">
            <v>41285</v>
          </cell>
          <cell r="AH830">
            <v>41316</v>
          </cell>
          <cell r="AI830" t="str">
            <v>-</v>
          </cell>
          <cell r="AJ830">
            <v>49</v>
          </cell>
          <cell r="AK830">
            <v>18.142857142857142</v>
          </cell>
          <cell r="AL830">
            <v>41218</v>
          </cell>
          <cell r="AS830">
            <v>41281</v>
          </cell>
          <cell r="AV830">
            <v>41283</v>
          </cell>
          <cell r="AX830">
            <v>41285</v>
          </cell>
          <cell r="AY830">
            <v>41316</v>
          </cell>
          <cell r="AZ830">
            <v>97</v>
          </cell>
          <cell r="BA830">
            <v>47</v>
          </cell>
          <cell r="BB830" t="str">
            <v>On-Time/Early</v>
          </cell>
          <cell r="BC830" t="str">
            <v/>
          </cell>
          <cell r="BD830" t="str">
            <v>FCA</v>
          </cell>
          <cell r="BE830" t="str">
            <v>Arvada</v>
          </cell>
          <cell r="BF830" t="str">
            <v>USA</v>
          </cell>
          <cell r="BH830" t="str">
            <v>DI</v>
          </cell>
          <cell r="BJ830">
            <v>41226</v>
          </cell>
          <cell r="BK830">
            <v>41233</v>
          </cell>
          <cell r="BL830">
            <v>41240</v>
          </cell>
          <cell r="BM830">
            <v>41247</v>
          </cell>
          <cell r="BN830">
            <v>41360</v>
          </cell>
          <cell r="BO830">
            <v>41367</v>
          </cell>
          <cell r="BP830" t="str">
            <v>-</v>
          </cell>
          <cell r="BQ830" t="str">
            <v>-</v>
          </cell>
          <cell r="BR830" t="str">
            <v>-</v>
          </cell>
          <cell r="BS830" t="str">
            <v>-</v>
          </cell>
          <cell r="BT830" t="str">
            <v>-</v>
          </cell>
          <cell r="BU830">
            <v>41325</v>
          </cell>
          <cell r="BV830">
            <v>41325</v>
          </cell>
          <cell r="BZ830" t="str">
            <v>-</v>
          </cell>
          <cell r="CA830" t="str">
            <v>-</v>
          </cell>
          <cell r="CB830" t="str">
            <v>X</v>
          </cell>
          <cell r="CC830">
            <v>1</v>
          </cell>
        </row>
        <row r="831">
          <cell r="B831" t="str">
            <v>C2203075-01</v>
          </cell>
          <cell r="C831" t="str">
            <v>Thomas Russell</v>
          </cell>
          <cell r="D831" t="str">
            <v>McKechnie</v>
          </cell>
          <cell r="E831">
            <v>0</v>
          </cell>
          <cell r="F831" t="str">
            <v>Miller</v>
          </cell>
          <cell r="G831" t="str">
            <v>-</v>
          </cell>
          <cell r="H831" t="str">
            <v>Kursten</v>
          </cell>
          <cell r="I831" t="str">
            <v>318-12</v>
          </cell>
          <cell r="J831" t="str">
            <v>C-141</v>
          </cell>
          <cell r="K831">
            <v>0</v>
          </cell>
          <cell r="L831" t="str">
            <v>Wesley</v>
          </cell>
          <cell r="M831">
            <v>1</v>
          </cell>
          <cell r="N831" t="str">
            <v>LMC311P</v>
          </cell>
          <cell r="O831">
            <v>127477.1</v>
          </cell>
          <cell r="P831">
            <v>0</v>
          </cell>
          <cell r="Q831" t="str">
            <v>FLT</v>
          </cell>
          <cell r="R831" t="str">
            <v>CA</v>
          </cell>
          <cell r="S831" t="str">
            <v>N</v>
          </cell>
          <cell r="T831" t="str">
            <v>N</v>
          </cell>
          <cell r="U831">
            <v>41198</v>
          </cell>
          <cell r="V831">
            <v>41201</v>
          </cell>
          <cell r="W831">
            <v>41348</v>
          </cell>
          <cell r="X831">
            <v>41348</v>
          </cell>
          <cell r="Y831">
            <v>41198</v>
          </cell>
          <cell r="Z831">
            <v>41208</v>
          </cell>
          <cell r="AA831">
            <v>41208</v>
          </cell>
          <cell r="AB831">
            <v>41215</v>
          </cell>
          <cell r="AC831">
            <v>41236</v>
          </cell>
          <cell r="AD831">
            <v>41250</v>
          </cell>
          <cell r="AE831">
            <v>41284</v>
          </cell>
          <cell r="AF831">
            <v>41288</v>
          </cell>
          <cell r="AG831">
            <v>0</v>
          </cell>
          <cell r="AH831">
            <v>41318</v>
          </cell>
          <cell r="AI831" t="str">
            <v>-</v>
          </cell>
          <cell r="AJ831">
            <v>62</v>
          </cell>
          <cell r="AK831">
            <v>21</v>
          </cell>
          <cell r="AL831">
            <v>41193</v>
          </cell>
          <cell r="AM831">
            <v>0</v>
          </cell>
          <cell r="AN831">
            <v>0</v>
          </cell>
          <cell r="AO831">
            <v>0</v>
          </cell>
          <cell r="AP831">
            <v>0</v>
          </cell>
          <cell r="AQ831">
            <v>0</v>
          </cell>
          <cell r="AR831">
            <v>0</v>
          </cell>
          <cell r="AS831">
            <v>0</v>
          </cell>
          <cell r="AT831">
            <v>0</v>
          </cell>
          <cell r="AU831">
            <v>0</v>
          </cell>
          <cell r="AV831">
            <v>41233</v>
          </cell>
          <cell r="AW831">
            <v>0</v>
          </cell>
          <cell r="AX831">
            <v>41242</v>
          </cell>
          <cell r="AY831">
            <v>41333</v>
          </cell>
          <cell r="AZ831">
            <v>132</v>
          </cell>
          <cell r="BA831">
            <v>23</v>
          </cell>
          <cell r="BB831" t="str">
            <v>On-Time/Early</v>
          </cell>
          <cell r="BC831" t="str">
            <v/>
          </cell>
          <cell r="BD831" t="str">
            <v>FCA</v>
          </cell>
          <cell r="BE831" t="str">
            <v>Arvada</v>
          </cell>
          <cell r="BF831">
            <v>0</v>
          </cell>
          <cell r="BG831">
            <v>0</v>
          </cell>
          <cell r="BH831" t="str">
            <v>DI</v>
          </cell>
          <cell r="BI831">
            <v>0</v>
          </cell>
          <cell r="BJ831">
            <v>41208</v>
          </cell>
          <cell r="BK831">
            <v>41215</v>
          </cell>
          <cell r="BL831">
            <v>41222</v>
          </cell>
          <cell r="BM831">
            <v>41229</v>
          </cell>
          <cell r="BN831">
            <v>41362</v>
          </cell>
          <cell r="BO831">
            <v>41369</v>
          </cell>
          <cell r="BP831" t="str">
            <v>-</v>
          </cell>
          <cell r="BQ831" t="str">
            <v>-</v>
          </cell>
          <cell r="BR831" t="str">
            <v>-</v>
          </cell>
          <cell r="BS831" t="str">
            <v>-</v>
          </cell>
          <cell r="BT831" t="str">
            <v>-</v>
          </cell>
          <cell r="BU831">
            <v>41345</v>
          </cell>
          <cell r="BV831">
            <v>41345</v>
          </cell>
          <cell r="BW831">
            <v>0</v>
          </cell>
          <cell r="BX831">
            <v>0</v>
          </cell>
          <cell r="BY831">
            <v>0</v>
          </cell>
          <cell r="BZ831" t="str">
            <v>-</v>
          </cell>
          <cell r="CA831" t="str">
            <v>-</v>
          </cell>
          <cell r="CB831" t="str">
            <v>X</v>
          </cell>
          <cell r="CC831">
            <v>1</v>
          </cell>
          <cell r="CD831">
            <v>0</v>
          </cell>
          <cell r="CE831">
            <v>0</v>
          </cell>
          <cell r="CF831">
            <v>0</v>
          </cell>
          <cell r="CG831">
            <v>0</v>
          </cell>
          <cell r="CH831">
            <v>0</v>
          </cell>
          <cell r="CI831">
            <v>0</v>
          </cell>
          <cell r="CJ831">
            <v>0</v>
          </cell>
          <cell r="CK831">
            <v>0</v>
          </cell>
          <cell r="CL831">
            <v>0</v>
          </cell>
          <cell r="CM831">
            <v>0</v>
          </cell>
          <cell r="CN831">
            <v>0</v>
          </cell>
          <cell r="CO831">
            <v>0</v>
          </cell>
        </row>
        <row r="832">
          <cell r="B832" t="str">
            <v>A2230455-01</v>
          </cell>
          <cell r="C832" t="str">
            <v>OEC/Exxonmobil Beaumont Refining</v>
          </cell>
          <cell r="D832" t="str">
            <v>McKechnie</v>
          </cell>
          <cell r="E832">
            <v>0</v>
          </cell>
          <cell r="F832" t="str">
            <v>Miller</v>
          </cell>
          <cell r="G832" t="str">
            <v>-</v>
          </cell>
          <cell r="H832" t="str">
            <v>Madeleine</v>
          </cell>
          <cell r="I832" t="str">
            <v>6016236</v>
          </cell>
          <cell r="J832" t="str">
            <v>P-2 expedite</v>
          </cell>
          <cell r="K832">
            <v>0</v>
          </cell>
          <cell r="L832">
            <v>0</v>
          </cell>
          <cell r="M832">
            <v>1</v>
          </cell>
          <cell r="N832" t="str">
            <v>LMV801</v>
          </cell>
          <cell r="O832">
            <v>34189.9</v>
          </cell>
          <cell r="P832">
            <v>0</v>
          </cell>
          <cell r="Q832" t="str">
            <v>FLT</v>
          </cell>
          <cell r="R832" t="str">
            <v>P6</v>
          </cell>
          <cell r="S832" t="str">
            <v>N</v>
          </cell>
          <cell r="T832" t="str">
            <v>Y</v>
          </cell>
          <cell r="U832">
            <v>41282</v>
          </cell>
          <cell r="V832">
            <v>41282</v>
          </cell>
          <cell r="W832">
            <v>41324</v>
          </cell>
          <cell r="X832">
            <v>41324</v>
          </cell>
          <cell r="Y832">
            <v>41282</v>
          </cell>
          <cell r="Z832">
            <v>41289</v>
          </cell>
          <cell r="AA832">
            <v>41289</v>
          </cell>
          <cell r="AB832">
            <v>41285</v>
          </cell>
          <cell r="AC832">
            <v>41324</v>
          </cell>
          <cell r="AD832">
            <v>41324</v>
          </cell>
          <cell r="AE832">
            <v>41288.5</v>
          </cell>
          <cell r="AF832">
            <v>41290</v>
          </cell>
          <cell r="AG832">
            <v>0</v>
          </cell>
          <cell r="AH832">
            <v>41294</v>
          </cell>
          <cell r="AI832" t="str">
            <v>-</v>
          </cell>
          <cell r="AJ832">
            <v>7</v>
          </cell>
          <cell r="AK832">
            <v>6</v>
          </cell>
          <cell r="AL832">
            <v>41282</v>
          </cell>
          <cell r="AM832" t="str">
            <v>-</v>
          </cell>
          <cell r="AN832" t="str">
            <v>-</v>
          </cell>
          <cell r="AO832">
            <v>0</v>
          </cell>
          <cell r="AP832">
            <v>0</v>
          </cell>
          <cell r="AQ832">
            <v>0</v>
          </cell>
          <cell r="AR832">
            <v>41288</v>
          </cell>
          <cell r="AS832">
            <v>41289</v>
          </cell>
          <cell r="AT832">
            <v>0</v>
          </cell>
          <cell r="AU832">
            <v>0</v>
          </cell>
          <cell r="AV832">
            <v>41291</v>
          </cell>
          <cell r="AW832">
            <v>0</v>
          </cell>
          <cell r="AX832">
            <v>41291</v>
          </cell>
          <cell r="AY832">
            <v>41324</v>
          </cell>
          <cell r="AZ832">
            <v>42</v>
          </cell>
          <cell r="BA832">
            <v>8</v>
          </cell>
          <cell r="BB832" t="str">
            <v>Late</v>
          </cell>
          <cell r="BC832" t="str">
            <v/>
          </cell>
          <cell r="BD832">
            <v>0</v>
          </cell>
          <cell r="BE832">
            <v>0</v>
          </cell>
          <cell r="BF832">
            <v>0</v>
          </cell>
          <cell r="BG832">
            <v>0</v>
          </cell>
          <cell r="BH832">
            <v>0</v>
          </cell>
          <cell r="BI832">
            <v>0</v>
          </cell>
          <cell r="BJ832">
            <v>41289</v>
          </cell>
          <cell r="BK832">
            <v>41296</v>
          </cell>
          <cell r="BL832">
            <v>41287</v>
          </cell>
          <cell r="BM832">
            <v>41310</v>
          </cell>
          <cell r="BN832">
            <v>41338</v>
          </cell>
          <cell r="BO832">
            <v>41345</v>
          </cell>
          <cell r="BP832" t="str">
            <v>-</v>
          </cell>
          <cell r="BQ832" t="str">
            <v>-</v>
          </cell>
          <cell r="BR832" t="str">
            <v>-</v>
          </cell>
          <cell r="BS832" t="str">
            <v>-</v>
          </cell>
          <cell r="BT832" t="str">
            <v>-</v>
          </cell>
          <cell r="BU832">
            <v>41346</v>
          </cell>
          <cell r="BV832">
            <v>41346</v>
          </cell>
          <cell r="BW832">
            <v>0</v>
          </cell>
          <cell r="BX832">
            <v>0</v>
          </cell>
          <cell r="BY832">
            <v>0</v>
          </cell>
          <cell r="BZ832" t="str">
            <v>-</v>
          </cell>
          <cell r="CA832" t="str">
            <v>-</v>
          </cell>
          <cell r="CB832" t="str">
            <v>X</v>
          </cell>
          <cell r="CC832">
            <v>1</v>
          </cell>
          <cell r="CD832">
            <v>0</v>
          </cell>
          <cell r="CE832">
            <v>0</v>
          </cell>
          <cell r="CF832">
            <v>0</v>
          </cell>
          <cell r="CG832">
            <v>0</v>
          </cell>
          <cell r="CH832">
            <v>0</v>
          </cell>
          <cell r="CI832">
            <v>0</v>
          </cell>
          <cell r="CJ832">
            <v>0</v>
          </cell>
          <cell r="CK832">
            <v>0</v>
          </cell>
          <cell r="CL832">
            <v>0</v>
          </cell>
          <cell r="CM832">
            <v>0</v>
          </cell>
          <cell r="CN832">
            <v>0</v>
          </cell>
          <cell r="CO832">
            <v>0</v>
          </cell>
        </row>
        <row r="833">
          <cell r="B833" t="str">
            <v>C2232357-01</v>
          </cell>
          <cell r="C833" t="str">
            <v>MW Smith Equip / Freese Nichols</v>
          </cell>
          <cell r="D833" t="str">
            <v>Wesley</v>
          </cell>
          <cell r="E833">
            <v>0</v>
          </cell>
          <cell r="F833" t="str">
            <v>Miller</v>
          </cell>
          <cell r="G833" t="str">
            <v>-</v>
          </cell>
          <cell r="H833" t="str">
            <v>Kursten</v>
          </cell>
          <cell r="I833" t="str">
            <v>2573386</v>
          </cell>
          <cell r="J833" t="str">
            <v>na</v>
          </cell>
          <cell r="L833" t="str">
            <v>Wesley</v>
          </cell>
          <cell r="M833">
            <v>1</v>
          </cell>
          <cell r="N833" t="str">
            <v>LMC311</v>
          </cell>
          <cell r="O833">
            <v>77177</v>
          </cell>
          <cell r="P833" t="str">
            <v>-</v>
          </cell>
          <cell r="Q833" t="str">
            <v>FLT</v>
          </cell>
          <cell r="R833" t="str">
            <v>P6</v>
          </cell>
          <cell r="S833" t="str">
            <v>N</v>
          </cell>
          <cell r="T833" t="str">
            <v>N</v>
          </cell>
          <cell r="U833">
            <v>41285</v>
          </cell>
          <cell r="V833">
            <v>41288</v>
          </cell>
          <cell r="W833">
            <v>41327</v>
          </cell>
          <cell r="X833">
            <v>41327</v>
          </cell>
          <cell r="Y833">
            <v>41285</v>
          </cell>
          <cell r="Z833">
            <v>41295</v>
          </cell>
          <cell r="AA833">
            <v>41295</v>
          </cell>
          <cell r="AB833">
            <v>41291</v>
          </cell>
          <cell r="AC833">
            <v>41327</v>
          </cell>
          <cell r="AD833">
            <v>41327</v>
          </cell>
          <cell r="AE833">
            <v>41290.5</v>
          </cell>
          <cell r="AF833">
            <v>41292</v>
          </cell>
          <cell r="AH833">
            <v>41297</v>
          </cell>
          <cell r="AI833" t="str">
            <v>-</v>
          </cell>
          <cell r="AJ833">
            <v>5</v>
          </cell>
          <cell r="AK833">
            <v>5.5714285714285712</v>
          </cell>
          <cell r="AL833">
            <v>41285</v>
          </cell>
          <cell r="AR833">
            <v>41292</v>
          </cell>
          <cell r="AS833">
            <v>41292</v>
          </cell>
          <cell r="AV833">
            <v>41296</v>
          </cell>
          <cell r="AX833">
            <v>41299</v>
          </cell>
          <cell r="AY833">
            <v>41318</v>
          </cell>
          <cell r="AZ833">
            <v>30</v>
          </cell>
          <cell r="BA833">
            <v>7</v>
          </cell>
          <cell r="BB833" t="str">
            <v>Late</v>
          </cell>
          <cell r="BC833" t="str">
            <v/>
          </cell>
          <cell r="BJ833">
            <v>41295</v>
          </cell>
          <cell r="BK833">
            <v>41302</v>
          </cell>
          <cell r="BL833">
            <v>41293</v>
          </cell>
          <cell r="BM833">
            <v>41316</v>
          </cell>
          <cell r="BN833">
            <v>41341</v>
          </cell>
          <cell r="BO833">
            <v>41348</v>
          </cell>
          <cell r="BP833" t="str">
            <v>-</v>
          </cell>
          <cell r="BQ833" t="str">
            <v>-</v>
          </cell>
          <cell r="BR833" t="str">
            <v>-</v>
          </cell>
          <cell r="BS833" t="str">
            <v>-</v>
          </cell>
          <cell r="BT833" t="str">
            <v>-</v>
          </cell>
          <cell r="BU833">
            <v>41326</v>
          </cell>
          <cell r="BV833">
            <v>41326</v>
          </cell>
          <cell r="BZ833" t="str">
            <v>-</v>
          </cell>
          <cell r="CA833" t="str">
            <v>-</v>
          </cell>
          <cell r="CB833" t="str">
            <v>X</v>
          </cell>
          <cell r="CC833">
            <v>1</v>
          </cell>
        </row>
        <row r="834">
          <cell r="B834" t="str">
            <v>A2208196-03-04</v>
          </cell>
          <cell r="C834" t="str">
            <v>SIT / Huizhou Chung Shun Chemical</v>
          </cell>
          <cell r="D834" t="str">
            <v>McKechnie</v>
          </cell>
          <cell r="E834">
            <v>0</v>
          </cell>
          <cell r="F834" t="str">
            <v>Miller</v>
          </cell>
          <cell r="G834" t="str">
            <v>-</v>
          </cell>
          <cell r="H834" t="str">
            <v>Madeleine</v>
          </cell>
          <cell r="I834" t="str">
            <v>12100020</v>
          </cell>
          <cell r="J834" t="str">
            <v>P-1011A/B</v>
          </cell>
          <cell r="M834">
            <v>2</v>
          </cell>
          <cell r="N834" t="str">
            <v>LMV322Z</v>
          </cell>
          <cell r="O834">
            <v>43274.74</v>
          </cell>
          <cell r="Q834" t="str">
            <v>FLT</v>
          </cell>
          <cell r="R834" t="str">
            <v>P5</v>
          </cell>
          <cell r="S834" t="str">
            <v>N</v>
          </cell>
          <cell r="T834" t="str">
            <v>Y</v>
          </cell>
          <cell r="U834">
            <v>41214</v>
          </cell>
          <cell r="V834">
            <v>41214</v>
          </cell>
          <cell r="W834">
            <v>41320</v>
          </cell>
          <cell r="X834">
            <v>41299</v>
          </cell>
          <cell r="Y834">
            <v>41214</v>
          </cell>
          <cell r="Z834">
            <v>41221</v>
          </cell>
          <cell r="AA834">
            <v>41221</v>
          </cell>
          <cell r="AB834">
            <v>41216.5</v>
          </cell>
          <cell r="AC834">
            <v>41299</v>
          </cell>
          <cell r="AD834">
            <v>41299</v>
          </cell>
          <cell r="AE834">
            <v>41291.25</v>
          </cell>
          <cell r="AF834">
            <v>41292.5</v>
          </cell>
          <cell r="AH834">
            <v>41269</v>
          </cell>
          <cell r="AI834" t="str">
            <v>-</v>
          </cell>
          <cell r="AJ834">
            <v>57</v>
          </cell>
          <cell r="AK834">
            <v>12.142857142857142</v>
          </cell>
          <cell r="AR834">
            <v>41222</v>
          </cell>
          <cell r="AS834">
            <v>41227</v>
          </cell>
          <cell r="AV834">
            <v>41247</v>
          </cell>
          <cell r="AX834">
            <v>41247</v>
          </cell>
          <cell r="AY834">
            <v>41273</v>
          </cell>
          <cell r="AZ834">
            <v>59</v>
          </cell>
          <cell r="BA834">
            <v>24</v>
          </cell>
          <cell r="BB834" t="str">
            <v>On-Time/Early</v>
          </cell>
          <cell r="BC834" t="str">
            <v/>
          </cell>
          <cell r="BD834" t="str">
            <v>EXW</v>
          </cell>
          <cell r="BE834" t="str">
            <v>Arvada</v>
          </cell>
          <cell r="BF834" t="str">
            <v>China</v>
          </cell>
          <cell r="BH834" t="str">
            <v>OE</v>
          </cell>
          <cell r="BI834">
            <v>2010</v>
          </cell>
          <cell r="BJ834">
            <v>41221</v>
          </cell>
          <cell r="BK834">
            <v>41228</v>
          </cell>
          <cell r="BL834">
            <v>41218.5</v>
          </cell>
          <cell r="BM834">
            <v>41242</v>
          </cell>
          <cell r="BN834">
            <v>41313</v>
          </cell>
          <cell r="BO834">
            <v>41320</v>
          </cell>
          <cell r="BP834" t="str">
            <v>-</v>
          </cell>
          <cell r="BQ834" t="str">
            <v>-</v>
          </cell>
          <cell r="BR834" t="str">
            <v>x</v>
          </cell>
          <cell r="BS834" t="str">
            <v>-</v>
          </cell>
          <cell r="BT834" t="str">
            <v>-</v>
          </cell>
          <cell r="BU834" t="str">
            <v>x</v>
          </cell>
          <cell r="BV834" t="str">
            <v>x</v>
          </cell>
          <cell r="BZ834" t="str">
            <v>-</v>
          </cell>
          <cell r="CA834" t="str">
            <v>-</v>
          </cell>
          <cell r="CB834" t="str">
            <v>X</v>
          </cell>
          <cell r="CC834">
            <v>1</v>
          </cell>
        </row>
        <row r="835">
          <cell r="B835" t="str">
            <v>A2191830-01-02</v>
          </cell>
          <cell r="C835" t="str">
            <v>AFH/Enerflex</v>
          </cell>
          <cell r="D835" t="str">
            <v>Wareham</v>
          </cell>
          <cell r="E835">
            <v>0</v>
          </cell>
          <cell r="F835" t="str">
            <v>Miller</v>
          </cell>
          <cell r="G835" t="str">
            <v>-</v>
          </cell>
          <cell r="H835" t="str">
            <v>Nancy</v>
          </cell>
          <cell r="I835" t="str">
            <v>P9012</v>
          </cell>
          <cell r="J835" t="str">
            <v>P0306A/B</v>
          </cell>
          <cell r="L835" t="str">
            <v>Hepler</v>
          </cell>
          <cell r="M835">
            <v>2</v>
          </cell>
          <cell r="N835" t="str">
            <v>LMV322</v>
          </cell>
          <cell r="O835">
            <v>123000</v>
          </cell>
          <cell r="Q835" t="str">
            <v>STD</v>
          </cell>
          <cell r="R835" t="str">
            <v>PC</v>
          </cell>
          <cell r="S835" t="str">
            <v>Y</v>
          </cell>
          <cell r="T835" t="str">
            <v>N</v>
          </cell>
          <cell r="U835">
            <v>41171</v>
          </cell>
          <cell r="V835">
            <v>41173</v>
          </cell>
          <cell r="W835">
            <v>41362</v>
          </cell>
          <cell r="X835">
            <v>41362</v>
          </cell>
          <cell r="Y835">
            <v>0</v>
          </cell>
          <cell r="Z835">
            <v>41180</v>
          </cell>
          <cell r="AA835">
            <v>41180</v>
          </cell>
          <cell r="AB835">
            <v>41180</v>
          </cell>
          <cell r="AC835">
            <v>41250</v>
          </cell>
          <cell r="AD835">
            <v>41264</v>
          </cell>
          <cell r="AE835">
            <v>41290</v>
          </cell>
          <cell r="AF835">
            <v>41293</v>
          </cell>
          <cell r="AH835">
            <v>41332</v>
          </cell>
          <cell r="AI835" t="str">
            <v>-</v>
          </cell>
          <cell r="AJ835">
            <v>86</v>
          </cell>
          <cell r="AK835">
            <v>27</v>
          </cell>
          <cell r="AR835">
            <v>41255</v>
          </cell>
          <cell r="AV835">
            <v>41264</v>
          </cell>
          <cell r="AX835">
            <v>41283</v>
          </cell>
          <cell r="AY835">
            <v>41352</v>
          </cell>
          <cell r="AZ835">
            <v>179</v>
          </cell>
          <cell r="BA835">
            <v>66</v>
          </cell>
          <cell r="BB835" t="str">
            <v>On-Time/Early</v>
          </cell>
          <cell r="BC835" t="str">
            <v/>
          </cell>
          <cell r="BD835" t="str">
            <v>EXW</v>
          </cell>
          <cell r="BE835" t="str">
            <v>ARVADA</v>
          </cell>
          <cell r="BF835" t="str">
            <v>OMAN</v>
          </cell>
          <cell r="BH835" t="str">
            <v>WC</v>
          </cell>
          <cell r="BI835">
            <v>2010</v>
          </cell>
          <cell r="BJ835">
            <v>41180</v>
          </cell>
          <cell r="BK835">
            <v>41187</v>
          </cell>
          <cell r="BL835">
            <v>41196</v>
          </cell>
          <cell r="BM835">
            <v>41201</v>
          </cell>
          <cell r="BN835">
            <v>41376</v>
          </cell>
          <cell r="BO835">
            <v>41383</v>
          </cell>
          <cell r="BP835" t="str">
            <v>X</v>
          </cell>
          <cell r="BQ835" t="str">
            <v>X</v>
          </cell>
          <cell r="BR835" t="str">
            <v>X</v>
          </cell>
          <cell r="BS835" t="str">
            <v>X</v>
          </cell>
          <cell r="BT835" t="str">
            <v>X</v>
          </cell>
          <cell r="BU835" t="str">
            <v>X</v>
          </cell>
          <cell r="BV835" t="str">
            <v>X</v>
          </cell>
          <cell r="BZ835" t="str">
            <v>X</v>
          </cell>
          <cell r="CA835" t="str">
            <v>X</v>
          </cell>
          <cell r="CB835" t="str">
            <v>X</v>
          </cell>
          <cell r="CC835">
            <v>1</v>
          </cell>
        </row>
        <row r="836">
          <cell r="B836" t="str">
            <v>A2219331-01</v>
          </cell>
          <cell r="C836" t="str">
            <v>LyondelBasell / Equistar</v>
          </cell>
          <cell r="D836" t="str">
            <v>McKechnie</v>
          </cell>
          <cell r="E836">
            <v>0</v>
          </cell>
          <cell r="F836" t="str">
            <v>Miller</v>
          </cell>
          <cell r="G836" t="str">
            <v>-</v>
          </cell>
          <cell r="H836" t="str">
            <v>Madeleine</v>
          </cell>
          <cell r="I836" t="str">
            <v>4401714820</v>
          </cell>
          <cell r="M836">
            <v>1</v>
          </cell>
          <cell r="N836" t="str">
            <v>LMV801</v>
          </cell>
          <cell r="O836">
            <v>17839</v>
          </cell>
          <cell r="Q836" t="str">
            <v>FLT</v>
          </cell>
          <cell r="R836" t="str">
            <v>PA</v>
          </cell>
          <cell r="S836" t="str">
            <v>N</v>
          </cell>
          <cell r="T836" t="str">
            <v>N</v>
          </cell>
          <cell r="U836">
            <v>41246</v>
          </cell>
          <cell r="V836">
            <v>41246</v>
          </cell>
          <cell r="W836">
            <v>41340</v>
          </cell>
          <cell r="X836">
            <v>41340</v>
          </cell>
          <cell r="Y836">
            <v>41245</v>
          </cell>
          <cell r="Z836">
            <v>41253</v>
          </cell>
          <cell r="AA836">
            <v>41253</v>
          </cell>
          <cell r="AB836">
            <v>41253</v>
          </cell>
          <cell r="AC836">
            <v>41228</v>
          </cell>
          <cell r="AD836">
            <v>41242</v>
          </cell>
          <cell r="AE836">
            <v>41292</v>
          </cell>
          <cell r="AF836">
            <v>41295</v>
          </cell>
          <cell r="AH836">
            <v>41310</v>
          </cell>
          <cell r="AI836" t="str">
            <v>-</v>
          </cell>
          <cell r="AJ836">
            <v>36</v>
          </cell>
          <cell r="AK836">
            <v>13.428571428571429</v>
          </cell>
          <cell r="AR836">
            <v>41264</v>
          </cell>
          <cell r="AV836">
            <v>41284</v>
          </cell>
          <cell r="AX836">
            <v>41292</v>
          </cell>
          <cell r="AY836">
            <v>41313</v>
          </cell>
          <cell r="AZ836">
            <v>67</v>
          </cell>
          <cell r="BA836">
            <v>29</v>
          </cell>
          <cell r="BB836" t="str">
            <v>On-Time/Early</v>
          </cell>
          <cell r="BC836" t="str">
            <v/>
          </cell>
          <cell r="BD836" t="str">
            <v>FCA</v>
          </cell>
          <cell r="BE836" t="str">
            <v>ARVADA</v>
          </cell>
          <cell r="BF836" t="str">
            <v>USA</v>
          </cell>
          <cell r="BH836" t="str">
            <v>DI</v>
          </cell>
          <cell r="BJ836">
            <v>41253</v>
          </cell>
          <cell r="BK836">
            <v>41260</v>
          </cell>
          <cell r="BL836">
            <v>41260</v>
          </cell>
          <cell r="BM836">
            <v>41274</v>
          </cell>
          <cell r="BN836">
            <v>41354</v>
          </cell>
          <cell r="BO836">
            <v>41361</v>
          </cell>
          <cell r="BP836" t="str">
            <v>-</v>
          </cell>
          <cell r="BQ836" t="str">
            <v>-</v>
          </cell>
          <cell r="BR836" t="str">
            <v>-</v>
          </cell>
          <cell r="BS836" t="str">
            <v>-</v>
          </cell>
          <cell r="BT836" t="str">
            <v>-</v>
          </cell>
          <cell r="BU836">
            <v>41338</v>
          </cell>
          <cell r="BV836">
            <v>41338</v>
          </cell>
          <cell r="BZ836" t="str">
            <v>-</v>
          </cell>
          <cell r="CA836" t="str">
            <v>-</v>
          </cell>
          <cell r="CB836" t="str">
            <v>X</v>
          </cell>
          <cell r="CC836">
            <v>1</v>
          </cell>
        </row>
        <row r="837">
          <cell r="B837" t="str">
            <v>A2228833-01</v>
          </cell>
          <cell r="C837" t="str">
            <v>Phillips 66</v>
          </cell>
          <cell r="D837" t="str">
            <v>McKechnie</v>
          </cell>
          <cell r="E837">
            <v>0</v>
          </cell>
          <cell r="F837" t="str">
            <v>Miller</v>
          </cell>
          <cell r="G837" t="str">
            <v>-</v>
          </cell>
          <cell r="H837" t="str">
            <v>Kursten</v>
          </cell>
          <cell r="I837" t="str">
            <v>4517858373</v>
          </cell>
          <cell r="J837" t="str">
            <v>P-2705</v>
          </cell>
          <cell r="M837">
            <v>1</v>
          </cell>
          <cell r="N837" t="str">
            <v>LMV311Z</v>
          </cell>
          <cell r="O837">
            <v>44532</v>
          </cell>
          <cell r="Q837" t="str">
            <v>FLT</v>
          </cell>
          <cell r="R837" t="str">
            <v>P7</v>
          </cell>
          <cell r="S837" t="str">
            <v>N</v>
          </cell>
          <cell r="T837" t="str">
            <v>N</v>
          </cell>
          <cell r="U837">
            <v>41263</v>
          </cell>
          <cell r="V837">
            <v>41277</v>
          </cell>
          <cell r="W837">
            <v>41333</v>
          </cell>
          <cell r="X837">
            <v>41333</v>
          </cell>
          <cell r="Y837">
            <v>41277</v>
          </cell>
          <cell r="Z837">
            <v>41284</v>
          </cell>
          <cell r="AA837">
            <v>41284</v>
          </cell>
          <cell r="AB837">
            <v>41280.5</v>
          </cell>
          <cell r="AC837">
            <v>41333</v>
          </cell>
          <cell r="AD837">
            <v>41333</v>
          </cell>
          <cell r="AE837">
            <v>41293.75</v>
          </cell>
          <cell r="AF837">
            <v>41295.5</v>
          </cell>
          <cell r="AH837">
            <v>41303</v>
          </cell>
          <cell r="AI837" t="str">
            <v>-</v>
          </cell>
          <cell r="AJ837">
            <v>13</v>
          </cell>
          <cell r="AK837">
            <v>8</v>
          </cell>
          <cell r="AL837">
            <v>41277</v>
          </cell>
          <cell r="AM837" t="str">
            <v>-</v>
          </cell>
          <cell r="AN837" t="str">
            <v>-</v>
          </cell>
          <cell r="AR837">
            <v>41284</v>
          </cell>
          <cell r="AS837">
            <v>41288</v>
          </cell>
          <cell r="AV837">
            <v>41290</v>
          </cell>
          <cell r="AX837">
            <v>41295</v>
          </cell>
          <cell r="AY837">
            <v>41323</v>
          </cell>
          <cell r="AZ837">
            <v>46</v>
          </cell>
          <cell r="BA837">
            <v>10</v>
          </cell>
          <cell r="BB837" t="str">
            <v>On-Time/Early</v>
          </cell>
          <cell r="BC837" t="str">
            <v/>
          </cell>
          <cell r="BJ837">
            <v>41284</v>
          </cell>
          <cell r="BK837">
            <v>41291</v>
          </cell>
          <cell r="BL837">
            <v>41282.5</v>
          </cell>
          <cell r="BM837">
            <v>41305</v>
          </cell>
          <cell r="BN837">
            <v>41347</v>
          </cell>
          <cell r="BO837">
            <v>41354</v>
          </cell>
          <cell r="BP837" t="str">
            <v>-</v>
          </cell>
          <cell r="BQ837" t="str">
            <v>-</v>
          </cell>
          <cell r="BR837" t="str">
            <v>-</v>
          </cell>
          <cell r="BS837" t="str">
            <v>-</v>
          </cell>
          <cell r="BT837" t="str">
            <v>-</v>
          </cell>
          <cell r="BU837">
            <v>41340</v>
          </cell>
          <cell r="BV837">
            <v>41340</v>
          </cell>
          <cell r="BZ837" t="str">
            <v>-</v>
          </cell>
          <cell r="CA837" t="str">
            <v>-</v>
          </cell>
          <cell r="CB837" t="str">
            <v>X</v>
          </cell>
          <cell r="CC837">
            <v>1</v>
          </cell>
        </row>
        <row r="838">
          <cell r="B838" t="str">
            <v>A2233577-01</v>
          </cell>
          <cell r="C838" t="str">
            <v>Holly Refining Tulsa</v>
          </cell>
          <cell r="D838" t="str">
            <v>Boening</v>
          </cell>
          <cell r="E838">
            <v>0</v>
          </cell>
          <cell r="F838" t="str">
            <v>Miller</v>
          </cell>
          <cell r="G838" t="str">
            <v>-</v>
          </cell>
          <cell r="H838" t="str">
            <v>Kursten</v>
          </cell>
          <cell r="I838" t="str">
            <v>148543</v>
          </cell>
          <cell r="J838" t="str">
            <v>006-PE-10A</v>
          </cell>
          <cell r="M838">
            <v>1</v>
          </cell>
          <cell r="N838" t="str">
            <v>LMV801</v>
          </cell>
          <cell r="O838">
            <v>33255</v>
          </cell>
          <cell r="Q838" t="str">
            <v>FLT</v>
          </cell>
          <cell r="R838" t="str">
            <v>P5</v>
          </cell>
          <cell r="S838" t="str">
            <v>N</v>
          </cell>
          <cell r="T838" t="str">
            <v>Y</v>
          </cell>
          <cell r="U838">
            <v>41289</v>
          </cell>
          <cell r="V838">
            <v>41290</v>
          </cell>
          <cell r="W838">
            <v>41325</v>
          </cell>
          <cell r="X838">
            <v>41325</v>
          </cell>
          <cell r="Y838">
            <v>41290</v>
          </cell>
          <cell r="Z838">
            <v>41297</v>
          </cell>
          <cell r="AA838">
            <v>41297</v>
          </cell>
          <cell r="AB838">
            <v>41292.5</v>
          </cell>
          <cell r="AC838">
            <v>41325</v>
          </cell>
          <cell r="AD838">
            <v>41325</v>
          </cell>
          <cell r="AE838">
            <v>41294.75</v>
          </cell>
          <cell r="AF838">
            <v>41296</v>
          </cell>
          <cell r="AH838">
            <v>41295</v>
          </cell>
          <cell r="AI838" t="str">
            <v>-</v>
          </cell>
          <cell r="AJ838">
            <v>5</v>
          </cell>
          <cell r="AK838">
            <v>5</v>
          </cell>
          <cell r="AL838">
            <v>41290</v>
          </cell>
          <cell r="AR838" t="str">
            <v>-</v>
          </cell>
          <cell r="AS838" t="str">
            <v>-</v>
          </cell>
          <cell r="AV838">
            <v>41295</v>
          </cell>
          <cell r="AX838">
            <v>41296</v>
          </cell>
          <cell r="AY838">
            <v>41320</v>
          </cell>
          <cell r="AZ838">
            <v>30</v>
          </cell>
          <cell r="BA838">
            <v>4</v>
          </cell>
          <cell r="BB838" t="str">
            <v>On-Time/Early</v>
          </cell>
          <cell r="BC838" t="str">
            <v/>
          </cell>
          <cell r="BD838" t="str">
            <v>FCA</v>
          </cell>
          <cell r="BE838" t="str">
            <v>Arvada</v>
          </cell>
          <cell r="BF838" t="str">
            <v>USA</v>
          </cell>
          <cell r="BH838" t="str">
            <v>SI</v>
          </cell>
          <cell r="BI838" t="str">
            <v>FedEx Ground</v>
          </cell>
          <cell r="BJ838">
            <v>41297</v>
          </cell>
          <cell r="BK838">
            <v>41304</v>
          </cell>
          <cell r="BL838">
            <v>41294.5</v>
          </cell>
          <cell r="BM838">
            <v>41318</v>
          </cell>
          <cell r="BN838">
            <v>41339</v>
          </cell>
          <cell r="BO838">
            <v>41346</v>
          </cell>
          <cell r="BP838" t="str">
            <v>-</v>
          </cell>
          <cell r="BQ838" t="str">
            <v>-</v>
          </cell>
          <cell r="BR838" t="str">
            <v>-</v>
          </cell>
          <cell r="BS838" t="str">
            <v>-</v>
          </cell>
          <cell r="BT838" t="str">
            <v>-</v>
          </cell>
          <cell r="BU838">
            <v>41333</v>
          </cell>
          <cell r="BV838">
            <v>41333</v>
          </cell>
          <cell r="BZ838" t="str">
            <v>-</v>
          </cell>
          <cell r="CA838" t="str">
            <v>-</v>
          </cell>
          <cell r="CB838" t="str">
            <v>X</v>
          </cell>
          <cell r="CC838">
            <v>1</v>
          </cell>
        </row>
        <row r="839">
          <cell r="B839" t="str">
            <v>A2213430-01-02</v>
          </cell>
          <cell r="C839" t="str">
            <v>Targa Downstream</v>
          </cell>
          <cell r="D839" t="str">
            <v>Elkins</v>
          </cell>
          <cell r="E839">
            <v>0</v>
          </cell>
          <cell r="F839" t="str">
            <v>Miller</v>
          </cell>
          <cell r="G839" t="str">
            <v>Cornelius</v>
          </cell>
          <cell r="H839" t="str">
            <v>Shara</v>
          </cell>
          <cell r="I839" t="str">
            <v>31009-0000032841</v>
          </cell>
          <cell r="J839" t="str">
            <v>26-16 A/B</v>
          </cell>
          <cell r="L839" t="str">
            <v>Krais</v>
          </cell>
          <cell r="M839">
            <v>2</v>
          </cell>
          <cell r="N839" t="str">
            <v>LMV801</v>
          </cell>
          <cell r="O839">
            <v>72248</v>
          </cell>
          <cell r="P839" t="str">
            <v>-</v>
          </cell>
          <cell r="Q839" t="str">
            <v>STD</v>
          </cell>
          <cell r="R839" t="str">
            <v>PC</v>
          </cell>
          <cell r="S839" t="str">
            <v>N</v>
          </cell>
          <cell r="T839" t="str">
            <v>N</v>
          </cell>
          <cell r="U839">
            <v>41222</v>
          </cell>
          <cell r="V839">
            <v>41228</v>
          </cell>
          <cell r="W839">
            <v>41355</v>
          </cell>
          <cell r="X839">
            <v>41355</v>
          </cell>
          <cell r="Y839">
            <v>41226</v>
          </cell>
          <cell r="Z839">
            <v>41235</v>
          </cell>
          <cell r="AA839">
            <v>41235</v>
          </cell>
          <cell r="AB839">
            <v>41235</v>
          </cell>
          <cell r="AC839">
            <v>41243</v>
          </cell>
          <cell r="AD839">
            <v>41257</v>
          </cell>
          <cell r="AE839">
            <v>41293</v>
          </cell>
          <cell r="AF839">
            <v>41296</v>
          </cell>
          <cell r="AH839">
            <v>41325</v>
          </cell>
          <cell r="AI839" t="str">
            <v>-</v>
          </cell>
          <cell r="AJ839">
            <v>49</v>
          </cell>
          <cell r="AK839">
            <v>18.142857142857142</v>
          </cell>
          <cell r="AL839">
            <v>41222</v>
          </cell>
          <cell r="AR839">
            <v>41283</v>
          </cell>
          <cell r="AS839">
            <v>41296</v>
          </cell>
          <cell r="AV839">
            <v>41296</v>
          </cell>
          <cell r="AW839">
            <v>0</v>
          </cell>
          <cell r="AX839">
            <v>41299</v>
          </cell>
          <cell r="AY839">
            <v>41345</v>
          </cell>
          <cell r="AZ839">
            <v>117</v>
          </cell>
          <cell r="BA839">
            <v>49</v>
          </cell>
          <cell r="BB839" t="str">
            <v>On-Time/Early</v>
          </cell>
          <cell r="BC839" t="str">
            <v/>
          </cell>
          <cell r="BJ839">
            <v>41235</v>
          </cell>
          <cell r="BK839">
            <v>41242</v>
          </cell>
          <cell r="BL839">
            <v>41251</v>
          </cell>
          <cell r="BM839">
            <v>41256</v>
          </cell>
          <cell r="BN839">
            <v>41369</v>
          </cell>
          <cell r="BO839">
            <v>41376</v>
          </cell>
          <cell r="BP839" t="str">
            <v>X</v>
          </cell>
          <cell r="BQ839" t="str">
            <v>X</v>
          </cell>
          <cell r="BR839" t="str">
            <v>X</v>
          </cell>
          <cell r="BS839" t="str">
            <v>X</v>
          </cell>
          <cell r="BT839" t="str">
            <v>X</v>
          </cell>
          <cell r="BU839" t="str">
            <v>X</v>
          </cell>
          <cell r="BV839" t="str">
            <v>X</v>
          </cell>
          <cell r="BZ839" t="str">
            <v>X</v>
          </cell>
          <cell r="CA839" t="str">
            <v>X</v>
          </cell>
          <cell r="CB839" t="str">
            <v>X</v>
          </cell>
          <cell r="CC839">
            <v>1</v>
          </cell>
        </row>
        <row r="840">
          <cell r="B840" t="str">
            <v>C2199417-01</v>
          </cell>
          <cell r="C840" t="str">
            <v>Lummus / CB&amp;I</v>
          </cell>
          <cell r="D840" t="str">
            <v>da Silva</v>
          </cell>
          <cell r="E840">
            <v>0</v>
          </cell>
          <cell r="F840" t="str">
            <v>Reichert</v>
          </cell>
          <cell r="G840" t="str">
            <v>Marcikonis</v>
          </cell>
          <cell r="H840" t="str">
            <v>Michelle</v>
          </cell>
          <cell r="I840" t="str">
            <v>008364-PO-G014-0</v>
          </cell>
          <cell r="J840" t="str">
            <v>C-201</v>
          </cell>
          <cell r="L840" t="str">
            <v>Glynn</v>
          </cell>
          <cell r="M840">
            <v>1</v>
          </cell>
          <cell r="N840" t="str">
            <v>LMC341P</v>
          </cell>
          <cell r="O840">
            <v>258071</v>
          </cell>
          <cell r="P840" t="str">
            <v>PP</v>
          </cell>
          <cell r="Q840" t="str">
            <v>MCPX</v>
          </cell>
          <cell r="R840" t="str">
            <v>CB</v>
          </cell>
          <cell r="S840" t="str">
            <v>Y</v>
          </cell>
          <cell r="T840" t="str">
            <v>N</v>
          </cell>
          <cell r="U840">
            <v>41180</v>
          </cell>
          <cell r="V840">
            <v>41193</v>
          </cell>
          <cell r="W840">
            <v>41367</v>
          </cell>
          <cell r="X840">
            <v>41394</v>
          </cell>
          <cell r="Y840">
            <v>0</v>
          </cell>
          <cell r="Z840">
            <v>41200</v>
          </cell>
          <cell r="AA840">
            <v>41200</v>
          </cell>
          <cell r="AB840">
            <v>41207</v>
          </cell>
          <cell r="AC840">
            <v>41282</v>
          </cell>
          <cell r="AD840">
            <v>41296</v>
          </cell>
          <cell r="AE840">
            <v>41295</v>
          </cell>
          <cell r="AF840">
            <v>41299</v>
          </cell>
          <cell r="AH840">
            <v>41364</v>
          </cell>
          <cell r="AI840" t="str">
            <v>-</v>
          </cell>
          <cell r="AJ840">
            <v>77</v>
          </cell>
          <cell r="AK840">
            <v>28.714285714285715</v>
          </cell>
          <cell r="AL840">
            <v>0</v>
          </cell>
          <cell r="AN840">
            <v>0</v>
          </cell>
          <cell r="AR840">
            <v>0</v>
          </cell>
          <cell r="AS840">
            <v>0</v>
          </cell>
          <cell r="AT840">
            <v>0</v>
          </cell>
          <cell r="AU840">
            <v>0</v>
          </cell>
          <cell r="AV840">
            <v>41305</v>
          </cell>
          <cell r="AW840">
            <v>41320</v>
          </cell>
          <cell r="AX840">
            <v>41312</v>
          </cell>
          <cell r="AY840">
            <v>41394</v>
          </cell>
          <cell r="AZ840">
            <v>201</v>
          </cell>
          <cell r="BA840">
            <v>81</v>
          </cell>
          <cell r="BB840" t="str">
            <v>Late</v>
          </cell>
          <cell r="BC840" t="str">
            <v/>
          </cell>
          <cell r="BJ840">
            <v>41200</v>
          </cell>
          <cell r="BK840">
            <v>41207</v>
          </cell>
          <cell r="BL840">
            <v>41223</v>
          </cell>
          <cell r="BM840">
            <v>41221</v>
          </cell>
          <cell r="BN840">
            <v>41408</v>
          </cell>
          <cell r="BO840">
            <v>41415</v>
          </cell>
          <cell r="BP840" t="str">
            <v>X</v>
          </cell>
          <cell r="BQ840" t="str">
            <v>X</v>
          </cell>
          <cell r="BR840" t="str">
            <v>X</v>
          </cell>
          <cell r="BS840" t="str">
            <v>X</v>
          </cell>
          <cell r="BT840" t="str">
            <v>X</v>
          </cell>
          <cell r="BU840" t="str">
            <v>X</v>
          </cell>
          <cell r="BV840" t="str">
            <v>X</v>
          </cell>
          <cell r="BZ840" t="str">
            <v>X</v>
          </cell>
          <cell r="CA840" t="str">
            <v>X</v>
          </cell>
          <cell r="CB840" t="str">
            <v>X</v>
          </cell>
          <cell r="CC840">
            <v>1</v>
          </cell>
        </row>
        <row r="841">
          <cell r="B841" t="str">
            <v>A2235894-01</v>
          </cell>
          <cell r="C841" t="str">
            <v>OEC / Exxonmobile</v>
          </cell>
          <cell r="D841" t="str">
            <v>Kanous</v>
          </cell>
          <cell r="E841">
            <v>0</v>
          </cell>
          <cell r="F841" t="str">
            <v>Miller</v>
          </cell>
          <cell r="G841" t="str">
            <v>-</v>
          </cell>
          <cell r="H841" t="str">
            <v>Kursten</v>
          </cell>
          <cell r="I841" t="str">
            <v>6016310</v>
          </cell>
          <cell r="M841">
            <v>1</v>
          </cell>
          <cell r="N841" t="str">
            <v>LMV322</v>
          </cell>
          <cell r="O841">
            <v>26321</v>
          </cell>
          <cell r="P841" t="str">
            <v>-</v>
          </cell>
          <cell r="Q841" t="str">
            <v>FLT</v>
          </cell>
          <cell r="R841" t="str">
            <v>P5</v>
          </cell>
          <cell r="S841" t="str">
            <v>N</v>
          </cell>
          <cell r="T841" t="str">
            <v>Y</v>
          </cell>
          <cell r="U841">
            <v>41295</v>
          </cell>
          <cell r="V841">
            <v>41296</v>
          </cell>
          <cell r="W841">
            <v>41327</v>
          </cell>
          <cell r="X841">
            <v>41327</v>
          </cell>
          <cell r="Y841">
            <v>41296</v>
          </cell>
          <cell r="Z841">
            <v>41303</v>
          </cell>
          <cell r="AA841">
            <v>41303</v>
          </cell>
          <cell r="AB841">
            <v>41298.5</v>
          </cell>
          <cell r="AC841">
            <v>41327</v>
          </cell>
          <cell r="AD841">
            <v>41327</v>
          </cell>
          <cell r="AE841">
            <v>41298.25</v>
          </cell>
          <cell r="AF841">
            <v>41299.5</v>
          </cell>
          <cell r="AG841">
            <v>41309</v>
          </cell>
          <cell r="AH841">
            <v>41297</v>
          </cell>
          <cell r="AI841" t="str">
            <v>-</v>
          </cell>
          <cell r="AJ841">
            <v>4</v>
          </cell>
          <cell r="AK841">
            <v>4.4285714285714288</v>
          </cell>
          <cell r="AL841">
            <v>41296</v>
          </cell>
          <cell r="AM841">
            <v>41299</v>
          </cell>
          <cell r="AN841" t="str">
            <v>n/a</v>
          </cell>
          <cell r="AO841" t="str">
            <v>-</v>
          </cell>
          <cell r="AP841">
            <v>41296</v>
          </cell>
          <cell r="AR841">
            <v>41305</v>
          </cell>
          <cell r="AS841">
            <v>41305</v>
          </cell>
          <cell r="AT841" t="str">
            <v>Kampmann</v>
          </cell>
          <cell r="AV841">
            <v>41306</v>
          </cell>
          <cell r="AX841">
            <v>41310</v>
          </cell>
          <cell r="AY841">
            <v>41323</v>
          </cell>
          <cell r="AZ841">
            <v>27</v>
          </cell>
          <cell r="BA841">
            <v>9</v>
          </cell>
          <cell r="BB841" t="str">
            <v>Late</v>
          </cell>
          <cell r="BC841" t="str">
            <v/>
          </cell>
          <cell r="BD841" t="str">
            <v>FCA</v>
          </cell>
          <cell r="BE841" t="str">
            <v>Arvada</v>
          </cell>
          <cell r="BF841" t="str">
            <v>USA</v>
          </cell>
          <cell r="BH841" t="str">
            <v>DI</v>
          </cell>
          <cell r="BJ841">
            <v>41303</v>
          </cell>
          <cell r="BK841">
            <v>41310</v>
          </cell>
          <cell r="BL841">
            <v>41300.5</v>
          </cell>
          <cell r="BM841">
            <v>41324</v>
          </cell>
          <cell r="BN841">
            <v>41341</v>
          </cell>
          <cell r="BO841">
            <v>41348</v>
          </cell>
          <cell r="BP841" t="str">
            <v>-</v>
          </cell>
          <cell r="BQ841" t="str">
            <v>-</v>
          </cell>
          <cell r="BR841" t="str">
            <v>-</v>
          </cell>
          <cell r="BS841" t="str">
            <v>-</v>
          </cell>
          <cell r="BT841" t="str">
            <v>-</v>
          </cell>
          <cell r="BU841">
            <v>41331</v>
          </cell>
          <cell r="BV841">
            <v>41331</v>
          </cell>
          <cell r="BZ841" t="str">
            <v>-</v>
          </cell>
          <cell r="CA841" t="str">
            <v>-</v>
          </cell>
          <cell r="CB841" t="str">
            <v>X</v>
          </cell>
          <cell r="CC841">
            <v>1</v>
          </cell>
        </row>
        <row r="842">
          <cell r="B842" t="str">
            <v>A2158472-01-02</v>
          </cell>
          <cell r="C842" t="str">
            <v>China Coal</v>
          </cell>
          <cell r="D842" t="str">
            <v>Kennedy</v>
          </cell>
          <cell r="F842" t="str">
            <v>Boles</v>
          </cell>
          <cell r="H842" t="str">
            <v>Christina</v>
          </cell>
          <cell r="I842" t="str">
            <v>IMA12153029</v>
          </cell>
          <cell r="J842">
            <v>0</v>
          </cell>
          <cell r="K842">
            <v>0</v>
          </cell>
          <cell r="M842">
            <v>8</v>
          </cell>
          <cell r="N842" t="str">
            <v>LMV322Z</v>
          </cell>
          <cell r="O842">
            <v>241460.61</v>
          </cell>
          <cell r="P842" t="str">
            <v>PP</v>
          </cell>
          <cell r="Q842" t="str">
            <v>CPX</v>
          </cell>
          <cell r="R842" t="str">
            <v>PD</v>
          </cell>
          <cell r="S842" t="str">
            <v>N</v>
          </cell>
          <cell r="T842" t="str">
            <v>N</v>
          </cell>
          <cell r="U842">
            <v>41089</v>
          </cell>
          <cell r="V842">
            <v>41089</v>
          </cell>
          <cell r="W842">
            <v>41369</v>
          </cell>
          <cell r="X842">
            <v>41355</v>
          </cell>
          <cell r="Y842">
            <v>0</v>
          </cell>
          <cell r="Z842">
            <v>41096</v>
          </cell>
          <cell r="AA842">
            <v>41096</v>
          </cell>
          <cell r="AB842">
            <v>41096</v>
          </cell>
          <cell r="AC842">
            <v>41243</v>
          </cell>
          <cell r="AD842">
            <v>41257</v>
          </cell>
          <cell r="AE842">
            <v>41298</v>
          </cell>
          <cell r="AF842">
            <v>41302</v>
          </cell>
          <cell r="AG842">
            <v>41318</v>
          </cell>
          <cell r="AH842">
            <v>41325</v>
          </cell>
          <cell r="AI842" t="str">
            <v>-</v>
          </cell>
          <cell r="AJ842">
            <v>152</v>
          </cell>
          <cell r="AK842">
            <v>38</v>
          </cell>
          <cell r="AL842">
            <v>0</v>
          </cell>
          <cell r="AM842">
            <v>41103</v>
          </cell>
          <cell r="AN842" t="str">
            <v>-</v>
          </cell>
          <cell r="AO842">
            <v>41130</v>
          </cell>
          <cell r="AP842">
            <v>41127</v>
          </cell>
          <cell r="AQ842">
            <v>41247</v>
          </cell>
          <cell r="AR842">
            <v>41304</v>
          </cell>
          <cell r="AT842" t="str">
            <v>Tippet</v>
          </cell>
          <cell r="AV842">
            <v>41317</v>
          </cell>
          <cell r="AX842">
            <v>41325</v>
          </cell>
          <cell r="AY842">
            <v>41355</v>
          </cell>
          <cell r="AZ842">
            <v>266</v>
          </cell>
          <cell r="BA842">
            <v>163</v>
          </cell>
          <cell r="BB842" t="str">
            <v>Late</v>
          </cell>
          <cell r="BC842" t="str">
            <v>On-Time/Early</v>
          </cell>
          <cell r="BD842" t="str">
            <v>CIF</v>
          </cell>
          <cell r="BF842" t="str">
            <v>China</v>
          </cell>
          <cell r="BJ842">
            <v>41096</v>
          </cell>
          <cell r="BK842">
            <v>41103</v>
          </cell>
          <cell r="BL842">
            <v>41108</v>
          </cell>
          <cell r="BM842">
            <v>41117</v>
          </cell>
          <cell r="BN842">
            <v>41369</v>
          </cell>
          <cell r="BO842">
            <v>41376</v>
          </cell>
          <cell r="BP842" t="str">
            <v>X</v>
          </cell>
          <cell r="BQ842" t="str">
            <v>X</v>
          </cell>
          <cell r="BR842" t="str">
            <v>X</v>
          </cell>
          <cell r="BS842" t="str">
            <v>X</v>
          </cell>
          <cell r="BT842" t="str">
            <v>X</v>
          </cell>
          <cell r="BU842" t="str">
            <v>X</v>
          </cell>
          <cell r="BV842" t="str">
            <v>X</v>
          </cell>
          <cell r="BZ842" t="str">
            <v>X</v>
          </cell>
          <cell r="CA842" t="str">
            <v>X</v>
          </cell>
          <cell r="CB842" t="str">
            <v>X</v>
          </cell>
          <cell r="CC842">
            <v>1</v>
          </cell>
        </row>
        <row r="843">
          <cell r="B843" t="str">
            <v>A2158472-03-04</v>
          </cell>
          <cell r="C843" t="str">
            <v>China Coal</v>
          </cell>
          <cell r="D843" t="str">
            <v>Kennedy</v>
          </cell>
          <cell r="E843">
            <v>0</v>
          </cell>
          <cell r="F843" t="str">
            <v>Boles</v>
          </cell>
          <cell r="G843">
            <v>0</v>
          </cell>
          <cell r="H843" t="str">
            <v>Christina</v>
          </cell>
          <cell r="I843" t="str">
            <v>IMA12153029</v>
          </cell>
          <cell r="J843">
            <v>0</v>
          </cell>
          <cell r="K843">
            <v>0</v>
          </cell>
          <cell r="L843">
            <v>0</v>
          </cell>
          <cell r="M843">
            <v>8</v>
          </cell>
          <cell r="N843" t="str">
            <v>LMV322Z</v>
          </cell>
          <cell r="O843">
            <v>241292.16</v>
          </cell>
          <cell r="P843" t="str">
            <v>PP</v>
          </cell>
          <cell r="Q843" t="str">
            <v>CPX</v>
          </cell>
          <cell r="R843" t="str">
            <v>PD</v>
          </cell>
          <cell r="S843" t="str">
            <v>N</v>
          </cell>
          <cell r="T843" t="str">
            <v>N</v>
          </cell>
          <cell r="U843">
            <v>41089</v>
          </cell>
          <cell r="V843">
            <v>41089</v>
          </cell>
          <cell r="W843">
            <v>41369</v>
          </cell>
          <cell r="X843">
            <v>41355</v>
          </cell>
          <cell r="Y843">
            <v>0</v>
          </cell>
          <cell r="Z843">
            <v>41096</v>
          </cell>
          <cell r="AA843">
            <v>41096</v>
          </cell>
          <cell r="AB843">
            <v>41096</v>
          </cell>
          <cell r="AC843">
            <v>41243</v>
          </cell>
          <cell r="AD843">
            <v>41257</v>
          </cell>
          <cell r="AE843">
            <v>41298</v>
          </cell>
          <cell r="AF843">
            <v>41302</v>
          </cell>
          <cell r="AG843">
            <v>41318</v>
          </cell>
          <cell r="AH843">
            <v>41325</v>
          </cell>
          <cell r="AI843" t="str">
            <v>-</v>
          </cell>
          <cell r="AJ843">
            <v>152</v>
          </cell>
          <cell r="AK843">
            <v>38</v>
          </cell>
          <cell r="AL843">
            <v>0</v>
          </cell>
          <cell r="AM843">
            <v>41103</v>
          </cell>
          <cell r="AN843" t="str">
            <v>-</v>
          </cell>
          <cell r="AO843">
            <v>41130</v>
          </cell>
          <cell r="AP843">
            <v>41127</v>
          </cell>
          <cell r="AQ843">
            <v>41247</v>
          </cell>
          <cell r="AR843">
            <v>41304</v>
          </cell>
          <cell r="AS843">
            <v>0</v>
          </cell>
          <cell r="AT843" t="str">
            <v>Tippet</v>
          </cell>
          <cell r="AU843">
            <v>0</v>
          </cell>
          <cell r="AV843">
            <v>41317</v>
          </cell>
          <cell r="AW843">
            <v>0</v>
          </cell>
          <cell r="AX843">
            <v>41325</v>
          </cell>
          <cell r="AY843">
            <v>41355</v>
          </cell>
          <cell r="AZ843">
            <v>266</v>
          </cell>
          <cell r="BA843">
            <v>163</v>
          </cell>
          <cell r="BB843" t="str">
            <v>Late</v>
          </cell>
          <cell r="BC843" t="str">
            <v>On-Time/Early</v>
          </cell>
          <cell r="BD843" t="str">
            <v>CIF</v>
          </cell>
          <cell r="BE843">
            <v>0</v>
          </cell>
          <cell r="BF843" t="str">
            <v>China</v>
          </cell>
          <cell r="BG843">
            <v>0</v>
          </cell>
          <cell r="BH843">
            <v>0</v>
          </cell>
          <cell r="BI843">
            <v>0</v>
          </cell>
          <cell r="BJ843">
            <v>41096</v>
          </cell>
          <cell r="BK843">
            <v>41103</v>
          </cell>
          <cell r="BL843">
            <v>41108</v>
          </cell>
          <cell r="BM843">
            <v>41117</v>
          </cell>
          <cell r="BN843">
            <v>41369</v>
          </cell>
          <cell r="BO843">
            <v>41376</v>
          </cell>
          <cell r="BP843" t="str">
            <v>X</v>
          </cell>
          <cell r="BQ843" t="str">
            <v>X</v>
          </cell>
          <cell r="BR843" t="str">
            <v>X</v>
          </cell>
          <cell r="BS843" t="str">
            <v>X</v>
          </cell>
          <cell r="BT843" t="str">
            <v>X</v>
          </cell>
          <cell r="BU843" t="str">
            <v>X</v>
          </cell>
          <cell r="BV843" t="str">
            <v>X</v>
          </cell>
          <cell r="BW843">
            <v>0</v>
          </cell>
          <cell r="BX843">
            <v>0</v>
          </cell>
          <cell r="BY843">
            <v>0</v>
          </cell>
          <cell r="BZ843" t="str">
            <v>X</v>
          </cell>
          <cell r="CA843" t="str">
            <v>X</v>
          </cell>
          <cell r="CB843" t="str">
            <v>X</v>
          </cell>
          <cell r="CC843">
            <v>1</v>
          </cell>
          <cell r="CD843">
            <v>0</v>
          </cell>
          <cell r="CE843">
            <v>0</v>
          </cell>
          <cell r="CF843">
            <v>0</v>
          </cell>
          <cell r="CG843">
            <v>0</v>
          </cell>
          <cell r="CH843">
            <v>0</v>
          </cell>
          <cell r="CI843">
            <v>0</v>
          </cell>
          <cell r="CJ843">
            <v>0</v>
          </cell>
          <cell r="CK843">
            <v>0</v>
          </cell>
          <cell r="CL843">
            <v>0</v>
          </cell>
          <cell r="CM843">
            <v>0</v>
          </cell>
          <cell r="CN843">
            <v>0</v>
          </cell>
          <cell r="CO843">
            <v>0</v>
          </cell>
        </row>
        <row r="844">
          <cell r="B844" t="str">
            <v>A2158472-05-06</v>
          </cell>
          <cell r="C844" t="str">
            <v>China Coal</v>
          </cell>
          <cell r="D844" t="str">
            <v>Kennedy</v>
          </cell>
          <cell r="F844" t="str">
            <v>Boles</v>
          </cell>
          <cell r="H844" t="str">
            <v>Christina</v>
          </cell>
          <cell r="I844" t="str">
            <v>IMA12153029</v>
          </cell>
          <cell r="J844">
            <v>0</v>
          </cell>
          <cell r="K844">
            <v>0</v>
          </cell>
          <cell r="M844">
            <v>8</v>
          </cell>
          <cell r="N844" t="str">
            <v>LMV322Z</v>
          </cell>
          <cell r="O844">
            <v>255715.72999999998</v>
          </cell>
          <cell r="P844" t="str">
            <v>PP</v>
          </cell>
          <cell r="Q844" t="str">
            <v>CPX</v>
          </cell>
          <cell r="R844" t="str">
            <v>PD</v>
          </cell>
          <cell r="S844" t="str">
            <v>N</v>
          </cell>
          <cell r="T844" t="str">
            <v>N</v>
          </cell>
          <cell r="U844">
            <v>41089</v>
          </cell>
          <cell r="V844">
            <v>41089</v>
          </cell>
          <cell r="W844">
            <v>41369</v>
          </cell>
          <cell r="X844">
            <v>41355</v>
          </cell>
          <cell r="Y844">
            <v>0</v>
          </cell>
          <cell r="Z844">
            <v>41096</v>
          </cell>
          <cell r="AA844">
            <v>41096</v>
          </cell>
          <cell r="AB844">
            <v>41096</v>
          </cell>
          <cell r="AC844">
            <v>41243</v>
          </cell>
          <cell r="AD844">
            <v>41257</v>
          </cell>
          <cell r="AE844">
            <v>41298</v>
          </cell>
          <cell r="AF844">
            <v>41302</v>
          </cell>
          <cell r="AG844">
            <v>41318</v>
          </cell>
          <cell r="AH844">
            <v>41325</v>
          </cell>
          <cell r="AI844" t="str">
            <v>-</v>
          </cell>
          <cell r="AJ844">
            <v>152</v>
          </cell>
          <cell r="AK844">
            <v>38</v>
          </cell>
          <cell r="AL844">
            <v>0</v>
          </cell>
          <cell r="AM844">
            <v>41103</v>
          </cell>
          <cell r="AN844" t="str">
            <v>-</v>
          </cell>
          <cell r="AO844">
            <v>41130</v>
          </cell>
          <cell r="AP844">
            <v>41127</v>
          </cell>
          <cell r="AQ844">
            <v>41247</v>
          </cell>
          <cell r="AR844">
            <v>41304</v>
          </cell>
          <cell r="AT844" t="str">
            <v>Tippet</v>
          </cell>
          <cell r="AV844">
            <v>41317</v>
          </cell>
          <cell r="AX844">
            <v>41326</v>
          </cell>
          <cell r="AY844">
            <v>41355</v>
          </cell>
          <cell r="AZ844">
            <v>266</v>
          </cell>
          <cell r="BA844">
            <v>163</v>
          </cell>
          <cell r="BB844" t="str">
            <v>Late</v>
          </cell>
          <cell r="BC844" t="str">
            <v>On-Time/Early</v>
          </cell>
          <cell r="BD844" t="str">
            <v>CIF</v>
          </cell>
          <cell r="BF844" t="str">
            <v>China</v>
          </cell>
          <cell r="BJ844">
            <v>41096</v>
          </cell>
          <cell r="BK844">
            <v>41103</v>
          </cell>
          <cell r="BL844">
            <v>41108</v>
          </cell>
          <cell r="BM844">
            <v>41117</v>
          </cell>
          <cell r="BN844">
            <v>41369</v>
          </cell>
          <cell r="BO844">
            <v>41376</v>
          </cell>
          <cell r="BP844" t="str">
            <v>X</v>
          </cell>
          <cell r="BQ844" t="str">
            <v>X</v>
          </cell>
          <cell r="BR844" t="str">
            <v>X</v>
          </cell>
          <cell r="BS844" t="str">
            <v>X</v>
          </cell>
          <cell r="BT844" t="str">
            <v>X</v>
          </cell>
          <cell r="BU844" t="str">
            <v>X</v>
          </cell>
          <cell r="BV844" t="str">
            <v>X</v>
          </cell>
          <cell r="BZ844" t="str">
            <v>X</v>
          </cell>
          <cell r="CA844" t="str">
            <v>X</v>
          </cell>
          <cell r="CB844" t="str">
            <v>X</v>
          </cell>
          <cell r="CC844">
            <v>1</v>
          </cell>
        </row>
        <row r="845">
          <cell r="B845" t="str">
            <v>A2158472-07-08</v>
          </cell>
          <cell r="C845" t="str">
            <v>China Coal</v>
          </cell>
          <cell r="D845" t="str">
            <v>Kennedy</v>
          </cell>
          <cell r="F845" t="str">
            <v>Boles</v>
          </cell>
          <cell r="H845" t="str">
            <v>Christina</v>
          </cell>
          <cell r="I845" t="str">
            <v>IMA12153029</v>
          </cell>
          <cell r="J845">
            <v>0</v>
          </cell>
          <cell r="K845">
            <v>0</v>
          </cell>
          <cell r="M845">
            <v>8</v>
          </cell>
          <cell r="N845" t="str">
            <v>LMV322Z</v>
          </cell>
          <cell r="O845">
            <v>291511.52</v>
          </cell>
          <cell r="P845" t="str">
            <v>PP</v>
          </cell>
          <cell r="Q845" t="str">
            <v>CPX</v>
          </cell>
          <cell r="R845" t="str">
            <v>PD</v>
          </cell>
          <cell r="S845" t="str">
            <v>N</v>
          </cell>
          <cell r="T845" t="str">
            <v>N</v>
          </cell>
          <cell r="U845">
            <v>41089</v>
          </cell>
          <cell r="V845">
            <v>41089</v>
          </cell>
          <cell r="W845">
            <v>41369</v>
          </cell>
          <cell r="X845">
            <v>41355</v>
          </cell>
          <cell r="Y845">
            <v>0</v>
          </cell>
          <cell r="Z845">
            <v>41096</v>
          </cell>
          <cell r="AA845">
            <v>41096</v>
          </cell>
          <cell r="AB845">
            <v>41096</v>
          </cell>
          <cell r="AC845">
            <v>41243</v>
          </cell>
          <cell r="AD845">
            <v>41257</v>
          </cell>
          <cell r="AE845">
            <v>41298</v>
          </cell>
          <cell r="AF845">
            <v>41302</v>
          </cell>
          <cell r="AG845">
            <v>41318</v>
          </cell>
          <cell r="AH845">
            <v>41325</v>
          </cell>
          <cell r="AI845" t="str">
            <v>-</v>
          </cell>
          <cell r="AJ845">
            <v>152</v>
          </cell>
          <cell r="AK845">
            <v>38</v>
          </cell>
          <cell r="AL845">
            <v>0</v>
          </cell>
          <cell r="AM845">
            <v>41103</v>
          </cell>
          <cell r="AN845" t="str">
            <v>-</v>
          </cell>
          <cell r="AO845">
            <v>41130</v>
          </cell>
          <cell r="AP845">
            <v>41127</v>
          </cell>
          <cell r="AQ845">
            <v>41247</v>
          </cell>
          <cell r="AR845">
            <v>41304</v>
          </cell>
          <cell r="AT845" t="str">
            <v>Tippet</v>
          </cell>
          <cell r="AV845">
            <v>41317</v>
          </cell>
          <cell r="AX845">
            <v>41326</v>
          </cell>
          <cell r="AY845">
            <v>41355</v>
          </cell>
          <cell r="AZ845">
            <v>266</v>
          </cell>
          <cell r="BA845">
            <v>163</v>
          </cell>
          <cell r="BB845" t="str">
            <v>Late</v>
          </cell>
          <cell r="BC845" t="str">
            <v>On-Time/Early</v>
          </cell>
          <cell r="BD845" t="str">
            <v>CIF</v>
          </cell>
          <cell r="BF845" t="str">
            <v>China</v>
          </cell>
          <cell r="BJ845">
            <v>41096</v>
          </cell>
          <cell r="BK845">
            <v>41103</v>
          </cell>
          <cell r="BL845">
            <v>41108</v>
          </cell>
          <cell r="BM845">
            <v>41117</v>
          </cell>
          <cell r="BN845">
            <v>41369</v>
          </cell>
          <cell r="BO845">
            <v>41376</v>
          </cell>
          <cell r="BP845" t="str">
            <v>X</v>
          </cell>
          <cell r="BQ845" t="str">
            <v>X</v>
          </cell>
          <cell r="BR845" t="str">
            <v>X</v>
          </cell>
          <cell r="BS845" t="str">
            <v>X</v>
          </cell>
          <cell r="BT845" t="str">
            <v>X</v>
          </cell>
          <cell r="BU845" t="str">
            <v>X</v>
          </cell>
          <cell r="BV845" t="str">
            <v>X</v>
          </cell>
          <cell r="BZ845" t="str">
            <v>X</v>
          </cell>
          <cell r="CA845" t="str">
            <v>X</v>
          </cell>
          <cell r="CB845" t="str">
            <v>X</v>
          </cell>
          <cell r="CC845">
            <v>1</v>
          </cell>
        </row>
        <row r="846">
          <cell r="B846" t="str">
            <v>A2037777-01</v>
          </cell>
          <cell r="C846" t="str">
            <v>UTC ENGENHARIA S.A.</v>
          </cell>
          <cell r="D846" t="str">
            <v>Lothe</v>
          </cell>
          <cell r="E846">
            <v>0</v>
          </cell>
          <cell r="F846" t="str">
            <v>Collins</v>
          </cell>
          <cell r="H846" t="str">
            <v>Nancy</v>
          </cell>
          <cell r="I846" t="str">
            <v>AF-0019 REV 1</v>
          </cell>
          <cell r="J846">
            <v>0</v>
          </cell>
          <cell r="K846">
            <v>0</v>
          </cell>
          <cell r="M846">
            <v>1</v>
          </cell>
          <cell r="N846" t="str">
            <v>LMV311Z</v>
          </cell>
          <cell r="O846">
            <v>271489.07</v>
          </cell>
          <cell r="P846">
            <v>0</v>
          </cell>
          <cell r="Q846" t="str">
            <v>CPX</v>
          </cell>
          <cell r="R846" t="str">
            <v>PD</v>
          </cell>
          <cell r="S846" t="str">
            <v>Y</v>
          </cell>
          <cell r="T846" t="str">
            <v>N</v>
          </cell>
          <cell r="U846">
            <v>0</v>
          </cell>
          <cell r="V846">
            <v>40786</v>
          </cell>
          <cell r="W846">
            <v>41369</v>
          </cell>
          <cell r="X846">
            <v>41355</v>
          </cell>
          <cell r="Y846">
            <v>0</v>
          </cell>
          <cell r="Z846">
            <v>40793</v>
          </cell>
          <cell r="AA846">
            <v>40793</v>
          </cell>
          <cell r="AB846">
            <v>40793</v>
          </cell>
          <cell r="AC846">
            <v>41243</v>
          </cell>
          <cell r="AD846">
            <v>41257</v>
          </cell>
          <cell r="AE846">
            <v>41298</v>
          </cell>
          <cell r="AF846">
            <v>41302</v>
          </cell>
          <cell r="AH846">
            <v>41325</v>
          </cell>
          <cell r="AI846" t="str">
            <v>-</v>
          </cell>
          <cell r="AJ846">
            <v>369</v>
          </cell>
          <cell r="AK846">
            <v>81.285714285714292</v>
          </cell>
          <cell r="AR846">
            <v>41291</v>
          </cell>
          <cell r="AS846">
            <v>41302</v>
          </cell>
          <cell r="AT846" t="str">
            <v>Parks</v>
          </cell>
          <cell r="AV846">
            <v>41302</v>
          </cell>
          <cell r="AX846">
            <v>41305</v>
          </cell>
          <cell r="AY846">
            <v>41358</v>
          </cell>
          <cell r="AZ846">
            <v>572</v>
          </cell>
          <cell r="BA846">
            <v>369</v>
          </cell>
          <cell r="BB846" t="str">
            <v>On-Time/Early</v>
          </cell>
          <cell r="BC846" t="str">
            <v/>
          </cell>
          <cell r="BD846" t="str">
            <v>FOB</v>
          </cell>
          <cell r="BE846" t="str">
            <v>Port of Houston</v>
          </cell>
          <cell r="BF846" t="str">
            <v>BRAZIL</v>
          </cell>
          <cell r="BI846" t="str">
            <v>INCOTERMS 2000</v>
          </cell>
          <cell r="BJ846">
            <v>40793</v>
          </cell>
          <cell r="BK846">
            <v>40800</v>
          </cell>
          <cell r="BL846">
            <v>40805</v>
          </cell>
          <cell r="BM846">
            <v>40814</v>
          </cell>
          <cell r="BN846">
            <v>41369</v>
          </cell>
          <cell r="BO846">
            <v>41376</v>
          </cell>
          <cell r="BP846" t="str">
            <v>X</v>
          </cell>
          <cell r="BQ846" t="str">
            <v>X</v>
          </cell>
          <cell r="BR846">
            <v>40842</v>
          </cell>
          <cell r="BS846">
            <v>40842</v>
          </cell>
          <cell r="BT846" t="str">
            <v>X</v>
          </cell>
          <cell r="BU846">
            <v>427</v>
          </cell>
          <cell r="BV846" t="str">
            <v>X</v>
          </cell>
          <cell r="BZ846">
            <v>40883</v>
          </cell>
          <cell r="CA846">
            <v>40927</v>
          </cell>
          <cell r="CB846">
            <v>0</v>
          </cell>
          <cell r="CC846">
            <v>0.95</v>
          </cell>
          <cell r="CD846" t="str">
            <v>Bruno from Vibropac working</v>
          </cell>
        </row>
        <row r="847">
          <cell r="B847" t="str">
            <v>A2037777-02</v>
          </cell>
          <cell r="C847" t="str">
            <v>UTC ENGENHARIA S.A.</v>
          </cell>
          <cell r="D847" t="str">
            <v>Lothe</v>
          </cell>
          <cell r="E847">
            <v>0</v>
          </cell>
          <cell r="F847" t="str">
            <v>Boles</v>
          </cell>
          <cell r="H847" t="str">
            <v>Nancy</v>
          </cell>
          <cell r="I847" t="str">
            <v>AF-0019 REV 1</v>
          </cell>
          <cell r="J847">
            <v>0</v>
          </cell>
          <cell r="K847">
            <v>0</v>
          </cell>
          <cell r="M847">
            <v>1</v>
          </cell>
          <cell r="N847" t="str">
            <v>LMV311Z</v>
          </cell>
          <cell r="O847">
            <v>271489.07</v>
          </cell>
          <cell r="P847" t="str">
            <v>PP</v>
          </cell>
          <cell r="Q847" t="str">
            <v>CPX</v>
          </cell>
          <cell r="R847" t="str">
            <v>PD</v>
          </cell>
          <cell r="S847" t="str">
            <v>Y</v>
          </cell>
          <cell r="T847" t="str">
            <v>N</v>
          </cell>
          <cell r="U847">
            <v>0</v>
          </cell>
          <cell r="V847">
            <v>40786</v>
          </cell>
          <cell r="W847">
            <v>41369</v>
          </cell>
          <cell r="X847">
            <v>41355</v>
          </cell>
          <cell r="Y847">
            <v>0</v>
          </cell>
          <cell r="Z847">
            <v>40793</v>
          </cell>
          <cell r="AA847">
            <v>40793</v>
          </cell>
          <cell r="AB847">
            <v>40793</v>
          </cell>
          <cell r="AC847">
            <v>41243</v>
          </cell>
          <cell r="AD847">
            <v>41257</v>
          </cell>
          <cell r="AE847">
            <v>41298</v>
          </cell>
          <cell r="AF847">
            <v>41302</v>
          </cell>
          <cell r="AH847">
            <v>41325</v>
          </cell>
          <cell r="AI847" t="str">
            <v>-</v>
          </cell>
          <cell r="AJ847">
            <v>369</v>
          </cell>
          <cell r="AK847">
            <v>81.285714285714292</v>
          </cell>
          <cell r="AL847">
            <v>0</v>
          </cell>
          <cell r="AM847">
            <v>0</v>
          </cell>
          <cell r="AN847">
            <v>0</v>
          </cell>
          <cell r="AR847">
            <v>41291</v>
          </cell>
          <cell r="AS847">
            <v>41302</v>
          </cell>
          <cell r="AT847" t="str">
            <v>Parks</v>
          </cell>
          <cell r="AV847">
            <v>41302</v>
          </cell>
          <cell r="AX847">
            <v>41306</v>
          </cell>
          <cell r="AY847">
            <v>41358</v>
          </cell>
          <cell r="AZ847">
            <v>572</v>
          </cell>
          <cell r="BA847">
            <v>369</v>
          </cell>
          <cell r="BB847" t="str">
            <v>On-Time/Early</v>
          </cell>
          <cell r="BC847" t="str">
            <v/>
          </cell>
          <cell r="BD847" t="str">
            <v>FOB</v>
          </cell>
          <cell r="BE847" t="str">
            <v>Port of Houston</v>
          </cell>
          <cell r="BF847" t="str">
            <v>BRAZIL</v>
          </cell>
          <cell r="BI847" t="str">
            <v>INCOTERMS 2000</v>
          </cell>
          <cell r="BJ847">
            <v>40793</v>
          </cell>
          <cell r="BK847">
            <v>40800</v>
          </cell>
          <cell r="BL847">
            <v>40805</v>
          </cell>
          <cell r="BM847">
            <v>40814</v>
          </cell>
          <cell r="BN847">
            <v>41369</v>
          </cell>
          <cell r="BO847">
            <v>41376</v>
          </cell>
          <cell r="BP847" t="str">
            <v>X</v>
          </cell>
          <cell r="BQ847" t="str">
            <v>X</v>
          </cell>
          <cell r="BR847">
            <v>40842</v>
          </cell>
          <cell r="BS847">
            <v>40842</v>
          </cell>
          <cell r="BT847" t="str">
            <v>X</v>
          </cell>
          <cell r="BU847">
            <v>427</v>
          </cell>
          <cell r="BV847" t="str">
            <v>X</v>
          </cell>
          <cell r="BZ847">
            <v>40884</v>
          </cell>
          <cell r="CA847">
            <v>41035</v>
          </cell>
          <cell r="CB847">
            <v>0</v>
          </cell>
          <cell r="CC847">
            <v>0.95</v>
          </cell>
          <cell r="CD847" t="str">
            <v>Bruno from Vibropac working</v>
          </cell>
        </row>
        <row r="848">
          <cell r="B848" t="str">
            <v>A2037777-03-04</v>
          </cell>
          <cell r="C848" t="str">
            <v>UTC ENGENHARIA S.A.</v>
          </cell>
          <cell r="D848" t="str">
            <v>Lothe</v>
          </cell>
          <cell r="E848">
            <v>0</v>
          </cell>
          <cell r="F848" t="str">
            <v>Boles</v>
          </cell>
          <cell r="H848" t="str">
            <v>Nancy</v>
          </cell>
          <cell r="I848" t="str">
            <v>AF-0019 REV 1</v>
          </cell>
          <cell r="J848">
            <v>0</v>
          </cell>
          <cell r="K848">
            <v>0</v>
          </cell>
          <cell r="M848">
            <v>2</v>
          </cell>
          <cell r="N848" t="str">
            <v>LMV311Z</v>
          </cell>
          <cell r="O848">
            <v>297560.2</v>
          </cell>
          <cell r="P848" t="str">
            <v>PP</v>
          </cell>
          <cell r="Q848" t="str">
            <v>CPX</v>
          </cell>
          <cell r="R848" t="str">
            <v>PD</v>
          </cell>
          <cell r="S848" t="str">
            <v>Y</v>
          </cell>
          <cell r="T848" t="str">
            <v>N</v>
          </cell>
          <cell r="U848">
            <v>0</v>
          </cell>
          <cell r="V848">
            <v>40786</v>
          </cell>
          <cell r="W848">
            <v>41369</v>
          </cell>
          <cell r="X848">
            <v>41355</v>
          </cell>
          <cell r="Y848">
            <v>0</v>
          </cell>
          <cell r="Z848">
            <v>40793</v>
          </cell>
          <cell r="AA848">
            <v>40793</v>
          </cell>
          <cell r="AB848">
            <v>40793</v>
          </cell>
          <cell r="AC848">
            <v>41243</v>
          </cell>
          <cell r="AD848">
            <v>41257</v>
          </cell>
          <cell r="AE848">
            <v>41298</v>
          </cell>
          <cell r="AF848">
            <v>41302</v>
          </cell>
          <cell r="AH848">
            <v>41325</v>
          </cell>
          <cell r="AI848" t="str">
            <v>-</v>
          </cell>
          <cell r="AJ848">
            <v>369</v>
          </cell>
          <cell r="AK848">
            <v>81.285714285714292</v>
          </cell>
          <cell r="AR848">
            <v>41291</v>
          </cell>
          <cell r="AS848">
            <v>41302</v>
          </cell>
          <cell r="AT848" t="str">
            <v>Parks</v>
          </cell>
          <cell r="AV848">
            <v>41303</v>
          </cell>
          <cell r="AX848">
            <v>41310</v>
          </cell>
          <cell r="AY848">
            <v>41358</v>
          </cell>
          <cell r="AZ848">
            <v>572</v>
          </cell>
          <cell r="BA848">
            <v>370</v>
          </cell>
          <cell r="BB848" t="str">
            <v>Late</v>
          </cell>
          <cell r="BC848" t="str">
            <v/>
          </cell>
          <cell r="BD848" t="str">
            <v>FOB</v>
          </cell>
          <cell r="BE848" t="str">
            <v>Port of Houston</v>
          </cell>
          <cell r="BF848" t="str">
            <v>BRAZIL</v>
          </cell>
          <cell r="BI848" t="str">
            <v>INCOTERMS 2000</v>
          </cell>
          <cell r="BJ848">
            <v>40793</v>
          </cell>
          <cell r="BK848">
            <v>40800</v>
          </cell>
          <cell r="BL848">
            <v>40805</v>
          </cell>
          <cell r="BM848">
            <v>40814</v>
          </cell>
          <cell r="BN848">
            <v>41369</v>
          </cell>
          <cell r="BO848">
            <v>41376</v>
          </cell>
          <cell r="BP848" t="str">
            <v>X</v>
          </cell>
          <cell r="BQ848" t="str">
            <v>X</v>
          </cell>
          <cell r="BR848">
            <v>40842</v>
          </cell>
          <cell r="BS848">
            <v>40842</v>
          </cell>
          <cell r="BT848" t="str">
            <v>X</v>
          </cell>
          <cell r="BU848">
            <v>427</v>
          </cell>
          <cell r="BV848" t="str">
            <v>X</v>
          </cell>
          <cell r="BZ848">
            <v>40884</v>
          </cell>
          <cell r="CA848">
            <v>41033</v>
          </cell>
          <cell r="CB848">
            <v>0</v>
          </cell>
          <cell r="CC848">
            <v>0.95</v>
          </cell>
          <cell r="CD848" t="str">
            <v>Bruno from Vibropac working</v>
          </cell>
        </row>
        <row r="849">
          <cell r="B849" t="str">
            <v>A2189470-01-02</v>
          </cell>
          <cell r="C849" t="str">
            <v xml:space="preserve">LyondellBasell  </v>
          </cell>
          <cell r="D849" t="str">
            <v>Kennedy</v>
          </cell>
          <cell r="F849" t="str">
            <v>Reichert</v>
          </cell>
          <cell r="H849" t="str">
            <v>Christina</v>
          </cell>
          <cell r="I849">
            <v>4401644083</v>
          </cell>
          <cell r="J849">
            <v>0</v>
          </cell>
          <cell r="K849">
            <v>0</v>
          </cell>
          <cell r="M849">
            <v>4</v>
          </cell>
          <cell r="N849" t="str">
            <v>LMV-311</v>
          </cell>
          <cell r="O849">
            <v>231626</v>
          </cell>
          <cell r="P849" t="str">
            <v>PP</v>
          </cell>
          <cell r="Q849" t="str">
            <v>MCPX</v>
          </cell>
          <cell r="R849" t="str">
            <v>PC</v>
          </cell>
          <cell r="S849" t="str">
            <v>Y</v>
          </cell>
          <cell r="T849" t="str">
            <v>N</v>
          </cell>
          <cell r="V849">
            <v>41169</v>
          </cell>
          <cell r="W849">
            <v>41368</v>
          </cell>
          <cell r="X849">
            <v>41358</v>
          </cell>
          <cell r="Y849">
            <v>0</v>
          </cell>
          <cell r="Z849">
            <v>41176</v>
          </cell>
          <cell r="AA849">
            <v>41176</v>
          </cell>
          <cell r="AB849">
            <v>41176</v>
          </cell>
          <cell r="AC849">
            <v>41246</v>
          </cell>
          <cell r="AD849">
            <v>41260</v>
          </cell>
          <cell r="AE849">
            <v>41299</v>
          </cell>
          <cell r="AF849">
            <v>41302</v>
          </cell>
          <cell r="AH849">
            <v>41328</v>
          </cell>
          <cell r="AI849" t="str">
            <v>-</v>
          </cell>
          <cell r="AJ849">
            <v>96</v>
          </cell>
          <cell r="AK849">
            <v>27</v>
          </cell>
          <cell r="AM849">
            <v>41170</v>
          </cell>
          <cell r="AN849">
            <v>41170</v>
          </cell>
          <cell r="AO849">
            <v>41179</v>
          </cell>
          <cell r="AP849">
            <v>41178</v>
          </cell>
          <cell r="AQ849">
            <v>41221</v>
          </cell>
          <cell r="AR849">
            <v>41228</v>
          </cell>
          <cell r="AS849">
            <v>41232</v>
          </cell>
          <cell r="AV849">
            <v>41239</v>
          </cell>
          <cell r="AX849">
            <v>41256</v>
          </cell>
          <cell r="AY849">
            <v>41360</v>
          </cell>
          <cell r="AZ849">
            <v>191</v>
          </cell>
          <cell r="BA849">
            <v>51</v>
          </cell>
          <cell r="BB849" t="str">
            <v>On-Time/Early</v>
          </cell>
          <cell r="BC849" t="str">
            <v>On-Time/Early</v>
          </cell>
          <cell r="BJ849">
            <v>41176</v>
          </cell>
          <cell r="BK849">
            <v>41183</v>
          </cell>
          <cell r="BL849">
            <v>41192</v>
          </cell>
          <cell r="BM849">
            <v>41197</v>
          </cell>
          <cell r="BN849">
            <v>41372</v>
          </cell>
          <cell r="BO849">
            <v>41379</v>
          </cell>
          <cell r="BP849" t="str">
            <v>X</v>
          </cell>
          <cell r="BQ849" t="str">
            <v>X</v>
          </cell>
          <cell r="BR849" t="str">
            <v>X</v>
          </cell>
          <cell r="BS849" t="str">
            <v>X</v>
          </cell>
          <cell r="BT849" t="str">
            <v>X</v>
          </cell>
          <cell r="BU849" t="str">
            <v>X</v>
          </cell>
          <cell r="BV849" t="str">
            <v>X</v>
          </cell>
          <cell r="BZ849" t="str">
            <v>X</v>
          </cell>
          <cell r="CA849" t="str">
            <v>X</v>
          </cell>
          <cell r="CB849" t="str">
            <v>X</v>
          </cell>
          <cell r="CC849">
            <v>1</v>
          </cell>
        </row>
        <row r="850">
          <cell r="B850" t="str">
            <v>A2189470-03-04</v>
          </cell>
          <cell r="C850" t="str">
            <v xml:space="preserve">LyondellBasell  </v>
          </cell>
          <cell r="D850" t="str">
            <v>Kennedy</v>
          </cell>
          <cell r="F850" t="str">
            <v>Reichert</v>
          </cell>
          <cell r="H850" t="str">
            <v>Christina</v>
          </cell>
          <cell r="I850">
            <v>4401644083</v>
          </cell>
          <cell r="J850">
            <v>0</v>
          </cell>
          <cell r="K850">
            <v>0</v>
          </cell>
          <cell r="M850">
            <v>2</v>
          </cell>
          <cell r="N850" t="str">
            <v>LMV-311</v>
          </cell>
          <cell r="O850">
            <v>231626</v>
          </cell>
          <cell r="P850" t="str">
            <v>PP</v>
          </cell>
          <cell r="Q850" t="str">
            <v>MCPX</v>
          </cell>
          <cell r="R850" t="str">
            <v>PC</v>
          </cell>
          <cell r="S850" t="str">
            <v>Y</v>
          </cell>
          <cell r="T850" t="str">
            <v>N</v>
          </cell>
          <cell r="V850">
            <v>41169</v>
          </cell>
          <cell r="W850">
            <v>41368</v>
          </cell>
          <cell r="X850">
            <v>41358</v>
          </cell>
          <cell r="Y850">
            <v>0</v>
          </cell>
          <cell r="Z850">
            <v>41176</v>
          </cell>
          <cell r="AA850">
            <v>41176</v>
          </cell>
          <cell r="AB850">
            <v>41176</v>
          </cell>
          <cell r="AC850">
            <v>41246</v>
          </cell>
          <cell r="AD850">
            <v>41260</v>
          </cell>
          <cell r="AE850">
            <v>41299</v>
          </cell>
          <cell r="AF850">
            <v>41302</v>
          </cell>
          <cell r="AH850">
            <v>41328</v>
          </cell>
          <cell r="AI850" t="str">
            <v>-</v>
          </cell>
          <cell r="AJ850">
            <v>96</v>
          </cell>
          <cell r="AK850">
            <v>27</v>
          </cell>
          <cell r="AM850">
            <v>41170</v>
          </cell>
          <cell r="AN850">
            <v>41170</v>
          </cell>
          <cell r="AO850">
            <v>41179</v>
          </cell>
          <cell r="AP850">
            <v>41178</v>
          </cell>
          <cell r="AQ850">
            <v>41221</v>
          </cell>
          <cell r="AR850">
            <v>41228</v>
          </cell>
          <cell r="AS850">
            <v>41232</v>
          </cell>
          <cell r="AV850">
            <v>41239</v>
          </cell>
          <cell r="AX850">
            <v>41264</v>
          </cell>
          <cell r="AY850">
            <v>41360</v>
          </cell>
          <cell r="AZ850">
            <v>191</v>
          </cell>
          <cell r="BA850">
            <v>51</v>
          </cell>
          <cell r="BB850" t="str">
            <v>On-Time/Early</v>
          </cell>
          <cell r="BC850" t="str">
            <v>On-Time/Early</v>
          </cell>
          <cell r="BJ850">
            <v>41176</v>
          </cell>
          <cell r="BK850">
            <v>41183</v>
          </cell>
          <cell r="BL850">
            <v>41192</v>
          </cell>
          <cell r="BM850">
            <v>41197</v>
          </cell>
          <cell r="BN850">
            <v>41372</v>
          </cell>
          <cell r="BO850">
            <v>41379</v>
          </cell>
          <cell r="BP850" t="str">
            <v>X</v>
          </cell>
          <cell r="BQ850" t="str">
            <v>X</v>
          </cell>
          <cell r="BR850" t="str">
            <v>X</v>
          </cell>
          <cell r="BS850" t="str">
            <v>X</v>
          </cell>
          <cell r="BT850" t="str">
            <v>X</v>
          </cell>
          <cell r="BU850" t="str">
            <v>X</v>
          </cell>
          <cell r="BV850" t="str">
            <v>X</v>
          </cell>
          <cell r="BZ850" t="str">
            <v>X</v>
          </cell>
          <cell r="CA850" t="str">
            <v>X</v>
          </cell>
          <cell r="CB850" t="str">
            <v>X</v>
          </cell>
          <cell r="CC850">
            <v>1</v>
          </cell>
        </row>
        <row r="851">
          <cell r="B851" t="str">
            <v>C2152066-03</v>
          </cell>
          <cell r="C851" t="str">
            <v>AMEC - 150</v>
          </cell>
          <cell r="D851" t="str">
            <v>da Silva</v>
          </cell>
          <cell r="E851">
            <v>0</v>
          </cell>
          <cell r="F851" t="str">
            <v>Lindeman</v>
          </cell>
          <cell r="G851">
            <v>0</v>
          </cell>
          <cell r="H851" t="str">
            <v>Melissa</v>
          </cell>
          <cell r="I851" t="str">
            <v>960E02</v>
          </cell>
          <cell r="J851" t="str">
            <v>1-HTD-C-150</v>
          </cell>
          <cell r="K851">
            <v>0</v>
          </cell>
          <cell r="L851">
            <v>0</v>
          </cell>
          <cell r="M851">
            <v>1</v>
          </cell>
          <cell r="N851" t="str">
            <v>LF2440</v>
          </cell>
          <cell r="O851">
            <v>3328788</v>
          </cell>
          <cell r="P851" t="str">
            <v>PP</v>
          </cell>
          <cell r="Q851" t="str">
            <v>CPX</v>
          </cell>
          <cell r="R851" t="str">
            <v>Pinn/API</v>
          </cell>
          <cell r="S851" t="str">
            <v>Y</v>
          </cell>
          <cell r="T851" t="str">
            <v>N</v>
          </cell>
          <cell r="U851">
            <v>41180</v>
          </cell>
          <cell r="V851">
            <v>41186</v>
          </cell>
          <cell r="W851">
            <v>41498</v>
          </cell>
          <cell r="X851">
            <v>41529</v>
          </cell>
          <cell r="Y851">
            <v>41185</v>
          </cell>
          <cell r="Z851">
            <v>41193</v>
          </cell>
          <cell r="AA851">
            <v>41193</v>
          </cell>
          <cell r="AB851">
            <v>41200</v>
          </cell>
          <cell r="AC851">
            <v>41249</v>
          </cell>
          <cell r="AD851">
            <v>41277</v>
          </cell>
          <cell r="AE851">
            <v>41288</v>
          </cell>
          <cell r="AF851">
            <v>41302</v>
          </cell>
          <cell r="AG851">
            <v>0</v>
          </cell>
          <cell r="AH851">
            <v>41499</v>
          </cell>
          <cell r="AI851">
            <v>41375</v>
          </cell>
          <cell r="AJ851">
            <v>83</v>
          </cell>
          <cell r="AK851">
            <v>49</v>
          </cell>
          <cell r="AL851">
            <v>0</v>
          </cell>
          <cell r="AM851">
            <v>0</v>
          </cell>
          <cell r="AN851">
            <v>0</v>
          </cell>
          <cell r="AO851">
            <v>0</v>
          </cell>
          <cell r="AP851">
            <v>0</v>
          </cell>
          <cell r="AQ851">
            <v>0</v>
          </cell>
          <cell r="AR851">
            <v>0</v>
          </cell>
          <cell r="AS851">
            <v>0</v>
          </cell>
          <cell r="AT851">
            <v>0</v>
          </cell>
          <cell r="AU851">
            <v>0</v>
          </cell>
          <cell r="AV851">
            <v>41326</v>
          </cell>
          <cell r="AW851">
            <v>0</v>
          </cell>
          <cell r="AX851">
            <v>41345</v>
          </cell>
          <cell r="AY851">
            <v>41501</v>
          </cell>
          <cell r="AZ851">
            <v>315</v>
          </cell>
          <cell r="BA851">
            <v>101</v>
          </cell>
          <cell r="BB851" t="str">
            <v>Late</v>
          </cell>
          <cell r="BC851" t="str">
            <v/>
          </cell>
          <cell r="BD851" t="str">
            <v>DAP</v>
          </cell>
          <cell r="BE851" t="str">
            <v>MULBERRY, FL</v>
          </cell>
          <cell r="BF851" t="str">
            <v>USA</v>
          </cell>
          <cell r="BG851" t="str">
            <v>-</v>
          </cell>
          <cell r="BH851" t="str">
            <v>DI</v>
          </cell>
          <cell r="BI851" t="str">
            <v>BEST WAY</v>
          </cell>
          <cell r="BJ851">
            <v>41193</v>
          </cell>
          <cell r="BK851">
            <v>41200</v>
          </cell>
          <cell r="BL851">
            <v>41228</v>
          </cell>
          <cell r="BM851">
            <v>41214</v>
          </cell>
          <cell r="BN851">
            <v>41571</v>
          </cell>
          <cell r="BO851">
            <v>41578</v>
          </cell>
          <cell r="BP851" t="str">
            <v>X</v>
          </cell>
          <cell r="BQ851">
            <v>41103</v>
          </cell>
          <cell r="BR851">
            <v>41114</v>
          </cell>
          <cell r="BS851">
            <v>41103</v>
          </cell>
          <cell r="BT851" t="str">
            <v>X</v>
          </cell>
          <cell r="BU851">
            <v>225</v>
          </cell>
          <cell r="BV851">
            <v>41760</v>
          </cell>
          <cell r="BW851">
            <v>0</v>
          </cell>
          <cell r="BX851">
            <v>0</v>
          </cell>
          <cell r="BY851">
            <v>0</v>
          </cell>
          <cell r="BZ851">
            <v>41380</v>
          </cell>
          <cell r="CA851">
            <v>0</v>
          </cell>
          <cell r="CB851">
            <v>0</v>
          </cell>
          <cell r="CC851">
            <v>0.95</v>
          </cell>
          <cell r="CD851" t="str">
            <v>Docs with PM - FD to be completed by end of May</v>
          </cell>
          <cell r="CE851">
            <v>0</v>
          </cell>
          <cell r="CF851">
            <v>0</v>
          </cell>
          <cell r="CG851">
            <v>0</v>
          </cell>
          <cell r="CH851">
            <v>0</v>
          </cell>
          <cell r="CI851">
            <v>0</v>
          </cell>
          <cell r="CJ851">
            <v>0</v>
          </cell>
          <cell r="CK851">
            <v>0</v>
          </cell>
          <cell r="CL851">
            <v>0</v>
          </cell>
          <cell r="CM851">
            <v>0</v>
          </cell>
          <cell r="CN851">
            <v>0</v>
          </cell>
          <cell r="CO851">
            <v>0</v>
          </cell>
        </row>
        <row r="852">
          <cell r="B852" t="str">
            <v>A2216651-01</v>
          </cell>
          <cell r="C852" t="str">
            <v>Conoco Phillips</v>
          </cell>
          <cell r="D852" t="str">
            <v>McKechnie</v>
          </cell>
          <cell r="E852">
            <v>0</v>
          </cell>
          <cell r="F852" t="str">
            <v>Miller</v>
          </cell>
          <cell r="G852" t="str">
            <v>-</v>
          </cell>
          <cell r="H852" t="str">
            <v>Kursten</v>
          </cell>
          <cell r="I852" t="str">
            <v>4517795545</v>
          </cell>
          <cell r="J852" t="str">
            <v>P-5269b</v>
          </cell>
          <cell r="M852">
            <v>1</v>
          </cell>
          <cell r="N852" t="str">
            <v>LMV322</v>
          </cell>
          <cell r="O852">
            <v>52276</v>
          </cell>
          <cell r="Q852" t="str">
            <v>FLT</v>
          </cell>
          <cell r="R852" t="str">
            <v>PA</v>
          </cell>
          <cell r="S852" t="str">
            <v>N</v>
          </cell>
          <cell r="T852" t="str">
            <v>N</v>
          </cell>
          <cell r="U852">
            <v>41239</v>
          </cell>
          <cell r="V852">
            <v>41240</v>
          </cell>
          <cell r="W852">
            <v>41348</v>
          </cell>
          <cell r="X852">
            <v>41348</v>
          </cell>
          <cell r="Y852">
            <v>41240</v>
          </cell>
          <cell r="Z852">
            <v>41247</v>
          </cell>
          <cell r="AA852">
            <v>41247</v>
          </cell>
          <cell r="AB852">
            <v>41247</v>
          </cell>
          <cell r="AC852">
            <v>41236</v>
          </cell>
          <cell r="AD852">
            <v>41250</v>
          </cell>
          <cell r="AE852">
            <v>41300</v>
          </cell>
          <cell r="AF852">
            <v>41303</v>
          </cell>
          <cell r="AH852">
            <v>41318</v>
          </cell>
          <cell r="AI852" t="str">
            <v>-</v>
          </cell>
          <cell r="AJ852">
            <v>46</v>
          </cell>
          <cell r="AK852">
            <v>15.428571428571429</v>
          </cell>
          <cell r="AR852">
            <v>41255</v>
          </cell>
          <cell r="AV852">
            <v>41277</v>
          </cell>
          <cell r="AX852">
            <v>41284</v>
          </cell>
          <cell r="AY852">
            <v>41320</v>
          </cell>
          <cell r="AZ852">
            <v>80</v>
          </cell>
          <cell r="BA852">
            <v>28</v>
          </cell>
          <cell r="BB852" t="str">
            <v>On-Time/Early</v>
          </cell>
          <cell r="BC852" t="str">
            <v/>
          </cell>
          <cell r="BJ852">
            <v>41247</v>
          </cell>
          <cell r="BK852">
            <v>41254</v>
          </cell>
          <cell r="BL852">
            <v>41254</v>
          </cell>
          <cell r="BM852">
            <v>41268</v>
          </cell>
          <cell r="BN852">
            <v>41362</v>
          </cell>
          <cell r="BO852">
            <v>41369</v>
          </cell>
          <cell r="BP852" t="str">
            <v>-</v>
          </cell>
          <cell r="BQ852" t="str">
            <v>-</v>
          </cell>
          <cell r="BR852" t="str">
            <v>-</v>
          </cell>
          <cell r="BS852" t="str">
            <v>-</v>
          </cell>
          <cell r="BT852" t="str">
            <v>-</v>
          </cell>
          <cell r="BU852">
            <v>41340</v>
          </cell>
          <cell r="BV852">
            <v>41340</v>
          </cell>
          <cell r="BZ852" t="str">
            <v>-</v>
          </cell>
          <cell r="CA852" t="str">
            <v>-</v>
          </cell>
          <cell r="CB852" t="str">
            <v>X</v>
          </cell>
          <cell r="CC852">
            <v>1</v>
          </cell>
        </row>
        <row r="853">
          <cell r="B853" t="str">
            <v>C2023338-01-02</v>
          </cell>
          <cell r="C853" t="str">
            <v>Bechtel APLNG KIT</v>
          </cell>
          <cell r="D853" t="str">
            <v>Jones</v>
          </cell>
          <cell r="E853">
            <v>0</v>
          </cell>
          <cell r="F853" t="str">
            <v>Schumacher</v>
          </cell>
          <cell r="G853" t="str">
            <v>Thompson</v>
          </cell>
          <cell r="H853" t="str">
            <v>Melissa</v>
          </cell>
          <cell r="I853" t="str">
            <v>25605-140-POA-MCCS-00002</v>
          </cell>
          <cell r="J853">
            <v>0</v>
          </cell>
          <cell r="K853">
            <v>0</v>
          </cell>
          <cell r="L853" t="str">
            <v>Van de werken</v>
          </cell>
          <cell r="M853">
            <v>0</v>
          </cell>
          <cell r="N853" t="str">
            <v>LF2230</v>
          </cell>
          <cell r="O853">
            <v>0</v>
          </cell>
          <cell r="P853" t="str">
            <v>PP</v>
          </cell>
          <cell r="Q853" t="str">
            <v>CPX</v>
          </cell>
          <cell r="R853" t="str">
            <v>Pinn/API</v>
          </cell>
          <cell r="S853" t="str">
            <v>Y</v>
          </cell>
          <cell r="T853" t="str">
            <v>N</v>
          </cell>
          <cell r="U853">
            <v>0</v>
          </cell>
          <cell r="V853">
            <v>40751</v>
          </cell>
          <cell r="W853">
            <v>41452</v>
          </cell>
          <cell r="X853">
            <v>41593</v>
          </cell>
          <cell r="Y853">
            <v>0</v>
          </cell>
          <cell r="Z853">
            <v>40758</v>
          </cell>
          <cell r="AA853">
            <v>40758</v>
          </cell>
          <cell r="AB853">
            <v>40765</v>
          </cell>
          <cell r="AC853">
            <v>41313</v>
          </cell>
          <cell r="AD853">
            <v>41341</v>
          </cell>
          <cell r="AE853">
            <v>41289</v>
          </cell>
          <cell r="AF853">
            <v>41303</v>
          </cell>
          <cell r="AH853">
            <v>41563</v>
          </cell>
          <cell r="AI853">
            <v>41303</v>
          </cell>
          <cell r="AJ853">
            <v>395</v>
          </cell>
          <cell r="AK853">
            <v>120.28571428571429</v>
          </cell>
          <cell r="AP853" t="str">
            <v>x</v>
          </cell>
          <cell r="AQ853" t="str">
            <v>x</v>
          </cell>
          <cell r="AW853">
            <v>41389</v>
          </cell>
          <cell r="AX853">
            <v>41390</v>
          </cell>
          <cell r="AY853">
            <v>41592</v>
          </cell>
          <cell r="AZ853">
            <v>841</v>
          </cell>
          <cell r="BA853" t="str">
            <v/>
          </cell>
          <cell r="BB853" t="str">
            <v/>
          </cell>
          <cell r="BC853" t="str">
            <v>Late</v>
          </cell>
          <cell r="BD853" t="str">
            <v>FCA</v>
          </cell>
          <cell r="BE853" t="str">
            <v>ARVADA</v>
          </cell>
          <cell r="BF853" t="str">
            <v>Australia</v>
          </cell>
          <cell r="BG853" t="str">
            <v>EAR99</v>
          </cell>
          <cell r="BH853" t="str">
            <v>SI</v>
          </cell>
          <cell r="BJ853">
            <v>40758</v>
          </cell>
          <cell r="BK853">
            <v>40765</v>
          </cell>
          <cell r="BL853">
            <v>40793</v>
          </cell>
          <cell r="BM853">
            <v>40779</v>
          </cell>
          <cell r="BN853">
            <v>41635</v>
          </cell>
          <cell r="BO853">
            <v>41642</v>
          </cell>
          <cell r="BP853" t="str">
            <v>X</v>
          </cell>
          <cell r="BQ853" t="str">
            <v>X</v>
          </cell>
          <cell r="BR853" t="str">
            <v>9/30/2011;
10/11/2011</v>
          </cell>
          <cell r="BS853">
            <v>40812</v>
          </cell>
          <cell r="BT853">
            <v>40821</v>
          </cell>
          <cell r="BU853">
            <v>161</v>
          </cell>
          <cell r="BV853">
            <v>154</v>
          </cell>
          <cell r="BZ853">
            <v>41534</v>
          </cell>
          <cell r="CA853">
            <v>41065</v>
          </cell>
          <cell r="CC853">
            <v>0.65</v>
          </cell>
          <cell r="CD853" t="str">
            <v>Working docs w/ PM and customer (Unit 5 added to order)</v>
          </cell>
        </row>
        <row r="854">
          <cell r="B854" t="str">
            <v>A2236623-01</v>
          </cell>
          <cell r="C854" t="str">
            <v>OEC / Exxonmobile</v>
          </cell>
          <cell r="D854" t="str">
            <v>McKechnie</v>
          </cell>
          <cell r="E854">
            <v>0</v>
          </cell>
          <cell r="F854" t="str">
            <v>Miller</v>
          </cell>
          <cell r="G854" t="str">
            <v>-</v>
          </cell>
          <cell r="H854" t="str">
            <v>Kursten</v>
          </cell>
          <cell r="I854" t="str">
            <v>6016320</v>
          </cell>
          <cell r="J854" t="str">
            <v>P-2 expedite</v>
          </cell>
          <cell r="M854">
            <v>1</v>
          </cell>
          <cell r="N854" t="str">
            <v>LMV801</v>
          </cell>
          <cell r="O854">
            <v>34016.15</v>
          </cell>
          <cell r="P854" t="str">
            <v>-</v>
          </cell>
          <cell r="Q854" t="str">
            <v>FLT</v>
          </cell>
          <cell r="R854" t="str">
            <v>P5</v>
          </cell>
          <cell r="S854" t="str">
            <v>N</v>
          </cell>
          <cell r="T854" t="str">
            <v>Y</v>
          </cell>
          <cell r="U854">
            <v>41295</v>
          </cell>
          <cell r="V854">
            <v>41297</v>
          </cell>
          <cell r="W854">
            <v>41334</v>
          </cell>
          <cell r="X854">
            <v>41334</v>
          </cell>
          <cell r="Y854">
            <v>41296</v>
          </cell>
          <cell r="Z854">
            <v>41304</v>
          </cell>
          <cell r="AA854">
            <v>41304</v>
          </cell>
          <cell r="AB854">
            <v>41299.5</v>
          </cell>
          <cell r="AC854">
            <v>41334</v>
          </cell>
          <cell r="AD854">
            <v>41334</v>
          </cell>
          <cell r="AE854">
            <v>41304.25</v>
          </cell>
          <cell r="AF854">
            <v>41305.5</v>
          </cell>
          <cell r="AH854">
            <v>41304</v>
          </cell>
          <cell r="AI854" t="str">
            <v>-</v>
          </cell>
          <cell r="AJ854">
            <v>7</v>
          </cell>
          <cell r="AK854">
            <v>5.2857142857142856</v>
          </cell>
          <cell r="AL854">
            <v>41297</v>
          </cell>
          <cell r="AM854" t="str">
            <v>-</v>
          </cell>
          <cell r="AN854" t="str">
            <v>-</v>
          </cell>
          <cell r="AO854">
            <v>41302</v>
          </cell>
          <cell r="AP854">
            <v>41302</v>
          </cell>
          <cell r="AR854">
            <v>41302</v>
          </cell>
          <cell r="AS854">
            <v>41302</v>
          </cell>
          <cell r="AT854" t="str">
            <v>Parks</v>
          </cell>
          <cell r="AV854">
            <v>41303</v>
          </cell>
          <cell r="AX854">
            <v>41312</v>
          </cell>
          <cell r="AY854">
            <v>41334</v>
          </cell>
          <cell r="BA854">
            <v>5</v>
          </cell>
          <cell r="BB854" t="str">
            <v>On-Time/Early</v>
          </cell>
          <cell r="BD854" t="str">
            <v>FCA</v>
          </cell>
          <cell r="BE854" t="str">
            <v>Arvada</v>
          </cell>
          <cell r="BF854" t="str">
            <v>USA</v>
          </cell>
          <cell r="BH854" t="str">
            <v>DI</v>
          </cell>
          <cell r="BJ854">
            <v>41304</v>
          </cell>
          <cell r="BK854">
            <v>41311</v>
          </cell>
          <cell r="BL854">
            <v>41301.5</v>
          </cell>
          <cell r="BM854">
            <v>41325</v>
          </cell>
          <cell r="BN854">
            <v>41348</v>
          </cell>
          <cell r="BO854">
            <v>41355</v>
          </cell>
          <cell r="BP854" t="str">
            <v>-</v>
          </cell>
          <cell r="BQ854" t="str">
            <v>-</v>
          </cell>
          <cell r="BR854" t="str">
            <v>x</v>
          </cell>
          <cell r="BS854" t="str">
            <v>-</v>
          </cell>
          <cell r="BT854" t="str">
            <v>-</v>
          </cell>
          <cell r="BU854" t="str">
            <v>x</v>
          </cell>
          <cell r="BV854" t="str">
            <v>x</v>
          </cell>
          <cell r="BZ854" t="str">
            <v>-</v>
          </cell>
          <cell r="CA854" t="str">
            <v>-</v>
          </cell>
          <cell r="CB854" t="str">
            <v>X</v>
          </cell>
          <cell r="CC854">
            <v>1</v>
          </cell>
        </row>
        <row r="855">
          <cell r="B855" t="str">
            <v>C2152066-03</v>
          </cell>
          <cell r="C855" t="str">
            <v>AMEC - 150  KIT</v>
          </cell>
          <cell r="D855" t="str">
            <v>da Silva</v>
          </cell>
          <cell r="E855">
            <v>0</v>
          </cell>
          <cell r="F855" t="str">
            <v>Lindeman</v>
          </cell>
          <cell r="G855" t="str">
            <v>Archibald</v>
          </cell>
          <cell r="H855" t="str">
            <v>Melissa</v>
          </cell>
          <cell r="I855" t="str">
            <v>960E02</v>
          </cell>
          <cell r="J855" t="str">
            <v>1-HTD-C-150</v>
          </cell>
          <cell r="M855">
            <v>0</v>
          </cell>
          <cell r="N855" t="str">
            <v>LF2440</v>
          </cell>
          <cell r="O855">
            <v>0</v>
          </cell>
          <cell r="P855" t="str">
            <v>PP</v>
          </cell>
          <cell r="Q855" t="str">
            <v>CPX</v>
          </cell>
          <cell r="R855" t="str">
            <v>Pinn/API</v>
          </cell>
          <cell r="S855" t="str">
            <v>Y</v>
          </cell>
          <cell r="T855" t="str">
            <v>N</v>
          </cell>
          <cell r="U855">
            <v>41180</v>
          </cell>
          <cell r="V855">
            <v>41186</v>
          </cell>
          <cell r="W855">
            <v>41505</v>
          </cell>
          <cell r="X855">
            <v>41547</v>
          </cell>
          <cell r="Y855">
            <v>41185</v>
          </cell>
          <cell r="Z855">
            <v>41193</v>
          </cell>
          <cell r="AA855">
            <v>41193</v>
          </cell>
          <cell r="AB855">
            <v>41200</v>
          </cell>
          <cell r="AC855">
            <v>41267</v>
          </cell>
          <cell r="AD855">
            <v>41295</v>
          </cell>
          <cell r="AE855">
            <v>41295</v>
          </cell>
          <cell r="AF855">
            <v>41309</v>
          </cell>
          <cell r="AH855">
            <v>41517</v>
          </cell>
          <cell r="AI855">
            <v>41393</v>
          </cell>
          <cell r="AJ855">
            <v>88</v>
          </cell>
          <cell r="AK855">
            <v>51.571428571428569</v>
          </cell>
          <cell r="AL855">
            <v>0</v>
          </cell>
          <cell r="AN855">
            <v>0</v>
          </cell>
          <cell r="AW855">
            <v>41368</v>
          </cell>
          <cell r="AX855">
            <v>41373</v>
          </cell>
          <cell r="AY855">
            <v>41501</v>
          </cell>
          <cell r="AZ855">
            <v>315</v>
          </cell>
          <cell r="BA855" t="str">
            <v/>
          </cell>
          <cell r="BB855" t="str">
            <v/>
          </cell>
          <cell r="BC855" t="str">
            <v/>
          </cell>
          <cell r="BD855" t="str">
            <v>DAP</v>
          </cell>
          <cell r="BE855" t="str">
            <v>MULBERRY, FL</v>
          </cell>
          <cell r="BF855" t="str">
            <v>USA</v>
          </cell>
          <cell r="BG855" t="str">
            <v>-</v>
          </cell>
          <cell r="BH855" t="str">
            <v>DI</v>
          </cell>
          <cell r="BI855" t="str">
            <v>BEST WAY</v>
          </cell>
          <cell r="BJ855">
            <v>41193</v>
          </cell>
          <cell r="BK855">
            <v>41200</v>
          </cell>
          <cell r="BL855">
            <v>41228</v>
          </cell>
          <cell r="BM855">
            <v>41214</v>
          </cell>
          <cell r="BN855">
            <v>41589</v>
          </cell>
          <cell r="BO855">
            <v>41596</v>
          </cell>
          <cell r="BP855" t="str">
            <v>X</v>
          </cell>
          <cell r="BQ855">
            <v>41103</v>
          </cell>
          <cell r="BR855">
            <v>41114</v>
          </cell>
          <cell r="BS855">
            <v>41103</v>
          </cell>
          <cell r="BT855" t="str">
            <v>X</v>
          </cell>
          <cell r="BU855">
            <v>207</v>
          </cell>
          <cell r="BV855">
            <v>41760</v>
          </cell>
          <cell r="BZ855">
            <v>41380</v>
          </cell>
          <cell r="CC855">
            <v>0.95</v>
          </cell>
          <cell r="CD855" t="str">
            <v>Docs with PM - FD to be completed by end of May</v>
          </cell>
        </row>
        <row r="856">
          <cell r="B856" t="str">
            <v>A2233248-01</v>
          </cell>
          <cell r="C856" t="str">
            <v>GASIA / Petroquimica</v>
          </cell>
          <cell r="D856" t="str">
            <v>McKechnie</v>
          </cell>
          <cell r="E856">
            <v>0</v>
          </cell>
          <cell r="F856" t="str">
            <v>Miller</v>
          </cell>
          <cell r="G856" t="str">
            <v>-</v>
          </cell>
          <cell r="H856" t="str">
            <v>Madeleine</v>
          </cell>
          <cell r="I856" t="str">
            <v>OI123649</v>
          </cell>
          <cell r="J856" t="str">
            <v>P-211</v>
          </cell>
          <cell r="M856">
            <v>1</v>
          </cell>
          <cell r="N856" t="str">
            <v>LMV311</v>
          </cell>
          <cell r="O856">
            <v>72526</v>
          </cell>
          <cell r="Q856" t="str">
            <v>FLT</v>
          </cell>
          <cell r="R856" t="str">
            <v>P8</v>
          </cell>
          <cell r="S856" t="str">
            <v>N</v>
          </cell>
          <cell r="T856" t="str">
            <v>N</v>
          </cell>
          <cell r="U856">
            <v>41289</v>
          </cell>
          <cell r="V856">
            <v>41289</v>
          </cell>
          <cell r="W856">
            <v>41364</v>
          </cell>
          <cell r="X856">
            <v>41364</v>
          </cell>
          <cell r="Y856">
            <v>41289</v>
          </cell>
          <cell r="Z856">
            <v>41296</v>
          </cell>
          <cell r="AA856">
            <v>41296</v>
          </cell>
          <cell r="AB856">
            <v>41293</v>
          </cell>
          <cell r="AC856">
            <v>41364</v>
          </cell>
          <cell r="AD856">
            <v>41364</v>
          </cell>
          <cell r="AE856">
            <v>41309</v>
          </cell>
          <cell r="AF856">
            <v>41311</v>
          </cell>
          <cell r="AH856">
            <v>41334</v>
          </cell>
          <cell r="AI856" t="str">
            <v>-</v>
          </cell>
          <cell r="AJ856">
            <v>17</v>
          </cell>
          <cell r="AK856">
            <v>10.714285714285714</v>
          </cell>
          <cell r="AL856">
            <v>41289</v>
          </cell>
          <cell r="AM856" t="str">
            <v>-</v>
          </cell>
          <cell r="AN856" t="str">
            <v>-</v>
          </cell>
          <cell r="AP856">
            <v>41298</v>
          </cell>
          <cell r="AR856">
            <v>41306</v>
          </cell>
          <cell r="AV856">
            <v>41313</v>
          </cell>
          <cell r="AX856">
            <v>41316</v>
          </cell>
          <cell r="AY856">
            <v>41360</v>
          </cell>
          <cell r="AZ856">
            <v>71</v>
          </cell>
          <cell r="BA856">
            <v>19</v>
          </cell>
          <cell r="BB856" t="str">
            <v>Late</v>
          </cell>
          <cell r="BC856" t="str">
            <v/>
          </cell>
          <cell r="BD856" t="str">
            <v>EXW</v>
          </cell>
          <cell r="BE856" t="str">
            <v>Arvada</v>
          </cell>
          <cell r="BF856" t="str">
            <v>AR</v>
          </cell>
          <cell r="BH856" t="str">
            <v>AC</v>
          </cell>
          <cell r="BJ856">
            <v>41296</v>
          </cell>
          <cell r="BK856">
            <v>41303</v>
          </cell>
          <cell r="BL856">
            <v>41295</v>
          </cell>
          <cell r="BM856">
            <v>41317</v>
          </cell>
          <cell r="BN856">
            <v>41378</v>
          </cell>
          <cell r="BO856">
            <v>41385</v>
          </cell>
          <cell r="BP856" t="str">
            <v>-</v>
          </cell>
          <cell r="BQ856" t="str">
            <v>-</v>
          </cell>
          <cell r="BR856" t="str">
            <v>-</v>
          </cell>
          <cell r="BS856" t="str">
            <v>-</v>
          </cell>
          <cell r="BT856" t="str">
            <v>-</v>
          </cell>
          <cell r="BU856">
            <v>41369</v>
          </cell>
          <cell r="BV856">
            <v>41372</v>
          </cell>
          <cell r="BZ856" t="str">
            <v>-</v>
          </cell>
          <cell r="CA856" t="str">
            <v>-</v>
          </cell>
          <cell r="CB856" t="str">
            <v>X</v>
          </cell>
          <cell r="CC856">
            <v>1</v>
          </cell>
        </row>
        <row r="857">
          <cell r="B857" t="str">
            <v>A2189139-01</v>
          </cell>
          <cell r="C857" t="str">
            <v>PDVSA/Bariven</v>
          </cell>
          <cell r="D857" t="str">
            <v>Glynn</v>
          </cell>
          <cell r="E857">
            <v>0</v>
          </cell>
          <cell r="F857" t="str">
            <v>Collins</v>
          </cell>
          <cell r="G857">
            <v>0</v>
          </cell>
          <cell r="H857" t="str">
            <v>Audrey</v>
          </cell>
          <cell r="I857">
            <v>5100100765</v>
          </cell>
          <cell r="J857" t="str">
            <v>G-1907</v>
          </cell>
          <cell r="K857">
            <v>0</v>
          </cell>
          <cell r="L857">
            <v>0</v>
          </cell>
          <cell r="M857">
            <v>1</v>
          </cell>
          <cell r="N857" t="str">
            <v>LMV322</v>
          </cell>
          <cell r="O857">
            <v>57875</v>
          </cell>
          <cell r="P857">
            <v>0</v>
          </cell>
          <cell r="Q857" t="str">
            <v>STD</v>
          </cell>
          <cell r="R857" t="str">
            <v>PB</v>
          </cell>
          <cell r="S857" t="str">
            <v>N</v>
          </cell>
          <cell r="T857" t="str">
            <v>N</v>
          </cell>
          <cell r="U857">
            <v>41162</v>
          </cell>
          <cell r="V857">
            <v>41169</v>
          </cell>
          <cell r="W857">
            <v>41364</v>
          </cell>
          <cell r="X857">
            <v>41364</v>
          </cell>
          <cell r="Y857">
            <v>41158</v>
          </cell>
          <cell r="Z857">
            <v>41176</v>
          </cell>
          <cell r="AA857">
            <v>41176</v>
          </cell>
          <cell r="AB857">
            <v>41176</v>
          </cell>
          <cell r="AC857">
            <v>41252</v>
          </cell>
          <cell r="AD857">
            <v>41266</v>
          </cell>
          <cell r="AE857">
            <v>41309</v>
          </cell>
          <cell r="AF857">
            <v>41312</v>
          </cell>
          <cell r="AG857">
            <v>0</v>
          </cell>
          <cell r="AH857">
            <v>41334</v>
          </cell>
          <cell r="AI857" t="str">
            <v>-</v>
          </cell>
          <cell r="AJ857">
            <v>104</v>
          </cell>
          <cell r="AK857">
            <v>27.857142857142858</v>
          </cell>
          <cell r="AL857">
            <v>0</v>
          </cell>
          <cell r="AM857">
            <v>0</v>
          </cell>
          <cell r="AN857">
            <v>0</v>
          </cell>
          <cell r="AO857">
            <v>0</v>
          </cell>
          <cell r="AP857">
            <v>0</v>
          </cell>
          <cell r="AQ857">
            <v>0</v>
          </cell>
          <cell r="AR857">
            <v>0</v>
          </cell>
          <cell r="AS857">
            <v>0</v>
          </cell>
          <cell r="AT857">
            <v>0</v>
          </cell>
          <cell r="AU857">
            <v>0</v>
          </cell>
          <cell r="AV857">
            <v>41212</v>
          </cell>
          <cell r="AW857">
            <v>0</v>
          </cell>
          <cell r="AX857">
            <v>41220</v>
          </cell>
          <cell r="AY857">
            <v>41344</v>
          </cell>
          <cell r="AZ857">
            <v>175</v>
          </cell>
          <cell r="BA857">
            <v>32</v>
          </cell>
          <cell r="BB857" t="str">
            <v>On-Time/Early</v>
          </cell>
          <cell r="BC857" t="str">
            <v/>
          </cell>
          <cell r="BD857" t="str">
            <v>FCA</v>
          </cell>
          <cell r="BE857" t="str">
            <v>Arvada</v>
          </cell>
          <cell r="BF857" t="str">
            <v>Venezula</v>
          </cell>
          <cell r="BG857">
            <v>0</v>
          </cell>
          <cell r="BH857">
            <v>0</v>
          </cell>
          <cell r="BI857">
            <v>0</v>
          </cell>
          <cell r="BJ857">
            <v>41176</v>
          </cell>
          <cell r="BK857">
            <v>41183</v>
          </cell>
          <cell r="BL857">
            <v>41185</v>
          </cell>
          <cell r="BM857">
            <v>41197</v>
          </cell>
          <cell r="BN857">
            <v>41378</v>
          </cell>
          <cell r="BO857">
            <v>41385</v>
          </cell>
          <cell r="BP857" t="str">
            <v>x</v>
          </cell>
          <cell r="BQ857" t="str">
            <v>x</v>
          </cell>
          <cell r="BR857" t="str">
            <v>x</v>
          </cell>
          <cell r="BS857" t="str">
            <v>x</v>
          </cell>
          <cell r="BT857" t="str">
            <v>x</v>
          </cell>
          <cell r="BU857">
            <v>41347</v>
          </cell>
          <cell r="BV857">
            <v>41355</v>
          </cell>
          <cell r="BW857">
            <v>0</v>
          </cell>
          <cell r="BX857">
            <v>0</v>
          </cell>
          <cell r="BY857">
            <v>0</v>
          </cell>
          <cell r="BZ857" t="str">
            <v>x</v>
          </cell>
          <cell r="CA857" t="str">
            <v>x</v>
          </cell>
          <cell r="CB857" t="str">
            <v>x</v>
          </cell>
          <cell r="CC857">
            <v>1</v>
          </cell>
          <cell r="CD857">
            <v>0</v>
          </cell>
          <cell r="CE857">
            <v>0</v>
          </cell>
          <cell r="CF857">
            <v>0</v>
          </cell>
          <cell r="CG857">
            <v>0</v>
          </cell>
          <cell r="CH857">
            <v>0</v>
          </cell>
          <cell r="CI857">
            <v>0</v>
          </cell>
          <cell r="CJ857">
            <v>0</v>
          </cell>
          <cell r="CK857">
            <v>0</v>
          </cell>
          <cell r="CL857">
            <v>0</v>
          </cell>
          <cell r="CM857">
            <v>0</v>
          </cell>
          <cell r="CN857">
            <v>0</v>
          </cell>
          <cell r="CO857">
            <v>0</v>
          </cell>
        </row>
        <row r="858">
          <cell r="B858" t="str">
            <v>C2239260-01</v>
          </cell>
          <cell r="C858" t="str">
            <v>Delta Process Equipment</v>
          </cell>
          <cell r="D858" t="str">
            <v>Gibson</v>
          </cell>
          <cell r="E858">
            <v>0</v>
          </cell>
          <cell r="F858">
            <v>0</v>
          </cell>
          <cell r="G858" t="str">
            <v>Marcikonis</v>
          </cell>
          <cell r="H858" t="str">
            <v>Nancy</v>
          </cell>
          <cell r="I858" t="str">
            <v>083634</v>
          </cell>
          <cell r="J858" t="str">
            <v>CONVERSION</v>
          </cell>
          <cell r="K858">
            <v>0</v>
          </cell>
          <cell r="L858">
            <v>0</v>
          </cell>
          <cell r="M858">
            <v>1</v>
          </cell>
          <cell r="N858" t="str">
            <v>CONV</v>
          </cell>
          <cell r="O858">
            <v>71193.56</v>
          </cell>
          <cell r="P858" t="str">
            <v>-</v>
          </cell>
          <cell r="Q858" t="str">
            <v>MCPX</v>
          </cell>
          <cell r="R858" t="str">
            <v>P4</v>
          </cell>
          <cell r="S858" t="str">
            <v>N</v>
          </cell>
          <cell r="T858" t="str">
            <v>Y</v>
          </cell>
          <cell r="U858">
            <v>41303</v>
          </cell>
          <cell r="V858">
            <v>41304</v>
          </cell>
          <cell r="W858">
            <v>41334</v>
          </cell>
          <cell r="X858">
            <v>41334</v>
          </cell>
          <cell r="Y858">
            <v>41303</v>
          </cell>
          <cell r="Z858">
            <v>41311</v>
          </cell>
          <cell r="AA858">
            <v>41311</v>
          </cell>
          <cell r="AB858">
            <v>41306</v>
          </cell>
          <cell r="AC858">
            <v>41334</v>
          </cell>
          <cell r="AD858">
            <v>41334</v>
          </cell>
          <cell r="AE858">
            <v>41312</v>
          </cell>
          <cell r="AF858">
            <v>41313</v>
          </cell>
          <cell r="AG858">
            <v>0</v>
          </cell>
          <cell r="AH858">
            <v>41304</v>
          </cell>
          <cell r="AI858" t="str">
            <v>-</v>
          </cell>
          <cell r="AJ858">
            <v>8</v>
          </cell>
          <cell r="AK858">
            <v>4.2857142857142856</v>
          </cell>
          <cell r="AL858">
            <v>41303</v>
          </cell>
          <cell r="AM858" t="str">
            <v>-</v>
          </cell>
          <cell r="AN858" t="str">
            <v>-</v>
          </cell>
          <cell r="AO858" t="str">
            <v>-</v>
          </cell>
          <cell r="AP858" t="str">
            <v>-</v>
          </cell>
          <cell r="AQ858">
            <v>0</v>
          </cell>
          <cell r="AR858" t="str">
            <v>-</v>
          </cell>
          <cell r="AS858" t="str">
            <v>-</v>
          </cell>
          <cell r="AT858" t="str">
            <v>-</v>
          </cell>
          <cell r="AU858">
            <v>0</v>
          </cell>
          <cell r="AV858">
            <v>41311</v>
          </cell>
          <cell r="AW858">
            <v>0</v>
          </cell>
          <cell r="AX858">
            <v>41312</v>
          </cell>
          <cell r="AY858">
            <v>41346</v>
          </cell>
          <cell r="AZ858">
            <v>42</v>
          </cell>
          <cell r="BA858">
            <v>6</v>
          </cell>
          <cell r="BB858" t="str">
            <v>On-Time/Early</v>
          </cell>
          <cell r="BC858" t="str">
            <v/>
          </cell>
          <cell r="BD858" t="str">
            <v>FCA</v>
          </cell>
          <cell r="BE858" t="str">
            <v>Arvada</v>
          </cell>
          <cell r="BF858" t="str">
            <v>USA</v>
          </cell>
          <cell r="BG858">
            <v>0</v>
          </cell>
          <cell r="BH858" t="str">
            <v>DI</v>
          </cell>
          <cell r="BI858" t="str">
            <v>UCC</v>
          </cell>
          <cell r="BJ858">
            <v>41311</v>
          </cell>
          <cell r="BK858">
            <v>41318</v>
          </cell>
          <cell r="BL858">
            <v>41308</v>
          </cell>
          <cell r="BM858">
            <v>41332</v>
          </cell>
          <cell r="BN858">
            <v>41348</v>
          </cell>
          <cell r="BO858">
            <v>41355</v>
          </cell>
          <cell r="BP858" t="str">
            <v>X</v>
          </cell>
          <cell r="BQ858" t="str">
            <v>X</v>
          </cell>
          <cell r="BR858" t="str">
            <v>X</v>
          </cell>
          <cell r="BS858" t="str">
            <v>X</v>
          </cell>
          <cell r="BT858" t="str">
            <v>X</v>
          </cell>
          <cell r="BU858" t="str">
            <v>X</v>
          </cell>
          <cell r="BV858" t="str">
            <v>X</v>
          </cell>
          <cell r="BW858">
            <v>0</v>
          </cell>
          <cell r="BX858">
            <v>0</v>
          </cell>
          <cell r="BY858">
            <v>0</v>
          </cell>
          <cell r="BZ858" t="str">
            <v>X</v>
          </cell>
          <cell r="CA858" t="str">
            <v>X</v>
          </cell>
          <cell r="CB858" t="str">
            <v>X</v>
          </cell>
          <cell r="CC858">
            <v>1</v>
          </cell>
          <cell r="CD858">
            <v>0</v>
          </cell>
          <cell r="CE858">
            <v>0</v>
          </cell>
          <cell r="CF858">
            <v>0</v>
          </cell>
          <cell r="CG858">
            <v>0</v>
          </cell>
          <cell r="CH858">
            <v>0</v>
          </cell>
          <cell r="CI858">
            <v>0</v>
          </cell>
          <cell r="CJ858">
            <v>0</v>
          </cell>
          <cell r="CK858">
            <v>0</v>
          </cell>
          <cell r="CL858">
            <v>0</v>
          </cell>
          <cell r="CM858">
            <v>0</v>
          </cell>
          <cell r="CN858">
            <v>0</v>
          </cell>
          <cell r="CO858">
            <v>0</v>
          </cell>
        </row>
        <row r="859">
          <cell r="B859" t="str">
            <v>A2180564-01-02</v>
          </cell>
          <cell r="C859" t="str">
            <v>Shaanix/PuCheng</v>
          </cell>
          <cell r="D859" t="str">
            <v>Setelin</v>
          </cell>
          <cell r="E859">
            <v>0</v>
          </cell>
          <cell r="F859" t="str">
            <v>Collins</v>
          </cell>
          <cell r="H859" t="str">
            <v>Nancy</v>
          </cell>
          <cell r="I859" t="str">
            <v>SCM12-SM044/WS07</v>
          </cell>
          <cell r="J859" t="str">
            <v>G-1002/1003</v>
          </cell>
          <cell r="K859">
            <v>0</v>
          </cell>
          <cell r="M859">
            <v>2</v>
          </cell>
          <cell r="N859" t="str">
            <v>LMV-322</v>
          </cell>
          <cell r="O859">
            <v>225009</v>
          </cell>
          <cell r="P859" t="str">
            <v>PP</v>
          </cell>
          <cell r="Q859" t="str">
            <v>CPX</v>
          </cell>
          <cell r="R859" t="str">
            <v>PD</v>
          </cell>
          <cell r="S859" t="str">
            <v>Y</v>
          </cell>
          <cell r="T859" t="str">
            <v>N</v>
          </cell>
          <cell r="V859">
            <v>41145</v>
          </cell>
          <cell r="W859">
            <v>41380</v>
          </cell>
          <cell r="X859">
            <v>41355</v>
          </cell>
          <cell r="Y859">
            <v>0</v>
          </cell>
          <cell r="Z859">
            <v>41152</v>
          </cell>
          <cell r="AA859">
            <v>41152</v>
          </cell>
          <cell r="AB859">
            <v>41152</v>
          </cell>
          <cell r="AC859">
            <v>41243</v>
          </cell>
          <cell r="AD859">
            <v>41257</v>
          </cell>
          <cell r="AE859">
            <v>41309</v>
          </cell>
          <cell r="AF859">
            <v>41313</v>
          </cell>
          <cell r="AG859">
            <v>0</v>
          </cell>
          <cell r="AH859">
            <v>41325</v>
          </cell>
          <cell r="AI859" t="str">
            <v>-</v>
          </cell>
          <cell r="AJ859">
            <v>121</v>
          </cell>
          <cell r="AK859">
            <v>30</v>
          </cell>
          <cell r="AM859">
            <v>41164</v>
          </cell>
          <cell r="AN859">
            <v>41164</v>
          </cell>
          <cell r="AO859" t="str">
            <v>x</v>
          </cell>
          <cell r="AP859">
            <v>41145</v>
          </cell>
          <cell r="AR859">
            <v>41303</v>
          </cell>
          <cell r="AS859">
            <v>41309</v>
          </cell>
          <cell r="AT859" t="str">
            <v>Parks</v>
          </cell>
          <cell r="AV859">
            <v>41312</v>
          </cell>
          <cell r="AX859">
            <v>41320</v>
          </cell>
          <cell r="AY859">
            <v>41379</v>
          </cell>
          <cell r="AZ859">
            <v>234</v>
          </cell>
          <cell r="BA859">
            <v>120</v>
          </cell>
          <cell r="BB859" t="str">
            <v>On-Time/Early</v>
          </cell>
          <cell r="BC859" t="str">
            <v/>
          </cell>
          <cell r="BD859" t="str">
            <v>CIF</v>
          </cell>
          <cell r="BE859" t="str">
            <v>Arvada</v>
          </cell>
          <cell r="BF859" t="str">
            <v>USA</v>
          </cell>
          <cell r="BJ859">
            <v>41152</v>
          </cell>
          <cell r="BK859">
            <v>41159</v>
          </cell>
          <cell r="BL859">
            <v>41164</v>
          </cell>
          <cell r="BM859">
            <v>41173</v>
          </cell>
          <cell r="BN859">
            <v>41369</v>
          </cell>
          <cell r="BO859">
            <v>41376</v>
          </cell>
          <cell r="BP859" t="str">
            <v>X</v>
          </cell>
          <cell r="BQ859" t="str">
            <v>X</v>
          </cell>
          <cell r="BR859" t="str">
            <v>X</v>
          </cell>
          <cell r="BS859" t="str">
            <v>X</v>
          </cell>
          <cell r="BT859" t="str">
            <v>X</v>
          </cell>
          <cell r="BU859" t="str">
            <v>X</v>
          </cell>
          <cell r="BV859" t="str">
            <v>X</v>
          </cell>
          <cell r="BZ859" t="str">
            <v>X</v>
          </cell>
          <cell r="CA859" t="str">
            <v>X</v>
          </cell>
          <cell r="CB859" t="str">
            <v>X</v>
          </cell>
          <cell r="CC859">
            <v>1</v>
          </cell>
        </row>
        <row r="860">
          <cell r="B860" t="str">
            <v>A2180564-03-04</v>
          </cell>
          <cell r="C860" t="str">
            <v>Shaanix/PuCheng</v>
          </cell>
          <cell r="D860" t="str">
            <v>Setelin</v>
          </cell>
          <cell r="E860">
            <v>0</v>
          </cell>
          <cell r="F860" t="str">
            <v>Collins</v>
          </cell>
          <cell r="H860" t="str">
            <v>Nancy</v>
          </cell>
          <cell r="I860" t="str">
            <v>SCM12-SM044/WS07</v>
          </cell>
          <cell r="J860" t="str">
            <v>G-1412/1413</v>
          </cell>
          <cell r="K860">
            <v>0</v>
          </cell>
          <cell r="M860">
            <v>2</v>
          </cell>
          <cell r="N860" t="str">
            <v>LMV-322</v>
          </cell>
          <cell r="O860">
            <v>210165</v>
          </cell>
          <cell r="P860" t="str">
            <v>PP</v>
          </cell>
          <cell r="Q860" t="str">
            <v>CPX</v>
          </cell>
          <cell r="R860" t="str">
            <v>PD</v>
          </cell>
          <cell r="S860" t="str">
            <v>Y</v>
          </cell>
          <cell r="T860" t="str">
            <v>N</v>
          </cell>
          <cell r="V860">
            <v>41145</v>
          </cell>
          <cell r="W860">
            <v>41380</v>
          </cell>
          <cell r="X860">
            <v>41355</v>
          </cell>
          <cell r="Y860">
            <v>0</v>
          </cell>
          <cell r="Z860">
            <v>41152</v>
          </cell>
          <cell r="AA860">
            <v>41152</v>
          </cell>
          <cell r="AB860">
            <v>41152</v>
          </cell>
          <cell r="AC860">
            <v>41243</v>
          </cell>
          <cell r="AD860">
            <v>41257</v>
          </cell>
          <cell r="AE860">
            <v>41309</v>
          </cell>
          <cell r="AF860">
            <v>41313</v>
          </cell>
          <cell r="AG860">
            <v>0</v>
          </cell>
          <cell r="AH860">
            <v>41325</v>
          </cell>
          <cell r="AI860" t="str">
            <v>-</v>
          </cell>
          <cell r="AJ860">
            <v>121</v>
          </cell>
          <cell r="AK860">
            <v>30</v>
          </cell>
          <cell r="AM860">
            <v>41164</v>
          </cell>
          <cell r="AN860">
            <v>41164</v>
          </cell>
          <cell r="AO860" t="str">
            <v>x</v>
          </cell>
          <cell r="AP860">
            <v>41145</v>
          </cell>
          <cell r="AR860">
            <v>41303</v>
          </cell>
          <cell r="AS860">
            <v>41309</v>
          </cell>
          <cell r="AT860" t="str">
            <v>Parks</v>
          </cell>
          <cell r="AV860">
            <v>41312</v>
          </cell>
          <cell r="AX860">
            <v>41325</v>
          </cell>
          <cell r="AY860">
            <v>41379</v>
          </cell>
          <cell r="AZ860">
            <v>234</v>
          </cell>
          <cell r="BA860">
            <v>120</v>
          </cell>
          <cell r="BB860" t="str">
            <v>On-Time/Early</v>
          </cell>
          <cell r="BC860" t="str">
            <v/>
          </cell>
          <cell r="BD860" t="str">
            <v>CIF</v>
          </cell>
          <cell r="BE860" t="str">
            <v>Arvada</v>
          </cell>
          <cell r="BF860" t="str">
            <v>USA</v>
          </cell>
          <cell r="BJ860">
            <v>41152</v>
          </cell>
          <cell r="BK860">
            <v>41159</v>
          </cell>
          <cell r="BL860">
            <v>41164</v>
          </cell>
          <cell r="BM860">
            <v>41173</v>
          </cell>
          <cell r="BN860">
            <v>41369</v>
          </cell>
          <cell r="BO860">
            <v>41376</v>
          </cell>
          <cell r="BP860" t="str">
            <v>X</v>
          </cell>
          <cell r="BQ860" t="str">
            <v>X</v>
          </cell>
          <cell r="BR860" t="str">
            <v>X</v>
          </cell>
          <cell r="BS860" t="str">
            <v>X</v>
          </cell>
          <cell r="BT860" t="str">
            <v>X</v>
          </cell>
          <cell r="BU860" t="str">
            <v>X</v>
          </cell>
          <cell r="BV860" t="str">
            <v>X</v>
          </cell>
          <cell r="BZ860" t="str">
            <v>X</v>
          </cell>
          <cell r="CA860" t="str">
            <v>X</v>
          </cell>
          <cell r="CB860" t="str">
            <v>X</v>
          </cell>
          <cell r="CC860">
            <v>1</v>
          </cell>
        </row>
        <row r="861">
          <cell r="B861" t="str">
            <v>A2180564-05-06</v>
          </cell>
          <cell r="C861" t="str">
            <v>Shaanix/PuCheng</v>
          </cell>
          <cell r="D861" t="str">
            <v>Setelin</v>
          </cell>
          <cell r="E861">
            <v>0</v>
          </cell>
          <cell r="F861" t="str">
            <v>Collins</v>
          </cell>
          <cell r="H861" t="str">
            <v>Nancy</v>
          </cell>
          <cell r="I861" t="str">
            <v>SCM12-SM044/WS07</v>
          </cell>
          <cell r="J861" t="str">
            <v>G-5215/5216</v>
          </cell>
          <cell r="K861">
            <v>0</v>
          </cell>
          <cell r="M861">
            <v>2</v>
          </cell>
          <cell r="N861" t="str">
            <v>LMV-322</v>
          </cell>
          <cell r="O861">
            <v>224449</v>
          </cell>
          <cell r="P861" t="str">
            <v>PP</v>
          </cell>
          <cell r="Q861" t="str">
            <v>CPX</v>
          </cell>
          <cell r="R861" t="str">
            <v>PD</v>
          </cell>
          <cell r="S861" t="str">
            <v>Y</v>
          </cell>
          <cell r="T861" t="str">
            <v>N</v>
          </cell>
          <cell r="V861">
            <v>41145</v>
          </cell>
          <cell r="W861">
            <v>41380</v>
          </cell>
          <cell r="X861">
            <v>41355</v>
          </cell>
          <cell r="Y861">
            <v>0</v>
          </cell>
          <cell r="Z861">
            <v>41152</v>
          </cell>
          <cell r="AA861">
            <v>41152</v>
          </cell>
          <cell r="AB861">
            <v>41152</v>
          </cell>
          <cell r="AC861">
            <v>41243</v>
          </cell>
          <cell r="AD861">
            <v>41257</v>
          </cell>
          <cell r="AE861">
            <v>41309</v>
          </cell>
          <cell r="AF861">
            <v>41313</v>
          </cell>
          <cell r="AG861">
            <v>0</v>
          </cell>
          <cell r="AH861">
            <v>41325</v>
          </cell>
          <cell r="AI861" t="str">
            <v>-</v>
          </cell>
          <cell r="AJ861">
            <v>121</v>
          </cell>
          <cell r="AK861">
            <v>30</v>
          </cell>
          <cell r="AM861">
            <v>41164</v>
          </cell>
          <cell r="AN861">
            <v>41164</v>
          </cell>
          <cell r="AO861" t="str">
            <v>x</v>
          </cell>
          <cell r="AP861">
            <v>41145</v>
          </cell>
          <cell r="AR861">
            <v>41303</v>
          </cell>
          <cell r="AS861">
            <v>41309</v>
          </cell>
          <cell r="AT861" t="str">
            <v>Parks</v>
          </cell>
          <cell r="AV861">
            <v>41312</v>
          </cell>
          <cell r="AX861">
            <v>41327</v>
          </cell>
          <cell r="AY861">
            <v>41379</v>
          </cell>
          <cell r="AZ861">
            <v>234</v>
          </cell>
          <cell r="BA861">
            <v>120</v>
          </cell>
          <cell r="BB861" t="str">
            <v>On-Time/Early</v>
          </cell>
          <cell r="BC861" t="str">
            <v/>
          </cell>
          <cell r="BD861" t="str">
            <v>CIF</v>
          </cell>
          <cell r="BE861" t="str">
            <v>Arvada</v>
          </cell>
          <cell r="BF861" t="str">
            <v>USA</v>
          </cell>
          <cell r="BJ861">
            <v>41152</v>
          </cell>
          <cell r="BK861">
            <v>41159</v>
          </cell>
          <cell r="BL861">
            <v>41164</v>
          </cell>
          <cell r="BM861">
            <v>41173</v>
          </cell>
          <cell r="BN861">
            <v>41369</v>
          </cell>
          <cell r="BO861">
            <v>41376</v>
          </cell>
          <cell r="BP861" t="str">
            <v>X</v>
          </cell>
          <cell r="BQ861" t="str">
            <v>X</v>
          </cell>
          <cell r="BR861" t="str">
            <v>X</v>
          </cell>
          <cell r="BS861" t="str">
            <v>X</v>
          </cell>
          <cell r="BT861" t="str">
            <v>X</v>
          </cell>
          <cell r="BU861" t="str">
            <v>X</v>
          </cell>
          <cell r="BV861" t="str">
            <v>X</v>
          </cell>
          <cell r="BZ861" t="str">
            <v>X</v>
          </cell>
          <cell r="CA861" t="str">
            <v>X</v>
          </cell>
          <cell r="CB861" t="str">
            <v>X</v>
          </cell>
          <cell r="CC861">
            <v>1</v>
          </cell>
        </row>
        <row r="862">
          <cell r="B862" t="str">
            <v>A2180564-07-08</v>
          </cell>
          <cell r="C862" t="str">
            <v>Shaanix/PuCheng</v>
          </cell>
          <cell r="D862" t="str">
            <v>Setelin</v>
          </cell>
          <cell r="E862">
            <v>0</v>
          </cell>
          <cell r="F862" t="str">
            <v>Collins</v>
          </cell>
          <cell r="H862" t="str">
            <v>Nancy</v>
          </cell>
          <cell r="I862" t="str">
            <v>SCM12-SM044/WS07</v>
          </cell>
          <cell r="J862" t="str">
            <v>G-5225/5228</v>
          </cell>
          <cell r="K862">
            <v>0</v>
          </cell>
          <cell r="M862">
            <v>2</v>
          </cell>
          <cell r="N862" t="str">
            <v>LMV-322</v>
          </cell>
          <cell r="O862">
            <v>185507</v>
          </cell>
          <cell r="P862" t="str">
            <v>PP</v>
          </cell>
          <cell r="Q862" t="str">
            <v>CPX</v>
          </cell>
          <cell r="R862" t="str">
            <v>PD</v>
          </cell>
          <cell r="S862" t="str">
            <v>Y</v>
          </cell>
          <cell r="T862" t="str">
            <v>N</v>
          </cell>
          <cell r="V862">
            <v>41145</v>
          </cell>
          <cell r="W862">
            <v>41380</v>
          </cell>
          <cell r="X862">
            <v>41355</v>
          </cell>
          <cell r="Y862">
            <v>0</v>
          </cell>
          <cell r="Z862">
            <v>41152</v>
          </cell>
          <cell r="AA862">
            <v>41152</v>
          </cell>
          <cell r="AB862">
            <v>41152</v>
          </cell>
          <cell r="AC862">
            <v>41243</v>
          </cell>
          <cell r="AD862">
            <v>41257</v>
          </cell>
          <cell r="AE862">
            <v>41309</v>
          </cell>
          <cell r="AF862">
            <v>41313</v>
          </cell>
          <cell r="AH862">
            <v>41325</v>
          </cell>
          <cell r="AI862" t="str">
            <v>-</v>
          </cell>
          <cell r="AJ862">
            <v>121</v>
          </cell>
          <cell r="AK862">
            <v>30</v>
          </cell>
          <cell r="AM862">
            <v>41164</v>
          </cell>
          <cell r="AN862">
            <v>41164</v>
          </cell>
          <cell r="AO862" t="str">
            <v>x</v>
          </cell>
          <cell r="AP862">
            <v>41145</v>
          </cell>
          <cell r="AR862">
            <v>41303</v>
          </cell>
          <cell r="AS862">
            <v>41306</v>
          </cell>
          <cell r="AT862" t="str">
            <v>Parks</v>
          </cell>
          <cell r="AV862">
            <v>41312</v>
          </cell>
          <cell r="AX862">
            <v>41331</v>
          </cell>
          <cell r="AY862">
            <v>41379</v>
          </cell>
          <cell r="AZ862">
            <v>234</v>
          </cell>
          <cell r="BA862">
            <v>120</v>
          </cell>
          <cell r="BB862" t="str">
            <v>On-Time/Early</v>
          </cell>
          <cell r="BC862" t="str">
            <v/>
          </cell>
          <cell r="BD862" t="str">
            <v>CIF</v>
          </cell>
          <cell r="BE862" t="str">
            <v>Arvada</v>
          </cell>
          <cell r="BF862" t="str">
            <v>USA</v>
          </cell>
          <cell r="BJ862">
            <v>41152</v>
          </cell>
          <cell r="BK862">
            <v>41159</v>
          </cell>
          <cell r="BL862">
            <v>41164</v>
          </cell>
          <cell r="BM862">
            <v>41173</v>
          </cell>
          <cell r="BN862">
            <v>41369</v>
          </cell>
          <cell r="BO862">
            <v>41376</v>
          </cell>
          <cell r="BP862" t="str">
            <v>X</v>
          </cell>
          <cell r="BQ862" t="str">
            <v>X</v>
          </cell>
          <cell r="BR862" t="str">
            <v>X</v>
          </cell>
          <cell r="BS862" t="str">
            <v>X</v>
          </cell>
          <cell r="BT862" t="str">
            <v>X</v>
          </cell>
          <cell r="BU862" t="str">
            <v>X</v>
          </cell>
          <cell r="BV862" t="str">
            <v>X</v>
          </cell>
          <cell r="BZ862" t="str">
            <v>X</v>
          </cell>
          <cell r="CA862" t="str">
            <v>X</v>
          </cell>
          <cell r="CB862" t="str">
            <v>X</v>
          </cell>
          <cell r="CC862">
            <v>1</v>
          </cell>
        </row>
        <row r="863">
          <cell r="B863" t="str">
            <v>A2168811-01-02</v>
          </cell>
          <cell r="C863" t="str">
            <v>Sinopec Shiji</v>
          </cell>
          <cell r="D863" t="str">
            <v>Pastore</v>
          </cell>
          <cell r="E863">
            <v>0</v>
          </cell>
          <cell r="F863" t="str">
            <v>Collins</v>
          </cell>
          <cell r="G863" t="str">
            <v>Gibson</v>
          </cell>
          <cell r="H863" t="str">
            <v>Christina</v>
          </cell>
          <cell r="I863" t="str">
            <v>12USUSAAASPECUS21045</v>
          </cell>
          <cell r="J863" t="str">
            <v>P-301A/B</v>
          </cell>
          <cell r="K863">
            <v>0</v>
          </cell>
          <cell r="M863">
            <v>2</v>
          </cell>
          <cell r="N863" t="str">
            <v>LMV-343</v>
          </cell>
          <cell r="O863">
            <v>910000</v>
          </cell>
          <cell r="P863" t="str">
            <v>PP</v>
          </cell>
          <cell r="Q863" t="str">
            <v>CPX</v>
          </cell>
          <cell r="R863" t="str">
            <v>PE</v>
          </cell>
          <cell r="S863" t="str">
            <v>Y</v>
          </cell>
          <cell r="T863" t="str">
            <v>N</v>
          </cell>
          <cell r="U863">
            <v>41106</v>
          </cell>
          <cell r="V863">
            <v>41116</v>
          </cell>
          <cell r="W863">
            <v>41402</v>
          </cell>
          <cell r="X863">
            <v>41402</v>
          </cell>
          <cell r="Y863">
            <v>41108</v>
          </cell>
          <cell r="Z863">
            <v>41123</v>
          </cell>
          <cell r="AA863">
            <v>41123</v>
          </cell>
          <cell r="AB863">
            <v>41123</v>
          </cell>
          <cell r="AC863">
            <v>41276</v>
          </cell>
          <cell r="AD863">
            <v>41290</v>
          </cell>
          <cell r="AE863">
            <v>41308</v>
          </cell>
          <cell r="AF863">
            <v>41313</v>
          </cell>
          <cell r="AG863">
            <v>0</v>
          </cell>
          <cell r="AH863">
            <v>41372</v>
          </cell>
          <cell r="AI863" t="str">
            <v>-</v>
          </cell>
          <cell r="AJ863">
            <v>142</v>
          </cell>
          <cell r="AK863">
            <v>40.857142857142854</v>
          </cell>
          <cell r="AL863">
            <v>41481</v>
          </cell>
          <cell r="AM863">
            <v>41153</v>
          </cell>
          <cell r="AN863">
            <v>41133</v>
          </cell>
          <cell r="AO863">
            <v>41122</v>
          </cell>
          <cell r="AP863">
            <v>41277</v>
          </cell>
          <cell r="AQ863">
            <v>41305</v>
          </cell>
          <cell r="AR863">
            <v>41313</v>
          </cell>
          <cell r="AS863">
            <v>41319</v>
          </cell>
          <cell r="AT863" t="str">
            <v>Parks</v>
          </cell>
          <cell r="AV863">
            <v>41320</v>
          </cell>
          <cell r="AX863">
            <v>41327</v>
          </cell>
          <cell r="AY863">
            <v>41407</v>
          </cell>
          <cell r="AZ863">
            <v>291</v>
          </cell>
          <cell r="BA863">
            <v>147</v>
          </cell>
          <cell r="BB863" t="str">
            <v>Late</v>
          </cell>
          <cell r="BC863" t="str">
            <v>Late</v>
          </cell>
          <cell r="BD863" t="str">
            <v>FOB</v>
          </cell>
          <cell r="BE863" t="str">
            <v>Arvada</v>
          </cell>
          <cell r="BF863" t="str">
            <v>China</v>
          </cell>
          <cell r="BH863" t="str">
            <v>SB</v>
          </cell>
          <cell r="BJ863">
            <v>41123</v>
          </cell>
          <cell r="BK863">
            <v>41130</v>
          </cell>
          <cell r="BL863">
            <v>41139</v>
          </cell>
          <cell r="BM863">
            <v>41144</v>
          </cell>
          <cell r="BN863">
            <v>41416</v>
          </cell>
          <cell r="BO863">
            <v>41423</v>
          </cell>
          <cell r="BP863" t="str">
            <v>X</v>
          </cell>
          <cell r="BQ863" t="str">
            <v>X</v>
          </cell>
          <cell r="BR863" t="str">
            <v>X</v>
          </cell>
          <cell r="BS863" t="str">
            <v>X</v>
          </cell>
          <cell r="BT863" t="str">
            <v>X</v>
          </cell>
          <cell r="BU863" t="str">
            <v>X</v>
          </cell>
          <cell r="BV863" t="str">
            <v>X</v>
          </cell>
          <cell r="BZ863" t="str">
            <v>X</v>
          </cell>
          <cell r="CA863" t="str">
            <v>X</v>
          </cell>
          <cell r="CB863" t="str">
            <v>X</v>
          </cell>
          <cell r="CC863">
            <v>1</v>
          </cell>
        </row>
        <row r="864">
          <cell r="B864" t="str">
            <v>C2213766-01-02</v>
          </cell>
          <cell r="C864" t="str">
            <v>Linde Process Plants Inc.</v>
          </cell>
          <cell r="D864" t="str">
            <v>Boening</v>
          </cell>
          <cell r="E864">
            <v>0</v>
          </cell>
          <cell r="F864" t="str">
            <v>Miller</v>
          </cell>
          <cell r="G864" t="str">
            <v>-</v>
          </cell>
          <cell r="H864" t="str">
            <v>Audrey</v>
          </cell>
          <cell r="I864" t="str">
            <v>005 2PA0730 Sup. 000</v>
          </cell>
          <cell r="J864" t="str">
            <v>2-CM-620 A/B</v>
          </cell>
          <cell r="M864">
            <v>2</v>
          </cell>
          <cell r="N864" t="str">
            <v>LMC311P</v>
          </cell>
          <cell r="O864">
            <v>364886</v>
          </cell>
          <cell r="P864" t="str">
            <v>PP</v>
          </cell>
          <cell r="Q864" t="str">
            <v>MCPX</v>
          </cell>
          <cell r="R864" t="str">
            <v>CC</v>
          </cell>
          <cell r="S864" t="str">
            <v>Y</v>
          </cell>
          <cell r="T864" t="str">
            <v>N</v>
          </cell>
          <cell r="U864">
            <v>41222</v>
          </cell>
          <cell r="V864">
            <v>41228</v>
          </cell>
          <cell r="W864">
            <v>41418</v>
          </cell>
          <cell r="X864">
            <v>41418</v>
          </cell>
          <cell r="Y864">
            <v>41225</v>
          </cell>
          <cell r="Z864">
            <v>41235</v>
          </cell>
          <cell r="AA864">
            <v>41235</v>
          </cell>
          <cell r="AB864">
            <v>41242</v>
          </cell>
          <cell r="AC864">
            <v>41306</v>
          </cell>
          <cell r="AD864">
            <v>41320</v>
          </cell>
          <cell r="AE864">
            <v>41309</v>
          </cell>
          <cell r="AF864">
            <v>41313</v>
          </cell>
          <cell r="AH864">
            <v>41388</v>
          </cell>
          <cell r="AI864" t="str">
            <v>-</v>
          </cell>
          <cell r="AJ864">
            <v>62</v>
          </cell>
          <cell r="AK864">
            <v>27.142857142857142</v>
          </cell>
          <cell r="AL864">
            <v>41222</v>
          </cell>
          <cell r="AV864">
            <v>41332</v>
          </cell>
          <cell r="AX864">
            <v>41334</v>
          </cell>
          <cell r="AY864">
            <v>41403</v>
          </cell>
          <cell r="AZ864">
            <v>175</v>
          </cell>
          <cell r="BA864">
            <v>75</v>
          </cell>
          <cell r="BB864" t="str">
            <v>Late</v>
          </cell>
          <cell r="BC864" t="str">
            <v/>
          </cell>
          <cell r="BD864" t="str">
            <v>EXW</v>
          </cell>
          <cell r="BE864" t="str">
            <v>ARVADA</v>
          </cell>
          <cell r="BF864" t="str">
            <v>USA</v>
          </cell>
          <cell r="BJ864">
            <v>41235</v>
          </cell>
          <cell r="BK864">
            <v>41242</v>
          </cell>
          <cell r="BL864">
            <v>41258</v>
          </cell>
          <cell r="BM864">
            <v>41256</v>
          </cell>
          <cell r="BN864">
            <v>41432</v>
          </cell>
          <cell r="BO864">
            <v>41439</v>
          </cell>
          <cell r="BP864" t="str">
            <v>x</v>
          </cell>
          <cell r="BQ864" t="str">
            <v>x</v>
          </cell>
          <cell r="BR864" t="str">
            <v>x</v>
          </cell>
          <cell r="BS864" t="str">
            <v>x</v>
          </cell>
          <cell r="BT864" t="str">
            <v>x</v>
          </cell>
          <cell r="BU864">
            <v>41429</v>
          </cell>
          <cell r="BV864">
            <v>41425</v>
          </cell>
          <cell r="BZ864" t="str">
            <v>x</v>
          </cell>
          <cell r="CA864" t="str">
            <v>x</v>
          </cell>
          <cell r="CB864" t="str">
            <v>x</v>
          </cell>
          <cell r="CC864">
            <v>1</v>
          </cell>
        </row>
        <row r="865">
          <cell r="B865" t="str">
            <v>C2150713-01</v>
          </cell>
          <cell r="C865" t="str">
            <v>Thomas Russell</v>
          </cell>
          <cell r="D865" t="str">
            <v>Boening</v>
          </cell>
          <cell r="E865">
            <v>0</v>
          </cell>
          <cell r="F865" t="str">
            <v>Miller</v>
          </cell>
          <cell r="G865" t="str">
            <v>-</v>
          </cell>
          <cell r="H865" t="str">
            <v>Kursten</v>
          </cell>
          <cell r="I865" t="str">
            <v>303-12</v>
          </cell>
          <cell r="J865" t="str">
            <v>C-141</v>
          </cell>
          <cell r="L865" t="str">
            <v>Wesley</v>
          </cell>
          <cell r="M865">
            <v>1</v>
          </cell>
          <cell r="N865" t="str">
            <v>LMC311P</v>
          </cell>
          <cell r="O865">
            <v>131109</v>
          </cell>
          <cell r="Q865" t="str">
            <v>FLT</v>
          </cell>
          <cell r="R865" t="str">
            <v>CA</v>
          </cell>
          <cell r="S865" t="str">
            <v>N</v>
          </cell>
          <cell r="T865" t="str">
            <v>N</v>
          </cell>
          <cell r="U865">
            <v>41072</v>
          </cell>
          <cell r="V865">
            <v>41072</v>
          </cell>
          <cell r="W865">
            <v>41374</v>
          </cell>
          <cell r="X865">
            <v>41362</v>
          </cell>
          <cell r="Y865">
            <v>41072</v>
          </cell>
          <cell r="Z865">
            <v>41079</v>
          </cell>
          <cell r="AA865">
            <v>41079</v>
          </cell>
          <cell r="AB865">
            <v>41086</v>
          </cell>
          <cell r="AC865">
            <v>41250</v>
          </cell>
          <cell r="AD865">
            <v>41264</v>
          </cell>
          <cell r="AE865">
            <v>41310</v>
          </cell>
          <cell r="AF865">
            <v>41314</v>
          </cell>
          <cell r="AH865">
            <v>41332</v>
          </cell>
          <cell r="AI865" t="str">
            <v>-</v>
          </cell>
          <cell r="AJ865">
            <v>174</v>
          </cell>
          <cell r="AK865">
            <v>41.428571428571431</v>
          </cell>
          <cell r="AV865">
            <v>41207</v>
          </cell>
          <cell r="AX865">
            <v>41221</v>
          </cell>
          <cell r="AY865">
            <v>41361</v>
          </cell>
          <cell r="AZ865">
            <v>289</v>
          </cell>
          <cell r="BA865">
            <v>98</v>
          </cell>
          <cell r="BB865" t="str">
            <v>On-Time/Early</v>
          </cell>
          <cell r="BC865" t="str">
            <v/>
          </cell>
          <cell r="BD865">
            <v>0</v>
          </cell>
          <cell r="BE865">
            <v>0</v>
          </cell>
          <cell r="BF865">
            <v>0</v>
          </cell>
          <cell r="BG865">
            <v>0</v>
          </cell>
          <cell r="BH865">
            <v>0</v>
          </cell>
          <cell r="BJ865">
            <v>41079</v>
          </cell>
          <cell r="BK865">
            <v>41086</v>
          </cell>
          <cell r="BL865">
            <v>41093</v>
          </cell>
          <cell r="BM865">
            <v>41100</v>
          </cell>
          <cell r="BN865">
            <v>41376</v>
          </cell>
          <cell r="BO865">
            <v>41383</v>
          </cell>
          <cell r="BP865" t="str">
            <v>-</v>
          </cell>
          <cell r="BQ865" t="str">
            <v>-</v>
          </cell>
          <cell r="BR865" t="str">
            <v>-</v>
          </cell>
          <cell r="BS865" t="str">
            <v>-</v>
          </cell>
          <cell r="BT865" t="str">
            <v>-</v>
          </cell>
          <cell r="BU865">
            <v>41373</v>
          </cell>
          <cell r="BV865">
            <v>41373</v>
          </cell>
          <cell r="BZ865" t="str">
            <v>-</v>
          </cell>
          <cell r="CA865" t="str">
            <v>-</v>
          </cell>
          <cell r="CB865" t="str">
            <v>X</v>
          </cell>
          <cell r="CC865">
            <v>1</v>
          </cell>
        </row>
        <row r="866">
          <cell r="B866" t="str">
            <v>A2231783-01</v>
          </cell>
          <cell r="C866" t="str">
            <v>BP Husky Refining</v>
          </cell>
          <cell r="D866" t="str">
            <v>McKechnie</v>
          </cell>
          <cell r="E866">
            <v>0</v>
          </cell>
          <cell r="F866" t="str">
            <v>Miller</v>
          </cell>
          <cell r="G866" t="str">
            <v>-</v>
          </cell>
          <cell r="H866" t="str">
            <v>Madeleine</v>
          </cell>
          <cell r="I866" t="str">
            <v>TR503361</v>
          </cell>
          <cell r="J866" t="str">
            <v>73112978 duplicate</v>
          </cell>
          <cell r="M866">
            <v>1</v>
          </cell>
          <cell r="N866" t="str">
            <v>LMV322</v>
          </cell>
          <cell r="O866">
            <v>26153</v>
          </cell>
          <cell r="P866" t="str">
            <v>-</v>
          </cell>
          <cell r="Q866" t="str">
            <v>FLT</v>
          </cell>
          <cell r="R866" t="str">
            <v>PB</v>
          </cell>
          <cell r="S866" t="str">
            <v>N</v>
          </cell>
          <cell r="T866" t="str">
            <v>N</v>
          </cell>
          <cell r="U866">
            <v>41283</v>
          </cell>
          <cell r="V866">
            <v>41285</v>
          </cell>
          <cell r="W866">
            <v>41368</v>
          </cell>
          <cell r="X866">
            <v>41368</v>
          </cell>
          <cell r="Y866">
            <v>41284</v>
          </cell>
          <cell r="Z866">
            <v>41292</v>
          </cell>
          <cell r="AA866">
            <v>41292</v>
          </cell>
          <cell r="AB866">
            <v>41292</v>
          </cell>
          <cell r="AC866">
            <v>41256</v>
          </cell>
          <cell r="AD866">
            <v>41270</v>
          </cell>
          <cell r="AE866">
            <v>41313</v>
          </cell>
          <cell r="AF866">
            <v>41316</v>
          </cell>
          <cell r="AH866">
            <v>41338</v>
          </cell>
          <cell r="AI866" t="str">
            <v>-</v>
          </cell>
          <cell r="AJ866">
            <v>22</v>
          </cell>
          <cell r="AK866">
            <v>11.857142857142858</v>
          </cell>
          <cell r="AL866">
            <v>41284</v>
          </cell>
          <cell r="AM866">
            <v>41289</v>
          </cell>
          <cell r="AN866" t="str">
            <v>-</v>
          </cell>
          <cell r="AP866">
            <v>41288</v>
          </cell>
          <cell r="AR866">
            <v>41291</v>
          </cell>
          <cell r="AS866">
            <v>41305</v>
          </cell>
          <cell r="AT866" t="str">
            <v>Nelson</v>
          </cell>
          <cell r="AV866">
            <v>41310</v>
          </cell>
          <cell r="AX866">
            <v>41313</v>
          </cell>
          <cell r="AY866">
            <v>41355</v>
          </cell>
          <cell r="AZ866">
            <v>70</v>
          </cell>
          <cell r="BA866">
            <v>18</v>
          </cell>
          <cell r="BB866" t="str">
            <v>On-Time/Early</v>
          </cell>
          <cell r="BC866" t="str">
            <v/>
          </cell>
          <cell r="BD866" t="str">
            <v>FCA</v>
          </cell>
          <cell r="BE866" t="str">
            <v>arvada</v>
          </cell>
          <cell r="BF866" t="str">
            <v>Ohio</v>
          </cell>
          <cell r="BH866" t="str">
            <v>DL</v>
          </cell>
          <cell r="BJ866">
            <v>41292</v>
          </cell>
          <cell r="BK866">
            <v>41299</v>
          </cell>
          <cell r="BL866">
            <v>41301</v>
          </cell>
          <cell r="BM866">
            <v>41313</v>
          </cell>
          <cell r="BN866">
            <v>41382</v>
          </cell>
          <cell r="BO866">
            <v>41389</v>
          </cell>
          <cell r="BP866" t="str">
            <v>-</v>
          </cell>
          <cell r="BQ866" t="str">
            <v>-</v>
          </cell>
          <cell r="BR866" t="str">
            <v>-</v>
          </cell>
          <cell r="BS866" t="str">
            <v>-</v>
          </cell>
          <cell r="BT866" t="str">
            <v>-</v>
          </cell>
          <cell r="BU866">
            <v>41369</v>
          </cell>
          <cell r="BV866">
            <v>41369</v>
          </cell>
          <cell r="BZ866" t="str">
            <v>-</v>
          </cell>
          <cell r="CA866" t="str">
            <v>-</v>
          </cell>
          <cell r="CB866" t="str">
            <v>X</v>
          </cell>
          <cell r="CC866">
            <v>1</v>
          </cell>
        </row>
        <row r="867">
          <cell r="B867" t="str">
            <v>C2218111-01</v>
          </cell>
          <cell r="C867" t="str">
            <v>EPC</v>
          </cell>
          <cell r="D867" t="str">
            <v>McKechnie</v>
          </cell>
          <cell r="E867">
            <v>0</v>
          </cell>
          <cell r="F867" t="str">
            <v>Miller</v>
          </cell>
          <cell r="G867" t="str">
            <v>-</v>
          </cell>
          <cell r="H867" t="str">
            <v>Kursten</v>
          </cell>
          <cell r="I867" t="str">
            <v>3391105972</v>
          </cell>
          <cell r="J867" t="str">
            <v>K-101</v>
          </cell>
          <cell r="M867">
            <v>1</v>
          </cell>
          <cell r="N867" t="str">
            <v>LMC311P</v>
          </cell>
          <cell r="O867">
            <v>147552</v>
          </cell>
          <cell r="P867" t="str">
            <v>PP</v>
          </cell>
          <cell r="Q867" t="str">
            <v>FLT</v>
          </cell>
          <cell r="R867" t="str">
            <v>CB</v>
          </cell>
          <cell r="S867" t="str">
            <v>N</v>
          </cell>
          <cell r="T867" t="str">
            <v>N</v>
          </cell>
          <cell r="U867">
            <v>41241</v>
          </cell>
          <cell r="V867">
            <v>41242</v>
          </cell>
          <cell r="W867">
            <v>41383</v>
          </cell>
          <cell r="X867">
            <v>41383</v>
          </cell>
          <cell r="Y867">
            <v>41242</v>
          </cell>
          <cell r="Z867">
            <v>41249</v>
          </cell>
          <cell r="AA867">
            <v>41249</v>
          </cell>
          <cell r="AB867">
            <v>41256</v>
          </cell>
          <cell r="AC867">
            <v>41271</v>
          </cell>
          <cell r="AD867">
            <v>41285</v>
          </cell>
          <cell r="AE867">
            <v>41312</v>
          </cell>
          <cell r="AF867">
            <v>41316</v>
          </cell>
          <cell r="AH867">
            <v>41353</v>
          </cell>
          <cell r="AI867" t="str">
            <v>-</v>
          </cell>
          <cell r="AJ867">
            <v>53</v>
          </cell>
          <cell r="AK867">
            <v>20.142857142857142</v>
          </cell>
          <cell r="AL867">
            <v>41242</v>
          </cell>
          <cell r="AM867" t="str">
            <v>-</v>
          </cell>
          <cell r="AP867">
            <v>41306</v>
          </cell>
          <cell r="AR867">
            <v>41305</v>
          </cell>
          <cell r="AS867">
            <v>41327</v>
          </cell>
          <cell r="AT867" t="str">
            <v>Marcikonis</v>
          </cell>
          <cell r="AV867">
            <v>41332</v>
          </cell>
          <cell r="AX867">
            <v>41334</v>
          </cell>
          <cell r="AY867">
            <v>41380</v>
          </cell>
          <cell r="AZ867">
            <v>138</v>
          </cell>
          <cell r="BA867">
            <v>65</v>
          </cell>
          <cell r="BB867" t="str">
            <v>Late</v>
          </cell>
          <cell r="BC867" t="str">
            <v/>
          </cell>
          <cell r="BD867" t="str">
            <v>FCA</v>
          </cell>
          <cell r="BE867" t="str">
            <v>ARVADA</v>
          </cell>
          <cell r="BF867" t="str">
            <v>USA</v>
          </cell>
          <cell r="BH867" t="str">
            <v>DI</v>
          </cell>
          <cell r="BJ867">
            <v>41249</v>
          </cell>
          <cell r="BK867">
            <v>41256</v>
          </cell>
          <cell r="BL867">
            <v>41272</v>
          </cell>
          <cell r="BM867">
            <v>41270</v>
          </cell>
          <cell r="BN867">
            <v>41397</v>
          </cell>
          <cell r="BO867">
            <v>41404</v>
          </cell>
          <cell r="BP867" t="str">
            <v>-</v>
          </cell>
          <cell r="BQ867" t="str">
            <v>-</v>
          </cell>
          <cell r="BR867" t="str">
            <v>-</v>
          </cell>
          <cell r="BS867" t="str">
            <v>-</v>
          </cell>
          <cell r="BT867" t="str">
            <v>-</v>
          </cell>
          <cell r="BU867">
            <v>41382</v>
          </cell>
          <cell r="BV867">
            <v>41382</v>
          </cell>
          <cell r="BZ867" t="str">
            <v>-</v>
          </cell>
          <cell r="CA867" t="str">
            <v>-</v>
          </cell>
          <cell r="CB867" t="str">
            <v>X</v>
          </cell>
          <cell r="CC867">
            <v>1</v>
          </cell>
        </row>
        <row r="868">
          <cell r="B868" t="str">
            <v>A2226496-01-02</v>
          </cell>
          <cell r="C868" t="str">
            <v>Phiilips/WRB</v>
          </cell>
          <cell r="D868" t="str">
            <v>Kanous</v>
          </cell>
          <cell r="E868">
            <v>0</v>
          </cell>
          <cell r="F868" t="str">
            <v>Miller</v>
          </cell>
          <cell r="G868" t="str">
            <v>-</v>
          </cell>
          <cell r="H868" t="str">
            <v>Madeleine</v>
          </cell>
          <cell r="I868" t="str">
            <v>3000311779</v>
          </cell>
          <cell r="J868" t="str">
            <v>P69093; P69094</v>
          </cell>
          <cell r="K868">
            <v>0</v>
          </cell>
          <cell r="L868">
            <v>0</v>
          </cell>
          <cell r="M868">
            <v>2</v>
          </cell>
          <cell r="N868" t="str">
            <v>LMV801</v>
          </cell>
          <cell r="O868">
            <v>40560</v>
          </cell>
          <cell r="P868" t="str">
            <v>-</v>
          </cell>
          <cell r="Q868" t="str">
            <v>FLT</v>
          </cell>
          <cell r="R868" t="str">
            <v>PB</v>
          </cell>
          <cell r="S868" t="str">
            <v>N</v>
          </cell>
          <cell r="T868" t="str">
            <v>N</v>
          </cell>
          <cell r="U868">
            <v>41256</v>
          </cell>
          <cell r="V868">
            <v>41263</v>
          </cell>
          <cell r="W868">
            <v>41369</v>
          </cell>
          <cell r="X868">
            <v>41348</v>
          </cell>
          <cell r="Y868">
            <v>41262</v>
          </cell>
          <cell r="Z868">
            <v>41270</v>
          </cell>
          <cell r="AA868">
            <v>41270</v>
          </cell>
          <cell r="AB868">
            <v>41270</v>
          </cell>
          <cell r="AC868">
            <v>41236</v>
          </cell>
          <cell r="AD868">
            <v>41250</v>
          </cell>
          <cell r="AE868">
            <v>41314</v>
          </cell>
          <cell r="AF868">
            <v>41317</v>
          </cell>
          <cell r="AG868">
            <v>0</v>
          </cell>
          <cell r="AH868">
            <v>41318</v>
          </cell>
          <cell r="AI868" t="str">
            <v>-</v>
          </cell>
          <cell r="AJ868">
            <v>39</v>
          </cell>
          <cell r="AK868">
            <v>12.142857142857142</v>
          </cell>
          <cell r="AL868">
            <v>41262</v>
          </cell>
          <cell r="AM868">
            <v>0</v>
          </cell>
          <cell r="AN868">
            <v>0</v>
          </cell>
          <cell r="AO868">
            <v>0</v>
          </cell>
          <cell r="AP868">
            <v>0</v>
          </cell>
          <cell r="AQ868">
            <v>0</v>
          </cell>
          <cell r="AR868">
            <v>41292</v>
          </cell>
          <cell r="AS868">
            <v>0</v>
          </cell>
          <cell r="AT868" t="str">
            <v>Setelin</v>
          </cell>
          <cell r="AU868">
            <v>0</v>
          </cell>
          <cell r="AV868">
            <v>41305</v>
          </cell>
          <cell r="AW868">
            <v>0</v>
          </cell>
          <cell r="AX868">
            <v>41310</v>
          </cell>
          <cell r="AY868">
            <v>41346</v>
          </cell>
          <cell r="AZ868">
            <v>83</v>
          </cell>
          <cell r="BA868">
            <v>31</v>
          </cell>
          <cell r="BB868" t="str">
            <v>On-Time/Early</v>
          </cell>
          <cell r="BC868" t="str">
            <v/>
          </cell>
          <cell r="BD868" t="str">
            <v>FCA</v>
          </cell>
          <cell r="BE868" t="str">
            <v>Arvada</v>
          </cell>
          <cell r="BF868" t="str">
            <v>USA</v>
          </cell>
          <cell r="BG868">
            <v>0</v>
          </cell>
          <cell r="BH868" t="str">
            <v>SI</v>
          </cell>
          <cell r="BI868">
            <v>0</v>
          </cell>
          <cell r="BJ868">
            <v>41270</v>
          </cell>
          <cell r="BK868">
            <v>41277</v>
          </cell>
          <cell r="BL868">
            <v>41279</v>
          </cell>
          <cell r="BM868">
            <v>41291</v>
          </cell>
          <cell r="BN868">
            <v>41362</v>
          </cell>
          <cell r="BO868">
            <v>41369</v>
          </cell>
          <cell r="BP868" t="str">
            <v>-</v>
          </cell>
          <cell r="BQ868" t="str">
            <v>-</v>
          </cell>
          <cell r="BR868" t="str">
            <v>-</v>
          </cell>
          <cell r="BS868" t="str">
            <v>-</v>
          </cell>
          <cell r="BT868" t="str">
            <v>-</v>
          </cell>
          <cell r="BU868">
            <v>41346</v>
          </cell>
          <cell r="BV868">
            <v>41346</v>
          </cell>
          <cell r="BW868">
            <v>0</v>
          </cell>
          <cell r="BX868">
            <v>0</v>
          </cell>
          <cell r="BY868">
            <v>0</v>
          </cell>
          <cell r="BZ868" t="str">
            <v>-</v>
          </cell>
          <cell r="CA868" t="str">
            <v>-</v>
          </cell>
          <cell r="CB868" t="str">
            <v>X</v>
          </cell>
          <cell r="CC868">
            <v>1</v>
          </cell>
          <cell r="CD868">
            <v>0</v>
          </cell>
          <cell r="CE868">
            <v>0</v>
          </cell>
          <cell r="CF868">
            <v>0</v>
          </cell>
          <cell r="CG868">
            <v>0</v>
          </cell>
          <cell r="CH868">
            <v>0</v>
          </cell>
          <cell r="CI868">
            <v>0</v>
          </cell>
          <cell r="CJ868">
            <v>0</v>
          </cell>
          <cell r="CK868">
            <v>0</v>
          </cell>
          <cell r="CL868">
            <v>0</v>
          </cell>
          <cell r="CM868">
            <v>0</v>
          </cell>
          <cell r="CN868">
            <v>0</v>
          </cell>
          <cell r="CO868">
            <v>0</v>
          </cell>
        </row>
        <row r="869">
          <cell r="B869" t="str">
            <v>C2189518-01-02</v>
          </cell>
          <cell r="C869" t="str">
            <v>BP Exploration / Worely Parsons - KIT</v>
          </cell>
          <cell r="D869" t="str">
            <v>Strunc</v>
          </cell>
          <cell r="E869">
            <v>0</v>
          </cell>
          <cell r="F869" t="str">
            <v>Parsell</v>
          </cell>
          <cell r="H869" t="str">
            <v>Suzy</v>
          </cell>
          <cell r="I869" t="str">
            <v>156461-80-POD-1004</v>
          </cell>
          <cell r="J869" t="str">
            <v>ZZZ-9410/9420</v>
          </cell>
          <cell r="K869">
            <v>0</v>
          </cell>
          <cell r="M869">
            <v>0</v>
          </cell>
          <cell r="N869" t="str">
            <v>LMC343</v>
          </cell>
          <cell r="O869">
            <v>0</v>
          </cell>
          <cell r="P869" t="str">
            <v>PP</v>
          </cell>
          <cell r="Q869" t="str">
            <v>CPX</v>
          </cell>
          <cell r="R869" t="str">
            <v>CD</v>
          </cell>
          <cell r="S869" t="str">
            <v>Y</v>
          </cell>
          <cell r="T869" t="str">
            <v>N</v>
          </cell>
          <cell r="V869">
            <v>41169</v>
          </cell>
          <cell r="W869">
            <v>41578</v>
          </cell>
          <cell r="X869">
            <v>41624</v>
          </cell>
          <cell r="Y869">
            <v>0</v>
          </cell>
          <cell r="Z869">
            <v>41176</v>
          </cell>
          <cell r="AA869">
            <v>41176</v>
          </cell>
          <cell r="AB869">
            <v>41183</v>
          </cell>
          <cell r="AC869">
            <v>41512</v>
          </cell>
          <cell r="AD869">
            <v>41526</v>
          </cell>
          <cell r="AE869">
            <v>41315</v>
          </cell>
          <cell r="AF869">
            <v>41320</v>
          </cell>
          <cell r="AH869">
            <v>41594</v>
          </cell>
          <cell r="AI869">
            <v>41414</v>
          </cell>
          <cell r="AJ869">
            <v>110</v>
          </cell>
          <cell r="AK869">
            <v>65</v>
          </cell>
          <cell r="AP869" t="str">
            <v>-</v>
          </cell>
          <cell r="AQ869" t="str">
            <v>X</v>
          </cell>
          <cell r="AV869">
            <v>41505</v>
          </cell>
          <cell r="AW869">
            <v>41507</v>
          </cell>
          <cell r="AX869" t="str">
            <v>-</v>
          </cell>
          <cell r="AY869">
            <v>41625</v>
          </cell>
          <cell r="AZ869">
            <v>456</v>
          </cell>
          <cell r="BA869">
            <v>241</v>
          </cell>
          <cell r="BB869" t="str">
            <v>Late</v>
          </cell>
          <cell r="BC869" t="str">
            <v>Late</v>
          </cell>
          <cell r="BJ869">
            <v>41176</v>
          </cell>
          <cell r="BK869">
            <v>41183</v>
          </cell>
          <cell r="BL869">
            <v>41199</v>
          </cell>
          <cell r="BM869">
            <v>41197</v>
          </cell>
          <cell r="BN869">
            <v>41638</v>
          </cell>
          <cell r="BO869">
            <v>41645</v>
          </cell>
          <cell r="BP869">
            <v>41153</v>
          </cell>
          <cell r="BQ869">
            <v>41178</v>
          </cell>
          <cell r="BR869">
            <v>41172</v>
          </cell>
          <cell r="BS869">
            <v>41278</v>
          </cell>
          <cell r="BT869" t="str">
            <v>X</v>
          </cell>
          <cell r="BU869">
            <v>158</v>
          </cell>
          <cell r="BV869">
            <v>151</v>
          </cell>
          <cell r="BZ869" t="str">
            <v>X</v>
          </cell>
          <cell r="CA869" t="str">
            <v>X</v>
          </cell>
          <cell r="CC869">
            <v>0.85</v>
          </cell>
        </row>
        <row r="870">
          <cell r="B870" t="str">
            <v>A2200646-01</v>
          </cell>
          <cell r="C870" t="str">
            <v>Taikkiso / CPC Corporation</v>
          </cell>
          <cell r="D870" t="str">
            <v>Wareham</v>
          </cell>
          <cell r="E870">
            <v>0</v>
          </cell>
          <cell r="F870" t="str">
            <v>Reichert</v>
          </cell>
          <cell r="G870" t="str">
            <v>NA</v>
          </cell>
          <cell r="H870" t="str">
            <v>Michelle</v>
          </cell>
          <cell r="I870" t="str">
            <v>TKK2012S-04</v>
          </cell>
          <cell r="J870" t="str">
            <v>P-3341 B</v>
          </cell>
          <cell r="K870">
            <v>0</v>
          </cell>
          <cell r="L870">
            <v>0</v>
          </cell>
          <cell r="M870">
            <v>1</v>
          </cell>
          <cell r="N870" t="str">
            <v>LMC322</v>
          </cell>
          <cell r="O870">
            <v>46660</v>
          </cell>
          <cell r="P870">
            <v>0</v>
          </cell>
          <cell r="Q870" t="str">
            <v>STD</v>
          </cell>
          <cell r="R870" t="str">
            <v>PA</v>
          </cell>
          <cell r="S870" t="str">
            <v>N</v>
          </cell>
          <cell r="T870" t="str">
            <v>N</v>
          </cell>
          <cell r="U870">
            <v>41194</v>
          </cell>
          <cell r="V870">
            <v>41197</v>
          </cell>
          <cell r="W870">
            <v>41366</v>
          </cell>
          <cell r="X870">
            <v>41358</v>
          </cell>
          <cell r="Y870">
            <v>41194</v>
          </cell>
          <cell r="Z870">
            <v>41204</v>
          </cell>
          <cell r="AA870">
            <v>41204</v>
          </cell>
          <cell r="AB870">
            <v>41204</v>
          </cell>
          <cell r="AC870">
            <v>41246</v>
          </cell>
          <cell r="AD870">
            <v>41260</v>
          </cell>
          <cell r="AE870">
            <v>41318</v>
          </cell>
          <cell r="AF870">
            <v>41321</v>
          </cell>
          <cell r="AG870">
            <v>0</v>
          </cell>
          <cell r="AH870">
            <v>41328</v>
          </cell>
          <cell r="AI870" t="str">
            <v>-</v>
          </cell>
          <cell r="AJ870">
            <v>90</v>
          </cell>
          <cell r="AK870">
            <v>23</v>
          </cell>
          <cell r="AL870">
            <v>0</v>
          </cell>
          <cell r="AM870">
            <v>0</v>
          </cell>
          <cell r="AN870">
            <v>0</v>
          </cell>
          <cell r="AO870">
            <v>0</v>
          </cell>
          <cell r="AP870">
            <v>0</v>
          </cell>
          <cell r="AQ870">
            <v>0</v>
          </cell>
          <cell r="AR870">
            <v>0</v>
          </cell>
          <cell r="AS870">
            <v>41277</v>
          </cell>
          <cell r="AT870">
            <v>0</v>
          </cell>
          <cell r="AU870">
            <v>0</v>
          </cell>
          <cell r="AV870">
            <v>41283</v>
          </cell>
          <cell r="AW870">
            <v>0</v>
          </cell>
          <cell r="AX870">
            <v>41285</v>
          </cell>
          <cell r="AY870">
            <v>41345</v>
          </cell>
          <cell r="AZ870">
            <v>148</v>
          </cell>
          <cell r="BA870">
            <v>63</v>
          </cell>
          <cell r="BB870" t="str">
            <v>On-Time/Early</v>
          </cell>
          <cell r="BC870" t="str">
            <v/>
          </cell>
          <cell r="BD870">
            <v>0</v>
          </cell>
          <cell r="BE870">
            <v>0</v>
          </cell>
          <cell r="BF870">
            <v>0</v>
          </cell>
          <cell r="BG870">
            <v>0</v>
          </cell>
          <cell r="BH870">
            <v>0</v>
          </cell>
          <cell r="BI870">
            <v>0</v>
          </cell>
          <cell r="BJ870">
            <v>41204</v>
          </cell>
          <cell r="BK870">
            <v>41211</v>
          </cell>
          <cell r="BL870">
            <v>41211</v>
          </cell>
          <cell r="BM870">
            <v>41225</v>
          </cell>
          <cell r="BN870">
            <v>41372</v>
          </cell>
          <cell r="BO870">
            <v>41379</v>
          </cell>
          <cell r="BP870" t="str">
            <v>X</v>
          </cell>
          <cell r="BQ870" t="str">
            <v>X</v>
          </cell>
          <cell r="BR870" t="str">
            <v>X</v>
          </cell>
          <cell r="BS870" t="str">
            <v>X</v>
          </cell>
          <cell r="BT870" t="str">
            <v>X</v>
          </cell>
          <cell r="BU870" t="str">
            <v>X</v>
          </cell>
          <cell r="BV870" t="str">
            <v>X</v>
          </cell>
          <cell r="BW870">
            <v>0</v>
          </cell>
          <cell r="BX870">
            <v>0</v>
          </cell>
          <cell r="BY870">
            <v>0</v>
          </cell>
          <cell r="BZ870" t="str">
            <v>X</v>
          </cell>
          <cell r="CA870" t="str">
            <v>X</v>
          </cell>
          <cell r="CB870" t="str">
            <v>X</v>
          </cell>
          <cell r="CC870">
            <v>1</v>
          </cell>
          <cell r="CD870">
            <v>0</v>
          </cell>
          <cell r="CE870">
            <v>0</v>
          </cell>
          <cell r="CF870">
            <v>0</v>
          </cell>
          <cell r="CG870">
            <v>0</v>
          </cell>
          <cell r="CH870">
            <v>0</v>
          </cell>
          <cell r="CI870">
            <v>0</v>
          </cell>
          <cell r="CJ870">
            <v>0</v>
          </cell>
          <cell r="CK870">
            <v>0</v>
          </cell>
          <cell r="CL870">
            <v>0</v>
          </cell>
          <cell r="CM870">
            <v>0</v>
          </cell>
          <cell r="CN870">
            <v>0</v>
          </cell>
          <cell r="CO870">
            <v>0</v>
          </cell>
        </row>
        <row r="871">
          <cell r="B871" t="str">
            <v>A2237874-01</v>
          </cell>
          <cell r="C871" t="str">
            <v>City of Fresno Wastewater</v>
          </cell>
          <cell r="D871" t="str">
            <v>McKechnie</v>
          </cell>
          <cell r="E871">
            <v>0</v>
          </cell>
          <cell r="F871" t="str">
            <v>Miller</v>
          </cell>
          <cell r="G871" t="str">
            <v>-</v>
          </cell>
          <cell r="H871" t="str">
            <v>Madeleine</v>
          </cell>
          <cell r="I871" t="str">
            <v>66118</v>
          </cell>
          <cell r="J871" t="str">
            <v>P-103A/B</v>
          </cell>
          <cell r="K871">
            <v>0</v>
          </cell>
          <cell r="L871">
            <v>0</v>
          </cell>
          <cell r="M871">
            <v>1</v>
          </cell>
          <cell r="N871" t="str">
            <v>LMV311Z</v>
          </cell>
          <cell r="O871">
            <v>41846.76</v>
          </cell>
          <cell r="P871" t="str">
            <v>-</v>
          </cell>
          <cell r="Q871" t="str">
            <v>FLT</v>
          </cell>
          <cell r="R871" t="str">
            <v>PA</v>
          </cell>
          <cell r="S871" t="str">
            <v>N</v>
          </cell>
          <cell r="T871">
            <v>0</v>
          </cell>
          <cell r="U871">
            <v>41299</v>
          </cell>
          <cell r="V871">
            <v>41299</v>
          </cell>
          <cell r="W871">
            <v>41369</v>
          </cell>
          <cell r="X871">
            <v>41369</v>
          </cell>
          <cell r="Y871">
            <v>41299</v>
          </cell>
          <cell r="Z871">
            <v>41306</v>
          </cell>
          <cell r="AA871">
            <v>41306</v>
          </cell>
          <cell r="AB871">
            <v>41306</v>
          </cell>
          <cell r="AC871">
            <v>41257</v>
          </cell>
          <cell r="AD871">
            <v>41271</v>
          </cell>
          <cell r="AE871">
            <v>41321</v>
          </cell>
          <cell r="AF871">
            <v>41324</v>
          </cell>
          <cell r="AG871">
            <v>0</v>
          </cell>
          <cell r="AH871">
            <v>41339</v>
          </cell>
          <cell r="AI871" t="str">
            <v>-</v>
          </cell>
          <cell r="AJ871">
            <v>18</v>
          </cell>
          <cell r="AK871">
            <v>10</v>
          </cell>
          <cell r="AL871">
            <v>41299</v>
          </cell>
          <cell r="AM871" t="str">
            <v>-</v>
          </cell>
          <cell r="AN871" t="str">
            <v>-</v>
          </cell>
          <cell r="AO871" t="str">
            <v>-</v>
          </cell>
          <cell r="AP871" t="str">
            <v>-</v>
          </cell>
          <cell r="AQ871">
            <v>0</v>
          </cell>
          <cell r="AR871">
            <v>41309</v>
          </cell>
          <cell r="AS871">
            <v>41309</v>
          </cell>
          <cell r="AT871" t="str">
            <v>Parks</v>
          </cell>
          <cell r="AU871">
            <v>0</v>
          </cell>
          <cell r="AV871">
            <v>41313</v>
          </cell>
          <cell r="AW871">
            <v>0</v>
          </cell>
          <cell r="AX871">
            <v>41313</v>
          </cell>
          <cell r="AY871">
            <v>41346</v>
          </cell>
          <cell r="AZ871">
            <v>47</v>
          </cell>
          <cell r="BA871">
            <v>11</v>
          </cell>
          <cell r="BB871" t="str">
            <v>On-Time/Early</v>
          </cell>
          <cell r="BC871" t="str">
            <v/>
          </cell>
          <cell r="BD871" t="str">
            <v>FCA</v>
          </cell>
          <cell r="BE871" t="str">
            <v>Arvada</v>
          </cell>
          <cell r="BF871" t="str">
            <v>USA</v>
          </cell>
          <cell r="BG871">
            <v>0</v>
          </cell>
          <cell r="BH871" t="str">
            <v>DI</v>
          </cell>
          <cell r="BI871">
            <v>0</v>
          </cell>
          <cell r="BJ871">
            <v>41306</v>
          </cell>
          <cell r="BK871">
            <v>41313</v>
          </cell>
          <cell r="BL871">
            <v>41313</v>
          </cell>
          <cell r="BM871">
            <v>41327</v>
          </cell>
          <cell r="BN871">
            <v>41383</v>
          </cell>
          <cell r="BO871">
            <v>41390</v>
          </cell>
          <cell r="BP871" t="str">
            <v>-</v>
          </cell>
          <cell r="BQ871" t="str">
            <v>-</v>
          </cell>
          <cell r="BR871" t="str">
            <v>-</v>
          </cell>
          <cell r="BS871" t="str">
            <v>-</v>
          </cell>
          <cell r="BT871" t="str">
            <v>-</v>
          </cell>
          <cell r="BU871">
            <v>41359</v>
          </cell>
          <cell r="BV871">
            <v>41359</v>
          </cell>
          <cell r="BW871">
            <v>0</v>
          </cell>
          <cell r="BX871">
            <v>0</v>
          </cell>
          <cell r="BY871">
            <v>0</v>
          </cell>
          <cell r="BZ871" t="str">
            <v>-</v>
          </cell>
          <cell r="CA871" t="str">
            <v>-</v>
          </cell>
          <cell r="CB871" t="str">
            <v>X</v>
          </cell>
          <cell r="CC871">
            <v>1</v>
          </cell>
          <cell r="CD871">
            <v>0</v>
          </cell>
          <cell r="CE871">
            <v>0</v>
          </cell>
          <cell r="CF871">
            <v>0</v>
          </cell>
          <cell r="CG871">
            <v>0</v>
          </cell>
          <cell r="CH871">
            <v>0</v>
          </cell>
          <cell r="CI871">
            <v>0</v>
          </cell>
          <cell r="CJ871">
            <v>0</v>
          </cell>
          <cell r="CK871">
            <v>0</v>
          </cell>
          <cell r="CL871">
            <v>0</v>
          </cell>
          <cell r="CM871">
            <v>0</v>
          </cell>
          <cell r="CN871">
            <v>0</v>
          </cell>
          <cell r="CO871">
            <v>0</v>
          </cell>
        </row>
        <row r="872">
          <cell r="B872" t="str">
            <v>A2243246-01</v>
          </cell>
          <cell r="C872" t="str">
            <v>OEC MOTIVA</v>
          </cell>
          <cell r="D872" t="str">
            <v>Setelin</v>
          </cell>
          <cell r="E872">
            <v>0</v>
          </cell>
          <cell r="F872" t="str">
            <v>-</v>
          </cell>
          <cell r="H872" t="str">
            <v>Nancy</v>
          </cell>
          <cell r="I872" t="str">
            <v>6015802</v>
          </cell>
          <cell r="J872" t="str">
            <v>439PU9737</v>
          </cell>
          <cell r="M872">
            <v>1</v>
          </cell>
          <cell r="N872" t="str">
            <v>CONV</v>
          </cell>
          <cell r="O872">
            <v>38833</v>
          </cell>
          <cell r="P872" t="str">
            <v>-</v>
          </cell>
          <cell r="Q872" t="str">
            <v>CPX</v>
          </cell>
          <cell r="R872" t="str">
            <v>P4</v>
          </cell>
          <cell r="S872" t="str">
            <v>N</v>
          </cell>
          <cell r="T872" t="str">
            <v>N</v>
          </cell>
          <cell r="U872">
            <v>41312</v>
          </cell>
          <cell r="V872">
            <v>41317</v>
          </cell>
          <cell r="W872">
            <v>41348</v>
          </cell>
          <cell r="X872">
            <v>41348</v>
          </cell>
          <cell r="Y872">
            <v>41312</v>
          </cell>
          <cell r="Z872">
            <v>41324</v>
          </cell>
          <cell r="AA872">
            <v>41324</v>
          </cell>
          <cell r="AB872">
            <v>41319</v>
          </cell>
          <cell r="AC872">
            <v>41348</v>
          </cell>
          <cell r="AD872">
            <v>41348</v>
          </cell>
          <cell r="AE872">
            <v>41325</v>
          </cell>
          <cell r="AF872">
            <v>41326</v>
          </cell>
          <cell r="AH872">
            <v>41318</v>
          </cell>
          <cell r="AI872" t="str">
            <v>-</v>
          </cell>
          <cell r="AJ872">
            <v>8</v>
          </cell>
          <cell r="AK872">
            <v>4.4285714285714288</v>
          </cell>
          <cell r="AL872">
            <v>41312</v>
          </cell>
          <cell r="AN872">
            <v>0</v>
          </cell>
          <cell r="AR872">
            <v>41319</v>
          </cell>
          <cell r="AS872">
            <v>41319</v>
          </cell>
          <cell r="AT872" t="str">
            <v>Parks</v>
          </cell>
          <cell r="AV872">
            <v>41326</v>
          </cell>
          <cell r="AX872">
            <v>41330</v>
          </cell>
          <cell r="AY872">
            <v>41346</v>
          </cell>
          <cell r="AZ872">
            <v>29</v>
          </cell>
          <cell r="BA872">
            <v>8</v>
          </cell>
          <cell r="BB872" t="str">
            <v>On-Time/Early</v>
          </cell>
          <cell r="BC872" t="str">
            <v/>
          </cell>
          <cell r="BJ872">
            <v>41324</v>
          </cell>
          <cell r="BK872">
            <v>41331</v>
          </cell>
          <cell r="BL872">
            <v>41321</v>
          </cell>
          <cell r="BM872">
            <v>41345</v>
          </cell>
          <cell r="BN872">
            <v>41362</v>
          </cell>
          <cell r="BO872">
            <v>41369</v>
          </cell>
          <cell r="BP872" t="str">
            <v>X</v>
          </cell>
          <cell r="BQ872" t="str">
            <v>X</v>
          </cell>
          <cell r="BR872" t="str">
            <v>X</v>
          </cell>
          <cell r="BS872" t="str">
            <v>X</v>
          </cell>
          <cell r="BT872" t="str">
            <v>X</v>
          </cell>
          <cell r="BU872" t="str">
            <v>X</v>
          </cell>
          <cell r="BV872" t="str">
            <v>X</v>
          </cell>
          <cell r="BZ872" t="str">
            <v>X</v>
          </cell>
          <cell r="CA872" t="str">
            <v>X</v>
          </cell>
          <cell r="CB872" t="str">
            <v>X</v>
          </cell>
          <cell r="CC872">
            <v>1</v>
          </cell>
        </row>
        <row r="873">
          <cell r="B873" t="str">
            <v>A2243264-01</v>
          </cell>
          <cell r="C873" t="str">
            <v>OEC MOTIVA</v>
          </cell>
          <cell r="D873" t="str">
            <v>Setelin</v>
          </cell>
          <cell r="E873">
            <v>0</v>
          </cell>
          <cell r="F873" t="str">
            <v>-</v>
          </cell>
          <cell r="H873" t="str">
            <v>Nancy</v>
          </cell>
          <cell r="I873" t="str">
            <v>6015801</v>
          </cell>
          <cell r="J873" t="str">
            <v>439PU9736</v>
          </cell>
          <cell r="M873">
            <v>1</v>
          </cell>
          <cell r="N873" t="str">
            <v>CONV</v>
          </cell>
          <cell r="O873">
            <v>38833</v>
          </cell>
          <cell r="P873" t="str">
            <v>-</v>
          </cell>
          <cell r="Q873" t="str">
            <v>CPX</v>
          </cell>
          <cell r="R873" t="str">
            <v>P4</v>
          </cell>
          <cell r="S873" t="str">
            <v>N</v>
          </cell>
          <cell r="T873" t="str">
            <v>N</v>
          </cell>
          <cell r="U873">
            <v>41312</v>
          </cell>
          <cell r="V873">
            <v>41317</v>
          </cell>
          <cell r="W873">
            <v>41348</v>
          </cell>
          <cell r="X873">
            <v>41348</v>
          </cell>
          <cell r="Y873">
            <v>41312</v>
          </cell>
          <cell r="Z873">
            <v>41324</v>
          </cell>
          <cell r="AA873">
            <v>41324</v>
          </cell>
          <cell r="AB873">
            <v>41319</v>
          </cell>
          <cell r="AC873">
            <v>41348</v>
          </cell>
          <cell r="AD873">
            <v>41348</v>
          </cell>
          <cell r="AE873">
            <v>41325</v>
          </cell>
          <cell r="AF873">
            <v>41326</v>
          </cell>
          <cell r="AH873">
            <v>41318</v>
          </cell>
          <cell r="AI873" t="str">
            <v>-</v>
          </cell>
          <cell r="AJ873">
            <v>8</v>
          </cell>
          <cell r="AK873">
            <v>4.4285714285714288</v>
          </cell>
          <cell r="AL873">
            <v>41312</v>
          </cell>
          <cell r="AN873">
            <v>0</v>
          </cell>
          <cell r="AR873">
            <v>41319</v>
          </cell>
          <cell r="AS873">
            <v>41319</v>
          </cell>
          <cell r="AT873" t="str">
            <v>Parks</v>
          </cell>
          <cell r="AV873">
            <v>41326</v>
          </cell>
          <cell r="AX873">
            <v>41331</v>
          </cell>
          <cell r="AY873">
            <v>41346</v>
          </cell>
          <cell r="AZ873">
            <v>29</v>
          </cell>
          <cell r="BA873">
            <v>8</v>
          </cell>
          <cell r="BB873" t="str">
            <v>On-Time/Early</v>
          </cell>
          <cell r="BC873" t="str">
            <v/>
          </cell>
          <cell r="BJ873">
            <v>41324</v>
          </cell>
          <cell r="BK873">
            <v>41331</v>
          </cell>
          <cell r="BL873">
            <v>41321</v>
          </cell>
          <cell r="BM873">
            <v>41345</v>
          </cell>
          <cell r="BN873">
            <v>41362</v>
          </cell>
          <cell r="BO873">
            <v>41369</v>
          </cell>
          <cell r="BP873" t="str">
            <v>X</v>
          </cell>
          <cell r="BQ873" t="str">
            <v>X</v>
          </cell>
          <cell r="BR873" t="str">
            <v>X</v>
          </cell>
          <cell r="BS873" t="str">
            <v>X</v>
          </cell>
          <cell r="BT873" t="str">
            <v>X</v>
          </cell>
          <cell r="BU873" t="str">
            <v>X</v>
          </cell>
          <cell r="BV873" t="str">
            <v>X</v>
          </cell>
          <cell r="BZ873" t="str">
            <v>X</v>
          </cell>
          <cell r="CA873" t="str">
            <v>X</v>
          </cell>
          <cell r="CB873" t="str">
            <v>X</v>
          </cell>
          <cell r="CC873">
            <v>1</v>
          </cell>
        </row>
        <row r="874">
          <cell r="B874" t="str">
            <v>A2230805-01</v>
          </cell>
          <cell r="C874" t="str">
            <v xml:space="preserve">Phillips66/WRB Refining </v>
          </cell>
          <cell r="D874" t="str">
            <v>Kanous</v>
          </cell>
          <cell r="E874">
            <v>0</v>
          </cell>
          <cell r="F874" t="str">
            <v>Miller</v>
          </cell>
          <cell r="G874" t="str">
            <v>-</v>
          </cell>
          <cell r="H874" t="str">
            <v>Madeleine</v>
          </cell>
          <cell r="I874" t="str">
            <v>3000311961</v>
          </cell>
          <cell r="J874" t="str">
            <v>P90022R3</v>
          </cell>
          <cell r="M874">
            <v>1</v>
          </cell>
          <cell r="N874" t="str">
            <v>LMV801</v>
          </cell>
          <cell r="O874">
            <v>23589</v>
          </cell>
          <cell r="Q874" t="str">
            <v>FLT</v>
          </cell>
          <cell r="R874" t="str">
            <v>PB</v>
          </cell>
          <cell r="S874" t="str">
            <v>N</v>
          </cell>
          <cell r="T874" t="str">
            <v>N</v>
          </cell>
          <cell r="U874">
            <v>41282</v>
          </cell>
          <cell r="V874">
            <v>41283</v>
          </cell>
          <cell r="W874">
            <v>41379</v>
          </cell>
          <cell r="X874">
            <v>41348</v>
          </cell>
          <cell r="Y874">
            <v>41282</v>
          </cell>
          <cell r="Z874">
            <v>41290</v>
          </cell>
          <cell r="AA874">
            <v>41290</v>
          </cell>
          <cell r="AB874">
            <v>41290</v>
          </cell>
          <cell r="AC874">
            <v>41236</v>
          </cell>
          <cell r="AD874">
            <v>41250</v>
          </cell>
          <cell r="AE874">
            <v>41324</v>
          </cell>
          <cell r="AF874">
            <v>41327</v>
          </cell>
          <cell r="AH874">
            <v>41318</v>
          </cell>
          <cell r="AI874" t="str">
            <v>-</v>
          </cell>
          <cell r="AJ874">
            <v>33</v>
          </cell>
          <cell r="AK874">
            <v>9.2857142857142865</v>
          </cell>
          <cell r="AL874">
            <v>41282</v>
          </cell>
          <cell r="AM874">
            <v>41289</v>
          </cell>
          <cell r="AN874">
            <v>41289</v>
          </cell>
          <cell r="AO874">
            <v>41289</v>
          </cell>
          <cell r="AP874">
            <v>41283</v>
          </cell>
          <cell r="AR874">
            <v>41295</v>
          </cell>
          <cell r="AS874">
            <v>41296</v>
          </cell>
          <cell r="AV874">
            <v>41298</v>
          </cell>
          <cell r="AX874">
            <v>41303</v>
          </cell>
          <cell r="AY874">
            <v>41338</v>
          </cell>
          <cell r="AZ874">
            <v>55</v>
          </cell>
          <cell r="BA874">
            <v>12</v>
          </cell>
          <cell r="BB874" t="str">
            <v>On-Time/Early</v>
          </cell>
          <cell r="BC874" t="str">
            <v/>
          </cell>
          <cell r="BD874" t="str">
            <v>FCA</v>
          </cell>
          <cell r="BE874" t="str">
            <v>Arvada</v>
          </cell>
          <cell r="BF874" t="str">
            <v>Illinois</v>
          </cell>
          <cell r="BH874" t="str">
            <v>dk</v>
          </cell>
          <cell r="BJ874">
            <v>41290</v>
          </cell>
          <cell r="BK874">
            <v>41297</v>
          </cell>
          <cell r="BL874">
            <v>41299</v>
          </cell>
          <cell r="BM874">
            <v>41311</v>
          </cell>
          <cell r="BN874">
            <v>41362</v>
          </cell>
          <cell r="BO874">
            <v>41369</v>
          </cell>
          <cell r="BP874" t="str">
            <v>-</v>
          </cell>
          <cell r="BQ874" t="str">
            <v>-</v>
          </cell>
          <cell r="BR874" t="str">
            <v>X</v>
          </cell>
          <cell r="BS874" t="str">
            <v>-</v>
          </cell>
          <cell r="BT874" t="str">
            <v>-</v>
          </cell>
          <cell r="BU874" t="str">
            <v>X</v>
          </cell>
          <cell r="BV874" t="str">
            <v>X</v>
          </cell>
          <cell r="BZ874" t="str">
            <v>-</v>
          </cell>
          <cell r="CA874" t="str">
            <v>-</v>
          </cell>
          <cell r="CB874" t="str">
            <v>X</v>
          </cell>
          <cell r="CC874">
            <v>1</v>
          </cell>
        </row>
        <row r="875">
          <cell r="B875" t="str">
            <v>A2237128-01</v>
          </cell>
          <cell r="C875" t="str">
            <v>Pasadena Refining System</v>
          </cell>
          <cell r="D875" t="str">
            <v>McKechnie</v>
          </cell>
          <cell r="E875">
            <v>0</v>
          </cell>
          <cell r="F875" t="str">
            <v>Miller</v>
          </cell>
          <cell r="G875" t="str">
            <v>-</v>
          </cell>
          <cell r="H875" t="str">
            <v>Kursten</v>
          </cell>
          <cell r="I875" t="str">
            <v>048110</v>
          </cell>
          <cell r="J875" t="str">
            <v>P63P18-19</v>
          </cell>
          <cell r="M875">
            <v>1</v>
          </cell>
          <cell r="N875" t="str">
            <v>LMV322</v>
          </cell>
          <cell r="O875">
            <v>31856</v>
          </cell>
          <cell r="P875" t="str">
            <v>-</v>
          </cell>
          <cell r="Q875" t="str">
            <v>FLT</v>
          </cell>
          <cell r="R875" t="str">
            <v>PA</v>
          </cell>
          <cell r="S875" t="str">
            <v>N</v>
          </cell>
          <cell r="T875" t="str">
            <v>N</v>
          </cell>
          <cell r="U875">
            <v>41297</v>
          </cell>
          <cell r="V875">
            <v>41298</v>
          </cell>
          <cell r="W875">
            <v>41375</v>
          </cell>
          <cell r="X875">
            <v>41375</v>
          </cell>
          <cell r="Y875">
            <v>41297</v>
          </cell>
          <cell r="Z875">
            <v>41305</v>
          </cell>
          <cell r="AA875">
            <v>41305</v>
          </cell>
          <cell r="AB875">
            <v>41305</v>
          </cell>
          <cell r="AC875">
            <v>41263</v>
          </cell>
          <cell r="AD875">
            <v>41277</v>
          </cell>
          <cell r="AE875">
            <v>41327</v>
          </cell>
          <cell r="AF875">
            <v>41330</v>
          </cell>
          <cell r="AH875">
            <v>41345</v>
          </cell>
          <cell r="AI875" t="str">
            <v>-</v>
          </cell>
          <cell r="AJ875">
            <v>23</v>
          </cell>
          <cell r="AK875">
            <v>11</v>
          </cell>
          <cell r="AL875">
            <v>41297</v>
          </cell>
          <cell r="AR875">
            <v>41323</v>
          </cell>
          <cell r="AS875">
            <v>41323</v>
          </cell>
          <cell r="AT875" t="str">
            <v>Parks</v>
          </cell>
          <cell r="AV875">
            <v>41326</v>
          </cell>
          <cell r="AX875">
            <v>41334</v>
          </cell>
          <cell r="AY875">
            <v>41355</v>
          </cell>
          <cell r="AZ875">
            <v>57</v>
          </cell>
          <cell r="BA875">
            <v>21</v>
          </cell>
          <cell r="BB875" t="str">
            <v>On-Time/Early</v>
          </cell>
          <cell r="BC875" t="str">
            <v/>
          </cell>
          <cell r="BD875" t="str">
            <v>DAP</v>
          </cell>
          <cell r="BE875" t="str">
            <v>DESTINATION</v>
          </cell>
          <cell r="BF875" t="str">
            <v>USA</v>
          </cell>
          <cell r="BH875" t="str">
            <v>DI</v>
          </cell>
          <cell r="BI875" t="str">
            <v>UCC</v>
          </cell>
          <cell r="BJ875">
            <v>41305</v>
          </cell>
          <cell r="BK875">
            <v>41312</v>
          </cell>
          <cell r="BL875">
            <v>41312</v>
          </cell>
          <cell r="BM875">
            <v>41326</v>
          </cell>
          <cell r="BN875">
            <v>41389</v>
          </cell>
          <cell r="BO875">
            <v>41396</v>
          </cell>
          <cell r="BP875" t="str">
            <v>-</v>
          </cell>
          <cell r="BQ875" t="str">
            <v>-</v>
          </cell>
          <cell r="BR875" t="str">
            <v>-</v>
          </cell>
          <cell r="BS875" t="str">
            <v>-</v>
          </cell>
          <cell r="BT875" t="str">
            <v>-</v>
          </cell>
          <cell r="BU875">
            <v>41365</v>
          </cell>
          <cell r="BV875">
            <v>41365</v>
          </cell>
          <cell r="BZ875" t="str">
            <v>-</v>
          </cell>
          <cell r="CA875" t="str">
            <v>-</v>
          </cell>
          <cell r="CB875" t="str">
            <v>X</v>
          </cell>
          <cell r="CC875">
            <v>1</v>
          </cell>
        </row>
        <row r="876">
          <cell r="B876" t="str">
            <v>A2226463-01</v>
          </cell>
          <cell r="C876" t="str">
            <v>Braskem</v>
          </cell>
          <cell r="D876" t="str">
            <v>Lothe</v>
          </cell>
          <cell r="E876">
            <v>0</v>
          </cell>
          <cell r="F876" t="str">
            <v>Collins</v>
          </cell>
          <cell r="H876" t="str">
            <v>Pam</v>
          </cell>
          <cell r="I876" t="str">
            <v>4500944252</v>
          </cell>
          <cell r="J876" t="str">
            <v>G-301S</v>
          </cell>
          <cell r="M876">
            <v>1</v>
          </cell>
          <cell r="N876" t="str">
            <v>LMV313</v>
          </cell>
          <cell r="O876">
            <v>75296</v>
          </cell>
          <cell r="P876" t="str">
            <v>PP</v>
          </cell>
          <cell r="Q876" t="str">
            <v>MCPX</v>
          </cell>
          <cell r="R876" t="str">
            <v>PB</v>
          </cell>
          <cell r="S876" t="str">
            <v>N</v>
          </cell>
          <cell r="T876" t="str">
            <v>N</v>
          </cell>
          <cell r="V876">
            <v>41262</v>
          </cell>
          <cell r="W876">
            <v>41381</v>
          </cell>
          <cell r="X876">
            <v>41381</v>
          </cell>
          <cell r="Y876">
            <v>41262</v>
          </cell>
          <cell r="Z876">
            <v>41269</v>
          </cell>
          <cell r="AA876">
            <v>41269</v>
          </cell>
          <cell r="AB876">
            <v>41269</v>
          </cell>
          <cell r="AC876">
            <v>41269</v>
          </cell>
          <cell r="AD876">
            <v>41283</v>
          </cell>
          <cell r="AE876">
            <v>41327</v>
          </cell>
          <cell r="AF876">
            <v>41330</v>
          </cell>
          <cell r="AH876">
            <v>41351</v>
          </cell>
          <cell r="AI876" t="str">
            <v>-</v>
          </cell>
          <cell r="AJ876">
            <v>49</v>
          </cell>
          <cell r="AK876">
            <v>17</v>
          </cell>
          <cell r="AL876">
            <v>41262</v>
          </cell>
          <cell r="AM876" t="str">
            <v>-</v>
          </cell>
          <cell r="AN876">
            <v>41284</v>
          </cell>
          <cell r="AO876">
            <v>41290</v>
          </cell>
          <cell r="AP876">
            <v>41288</v>
          </cell>
          <cell r="AQ876">
            <v>41312</v>
          </cell>
          <cell r="AR876">
            <v>41319</v>
          </cell>
          <cell r="AS876">
            <v>41321</v>
          </cell>
          <cell r="AT876" t="str">
            <v>Kennedy</v>
          </cell>
          <cell r="AV876">
            <v>41327</v>
          </cell>
          <cell r="AX876">
            <v>41339</v>
          </cell>
          <cell r="AY876">
            <v>41360</v>
          </cell>
          <cell r="AZ876">
            <v>98</v>
          </cell>
          <cell r="BA876">
            <v>48</v>
          </cell>
          <cell r="BB876" t="str">
            <v>On-Time/Early</v>
          </cell>
          <cell r="BC876" t="str">
            <v>Late</v>
          </cell>
          <cell r="BD876" t="str">
            <v>EXW</v>
          </cell>
          <cell r="BE876" t="str">
            <v>Arvada</v>
          </cell>
          <cell r="BF876" t="str">
            <v>USA</v>
          </cell>
          <cell r="BH876" t="str">
            <v>DK</v>
          </cell>
          <cell r="BJ876">
            <v>41269</v>
          </cell>
          <cell r="BK876">
            <v>41276</v>
          </cell>
          <cell r="BL876">
            <v>41278</v>
          </cell>
          <cell r="BM876">
            <v>41290</v>
          </cell>
          <cell r="BN876">
            <v>41395</v>
          </cell>
          <cell r="BO876">
            <v>41402</v>
          </cell>
          <cell r="BP876" t="str">
            <v>-</v>
          </cell>
          <cell r="BQ876" t="str">
            <v>-</v>
          </cell>
          <cell r="BR876" t="str">
            <v>X</v>
          </cell>
          <cell r="BS876" t="str">
            <v>X</v>
          </cell>
          <cell r="BT876" t="str">
            <v>X</v>
          </cell>
          <cell r="BU876" t="str">
            <v>-</v>
          </cell>
          <cell r="BV876" t="str">
            <v>-</v>
          </cell>
          <cell r="BZ876" t="str">
            <v>X</v>
          </cell>
          <cell r="CA876" t="str">
            <v>X</v>
          </cell>
          <cell r="CB876" t="str">
            <v>X</v>
          </cell>
          <cell r="CC876">
            <v>1</v>
          </cell>
        </row>
        <row r="877">
          <cell r="B877" t="str">
            <v>H2229829-01-02</v>
          </cell>
          <cell r="C877" t="str">
            <v>SISA / NIIK ENG.</v>
          </cell>
          <cell r="D877" t="str">
            <v>Glynn</v>
          </cell>
          <cell r="E877">
            <v>0</v>
          </cell>
          <cell r="F877" t="str">
            <v>Voymas</v>
          </cell>
          <cell r="G877" t="str">
            <v>Voymas</v>
          </cell>
          <cell r="H877" t="str">
            <v>Nancy</v>
          </cell>
          <cell r="I877" t="str">
            <v>62844</v>
          </cell>
          <cell r="J877" t="str">
            <v>P-11373-SU</v>
          </cell>
          <cell r="M877">
            <v>2</v>
          </cell>
          <cell r="N877" t="str">
            <v>HMP5000</v>
          </cell>
          <cell r="O877">
            <v>980000</v>
          </cell>
          <cell r="P877" t="str">
            <v>PP</v>
          </cell>
          <cell r="Q877" t="str">
            <v>CPX</v>
          </cell>
          <cell r="R877" t="str">
            <v>HMP</v>
          </cell>
          <cell r="S877" t="str">
            <v>N</v>
          </cell>
          <cell r="T877" t="str">
            <v>N</v>
          </cell>
          <cell r="U877">
            <v>41277</v>
          </cell>
          <cell r="V877">
            <v>41281</v>
          </cell>
          <cell r="W877">
            <v>41544</v>
          </cell>
          <cell r="X877">
            <v>41565</v>
          </cell>
          <cell r="Y877">
            <v>41278</v>
          </cell>
          <cell r="Z877">
            <v>41288</v>
          </cell>
          <cell r="AA877">
            <v>41288</v>
          </cell>
          <cell r="AB877">
            <v>41288</v>
          </cell>
          <cell r="AC877">
            <v>41285</v>
          </cell>
          <cell r="AD877">
            <v>41313</v>
          </cell>
          <cell r="AE877">
            <v>41319</v>
          </cell>
          <cell r="AF877">
            <v>41333</v>
          </cell>
          <cell r="AH877">
            <v>41535</v>
          </cell>
          <cell r="AI877" t="str">
            <v>-</v>
          </cell>
          <cell r="AJ877">
            <v>39</v>
          </cell>
          <cell r="AK877">
            <v>40.571428571428569</v>
          </cell>
          <cell r="AL877">
            <v>41278</v>
          </cell>
          <cell r="AM877" t="str">
            <v>-</v>
          </cell>
          <cell r="AN877" t="str">
            <v>-</v>
          </cell>
          <cell r="AP877" t="str">
            <v>X</v>
          </cell>
          <cell r="AV877">
            <v>41400</v>
          </cell>
          <cell r="AX877">
            <v>41443</v>
          </cell>
          <cell r="AY877">
            <v>41575</v>
          </cell>
          <cell r="AZ877">
            <v>294</v>
          </cell>
          <cell r="BA877">
            <v>86</v>
          </cell>
          <cell r="BB877" t="str">
            <v>Late</v>
          </cell>
          <cell r="BC877" t="str">
            <v/>
          </cell>
          <cell r="BJ877">
            <v>41288</v>
          </cell>
          <cell r="BK877">
            <v>41295</v>
          </cell>
          <cell r="BL877">
            <v>41302</v>
          </cell>
          <cell r="BM877">
            <v>41309</v>
          </cell>
          <cell r="BN877">
            <v>41607</v>
          </cell>
          <cell r="BO877">
            <v>41614</v>
          </cell>
          <cell r="BP877" t="str">
            <v>X</v>
          </cell>
          <cell r="BQ877">
            <v>41305</v>
          </cell>
          <cell r="BR877" t="str">
            <v>5/14/2013 - NA</v>
          </cell>
          <cell r="BS877">
            <v>41305</v>
          </cell>
          <cell r="BT877">
            <v>41512</v>
          </cell>
          <cell r="BU877">
            <v>189</v>
          </cell>
          <cell r="BV877">
            <v>182</v>
          </cell>
          <cell r="BZ877">
            <v>41445</v>
          </cell>
          <cell r="CA877">
            <v>41556</v>
          </cell>
          <cell r="CC877">
            <v>1</v>
          </cell>
          <cell r="CD877" t="str">
            <v>Bare HMP - not a huge amount of data</v>
          </cell>
        </row>
        <row r="878">
          <cell r="B878" t="str">
            <v>A2228869-01</v>
          </cell>
          <cell r="C878" t="str">
            <v>Formosa Plastics</v>
          </cell>
          <cell r="D878" t="str">
            <v>Elkins</v>
          </cell>
          <cell r="E878">
            <v>0</v>
          </cell>
          <cell r="F878" t="str">
            <v>Boles</v>
          </cell>
          <cell r="H878" t="str">
            <v>Shara</v>
          </cell>
          <cell r="I878" t="str">
            <v>MVUCV6T000F34F34</v>
          </cell>
          <cell r="M878">
            <v>1</v>
          </cell>
          <cell r="N878" t="str">
            <v>LMV322</v>
          </cell>
          <cell r="O878">
            <v>58503</v>
          </cell>
          <cell r="Q878" t="str">
            <v>MCPX</v>
          </cell>
          <cell r="R878" t="str">
            <v>PD</v>
          </cell>
          <cell r="S878" t="str">
            <v>N</v>
          </cell>
          <cell r="T878" t="str">
            <v>N</v>
          </cell>
          <cell r="U878">
            <v>41242</v>
          </cell>
          <cell r="V878">
            <v>41277</v>
          </cell>
          <cell r="W878">
            <v>41400</v>
          </cell>
          <cell r="X878">
            <v>41400</v>
          </cell>
          <cell r="Y878">
            <v>41264</v>
          </cell>
          <cell r="Z878">
            <v>41284</v>
          </cell>
          <cell r="AA878">
            <v>41284</v>
          </cell>
          <cell r="AB878">
            <v>41284</v>
          </cell>
          <cell r="AC878">
            <v>41288</v>
          </cell>
          <cell r="AD878">
            <v>41302</v>
          </cell>
          <cell r="AE878">
            <v>41329</v>
          </cell>
          <cell r="AF878">
            <v>41333</v>
          </cell>
          <cell r="AH878">
            <v>41370</v>
          </cell>
          <cell r="AI878" t="str">
            <v>-</v>
          </cell>
          <cell r="AJ878">
            <v>41</v>
          </cell>
          <cell r="AK878">
            <v>17.571428571428573</v>
          </cell>
          <cell r="AL878">
            <v>41264</v>
          </cell>
          <cell r="AR878">
            <v>41316</v>
          </cell>
          <cell r="AS878">
            <v>41317</v>
          </cell>
          <cell r="AT878" t="str">
            <v>Tippet</v>
          </cell>
          <cell r="AV878">
            <v>41333</v>
          </cell>
          <cell r="AX878">
            <v>41341</v>
          </cell>
          <cell r="AY878">
            <v>41400</v>
          </cell>
          <cell r="AZ878">
            <v>123</v>
          </cell>
          <cell r="BA878">
            <v>41</v>
          </cell>
          <cell r="BB878" t="str">
            <v>On-Time/Early</v>
          </cell>
          <cell r="BC878" t="str">
            <v/>
          </cell>
          <cell r="BD878" t="str">
            <v>FOB</v>
          </cell>
          <cell r="BE878" t="str">
            <v>Point Comfort, TX</v>
          </cell>
          <cell r="BF878" t="str">
            <v>USA</v>
          </cell>
          <cell r="BH878" t="str">
            <v>DJ</v>
          </cell>
          <cell r="BI878">
            <v>2010</v>
          </cell>
          <cell r="BJ878">
            <v>41284</v>
          </cell>
          <cell r="BK878">
            <v>41291</v>
          </cell>
          <cell r="BL878">
            <v>41296</v>
          </cell>
          <cell r="BM878">
            <v>41305</v>
          </cell>
          <cell r="BN878">
            <v>41414</v>
          </cell>
          <cell r="BO878">
            <v>41421</v>
          </cell>
          <cell r="BP878" t="str">
            <v>X</v>
          </cell>
          <cell r="BQ878" t="str">
            <v>X</v>
          </cell>
          <cell r="BR878" t="str">
            <v>X</v>
          </cell>
          <cell r="BS878" t="str">
            <v>X</v>
          </cell>
          <cell r="BT878" t="str">
            <v>X</v>
          </cell>
          <cell r="BU878" t="str">
            <v>X</v>
          </cell>
          <cell r="BV878" t="str">
            <v>X</v>
          </cell>
          <cell r="BZ878" t="str">
            <v>X</v>
          </cell>
          <cell r="CA878" t="str">
            <v>X</v>
          </cell>
          <cell r="CB878" t="str">
            <v>X</v>
          </cell>
          <cell r="CC878">
            <v>1</v>
          </cell>
        </row>
        <row r="879">
          <cell r="B879" t="str">
            <v>A2246999-01-02</v>
          </cell>
          <cell r="C879" t="str">
            <v>OEC/Exxonmobil Beaumont Refining</v>
          </cell>
          <cell r="D879" t="str">
            <v>Wareham</v>
          </cell>
          <cell r="F879" t="str">
            <v>Miller</v>
          </cell>
          <cell r="G879" t="str">
            <v>-</v>
          </cell>
          <cell r="H879" t="str">
            <v>Kursten</v>
          </cell>
          <cell r="I879">
            <v>6016516</v>
          </cell>
          <cell r="J879" t="str">
            <v>P-8603/4</v>
          </cell>
          <cell r="K879">
            <v>0</v>
          </cell>
          <cell r="M879">
            <v>2</v>
          </cell>
          <cell r="N879" t="str">
            <v>LMV801</v>
          </cell>
          <cell r="O879">
            <v>68238</v>
          </cell>
          <cell r="P879" t="str">
            <v>-</v>
          </cell>
          <cell r="Q879" t="str">
            <v>FLT</v>
          </cell>
          <cell r="R879" t="str">
            <v>P8</v>
          </cell>
          <cell r="S879" t="str">
            <v>N</v>
          </cell>
          <cell r="T879" t="str">
            <v>Y</v>
          </cell>
          <cell r="U879">
            <v>41323</v>
          </cell>
          <cell r="V879">
            <v>41323</v>
          </cell>
          <cell r="W879">
            <v>41379</v>
          </cell>
          <cell r="X879">
            <v>41379</v>
          </cell>
          <cell r="Y879">
            <v>41323</v>
          </cell>
          <cell r="Z879">
            <v>41330</v>
          </cell>
          <cell r="AA879">
            <v>41330</v>
          </cell>
          <cell r="AB879">
            <v>41327</v>
          </cell>
          <cell r="AC879">
            <v>41379</v>
          </cell>
          <cell r="AD879">
            <v>41379</v>
          </cell>
          <cell r="AE879">
            <v>41332</v>
          </cell>
          <cell r="AF879">
            <v>41334</v>
          </cell>
          <cell r="AH879">
            <v>41349</v>
          </cell>
          <cell r="AI879" t="str">
            <v>-</v>
          </cell>
          <cell r="AJ879">
            <v>10</v>
          </cell>
          <cell r="AK879">
            <v>8</v>
          </cell>
          <cell r="AL879">
            <v>41323</v>
          </cell>
          <cell r="AM879" t="str">
            <v>-</v>
          </cell>
          <cell r="AN879" t="str">
            <v>-</v>
          </cell>
          <cell r="AO879">
            <v>41325</v>
          </cell>
          <cell r="AP879">
            <v>41325</v>
          </cell>
          <cell r="AR879">
            <v>41327</v>
          </cell>
          <cell r="AS879">
            <v>41340</v>
          </cell>
          <cell r="AT879" t="str">
            <v>Nelson</v>
          </cell>
          <cell r="AV879">
            <v>41340</v>
          </cell>
          <cell r="AX879">
            <v>41345</v>
          </cell>
          <cell r="AY879">
            <v>41361</v>
          </cell>
          <cell r="AZ879">
            <v>38</v>
          </cell>
          <cell r="BA879">
            <v>14</v>
          </cell>
          <cell r="BB879" t="str">
            <v>Late</v>
          </cell>
          <cell r="BC879" t="str">
            <v/>
          </cell>
          <cell r="BD879" t="str">
            <v>FCA</v>
          </cell>
          <cell r="BE879" t="str">
            <v>Arvada</v>
          </cell>
          <cell r="BF879" t="str">
            <v>USA</v>
          </cell>
          <cell r="BH879" t="str">
            <v>DI</v>
          </cell>
          <cell r="BJ879">
            <v>41330</v>
          </cell>
          <cell r="BK879">
            <v>41337</v>
          </cell>
          <cell r="BL879">
            <v>41329</v>
          </cell>
          <cell r="BM879">
            <v>41351</v>
          </cell>
          <cell r="BN879">
            <v>41393</v>
          </cell>
          <cell r="BO879">
            <v>41400</v>
          </cell>
          <cell r="BP879" t="str">
            <v>-</v>
          </cell>
          <cell r="BQ879" t="str">
            <v>-</v>
          </cell>
          <cell r="BR879" t="str">
            <v>-</v>
          </cell>
          <cell r="BS879" t="str">
            <v>-</v>
          </cell>
          <cell r="BT879" t="str">
            <v>-</v>
          </cell>
          <cell r="BU879">
            <v>41369</v>
          </cell>
          <cell r="BV879">
            <v>41369</v>
          </cell>
          <cell r="BZ879" t="str">
            <v>-</v>
          </cell>
          <cell r="CA879" t="str">
            <v>-</v>
          </cell>
          <cell r="CB879" t="str">
            <v>X</v>
          </cell>
          <cell r="CC879">
            <v>1</v>
          </cell>
        </row>
        <row r="880">
          <cell r="B880" t="str">
            <v>C2158234-01</v>
          </cell>
          <cell r="C880" t="str">
            <v>Thomas Russell</v>
          </cell>
          <cell r="D880" t="str">
            <v>McKechnie</v>
          </cell>
          <cell r="E880">
            <v>0</v>
          </cell>
          <cell r="F880" t="str">
            <v>Miller</v>
          </cell>
          <cell r="G880" t="str">
            <v>-</v>
          </cell>
          <cell r="H880" t="str">
            <v>Kursten</v>
          </cell>
          <cell r="I880" t="str">
            <v>305-6</v>
          </cell>
          <cell r="J880" t="str">
            <v>C2141</v>
          </cell>
          <cell r="M880">
            <v>1</v>
          </cell>
          <cell r="N880" t="str">
            <v>LMC311P</v>
          </cell>
          <cell r="O880">
            <v>132795</v>
          </cell>
          <cell r="Q880" t="str">
            <v>FLT</v>
          </cell>
          <cell r="R880" t="str">
            <v>CA</v>
          </cell>
          <cell r="S880" t="str">
            <v>N</v>
          </cell>
          <cell r="T880" t="str">
            <v>N</v>
          </cell>
          <cell r="U880">
            <v>41089</v>
          </cell>
          <cell r="V880">
            <v>41089</v>
          </cell>
          <cell r="W880">
            <v>41395</v>
          </cell>
          <cell r="X880">
            <v>41390</v>
          </cell>
          <cell r="Y880">
            <v>41089</v>
          </cell>
          <cell r="Z880">
            <v>41096</v>
          </cell>
          <cell r="AA880">
            <v>41096</v>
          </cell>
          <cell r="AB880">
            <v>41103</v>
          </cell>
          <cell r="AC880">
            <v>41278</v>
          </cell>
          <cell r="AD880">
            <v>41292</v>
          </cell>
          <cell r="AE880">
            <v>41331</v>
          </cell>
          <cell r="AF880">
            <v>41335</v>
          </cell>
          <cell r="AH880">
            <v>41360</v>
          </cell>
          <cell r="AI880" t="str">
            <v>-</v>
          </cell>
          <cell r="AJ880">
            <v>176</v>
          </cell>
          <cell r="AK880">
            <v>43</v>
          </cell>
          <cell r="AL880" t="str">
            <v>-</v>
          </cell>
          <cell r="AM880">
            <v>41201</v>
          </cell>
          <cell r="AN880" t="str">
            <v>-</v>
          </cell>
          <cell r="AO880">
            <v>41201</v>
          </cell>
          <cell r="AP880">
            <v>41222</v>
          </cell>
          <cell r="AV880">
            <v>41312</v>
          </cell>
          <cell r="AX880">
            <v>41313</v>
          </cell>
          <cell r="AY880">
            <v>41381</v>
          </cell>
          <cell r="AZ880">
            <v>292</v>
          </cell>
          <cell r="BA880">
            <v>160</v>
          </cell>
          <cell r="BB880" t="str">
            <v>On-Time/Early</v>
          </cell>
          <cell r="BC880" t="str">
            <v/>
          </cell>
          <cell r="BJ880">
            <v>41096</v>
          </cell>
          <cell r="BK880">
            <v>41103</v>
          </cell>
          <cell r="BL880">
            <v>41110</v>
          </cell>
          <cell r="BM880">
            <v>41117</v>
          </cell>
          <cell r="BN880">
            <v>41404</v>
          </cell>
          <cell r="BO880">
            <v>41411</v>
          </cell>
          <cell r="BP880" t="str">
            <v>-</v>
          </cell>
          <cell r="BQ880" t="str">
            <v>-</v>
          </cell>
          <cell r="BR880" t="str">
            <v>-</v>
          </cell>
          <cell r="BS880" t="str">
            <v>-</v>
          </cell>
          <cell r="BT880" t="str">
            <v>-</v>
          </cell>
          <cell r="BU880" t="str">
            <v>5/113</v>
          </cell>
          <cell r="BV880">
            <v>41395</v>
          </cell>
          <cell r="BZ880" t="str">
            <v>-</v>
          </cell>
          <cell r="CA880" t="str">
            <v>-</v>
          </cell>
          <cell r="CB880" t="str">
            <v>X</v>
          </cell>
          <cell r="CC880">
            <v>1</v>
          </cell>
        </row>
        <row r="881">
          <cell r="B881" t="str">
            <v>A2249310-01</v>
          </cell>
          <cell r="C881" t="str">
            <v>Delta Process / ExxonMobil</v>
          </cell>
          <cell r="D881" t="str">
            <v>Kennedy</v>
          </cell>
          <cell r="F881" t="str">
            <v>Miller</v>
          </cell>
          <cell r="G881" t="str">
            <v>-</v>
          </cell>
          <cell r="H881" t="str">
            <v>Kursten</v>
          </cell>
          <cell r="I881" t="str">
            <v>083977</v>
          </cell>
          <cell r="J881" t="str">
            <v>TBD</v>
          </cell>
          <cell r="M881">
            <v>2</v>
          </cell>
          <cell r="N881" t="str">
            <v>CONV</v>
          </cell>
          <cell r="O881">
            <v>25716</v>
          </cell>
          <cell r="P881" t="str">
            <v>-</v>
          </cell>
          <cell r="Q881" t="str">
            <v>FLT</v>
          </cell>
          <cell r="R881" t="str">
            <v>P4</v>
          </cell>
          <cell r="S881" t="str">
            <v>N</v>
          </cell>
          <cell r="T881" t="str">
            <v>Y</v>
          </cell>
          <cell r="U881">
            <v>41326</v>
          </cell>
          <cell r="V881">
            <v>41330</v>
          </cell>
          <cell r="W881">
            <v>41359</v>
          </cell>
          <cell r="X881">
            <v>41359</v>
          </cell>
          <cell r="Y881">
            <v>41327</v>
          </cell>
          <cell r="Z881">
            <v>41337</v>
          </cell>
          <cell r="AA881">
            <v>41337</v>
          </cell>
          <cell r="AB881">
            <v>41332</v>
          </cell>
          <cell r="AC881">
            <v>41359</v>
          </cell>
          <cell r="AD881">
            <v>41359</v>
          </cell>
          <cell r="AE881">
            <v>41336</v>
          </cell>
          <cell r="AF881">
            <v>41337</v>
          </cell>
          <cell r="AH881">
            <v>41329</v>
          </cell>
          <cell r="AI881" t="str">
            <v>-</v>
          </cell>
          <cell r="AJ881">
            <v>6</v>
          </cell>
          <cell r="AK881">
            <v>4.1428571428571432</v>
          </cell>
          <cell r="AL881">
            <v>41330</v>
          </cell>
          <cell r="AM881" t="str">
            <v>-</v>
          </cell>
          <cell r="AN881" t="str">
            <v>-</v>
          </cell>
          <cell r="AO881" t="str">
            <v>-</v>
          </cell>
          <cell r="AV881">
            <v>41331</v>
          </cell>
          <cell r="AX881">
            <v>41333</v>
          </cell>
          <cell r="AY881">
            <v>41344</v>
          </cell>
          <cell r="AZ881">
            <v>14</v>
          </cell>
          <cell r="BA881">
            <v>2</v>
          </cell>
          <cell r="BB881" t="str">
            <v>On-Time/Early</v>
          </cell>
          <cell r="BC881" t="str">
            <v/>
          </cell>
          <cell r="BD881" t="str">
            <v>FCA</v>
          </cell>
          <cell r="BE881" t="str">
            <v>Arvada</v>
          </cell>
          <cell r="BF881" t="str">
            <v>USA</v>
          </cell>
          <cell r="BH881" t="str">
            <v>DI</v>
          </cell>
          <cell r="BJ881">
            <v>41337</v>
          </cell>
          <cell r="BK881">
            <v>41344</v>
          </cell>
          <cell r="BL881">
            <v>41334</v>
          </cell>
          <cell r="BM881">
            <v>41358</v>
          </cell>
          <cell r="BN881">
            <v>41373</v>
          </cell>
          <cell r="BO881">
            <v>41380</v>
          </cell>
          <cell r="BP881" t="str">
            <v>-</v>
          </cell>
          <cell r="BQ881" t="str">
            <v>-</v>
          </cell>
          <cell r="BR881" t="str">
            <v>-</v>
          </cell>
          <cell r="BS881" t="str">
            <v>-</v>
          </cell>
          <cell r="BT881" t="str">
            <v>-</v>
          </cell>
          <cell r="BU881">
            <v>41346</v>
          </cell>
          <cell r="BV881">
            <v>41346</v>
          </cell>
          <cell r="BZ881" t="str">
            <v>-</v>
          </cell>
          <cell r="CA881" t="str">
            <v>-</v>
          </cell>
          <cell r="CB881" t="str">
            <v>X</v>
          </cell>
          <cell r="CC881">
            <v>1</v>
          </cell>
        </row>
        <row r="882">
          <cell r="B882" t="str">
            <v>C2245071-01</v>
          </cell>
          <cell r="C882" t="str">
            <v>SEC Energy Products &amp; Services</v>
          </cell>
          <cell r="D882" t="str">
            <v>Kanous</v>
          </cell>
          <cell r="E882">
            <v>0</v>
          </cell>
          <cell r="F882" t="str">
            <v>Miller</v>
          </cell>
          <cell r="G882" t="str">
            <v>-</v>
          </cell>
          <cell r="H882" t="str">
            <v>Kursten</v>
          </cell>
          <cell r="I882" t="str">
            <v>38976</v>
          </cell>
          <cell r="J882" t="str">
            <v>PS62835</v>
          </cell>
          <cell r="M882">
            <v>1</v>
          </cell>
          <cell r="N882" t="str">
            <v>LMC311P</v>
          </cell>
          <cell r="O882">
            <v>104783</v>
          </cell>
          <cell r="P882" t="str">
            <v>-</v>
          </cell>
          <cell r="Q882" t="str">
            <v>FLT</v>
          </cell>
          <cell r="R882" t="str">
            <v>CA</v>
          </cell>
          <cell r="S882" t="str">
            <v>N</v>
          </cell>
          <cell r="T882" t="str">
            <v>N</v>
          </cell>
          <cell r="U882">
            <v>41311</v>
          </cell>
          <cell r="V882">
            <v>41318</v>
          </cell>
          <cell r="W882">
            <v>41395</v>
          </cell>
          <cell r="X882">
            <v>41395</v>
          </cell>
          <cell r="Y882">
            <v>41312</v>
          </cell>
          <cell r="Z882">
            <v>41325</v>
          </cell>
          <cell r="AA882">
            <v>41325</v>
          </cell>
          <cell r="AB882">
            <v>41332</v>
          </cell>
          <cell r="AC882">
            <v>41283</v>
          </cell>
          <cell r="AD882">
            <v>41297</v>
          </cell>
          <cell r="AE882">
            <v>41333</v>
          </cell>
          <cell r="AF882">
            <v>41337</v>
          </cell>
          <cell r="AH882">
            <v>41365</v>
          </cell>
          <cell r="AI882" t="str">
            <v>-</v>
          </cell>
          <cell r="AJ882">
            <v>14</v>
          </cell>
          <cell r="AK882">
            <v>11</v>
          </cell>
          <cell r="AL882">
            <v>41312</v>
          </cell>
          <cell r="AM882" t="str">
            <v>-</v>
          </cell>
          <cell r="AN882" t="str">
            <v>-</v>
          </cell>
          <cell r="AV882">
            <v>41330</v>
          </cell>
          <cell r="AX882">
            <v>41337</v>
          </cell>
          <cell r="AY882">
            <v>41355</v>
          </cell>
          <cell r="AZ882">
            <v>37</v>
          </cell>
          <cell r="BA882">
            <v>9</v>
          </cell>
          <cell r="BB882" t="str">
            <v>On-Time/Early</v>
          </cell>
          <cell r="BC882" t="str">
            <v/>
          </cell>
          <cell r="BD882" t="str">
            <v>FCA</v>
          </cell>
          <cell r="BE882" t="str">
            <v>Arvada</v>
          </cell>
          <cell r="BF882" t="str">
            <v>USA</v>
          </cell>
          <cell r="BH882" t="str">
            <v>DI</v>
          </cell>
          <cell r="BJ882">
            <v>41325</v>
          </cell>
          <cell r="BK882">
            <v>41332</v>
          </cell>
          <cell r="BL882">
            <v>41339</v>
          </cell>
          <cell r="BM882">
            <v>41346</v>
          </cell>
          <cell r="BN882">
            <v>41409</v>
          </cell>
          <cell r="BO882">
            <v>41416</v>
          </cell>
          <cell r="BP882" t="str">
            <v>-</v>
          </cell>
          <cell r="BQ882" t="str">
            <v>-</v>
          </cell>
          <cell r="BR882" t="str">
            <v>-</v>
          </cell>
          <cell r="BS882" t="str">
            <v>-</v>
          </cell>
          <cell r="BT882" t="str">
            <v>-</v>
          </cell>
          <cell r="BU882">
            <v>41365</v>
          </cell>
          <cell r="BV882">
            <v>41365</v>
          </cell>
          <cell r="BZ882" t="str">
            <v>-</v>
          </cell>
          <cell r="CA882" t="str">
            <v>-</v>
          </cell>
          <cell r="CB882" t="str">
            <v>X</v>
          </cell>
          <cell r="CC882">
            <v>1</v>
          </cell>
        </row>
        <row r="883">
          <cell r="B883" t="str">
            <v>C2180352-01</v>
          </cell>
          <cell r="C883" t="str">
            <v>Exterran</v>
          </cell>
          <cell r="D883" t="str">
            <v>Gonzales</v>
          </cell>
          <cell r="E883">
            <v>0</v>
          </cell>
          <cell r="F883" t="str">
            <v>Miller</v>
          </cell>
          <cell r="G883" t="str">
            <v>-</v>
          </cell>
          <cell r="H883" t="str">
            <v>Kursten</v>
          </cell>
          <cell r="I883">
            <v>5379755</v>
          </cell>
          <cell r="J883" t="str">
            <v>C-111</v>
          </cell>
          <cell r="K883">
            <v>0</v>
          </cell>
          <cell r="L883" t="str">
            <v>Lothe</v>
          </cell>
          <cell r="M883">
            <v>1</v>
          </cell>
          <cell r="N883" t="str">
            <v>LMC331F</v>
          </cell>
          <cell r="O883">
            <v>185749</v>
          </cell>
          <cell r="P883" t="str">
            <v>PP</v>
          </cell>
          <cell r="Q883" t="str">
            <v>SFL</v>
          </cell>
          <cell r="R883" t="str">
            <v>CA</v>
          </cell>
          <cell r="S883" t="str">
            <v>N</v>
          </cell>
          <cell r="T883" t="str">
            <v>N</v>
          </cell>
          <cell r="V883">
            <v>41145</v>
          </cell>
          <cell r="W883">
            <v>41397</v>
          </cell>
          <cell r="X883">
            <v>41397</v>
          </cell>
          <cell r="Y883">
            <v>0</v>
          </cell>
          <cell r="Z883">
            <v>41152</v>
          </cell>
          <cell r="AA883">
            <v>41152</v>
          </cell>
          <cell r="AB883">
            <v>41159</v>
          </cell>
          <cell r="AC883">
            <v>41285</v>
          </cell>
          <cell r="AD883">
            <v>41299</v>
          </cell>
          <cell r="AE883">
            <v>41333</v>
          </cell>
          <cell r="AF883">
            <v>41337</v>
          </cell>
          <cell r="AH883">
            <v>41367</v>
          </cell>
          <cell r="AI883" t="str">
            <v>-</v>
          </cell>
          <cell r="AJ883">
            <v>137</v>
          </cell>
          <cell r="AK883">
            <v>36</v>
          </cell>
          <cell r="AL883">
            <v>41281</v>
          </cell>
          <cell r="AM883" t="str">
            <v>x</v>
          </cell>
          <cell r="AN883" t="str">
            <v>-</v>
          </cell>
          <cell r="AO883">
            <v>41282</v>
          </cell>
          <cell r="AP883" t="str">
            <v>x</v>
          </cell>
          <cell r="AQ883" t="str">
            <v>x</v>
          </cell>
          <cell r="AR883">
            <v>41282</v>
          </cell>
          <cell r="AS883">
            <v>41295</v>
          </cell>
          <cell r="AV883">
            <v>41296</v>
          </cell>
          <cell r="AX883">
            <v>41297</v>
          </cell>
          <cell r="AY883">
            <v>41376</v>
          </cell>
          <cell r="AZ883">
            <v>231</v>
          </cell>
          <cell r="BA883">
            <v>108</v>
          </cell>
          <cell r="BB883" t="str">
            <v>On-Time/Early</v>
          </cell>
          <cell r="BC883" t="str">
            <v>Late</v>
          </cell>
          <cell r="BD883" t="str">
            <v>FOB</v>
          </cell>
          <cell r="BE883" t="str">
            <v>Arvada</v>
          </cell>
          <cell r="BF883" t="str">
            <v>USA</v>
          </cell>
          <cell r="BH883" t="str">
            <v>SI</v>
          </cell>
          <cell r="BJ883">
            <v>41152</v>
          </cell>
          <cell r="BK883">
            <v>41159</v>
          </cell>
          <cell r="BL883">
            <v>41166</v>
          </cell>
          <cell r="BM883">
            <v>41173</v>
          </cell>
          <cell r="BN883">
            <v>41411</v>
          </cell>
          <cell r="BO883">
            <v>41418</v>
          </cell>
          <cell r="BP883" t="str">
            <v>-</v>
          </cell>
          <cell r="BQ883" t="str">
            <v>-</v>
          </cell>
          <cell r="BR883" t="str">
            <v>X</v>
          </cell>
          <cell r="BS883" t="str">
            <v>-</v>
          </cell>
          <cell r="BT883" t="str">
            <v>-</v>
          </cell>
          <cell r="BU883">
            <v>41395</v>
          </cell>
          <cell r="BV883">
            <v>41395</v>
          </cell>
          <cell r="BZ883" t="str">
            <v>-</v>
          </cell>
          <cell r="CA883" t="str">
            <v>-</v>
          </cell>
          <cell r="CB883" t="str">
            <v>X</v>
          </cell>
          <cell r="CC883">
            <v>1</v>
          </cell>
        </row>
        <row r="884">
          <cell r="B884" t="str">
            <v>C2176568-01</v>
          </cell>
          <cell r="C884" t="str">
            <v>Exterran</v>
          </cell>
          <cell r="D884" t="str">
            <v>Mallet</v>
          </cell>
          <cell r="E884">
            <v>0</v>
          </cell>
          <cell r="F884" t="str">
            <v>Miller</v>
          </cell>
          <cell r="G884" t="str">
            <v>-</v>
          </cell>
          <cell r="H884" t="str">
            <v>Kursten</v>
          </cell>
          <cell r="I884">
            <v>5379362</v>
          </cell>
          <cell r="J884" t="str">
            <v>C-1111/US-107214</v>
          </cell>
          <cell r="K884">
            <v>0</v>
          </cell>
          <cell r="M884">
            <v>1</v>
          </cell>
          <cell r="N884" t="str">
            <v>LMC-313</v>
          </cell>
          <cell r="O884">
            <v>244949</v>
          </cell>
          <cell r="P884" t="str">
            <v>PP</v>
          </cell>
          <cell r="Q884" t="str">
            <v>FLT</v>
          </cell>
          <cell r="R884" t="str">
            <v>CA</v>
          </cell>
          <cell r="S884" t="str">
            <v>N</v>
          </cell>
          <cell r="T884" t="str">
            <v>N</v>
          </cell>
          <cell r="U884">
            <v>41136</v>
          </cell>
          <cell r="V884">
            <v>41136</v>
          </cell>
          <cell r="W884">
            <v>41397</v>
          </cell>
          <cell r="X884">
            <v>41397</v>
          </cell>
          <cell r="Y884">
            <v>41136</v>
          </cell>
          <cell r="Z884">
            <v>41143</v>
          </cell>
          <cell r="AA884">
            <v>41143</v>
          </cell>
          <cell r="AB884">
            <v>41150</v>
          </cell>
          <cell r="AC884">
            <v>41285</v>
          </cell>
          <cell r="AD884">
            <v>41299</v>
          </cell>
          <cell r="AE884">
            <v>41333</v>
          </cell>
          <cell r="AF884">
            <v>41337</v>
          </cell>
          <cell r="AH884">
            <v>41367</v>
          </cell>
          <cell r="AI884" t="str">
            <v>-</v>
          </cell>
          <cell r="AJ884">
            <v>144</v>
          </cell>
          <cell r="AK884">
            <v>37.285714285714285</v>
          </cell>
          <cell r="AR884">
            <v>41190</v>
          </cell>
          <cell r="AS884">
            <v>41330</v>
          </cell>
          <cell r="AV884">
            <v>41338</v>
          </cell>
          <cell r="AX884">
            <v>41344</v>
          </cell>
          <cell r="AY884">
            <v>41393</v>
          </cell>
          <cell r="AZ884">
            <v>257</v>
          </cell>
          <cell r="BA884">
            <v>145</v>
          </cell>
          <cell r="BB884" t="str">
            <v>Late</v>
          </cell>
          <cell r="BC884" t="str">
            <v/>
          </cell>
          <cell r="BD884" t="str">
            <v>FOB</v>
          </cell>
          <cell r="BE884" t="str">
            <v>Arvada</v>
          </cell>
          <cell r="BF884" t="str">
            <v>USA</v>
          </cell>
          <cell r="BH884" t="str">
            <v>SI</v>
          </cell>
          <cell r="BJ884">
            <v>41143</v>
          </cell>
          <cell r="BK884">
            <v>41150</v>
          </cell>
          <cell r="BL884">
            <v>41157</v>
          </cell>
          <cell r="BM884">
            <v>41164</v>
          </cell>
          <cell r="BN884">
            <v>41411</v>
          </cell>
          <cell r="BO884">
            <v>41418</v>
          </cell>
          <cell r="BP884" t="str">
            <v>-</v>
          </cell>
          <cell r="BQ884" t="str">
            <v>-</v>
          </cell>
          <cell r="BR884" t="str">
            <v>-</v>
          </cell>
          <cell r="BS884" t="str">
            <v>-</v>
          </cell>
          <cell r="BT884" t="str">
            <v>-</v>
          </cell>
          <cell r="BU884">
            <v>41395</v>
          </cell>
          <cell r="BV884">
            <v>41395</v>
          </cell>
          <cell r="BZ884" t="str">
            <v>-</v>
          </cell>
          <cell r="CA884" t="str">
            <v>-</v>
          </cell>
          <cell r="CB884" t="str">
            <v>X</v>
          </cell>
          <cell r="CC884">
            <v>1</v>
          </cell>
        </row>
        <row r="885">
          <cell r="B885" t="str">
            <v>C2227482-01-02</v>
          </cell>
          <cell r="C885" t="str">
            <v>Allied / Texstar</v>
          </cell>
          <cell r="D885" t="str">
            <v>Fox</v>
          </cell>
          <cell r="E885">
            <v>0</v>
          </cell>
          <cell r="F885" t="str">
            <v>Reichert</v>
          </cell>
          <cell r="H885" t="str">
            <v>Michelle</v>
          </cell>
          <cell r="I885" t="str">
            <v>212127-8</v>
          </cell>
          <cell r="J885" t="str">
            <v>K-301A/B</v>
          </cell>
          <cell r="M885">
            <v>2</v>
          </cell>
          <cell r="N885" t="str">
            <v>LMC341F</v>
          </cell>
          <cell r="O885">
            <v>641008</v>
          </cell>
          <cell r="P885" t="str">
            <v>PP</v>
          </cell>
          <cell r="Q885" t="str">
            <v>MCPX</v>
          </cell>
          <cell r="R885" t="str">
            <v>CB</v>
          </cell>
          <cell r="S885" t="str">
            <v>Y</v>
          </cell>
          <cell r="T885" t="str">
            <v>N</v>
          </cell>
          <cell r="U885">
            <v>41253</v>
          </cell>
          <cell r="V885">
            <v>41264</v>
          </cell>
          <cell r="W885">
            <v>41418</v>
          </cell>
          <cell r="X885">
            <v>41418</v>
          </cell>
          <cell r="Y885">
            <v>41261</v>
          </cell>
          <cell r="Z885">
            <v>41271</v>
          </cell>
          <cell r="AA885">
            <v>41271</v>
          </cell>
          <cell r="AB885">
            <v>41278</v>
          </cell>
          <cell r="AC885">
            <v>41306</v>
          </cell>
          <cell r="AD885">
            <v>41320</v>
          </cell>
          <cell r="AE885">
            <v>41335</v>
          </cell>
          <cell r="AF885">
            <v>41339</v>
          </cell>
          <cell r="AH885">
            <v>41388</v>
          </cell>
          <cell r="AI885" t="str">
            <v>-</v>
          </cell>
          <cell r="AJ885">
            <v>54</v>
          </cell>
          <cell r="AK885">
            <v>22</v>
          </cell>
          <cell r="AL885">
            <v>41261</v>
          </cell>
          <cell r="AM885">
            <v>41303</v>
          </cell>
          <cell r="AN885" t="str">
            <v>-</v>
          </cell>
          <cell r="AO885">
            <v>41303</v>
          </cell>
          <cell r="AP885">
            <v>41312</v>
          </cell>
          <cell r="AR885">
            <v>41340</v>
          </cell>
          <cell r="AS885">
            <v>41345</v>
          </cell>
          <cell r="AT885" t="str">
            <v>Kanous</v>
          </cell>
          <cell r="AV885">
            <v>41348</v>
          </cell>
          <cell r="AX885">
            <v>41358</v>
          </cell>
          <cell r="AY885">
            <v>41418</v>
          </cell>
          <cell r="AZ885">
            <v>154</v>
          </cell>
          <cell r="BA885">
            <v>61</v>
          </cell>
          <cell r="BB885" t="str">
            <v>Late</v>
          </cell>
          <cell r="BC885" t="str">
            <v/>
          </cell>
          <cell r="BD885" t="str">
            <v>FCA</v>
          </cell>
          <cell r="BE885" t="str">
            <v>Arvada</v>
          </cell>
          <cell r="BF885" t="str">
            <v>USA</v>
          </cell>
          <cell r="BH885" t="str">
            <v>DI</v>
          </cell>
          <cell r="BJ885">
            <v>41271</v>
          </cell>
          <cell r="BK885">
            <v>41278</v>
          </cell>
          <cell r="BL885">
            <v>41294</v>
          </cell>
          <cell r="BM885">
            <v>41292</v>
          </cell>
          <cell r="BN885">
            <v>41432</v>
          </cell>
          <cell r="BO885">
            <v>41439</v>
          </cell>
          <cell r="BP885" t="str">
            <v>-</v>
          </cell>
          <cell r="BQ885" t="str">
            <v>X</v>
          </cell>
          <cell r="BR885">
            <v>41387</v>
          </cell>
          <cell r="BS885" t="str">
            <v>X</v>
          </cell>
          <cell r="BT885" t="str">
            <v>X</v>
          </cell>
          <cell r="BU885">
            <v>41445</v>
          </cell>
          <cell r="BV885">
            <v>41450</v>
          </cell>
          <cell r="BZ885">
            <v>41401</v>
          </cell>
          <cell r="CA885" t="str">
            <v>-</v>
          </cell>
          <cell r="CB885" t="str">
            <v>X</v>
          </cell>
          <cell r="CC885">
            <v>1</v>
          </cell>
          <cell r="CD885" t="str">
            <v>FD &amp; AM has been submitted</v>
          </cell>
        </row>
        <row r="886">
          <cell r="B886" t="str">
            <v>C2158421-01</v>
          </cell>
          <cell r="C886" t="str">
            <v>Thomas Russell</v>
          </cell>
          <cell r="D886" t="str">
            <v>McKechnie</v>
          </cell>
          <cell r="E886">
            <v>0</v>
          </cell>
          <cell r="F886" t="str">
            <v>Miller</v>
          </cell>
          <cell r="G886" t="str">
            <v>-</v>
          </cell>
          <cell r="H886" t="str">
            <v>Madeleine</v>
          </cell>
          <cell r="I886" t="str">
            <v>292-12</v>
          </cell>
          <cell r="J886" t="str">
            <v>C-141</v>
          </cell>
          <cell r="L886" t="str">
            <v>Wesley</v>
          </cell>
          <cell r="M886">
            <v>1</v>
          </cell>
          <cell r="N886" t="str">
            <v>LMC311P</v>
          </cell>
          <cell r="O886">
            <v>131109</v>
          </cell>
          <cell r="Q886" t="str">
            <v>FLT</v>
          </cell>
          <cell r="R886" t="str">
            <v>CA</v>
          </cell>
          <cell r="S886" t="str">
            <v>N</v>
          </cell>
          <cell r="T886" t="str">
            <v>N</v>
          </cell>
          <cell r="U886">
            <v>41089</v>
          </cell>
          <cell r="V886">
            <v>41089</v>
          </cell>
          <cell r="W886">
            <v>41400</v>
          </cell>
          <cell r="X886">
            <v>41390</v>
          </cell>
          <cell r="Y886">
            <v>41089</v>
          </cell>
          <cell r="Z886">
            <v>41096</v>
          </cell>
          <cell r="AA886">
            <v>41096</v>
          </cell>
          <cell r="AB886">
            <v>41103</v>
          </cell>
          <cell r="AC886">
            <v>41278</v>
          </cell>
          <cell r="AD886">
            <v>41292</v>
          </cell>
          <cell r="AE886">
            <v>41336</v>
          </cell>
          <cell r="AF886">
            <v>41340</v>
          </cell>
          <cell r="AH886">
            <v>41360</v>
          </cell>
          <cell r="AI886" t="str">
            <v>-</v>
          </cell>
          <cell r="AJ886">
            <v>180</v>
          </cell>
          <cell r="AK886">
            <v>43</v>
          </cell>
          <cell r="AM886">
            <v>41205</v>
          </cell>
          <cell r="AN886" t="str">
            <v>-</v>
          </cell>
          <cell r="AO886">
            <v>41205</v>
          </cell>
          <cell r="AP886">
            <v>41206</v>
          </cell>
          <cell r="AQ886">
            <v>41233</v>
          </cell>
          <cell r="AR886">
            <v>41233</v>
          </cell>
          <cell r="AV886">
            <v>41242</v>
          </cell>
          <cell r="AX886">
            <v>41250</v>
          </cell>
          <cell r="AY886">
            <v>41390</v>
          </cell>
          <cell r="AZ886">
            <v>301</v>
          </cell>
          <cell r="BA886">
            <v>110</v>
          </cell>
          <cell r="BB886" t="str">
            <v>On-Time/Early</v>
          </cell>
          <cell r="BC886" t="str">
            <v>On-Time/Early</v>
          </cell>
          <cell r="BJ886">
            <v>41096</v>
          </cell>
          <cell r="BK886">
            <v>41103</v>
          </cell>
          <cell r="BL886">
            <v>41110</v>
          </cell>
          <cell r="BM886">
            <v>41117</v>
          </cell>
          <cell r="BN886">
            <v>41404</v>
          </cell>
          <cell r="BO886">
            <v>41411</v>
          </cell>
          <cell r="BP886" t="str">
            <v>-</v>
          </cell>
          <cell r="BQ886" t="str">
            <v>-</v>
          </cell>
          <cell r="BR886" t="str">
            <v>-</v>
          </cell>
          <cell r="BS886" t="str">
            <v>-</v>
          </cell>
          <cell r="BT886" t="str">
            <v>-</v>
          </cell>
          <cell r="BU886">
            <v>41403</v>
          </cell>
          <cell r="BV886">
            <v>41404</v>
          </cell>
          <cell r="BZ886" t="str">
            <v>-</v>
          </cell>
          <cell r="CA886" t="str">
            <v>-</v>
          </cell>
          <cell r="CB886" t="str">
            <v>X</v>
          </cell>
          <cell r="CC886">
            <v>1</v>
          </cell>
        </row>
        <row r="887">
          <cell r="B887" t="str">
            <v>C2215186-01</v>
          </cell>
          <cell r="C887" t="str">
            <v>Exterran</v>
          </cell>
          <cell r="D887" t="str">
            <v>McKechnie</v>
          </cell>
          <cell r="E887">
            <v>0</v>
          </cell>
          <cell r="F887" t="str">
            <v>Miller</v>
          </cell>
          <cell r="G887" t="str">
            <v>-</v>
          </cell>
          <cell r="H887" t="str">
            <v>Kursten</v>
          </cell>
          <cell r="I887" t="str">
            <v>5428784</v>
          </cell>
          <cell r="J887" t="str">
            <v>C-111</v>
          </cell>
          <cell r="M887">
            <v>1</v>
          </cell>
          <cell r="N887" t="str">
            <v>LMC311P</v>
          </cell>
          <cell r="O887">
            <v>139848</v>
          </cell>
          <cell r="P887" t="str">
            <v>PP</v>
          </cell>
          <cell r="Q887" t="str">
            <v>FLT</v>
          </cell>
          <cell r="R887" t="str">
            <v>CA</v>
          </cell>
          <cell r="S887" t="str">
            <v>N</v>
          </cell>
          <cell r="T887" t="str">
            <v>N</v>
          </cell>
          <cell r="U887">
            <v>41233</v>
          </cell>
          <cell r="V887">
            <v>41233</v>
          </cell>
          <cell r="W887">
            <v>41400</v>
          </cell>
          <cell r="X887">
            <v>41400</v>
          </cell>
          <cell r="Y887">
            <v>41233</v>
          </cell>
          <cell r="Z887">
            <v>41240</v>
          </cell>
          <cell r="AA887">
            <v>41240</v>
          </cell>
          <cell r="AB887">
            <v>41247</v>
          </cell>
          <cell r="AC887">
            <v>41288</v>
          </cell>
          <cell r="AD887">
            <v>41302</v>
          </cell>
          <cell r="AE887">
            <v>41336</v>
          </cell>
          <cell r="AF887">
            <v>41340</v>
          </cell>
          <cell r="AH887">
            <v>41370</v>
          </cell>
          <cell r="AI887" t="str">
            <v>-</v>
          </cell>
          <cell r="AJ887">
            <v>78</v>
          </cell>
          <cell r="AK887">
            <v>23.857142857142858</v>
          </cell>
          <cell r="AL887">
            <v>41233</v>
          </cell>
          <cell r="AM887">
            <v>41240</v>
          </cell>
          <cell r="AN887" t="str">
            <v>-</v>
          </cell>
          <cell r="AP887">
            <v>41240</v>
          </cell>
          <cell r="AQ887">
            <v>41248</v>
          </cell>
          <cell r="AR887">
            <v>41255</v>
          </cell>
          <cell r="AS887">
            <v>41302</v>
          </cell>
          <cell r="AT887" t="str">
            <v>Peters</v>
          </cell>
          <cell r="AV887">
            <v>41325</v>
          </cell>
          <cell r="AX887">
            <v>41338</v>
          </cell>
          <cell r="AY887">
            <v>41388</v>
          </cell>
          <cell r="AZ887">
            <v>155</v>
          </cell>
          <cell r="BA887">
            <v>67</v>
          </cell>
          <cell r="BB887" t="str">
            <v>On-Time/Early</v>
          </cell>
          <cell r="BC887" t="str">
            <v>On-Time/Early</v>
          </cell>
          <cell r="BJ887">
            <v>41240</v>
          </cell>
          <cell r="BK887">
            <v>41247</v>
          </cell>
          <cell r="BL887">
            <v>41254</v>
          </cell>
          <cell r="BM887">
            <v>41261</v>
          </cell>
          <cell r="BN887">
            <v>41414</v>
          </cell>
          <cell r="BO887">
            <v>41421</v>
          </cell>
          <cell r="BP887" t="str">
            <v>-</v>
          </cell>
          <cell r="BQ887" t="str">
            <v>-</v>
          </cell>
          <cell r="BR887" t="str">
            <v>-</v>
          </cell>
          <cell r="BS887" t="str">
            <v>-</v>
          </cell>
          <cell r="BT887" t="str">
            <v>-</v>
          </cell>
          <cell r="BU887">
            <v>41389</v>
          </cell>
          <cell r="BV887">
            <v>41389</v>
          </cell>
          <cell r="BZ887" t="str">
            <v>-</v>
          </cell>
          <cell r="CA887" t="str">
            <v>-</v>
          </cell>
          <cell r="CB887" t="str">
            <v>X</v>
          </cell>
          <cell r="CC887">
            <v>1</v>
          </cell>
        </row>
        <row r="888">
          <cell r="B888" t="str">
            <v>C2212249-01</v>
          </cell>
          <cell r="C888" t="str">
            <v>SISA / LUKOIL</v>
          </cell>
          <cell r="D888" t="str">
            <v>Broeckx</v>
          </cell>
          <cell r="E888">
            <v>0</v>
          </cell>
          <cell r="F888" t="str">
            <v>Igoe</v>
          </cell>
          <cell r="H888" t="str">
            <v>Suzy</v>
          </cell>
          <cell r="I888" t="str">
            <v>PO62094</v>
          </cell>
          <cell r="J888" t="str">
            <v>140-K4</v>
          </cell>
          <cell r="M888">
            <v>1</v>
          </cell>
          <cell r="N888" t="str">
            <v>LF2140CG</v>
          </cell>
          <cell r="O888">
            <v>653550</v>
          </cell>
          <cell r="P888" t="str">
            <v>PP</v>
          </cell>
          <cell r="Q888" t="str">
            <v>CPX</v>
          </cell>
          <cell r="R888" t="str">
            <v>Pinn/API</v>
          </cell>
          <cell r="S888" t="str">
            <v>Y</v>
          </cell>
          <cell r="T888" t="str">
            <v>N</v>
          </cell>
          <cell r="U888">
            <v>41211</v>
          </cell>
          <cell r="V888">
            <v>41226</v>
          </cell>
          <cell r="W888">
            <v>41537</v>
          </cell>
          <cell r="X888">
            <v>41570</v>
          </cell>
          <cell r="Y888">
            <v>41211</v>
          </cell>
          <cell r="Z888">
            <v>41233</v>
          </cell>
          <cell r="AA888">
            <v>41233</v>
          </cell>
          <cell r="AB888">
            <v>41240</v>
          </cell>
          <cell r="AC888">
            <v>41290</v>
          </cell>
          <cell r="AD888">
            <v>41318</v>
          </cell>
          <cell r="AE888">
            <v>41327</v>
          </cell>
          <cell r="AF888">
            <v>41341</v>
          </cell>
          <cell r="AH888">
            <v>41540</v>
          </cell>
          <cell r="AI888" t="str">
            <v>-</v>
          </cell>
          <cell r="AJ888">
            <v>84</v>
          </cell>
          <cell r="AK888">
            <v>49.142857142857146</v>
          </cell>
          <cell r="AL888">
            <v>41211</v>
          </cell>
          <cell r="AP888" t="str">
            <v>X</v>
          </cell>
          <cell r="AQ888" t="str">
            <v>X</v>
          </cell>
          <cell r="AV888">
            <v>41401</v>
          </cell>
          <cell r="AX888">
            <v>41424</v>
          </cell>
          <cell r="AY888">
            <v>41568</v>
          </cell>
          <cell r="AZ888">
            <v>342</v>
          </cell>
          <cell r="BA888">
            <v>126</v>
          </cell>
          <cell r="BB888" t="str">
            <v>Late</v>
          </cell>
          <cell r="BC888" t="str">
            <v>Late</v>
          </cell>
          <cell r="BD888" t="str">
            <v>EXW</v>
          </cell>
          <cell r="BE888" t="str">
            <v>Arvada</v>
          </cell>
          <cell r="BF888" t="str">
            <v>Russia</v>
          </cell>
          <cell r="BH888" t="str">
            <v>AC</v>
          </cell>
          <cell r="BI888">
            <v>2010</v>
          </cell>
          <cell r="BJ888">
            <v>41233</v>
          </cell>
          <cell r="BK888">
            <v>41240</v>
          </cell>
          <cell r="BL888">
            <v>41268</v>
          </cell>
          <cell r="BM888">
            <v>41254</v>
          </cell>
          <cell r="BN888">
            <v>41612</v>
          </cell>
          <cell r="BO888">
            <v>41619</v>
          </cell>
          <cell r="BP888" t="str">
            <v>X</v>
          </cell>
          <cell r="BQ888" t="str">
            <v>X</v>
          </cell>
          <cell r="BR888">
            <v>41323</v>
          </cell>
          <cell r="BS888" t="str">
            <v>X</v>
          </cell>
          <cell r="BT888" t="str">
            <v>X</v>
          </cell>
          <cell r="BU888">
            <v>184</v>
          </cell>
          <cell r="BV888">
            <v>177</v>
          </cell>
          <cell r="CC888">
            <v>1</v>
          </cell>
        </row>
        <row r="889">
          <cell r="B889" t="str">
            <v>A2181062-01-08</v>
          </cell>
          <cell r="C889" t="str">
            <v>Alstom Power Inc.</v>
          </cell>
          <cell r="D889" t="str">
            <v>Kanous</v>
          </cell>
          <cell r="E889">
            <v>0</v>
          </cell>
          <cell r="F889" t="str">
            <v>Miller</v>
          </cell>
          <cell r="G889" t="str">
            <v>-</v>
          </cell>
          <cell r="H889" t="str">
            <v>Madeleine</v>
          </cell>
          <cell r="I889">
            <v>4100171676</v>
          </cell>
          <cell r="J889">
            <v>0</v>
          </cell>
          <cell r="K889">
            <v>0</v>
          </cell>
          <cell r="L889">
            <v>0</v>
          </cell>
          <cell r="M889">
            <v>8</v>
          </cell>
          <cell r="N889" t="str">
            <v>LMV-331</v>
          </cell>
          <cell r="O889">
            <v>324744</v>
          </cell>
          <cell r="P889" t="str">
            <v>PP</v>
          </cell>
          <cell r="Q889" t="str">
            <v>FLT</v>
          </cell>
          <cell r="R889" t="str">
            <v>PA</v>
          </cell>
          <cell r="S889" t="str">
            <v>N</v>
          </cell>
          <cell r="T889" t="str">
            <v>N</v>
          </cell>
          <cell r="U889">
            <v>41148</v>
          </cell>
          <cell r="V889">
            <v>41148</v>
          </cell>
          <cell r="W889">
            <v>41387</v>
          </cell>
          <cell r="X889">
            <v>41362</v>
          </cell>
          <cell r="Y889">
            <v>41148</v>
          </cell>
          <cell r="Z889">
            <v>41155</v>
          </cell>
          <cell r="AA889">
            <v>41155</v>
          </cell>
          <cell r="AB889">
            <v>41155</v>
          </cell>
          <cell r="AC889">
            <v>41250</v>
          </cell>
          <cell r="AD889">
            <v>41264</v>
          </cell>
          <cell r="AE889">
            <v>41339</v>
          </cell>
          <cell r="AF889">
            <v>41342</v>
          </cell>
          <cell r="AG889">
            <v>0</v>
          </cell>
          <cell r="AH889">
            <v>41332</v>
          </cell>
          <cell r="AI889" t="str">
            <v>-</v>
          </cell>
          <cell r="AJ889">
            <v>140</v>
          </cell>
          <cell r="AK889">
            <v>30.571428571428573</v>
          </cell>
          <cell r="AR889">
            <v>41316</v>
          </cell>
          <cell r="AS889">
            <v>41319</v>
          </cell>
          <cell r="AT889" t="str">
            <v>Parks</v>
          </cell>
          <cell r="AV889">
            <v>41262</v>
          </cell>
          <cell r="AX889">
            <v>41264</v>
          </cell>
          <cell r="AY889">
            <v>41331</v>
          </cell>
          <cell r="AZ889">
            <v>183</v>
          </cell>
          <cell r="BA889">
            <v>83</v>
          </cell>
          <cell r="BB889" t="str">
            <v>On-Time/Early</v>
          </cell>
          <cell r="BC889" t="str">
            <v/>
          </cell>
          <cell r="BD889" t="str">
            <v>FOB</v>
          </cell>
          <cell r="BE889" t="str">
            <v>Arvada</v>
          </cell>
          <cell r="BF889" t="str">
            <v>USA</v>
          </cell>
          <cell r="BG889">
            <v>0</v>
          </cell>
          <cell r="BH889" t="str">
            <v>WG</v>
          </cell>
          <cell r="BJ889">
            <v>41155</v>
          </cell>
          <cell r="BK889">
            <v>41162</v>
          </cell>
          <cell r="BL889">
            <v>41162</v>
          </cell>
          <cell r="BM889">
            <v>41176</v>
          </cell>
          <cell r="BN889">
            <v>41376</v>
          </cell>
          <cell r="BO889">
            <v>41383</v>
          </cell>
          <cell r="BP889" t="str">
            <v>-</v>
          </cell>
          <cell r="BQ889" t="str">
            <v>-</v>
          </cell>
          <cell r="BR889" t="str">
            <v>-</v>
          </cell>
          <cell r="BS889" t="str">
            <v>-</v>
          </cell>
          <cell r="BT889" t="str">
            <v>-</v>
          </cell>
          <cell r="BU889">
            <v>41348</v>
          </cell>
          <cell r="BV889" t="str">
            <v>X</v>
          </cell>
          <cell r="BZ889" t="str">
            <v>-</v>
          </cell>
          <cell r="CA889" t="str">
            <v>-</v>
          </cell>
          <cell r="CB889" t="str">
            <v>X</v>
          </cell>
          <cell r="CC889">
            <v>1</v>
          </cell>
        </row>
        <row r="890">
          <cell r="B890" t="str">
            <v>C2210437-01</v>
          </cell>
          <cell r="C890" t="str">
            <v xml:space="preserve">UOP NZRC </v>
          </cell>
          <cell r="D890" t="str">
            <v>Setelin</v>
          </cell>
          <cell r="E890">
            <v>0</v>
          </cell>
          <cell r="F890" t="str">
            <v>Rossmiller</v>
          </cell>
          <cell r="H890" t="str">
            <v>Michelle</v>
          </cell>
          <cell r="I890" t="str">
            <v>4500477300</v>
          </cell>
          <cell r="J890" t="str">
            <v>K7203</v>
          </cell>
          <cell r="M890">
            <v>1</v>
          </cell>
          <cell r="N890" t="str">
            <v>LMC311F</v>
          </cell>
          <cell r="O890">
            <v>200007</v>
          </cell>
          <cell r="P890" t="str">
            <v>PP</v>
          </cell>
          <cell r="Q890" t="str">
            <v>CPX</v>
          </cell>
          <cell r="R890" t="str">
            <v>CC</v>
          </cell>
          <cell r="S890" t="str">
            <v>N</v>
          </cell>
          <cell r="T890" t="str">
            <v>N</v>
          </cell>
          <cell r="U890">
            <v>41218</v>
          </cell>
          <cell r="V890">
            <v>41220</v>
          </cell>
          <cell r="W890">
            <v>41438</v>
          </cell>
          <cell r="X890">
            <v>41438</v>
          </cell>
          <cell r="Y890">
            <v>41220</v>
          </cell>
          <cell r="Z890">
            <v>41227</v>
          </cell>
          <cell r="AA890">
            <v>41227</v>
          </cell>
          <cell r="AB890">
            <v>41234</v>
          </cell>
          <cell r="AC890">
            <v>41326</v>
          </cell>
          <cell r="AD890">
            <v>41340</v>
          </cell>
          <cell r="AE890">
            <v>41340</v>
          </cell>
          <cell r="AF890">
            <v>41344</v>
          </cell>
          <cell r="AH890">
            <v>41408</v>
          </cell>
          <cell r="AI890" t="str">
            <v>-</v>
          </cell>
          <cell r="AJ890">
            <v>89</v>
          </cell>
          <cell r="AK890">
            <v>31.142857142857142</v>
          </cell>
          <cell r="AL890">
            <v>41219</v>
          </cell>
          <cell r="AM890">
            <v>41225</v>
          </cell>
          <cell r="AN890">
            <v>41225</v>
          </cell>
          <cell r="AO890">
            <v>41226</v>
          </cell>
          <cell r="AR890">
            <v>41334</v>
          </cell>
          <cell r="AS890">
            <v>41344</v>
          </cell>
          <cell r="AT890" t="str">
            <v>Kaufmann</v>
          </cell>
          <cell r="AV890">
            <v>41344</v>
          </cell>
          <cell r="AX890">
            <v>41375</v>
          </cell>
          <cell r="AY890">
            <v>41450</v>
          </cell>
          <cell r="AZ890">
            <v>230</v>
          </cell>
          <cell r="BA890">
            <v>89</v>
          </cell>
          <cell r="BB890" t="str">
            <v>On-Time/Early</v>
          </cell>
          <cell r="BC890" t="str">
            <v/>
          </cell>
          <cell r="BJ890">
            <v>41227</v>
          </cell>
          <cell r="BK890">
            <v>41234</v>
          </cell>
          <cell r="BL890">
            <v>41250</v>
          </cell>
          <cell r="BM890">
            <v>41248</v>
          </cell>
          <cell r="BN890">
            <v>41452</v>
          </cell>
          <cell r="BO890">
            <v>41459</v>
          </cell>
          <cell r="BP890">
            <v>41226</v>
          </cell>
          <cell r="BQ890">
            <v>41233</v>
          </cell>
          <cell r="BR890">
            <v>41263</v>
          </cell>
          <cell r="BS890">
            <v>41316</v>
          </cell>
          <cell r="BT890">
            <v>41464</v>
          </cell>
          <cell r="BU890">
            <v>41499</v>
          </cell>
          <cell r="BV890">
            <v>41487</v>
          </cell>
          <cell r="BZ890">
            <v>41432</v>
          </cell>
          <cell r="CA890">
            <v>41345</v>
          </cell>
          <cell r="CB890" t="str">
            <v>X</v>
          </cell>
          <cell r="CC890">
            <v>1</v>
          </cell>
          <cell r="CD890" t="str">
            <v>FD approved 9/24/13</v>
          </cell>
        </row>
        <row r="891">
          <cell r="B891" t="str">
            <v>C2210437-02</v>
          </cell>
          <cell r="C891" t="str">
            <v xml:space="preserve">UOP NZRC </v>
          </cell>
          <cell r="D891" t="str">
            <v>Setelin</v>
          </cell>
          <cell r="E891">
            <v>0</v>
          </cell>
          <cell r="F891" t="str">
            <v>Rossmiller</v>
          </cell>
          <cell r="H891" t="str">
            <v>Michelle</v>
          </cell>
          <cell r="I891" t="str">
            <v>4500477300</v>
          </cell>
          <cell r="J891" t="str">
            <v>K7206</v>
          </cell>
          <cell r="M891">
            <v>1</v>
          </cell>
          <cell r="N891" t="str">
            <v>LMC311F</v>
          </cell>
          <cell r="O891">
            <v>210878</v>
          </cell>
          <cell r="P891" t="str">
            <v>PP</v>
          </cell>
          <cell r="Q891" t="str">
            <v>CPX</v>
          </cell>
          <cell r="R891" t="str">
            <v>CC</v>
          </cell>
          <cell r="S891" t="str">
            <v>N</v>
          </cell>
          <cell r="T891" t="str">
            <v>N</v>
          </cell>
          <cell r="U891">
            <v>41218</v>
          </cell>
          <cell r="V891">
            <v>41220</v>
          </cell>
          <cell r="W891">
            <v>41438</v>
          </cell>
          <cell r="X891">
            <v>41438</v>
          </cell>
          <cell r="Y891">
            <v>41220</v>
          </cell>
          <cell r="Z891">
            <v>41227</v>
          </cell>
          <cell r="AA891">
            <v>41227</v>
          </cell>
          <cell r="AB891">
            <v>41234</v>
          </cell>
          <cell r="AC891">
            <v>41326</v>
          </cell>
          <cell r="AD891">
            <v>41340</v>
          </cell>
          <cell r="AE891">
            <v>41340</v>
          </cell>
          <cell r="AF891">
            <v>41344</v>
          </cell>
          <cell r="AH891">
            <v>41408</v>
          </cell>
          <cell r="AI891" t="str">
            <v>-</v>
          </cell>
          <cell r="AJ891">
            <v>89</v>
          </cell>
          <cell r="AK891">
            <v>31.142857142857142</v>
          </cell>
          <cell r="AL891">
            <v>41219</v>
          </cell>
          <cell r="AM891">
            <v>41225</v>
          </cell>
          <cell r="AN891">
            <v>41225</v>
          </cell>
          <cell r="AO891">
            <v>41226</v>
          </cell>
          <cell r="AR891">
            <v>41334</v>
          </cell>
          <cell r="AS891">
            <v>41344</v>
          </cell>
          <cell r="AT891" t="str">
            <v>Kaufmann</v>
          </cell>
          <cell r="AV891">
            <v>41344</v>
          </cell>
          <cell r="AX891">
            <v>41375</v>
          </cell>
          <cell r="AY891">
            <v>41450</v>
          </cell>
          <cell r="AZ891">
            <v>230</v>
          </cell>
          <cell r="BA891">
            <v>89</v>
          </cell>
          <cell r="BB891" t="str">
            <v>On-Time/Early</v>
          </cell>
          <cell r="BC891" t="str">
            <v/>
          </cell>
          <cell r="BJ891">
            <v>41227</v>
          </cell>
          <cell r="BK891">
            <v>41234</v>
          </cell>
          <cell r="BL891">
            <v>41250</v>
          </cell>
          <cell r="BM891">
            <v>41248</v>
          </cell>
          <cell r="BN891">
            <v>41452</v>
          </cell>
          <cell r="BO891">
            <v>41459</v>
          </cell>
          <cell r="BP891">
            <v>41226</v>
          </cell>
          <cell r="BQ891">
            <v>41233</v>
          </cell>
          <cell r="BR891">
            <v>41263</v>
          </cell>
          <cell r="BS891">
            <v>41316</v>
          </cell>
          <cell r="BT891">
            <v>41464</v>
          </cell>
          <cell r="BU891">
            <v>41499</v>
          </cell>
          <cell r="BV891">
            <v>41487</v>
          </cell>
          <cell r="BZ891">
            <v>41432</v>
          </cell>
          <cell r="CA891">
            <v>41345</v>
          </cell>
          <cell r="CB891" t="str">
            <v>X</v>
          </cell>
          <cell r="CC891">
            <v>1</v>
          </cell>
          <cell r="CD891" t="str">
            <v>FD approved 9/24/13</v>
          </cell>
        </row>
        <row r="892">
          <cell r="B892" t="str">
            <v>A2252796-01</v>
          </cell>
          <cell r="C892" t="str">
            <v>MarkWest Energy</v>
          </cell>
          <cell r="D892" t="str">
            <v>Boening</v>
          </cell>
          <cell r="F892" t="str">
            <v>Miller</v>
          </cell>
          <cell r="G892" t="str">
            <v>-</v>
          </cell>
          <cell r="H892" t="str">
            <v>Kursten</v>
          </cell>
          <cell r="I892" t="str">
            <v>PINN130100A-1</v>
          </cell>
          <cell r="J892">
            <v>0</v>
          </cell>
          <cell r="K892">
            <v>0</v>
          </cell>
          <cell r="M892">
            <v>1</v>
          </cell>
          <cell r="N892" t="str">
            <v>LMV322</v>
          </cell>
          <cell r="O892">
            <v>35670</v>
          </cell>
          <cell r="P892" t="str">
            <v>N</v>
          </cell>
          <cell r="Q892" t="str">
            <v>FLT</v>
          </cell>
          <cell r="R892" t="str">
            <v>P4</v>
          </cell>
          <cell r="S892" t="str">
            <v>N</v>
          </cell>
          <cell r="T892" t="str">
            <v>Y</v>
          </cell>
          <cell r="U892">
            <v>41334</v>
          </cell>
          <cell r="V892">
            <v>41334</v>
          </cell>
          <cell r="W892">
            <v>41367</v>
          </cell>
          <cell r="X892">
            <v>41364</v>
          </cell>
          <cell r="Y892">
            <v>41337</v>
          </cell>
          <cell r="Z892">
            <v>41341</v>
          </cell>
          <cell r="AA892">
            <v>41341</v>
          </cell>
          <cell r="AB892">
            <v>41336</v>
          </cell>
          <cell r="AC892">
            <v>41364</v>
          </cell>
          <cell r="AD892">
            <v>41364</v>
          </cell>
          <cell r="AE892">
            <v>41344</v>
          </cell>
          <cell r="AF892">
            <v>41345</v>
          </cell>
          <cell r="AH892">
            <v>41334</v>
          </cell>
          <cell r="AI892" t="str">
            <v>-</v>
          </cell>
          <cell r="AJ892">
            <v>8</v>
          </cell>
          <cell r="AK892">
            <v>4.2857142857142856</v>
          </cell>
          <cell r="AL892">
            <v>41337</v>
          </cell>
          <cell r="AM892">
            <v>41338</v>
          </cell>
          <cell r="AN892">
            <v>41340</v>
          </cell>
          <cell r="AO892">
            <v>41341</v>
          </cell>
          <cell r="AP892">
            <v>41337</v>
          </cell>
          <cell r="AQ892">
            <v>41345</v>
          </cell>
          <cell r="AR892" t="str">
            <v>-</v>
          </cell>
          <cell r="AS892" t="str">
            <v>-</v>
          </cell>
          <cell r="AT892" t="str">
            <v>-</v>
          </cell>
          <cell r="AV892">
            <v>41345</v>
          </cell>
          <cell r="AX892">
            <v>41346</v>
          </cell>
          <cell r="AY892">
            <v>41362</v>
          </cell>
          <cell r="AZ892">
            <v>28</v>
          </cell>
          <cell r="BA892">
            <v>8</v>
          </cell>
          <cell r="BB892" t="str">
            <v>On-Time/Early</v>
          </cell>
          <cell r="BC892" t="str">
            <v>On-Time/Early</v>
          </cell>
          <cell r="BD892" t="str">
            <v>FCA</v>
          </cell>
          <cell r="BE892" t="str">
            <v>Arvada</v>
          </cell>
          <cell r="BF892" t="str">
            <v>USA</v>
          </cell>
          <cell r="BH892" t="str">
            <v>DI</v>
          </cell>
          <cell r="BJ892">
            <v>41341</v>
          </cell>
          <cell r="BK892">
            <v>41348</v>
          </cell>
          <cell r="BL892">
            <v>41338</v>
          </cell>
          <cell r="BM892">
            <v>41362</v>
          </cell>
          <cell r="BN892">
            <v>41378</v>
          </cell>
          <cell r="BO892">
            <v>41385</v>
          </cell>
          <cell r="BP892" t="str">
            <v>-</v>
          </cell>
          <cell r="BQ892" t="str">
            <v>-</v>
          </cell>
          <cell r="BR892" t="str">
            <v>-</v>
          </cell>
          <cell r="BS892" t="str">
            <v>-</v>
          </cell>
          <cell r="BT892" t="str">
            <v>-</v>
          </cell>
          <cell r="BU892">
            <v>41373</v>
          </cell>
          <cell r="BV892">
            <v>41373</v>
          </cell>
          <cell r="BZ892" t="str">
            <v>-</v>
          </cell>
          <cell r="CA892" t="str">
            <v>-</v>
          </cell>
          <cell r="CB892" t="str">
            <v>X</v>
          </cell>
          <cell r="CC892">
            <v>1</v>
          </cell>
        </row>
        <row r="893">
          <cell r="B893" t="str">
            <v>A2252796-02</v>
          </cell>
          <cell r="C893" t="str">
            <v>MarkWest Energy</v>
          </cell>
          <cell r="D893" t="str">
            <v>Boening</v>
          </cell>
          <cell r="F893" t="str">
            <v>Miller</v>
          </cell>
          <cell r="G893" t="str">
            <v>-</v>
          </cell>
          <cell r="H893" t="str">
            <v>Kursten</v>
          </cell>
          <cell r="I893" t="str">
            <v>PINN130100A-1</v>
          </cell>
          <cell r="J893">
            <v>0</v>
          </cell>
          <cell r="K893">
            <v>0</v>
          </cell>
          <cell r="M893">
            <v>1</v>
          </cell>
          <cell r="N893" t="str">
            <v>LMV322</v>
          </cell>
          <cell r="O893">
            <v>50541</v>
          </cell>
          <cell r="P893" t="str">
            <v>N</v>
          </cell>
          <cell r="Q893" t="str">
            <v>FLT</v>
          </cell>
          <cell r="R893" t="str">
            <v>P4</v>
          </cell>
          <cell r="S893" t="str">
            <v>N</v>
          </cell>
          <cell r="T893" t="str">
            <v>Y</v>
          </cell>
          <cell r="U893">
            <v>41334</v>
          </cell>
          <cell r="V893">
            <v>41334</v>
          </cell>
          <cell r="W893">
            <v>41367</v>
          </cell>
          <cell r="X893">
            <v>41364</v>
          </cell>
          <cell r="Y893">
            <v>41337</v>
          </cell>
          <cell r="Z893">
            <v>41341</v>
          </cell>
          <cell r="AA893">
            <v>41341</v>
          </cell>
          <cell r="AB893">
            <v>41336</v>
          </cell>
          <cell r="AC893">
            <v>41364</v>
          </cell>
          <cell r="AD893">
            <v>41364</v>
          </cell>
          <cell r="AE893">
            <v>41344</v>
          </cell>
          <cell r="AF893">
            <v>41345</v>
          </cell>
          <cell r="AH893">
            <v>41334</v>
          </cell>
          <cell r="AI893" t="str">
            <v>-</v>
          </cell>
          <cell r="AJ893">
            <v>8</v>
          </cell>
          <cell r="AK893">
            <v>4.2857142857142856</v>
          </cell>
          <cell r="AL893">
            <v>41337</v>
          </cell>
          <cell r="AM893">
            <v>41338</v>
          </cell>
          <cell r="AN893">
            <v>41340</v>
          </cell>
          <cell r="AO893">
            <v>41344</v>
          </cell>
          <cell r="AP893">
            <v>41337</v>
          </cell>
          <cell r="AQ893">
            <v>41344</v>
          </cell>
          <cell r="AR893" t="str">
            <v>-</v>
          </cell>
          <cell r="AS893" t="str">
            <v>-</v>
          </cell>
          <cell r="AT893" t="str">
            <v>-</v>
          </cell>
          <cell r="AV893">
            <v>41345</v>
          </cell>
          <cell r="AX893">
            <v>41346</v>
          </cell>
          <cell r="AY893">
            <v>41362</v>
          </cell>
          <cell r="AZ893">
            <v>28</v>
          </cell>
          <cell r="BA893">
            <v>8</v>
          </cell>
          <cell r="BB893" t="str">
            <v>On-Time/Early</v>
          </cell>
          <cell r="BC893" t="str">
            <v>On-Time/Early</v>
          </cell>
          <cell r="BD893" t="str">
            <v>FCA</v>
          </cell>
          <cell r="BE893" t="str">
            <v>Arvada</v>
          </cell>
          <cell r="BF893" t="str">
            <v>USA</v>
          </cell>
          <cell r="BH893" t="str">
            <v>DI</v>
          </cell>
          <cell r="BJ893">
            <v>41341</v>
          </cell>
          <cell r="BK893">
            <v>41348</v>
          </cell>
          <cell r="BL893">
            <v>41338</v>
          </cell>
          <cell r="BM893">
            <v>41362</v>
          </cell>
          <cell r="BN893">
            <v>41378</v>
          </cell>
          <cell r="BO893">
            <v>41385</v>
          </cell>
          <cell r="BP893" t="str">
            <v>-</v>
          </cell>
          <cell r="BQ893" t="str">
            <v>-</v>
          </cell>
          <cell r="BR893" t="str">
            <v>-</v>
          </cell>
          <cell r="BS893" t="str">
            <v>-</v>
          </cell>
          <cell r="BT893" t="str">
            <v>-</v>
          </cell>
          <cell r="BU893">
            <v>41373</v>
          </cell>
          <cell r="BV893">
            <v>41373</v>
          </cell>
          <cell r="BZ893" t="str">
            <v>-</v>
          </cell>
          <cell r="CA893" t="str">
            <v>-</v>
          </cell>
          <cell r="CB893" t="str">
            <v>X</v>
          </cell>
          <cell r="CC893">
            <v>1</v>
          </cell>
        </row>
        <row r="894">
          <cell r="B894" t="str">
            <v>A2235001-01</v>
          </cell>
          <cell r="C894" t="str">
            <v>Profalca</v>
          </cell>
          <cell r="D894" t="str">
            <v>Kanous</v>
          </cell>
          <cell r="E894">
            <v>0</v>
          </cell>
          <cell r="F894" t="str">
            <v>Miller</v>
          </cell>
          <cell r="G894" t="str">
            <v>-</v>
          </cell>
          <cell r="H894" t="str">
            <v>Madeleine</v>
          </cell>
          <cell r="I894">
            <v>201190</v>
          </cell>
          <cell r="J894" t="str">
            <v>P-1103A/B</v>
          </cell>
          <cell r="K894">
            <v>0</v>
          </cell>
          <cell r="M894">
            <v>1</v>
          </cell>
          <cell r="N894" t="str">
            <v>LMV801</v>
          </cell>
          <cell r="O894">
            <v>42999</v>
          </cell>
          <cell r="Q894" t="str">
            <v>FLT</v>
          </cell>
          <cell r="R894" t="str">
            <v>PC</v>
          </cell>
          <cell r="S894" t="str">
            <v>Y</v>
          </cell>
          <cell r="T894" t="str">
            <v>N</v>
          </cell>
          <cell r="U894">
            <v>41290</v>
          </cell>
          <cell r="V894">
            <v>41292</v>
          </cell>
          <cell r="W894">
            <v>41404</v>
          </cell>
          <cell r="X894">
            <v>41404</v>
          </cell>
          <cell r="Y894">
            <v>41290</v>
          </cell>
          <cell r="Z894">
            <v>41299</v>
          </cell>
          <cell r="AA894">
            <v>41299</v>
          </cell>
          <cell r="AB894">
            <v>41299</v>
          </cell>
          <cell r="AC894">
            <v>41292</v>
          </cell>
          <cell r="AD894">
            <v>41306</v>
          </cell>
          <cell r="AE894">
            <v>41342</v>
          </cell>
          <cell r="AF894">
            <v>41345</v>
          </cell>
          <cell r="AH894">
            <v>41374</v>
          </cell>
          <cell r="AI894" t="str">
            <v>-</v>
          </cell>
          <cell r="AJ894">
            <v>38</v>
          </cell>
          <cell r="AK894">
            <v>16</v>
          </cell>
          <cell r="AL894">
            <v>41290</v>
          </cell>
          <cell r="AM894">
            <v>41315</v>
          </cell>
          <cell r="AN894">
            <v>41315</v>
          </cell>
          <cell r="AP894">
            <v>41315</v>
          </cell>
          <cell r="AR894">
            <v>41317</v>
          </cell>
          <cell r="AS894">
            <v>41319</v>
          </cell>
          <cell r="AT894" t="str">
            <v>Parks</v>
          </cell>
          <cell r="AV894">
            <v>41319</v>
          </cell>
          <cell r="AX894">
            <v>41325</v>
          </cell>
          <cell r="AY894">
            <v>41390</v>
          </cell>
          <cell r="AZ894">
            <v>98</v>
          </cell>
          <cell r="BA894">
            <v>20</v>
          </cell>
          <cell r="BB894" t="str">
            <v>On-Time/Early</v>
          </cell>
          <cell r="BC894" t="str">
            <v/>
          </cell>
          <cell r="BD894" t="str">
            <v>FCA</v>
          </cell>
          <cell r="BE894" t="str">
            <v>Houston, TX</v>
          </cell>
          <cell r="BF894" t="str">
            <v>VE</v>
          </cell>
          <cell r="BH894" t="str">
            <v>SI</v>
          </cell>
          <cell r="BI894" t="str">
            <v>Primar</v>
          </cell>
          <cell r="BJ894">
            <v>41299</v>
          </cell>
          <cell r="BK894">
            <v>41306</v>
          </cell>
          <cell r="BL894">
            <v>41315</v>
          </cell>
          <cell r="BM894">
            <v>41320</v>
          </cell>
          <cell r="BN894">
            <v>41418</v>
          </cell>
          <cell r="BO894">
            <v>41425</v>
          </cell>
          <cell r="BP894" t="str">
            <v>-</v>
          </cell>
          <cell r="BQ894" t="str">
            <v>-</v>
          </cell>
          <cell r="BR894" t="str">
            <v>-</v>
          </cell>
          <cell r="BS894" t="str">
            <v>-</v>
          </cell>
          <cell r="BT894" t="str">
            <v>-</v>
          </cell>
          <cell r="BU894">
            <v>41400</v>
          </cell>
          <cell r="BV894">
            <v>41400</v>
          </cell>
          <cell r="BZ894" t="str">
            <v>-</v>
          </cell>
          <cell r="CA894" t="str">
            <v>-</v>
          </cell>
          <cell r="CB894" t="str">
            <v>X</v>
          </cell>
          <cell r="CC894">
            <v>1</v>
          </cell>
        </row>
        <row r="895">
          <cell r="B895" t="str">
            <v>A2252796-03</v>
          </cell>
          <cell r="C895" t="str">
            <v>MarkWest Energy</v>
          </cell>
          <cell r="D895" t="str">
            <v>Boening</v>
          </cell>
          <cell r="F895" t="str">
            <v>Miller</v>
          </cell>
          <cell r="G895" t="str">
            <v>-</v>
          </cell>
          <cell r="H895" t="str">
            <v>Kursten</v>
          </cell>
          <cell r="I895" t="str">
            <v>PINN130100A-1</v>
          </cell>
          <cell r="J895">
            <v>0</v>
          </cell>
          <cell r="K895">
            <v>0</v>
          </cell>
          <cell r="M895">
            <v>1</v>
          </cell>
          <cell r="N895" t="str">
            <v>LMV322</v>
          </cell>
          <cell r="O895">
            <v>50992</v>
          </cell>
          <cell r="P895" t="str">
            <v>N</v>
          </cell>
          <cell r="Q895" t="str">
            <v>FLT</v>
          </cell>
          <cell r="R895" t="str">
            <v>P4</v>
          </cell>
          <cell r="S895" t="str">
            <v>N</v>
          </cell>
          <cell r="T895" t="str">
            <v>Y</v>
          </cell>
          <cell r="U895">
            <v>41334</v>
          </cell>
          <cell r="V895">
            <v>41334</v>
          </cell>
          <cell r="W895">
            <v>41367</v>
          </cell>
          <cell r="X895">
            <v>41364</v>
          </cell>
          <cell r="Y895">
            <v>41337</v>
          </cell>
          <cell r="Z895">
            <v>41341</v>
          </cell>
          <cell r="AA895">
            <v>41341</v>
          </cell>
          <cell r="AB895">
            <v>41336</v>
          </cell>
          <cell r="AC895">
            <v>41364</v>
          </cell>
          <cell r="AD895">
            <v>41364</v>
          </cell>
          <cell r="AE895">
            <v>41344</v>
          </cell>
          <cell r="AF895">
            <v>41345</v>
          </cell>
          <cell r="AH895">
            <v>41334</v>
          </cell>
          <cell r="AI895" t="str">
            <v>-</v>
          </cell>
          <cell r="AJ895">
            <v>8</v>
          </cell>
          <cell r="AK895">
            <v>4.2857142857142856</v>
          </cell>
          <cell r="AL895">
            <v>41337</v>
          </cell>
          <cell r="AM895">
            <v>41338</v>
          </cell>
          <cell r="AN895">
            <v>41340</v>
          </cell>
          <cell r="AO895">
            <v>41344</v>
          </cell>
          <cell r="AP895">
            <v>41337</v>
          </cell>
          <cell r="AQ895">
            <v>41344</v>
          </cell>
          <cell r="AR895" t="str">
            <v>-</v>
          </cell>
          <cell r="AS895" t="str">
            <v>-</v>
          </cell>
          <cell r="AT895" t="str">
            <v>-</v>
          </cell>
          <cell r="AV895">
            <v>41345</v>
          </cell>
          <cell r="AX895">
            <v>41346</v>
          </cell>
          <cell r="AY895">
            <v>41362</v>
          </cell>
          <cell r="AZ895">
            <v>28</v>
          </cell>
          <cell r="BA895">
            <v>8</v>
          </cell>
          <cell r="BB895" t="str">
            <v>On-Time/Early</v>
          </cell>
          <cell r="BC895" t="str">
            <v>On-Time/Early</v>
          </cell>
          <cell r="BD895" t="str">
            <v>FCA</v>
          </cell>
          <cell r="BE895" t="str">
            <v>Arvada</v>
          </cell>
          <cell r="BF895" t="str">
            <v>USA</v>
          </cell>
          <cell r="BH895" t="str">
            <v>DI</v>
          </cell>
          <cell r="BJ895">
            <v>41341</v>
          </cell>
          <cell r="BK895">
            <v>41348</v>
          </cell>
          <cell r="BL895">
            <v>41338</v>
          </cell>
          <cell r="BM895">
            <v>41362</v>
          </cell>
          <cell r="BN895">
            <v>41378</v>
          </cell>
          <cell r="BO895">
            <v>41385</v>
          </cell>
          <cell r="BP895" t="str">
            <v>-</v>
          </cell>
          <cell r="BQ895" t="str">
            <v>-</v>
          </cell>
          <cell r="BR895" t="str">
            <v>-</v>
          </cell>
          <cell r="BS895" t="str">
            <v>-</v>
          </cell>
          <cell r="BT895" t="str">
            <v>-</v>
          </cell>
          <cell r="BU895">
            <v>41373</v>
          </cell>
          <cell r="BV895">
            <v>41373</v>
          </cell>
          <cell r="BZ895" t="str">
            <v>-</v>
          </cell>
          <cell r="CA895" t="str">
            <v>-</v>
          </cell>
          <cell r="CB895" t="str">
            <v>X</v>
          </cell>
          <cell r="CC895">
            <v>1</v>
          </cell>
        </row>
        <row r="896">
          <cell r="B896" t="str">
            <v>A2237262-01</v>
          </cell>
          <cell r="C896" t="str">
            <v>DOW/ Union Carbide</v>
          </cell>
          <cell r="D896" t="str">
            <v>McKechnie</v>
          </cell>
          <cell r="E896">
            <v>0</v>
          </cell>
          <cell r="F896" t="str">
            <v>Miller</v>
          </cell>
          <cell r="G896" t="str">
            <v>-</v>
          </cell>
          <cell r="H896" t="str">
            <v>Kursten</v>
          </cell>
          <cell r="I896">
            <v>0</v>
          </cell>
          <cell r="M896">
            <v>1</v>
          </cell>
          <cell r="N896" t="str">
            <v>LMV312</v>
          </cell>
          <cell r="O896">
            <v>73844</v>
          </cell>
          <cell r="P896" t="str">
            <v>-</v>
          </cell>
          <cell r="Q896" t="str">
            <v>FLT</v>
          </cell>
          <cell r="R896" t="str">
            <v>P8</v>
          </cell>
          <cell r="S896" t="str">
            <v>N</v>
          </cell>
          <cell r="T896" t="str">
            <v>N</v>
          </cell>
          <cell r="U896">
            <v>41296</v>
          </cell>
          <cell r="V896">
            <v>41298</v>
          </cell>
          <cell r="W896">
            <v>41390</v>
          </cell>
          <cell r="X896">
            <v>41390</v>
          </cell>
          <cell r="Y896">
            <v>41296</v>
          </cell>
          <cell r="Z896">
            <v>41305</v>
          </cell>
          <cell r="AA896">
            <v>41305</v>
          </cell>
          <cell r="AB896">
            <v>41302</v>
          </cell>
          <cell r="AC896">
            <v>41390</v>
          </cell>
          <cell r="AD896">
            <v>41390</v>
          </cell>
          <cell r="AE896">
            <v>41344</v>
          </cell>
          <cell r="AF896">
            <v>41346</v>
          </cell>
          <cell r="AH896">
            <v>41360</v>
          </cell>
          <cell r="AI896" t="str">
            <v>-</v>
          </cell>
          <cell r="AJ896">
            <v>35</v>
          </cell>
          <cell r="AK896">
            <v>13.142857142857142</v>
          </cell>
          <cell r="AL896">
            <v>41297</v>
          </cell>
          <cell r="AR896">
            <v>41309</v>
          </cell>
          <cell r="AS896">
            <v>41324</v>
          </cell>
          <cell r="AT896" t="str">
            <v>Nelson</v>
          </cell>
          <cell r="AV896">
            <v>41324</v>
          </cell>
          <cell r="AX896">
            <v>41330</v>
          </cell>
          <cell r="AY896">
            <v>41402</v>
          </cell>
          <cell r="AZ896">
            <v>104</v>
          </cell>
          <cell r="BA896">
            <v>19</v>
          </cell>
          <cell r="BB896" t="str">
            <v>On-Time/Early</v>
          </cell>
          <cell r="BC896" t="str">
            <v/>
          </cell>
          <cell r="BJ896">
            <v>41305</v>
          </cell>
          <cell r="BK896">
            <v>41312</v>
          </cell>
          <cell r="BL896">
            <v>41304</v>
          </cell>
          <cell r="BM896">
            <v>41326</v>
          </cell>
          <cell r="BN896">
            <v>41404</v>
          </cell>
          <cell r="BO896">
            <v>41411</v>
          </cell>
          <cell r="BP896" t="str">
            <v>-</v>
          </cell>
          <cell r="BQ896" t="str">
            <v>-</v>
          </cell>
          <cell r="BR896" t="str">
            <v>-</v>
          </cell>
          <cell r="BS896" t="str">
            <v>-</v>
          </cell>
          <cell r="BT896" t="str">
            <v>-</v>
          </cell>
          <cell r="BU896">
            <v>41409</v>
          </cell>
          <cell r="BV896">
            <v>41409</v>
          </cell>
          <cell r="BZ896" t="str">
            <v>-</v>
          </cell>
          <cell r="CA896" t="str">
            <v>-</v>
          </cell>
          <cell r="CB896" t="str">
            <v>X</v>
          </cell>
          <cell r="CC896">
            <v>1</v>
          </cell>
        </row>
        <row r="897">
          <cell r="B897" t="str">
            <v>A2237303-01</v>
          </cell>
          <cell r="C897" t="str">
            <v>Shell Oil Deer Park Refinery</v>
          </cell>
          <cell r="D897" t="str">
            <v>Kennedy</v>
          </cell>
          <cell r="E897">
            <v>0</v>
          </cell>
          <cell r="F897" t="str">
            <v>Miller</v>
          </cell>
          <cell r="G897" t="str">
            <v>-</v>
          </cell>
          <cell r="H897" t="str">
            <v>Kursten</v>
          </cell>
          <cell r="I897" t="str">
            <v>4550326191</v>
          </cell>
          <cell r="M897">
            <v>1</v>
          </cell>
          <cell r="N897" t="str">
            <v>LMV801</v>
          </cell>
          <cell r="O897">
            <v>30689</v>
          </cell>
          <cell r="P897" t="str">
            <v>-</v>
          </cell>
          <cell r="Q897" t="str">
            <v>FLT</v>
          </cell>
          <cell r="R897" t="str">
            <v>PA</v>
          </cell>
          <cell r="S897" t="str">
            <v>N</v>
          </cell>
          <cell r="T897" t="str">
            <v>N</v>
          </cell>
          <cell r="U897">
            <v>41298</v>
          </cell>
          <cell r="V897">
            <v>41298</v>
          </cell>
          <cell r="W897">
            <v>41394</v>
          </cell>
          <cell r="X897">
            <v>41394</v>
          </cell>
          <cell r="Y897">
            <v>41298</v>
          </cell>
          <cell r="Z897">
            <v>41305</v>
          </cell>
          <cell r="AA897">
            <v>41305</v>
          </cell>
          <cell r="AB897">
            <v>41305</v>
          </cell>
          <cell r="AC897">
            <v>41282</v>
          </cell>
          <cell r="AD897">
            <v>41296</v>
          </cell>
          <cell r="AE897">
            <v>41345</v>
          </cell>
          <cell r="AF897">
            <v>41348</v>
          </cell>
          <cell r="AH897">
            <v>41364</v>
          </cell>
          <cell r="AI897" t="str">
            <v>-</v>
          </cell>
          <cell r="AJ897">
            <v>37</v>
          </cell>
          <cell r="AK897">
            <v>13.714285714285714</v>
          </cell>
          <cell r="AL897">
            <v>41298</v>
          </cell>
          <cell r="AM897" t="str">
            <v>-</v>
          </cell>
          <cell r="AN897" t="str">
            <v>-</v>
          </cell>
          <cell r="AO897">
            <v>41326</v>
          </cell>
          <cell r="AP897">
            <v>41326</v>
          </cell>
          <cell r="AQ897">
            <v>41327</v>
          </cell>
          <cell r="AR897">
            <v>41327</v>
          </cell>
          <cell r="AT897" t="str">
            <v>Setelin</v>
          </cell>
          <cell r="AV897">
            <v>41341</v>
          </cell>
          <cell r="AX897">
            <v>41347</v>
          </cell>
          <cell r="AY897">
            <v>41386</v>
          </cell>
          <cell r="AZ897">
            <v>88</v>
          </cell>
          <cell r="BA897">
            <v>32</v>
          </cell>
          <cell r="BB897" t="str">
            <v>On-Time/Early</v>
          </cell>
          <cell r="BC897" t="str">
            <v>Late</v>
          </cell>
          <cell r="BJ897">
            <v>41305</v>
          </cell>
          <cell r="BK897">
            <v>41312</v>
          </cell>
          <cell r="BL897">
            <v>41312</v>
          </cell>
          <cell r="BM897">
            <v>41326</v>
          </cell>
          <cell r="BN897">
            <v>41408</v>
          </cell>
          <cell r="BO897">
            <v>41415</v>
          </cell>
          <cell r="BP897" t="str">
            <v>-</v>
          </cell>
          <cell r="BQ897" t="str">
            <v>-</v>
          </cell>
          <cell r="BR897" t="str">
            <v>-</v>
          </cell>
          <cell r="BS897" t="str">
            <v>-</v>
          </cell>
          <cell r="BT897" t="str">
            <v>-</v>
          </cell>
          <cell r="BU897">
            <v>41388</v>
          </cell>
          <cell r="BV897">
            <v>41388</v>
          </cell>
          <cell r="BZ897" t="str">
            <v>-</v>
          </cell>
          <cell r="CA897" t="str">
            <v>-</v>
          </cell>
          <cell r="CB897" t="str">
            <v>X</v>
          </cell>
          <cell r="CC897">
            <v>1</v>
          </cell>
        </row>
        <row r="898">
          <cell r="B898" t="str">
            <v>A2209740-01-04</v>
          </cell>
          <cell r="C898" t="str">
            <v>Bechtel / Sabine Pass Liquifaction</v>
          </cell>
          <cell r="D898" t="str">
            <v>Nelson</v>
          </cell>
          <cell r="E898">
            <v>0</v>
          </cell>
          <cell r="F898" t="str">
            <v>Reichert</v>
          </cell>
          <cell r="H898" t="str">
            <v>Shara</v>
          </cell>
          <cell r="I898" t="str">
            <v>25697-140-POA-MPCH-00001</v>
          </cell>
          <cell r="J898" t="str">
            <v>11P/12P-1703A/B</v>
          </cell>
          <cell r="M898">
            <v>4</v>
          </cell>
          <cell r="N898" t="str">
            <v>LMV311</v>
          </cell>
          <cell r="O898">
            <v>860687.8</v>
          </cell>
          <cell r="P898" t="str">
            <v>PP</v>
          </cell>
          <cell r="Q898" t="str">
            <v>CPX</v>
          </cell>
          <cell r="R898" t="str">
            <v>PG</v>
          </cell>
          <cell r="S898" t="str">
            <v>Y</v>
          </cell>
          <cell r="T898" t="str">
            <v>N</v>
          </cell>
          <cell r="U898">
            <v>41211</v>
          </cell>
          <cell r="V898">
            <v>41219</v>
          </cell>
          <cell r="W898">
            <v>41446</v>
          </cell>
          <cell r="X898">
            <v>41578</v>
          </cell>
          <cell r="Y898">
            <v>41213</v>
          </cell>
          <cell r="Z898">
            <v>41226</v>
          </cell>
          <cell r="AA898">
            <v>41226</v>
          </cell>
          <cell r="AB898">
            <v>41226</v>
          </cell>
          <cell r="AC898">
            <v>41452</v>
          </cell>
          <cell r="AD898">
            <v>41466</v>
          </cell>
          <cell r="AE898">
            <v>41341</v>
          </cell>
          <cell r="AF898">
            <v>41348</v>
          </cell>
          <cell r="AH898">
            <v>41548</v>
          </cell>
          <cell r="AI898" t="str">
            <v>-</v>
          </cell>
          <cell r="AJ898">
            <v>94</v>
          </cell>
          <cell r="AK898">
            <v>51.285714285714285</v>
          </cell>
          <cell r="AL898">
            <v>41213</v>
          </cell>
          <cell r="AM898" t="str">
            <v>x</v>
          </cell>
          <cell r="AN898" t="str">
            <v>x</v>
          </cell>
          <cell r="AO898" t="str">
            <v>x</v>
          </cell>
          <cell r="AP898" t="str">
            <v>X</v>
          </cell>
          <cell r="AQ898" t="str">
            <v>X</v>
          </cell>
          <cell r="AR898">
            <v>41380</v>
          </cell>
          <cell r="AS898">
            <v>41388</v>
          </cell>
          <cell r="AT898" t="str">
            <v>Tippet</v>
          </cell>
          <cell r="AV898">
            <v>41389</v>
          </cell>
          <cell r="AX898">
            <v>41453</v>
          </cell>
          <cell r="AY898">
            <v>41578</v>
          </cell>
          <cell r="AZ898">
            <v>359</v>
          </cell>
          <cell r="BA898">
            <v>123</v>
          </cell>
          <cell r="BB898" t="str">
            <v>Late</v>
          </cell>
          <cell r="BC898" t="str">
            <v>Late</v>
          </cell>
          <cell r="BD898" t="str">
            <v>FCA</v>
          </cell>
          <cell r="BE898" t="str">
            <v>Arvada</v>
          </cell>
          <cell r="BF898" t="str">
            <v>USA</v>
          </cell>
          <cell r="BI898">
            <v>2010</v>
          </cell>
          <cell r="BJ898">
            <v>41226</v>
          </cell>
          <cell r="BK898">
            <v>41233</v>
          </cell>
          <cell r="BL898">
            <v>41249</v>
          </cell>
          <cell r="BM898">
            <v>41247</v>
          </cell>
          <cell r="BN898">
            <v>41606</v>
          </cell>
          <cell r="BO898">
            <v>41613</v>
          </cell>
          <cell r="BP898" t="str">
            <v>X</v>
          </cell>
          <cell r="BQ898" t="str">
            <v>X</v>
          </cell>
          <cell r="BR898" t="str">
            <v>X</v>
          </cell>
          <cell r="BS898" t="str">
            <v>X</v>
          </cell>
          <cell r="BT898" t="str">
            <v>X</v>
          </cell>
          <cell r="BU898">
            <v>190</v>
          </cell>
          <cell r="BV898">
            <v>183</v>
          </cell>
          <cell r="CC898">
            <v>0.98</v>
          </cell>
          <cell r="CD898" t="str">
            <v>ship</v>
          </cell>
        </row>
        <row r="899">
          <cell r="B899" t="str">
            <v>A2209740-05-08</v>
          </cell>
          <cell r="C899" t="str">
            <v>Bechtel / Sabine Pass Liquifaction</v>
          </cell>
          <cell r="D899" t="str">
            <v>Nelson</v>
          </cell>
          <cell r="E899">
            <v>0</v>
          </cell>
          <cell r="F899" t="str">
            <v>Reichert</v>
          </cell>
          <cell r="H899" t="str">
            <v>Shara</v>
          </cell>
          <cell r="I899" t="str">
            <v>25697-140-POA-MPCH-00001</v>
          </cell>
          <cell r="J899" t="str">
            <v>11P/12P-1803A/B</v>
          </cell>
          <cell r="M899">
            <v>4</v>
          </cell>
          <cell r="N899" t="str">
            <v>LMV311Z</v>
          </cell>
          <cell r="O899">
            <v>808604.7</v>
          </cell>
          <cell r="P899" t="str">
            <v>PP</v>
          </cell>
          <cell r="Q899" t="str">
            <v>CPX</v>
          </cell>
          <cell r="R899" t="str">
            <v>PG</v>
          </cell>
          <cell r="S899" t="str">
            <v>Y</v>
          </cell>
          <cell r="T899" t="str">
            <v>N</v>
          </cell>
          <cell r="U899">
            <v>41211</v>
          </cell>
          <cell r="V899">
            <v>41219</v>
          </cell>
          <cell r="W899">
            <v>41446</v>
          </cell>
          <cell r="X899">
            <v>41578</v>
          </cell>
          <cell r="Y899">
            <v>41213</v>
          </cell>
          <cell r="Z899">
            <v>41226</v>
          </cell>
          <cell r="AA899">
            <v>41226</v>
          </cell>
          <cell r="AB899">
            <v>41226</v>
          </cell>
          <cell r="AC899">
            <v>41452</v>
          </cell>
          <cell r="AD899">
            <v>41466</v>
          </cell>
          <cell r="AE899">
            <v>41341</v>
          </cell>
          <cell r="AF899">
            <v>41348</v>
          </cell>
          <cell r="AH899">
            <v>41548</v>
          </cell>
          <cell r="AI899" t="str">
            <v>-</v>
          </cell>
          <cell r="AJ899">
            <v>94</v>
          </cell>
          <cell r="AK899">
            <v>51.285714285714285</v>
          </cell>
          <cell r="AL899">
            <v>41213</v>
          </cell>
          <cell r="AM899" t="str">
            <v>x</v>
          </cell>
          <cell r="AN899" t="str">
            <v>x</v>
          </cell>
          <cell r="AO899" t="str">
            <v>x</v>
          </cell>
          <cell r="AP899" t="str">
            <v>X</v>
          </cell>
          <cell r="AQ899" t="str">
            <v>X</v>
          </cell>
          <cell r="AR899">
            <v>41380</v>
          </cell>
          <cell r="AS899">
            <v>41388</v>
          </cell>
          <cell r="AT899" t="str">
            <v>Tippet</v>
          </cell>
          <cell r="AV899">
            <v>41389</v>
          </cell>
          <cell r="AX899">
            <v>41409</v>
          </cell>
          <cell r="AY899">
            <v>41578</v>
          </cell>
          <cell r="AZ899">
            <v>359</v>
          </cell>
          <cell r="BA899">
            <v>123</v>
          </cell>
          <cell r="BB899" t="str">
            <v>Late</v>
          </cell>
          <cell r="BC899" t="str">
            <v>Late</v>
          </cell>
          <cell r="BD899" t="str">
            <v>FCA</v>
          </cell>
          <cell r="BE899" t="str">
            <v>Arvada</v>
          </cell>
          <cell r="BF899" t="str">
            <v>USA</v>
          </cell>
          <cell r="BI899">
            <v>2010</v>
          </cell>
          <cell r="BJ899">
            <v>41226</v>
          </cell>
          <cell r="BK899">
            <v>41233</v>
          </cell>
          <cell r="BL899">
            <v>41249</v>
          </cell>
          <cell r="BM899">
            <v>41247</v>
          </cell>
          <cell r="BN899">
            <v>41606</v>
          </cell>
          <cell r="BO899">
            <v>41613</v>
          </cell>
          <cell r="BP899" t="str">
            <v>X</v>
          </cell>
          <cell r="BQ899" t="str">
            <v>X</v>
          </cell>
          <cell r="BR899" t="str">
            <v>X</v>
          </cell>
          <cell r="BS899" t="str">
            <v>X</v>
          </cell>
          <cell r="BT899" t="str">
            <v>X</v>
          </cell>
          <cell r="BU899">
            <v>190</v>
          </cell>
          <cell r="BV899">
            <v>183</v>
          </cell>
          <cell r="CC899">
            <v>0.98</v>
          </cell>
          <cell r="CD899" t="str">
            <v>ship</v>
          </cell>
        </row>
        <row r="900">
          <cell r="B900" t="str">
            <v>C2203250-01</v>
          </cell>
          <cell r="C900" t="str">
            <v>Thomas Russell</v>
          </cell>
          <cell r="D900" t="str">
            <v>Boening</v>
          </cell>
          <cell r="E900">
            <v>0</v>
          </cell>
          <cell r="F900" t="str">
            <v>Miller</v>
          </cell>
          <cell r="G900" t="str">
            <v>-</v>
          </cell>
          <cell r="H900" t="str">
            <v>Madeleine</v>
          </cell>
          <cell r="I900" t="str">
            <v>325-12</v>
          </cell>
          <cell r="J900" t="str">
            <v>C-141</v>
          </cell>
          <cell r="K900">
            <v>0</v>
          </cell>
          <cell r="L900" t="str">
            <v>Wesley</v>
          </cell>
          <cell r="M900">
            <v>1</v>
          </cell>
          <cell r="N900" t="str">
            <v>LMC311P</v>
          </cell>
          <cell r="O900">
            <v>127176</v>
          </cell>
          <cell r="Q900" t="str">
            <v>FLT</v>
          </cell>
          <cell r="R900" t="str">
            <v>CA</v>
          </cell>
          <cell r="S900" t="str">
            <v>N</v>
          </cell>
          <cell r="T900" t="str">
            <v>N</v>
          </cell>
          <cell r="U900">
            <v>41198</v>
          </cell>
          <cell r="V900">
            <v>41201</v>
          </cell>
          <cell r="W900">
            <v>41409</v>
          </cell>
          <cell r="X900">
            <v>41390</v>
          </cell>
          <cell r="Y900">
            <v>41198</v>
          </cell>
          <cell r="Z900">
            <v>41208</v>
          </cell>
          <cell r="AA900">
            <v>41208</v>
          </cell>
          <cell r="AB900">
            <v>41215</v>
          </cell>
          <cell r="AC900">
            <v>41278</v>
          </cell>
          <cell r="AD900">
            <v>41292</v>
          </cell>
          <cell r="AE900">
            <v>41345</v>
          </cell>
          <cell r="AF900">
            <v>41349</v>
          </cell>
          <cell r="AH900">
            <v>41360</v>
          </cell>
          <cell r="AI900" t="str">
            <v>-</v>
          </cell>
          <cell r="AJ900">
            <v>106</v>
          </cell>
          <cell r="AK900">
            <v>27</v>
          </cell>
          <cell r="AL900">
            <v>41193</v>
          </cell>
          <cell r="AN900">
            <v>0</v>
          </cell>
          <cell r="AV900">
            <v>41246</v>
          </cell>
          <cell r="AX900">
            <v>41255</v>
          </cell>
          <cell r="AY900">
            <v>41394</v>
          </cell>
          <cell r="AZ900">
            <v>193</v>
          </cell>
          <cell r="BA900">
            <v>32</v>
          </cell>
          <cell r="BB900" t="str">
            <v>On-Time/Early</v>
          </cell>
          <cell r="BC900" t="str">
            <v/>
          </cell>
          <cell r="BD900" t="str">
            <v>FCA</v>
          </cell>
          <cell r="BE900" t="str">
            <v>Arvada</v>
          </cell>
          <cell r="BH900" t="str">
            <v>DI</v>
          </cell>
          <cell r="BJ900">
            <v>41208</v>
          </cell>
          <cell r="BK900">
            <v>41215</v>
          </cell>
          <cell r="BL900">
            <v>41222</v>
          </cell>
          <cell r="BM900">
            <v>41229</v>
          </cell>
          <cell r="BN900">
            <v>41404</v>
          </cell>
          <cell r="BO900">
            <v>41411</v>
          </cell>
          <cell r="BP900" t="str">
            <v>-</v>
          </cell>
          <cell r="BQ900" t="str">
            <v>-</v>
          </cell>
          <cell r="BR900" t="str">
            <v>-</v>
          </cell>
          <cell r="BS900" t="str">
            <v>-</v>
          </cell>
          <cell r="BT900" t="str">
            <v>-</v>
          </cell>
          <cell r="BU900">
            <v>41414</v>
          </cell>
          <cell r="BV900">
            <v>41414</v>
          </cell>
          <cell r="BZ900" t="str">
            <v>-</v>
          </cell>
          <cell r="CA900" t="str">
            <v>-</v>
          </cell>
          <cell r="CB900" t="str">
            <v>X</v>
          </cell>
          <cell r="CC900">
            <v>1</v>
          </cell>
        </row>
        <row r="901">
          <cell r="B901" t="str">
            <v>A2237718-01</v>
          </cell>
          <cell r="C901" t="str">
            <v>NOV Wilson</v>
          </cell>
          <cell r="D901" t="str">
            <v>Wareham</v>
          </cell>
          <cell r="E901">
            <v>0</v>
          </cell>
          <cell r="F901" t="str">
            <v>Collins</v>
          </cell>
          <cell r="H901" t="str">
            <v>Heidi</v>
          </cell>
          <cell r="I901" t="str">
            <v>5362882</v>
          </cell>
          <cell r="J901" t="str">
            <v>P-304A</v>
          </cell>
          <cell r="M901">
            <v>1</v>
          </cell>
          <cell r="N901" t="str">
            <v>LMV322</v>
          </cell>
          <cell r="O901">
            <v>76930</v>
          </cell>
          <cell r="P901" t="str">
            <v>-</v>
          </cell>
          <cell r="Q901" t="str">
            <v>STD</v>
          </cell>
          <cell r="R901" t="str">
            <v>PC</v>
          </cell>
          <cell r="S901" t="str">
            <v>Y</v>
          </cell>
          <cell r="T901" t="str">
            <v>N</v>
          </cell>
          <cell r="U901">
            <v>41297</v>
          </cell>
          <cell r="V901">
            <v>41299</v>
          </cell>
          <cell r="W901">
            <v>41418</v>
          </cell>
          <cell r="X901">
            <v>41418</v>
          </cell>
          <cell r="Y901">
            <v>41297</v>
          </cell>
          <cell r="Z901">
            <v>41306</v>
          </cell>
          <cell r="AA901">
            <v>41306</v>
          </cell>
          <cell r="AB901">
            <v>41306</v>
          </cell>
          <cell r="AC901">
            <v>41306</v>
          </cell>
          <cell r="AD901">
            <v>41320</v>
          </cell>
          <cell r="AE901">
            <v>41346</v>
          </cell>
          <cell r="AF901">
            <v>41349</v>
          </cell>
          <cell r="AH901">
            <v>41388</v>
          </cell>
          <cell r="AI901" t="str">
            <v>-</v>
          </cell>
          <cell r="AJ901">
            <v>36</v>
          </cell>
          <cell r="AK901">
            <v>17</v>
          </cell>
          <cell r="AL901">
            <v>41297</v>
          </cell>
          <cell r="AM901">
            <v>41302</v>
          </cell>
          <cell r="AN901">
            <v>41302</v>
          </cell>
          <cell r="AO901">
            <v>41304</v>
          </cell>
          <cell r="AP901">
            <v>41299</v>
          </cell>
          <cell r="AQ901">
            <v>41323</v>
          </cell>
          <cell r="AR901">
            <v>41326</v>
          </cell>
          <cell r="AT901" t="str">
            <v>Kennedy</v>
          </cell>
          <cell r="AV901">
            <v>41334</v>
          </cell>
          <cell r="AX901">
            <v>41338</v>
          </cell>
          <cell r="AY901">
            <v>41403</v>
          </cell>
          <cell r="AZ901">
            <v>104</v>
          </cell>
          <cell r="BA901">
            <v>26</v>
          </cell>
          <cell r="BB901" t="str">
            <v>On-Time/Early</v>
          </cell>
          <cell r="BC901" t="str">
            <v>Late</v>
          </cell>
          <cell r="BD901" t="str">
            <v>FCA</v>
          </cell>
          <cell r="BE901" t="str">
            <v>Arvada</v>
          </cell>
          <cell r="BF901" t="str">
            <v>USA</v>
          </cell>
          <cell r="BH901" t="str">
            <v>dK</v>
          </cell>
          <cell r="BJ901">
            <v>41306</v>
          </cell>
          <cell r="BK901">
            <v>41313</v>
          </cell>
          <cell r="BL901">
            <v>41322</v>
          </cell>
          <cell r="BM901">
            <v>41327</v>
          </cell>
          <cell r="BN901">
            <v>41432</v>
          </cell>
          <cell r="BO901">
            <v>41439</v>
          </cell>
          <cell r="BP901" t="str">
            <v>X</v>
          </cell>
          <cell r="BQ901" t="str">
            <v>X</v>
          </cell>
          <cell r="BR901" t="str">
            <v>X</v>
          </cell>
          <cell r="BS901" t="str">
            <v>X</v>
          </cell>
          <cell r="BT901" t="str">
            <v>X</v>
          </cell>
          <cell r="BU901">
            <v>41410</v>
          </cell>
          <cell r="BV901">
            <v>41416</v>
          </cell>
          <cell r="BZ901" t="str">
            <v>X</v>
          </cell>
          <cell r="CA901" t="str">
            <v>X</v>
          </cell>
          <cell r="CB901" t="str">
            <v>X</v>
          </cell>
          <cell r="CC901">
            <v>1</v>
          </cell>
          <cell r="CD901" t="str">
            <v>10/01/13: Addt'l copy of FD sent to Brice Equip per Emily</v>
          </cell>
        </row>
        <row r="902">
          <cell r="B902" t="str">
            <v>A2253230-01</v>
          </cell>
          <cell r="C902" t="str">
            <v xml:space="preserve">MarkWest Energy </v>
          </cell>
          <cell r="D902" t="str">
            <v>Boening</v>
          </cell>
          <cell r="F902" t="str">
            <v>Miller</v>
          </cell>
          <cell r="G902" t="str">
            <v>-</v>
          </cell>
          <cell r="H902" t="str">
            <v>Kursten</v>
          </cell>
          <cell r="I902" t="str">
            <v>PINN130100B-4</v>
          </cell>
          <cell r="M902">
            <v>1</v>
          </cell>
          <cell r="N902" t="str">
            <v>LMV322</v>
          </cell>
          <cell r="O902">
            <v>49978</v>
          </cell>
          <cell r="P902" t="str">
            <v>-</v>
          </cell>
          <cell r="Q902" t="str">
            <v>FLT</v>
          </cell>
          <cell r="R902" t="str">
            <v>P7</v>
          </cell>
          <cell r="S902" t="str">
            <v>N</v>
          </cell>
          <cell r="T902" t="str">
            <v>Y</v>
          </cell>
          <cell r="U902">
            <v>41338</v>
          </cell>
          <cell r="V902">
            <v>41338</v>
          </cell>
          <cell r="W902">
            <v>41390</v>
          </cell>
          <cell r="X902">
            <v>41390</v>
          </cell>
          <cell r="Y902">
            <v>41338</v>
          </cell>
          <cell r="Z902">
            <v>41345</v>
          </cell>
          <cell r="AA902">
            <v>41345</v>
          </cell>
          <cell r="AB902">
            <v>41341.5</v>
          </cell>
          <cell r="AC902">
            <v>41390</v>
          </cell>
          <cell r="AD902">
            <v>41390</v>
          </cell>
          <cell r="AE902">
            <v>41349.75</v>
          </cell>
          <cell r="AF902">
            <v>41351.5</v>
          </cell>
          <cell r="AH902">
            <v>41360</v>
          </cell>
          <cell r="AI902" t="str">
            <v>-</v>
          </cell>
          <cell r="AJ902">
            <v>10</v>
          </cell>
          <cell r="AK902">
            <v>7.4285714285714288</v>
          </cell>
          <cell r="AL902">
            <v>41338</v>
          </cell>
          <cell r="AN902">
            <v>0</v>
          </cell>
          <cell r="AR902" t="str">
            <v>-</v>
          </cell>
          <cell r="AS902" t="str">
            <v>-</v>
          </cell>
          <cell r="AT902" t="str">
            <v>-</v>
          </cell>
          <cell r="AV902">
            <v>41351</v>
          </cell>
          <cell r="AX902">
            <v>41351</v>
          </cell>
          <cell r="AY902">
            <v>41390</v>
          </cell>
          <cell r="BA902">
            <v>10</v>
          </cell>
          <cell r="BB902" t="str">
            <v>On-Time/Early</v>
          </cell>
          <cell r="BD902" t="str">
            <v>FCA</v>
          </cell>
          <cell r="BE902" t="str">
            <v>Arvada</v>
          </cell>
          <cell r="BF902" t="str">
            <v>USA</v>
          </cell>
          <cell r="BH902" t="str">
            <v>DI</v>
          </cell>
          <cell r="BJ902">
            <v>41345</v>
          </cell>
          <cell r="BK902">
            <v>41352</v>
          </cell>
          <cell r="BL902">
            <v>41343.5</v>
          </cell>
          <cell r="BM902">
            <v>41366</v>
          </cell>
          <cell r="BN902">
            <v>41404</v>
          </cell>
          <cell r="BO902">
            <v>41411</v>
          </cell>
          <cell r="BP902" t="str">
            <v>-</v>
          </cell>
          <cell r="BQ902" t="str">
            <v>-</v>
          </cell>
          <cell r="BR902" t="str">
            <v>-</v>
          </cell>
          <cell r="BS902" t="str">
            <v>-</v>
          </cell>
          <cell r="BT902" t="str">
            <v>-</v>
          </cell>
          <cell r="BU902">
            <v>41395</v>
          </cell>
          <cell r="BV902">
            <v>41395</v>
          </cell>
          <cell r="BZ902" t="str">
            <v>-</v>
          </cell>
          <cell r="CA902" t="str">
            <v>-</v>
          </cell>
          <cell r="CB902" t="str">
            <v>X</v>
          </cell>
          <cell r="CC902">
            <v>1</v>
          </cell>
        </row>
        <row r="903">
          <cell r="B903" t="str">
            <v>A2253230-02</v>
          </cell>
          <cell r="C903" t="str">
            <v xml:space="preserve">MarkWest Energy </v>
          </cell>
          <cell r="D903" t="str">
            <v>Boening</v>
          </cell>
          <cell r="F903" t="str">
            <v>Miller</v>
          </cell>
          <cell r="G903" t="str">
            <v>-</v>
          </cell>
          <cell r="H903" t="str">
            <v>Kursten</v>
          </cell>
          <cell r="I903" t="str">
            <v>PINN130100B-4</v>
          </cell>
          <cell r="M903">
            <v>1</v>
          </cell>
          <cell r="N903" t="str">
            <v>LMV322</v>
          </cell>
          <cell r="O903">
            <v>50429</v>
          </cell>
          <cell r="P903" t="str">
            <v>-</v>
          </cell>
          <cell r="Q903" t="str">
            <v>FLT</v>
          </cell>
          <cell r="R903" t="str">
            <v>P7</v>
          </cell>
          <cell r="S903" t="str">
            <v>N</v>
          </cell>
          <cell r="T903" t="str">
            <v>Y</v>
          </cell>
          <cell r="U903">
            <v>41338</v>
          </cell>
          <cell r="V903">
            <v>41338</v>
          </cell>
          <cell r="W903">
            <v>41390</v>
          </cell>
          <cell r="X903">
            <v>41390</v>
          </cell>
          <cell r="Y903">
            <v>41338</v>
          </cell>
          <cell r="Z903">
            <v>41345</v>
          </cell>
          <cell r="AA903">
            <v>41345</v>
          </cell>
          <cell r="AB903">
            <v>41341.5</v>
          </cell>
          <cell r="AC903">
            <v>41390</v>
          </cell>
          <cell r="AD903">
            <v>41390</v>
          </cell>
          <cell r="AE903">
            <v>41349.75</v>
          </cell>
          <cell r="AF903">
            <v>41351.5</v>
          </cell>
          <cell r="AH903">
            <v>41360</v>
          </cell>
          <cell r="AI903" t="str">
            <v>-</v>
          </cell>
          <cell r="AJ903">
            <v>10</v>
          </cell>
          <cell r="AK903">
            <v>7.4285714285714288</v>
          </cell>
          <cell r="AL903">
            <v>41338</v>
          </cell>
          <cell r="AN903">
            <v>0</v>
          </cell>
          <cell r="AR903" t="str">
            <v>-</v>
          </cell>
          <cell r="AS903" t="str">
            <v>-</v>
          </cell>
          <cell r="AT903" t="str">
            <v>-</v>
          </cell>
          <cell r="AV903">
            <v>41351</v>
          </cell>
          <cell r="AX903">
            <v>41351</v>
          </cell>
          <cell r="AY903">
            <v>41390</v>
          </cell>
          <cell r="BA903">
            <v>10</v>
          </cell>
          <cell r="BB903" t="str">
            <v>On-Time/Early</v>
          </cell>
          <cell r="BD903" t="str">
            <v>FCA</v>
          </cell>
          <cell r="BE903" t="str">
            <v>Arvada</v>
          </cell>
          <cell r="BF903" t="str">
            <v>USA</v>
          </cell>
          <cell r="BH903" t="str">
            <v>DI</v>
          </cell>
          <cell r="BJ903">
            <v>41345</v>
          </cell>
          <cell r="BK903">
            <v>41352</v>
          </cell>
          <cell r="BL903">
            <v>41343.5</v>
          </cell>
          <cell r="BM903">
            <v>41366</v>
          </cell>
          <cell r="BN903">
            <v>41404</v>
          </cell>
          <cell r="BO903">
            <v>41411</v>
          </cell>
          <cell r="BP903" t="str">
            <v>-</v>
          </cell>
          <cell r="BQ903" t="str">
            <v>-</v>
          </cell>
          <cell r="BR903" t="str">
            <v>-</v>
          </cell>
          <cell r="BS903" t="str">
            <v>-</v>
          </cell>
          <cell r="BT903" t="str">
            <v>-</v>
          </cell>
          <cell r="BU903">
            <v>41395</v>
          </cell>
          <cell r="BV903">
            <v>41395</v>
          </cell>
          <cell r="BZ903" t="str">
            <v>-</v>
          </cell>
          <cell r="CA903" t="str">
            <v>-</v>
          </cell>
          <cell r="CB903" t="str">
            <v>X</v>
          </cell>
          <cell r="CC903">
            <v>1</v>
          </cell>
        </row>
        <row r="904">
          <cell r="B904" t="str">
            <v>A2253230-03</v>
          </cell>
          <cell r="C904" t="str">
            <v xml:space="preserve">MarkWest Energy </v>
          </cell>
          <cell r="D904" t="str">
            <v>Boening</v>
          </cell>
          <cell r="F904" t="str">
            <v>Miller</v>
          </cell>
          <cell r="G904" t="str">
            <v>-</v>
          </cell>
          <cell r="H904" t="str">
            <v>Kursten</v>
          </cell>
          <cell r="I904" t="str">
            <v>PINN130100B-4</v>
          </cell>
          <cell r="M904">
            <v>1</v>
          </cell>
          <cell r="N904" t="str">
            <v>LMV322</v>
          </cell>
          <cell r="O904">
            <v>35107</v>
          </cell>
          <cell r="P904" t="str">
            <v>-</v>
          </cell>
          <cell r="Q904" t="str">
            <v>FLT</v>
          </cell>
          <cell r="R904" t="str">
            <v>P7</v>
          </cell>
          <cell r="S904" t="str">
            <v>N</v>
          </cell>
          <cell r="T904" t="str">
            <v>Y</v>
          </cell>
          <cell r="U904">
            <v>41338</v>
          </cell>
          <cell r="V904">
            <v>41338</v>
          </cell>
          <cell r="W904">
            <v>41390</v>
          </cell>
          <cell r="X904">
            <v>41390</v>
          </cell>
          <cell r="Y904">
            <v>41338</v>
          </cell>
          <cell r="Z904">
            <v>41345</v>
          </cell>
          <cell r="AA904">
            <v>41345</v>
          </cell>
          <cell r="AB904">
            <v>41341.5</v>
          </cell>
          <cell r="AC904">
            <v>41390</v>
          </cell>
          <cell r="AD904">
            <v>41390</v>
          </cell>
          <cell r="AE904">
            <v>41349.75</v>
          </cell>
          <cell r="AF904">
            <v>41351.5</v>
          </cell>
          <cell r="AH904">
            <v>41360</v>
          </cell>
          <cell r="AI904" t="str">
            <v>-</v>
          </cell>
          <cell r="AJ904">
            <v>10</v>
          </cell>
          <cell r="AK904">
            <v>7.4285714285714288</v>
          </cell>
          <cell r="AL904">
            <v>41338</v>
          </cell>
          <cell r="AN904">
            <v>0</v>
          </cell>
          <cell r="AR904" t="str">
            <v>-</v>
          </cell>
          <cell r="AS904" t="str">
            <v>-</v>
          </cell>
          <cell r="AT904" t="str">
            <v>-</v>
          </cell>
          <cell r="AV904">
            <v>41351</v>
          </cell>
          <cell r="AX904">
            <v>41353</v>
          </cell>
          <cell r="AY904">
            <v>41390</v>
          </cell>
          <cell r="BA904">
            <v>10</v>
          </cell>
          <cell r="BB904" t="str">
            <v>On-Time/Early</v>
          </cell>
          <cell r="BD904" t="str">
            <v>FCA</v>
          </cell>
          <cell r="BE904" t="str">
            <v>Arvada</v>
          </cell>
          <cell r="BF904" t="str">
            <v>USA</v>
          </cell>
          <cell r="BH904" t="str">
            <v>DI</v>
          </cell>
          <cell r="BJ904">
            <v>41345</v>
          </cell>
          <cell r="BK904">
            <v>41352</v>
          </cell>
          <cell r="BL904">
            <v>41343.5</v>
          </cell>
          <cell r="BM904">
            <v>41366</v>
          </cell>
          <cell r="BN904">
            <v>41404</v>
          </cell>
          <cell r="BO904">
            <v>41411</v>
          </cell>
          <cell r="BP904" t="str">
            <v>-</v>
          </cell>
          <cell r="BQ904" t="str">
            <v>-</v>
          </cell>
          <cell r="BR904" t="str">
            <v>-</v>
          </cell>
          <cell r="BS904" t="str">
            <v>-</v>
          </cell>
          <cell r="BT904" t="str">
            <v>-</v>
          </cell>
          <cell r="BU904">
            <v>41395</v>
          </cell>
          <cell r="BV904">
            <v>41395</v>
          </cell>
          <cell r="BZ904" t="str">
            <v>-</v>
          </cell>
          <cell r="CA904" t="str">
            <v>-</v>
          </cell>
          <cell r="CB904" t="str">
            <v>X</v>
          </cell>
          <cell r="CC904">
            <v>1</v>
          </cell>
        </row>
        <row r="905">
          <cell r="B905" t="str">
            <v>A2257051-01</v>
          </cell>
          <cell r="C905" t="str">
            <v>JH WRIGHT / Ascend</v>
          </cell>
          <cell r="D905" t="str">
            <v>Boening</v>
          </cell>
          <cell r="E905">
            <v>0</v>
          </cell>
          <cell r="F905" t="str">
            <v>Miller</v>
          </cell>
          <cell r="G905" t="str">
            <v>-</v>
          </cell>
          <cell r="H905" t="str">
            <v>Kursten</v>
          </cell>
          <cell r="I905" t="str">
            <v>TKK2013S-01</v>
          </cell>
          <cell r="J905" t="str">
            <v>na</v>
          </cell>
          <cell r="M905">
            <v>1</v>
          </cell>
          <cell r="N905" t="str">
            <v>LMV322</v>
          </cell>
          <cell r="O905">
            <v>25590</v>
          </cell>
          <cell r="P905" t="str">
            <v>-</v>
          </cell>
          <cell r="Q905" t="str">
            <v>FLT</v>
          </cell>
          <cell r="R905" t="str">
            <v>P6</v>
          </cell>
          <cell r="S905" t="str">
            <v>N</v>
          </cell>
          <cell r="T905" t="str">
            <v>Y</v>
          </cell>
          <cell r="U905">
            <v>41346</v>
          </cell>
          <cell r="V905">
            <v>41346</v>
          </cell>
          <cell r="W905">
            <v>41383</v>
          </cell>
          <cell r="X905">
            <v>41383</v>
          </cell>
          <cell r="Y905">
            <v>41346</v>
          </cell>
          <cell r="Z905">
            <v>41353</v>
          </cell>
          <cell r="AA905">
            <v>41353</v>
          </cell>
          <cell r="AB905">
            <v>41349</v>
          </cell>
          <cell r="AC905">
            <v>41383</v>
          </cell>
          <cell r="AD905">
            <v>41383</v>
          </cell>
          <cell r="AE905">
            <v>41351.5</v>
          </cell>
          <cell r="AF905">
            <v>41353</v>
          </cell>
          <cell r="AH905">
            <v>41353</v>
          </cell>
          <cell r="AI905" t="str">
            <v>-</v>
          </cell>
          <cell r="AJ905">
            <v>6</v>
          </cell>
          <cell r="AK905">
            <v>5.2857142857142856</v>
          </cell>
          <cell r="AL905">
            <v>41346</v>
          </cell>
          <cell r="AN905">
            <v>0</v>
          </cell>
          <cell r="AT905" t="str">
            <v>Tippet</v>
          </cell>
          <cell r="AV905">
            <v>41347</v>
          </cell>
          <cell r="AX905">
            <v>41351</v>
          </cell>
          <cell r="AY905">
            <v>41383</v>
          </cell>
          <cell r="AZ905">
            <v>37</v>
          </cell>
          <cell r="BA905">
            <v>2</v>
          </cell>
          <cell r="BB905" t="str">
            <v>On-Time/Early</v>
          </cell>
          <cell r="BC905" t="str">
            <v/>
          </cell>
          <cell r="BD905" t="str">
            <v>EXW</v>
          </cell>
          <cell r="BE905" t="str">
            <v>ARVADA</v>
          </cell>
          <cell r="BF905" t="str">
            <v>USA</v>
          </cell>
          <cell r="BG905">
            <v>0</v>
          </cell>
          <cell r="BH905" t="str">
            <v>DK</v>
          </cell>
          <cell r="BJ905">
            <v>41353</v>
          </cell>
          <cell r="BK905">
            <v>41360</v>
          </cell>
          <cell r="BL905">
            <v>41351</v>
          </cell>
          <cell r="BM905">
            <v>41374</v>
          </cell>
          <cell r="BN905">
            <v>41397</v>
          </cell>
          <cell r="BO905">
            <v>41404</v>
          </cell>
          <cell r="BP905" t="str">
            <v>-</v>
          </cell>
          <cell r="BQ905" t="str">
            <v>-</v>
          </cell>
          <cell r="BR905" t="str">
            <v>-</v>
          </cell>
          <cell r="BS905" t="str">
            <v>-</v>
          </cell>
          <cell r="BT905" t="str">
            <v>-</v>
          </cell>
          <cell r="BU905">
            <v>41389</v>
          </cell>
          <cell r="BV905">
            <v>41389</v>
          </cell>
          <cell r="BZ905" t="str">
            <v>-</v>
          </cell>
          <cell r="CA905" t="str">
            <v>-</v>
          </cell>
          <cell r="CB905" t="str">
            <v>X</v>
          </cell>
          <cell r="CC905">
            <v>1</v>
          </cell>
        </row>
        <row r="906">
          <cell r="B906" t="str">
            <v>A2213729-01-02</v>
          </cell>
          <cell r="C906" t="str">
            <v>Linde Process Plants Inc.</v>
          </cell>
          <cell r="D906" t="str">
            <v>Boening</v>
          </cell>
          <cell r="E906">
            <v>0</v>
          </cell>
          <cell r="F906" t="str">
            <v>Miller</v>
          </cell>
          <cell r="G906" t="str">
            <v>-</v>
          </cell>
          <cell r="H906" t="str">
            <v>Audrey</v>
          </cell>
          <cell r="I906" t="str">
            <v>055 2PA0740 SUP. 000</v>
          </cell>
          <cell r="J906" t="str">
            <v>2-PM-10 A/B</v>
          </cell>
          <cell r="M906">
            <v>2</v>
          </cell>
          <cell r="N906" t="str">
            <v>LMV311</v>
          </cell>
          <cell r="O906">
            <v>212672</v>
          </cell>
          <cell r="Q906" t="str">
            <v>MCPX</v>
          </cell>
          <cell r="R906" t="str">
            <v>PC</v>
          </cell>
          <cell r="S906" t="str">
            <v>Y</v>
          </cell>
          <cell r="T906" t="str">
            <v>N</v>
          </cell>
          <cell r="U906">
            <v>41225</v>
          </cell>
          <cell r="V906">
            <v>41228</v>
          </cell>
          <cell r="W906">
            <v>41425</v>
          </cell>
          <cell r="X906">
            <v>41418</v>
          </cell>
          <cell r="Y906">
            <v>41226</v>
          </cell>
          <cell r="Z906">
            <v>41235</v>
          </cell>
          <cell r="AA906">
            <v>41235</v>
          </cell>
          <cell r="AB906">
            <v>41235</v>
          </cell>
          <cell r="AC906">
            <v>41306</v>
          </cell>
          <cell r="AD906">
            <v>41320</v>
          </cell>
          <cell r="AE906">
            <v>41350</v>
          </cell>
          <cell r="AF906">
            <v>41353</v>
          </cell>
          <cell r="AH906">
            <v>41388</v>
          </cell>
          <cell r="AI906" t="str">
            <v>-</v>
          </cell>
          <cell r="AJ906">
            <v>90</v>
          </cell>
          <cell r="AK906">
            <v>27.142857142857142</v>
          </cell>
          <cell r="AL906">
            <v>41226</v>
          </cell>
          <cell r="AM906">
            <v>41317</v>
          </cell>
          <cell r="AN906">
            <v>41317</v>
          </cell>
          <cell r="AO906">
            <v>41248</v>
          </cell>
          <cell r="AP906">
            <v>41316</v>
          </cell>
          <cell r="AQ906">
            <v>41318</v>
          </cell>
          <cell r="AR906" t="str">
            <v>-</v>
          </cell>
          <cell r="AS906" t="str">
            <v>-</v>
          </cell>
          <cell r="AT906" t="str">
            <v>-</v>
          </cell>
          <cell r="AV906">
            <v>41352</v>
          </cell>
          <cell r="AX906">
            <v>41360</v>
          </cell>
          <cell r="AY906">
            <v>41425</v>
          </cell>
          <cell r="AZ906">
            <v>197</v>
          </cell>
          <cell r="BA906">
            <v>89</v>
          </cell>
          <cell r="BB906" t="str">
            <v>On-Time/Early</v>
          </cell>
          <cell r="BC906" t="str">
            <v>On-Time/Early</v>
          </cell>
          <cell r="BD906" t="str">
            <v>FCA</v>
          </cell>
          <cell r="BE906" t="str">
            <v>ARVADA</v>
          </cell>
          <cell r="BF906" t="str">
            <v>USA</v>
          </cell>
          <cell r="BJ906">
            <v>41235</v>
          </cell>
          <cell r="BK906">
            <v>41242</v>
          </cell>
          <cell r="BL906">
            <v>41251</v>
          </cell>
          <cell r="BM906">
            <v>41256</v>
          </cell>
          <cell r="BN906">
            <v>41432</v>
          </cell>
          <cell r="BO906">
            <v>41439</v>
          </cell>
          <cell r="BP906" t="str">
            <v>x</v>
          </cell>
          <cell r="BQ906" t="str">
            <v>x</v>
          </cell>
          <cell r="BR906" t="str">
            <v>x</v>
          </cell>
          <cell r="BS906" t="str">
            <v>x</v>
          </cell>
          <cell r="BT906" t="str">
            <v>x</v>
          </cell>
          <cell r="BU906">
            <v>41429</v>
          </cell>
          <cell r="BV906">
            <v>41431</v>
          </cell>
          <cell r="BZ906" t="str">
            <v>x</v>
          </cell>
          <cell r="CA906" t="str">
            <v>x</v>
          </cell>
          <cell r="CB906" t="str">
            <v>X</v>
          </cell>
          <cell r="CC906">
            <v>1</v>
          </cell>
        </row>
        <row r="907">
          <cell r="B907" t="str">
            <v>A2213729-03-06</v>
          </cell>
          <cell r="C907" t="str">
            <v>Linde Process Plants Inc.</v>
          </cell>
          <cell r="D907" t="str">
            <v>Boening</v>
          </cell>
          <cell r="E907">
            <v>0</v>
          </cell>
          <cell r="F907" t="str">
            <v>Miller</v>
          </cell>
          <cell r="G907" t="str">
            <v>-</v>
          </cell>
          <cell r="H907" t="str">
            <v>Audrey</v>
          </cell>
          <cell r="I907" t="str">
            <v>055 2PA0740 SUP. 000</v>
          </cell>
          <cell r="J907" t="str">
            <v>2-PM-25 A/B/C/D</v>
          </cell>
          <cell r="M907">
            <v>4</v>
          </cell>
          <cell r="N907" t="str">
            <v>LMV311</v>
          </cell>
          <cell r="O907">
            <v>375523.96</v>
          </cell>
          <cell r="Q907" t="str">
            <v>MCPX</v>
          </cell>
          <cell r="R907" t="str">
            <v>PC</v>
          </cell>
          <cell r="S907" t="str">
            <v>Y</v>
          </cell>
          <cell r="T907" t="str">
            <v>N</v>
          </cell>
          <cell r="U907">
            <v>41225</v>
          </cell>
          <cell r="V907">
            <v>41228</v>
          </cell>
          <cell r="W907">
            <v>41425</v>
          </cell>
          <cell r="X907">
            <v>41418</v>
          </cell>
          <cell r="Y907">
            <v>41226</v>
          </cell>
          <cell r="Z907">
            <v>41235</v>
          </cell>
          <cell r="AA907">
            <v>41235</v>
          </cell>
          <cell r="AB907">
            <v>41235</v>
          </cell>
          <cell r="AC907">
            <v>41306</v>
          </cell>
          <cell r="AD907">
            <v>41320</v>
          </cell>
          <cell r="AE907">
            <v>41350</v>
          </cell>
          <cell r="AF907">
            <v>41353</v>
          </cell>
          <cell r="AH907">
            <v>41388</v>
          </cell>
          <cell r="AI907" t="str">
            <v>-</v>
          </cell>
          <cell r="AJ907">
            <v>90</v>
          </cell>
          <cell r="AK907">
            <v>27.142857142857142</v>
          </cell>
          <cell r="AL907">
            <v>41226</v>
          </cell>
          <cell r="AM907">
            <v>41317</v>
          </cell>
          <cell r="AN907">
            <v>41317</v>
          </cell>
          <cell r="AO907">
            <v>41248</v>
          </cell>
          <cell r="AP907">
            <v>41316</v>
          </cell>
          <cell r="AQ907">
            <v>41318</v>
          </cell>
          <cell r="AR907" t="str">
            <v>-</v>
          </cell>
          <cell r="AS907" t="str">
            <v>-</v>
          </cell>
          <cell r="AT907" t="str">
            <v>-</v>
          </cell>
          <cell r="AV907">
            <v>41353</v>
          </cell>
          <cell r="AX907">
            <v>41369</v>
          </cell>
          <cell r="AY907">
            <v>41425</v>
          </cell>
          <cell r="AZ907">
            <v>197</v>
          </cell>
          <cell r="BA907">
            <v>90</v>
          </cell>
          <cell r="BB907" t="str">
            <v>On-Time/Early</v>
          </cell>
          <cell r="BC907" t="str">
            <v>On-Time/Early</v>
          </cell>
          <cell r="BD907" t="str">
            <v>FCA</v>
          </cell>
          <cell r="BE907" t="str">
            <v>ARVADA</v>
          </cell>
          <cell r="BF907" t="str">
            <v>USA</v>
          </cell>
          <cell r="BJ907">
            <v>41235</v>
          </cell>
          <cell r="BK907">
            <v>41242</v>
          </cell>
          <cell r="BL907">
            <v>41251</v>
          </cell>
          <cell r="BM907">
            <v>41256</v>
          </cell>
          <cell r="BN907">
            <v>41432</v>
          </cell>
          <cell r="BO907">
            <v>41439</v>
          </cell>
          <cell r="BP907" t="str">
            <v>x</v>
          </cell>
          <cell r="BQ907" t="str">
            <v>x</v>
          </cell>
          <cell r="BR907" t="str">
            <v>x</v>
          </cell>
          <cell r="BS907" t="str">
            <v>x</v>
          </cell>
          <cell r="BT907" t="str">
            <v>x</v>
          </cell>
          <cell r="BU907">
            <v>41429</v>
          </cell>
          <cell r="BV907">
            <v>41431</v>
          </cell>
          <cell r="BZ907" t="str">
            <v>x</v>
          </cell>
          <cell r="CA907" t="str">
            <v>x</v>
          </cell>
          <cell r="CB907" t="str">
            <v>X</v>
          </cell>
          <cell r="CC907">
            <v>1</v>
          </cell>
        </row>
        <row r="908">
          <cell r="B908" t="str">
            <v>C2252724-01</v>
          </cell>
          <cell r="C908" t="str">
            <v>Agave Energy</v>
          </cell>
          <cell r="D908" t="str">
            <v>Wareham</v>
          </cell>
          <cell r="F908" t="str">
            <v>Miller</v>
          </cell>
          <cell r="G908" t="str">
            <v>-</v>
          </cell>
          <cell r="H908" t="str">
            <v>Kursten</v>
          </cell>
          <cell r="I908" t="str">
            <v>606-2178</v>
          </cell>
          <cell r="J908">
            <v>225702</v>
          </cell>
          <cell r="K908">
            <v>0</v>
          </cell>
          <cell r="M908">
            <v>1</v>
          </cell>
          <cell r="N908" t="str">
            <v>LMC311P</v>
          </cell>
          <cell r="O908">
            <v>110022</v>
          </cell>
          <cell r="P908" t="str">
            <v>Y</v>
          </cell>
          <cell r="Q908" t="str">
            <v>FLT</v>
          </cell>
          <cell r="R908" t="str">
            <v>CA</v>
          </cell>
          <cell r="S908" t="str">
            <v>N</v>
          </cell>
          <cell r="T908" t="str">
            <v>N</v>
          </cell>
          <cell r="U908">
            <v>41333</v>
          </cell>
          <cell r="V908">
            <v>41337</v>
          </cell>
          <cell r="W908">
            <v>41414</v>
          </cell>
          <cell r="X908">
            <v>41414</v>
          </cell>
          <cell r="Y908">
            <v>41333</v>
          </cell>
          <cell r="Z908">
            <v>41344</v>
          </cell>
          <cell r="AA908">
            <v>41344</v>
          </cell>
          <cell r="AB908">
            <v>41351</v>
          </cell>
          <cell r="AC908">
            <v>41302</v>
          </cell>
          <cell r="AD908">
            <v>41316</v>
          </cell>
          <cell r="AE908">
            <v>41350</v>
          </cell>
          <cell r="AF908">
            <v>41354</v>
          </cell>
          <cell r="AH908">
            <v>41384</v>
          </cell>
          <cell r="AI908" t="str">
            <v>-</v>
          </cell>
          <cell r="AJ908">
            <v>14</v>
          </cell>
          <cell r="AK908">
            <v>11</v>
          </cell>
          <cell r="AL908">
            <v>41333</v>
          </cell>
          <cell r="AM908">
            <v>41347</v>
          </cell>
          <cell r="AN908" t="str">
            <v>-</v>
          </cell>
          <cell r="AO908">
            <v>41347</v>
          </cell>
          <cell r="AP908">
            <v>41348</v>
          </cell>
          <cell r="AR908">
            <v>41351</v>
          </cell>
          <cell r="AS908">
            <v>41353</v>
          </cell>
          <cell r="AT908" t="str">
            <v>Boening</v>
          </cell>
          <cell r="AV908">
            <v>41353</v>
          </cell>
          <cell r="AX908">
            <v>41360</v>
          </cell>
          <cell r="AY908">
            <v>41417</v>
          </cell>
          <cell r="AZ908">
            <v>80</v>
          </cell>
          <cell r="BA908">
            <v>13</v>
          </cell>
          <cell r="BB908" t="str">
            <v>On-Time/Early</v>
          </cell>
          <cell r="BC908" t="str">
            <v/>
          </cell>
          <cell r="BD908" t="str">
            <v>FCA</v>
          </cell>
          <cell r="BE908" t="str">
            <v>Arvada</v>
          </cell>
          <cell r="BF908" t="str">
            <v>USA</v>
          </cell>
          <cell r="BH908" t="str">
            <v>DI</v>
          </cell>
          <cell r="BJ908">
            <v>41344</v>
          </cell>
          <cell r="BK908">
            <v>41351</v>
          </cell>
          <cell r="BL908">
            <v>41358</v>
          </cell>
          <cell r="BM908">
            <v>41365</v>
          </cell>
          <cell r="BN908">
            <v>41428</v>
          </cell>
          <cell r="BO908">
            <v>41435</v>
          </cell>
          <cell r="BP908" t="str">
            <v>-</v>
          </cell>
          <cell r="BQ908" t="str">
            <v>-</v>
          </cell>
          <cell r="BR908" t="str">
            <v>-</v>
          </cell>
          <cell r="BS908" t="str">
            <v>-</v>
          </cell>
          <cell r="BT908" t="str">
            <v>-</v>
          </cell>
          <cell r="BU908">
            <v>41423</v>
          </cell>
          <cell r="BV908">
            <v>41423</v>
          </cell>
          <cell r="BZ908" t="str">
            <v>-</v>
          </cell>
          <cell r="CA908" t="str">
            <v>-</v>
          </cell>
          <cell r="CB908" t="str">
            <v>X</v>
          </cell>
          <cell r="CC908">
            <v>1</v>
          </cell>
        </row>
        <row r="909">
          <cell r="B909" t="str">
            <v>C2237233-01</v>
          </cell>
          <cell r="C909" t="str">
            <v>Exterran</v>
          </cell>
          <cell r="D909" t="str">
            <v>McKechnie</v>
          </cell>
          <cell r="E909">
            <v>0</v>
          </cell>
          <cell r="F909" t="str">
            <v>Miller</v>
          </cell>
          <cell r="G909" t="str">
            <v>-</v>
          </cell>
          <cell r="H909" t="str">
            <v>Kursten</v>
          </cell>
          <cell r="I909" t="str">
            <v>5454281</v>
          </cell>
          <cell r="J909" t="str">
            <v>C-111/US-107203</v>
          </cell>
          <cell r="M909">
            <v>1</v>
          </cell>
          <cell r="N909" t="str">
            <v>LMC331F</v>
          </cell>
          <cell r="O909">
            <v>198180</v>
          </cell>
          <cell r="P909" t="str">
            <v>PP</v>
          </cell>
          <cell r="Q909" t="str">
            <v>FLT</v>
          </cell>
          <cell r="R909" t="str">
            <v>CA</v>
          </cell>
          <cell r="S909" t="str">
            <v>N</v>
          </cell>
          <cell r="T909" t="str">
            <v>N</v>
          </cell>
          <cell r="U909">
            <v>41297</v>
          </cell>
          <cell r="V909">
            <v>41298</v>
          </cell>
          <cell r="W909">
            <v>41414</v>
          </cell>
          <cell r="X909">
            <v>41414</v>
          </cell>
          <cell r="Y909">
            <v>41297</v>
          </cell>
          <cell r="Z909">
            <v>41305</v>
          </cell>
          <cell r="AA909">
            <v>41305</v>
          </cell>
          <cell r="AB909">
            <v>41312</v>
          </cell>
          <cell r="AC909">
            <v>41302</v>
          </cell>
          <cell r="AD909">
            <v>41316</v>
          </cell>
          <cell r="AE909">
            <v>41350</v>
          </cell>
          <cell r="AF909">
            <v>41354</v>
          </cell>
          <cell r="AH909">
            <v>41384</v>
          </cell>
          <cell r="AI909" t="str">
            <v>-</v>
          </cell>
          <cell r="AJ909">
            <v>41</v>
          </cell>
          <cell r="AK909">
            <v>16.571428571428573</v>
          </cell>
          <cell r="AL909">
            <v>41298</v>
          </cell>
          <cell r="AM909">
            <v>41334</v>
          </cell>
          <cell r="AP909">
            <v>41334</v>
          </cell>
          <cell r="AQ909">
            <v>41334</v>
          </cell>
          <cell r="AR909">
            <v>41334</v>
          </cell>
          <cell r="AS909">
            <v>41340</v>
          </cell>
          <cell r="AT909" t="str">
            <v>Kanous</v>
          </cell>
          <cell r="AV909">
            <v>41351</v>
          </cell>
          <cell r="AX909">
            <v>41353</v>
          </cell>
          <cell r="AY909">
            <v>41414</v>
          </cell>
          <cell r="AZ909">
            <v>116</v>
          </cell>
          <cell r="BA909">
            <v>38</v>
          </cell>
          <cell r="BB909" t="str">
            <v>On-Time/Early</v>
          </cell>
          <cell r="BC909" t="str">
            <v>Late</v>
          </cell>
          <cell r="BD909" t="str">
            <v>FCA</v>
          </cell>
          <cell r="BE909" t="str">
            <v>ARVADA</v>
          </cell>
          <cell r="BF909" t="str">
            <v>USA</v>
          </cell>
          <cell r="BH909" t="str">
            <v>WJ</v>
          </cell>
          <cell r="BI909" t="str">
            <v>UCC</v>
          </cell>
          <cell r="BJ909">
            <v>41305</v>
          </cell>
          <cell r="BK909">
            <v>41312</v>
          </cell>
          <cell r="BL909">
            <v>41319</v>
          </cell>
          <cell r="BM909">
            <v>41326</v>
          </cell>
          <cell r="BN909">
            <v>41428</v>
          </cell>
          <cell r="BO909">
            <v>41435</v>
          </cell>
          <cell r="BP909" t="str">
            <v>-</v>
          </cell>
          <cell r="BQ909" t="str">
            <v>-</v>
          </cell>
          <cell r="BR909" t="str">
            <v>-</v>
          </cell>
          <cell r="BS909" t="str">
            <v>-</v>
          </cell>
          <cell r="BT909" t="str">
            <v>-</v>
          </cell>
          <cell r="BU909">
            <v>41414</v>
          </cell>
          <cell r="BV909">
            <v>41414</v>
          </cell>
          <cell r="BZ909" t="str">
            <v>-</v>
          </cell>
          <cell r="CA909" t="str">
            <v>-</v>
          </cell>
          <cell r="CB909" t="str">
            <v>X</v>
          </cell>
          <cell r="CC909">
            <v>1</v>
          </cell>
        </row>
        <row r="910">
          <cell r="B910" t="str">
            <v>A2243116-01-02</v>
          </cell>
          <cell r="C910" t="str">
            <v>Dominion Transmission - Hastings Extraction</v>
          </cell>
          <cell r="D910" t="str">
            <v>Kennedy</v>
          </cell>
          <cell r="E910">
            <v>0</v>
          </cell>
          <cell r="F910" t="str">
            <v>Miller</v>
          </cell>
          <cell r="G910" t="str">
            <v>-</v>
          </cell>
          <cell r="H910" t="str">
            <v>Madeleine</v>
          </cell>
          <cell r="I910" t="str">
            <v>70252734</v>
          </cell>
          <cell r="M910">
            <v>1</v>
          </cell>
          <cell r="N910" t="str">
            <v>LMV801</v>
          </cell>
          <cell r="O910">
            <v>40330.019999999997</v>
          </cell>
          <cell r="P910" t="str">
            <v>-</v>
          </cell>
          <cell r="Q910" t="str">
            <v>FLT</v>
          </cell>
          <cell r="R910" t="str">
            <v>PB</v>
          </cell>
          <cell r="S910" t="str">
            <v>N</v>
          </cell>
          <cell r="T910" t="str">
            <v>N</v>
          </cell>
          <cell r="U910">
            <v>41309</v>
          </cell>
          <cell r="V910">
            <v>41310</v>
          </cell>
          <cell r="W910">
            <v>41407</v>
          </cell>
          <cell r="X910">
            <v>41407</v>
          </cell>
          <cell r="Y910">
            <v>41309</v>
          </cell>
          <cell r="Z910">
            <v>41317</v>
          </cell>
          <cell r="AA910">
            <v>41317</v>
          </cell>
          <cell r="AB910">
            <v>41317</v>
          </cell>
          <cell r="AC910">
            <v>41295</v>
          </cell>
          <cell r="AD910">
            <v>41309</v>
          </cell>
          <cell r="AE910">
            <v>41352</v>
          </cell>
          <cell r="AF910">
            <v>41355</v>
          </cell>
          <cell r="AH910">
            <v>41377</v>
          </cell>
          <cell r="AI910" t="str">
            <v>-</v>
          </cell>
          <cell r="AJ910">
            <v>34</v>
          </cell>
          <cell r="AK910">
            <v>13.857142857142858</v>
          </cell>
          <cell r="AL910">
            <v>41312</v>
          </cell>
          <cell r="AM910">
            <v>41332</v>
          </cell>
          <cell r="AN910">
            <v>41332</v>
          </cell>
          <cell r="AO910">
            <v>41334</v>
          </cell>
          <cell r="AP910">
            <v>41331</v>
          </cell>
          <cell r="AR910">
            <v>41338</v>
          </cell>
          <cell r="AS910">
            <v>41341</v>
          </cell>
          <cell r="AT910" t="str">
            <v>Boening</v>
          </cell>
          <cell r="AV910">
            <v>41341</v>
          </cell>
          <cell r="AX910">
            <v>41344</v>
          </cell>
          <cell r="AY910">
            <v>41382</v>
          </cell>
          <cell r="AZ910">
            <v>72</v>
          </cell>
          <cell r="BA910">
            <v>24</v>
          </cell>
          <cell r="BB910" t="str">
            <v>On-Time/Early</v>
          </cell>
          <cell r="BC910" t="str">
            <v/>
          </cell>
          <cell r="BD910" t="str">
            <v>FCA</v>
          </cell>
          <cell r="BE910" t="str">
            <v>Arvada</v>
          </cell>
          <cell r="BF910" t="str">
            <v>USA</v>
          </cell>
          <cell r="BH910" t="str">
            <v>DL</v>
          </cell>
          <cell r="BJ910">
            <v>41317</v>
          </cell>
          <cell r="BK910">
            <v>41324</v>
          </cell>
          <cell r="BL910">
            <v>41326</v>
          </cell>
          <cell r="BM910">
            <v>41338</v>
          </cell>
          <cell r="BN910">
            <v>41421</v>
          </cell>
          <cell r="BO910">
            <v>41428</v>
          </cell>
          <cell r="BP910" t="str">
            <v>-</v>
          </cell>
          <cell r="BQ910" t="str">
            <v>-</v>
          </cell>
          <cell r="BR910" t="str">
            <v>-</v>
          </cell>
          <cell r="BS910" t="str">
            <v>-</v>
          </cell>
          <cell r="BT910" t="str">
            <v>-</v>
          </cell>
          <cell r="BU910">
            <v>41388</v>
          </cell>
          <cell r="BV910">
            <v>41388</v>
          </cell>
          <cell r="BZ910" t="str">
            <v>-</v>
          </cell>
          <cell r="CA910" t="str">
            <v>-</v>
          </cell>
          <cell r="CB910" t="str">
            <v>X</v>
          </cell>
          <cell r="CC910">
            <v>1</v>
          </cell>
        </row>
        <row r="911">
          <cell r="B911" t="str">
            <v>A2234113-01</v>
          </cell>
          <cell r="C911" t="str">
            <v>Valero McKee Refining</v>
          </cell>
          <cell r="D911" t="str">
            <v>Boening</v>
          </cell>
          <cell r="E911">
            <v>0</v>
          </cell>
          <cell r="F911" t="str">
            <v>Miller</v>
          </cell>
          <cell r="G911" t="str">
            <v>-</v>
          </cell>
          <cell r="H911" t="str">
            <v>Kursten</v>
          </cell>
          <cell r="I911" t="str">
            <v>4502640499</v>
          </cell>
          <cell r="J911">
            <v>2087</v>
          </cell>
          <cell r="M911">
            <v>1</v>
          </cell>
          <cell r="N911" t="str">
            <v>LMV806</v>
          </cell>
          <cell r="O911">
            <v>12492</v>
          </cell>
          <cell r="Q911" t="str">
            <v>FLT</v>
          </cell>
          <cell r="R911" t="str">
            <v>PA</v>
          </cell>
          <cell r="S911" t="str">
            <v>N</v>
          </cell>
          <cell r="T911" t="str">
            <v>N</v>
          </cell>
          <cell r="U911">
            <v>41290</v>
          </cell>
          <cell r="V911">
            <v>41291</v>
          </cell>
          <cell r="W911">
            <v>41402</v>
          </cell>
          <cell r="X911">
            <v>41402</v>
          </cell>
          <cell r="Y911">
            <v>41290</v>
          </cell>
          <cell r="Z911">
            <v>41298</v>
          </cell>
          <cell r="AA911">
            <v>41298</v>
          </cell>
          <cell r="AB911">
            <v>41298</v>
          </cell>
          <cell r="AC911">
            <v>41290</v>
          </cell>
          <cell r="AD911">
            <v>41304</v>
          </cell>
          <cell r="AE911">
            <v>41354</v>
          </cell>
          <cell r="AF911">
            <v>41357</v>
          </cell>
          <cell r="AH911">
            <v>41372</v>
          </cell>
          <cell r="AI911" t="str">
            <v>-</v>
          </cell>
          <cell r="AJ911">
            <v>47</v>
          </cell>
          <cell r="AK911">
            <v>15.857142857142858</v>
          </cell>
          <cell r="AL911">
            <v>41290</v>
          </cell>
          <cell r="AM911">
            <v>41316</v>
          </cell>
          <cell r="AN911" t="str">
            <v>-</v>
          </cell>
          <cell r="AO911" t="str">
            <v>-</v>
          </cell>
          <cell r="AP911">
            <v>41291</v>
          </cell>
          <cell r="AQ911">
            <v>41334</v>
          </cell>
          <cell r="AR911" t="str">
            <v>-</v>
          </cell>
          <cell r="AS911" t="str">
            <v>-</v>
          </cell>
          <cell r="AV911">
            <v>41337</v>
          </cell>
          <cell r="AX911">
            <v>41338</v>
          </cell>
          <cell r="AY911">
            <v>41383</v>
          </cell>
          <cell r="AZ911">
            <v>92</v>
          </cell>
          <cell r="BA911">
            <v>33</v>
          </cell>
          <cell r="BB911" t="str">
            <v>On-Time/Early</v>
          </cell>
          <cell r="BC911" t="str">
            <v>Late</v>
          </cell>
          <cell r="BJ911">
            <v>41298</v>
          </cell>
          <cell r="BK911">
            <v>41305</v>
          </cell>
          <cell r="BL911">
            <v>41305</v>
          </cell>
          <cell r="BM911">
            <v>41319</v>
          </cell>
          <cell r="BN911">
            <v>41416</v>
          </cell>
          <cell r="BO911">
            <v>41423</v>
          </cell>
          <cell r="BP911" t="str">
            <v>-</v>
          </cell>
          <cell r="BQ911" t="str">
            <v>-</v>
          </cell>
          <cell r="BR911" t="str">
            <v>-</v>
          </cell>
          <cell r="BS911" t="str">
            <v>-</v>
          </cell>
          <cell r="BT911" t="str">
            <v>-</v>
          </cell>
          <cell r="BU911">
            <v>41395</v>
          </cell>
          <cell r="BV911">
            <v>41395</v>
          </cell>
          <cell r="BZ911" t="str">
            <v>-</v>
          </cell>
          <cell r="CA911" t="str">
            <v>-</v>
          </cell>
          <cell r="CB911" t="str">
            <v>X</v>
          </cell>
          <cell r="CC911">
            <v>1</v>
          </cell>
        </row>
        <row r="912">
          <cell r="B912" t="str">
            <v>A2224430-03-04</v>
          </cell>
          <cell r="C912" t="str">
            <v>Ventech Engineers, LLC</v>
          </cell>
          <cell r="D912" t="str">
            <v>Wareham</v>
          </cell>
          <cell r="E912">
            <v>0</v>
          </cell>
          <cell r="F912" t="str">
            <v>Reichert</v>
          </cell>
          <cell r="H912" t="str">
            <v>Heidi</v>
          </cell>
          <cell r="I912" t="str">
            <v>4653034-12-01824</v>
          </cell>
          <cell r="J912" t="str">
            <v>F-P-204A/B</v>
          </cell>
          <cell r="M912">
            <v>2</v>
          </cell>
          <cell r="N912" t="str">
            <v>LMV-311</v>
          </cell>
          <cell r="O912">
            <v>85700</v>
          </cell>
          <cell r="P912" t="str">
            <v>PP</v>
          </cell>
          <cell r="Q912" t="str">
            <v>MCPX</v>
          </cell>
          <cell r="R912" t="str">
            <v>PB</v>
          </cell>
          <cell r="S912" t="str">
            <v>N</v>
          </cell>
          <cell r="T912" t="str">
            <v>N</v>
          </cell>
          <cell r="U912">
            <v>41233</v>
          </cell>
          <cell r="V912">
            <v>41257</v>
          </cell>
          <cell r="W912">
            <v>41409</v>
          </cell>
          <cell r="X912">
            <v>41409</v>
          </cell>
          <cell r="Y912">
            <v>41257</v>
          </cell>
          <cell r="Z912">
            <v>41264</v>
          </cell>
          <cell r="AA912">
            <v>41264</v>
          </cell>
          <cell r="AB912">
            <v>41264</v>
          </cell>
          <cell r="AC912">
            <v>41297</v>
          </cell>
          <cell r="AD912">
            <v>41311</v>
          </cell>
          <cell r="AE912">
            <v>41355</v>
          </cell>
          <cell r="AF912">
            <v>41358</v>
          </cell>
          <cell r="AH912">
            <v>41379</v>
          </cell>
          <cell r="AI912" t="str">
            <v>-</v>
          </cell>
          <cell r="AJ912">
            <v>72</v>
          </cell>
          <cell r="AK912">
            <v>21.714285714285715</v>
          </cell>
          <cell r="AM912">
            <v>41264</v>
          </cell>
          <cell r="AN912">
            <v>41264</v>
          </cell>
          <cell r="AO912">
            <v>41277</v>
          </cell>
          <cell r="AP912">
            <v>41622</v>
          </cell>
          <cell r="AR912">
            <v>41297</v>
          </cell>
          <cell r="AT912" t="str">
            <v>Setelin</v>
          </cell>
          <cell r="AV912">
            <v>41340</v>
          </cell>
          <cell r="AX912">
            <v>41353</v>
          </cell>
          <cell r="AY912">
            <v>41407</v>
          </cell>
          <cell r="AZ912">
            <v>150</v>
          </cell>
          <cell r="BA912">
            <v>60</v>
          </cell>
          <cell r="BB912" t="str">
            <v>On-Time/Early</v>
          </cell>
          <cell r="BC912" t="str">
            <v/>
          </cell>
          <cell r="BD912" t="str">
            <v>FCA</v>
          </cell>
          <cell r="BE912" t="str">
            <v>Arvada</v>
          </cell>
          <cell r="BF912" t="str">
            <v>IRAQ</v>
          </cell>
          <cell r="BG912" t="str">
            <v>EAR99</v>
          </cell>
          <cell r="BH912" t="str">
            <v>OC</v>
          </cell>
          <cell r="BJ912">
            <v>41264</v>
          </cell>
          <cell r="BK912">
            <v>41271</v>
          </cell>
          <cell r="BL912">
            <v>41273</v>
          </cell>
          <cell r="BM912">
            <v>41285</v>
          </cell>
          <cell r="BN912">
            <v>41423</v>
          </cell>
          <cell r="BO912">
            <v>41430</v>
          </cell>
          <cell r="BP912" t="str">
            <v>X</v>
          </cell>
          <cell r="BQ912" t="str">
            <v>X</v>
          </cell>
          <cell r="BR912" t="str">
            <v>X</v>
          </cell>
          <cell r="BS912" t="str">
            <v>X</v>
          </cell>
          <cell r="BT912" t="str">
            <v>X</v>
          </cell>
          <cell r="BU912">
            <v>41417</v>
          </cell>
          <cell r="BV912">
            <v>41417</v>
          </cell>
          <cell r="BZ912" t="str">
            <v>X</v>
          </cell>
          <cell r="CA912" t="str">
            <v>X</v>
          </cell>
          <cell r="CB912" t="str">
            <v>X</v>
          </cell>
          <cell r="CC912">
            <v>1</v>
          </cell>
        </row>
        <row r="913">
          <cell r="B913" t="str">
            <v>A2224430-01-02</v>
          </cell>
          <cell r="C913" t="str">
            <v>Ventech Engineers, LLC</v>
          </cell>
          <cell r="D913" t="str">
            <v>Wareham</v>
          </cell>
          <cell r="E913">
            <v>0</v>
          </cell>
          <cell r="F913" t="str">
            <v>Collins</v>
          </cell>
          <cell r="G913">
            <v>0</v>
          </cell>
          <cell r="H913" t="str">
            <v>Heidi</v>
          </cell>
          <cell r="I913" t="str">
            <v>4653034-12-01824</v>
          </cell>
          <cell r="J913" t="str">
            <v>F-P-201A/B</v>
          </cell>
          <cell r="K913">
            <v>0</v>
          </cell>
          <cell r="L913">
            <v>0</v>
          </cell>
          <cell r="M913">
            <v>2</v>
          </cell>
          <cell r="N913" t="str">
            <v>LMV-311</v>
          </cell>
          <cell r="O913">
            <v>117636</v>
          </cell>
          <cell r="P913" t="str">
            <v>PP</v>
          </cell>
          <cell r="Q913" t="str">
            <v>MCPX</v>
          </cell>
          <cell r="R913" t="str">
            <v>PB</v>
          </cell>
          <cell r="S913" t="str">
            <v>N</v>
          </cell>
          <cell r="T913" t="str">
            <v>N</v>
          </cell>
          <cell r="U913">
            <v>41233</v>
          </cell>
          <cell r="V913">
            <v>41257</v>
          </cell>
          <cell r="W913">
            <v>41409</v>
          </cell>
          <cell r="X913">
            <v>41409</v>
          </cell>
          <cell r="Y913">
            <v>41257</v>
          </cell>
          <cell r="Z913">
            <v>41264</v>
          </cell>
          <cell r="AA913">
            <v>41264</v>
          </cell>
          <cell r="AB913">
            <v>41264</v>
          </cell>
          <cell r="AC913">
            <v>41297</v>
          </cell>
          <cell r="AD913">
            <v>41311</v>
          </cell>
          <cell r="AE913">
            <v>41355</v>
          </cell>
          <cell r="AF913">
            <v>41358</v>
          </cell>
          <cell r="AG913">
            <v>0</v>
          </cell>
          <cell r="AH913">
            <v>41379</v>
          </cell>
          <cell r="AI913" t="str">
            <v>-</v>
          </cell>
          <cell r="AJ913">
            <v>72</v>
          </cell>
          <cell r="AK913">
            <v>21.714285714285715</v>
          </cell>
          <cell r="AL913">
            <v>0</v>
          </cell>
          <cell r="AM913">
            <v>41264</v>
          </cell>
          <cell r="AN913">
            <v>41264</v>
          </cell>
          <cell r="AO913">
            <v>41277</v>
          </cell>
          <cell r="AP913">
            <v>41622</v>
          </cell>
          <cell r="AQ913">
            <v>0</v>
          </cell>
          <cell r="AR913">
            <v>41297</v>
          </cell>
          <cell r="AS913">
            <v>0</v>
          </cell>
          <cell r="AT913" t="str">
            <v>Setelin</v>
          </cell>
          <cell r="AU913">
            <v>0</v>
          </cell>
          <cell r="AV913">
            <v>41340</v>
          </cell>
          <cell r="AW913">
            <v>0</v>
          </cell>
          <cell r="AX913">
            <v>41355</v>
          </cell>
          <cell r="AY913">
            <v>41407</v>
          </cell>
          <cell r="AZ913">
            <v>150</v>
          </cell>
          <cell r="BA913">
            <v>60</v>
          </cell>
          <cell r="BB913" t="str">
            <v>On-Time/Early</v>
          </cell>
          <cell r="BC913" t="str">
            <v/>
          </cell>
          <cell r="BD913" t="str">
            <v>FCA</v>
          </cell>
          <cell r="BE913" t="str">
            <v>Arvada</v>
          </cell>
          <cell r="BF913" t="str">
            <v>IRAQ</v>
          </cell>
          <cell r="BG913" t="str">
            <v>EAR99</v>
          </cell>
          <cell r="BH913" t="str">
            <v>OC</v>
          </cell>
          <cell r="BI913">
            <v>0</v>
          </cell>
          <cell r="BJ913">
            <v>41264</v>
          </cell>
          <cell r="BK913">
            <v>41271</v>
          </cell>
          <cell r="BL913">
            <v>41273</v>
          </cell>
          <cell r="BM913">
            <v>41285</v>
          </cell>
          <cell r="BN913">
            <v>41423</v>
          </cell>
          <cell r="BO913">
            <v>41430</v>
          </cell>
          <cell r="BP913" t="str">
            <v>X</v>
          </cell>
          <cell r="BQ913" t="str">
            <v>X</v>
          </cell>
          <cell r="BR913" t="str">
            <v>X</v>
          </cell>
          <cell r="BS913" t="str">
            <v>X</v>
          </cell>
          <cell r="BT913" t="str">
            <v>X</v>
          </cell>
          <cell r="BU913">
            <v>41417</v>
          </cell>
          <cell r="BV913">
            <v>41417</v>
          </cell>
          <cell r="BW913">
            <v>0</v>
          </cell>
          <cell r="BX913">
            <v>0</v>
          </cell>
          <cell r="BY913">
            <v>0</v>
          </cell>
          <cell r="BZ913" t="str">
            <v>X</v>
          </cell>
          <cell r="CA913" t="str">
            <v>X</v>
          </cell>
          <cell r="CB913" t="str">
            <v>X</v>
          </cell>
          <cell r="CC913">
            <v>1</v>
          </cell>
          <cell r="CD913">
            <v>0</v>
          </cell>
          <cell r="CE913">
            <v>0</v>
          </cell>
          <cell r="CF913">
            <v>0</v>
          </cell>
          <cell r="CG913">
            <v>0</v>
          </cell>
          <cell r="CH913">
            <v>0</v>
          </cell>
          <cell r="CI913">
            <v>0</v>
          </cell>
          <cell r="CJ913">
            <v>0</v>
          </cell>
          <cell r="CK913">
            <v>0</v>
          </cell>
          <cell r="CL913">
            <v>0</v>
          </cell>
          <cell r="CM913">
            <v>0</v>
          </cell>
          <cell r="CN913">
            <v>0</v>
          </cell>
          <cell r="CO913">
            <v>0</v>
          </cell>
        </row>
        <row r="914">
          <cell r="B914" t="str">
            <v>A2224430-05-06</v>
          </cell>
          <cell r="C914" t="str">
            <v>Ventech Engineers, LLC</v>
          </cell>
          <cell r="D914" t="str">
            <v>Wareham</v>
          </cell>
          <cell r="E914">
            <v>0</v>
          </cell>
          <cell r="F914" t="str">
            <v>Reichert</v>
          </cell>
          <cell r="H914" t="str">
            <v>Heidi</v>
          </cell>
          <cell r="I914" t="str">
            <v>4653034-12-01824</v>
          </cell>
          <cell r="J914" t="str">
            <v>F-P-301A/B</v>
          </cell>
          <cell r="M914">
            <v>2</v>
          </cell>
          <cell r="N914" t="str">
            <v>LMV806</v>
          </cell>
          <cell r="O914">
            <v>154390</v>
          </cell>
          <cell r="P914" t="str">
            <v>PP</v>
          </cell>
          <cell r="Q914" t="str">
            <v>MCPX</v>
          </cell>
          <cell r="R914" t="str">
            <v>PB</v>
          </cell>
          <cell r="S914" t="str">
            <v>N</v>
          </cell>
          <cell r="T914" t="str">
            <v>N</v>
          </cell>
          <cell r="U914">
            <v>41233</v>
          </cell>
          <cell r="V914">
            <v>41257</v>
          </cell>
          <cell r="W914">
            <v>41409</v>
          </cell>
          <cell r="X914">
            <v>41409</v>
          </cell>
          <cell r="Y914">
            <v>41257</v>
          </cell>
          <cell r="Z914">
            <v>41264</v>
          </cell>
          <cell r="AA914">
            <v>41264</v>
          </cell>
          <cell r="AB914">
            <v>41264</v>
          </cell>
          <cell r="AC914">
            <v>41297</v>
          </cell>
          <cell r="AD914">
            <v>41311</v>
          </cell>
          <cell r="AE914">
            <v>41355</v>
          </cell>
          <cell r="AF914">
            <v>41358</v>
          </cell>
          <cell r="AH914">
            <v>41379</v>
          </cell>
          <cell r="AI914" t="str">
            <v>-</v>
          </cell>
          <cell r="AJ914">
            <v>72</v>
          </cell>
          <cell r="AK914">
            <v>21.714285714285715</v>
          </cell>
          <cell r="AM914">
            <v>41264</v>
          </cell>
          <cell r="AN914">
            <v>41264</v>
          </cell>
          <cell r="AO914">
            <v>41277</v>
          </cell>
          <cell r="AP914">
            <v>41622</v>
          </cell>
          <cell r="AR914">
            <v>41297</v>
          </cell>
          <cell r="AT914" t="str">
            <v>Setelin</v>
          </cell>
          <cell r="AV914">
            <v>41340</v>
          </cell>
          <cell r="AX914">
            <v>41359</v>
          </cell>
          <cell r="AY914">
            <v>41407</v>
          </cell>
          <cell r="AZ914">
            <v>150</v>
          </cell>
          <cell r="BA914">
            <v>60</v>
          </cell>
          <cell r="BB914" t="str">
            <v>On-Time/Early</v>
          </cell>
          <cell r="BC914" t="str">
            <v/>
          </cell>
          <cell r="BD914" t="str">
            <v>FCA</v>
          </cell>
          <cell r="BE914" t="str">
            <v>Arvada</v>
          </cell>
          <cell r="BF914" t="str">
            <v>IRAQ</v>
          </cell>
          <cell r="BG914" t="str">
            <v>EAR99</v>
          </cell>
          <cell r="BH914" t="str">
            <v>OC</v>
          </cell>
          <cell r="BJ914">
            <v>41264</v>
          </cell>
          <cell r="BK914">
            <v>41271</v>
          </cell>
          <cell r="BL914">
            <v>41273</v>
          </cell>
          <cell r="BM914">
            <v>41285</v>
          </cell>
          <cell r="BN914">
            <v>41423</v>
          </cell>
          <cell r="BO914">
            <v>41430</v>
          </cell>
          <cell r="BP914" t="str">
            <v>X</v>
          </cell>
          <cell r="BQ914" t="str">
            <v>X</v>
          </cell>
          <cell r="BR914" t="str">
            <v>X</v>
          </cell>
          <cell r="BS914" t="str">
            <v>X</v>
          </cell>
          <cell r="BT914" t="str">
            <v>X</v>
          </cell>
          <cell r="BU914">
            <v>41417</v>
          </cell>
          <cell r="BV914">
            <v>41417</v>
          </cell>
          <cell r="BZ914" t="str">
            <v>X</v>
          </cell>
          <cell r="CA914" t="str">
            <v>X</v>
          </cell>
          <cell r="CB914" t="str">
            <v>X</v>
          </cell>
          <cell r="CC914">
            <v>1</v>
          </cell>
        </row>
        <row r="915">
          <cell r="B915" t="str">
            <v>A2224450-01-02</v>
          </cell>
          <cell r="C915" t="str">
            <v>Ventech Engineers, LLC</v>
          </cell>
          <cell r="D915" t="str">
            <v>Wareham</v>
          </cell>
          <cell r="E915">
            <v>0</v>
          </cell>
          <cell r="F915" t="str">
            <v>Collins</v>
          </cell>
          <cell r="H915" t="str">
            <v>Heidi</v>
          </cell>
          <cell r="I915" t="str">
            <v>4653034-12-01886</v>
          </cell>
          <cell r="J915" t="str">
            <v>F-P-302A/B</v>
          </cell>
          <cell r="M915">
            <v>2</v>
          </cell>
          <cell r="N915" t="str">
            <v>LMV806</v>
          </cell>
          <cell r="O915">
            <v>95536</v>
          </cell>
          <cell r="P915" t="str">
            <v>PP</v>
          </cell>
          <cell r="Q915" t="str">
            <v>MCPX</v>
          </cell>
          <cell r="R915" t="str">
            <v>PB</v>
          </cell>
          <cell r="S915" t="str">
            <v>N</v>
          </cell>
          <cell r="T915" t="str">
            <v>N</v>
          </cell>
          <cell r="U915">
            <v>41233</v>
          </cell>
          <cell r="V915">
            <v>41257</v>
          </cell>
          <cell r="W915">
            <v>41409</v>
          </cell>
          <cell r="X915">
            <v>41409</v>
          </cell>
          <cell r="Y915">
            <v>41257</v>
          </cell>
          <cell r="Z915">
            <v>41264</v>
          </cell>
          <cell r="AA915">
            <v>41264</v>
          </cell>
          <cell r="AB915">
            <v>41264</v>
          </cell>
          <cell r="AC915">
            <v>41297</v>
          </cell>
          <cell r="AD915">
            <v>41311</v>
          </cell>
          <cell r="AE915">
            <v>41355</v>
          </cell>
          <cell r="AF915">
            <v>41358</v>
          </cell>
          <cell r="AH915">
            <v>41379</v>
          </cell>
          <cell r="AI915" t="str">
            <v>-</v>
          </cell>
          <cell r="AJ915">
            <v>72</v>
          </cell>
          <cell r="AK915">
            <v>21.714285714285715</v>
          </cell>
          <cell r="AM915">
            <v>41264</v>
          </cell>
          <cell r="AN915">
            <v>41264</v>
          </cell>
          <cell r="AO915">
            <v>41277</v>
          </cell>
          <cell r="AP915">
            <v>41622</v>
          </cell>
          <cell r="AR915">
            <v>41297</v>
          </cell>
          <cell r="AS915">
            <v>41339</v>
          </cell>
          <cell r="AT915" t="str">
            <v>Setelin</v>
          </cell>
          <cell r="AV915">
            <v>41340</v>
          </cell>
          <cell r="AX915">
            <v>41347</v>
          </cell>
          <cell r="AY915">
            <v>41409</v>
          </cell>
          <cell r="AZ915">
            <v>152</v>
          </cell>
          <cell r="BA915">
            <v>60</v>
          </cell>
          <cell r="BB915" t="str">
            <v>On-Time/Early</v>
          </cell>
          <cell r="BC915" t="str">
            <v/>
          </cell>
          <cell r="BD915" t="str">
            <v>FCA</v>
          </cell>
          <cell r="BE915" t="str">
            <v>Arvada</v>
          </cell>
          <cell r="BF915" t="str">
            <v>IRAQ</v>
          </cell>
          <cell r="BG915" t="str">
            <v>EAR99</v>
          </cell>
          <cell r="BH915" t="str">
            <v>OC</v>
          </cell>
          <cell r="BJ915">
            <v>41264</v>
          </cell>
          <cell r="BK915">
            <v>41271</v>
          </cell>
          <cell r="BL915">
            <v>41273</v>
          </cell>
          <cell r="BM915">
            <v>41285</v>
          </cell>
          <cell r="BN915">
            <v>41423</v>
          </cell>
          <cell r="BO915">
            <v>41430</v>
          </cell>
          <cell r="BP915" t="str">
            <v>X</v>
          </cell>
          <cell r="BQ915" t="str">
            <v>X</v>
          </cell>
          <cell r="BR915" t="str">
            <v>X</v>
          </cell>
          <cell r="BS915" t="str">
            <v>X</v>
          </cell>
          <cell r="BT915" t="str">
            <v>X</v>
          </cell>
          <cell r="BU915">
            <v>41416</v>
          </cell>
          <cell r="BV915">
            <v>41416</v>
          </cell>
          <cell r="BZ915" t="str">
            <v>X</v>
          </cell>
          <cell r="CA915" t="str">
            <v>X</v>
          </cell>
          <cell r="CB915" t="str">
            <v>X</v>
          </cell>
          <cell r="CC915">
            <v>1</v>
          </cell>
        </row>
        <row r="916">
          <cell r="B916" t="str">
            <v>A2224450-03-04</v>
          </cell>
          <cell r="C916" t="str">
            <v>Ventech Engineers, LLC</v>
          </cell>
          <cell r="D916" t="str">
            <v>Wareham</v>
          </cell>
          <cell r="E916">
            <v>0</v>
          </cell>
          <cell r="F916" t="str">
            <v>Collins</v>
          </cell>
          <cell r="H916" t="str">
            <v>Heidi</v>
          </cell>
          <cell r="I916" t="str">
            <v>4653034-12-01886</v>
          </cell>
          <cell r="J916" t="str">
            <v>F-P-401A/B</v>
          </cell>
          <cell r="M916">
            <v>2</v>
          </cell>
          <cell r="N916" t="str">
            <v>LMV-311</v>
          </cell>
          <cell r="O916">
            <v>153758</v>
          </cell>
          <cell r="P916" t="str">
            <v>PP</v>
          </cell>
          <cell r="Q916" t="str">
            <v>MCPX</v>
          </cell>
          <cell r="R916" t="str">
            <v>PB</v>
          </cell>
          <cell r="S916" t="str">
            <v>N</v>
          </cell>
          <cell r="T916" t="str">
            <v>N</v>
          </cell>
          <cell r="U916">
            <v>41233</v>
          </cell>
          <cell r="V916">
            <v>41257</v>
          </cell>
          <cell r="W916">
            <v>41409</v>
          </cell>
          <cell r="X916">
            <v>41409</v>
          </cell>
          <cell r="Y916">
            <v>41257</v>
          </cell>
          <cell r="Z916">
            <v>41264</v>
          </cell>
          <cell r="AA916">
            <v>41264</v>
          </cell>
          <cell r="AB916">
            <v>41264</v>
          </cell>
          <cell r="AC916">
            <v>41297</v>
          </cell>
          <cell r="AD916">
            <v>41311</v>
          </cell>
          <cell r="AE916">
            <v>41355</v>
          </cell>
          <cell r="AF916">
            <v>41358</v>
          </cell>
          <cell r="AH916">
            <v>41379</v>
          </cell>
          <cell r="AI916" t="str">
            <v>-</v>
          </cell>
          <cell r="AJ916">
            <v>72</v>
          </cell>
          <cell r="AK916">
            <v>21.714285714285715</v>
          </cell>
          <cell r="AM916">
            <v>41264</v>
          </cell>
          <cell r="AN916">
            <v>41264</v>
          </cell>
          <cell r="AO916">
            <v>41277</v>
          </cell>
          <cell r="AP916">
            <v>41622</v>
          </cell>
          <cell r="AR916">
            <v>41297</v>
          </cell>
          <cell r="AS916">
            <v>41339</v>
          </cell>
          <cell r="AT916" t="str">
            <v>Setelin</v>
          </cell>
          <cell r="AV916">
            <v>41340</v>
          </cell>
          <cell r="AX916">
            <v>41351</v>
          </cell>
          <cell r="AY916">
            <v>41409</v>
          </cell>
          <cell r="AZ916">
            <v>152</v>
          </cell>
          <cell r="BA916">
            <v>60</v>
          </cell>
          <cell r="BB916" t="str">
            <v>On-Time/Early</v>
          </cell>
          <cell r="BC916" t="str">
            <v/>
          </cell>
          <cell r="BD916" t="str">
            <v>FCA</v>
          </cell>
          <cell r="BE916" t="str">
            <v>Arvada</v>
          </cell>
          <cell r="BF916" t="str">
            <v>IRAQ</v>
          </cell>
          <cell r="BG916" t="str">
            <v>EAR99</v>
          </cell>
          <cell r="BH916" t="str">
            <v>OC</v>
          </cell>
          <cell r="BJ916">
            <v>41264</v>
          </cell>
          <cell r="BK916">
            <v>41271</v>
          </cell>
          <cell r="BL916">
            <v>41273</v>
          </cell>
          <cell r="BM916">
            <v>41285</v>
          </cell>
          <cell r="BN916">
            <v>41423</v>
          </cell>
          <cell r="BO916">
            <v>41430</v>
          </cell>
          <cell r="BP916" t="str">
            <v>X</v>
          </cell>
          <cell r="BQ916" t="str">
            <v>X</v>
          </cell>
          <cell r="BR916" t="str">
            <v>X</v>
          </cell>
          <cell r="BS916" t="str">
            <v>X</v>
          </cell>
          <cell r="BT916" t="str">
            <v>X</v>
          </cell>
          <cell r="BU916">
            <v>41416</v>
          </cell>
          <cell r="BV916">
            <v>41416</v>
          </cell>
          <cell r="BZ916" t="str">
            <v>X</v>
          </cell>
          <cell r="CA916" t="str">
            <v>X</v>
          </cell>
          <cell r="CB916" t="str">
            <v>X</v>
          </cell>
          <cell r="CC916">
            <v>1</v>
          </cell>
        </row>
        <row r="917">
          <cell r="B917" t="str">
            <v>A2224450-05-06</v>
          </cell>
          <cell r="C917" t="str">
            <v>Ventech Engineers, LLC</v>
          </cell>
          <cell r="D917" t="str">
            <v>Wareham</v>
          </cell>
          <cell r="E917">
            <v>0</v>
          </cell>
          <cell r="F917" t="str">
            <v>Collins</v>
          </cell>
          <cell r="H917" t="str">
            <v>Heidi</v>
          </cell>
          <cell r="I917" t="str">
            <v>4653034-12-01886</v>
          </cell>
          <cell r="J917" t="str">
            <v>F-P-501A/B</v>
          </cell>
          <cell r="M917">
            <v>2</v>
          </cell>
          <cell r="N917" t="str">
            <v>LMV-311</v>
          </cell>
          <cell r="O917">
            <v>131350</v>
          </cell>
          <cell r="P917" t="str">
            <v>PP</v>
          </cell>
          <cell r="Q917" t="str">
            <v>MCPX</v>
          </cell>
          <cell r="R917" t="str">
            <v>PB</v>
          </cell>
          <cell r="S917" t="str">
            <v>N</v>
          </cell>
          <cell r="T917" t="str">
            <v>N</v>
          </cell>
          <cell r="U917">
            <v>41233</v>
          </cell>
          <cell r="V917">
            <v>41257</v>
          </cell>
          <cell r="W917">
            <v>41409</v>
          </cell>
          <cell r="X917">
            <v>41409</v>
          </cell>
          <cell r="Y917">
            <v>41257</v>
          </cell>
          <cell r="Z917">
            <v>41264</v>
          </cell>
          <cell r="AA917">
            <v>41264</v>
          </cell>
          <cell r="AB917">
            <v>41264</v>
          </cell>
          <cell r="AC917">
            <v>41297</v>
          </cell>
          <cell r="AD917">
            <v>41311</v>
          </cell>
          <cell r="AE917">
            <v>41355</v>
          </cell>
          <cell r="AF917">
            <v>41358</v>
          </cell>
          <cell r="AH917">
            <v>41379</v>
          </cell>
          <cell r="AI917" t="str">
            <v>-</v>
          </cell>
          <cell r="AJ917">
            <v>72</v>
          </cell>
          <cell r="AK917">
            <v>21.714285714285715</v>
          </cell>
          <cell r="AM917">
            <v>41264</v>
          </cell>
          <cell r="AN917">
            <v>41264</v>
          </cell>
          <cell r="AO917">
            <v>41277</v>
          </cell>
          <cell r="AP917">
            <v>41622</v>
          </cell>
          <cell r="AR917">
            <v>41297</v>
          </cell>
          <cell r="AS917">
            <v>41339</v>
          </cell>
          <cell r="AT917" t="str">
            <v>Setelin</v>
          </cell>
          <cell r="AV917">
            <v>41340</v>
          </cell>
          <cell r="AX917">
            <v>41352</v>
          </cell>
          <cell r="AY917">
            <v>41409</v>
          </cell>
          <cell r="AZ917">
            <v>152</v>
          </cell>
          <cell r="BA917">
            <v>60</v>
          </cell>
          <cell r="BB917" t="str">
            <v>On-Time/Early</v>
          </cell>
          <cell r="BC917" t="str">
            <v/>
          </cell>
          <cell r="BD917" t="str">
            <v>FCA</v>
          </cell>
          <cell r="BE917" t="str">
            <v>Arvada</v>
          </cell>
          <cell r="BF917" t="str">
            <v>IRAQ</v>
          </cell>
          <cell r="BG917" t="str">
            <v>EAR99</v>
          </cell>
          <cell r="BH917" t="str">
            <v>OC</v>
          </cell>
          <cell r="BJ917">
            <v>41264</v>
          </cell>
          <cell r="BK917">
            <v>41271</v>
          </cell>
          <cell r="BL917">
            <v>41273</v>
          </cell>
          <cell r="BM917">
            <v>41285</v>
          </cell>
          <cell r="BN917">
            <v>41423</v>
          </cell>
          <cell r="BO917">
            <v>41430</v>
          </cell>
          <cell r="BP917" t="str">
            <v>X</v>
          </cell>
          <cell r="BQ917" t="str">
            <v>X</v>
          </cell>
          <cell r="BR917" t="str">
            <v>X</v>
          </cell>
          <cell r="BS917" t="str">
            <v>X</v>
          </cell>
          <cell r="BT917" t="str">
            <v>X</v>
          </cell>
          <cell r="BU917">
            <v>41416</v>
          </cell>
          <cell r="BV917">
            <v>41416</v>
          </cell>
          <cell r="BZ917" t="str">
            <v>X</v>
          </cell>
          <cell r="CA917" t="str">
            <v>X</v>
          </cell>
          <cell r="CB917" t="str">
            <v>X</v>
          </cell>
          <cell r="CC917">
            <v>1</v>
          </cell>
        </row>
        <row r="918">
          <cell r="B918" t="str">
            <v>A2249627-01-02</v>
          </cell>
          <cell r="C918" t="str">
            <v>S-CON / TARGA RESOURCES</v>
          </cell>
          <cell r="D918" t="str">
            <v>Wareham</v>
          </cell>
          <cell r="F918" t="str">
            <v>Miller</v>
          </cell>
          <cell r="G918" t="str">
            <v>-</v>
          </cell>
          <cell r="H918" t="str">
            <v>Madeleine</v>
          </cell>
          <cell r="I918" t="str">
            <v>2330-22-10007</v>
          </cell>
          <cell r="J918" t="str">
            <v>P-1540A/B</v>
          </cell>
          <cell r="M918">
            <v>2</v>
          </cell>
          <cell r="N918" t="str">
            <v>LMV806</v>
          </cell>
          <cell r="O918">
            <v>42930</v>
          </cell>
          <cell r="P918" t="str">
            <v>-</v>
          </cell>
          <cell r="Q918" t="str">
            <v>FLT</v>
          </cell>
          <cell r="R918" t="str">
            <v>PC</v>
          </cell>
          <cell r="S918" t="str">
            <v>N</v>
          </cell>
          <cell r="T918" t="str">
            <v>N</v>
          </cell>
          <cell r="U918">
            <v>41326</v>
          </cell>
          <cell r="V918">
            <v>41330</v>
          </cell>
          <cell r="W918">
            <v>41415</v>
          </cell>
          <cell r="X918">
            <v>41415</v>
          </cell>
          <cell r="Y918">
            <v>41327</v>
          </cell>
          <cell r="Z918">
            <v>41337</v>
          </cell>
          <cell r="AA918">
            <v>41337</v>
          </cell>
          <cell r="AB918">
            <v>41337</v>
          </cell>
          <cell r="AC918">
            <v>41303</v>
          </cell>
          <cell r="AD918">
            <v>41317</v>
          </cell>
          <cell r="AE918">
            <v>41355</v>
          </cell>
          <cell r="AF918">
            <v>41358</v>
          </cell>
          <cell r="AH918">
            <v>41385</v>
          </cell>
          <cell r="AI918" t="str">
            <v>-</v>
          </cell>
          <cell r="AJ918">
            <v>21</v>
          </cell>
          <cell r="AK918">
            <v>12.142857142857142</v>
          </cell>
          <cell r="AL918">
            <v>41330</v>
          </cell>
          <cell r="AM918">
            <v>41332</v>
          </cell>
          <cell r="AN918">
            <v>41332</v>
          </cell>
          <cell r="AO918">
            <v>41337</v>
          </cell>
          <cell r="AP918">
            <v>41330</v>
          </cell>
          <cell r="AQ918">
            <v>41346</v>
          </cell>
          <cell r="AR918">
            <v>41347</v>
          </cell>
          <cell r="AS918">
            <v>41358</v>
          </cell>
          <cell r="AT918" t="str">
            <v>Jones</v>
          </cell>
          <cell r="AV918">
            <v>41358</v>
          </cell>
          <cell r="AX918">
            <v>41359</v>
          </cell>
          <cell r="AY918">
            <v>41403</v>
          </cell>
          <cell r="AZ918">
            <v>73</v>
          </cell>
          <cell r="BA918">
            <v>21</v>
          </cell>
          <cell r="BB918" t="str">
            <v>On-Time/Early</v>
          </cell>
          <cell r="BC918" t="str">
            <v>Late</v>
          </cell>
          <cell r="BD918" t="str">
            <v>FCA</v>
          </cell>
          <cell r="BE918" t="str">
            <v>Arvada</v>
          </cell>
          <cell r="BF918" t="str">
            <v>USA</v>
          </cell>
          <cell r="BH918" t="str">
            <v>SI</v>
          </cell>
          <cell r="BJ918">
            <v>41337</v>
          </cell>
          <cell r="BK918">
            <v>41344</v>
          </cell>
          <cell r="BL918">
            <v>41353</v>
          </cell>
          <cell r="BM918">
            <v>41358</v>
          </cell>
          <cell r="BN918">
            <v>41429</v>
          </cell>
          <cell r="BO918">
            <v>41436</v>
          </cell>
          <cell r="BP918" t="str">
            <v>-</v>
          </cell>
          <cell r="BQ918" t="str">
            <v>-</v>
          </cell>
          <cell r="BR918" t="str">
            <v>-</v>
          </cell>
          <cell r="BS918" t="str">
            <v>-</v>
          </cell>
          <cell r="BT918" t="str">
            <v>-</v>
          </cell>
          <cell r="BU918">
            <v>41417</v>
          </cell>
          <cell r="BV918">
            <v>41417</v>
          </cell>
          <cell r="BZ918" t="str">
            <v>-</v>
          </cell>
          <cell r="CA918" t="str">
            <v>-</v>
          </cell>
          <cell r="CB918" t="str">
            <v>X</v>
          </cell>
          <cell r="CC918">
            <v>1</v>
          </cell>
        </row>
        <row r="919">
          <cell r="B919" t="str">
            <v>A2224462-01-02</v>
          </cell>
          <cell r="C919" t="str">
            <v>Ventech Engineers, LLC</v>
          </cell>
          <cell r="D919" t="str">
            <v>Wareham</v>
          </cell>
          <cell r="E919">
            <v>0</v>
          </cell>
          <cell r="F919" t="str">
            <v>Reichert</v>
          </cell>
          <cell r="H919" t="str">
            <v>Heidi</v>
          </cell>
          <cell r="I919" t="str">
            <v>4653034-12-01887</v>
          </cell>
          <cell r="J919" t="str">
            <v>F-P-502A/B</v>
          </cell>
          <cell r="M919">
            <v>2</v>
          </cell>
          <cell r="N919" t="str">
            <v>LMV-806</v>
          </cell>
          <cell r="O919">
            <v>88790</v>
          </cell>
          <cell r="P919" t="str">
            <v>PP</v>
          </cell>
          <cell r="Q919" t="str">
            <v>MCPX</v>
          </cell>
          <cell r="R919" t="str">
            <v>PB</v>
          </cell>
          <cell r="S919" t="str">
            <v>N</v>
          </cell>
          <cell r="T919" t="str">
            <v>N</v>
          </cell>
          <cell r="U919">
            <v>41233</v>
          </cell>
          <cell r="V919">
            <v>41257</v>
          </cell>
          <cell r="W919">
            <v>41439</v>
          </cell>
          <cell r="X919">
            <v>41439</v>
          </cell>
          <cell r="Y919">
            <v>41257</v>
          </cell>
          <cell r="Z919">
            <v>41264</v>
          </cell>
          <cell r="AA919">
            <v>41264</v>
          </cell>
          <cell r="AB919">
            <v>41264</v>
          </cell>
          <cell r="AC919">
            <v>41327</v>
          </cell>
          <cell r="AD919">
            <v>41341</v>
          </cell>
          <cell r="AE919">
            <v>41355</v>
          </cell>
          <cell r="AF919">
            <v>41358</v>
          </cell>
          <cell r="AH919">
            <v>41409</v>
          </cell>
          <cell r="AI919" t="str">
            <v>-</v>
          </cell>
          <cell r="AJ919">
            <v>72</v>
          </cell>
          <cell r="AK919">
            <v>26</v>
          </cell>
          <cell r="AM919">
            <v>41264</v>
          </cell>
          <cell r="AN919">
            <v>41264</v>
          </cell>
          <cell r="AO919">
            <v>41277</v>
          </cell>
          <cell r="AP919">
            <v>41622</v>
          </cell>
          <cell r="AR919">
            <v>41297</v>
          </cell>
          <cell r="AS919">
            <v>41339</v>
          </cell>
          <cell r="AT919" t="str">
            <v>Setelin</v>
          </cell>
          <cell r="AV919">
            <v>41340</v>
          </cell>
          <cell r="AX919">
            <v>41345</v>
          </cell>
          <cell r="AY919">
            <v>41439</v>
          </cell>
          <cell r="AZ919">
            <v>182</v>
          </cell>
          <cell r="BA919">
            <v>60</v>
          </cell>
          <cell r="BB919" t="str">
            <v>On-Time/Early</v>
          </cell>
          <cell r="BC919" t="str">
            <v/>
          </cell>
          <cell r="BD919" t="str">
            <v>FCA</v>
          </cell>
          <cell r="BE919" t="str">
            <v>Arvada</v>
          </cell>
          <cell r="BF919" t="str">
            <v>IRAQ</v>
          </cell>
          <cell r="BG919" t="str">
            <v>EAR99</v>
          </cell>
          <cell r="BH919" t="str">
            <v>OC</v>
          </cell>
          <cell r="BJ919">
            <v>41264</v>
          </cell>
          <cell r="BK919">
            <v>41271</v>
          </cell>
          <cell r="BL919">
            <v>41273</v>
          </cell>
          <cell r="BM919">
            <v>41285</v>
          </cell>
          <cell r="BN919">
            <v>41453</v>
          </cell>
          <cell r="BO919">
            <v>41460</v>
          </cell>
          <cell r="BP919" t="str">
            <v>X</v>
          </cell>
          <cell r="BQ919" t="str">
            <v>X</v>
          </cell>
          <cell r="BR919" t="str">
            <v>X</v>
          </cell>
          <cell r="BS919" t="str">
            <v>X</v>
          </cell>
          <cell r="BT919" t="str">
            <v>X</v>
          </cell>
          <cell r="BU919">
            <v>41446</v>
          </cell>
          <cell r="BV919">
            <v>41473</v>
          </cell>
          <cell r="BZ919" t="str">
            <v>X</v>
          </cell>
          <cell r="CA919" t="str">
            <v>X</v>
          </cell>
          <cell r="CB919" t="str">
            <v>X</v>
          </cell>
          <cell r="CC919">
            <v>1</v>
          </cell>
        </row>
        <row r="920">
          <cell r="B920" t="str">
            <v>A2224462-03-04</v>
          </cell>
          <cell r="C920" t="str">
            <v>Ventech Engineers, LLC</v>
          </cell>
          <cell r="D920" t="str">
            <v>Wareham</v>
          </cell>
          <cell r="E920">
            <v>0</v>
          </cell>
          <cell r="F920" t="str">
            <v>Reichert</v>
          </cell>
          <cell r="H920" t="str">
            <v>Heidi</v>
          </cell>
          <cell r="I920" t="str">
            <v>4653034-12-01887</v>
          </cell>
          <cell r="J920" t="str">
            <v>F-P-503A/B</v>
          </cell>
          <cell r="M920">
            <v>2</v>
          </cell>
          <cell r="N920" t="str">
            <v>LMV-806</v>
          </cell>
          <cell r="O920">
            <v>71050</v>
          </cell>
          <cell r="P920" t="str">
            <v>PP</v>
          </cell>
          <cell r="Q920" t="str">
            <v>MCPX</v>
          </cell>
          <cell r="R920" t="str">
            <v>PB</v>
          </cell>
          <cell r="S920" t="str">
            <v>N</v>
          </cell>
          <cell r="T920" t="str">
            <v>N</v>
          </cell>
          <cell r="U920">
            <v>41233</v>
          </cell>
          <cell r="V920">
            <v>41257</v>
          </cell>
          <cell r="W920">
            <v>41439</v>
          </cell>
          <cell r="X920">
            <v>41439</v>
          </cell>
          <cell r="Y920">
            <v>41257</v>
          </cell>
          <cell r="Z920">
            <v>41264</v>
          </cell>
          <cell r="AA920">
            <v>41264</v>
          </cell>
          <cell r="AB920">
            <v>41264</v>
          </cell>
          <cell r="AC920">
            <v>41327</v>
          </cell>
          <cell r="AD920">
            <v>41341</v>
          </cell>
          <cell r="AE920">
            <v>41355</v>
          </cell>
          <cell r="AF920">
            <v>41358</v>
          </cell>
          <cell r="AH920">
            <v>41409</v>
          </cell>
          <cell r="AI920" t="str">
            <v>-</v>
          </cell>
          <cell r="AJ920">
            <v>72</v>
          </cell>
          <cell r="AK920">
            <v>26</v>
          </cell>
          <cell r="AM920">
            <v>41264</v>
          </cell>
          <cell r="AN920">
            <v>41264</v>
          </cell>
          <cell r="AO920">
            <v>41277</v>
          </cell>
          <cell r="AP920">
            <v>41622</v>
          </cell>
          <cell r="AR920">
            <v>41297</v>
          </cell>
          <cell r="AS920">
            <v>41339</v>
          </cell>
          <cell r="AT920" t="str">
            <v>Setelin</v>
          </cell>
          <cell r="AV920">
            <v>41340</v>
          </cell>
          <cell r="AX920">
            <v>41346</v>
          </cell>
          <cell r="AY920">
            <v>41439</v>
          </cell>
          <cell r="AZ920">
            <v>182</v>
          </cell>
          <cell r="BA920">
            <v>60</v>
          </cell>
          <cell r="BB920" t="str">
            <v>On-Time/Early</v>
          </cell>
          <cell r="BC920" t="str">
            <v/>
          </cell>
          <cell r="BD920" t="str">
            <v>FCA</v>
          </cell>
          <cell r="BE920" t="str">
            <v>Arvada</v>
          </cell>
          <cell r="BF920" t="str">
            <v>IRAQ</v>
          </cell>
          <cell r="BG920" t="str">
            <v>EAR99</v>
          </cell>
          <cell r="BH920" t="str">
            <v>OC</v>
          </cell>
          <cell r="BJ920">
            <v>41264</v>
          </cell>
          <cell r="BK920">
            <v>41271</v>
          </cell>
          <cell r="BL920">
            <v>41273</v>
          </cell>
          <cell r="BM920">
            <v>41285</v>
          </cell>
          <cell r="BN920">
            <v>41453</v>
          </cell>
          <cell r="BO920">
            <v>41460</v>
          </cell>
          <cell r="BP920" t="str">
            <v>X</v>
          </cell>
          <cell r="BQ920" t="str">
            <v>X</v>
          </cell>
          <cell r="BR920" t="str">
            <v>X</v>
          </cell>
          <cell r="BS920" t="str">
            <v>X</v>
          </cell>
          <cell r="BT920" t="str">
            <v>X</v>
          </cell>
          <cell r="BU920">
            <v>41446</v>
          </cell>
          <cell r="BV920">
            <v>41473</v>
          </cell>
          <cell r="BZ920" t="str">
            <v>X</v>
          </cell>
          <cell r="CA920" t="str">
            <v>X</v>
          </cell>
          <cell r="CB920" t="str">
            <v>X</v>
          </cell>
          <cell r="CC920">
            <v>1</v>
          </cell>
        </row>
        <row r="921">
          <cell r="B921" t="str">
            <v>A2249627-03-04</v>
          </cell>
          <cell r="C921" t="str">
            <v>S-CON / TARGA RESOURCES</v>
          </cell>
          <cell r="D921" t="str">
            <v>Wareham</v>
          </cell>
          <cell r="F921" t="str">
            <v>Miller</v>
          </cell>
          <cell r="G921" t="str">
            <v>-</v>
          </cell>
          <cell r="H921" t="str">
            <v>Madeleine</v>
          </cell>
          <cell r="I921" t="str">
            <v>2330-22-10007</v>
          </cell>
          <cell r="J921" t="str">
            <v>P-1554A/B</v>
          </cell>
          <cell r="M921">
            <v>2</v>
          </cell>
          <cell r="N921" t="str">
            <v>LMV806</v>
          </cell>
          <cell r="O921">
            <v>44068</v>
          </cell>
          <cell r="P921" t="str">
            <v>-</v>
          </cell>
          <cell r="Q921" t="str">
            <v>FLT</v>
          </cell>
          <cell r="R921" t="str">
            <v>PC</v>
          </cell>
          <cell r="S921" t="str">
            <v>N</v>
          </cell>
          <cell r="T921" t="str">
            <v>N</v>
          </cell>
          <cell r="U921">
            <v>41326</v>
          </cell>
          <cell r="V921">
            <v>41330</v>
          </cell>
          <cell r="W921">
            <v>41415</v>
          </cell>
          <cell r="X921">
            <v>41415</v>
          </cell>
          <cell r="Y921">
            <v>41327</v>
          </cell>
          <cell r="Z921">
            <v>41337</v>
          </cell>
          <cell r="AA921">
            <v>41337</v>
          </cell>
          <cell r="AB921">
            <v>41337</v>
          </cell>
          <cell r="AC921">
            <v>41303</v>
          </cell>
          <cell r="AD921">
            <v>41317</v>
          </cell>
          <cell r="AE921">
            <v>41355</v>
          </cell>
          <cell r="AF921">
            <v>41358</v>
          </cell>
          <cell r="AH921">
            <v>41385</v>
          </cell>
          <cell r="AI921" t="str">
            <v>-</v>
          </cell>
          <cell r="AJ921">
            <v>21</v>
          </cell>
          <cell r="AK921">
            <v>12.142857142857142</v>
          </cell>
          <cell r="AL921">
            <v>41330</v>
          </cell>
          <cell r="AM921">
            <v>41334</v>
          </cell>
          <cell r="AN921">
            <v>41334</v>
          </cell>
          <cell r="AO921">
            <v>41337</v>
          </cell>
          <cell r="AP921">
            <v>41330</v>
          </cell>
          <cell r="AQ921">
            <v>41345</v>
          </cell>
          <cell r="AR921">
            <v>41347</v>
          </cell>
          <cell r="AS921">
            <v>41358</v>
          </cell>
          <cell r="AT921" t="str">
            <v>Jones</v>
          </cell>
          <cell r="AV921">
            <v>41358</v>
          </cell>
          <cell r="AX921">
            <v>41359</v>
          </cell>
          <cell r="AY921">
            <v>41403</v>
          </cell>
          <cell r="AZ921">
            <v>73</v>
          </cell>
          <cell r="BA921">
            <v>21</v>
          </cell>
          <cell r="BB921" t="str">
            <v>On-Time/Early</v>
          </cell>
          <cell r="BC921" t="str">
            <v>Late</v>
          </cell>
          <cell r="BD921" t="str">
            <v>FCA</v>
          </cell>
          <cell r="BE921" t="str">
            <v>Arvada</v>
          </cell>
          <cell r="BF921" t="str">
            <v>USA</v>
          </cell>
          <cell r="BH921" t="str">
            <v>SI</v>
          </cell>
          <cell r="BJ921">
            <v>41337</v>
          </cell>
          <cell r="BK921">
            <v>41344</v>
          </cell>
          <cell r="BL921">
            <v>41353</v>
          </cell>
          <cell r="BM921">
            <v>41358</v>
          </cell>
          <cell r="BN921">
            <v>41429</v>
          </cell>
          <cell r="BO921">
            <v>41436</v>
          </cell>
          <cell r="BP921" t="str">
            <v>-</v>
          </cell>
          <cell r="BQ921" t="str">
            <v>-</v>
          </cell>
          <cell r="BR921" t="str">
            <v>-</v>
          </cell>
          <cell r="BS921" t="str">
            <v>-</v>
          </cell>
          <cell r="BT921" t="str">
            <v>-</v>
          </cell>
          <cell r="BU921">
            <v>41417</v>
          </cell>
          <cell r="BV921">
            <v>41417</v>
          </cell>
          <cell r="BZ921" t="str">
            <v>-</v>
          </cell>
          <cell r="CA921" t="str">
            <v>-</v>
          </cell>
          <cell r="CB921" t="str">
            <v>X</v>
          </cell>
          <cell r="CC921">
            <v>1</v>
          </cell>
        </row>
        <row r="922">
          <cell r="B922" t="str">
            <v>C2260168-01</v>
          </cell>
          <cell r="C922" t="str">
            <v>Cameron / Electra</v>
          </cell>
          <cell r="D922" t="str">
            <v>Fox</v>
          </cell>
          <cell r="E922">
            <v>0</v>
          </cell>
          <cell r="H922" t="str">
            <v>Michelle</v>
          </cell>
          <cell r="I922" t="str">
            <v>4400001762</v>
          </cell>
          <cell r="J922" t="str">
            <v>C-4410</v>
          </cell>
          <cell r="K922" t="str">
            <v>SC12408</v>
          </cell>
          <cell r="M922">
            <v>1</v>
          </cell>
          <cell r="N922" t="str">
            <v>LMC311F</v>
          </cell>
          <cell r="O922">
            <v>240119</v>
          </cell>
          <cell r="P922" t="str">
            <v>Y</v>
          </cell>
          <cell r="Q922" t="str">
            <v>MCPX</v>
          </cell>
          <cell r="R922" t="str">
            <v>CC</v>
          </cell>
          <cell r="S922" t="str">
            <v>N</v>
          </cell>
          <cell r="T922" t="str">
            <v>N</v>
          </cell>
          <cell r="U922">
            <v>41352</v>
          </cell>
          <cell r="V922">
            <v>41354</v>
          </cell>
          <cell r="W922">
            <v>41484</v>
          </cell>
          <cell r="X922">
            <v>41453</v>
          </cell>
          <cell r="Y922">
            <v>41354</v>
          </cell>
          <cell r="Z922">
            <v>41361</v>
          </cell>
          <cell r="AA922">
            <v>41361</v>
          </cell>
          <cell r="AB922">
            <v>41368</v>
          </cell>
          <cell r="AC922">
            <v>41341</v>
          </cell>
          <cell r="AD922">
            <v>41355</v>
          </cell>
          <cell r="AE922">
            <v>41354</v>
          </cell>
          <cell r="AF922">
            <v>41358</v>
          </cell>
          <cell r="AH922">
            <v>41423</v>
          </cell>
          <cell r="AI922" t="str">
            <v>-</v>
          </cell>
          <cell r="AJ922">
            <v>3</v>
          </cell>
          <cell r="AK922">
            <v>14.142857142857142</v>
          </cell>
          <cell r="AL922">
            <v>41354</v>
          </cell>
          <cell r="AM922">
            <v>41361</v>
          </cell>
          <cell r="AN922" t="str">
            <v>-</v>
          </cell>
          <cell r="AO922">
            <v>41361</v>
          </cell>
          <cell r="AP922">
            <v>41361</v>
          </cell>
          <cell r="AQ922">
            <v>41396</v>
          </cell>
          <cell r="AR922">
            <v>41397</v>
          </cell>
          <cell r="AS922">
            <v>41408</v>
          </cell>
          <cell r="AT922" t="str">
            <v>Kaufmann</v>
          </cell>
          <cell r="AV922">
            <v>41408</v>
          </cell>
          <cell r="AX922">
            <v>41416</v>
          </cell>
          <cell r="AY922">
            <v>41452</v>
          </cell>
          <cell r="AZ922">
            <v>98</v>
          </cell>
          <cell r="BA922">
            <v>39</v>
          </cell>
          <cell r="BB922" t="str">
            <v>Late</v>
          </cell>
          <cell r="BC922" t="str">
            <v>Late</v>
          </cell>
          <cell r="BD922" t="str">
            <v>FCA</v>
          </cell>
          <cell r="BE922" t="str">
            <v>Arvada</v>
          </cell>
          <cell r="BF922" t="str">
            <v>USA</v>
          </cell>
          <cell r="BH922" t="str">
            <v>DI</v>
          </cell>
          <cell r="BJ922">
            <v>41361</v>
          </cell>
          <cell r="BK922">
            <v>41368</v>
          </cell>
          <cell r="BL922">
            <v>41384</v>
          </cell>
          <cell r="BM922">
            <v>41382</v>
          </cell>
          <cell r="BN922">
            <v>41467</v>
          </cell>
          <cell r="BO922">
            <v>41474</v>
          </cell>
          <cell r="BP922" t="str">
            <v>X</v>
          </cell>
          <cell r="BQ922">
            <v>41363</v>
          </cell>
          <cell r="BR922">
            <v>41369</v>
          </cell>
          <cell r="BS922">
            <v>41369</v>
          </cell>
          <cell r="BT922" t="str">
            <v>X</v>
          </cell>
          <cell r="BU922">
            <v>41463</v>
          </cell>
          <cell r="BV922">
            <v>41460</v>
          </cell>
          <cell r="BZ922">
            <v>41395</v>
          </cell>
          <cell r="CA922">
            <v>41407</v>
          </cell>
          <cell r="CB922" t="str">
            <v>X</v>
          </cell>
          <cell r="CC922">
            <v>1</v>
          </cell>
          <cell r="CD922" t="str">
            <v>FD &amp; AM has been submitted</v>
          </cell>
        </row>
        <row r="923">
          <cell r="B923" t="str">
            <v>C2225266-01</v>
          </cell>
          <cell r="C923" t="str">
            <v>Exterran</v>
          </cell>
          <cell r="D923" t="str">
            <v>McKechnie</v>
          </cell>
          <cell r="E923">
            <v>0</v>
          </cell>
          <cell r="F923" t="str">
            <v>Miller</v>
          </cell>
          <cell r="G923" t="str">
            <v>-</v>
          </cell>
          <cell r="H923" t="str">
            <v>Kursten</v>
          </cell>
          <cell r="I923" t="str">
            <v>5437198</v>
          </cell>
          <cell r="J923" t="str">
            <v>C-111</v>
          </cell>
          <cell r="M923">
            <v>1</v>
          </cell>
          <cell r="N923" t="str">
            <v>LMC331F</v>
          </cell>
          <cell r="O923">
            <v>198180</v>
          </cell>
          <cell r="P923" t="str">
            <v>PP</v>
          </cell>
          <cell r="Q923" t="str">
            <v>FLT</v>
          </cell>
          <cell r="R923" t="str">
            <v>CA</v>
          </cell>
          <cell r="S923" t="str">
            <v>N</v>
          </cell>
          <cell r="T923" t="str">
            <v>N</v>
          </cell>
          <cell r="U923">
            <v>41250</v>
          </cell>
          <cell r="V923">
            <v>41260</v>
          </cell>
          <cell r="W923">
            <v>41431</v>
          </cell>
          <cell r="X923">
            <v>41431</v>
          </cell>
          <cell r="Y923">
            <v>41260</v>
          </cell>
          <cell r="Z923">
            <v>41267</v>
          </cell>
          <cell r="AA923">
            <v>41267</v>
          </cell>
          <cell r="AB923">
            <v>41274</v>
          </cell>
          <cell r="AC923">
            <v>41319</v>
          </cell>
          <cell r="AD923">
            <v>41333</v>
          </cell>
          <cell r="AE923">
            <v>41354</v>
          </cell>
          <cell r="AF923">
            <v>41358</v>
          </cell>
          <cell r="AH923">
            <v>41401</v>
          </cell>
          <cell r="AI923" t="str">
            <v>-</v>
          </cell>
          <cell r="AJ923">
            <v>71</v>
          </cell>
          <cell r="AK923">
            <v>24.428571428571427</v>
          </cell>
          <cell r="AR923">
            <v>41312</v>
          </cell>
          <cell r="AS923">
            <v>41331</v>
          </cell>
          <cell r="AT923" t="str">
            <v>Kaufmann</v>
          </cell>
          <cell r="AV923">
            <v>41348</v>
          </cell>
          <cell r="AX923">
            <v>41355</v>
          </cell>
          <cell r="AY923">
            <v>41424</v>
          </cell>
          <cell r="AZ923">
            <v>164</v>
          </cell>
          <cell r="BA923">
            <v>65</v>
          </cell>
          <cell r="BB923" t="str">
            <v>On-Time/Early</v>
          </cell>
          <cell r="BC923" t="str">
            <v/>
          </cell>
          <cell r="BD923" t="str">
            <v>EXW</v>
          </cell>
          <cell r="BE923" t="str">
            <v>Arvada</v>
          </cell>
          <cell r="BH923" t="str">
            <v>DL</v>
          </cell>
          <cell r="BJ923">
            <v>41267</v>
          </cell>
          <cell r="BK923">
            <v>41274</v>
          </cell>
          <cell r="BL923">
            <v>41281</v>
          </cell>
          <cell r="BM923">
            <v>41288</v>
          </cell>
          <cell r="BN923">
            <v>41445</v>
          </cell>
          <cell r="BO923">
            <v>41452</v>
          </cell>
          <cell r="BP923" t="str">
            <v>-</v>
          </cell>
          <cell r="BQ923" t="str">
            <v>-</v>
          </cell>
          <cell r="BR923" t="str">
            <v>-</v>
          </cell>
          <cell r="BS923" t="str">
            <v>-</v>
          </cell>
          <cell r="BT923" t="str">
            <v>-</v>
          </cell>
          <cell r="BU923">
            <v>41429</v>
          </cell>
          <cell r="BV923">
            <v>41429</v>
          </cell>
          <cell r="BZ923" t="str">
            <v>-</v>
          </cell>
          <cell r="CA923" t="str">
            <v>-</v>
          </cell>
          <cell r="CB923" t="str">
            <v>X</v>
          </cell>
          <cell r="CC923">
            <v>1</v>
          </cell>
        </row>
        <row r="924">
          <cell r="B924" t="str">
            <v>C2225323-01</v>
          </cell>
          <cell r="C924" t="str">
            <v>Exterran</v>
          </cell>
          <cell r="D924" t="str">
            <v>McKechnie</v>
          </cell>
          <cell r="E924">
            <v>0</v>
          </cell>
          <cell r="F924" t="str">
            <v>Miller</v>
          </cell>
          <cell r="G924" t="str">
            <v>-</v>
          </cell>
          <cell r="H924" t="str">
            <v>Kursten</v>
          </cell>
          <cell r="I924" t="str">
            <v>5438483</v>
          </cell>
          <cell r="J924" t="str">
            <v>C-111</v>
          </cell>
          <cell r="M924">
            <v>1</v>
          </cell>
          <cell r="N924" t="str">
            <v>LMC331F</v>
          </cell>
          <cell r="O924">
            <v>198180</v>
          </cell>
          <cell r="P924" t="str">
            <v>PP</v>
          </cell>
          <cell r="Q924" t="str">
            <v>FLT</v>
          </cell>
          <cell r="R924" t="str">
            <v>CA</v>
          </cell>
          <cell r="S924" t="str">
            <v>N</v>
          </cell>
          <cell r="T924" t="str">
            <v>N</v>
          </cell>
          <cell r="U924">
            <v>41254</v>
          </cell>
          <cell r="V924">
            <v>41260</v>
          </cell>
          <cell r="W924">
            <v>41446</v>
          </cell>
          <cell r="X924">
            <v>41446</v>
          </cell>
          <cell r="Y924">
            <v>41260</v>
          </cell>
          <cell r="Z924">
            <v>41267</v>
          </cell>
          <cell r="AA924">
            <v>41267</v>
          </cell>
          <cell r="AB924">
            <v>41274</v>
          </cell>
          <cell r="AC924">
            <v>41334</v>
          </cell>
          <cell r="AD924">
            <v>41348</v>
          </cell>
          <cell r="AE924">
            <v>41354</v>
          </cell>
          <cell r="AF924">
            <v>41358</v>
          </cell>
          <cell r="AH924">
            <v>41416</v>
          </cell>
          <cell r="AI924" t="str">
            <v>-</v>
          </cell>
          <cell r="AJ924">
            <v>71</v>
          </cell>
          <cell r="AK924">
            <v>26.571428571428573</v>
          </cell>
          <cell r="AL924">
            <v>41262</v>
          </cell>
          <cell r="AM924">
            <v>41296</v>
          </cell>
          <cell r="AN924">
            <v>41296</v>
          </cell>
          <cell r="AP924">
            <v>41297</v>
          </cell>
          <cell r="AQ924">
            <v>41311</v>
          </cell>
          <cell r="AR924">
            <v>41312</v>
          </cell>
          <cell r="AT924">
            <v>0</v>
          </cell>
          <cell r="AU924">
            <v>0</v>
          </cell>
          <cell r="AV924">
            <v>41351</v>
          </cell>
          <cell r="AX924">
            <v>41341</v>
          </cell>
          <cell r="AY924">
            <v>41435</v>
          </cell>
          <cell r="AZ924">
            <v>175</v>
          </cell>
          <cell r="BA924">
            <v>66</v>
          </cell>
          <cell r="BB924" t="str">
            <v>On-Time/Early</v>
          </cell>
          <cell r="BC924" t="str">
            <v>On-Time/Early</v>
          </cell>
          <cell r="BD924" t="str">
            <v>FCA</v>
          </cell>
          <cell r="BE924" t="str">
            <v>Arvada</v>
          </cell>
          <cell r="BH924" t="str">
            <v>DL</v>
          </cell>
          <cell r="BJ924">
            <v>41267</v>
          </cell>
          <cell r="BK924">
            <v>41274</v>
          </cell>
          <cell r="BL924">
            <v>41281</v>
          </cell>
          <cell r="BM924">
            <v>41288</v>
          </cell>
          <cell r="BN924">
            <v>41460</v>
          </cell>
          <cell r="BO924">
            <v>41467</v>
          </cell>
          <cell r="BP924" t="str">
            <v>-</v>
          </cell>
          <cell r="BQ924" t="str">
            <v>-</v>
          </cell>
          <cell r="BR924" t="str">
            <v>-</v>
          </cell>
          <cell r="BS924" t="str">
            <v>-</v>
          </cell>
          <cell r="BT924" t="str">
            <v>-</v>
          </cell>
          <cell r="BU924">
            <v>41438</v>
          </cell>
          <cell r="BV924">
            <v>41438</v>
          </cell>
          <cell r="BZ924" t="str">
            <v>-</v>
          </cell>
          <cell r="CA924" t="str">
            <v>-</v>
          </cell>
          <cell r="CB924" t="str">
            <v>X</v>
          </cell>
          <cell r="CC924">
            <v>1</v>
          </cell>
        </row>
        <row r="925">
          <cell r="B925" t="str">
            <v>A2224462-05-06</v>
          </cell>
          <cell r="C925" t="str">
            <v>Ventech Engineers, LLC</v>
          </cell>
          <cell r="D925" t="str">
            <v>Wareham</v>
          </cell>
          <cell r="E925">
            <v>0</v>
          </cell>
          <cell r="F925" t="str">
            <v>Reichert</v>
          </cell>
          <cell r="H925" t="str">
            <v>Heidi</v>
          </cell>
          <cell r="I925" t="str">
            <v>4653034-12-01887</v>
          </cell>
          <cell r="J925" t="str">
            <v>F-P-504A/B</v>
          </cell>
          <cell r="M925">
            <v>2</v>
          </cell>
          <cell r="N925" t="str">
            <v>LMV-801</v>
          </cell>
          <cell r="O925">
            <v>87356</v>
          </cell>
          <cell r="P925" t="str">
            <v>PP</v>
          </cell>
          <cell r="Q925" t="str">
            <v>MCPX</v>
          </cell>
          <cell r="R925" t="str">
            <v>PB</v>
          </cell>
          <cell r="S925" t="str">
            <v>N</v>
          </cell>
          <cell r="T925" t="str">
            <v>N</v>
          </cell>
          <cell r="U925">
            <v>41233</v>
          </cell>
          <cell r="V925">
            <v>41257</v>
          </cell>
          <cell r="W925">
            <v>41439</v>
          </cell>
          <cell r="X925">
            <v>41439</v>
          </cell>
          <cell r="Y925">
            <v>41257</v>
          </cell>
          <cell r="Z925">
            <v>41264</v>
          </cell>
          <cell r="AA925">
            <v>41264</v>
          </cell>
          <cell r="AB925">
            <v>41264</v>
          </cell>
          <cell r="AC925">
            <v>41327</v>
          </cell>
          <cell r="AD925">
            <v>41341</v>
          </cell>
          <cell r="AE925">
            <v>41355</v>
          </cell>
          <cell r="AF925">
            <v>41358</v>
          </cell>
          <cell r="AH925">
            <v>41409</v>
          </cell>
          <cell r="AI925" t="str">
            <v>-</v>
          </cell>
          <cell r="AJ925">
            <v>72</v>
          </cell>
          <cell r="AK925">
            <v>26</v>
          </cell>
          <cell r="AM925">
            <v>41264</v>
          </cell>
          <cell r="AN925">
            <v>41264</v>
          </cell>
          <cell r="AO925">
            <v>41277</v>
          </cell>
          <cell r="AP925">
            <v>41622</v>
          </cell>
          <cell r="AR925">
            <v>41297</v>
          </cell>
          <cell r="AS925">
            <v>41339</v>
          </cell>
          <cell r="AT925" t="str">
            <v>Setelin</v>
          </cell>
          <cell r="AV925">
            <v>41340</v>
          </cell>
          <cell r="AX925">
            <v>41351</v>
          </cell>
          <cell r="AY925">
            <v>41439</v>
          </cell>
          <cell r="AZ925">
            <v>182</v>
          </cell>
          <cell r="BA925">
            <v>60</v>
          </cell>
          <cell r="BB925" t="str">
            <v>On-Time/Early</v>
          </cell>
          <cell r="BC925" t="str">
            <v/>
          </cell>
          <cell r="BD925" t="str">
            <v>FCA</v>
          </cell>
          <cell r="BE925" t="str">
            <v>Arvada</v>
          </cell>
          <cell r="BF925" t="str">
            <v>IRAQ</v>
          </cell>
          <cell r="BG925" t="str">
            <v>EAR99</v>
          </cell>
          <cell r="BH925" t="str">
            <v>OC</v>
          </cell>
          <cell r="BJ925">
            <v>41264</v>
          </cell>
          <cell r="BK925">
            <v>41271</v>
          </cell>
          <cell r="BL925">
            <v>41273</v>
          </cell>
          <cell r="BM925">
            <v>41285</v>
          </cell>
          <cell r="BN925">
            <v>41453</v>
          </cell>
          <cell r="BO925">
            <v>41460</v>
          </cell>
          <cell r="BP925" t="str">
            <v>X</v>
          </cell>
          <cell r="BQ925" t="str">
            <v>X</v>
          </cell>
          <cell r="BR925" t="str">
            <v>X</v>
          </cell>
          <cell r="BS925" t="str">
            <v>X</v>
          </cell>
          <cell r="BT925" t="str">
            <v>X</v>
          </cell>
          <cell r="BU925">
            <v>41446</v>
          </cell>
          <cell r="BV925">
            <v>41473</v>
          </cell>
          <cell r="BZ925" t="str">
            <v>X</v>
          </cell>
          <cell r="CA925" t="str">
            <v>X</v>
          </cell>
          <cell r="CB925" t="str">
            <v>X</v>
          </cell>
          <cell r="CC925">
            <v>1</v>
          </cell>
        </row>
        <row r="926">
          <cell r="B926" t="str">
            <v>A2224462-07-08</v>
          </cell>
          <cell r="C926" t="str">
            <v>Ventech Engineers, LLC</v>
          </cell>
          <cell r="D926" t="str">
            <v>Wareham</v>
          </cell>
          <cell r="E926">
            <v>0</v>
          </cell>
          <cell r="F926" t="str">
            <v>Reichert</v>
          </cell>
          <cell r="H926" t="str">
            <v>Heidi</v>
          </cell>
          <cell r="I926" t="str">
            <v>4653034-12-01887</v>
          </cell>
          <cell r="J926" t="str">
            <v>F-P-505A/B</v>
          </cell>
          <cell r="M926">
            <v>2</v>
          </cell>
          <cell r="N926" t="str">
            <v>LMV-322</v>
          </cell>
          <cell r="O926">
            <v>114276</v>
          </cell>
          <cell r="P926" t="str">
            <v>PP</v>
          </cell>
          <cell r="Q926" t="str">
            <v>MCPX</v>
          </cell>
          <cell r="R926" t="str">
            <v>PB</v>
          </cell>
          <cell r="S926" t="str">
            <v>N</v>
          </cell>
          <cell r="T926" t="str">
            <v>N</v>
          </cell>
          <cell r="U926">
            <v>41233</v>
          </cell>
          <cell r="V926">
            <v>41257</v>
          </cell>
          <cell r="W926">
            <v>41439</v>
          </cell>
          <cell r="X926">
            <v>41439</v>
          </cell>
          <cell r="Y926">
            <v>41257</v>
          </cell>
          <cell r="Z926">
            <v>41264</v>
          </cell>
          <cell r="AA926">
            <v>41264</v>
          </cell>
          <cell r="AB926">
            <v>41264</v>
          </cell>
          <cell r="AC926">
            <v>41327</v>
          </cell>
          <cell r="AD926">
            <v>41341</v>
          </cell>
          <cell r="AE926">
            <v>41355</v>
          </cell>
          <cell r="AF926">
            <v>41358</v>
          </cell>
          <cell r="AH926">
            <v>41409</v>
          </cell>
          <cell r="AI926" t="str">
            <v>-</v>
          </cell>
          <cell r="AJ926">
            <v>72</v>
          </cell>
          <cell r="AK926">
            <v>26</v>
          </cell>
          <cell r="AM926">
            <v>41264</v>
          </cell>
          <cell r="AN926">
            <v>41264</v>
          </cell>
          <cell r="AO926">
            <v>41277</v>
          </cell>
          <cell r="AP926">
            <v>41622</v>
          </cell>
          <cell r="AR926">
            <v>41297</v>
          </cell>
          <cell r="AS926">
            <v>41339</v>
          </cell>
          <cell r="AT926" t="str">
            <v>Setelin</v>
          </cell>
          <cell r="AV926">
            <v>41340</v>
          </cell>
          <cell r="AX926">
            <v>41352</v>
          </cell>
          <cell r="AY926">
            <v>41439</v>
          </cell>
          <cell r="AZ926">
            <v>182</v>
          </cell>
          <cell r="BA926">
            <v>60</v>
          </cell>
          <cell r="BB926" t="str">
            <v>On-Time/Early</v>
          </cell>
          <cell r="BC926" t="str">
            <v/>
          </cell>
          <cell r="BD926" t="str">
            <v>FCA</v>
          </cell>
          <cell r="BE926" t="str">
            <v>Arvada</v>
          </cell>
          <cell r="BF926" t="str">
            <v>IRAQ</v>
          </cell>
          <cell r="BG926" t="str">
            <v>EAR99</v>
          </cell>
          <cell r="BH926" t="str">
            <v>OC</v>
          </cell>
          <cell r="BJ926">
            <v>41264</v>
          </cell>
          <cell r="BK926">
            <v>41271</v>
          </cell>
          <cell r="BL926">
            <v>41273</v>
          </cell>
          <cell r="BM926">
            <v>41285</v>
          </cell>
          <cell r="BN926">
            <v>41453</v>
          </cell>
          <cell r="BO926">
            <v>41460</v>
          </cell>
          <cell r="BP926" t="str">
            <v>X</v>
          </cell>
          <cell r="BQ926" t="str">
            <v>X</v>
          </cell>
          <cell r="BR926" t="str">
            <v>X</v>
          </cell>
          <cell r="BS926" t="str">
            <v>X</v>
          </cell>
          <cell r="BT926" t="str">
            <v>X</v>
          </cell>
          <cell r="BU926">
            <v>41446</v>
          </cell>
          <cell r="BV926">
            <v>41473</v>
          </cell>
          <cell r="BZ926" t="str">
            <v>X</v>
          </cell>
          <cell r="CA926" t="str">
            <v>X</v>
          </cell>
          <cell r="CB926" t="str">
            <v>X</v>
          </cell>
          <cell r="CC926">
            <v>1</v>
          </cell>
        </row>
        <row r="927">
          <cell r="B927" t="str">
            <v>A2242916-01</v>
          </cell>
          <cell r="C927" t="str">
            <v>Calumet Montana Refining</v>
          </cell>
          <cell r="D927" t="str">
            <v>Faber</v>
          </cell>
          <cell r="E927">
            <v>0</v>
          </cell>
          <cell r="F927" t="str">
            <v>Miller</v>
          </cell>
          <cell r="G927" t="str">
            <v>-</v>
          </cell>
          <cell r="H927" t="str">
            <v>Madeleine</v>
          </cell>
          <cell r="I927" t="str">
            <v>65650</v>
          </cell>
          <cell r="J927" t="str">
            <v>P-Temp</v>
          </cell>
          <cell r="M927">
            <v>1</v>
          </cell>
          <cell r="N927" t="str">
            <v>LMV801</v>
          </cell>
          <cell r="O927">
            <v>19181</v>
          </cell>
          <cell r="P927" t="str">
            <v>-</v>
          </cell>
          <cell r="Q927" t="str">
            <v>FLT</v>
          </cell>
          <cell r="R927" t="str">
            <v>PA</v>
          </cell>
          <cell r="S927" t="str">
            <v>N</v>
          </cell>
          <cell r="T927" t="str">
            <v>N</v>
          </cell>
          <cell r="U927">
            <v>41309</v>
          </cell>
          <cell r="V927">
            <v>41312</v>
          </cell>
          <cell r="W927">
            <v>41404</v>
          </cell>
          <cell r="X927">
            <v>41404</v>
          </cell>
          <cell r="Y927">
            <v>41309</v>
          </cell>
          <cell r="Z927">
            <v>41319</v>
          </cell>
          <cell r="AA927">
            <v>41319</v>
          </cell>
          <cell r="AB927">
            <v>41319</v>
          </cell>
          <cell r="AC927">
            <v>41292</v>
          </cell>
          <cell r="AD927">
            <v>41306</v>
          </cell>
          <cell r="AE927">
            <v>41356</v>
          </cell>
          <cell r="AF927">
            <v>41359</v>
          </cell>
          <cell r="AH927">
            <v>41374</v>
          </cell>
          <cell r="AI927" t="str">
            <v>-</v>
          </cell>
          <cell r="AJ927">
            <v>34</v>
          </cell>
          <cell r="AK927">
            <v>13.142857142857142</v>
          </cell>
          <cell r="AL927">
            <v>41312</v>
          </cell>
          <cell r="AM927">
            <v>41353</v>
          </cell>
          <cell r="AN927" t="str">
            <v>-</v>
          </cell>
          <cell r="AP927">
            <v>41312</v>
          </cell>
          <cell r="AQ927">
            <v>41355</v>
          </cell>
          <cell r="AR927">
            <v>41361</v>
          </cell>
          <cell r="AS927">
            <v>41365</v>
          </cell>
          <cell r="AT927" t="str">
            <v>Wareham</v>
          </cell>
          <cell r="AV927">
            <v>41367</v>
          </cell>
          <cell r="AX927">
            <v>41368</v>
          </cell>
          <cell r="AY927">
            <v>41402</v>
          </cell>
          <cell r="AZ927">
            <v>90</v>
          </cell>
          <cell r="BA927">
            <v>40</v>
          </cell>
          <cell r="BB927" t="str">
            <v>Late</v>
          </cell>
          <cell r="BC927" t="str">
            <v>Late</v>
          </cell>
          <cell r="BD927" t="str">
            <v>FCA</v>
          </cell>
          <cell r="BE927" t="str">
            <v>Arvada</v>
          </cell>
          <cell r="BF927" t="str">
            <v>USA</v>
          </cell>
          <cell r="BH927" t="str">
            <v>DI</v>
          </cell>
          <cell r="BJ927">
            <v>41319</v>
          </cell>
          <cell r="BK927">
            <v>41326</v>
          </cell>
          <cell r="BL927">
            <v>41326</v>
          </cell>
          <cell r="BM927">
            <v>41340</v>
          </cell>
          <cell r="BN927">
            <v>41418</v>
          </cell>
          <cell r="BO927">
            <v>41425</v>
          </cell>
          <cell r="BP927" t="str">
            <v>-</v>
          </cell>
          <cell r="BQ927" t="str">
            <v>-</v>
          </cell>
          <cell r="BR927" t="str">
            <v>-</v>
          </cell>
          <cell r="BS927" t="str">
            <v>-</v>
          </cell>
          <cell r="BT927" t="str">
            <v>-</v>
          </cell>
          <cell r="BU927">
            <v>41417</v>
          </cell>
          <cell r="BV927">
            <v>41417</v>
          </cell>
          <cell r="BZ927" t="str">
            <v>-</v>
          </cell>
          <cell r="CA927" t="str">
            <v>-</v>
          </cell>
          <cell r="CB927" t="str">
            <v>X</v>
          </cell>
          <cell r="CC927">
            <v>1</v>
          </cell>
        </row>
        <row r="928">
          <cell r="B928" t="str">
            <v>A2240796-01</v>
          </cell>
          <cell r="C928" t="str">
            <v>NPE/IMPERIAL OIL</v>
          </cell>
          <cell r="D928" t="str">
            <v>Faber</v>
          </cell>
          <cell r="E928">
            <v>0</v>
          </cell>
          <cell r="F928" t="str">
            <v>Miller</v>
          </cell>
          <cell r="G928" t="str">
            <v>-</v>
          </cell>
          <cell r="H928" t="str">
            <v>Madeleine</v>
          </cell>
          <cell r="I928" t="str">
            <v>PUR500684</v>
          </cell>
          <cell r="J928">
            <v>0</v>
          </cell>
          <cell r="K928">
            <v>0</v>
          </cell>
          <cell r="M928">
            <v>1</v>
          </cell>
          <cell r="N928" t="str">
            <v>LMV802</v>
          </cell>
          <cell r="O928">
            <v>18627.93</v>
          </cell>
          <cell r="P928" t="str">
            <v>-</v>
          </cell>
          <cell r="Q928" t="str">
            <v>FLT</v>
          </cell>
          <cell r="R928" t="str">
            <v>PA</v>
          </cell>
          <cell r="S928" t="str">
            <v>N</v>
          </cell>
          <cell r="T928" t="str">
            <v>N</v>
          </cell>
          <cell r="U928">
            <v>41306</v>
          </cell>
          <cell r="V928">
            <v>41306</v>
          </cell>
          <cell r="W928">
            <v>41404</v>
          </cell>
          <cell r="X928">
            <v>41404</v>
          </cell>
          <cell r="Y928">
            <v>41306</v>
          </cell>
          <cell r="Z928">
            <v>41313</v>
          </cell>
          <cell r="AA928">
            <v>41313</v>
          </cell>
          <cell r="AB928">
            <v>41313</v>
          </cell>
          <cell r="AC928">
            <v>41292</v>
          </cell>
          <cell r="AD928">
            <v>41306</v>
          </cell>
          <cell r="AE928">
            <v>41356</v>
          </cell>
          <cell r="AF928">
            <v>41359</v>
          </cell>
          <cell r="AH928">
            <v>41374</v>
          </cell>
          <cell r="AI928" t="str">
            <v>-</v>
          </cell>
          <cell r="AJ928">
            <v>38</v>
          </cell>
          <cell r="AK928">
            <v>14</v>
          </cell>
          <cell r="AL928">
            <v>41306</v>
          </cell>
          <cell r="AR928">
            <v>41354</v>
          </cell>
          <cell r="AS928">
            <v>41359</v>
          </cell>
          <cell r="AT928" t="str">
            <v>Jones</v>
          </cell>
          <cell r="AV928">
            <v>41360</v>
          </cell>
          <cell r="AX928">
            <v>41365</v>
          </cell>
          <cell r="AY928">
            <v>41409</v>
          </cell>
          <cell r="AZ928">
            <v>103</v>
          </cell>
          <cell r="BA928">
            <v>39</v>
          </cell>
          <cell r="BB928" t="str">
            <v>Late</v>
          </cell>
          <cell r="BC928" t="str">
            <v/>
          </cell>
          <cell r="BD928" t="str">
            <v>FCA</v>
          </cell>
          <cell r="BE928" t="str">
            <v>Arvada</v>
          </cell>
          <cell r="BF928" t="str">
            <v>Canada</v>
          </cell>
          <cell r="BH928" t="str">
            <v>SI</v>
          </cell>
          <cell r="BJ928">
            <v>41313</v>
          </cell>
          <cell r="BK928">
            <v>41320</v>
          </cell>
          <cell r="BL928">
            <v>41320</v>
          </cell>
          <cell r="BM928">
            <v>41334</v>
          </cell>
          <cell r="BN928">
            <v>41418</v>
          </cell>
          <cell r="BO928">
            <v>41425</v>
          </cell>
          <cell r="BP928" t="str">
            <v>-</v>
          </cell>
          <cell r="BQ928" t="str">
            <v>-</v>
          </cell>
          <cell r="BR928" t="str">
            <v>-</v>
          </cell>
          <cell r="BS928" t="str">
            <v>-</v>
          </cell>
          <cell r="BT928" t="str">
            <v>-</v>
          </cell>
          <cell r="BU928">
            <v>41435</v>
          </cell>
          <cell r="BV928">
            <v>41435</v>
          </cell>
          <cell r="BZ928" t="str">
            <v>-</v>
          </cell>
          <cell r="CA928" t="str">
            <v>-</v>
          </cell>
          <cell r="CB928" t="str">
            <v>X</v>
          </cell>
          <cell r="CC928">
            <v>1</v>
          </cell>
        </row>
        <row r="929">
          <cell r="B929" t="str">
            <v>A2253878-01</v>
          </cell>
          <cell r="C929" t="str">
            <v>Airgas</v>
          </cell>
          <cell r="D929" t="str">
            <v>Faber</v>
          </cell>
          <cell r="F929" t="str">
            <v>Miller</v>
          </cell>
          <cell r="G929" t="str">
            <v>-</v>
          </cell>
          <cell r="H929" t="str">
            <v>Kursten</v>
          </cell>
          <cell r="I929" t="str">
            <v>124-7201-FY13</v>
          </cell>
          <cell r="J929" t="str">
            <v>P-101</v>
          </cell>
          <cell r="M929">
            <v>1</v>
          </cell>
          <cell r="N929" t="str">
            <v>LMV801</v>
          </cell>
          <cell r="O929">
            <v>40948</v>
          </cell>
          <cell r="P929" t="str">
            <v>-</v>
          </cell>
          <cell r="Q929" t="str">
            <v>STD</v>
          </cell>
          <cell r="R929" t="str">
            <v>PC</v>
          </cell>
          <cell r="S929" t="str">
            <v>N</v>
          </cell>
          <cell r="T929" t="str">
            <v>Y</v>
          </cell>
          <cell r="U929">
            <v>41338</v>
          </cell>
          <cell r="V929">
            <v>41339</v>
          </cell>
          <cell r="W929">
            <v>41422</v>
          </cell>
          <cell r="X929">
            <v>41422</v>
          </cell>
          <cell r="Y929">
            <v>41338</v>
          </cell>
          <cell r="Z929">
            <v>41346</v>
          </cell>
          <cell r="AA929">
            <v>41346</v>
          </cell>
          <cell r="AB929">
            <v>41346</v>
          </cell>
          <cell r="AC929">
            <v>41310</v>
          </cell>
          <cell r="AD929">
            <v>41324</v>
          </cell>
          <cell r="AE929">
            <v>41356</v>
          </cell>
          <cell r="AF929">
            <v>41359</v>
          </cell>
          <cell r="AH929">
            <v>41392</v>
          </cell>
          <cell r="AI929" t="str">
            <v>-</v>
          </cell>
          <cell r="AJ929">
            <v>15</v>
          </cell>
          <cell r="AK929">
            <v>11.857142857142858</v>
          </cell>
          <cell r="AL929">
            <v>41338</v>
          </cell>
          <cell r="AM929">
            <v>41344</v>
          </cell>
          <cell r="AN929" t="str">
            <v>-</v>
          </cell>
          <cell r="AO929">
            <v>41361</v>
          </cell>
          <cell r="AP929">
            <v>41339</v>
          </cell>
          <cell r="AR929">
            <v>41367</v>
          </cell>
          <cell r="AS929">
            <v>41372</v>
          </cell>
          <cell r="AT929" t="str">
            <v>Tippet</v>
          </cell>
          <cell r="AV929">
            <v>41373</v>
          </cell>
          <cell r="AX929">
            <v>41380</v>
          </cell>
          <cell r="AY929">
            <v>41417</v>
          </cell>
          <cell r="AZ929">
            <v>78</v>
          </cell>
          <cell r="BA929">
            <v>25</v>
          </cell>
          <cell r="BB929" t="str">
            <v>Late</v>
          </cell>
          <cell r="BC929" t="str">
            <v/>
          </cell>
          <cell r="BD929" t="str">
            <v>FCA</v>
          </cell>
          <cell r="BE929" t="str">
            <v>Arvada</v>
          </cell>
          <cell r="BF929" t="str">
            <v>USA</v>
          </cell>
          <cell r="BH929" t="str">
            <v>DI</v>
          </cell>
          <cell r="BJ929">
            <v>41346</v>
          </cell>
          <cell r="BK929">
            <v>41353</v>
          </cell>
          <cell r="BL929">
            <v>41362</v>
          </cell>
          <cell r="BM929">
            <v>41367</v>
          </cell>
          <cell r="BN929">
            <v>41436</v>
          </cell>
          <cell r="BO929">
            <v>41443</v>
          </cell>
          <cell r="BP929" t="str">
            <v>-</v>
          </cell>
          <cell r="BQ929" t="str">
            <v>-</v>
          </cell>
          <cell r="BR929" t="str">
            <v>X</v>
          </cell>
          <cell r="BS929" t="str">
            <v>-</v>
          </cell>
          <cell r="BT929" t="str">
            <v>-</v>
          </cell>
          <cell r="BU929">
            <v>41432</v>
          </cell>
          <cell r="BV929">
            <v>41432</v>
          </cell>
          <cell r="BZ929" t="str">
            <v>-</v>
          </cell>
          <cell r="CA929" t="str">
            <v>-</v>
          </cell>
          <cell r="CB929" t="str">
            <v>X</v>
          </cell>
          <cell r="CC929">
            <v>1</v>
          </cell>
        </row>
        <row r="930">
          <cell r="B930" t="str">
            <v>C2230229-01</v>
          </cell>
          <cell r="C930" t="str">
            <v>UOP Pemex</v>
          </cell>
          <cell r="D930" t="str">
            <v>Gonzales</v>
          </cell>
          <cell r="E930">
            <v>0</v>
          </cell>
          <cell r="F930" t="str">
            <v>Reichert</v>
          </cell>
          <cell r="G930" t="str">
            <v>NA</v>
          </cell>
          <cell r="H930" t="str">
            <v>Kursten</v>
          </cell>
          <cell r="I930" t="str">
            <v>4500484759</v>
          </cell>
          <cell r="J930" t="str">
            <v>GB-503</v>
          </cell>
          <cell r="M930">
            <v>1</v>
          </cell>
          <cell r="N930" t="str">
            <v>LMC311F</v>
          </cell>
          <cell r="O930">
            <v>163284.26</v>
          </cell>
          <cell r="P930" t="str">
            <v>PP</v>
          </cell>
          <cell r="Q930" t="str">
            <v>STD</v>
          </cell>
          <cell r="R930" t="str">
            <v>CB</v>
          </cell>
          <cell r="S930" t="str">
            <v>N</v>
          </cell>
          <cell r="T930" t="str">
            <v>N</v>
          </cell>
          <cell r="U930">
            <v>41262</v>
          </cell>
          <cell r="V930">
            <v>41282</v>
          </cell>
          <cell r="W930">
            <v>41446</v>
          </cell>
          <cell r="X930">
            <v>41446</v>
          </cell>
          <cell r="Y930">
            <v>41277</v>
          </cell>
          <cell r="Z930">
            <v>41289</v>
          </cell>
          <cell r="AA930">
            <v>41289</v>
          </cell>
          <cell r="AB930">
            <v>41296</v>
          </cell>
          <cell r="AC930">
            <v>41334</v>
          </cell>
          <cell r="AD930">
            <v>41348</v>
          </cell>
          <cell r="AE930">
            <v>41357</v>
          </cell>
          <cell r="AF930">
            <v>41361</v>
          </cell>
          <cell r="AH930">
            <v>41416</v>
          </cell>
          <cell r="AI930" t="str">
            <v>-</v>
          </cell>
          <cell r="AJ930">
            <v>58</v>
          </cell>
          <cell r="AK930">
            <v>23.428571428571427</v>
          </cell>
          <cell r="AL930">
            <v>41277</v>
          </cell>
          <cell r="AM930">
            <v>41306</v>
          </cell>
          <cell r="AN930" t="str">
            <v>-</v>
          </cell>
          <cell r="AO930">
            <v>41288</v>
          </cell>
          <cell r="AP930">
            <v>41289</v>
          </cell>
          <cell r="AQ930">
            <v>41299</v>
          </cell>
          <cell r="AR930">
            <v>41351</v>
          </cell>
          <cell r="AS930">
            <v>41360</v>
          </cell>
          <cell r="AT930" t="str">
            <v>Peters</v>
          </cell>
          <cell r="AV930">
            <v>41361</v>
          </cell>
          <cell r="AX930">
            <v>41368</v>
          </cell>
          <cell r="AY930">
            <v>41449</v>
          </cell>
          <cell r="AZ930">
            <v>167</v>
          </cell>
          <cell r="BA930">
            <v>58</v>
          </cell>
          <cell r="BB930" t="str">
            <v>On-Time/Early</v>
          </cell>
          <cell r="BC930" t="str">
            <v>On-Time/Early</v>
          </cell>
          <cell r="BD930" t="str">
            <v>FCA</v>
          </cell>
          <cell r="BE930" t="str">
            <v>ARVADA</v>
          </cell>
          <cell r="BF930" t="str">
            <v>MEXICO</v>
          </cell>
          <cell r="BH930" t="str">
            <v>WA</v>
          </cell>
          <cell r="BI930">
            <v>2010</v>
          </cell>
          <cell r="BJ930">
            <v>41289</v>
          </cell>
          <cell r="BK930">
            <v>41296</v>
          </cell>
          <cell r="BL930">
            <v>41312</v>
          </cell>
          <cell r="BM930">
            <v>41310</v>
          </cell>
          <cell r="BN930">
            <v>41460</v>
          </cell>
          <cell r="BO930">
            <v>41467</v>
          </cell>
          <cell r="BP930" t="str">
            <v>X</v>
          </cell>
          <cell r="BQ930">
            <v>41304</v>
          </cell>
          <cell r="BR930" t="str">
            <v>X</v>
          </cell>
          <cell r="BS930" t="str">
            <v>X</v>
          </cell>
          <cell r="BT930">
            <v>41456</v>
          </cell>
          <cell r="BU930">
            <v>41589</v>
          </cell>
          <cell r="BV930">
            <v>41621</v>
          </cell>
          <cell r="BZ930">
            <v>41548</v>
          </cell>
          <cell r="CA930">
            <v>41548</v>
          </cell>
          <cell r="CB930" t="str">
            <v>x</v>
          </cell>
          <cell r="CC930">
            <v>1</v>
          </cell>
          <cell r="CD930">
            <v>0</v>
          </cell>
        </row>
        <row r="931">
          <cell r="B931" t="str">
            <v>C2236004-01</v>
          </cell>
          <cell r="C931" t="str">
            <v>DEVCO</v>
          </cell>
          <cell r="D931" t="str">
            <v>McKechnie</v>
          </cell>
          <cell r="E931">
            <v>0</v>
          </cell>
          <cell r="F931" t="str">
            <v>Miller</v>
          </cell>
          <cell r="G931" t="str">
            <v>-</v>
          </cell>
          <cell r="H931" t="str">
            <v>Kursten</v>
          </cell>
          <cell r="I931" t="str">
            <v>476-1003</v>
          </cell>
          <cell r="J931" t="str">
            <v>C-142</v>
          </cell>
          <cell r="M931">
            <v>1</v>
          </cell>
          <cell r="N931" t="str">
            <v>LMC311P</v>
          </cell>
          <cell r="O931">
            <v>142062</v>
          </cell>
          <cell r="P931" t="str">
            <v>PP</v>
          </cell>
          <cell r="Q931" t="str">
            <v>FLT</v>
          </cell>
          <cell r="R931" t="str">
            <v>CA</v>
          </cell>
          <cell r="S931" t="str">
            <v>N</v>
          </cell>
          <cell r="T931" t="str">
            <v>N</v>
          </cell>
          <cell r="U931">
            <v>41295</v>
          </cell>
          <cell r="V931">
            <v>41296</v>
          </cell>
          <cell r="W931">
            <v>41422</v>
          </cell>
          <cell r="X931">
            <v>41422</v>
          </cell>
          <cell r="Y931">
            <v>41296</v>
          </cell>
          <cell r="Z931">
            <v>41303</v>
          </cell>
          <cell r="AA931">
            <v>41303</v>
          </cell>
          <cell r="AB931">
            <v>41310</v>
          </cell>
          <cell r="AC931">
            <v>41310</v>
          </cell>
          <cell r="AD931">
            <v>41324</v>
          </cell>
          <cell r="AE931">
            <v>41358</v>
          </cell>
          <cell r="AF931">
            <v>41362</v>
          </cell>
          <cell r="AH931">
            <v>41392</v>
          </cell>
          <cell r="AI931" t="str">
            <v>-</v>
          </cell>
          <cell r="AJ931">
            <v>49</v>
          </cell>
          <cell r="AK931">
            <v>18</v>
          </cell>
          <cell r="AL931">
            <v>41296</v>
          </cell>
          <cell r="AR931">
            <v>41324</v>
          </cell>
          <cell r="AS931">
            <v>41338</v>
          </cell>
          <cell r="AT931" t="str">
            <v>Peters</v>
          </cell>
          <cell r="AV931">
            <v>41347</v>
          </cell>
          <cell r="AX931">
            <v>41354</v>
          </cell>
          <cell r="AY931">
            <v>41416</v>
          </cell>
          <cell r="AZ931">
            <v>120</v>
          </cell>
          <cell r="BA931">
            <v>38</v>
          </cell>
          <cell r="BB931" t="str">
            <v>On-Time/Early</v>
          </cell>
          <cell r="BC931" t="str">
            <v/>
          </cell>
          <cell r="BD931" t="str">
            <v>EXW</v>
          </cell>
          <cell r="BE931" t="str">
            <v>Arvada</v>
          </cell>
          <cell r="BF931" t="str">
            <v>USA</v>
          </cell>
          <cell r="BH931" t="str">
            <v>DK</v>
          </cell>
          <cell r="BJ931">
            <v>41303</v>
          </cell>
          <cell r="BK931">
            <v>41310</v>
          </cell>
          <cell r="BL931">
            <v>41317</v>
          </cell>
          <cell r="BM931">
            <v>41324</v>
          </cell>
          <cell r="BN931">
            <v>41436</v>
          </cell>
          <cell r="BO931">
            <v>41443</v>
          </cell>
          <cell r="BP931" t="str">
            <v>-</v>
          </cell>
          <cell r="BQ931" t="str">
            <v>-</v>
          </cell>
          <cell r="BR931" t="str">
            <v>-</v>
          </cell>
          <cell r="BS931" t="str">
            <v>-</v>
          </cell>
          <cell r="BT931" t="str">
            <v>-</v>
          </cell>
          <cell r="BU931">
            <v>41423</v>
          </cell>
          <cell r="BV931">
            <v>41423</v>
          </cell>
          <cell r="BZ931" t="str">
            <v>-</v>
          </cell>
          <cell r="CA931" t="str">
            <v>-</v>
          </cell>
          <cell r="CB931" t="str">
            <v>X</v>
          </cell>
          <cell r="CC931">
            <v>1</v>
          </cell>
        </row>
        <row r="932">
          <cell r="B932" t="str">
            <v>A2259380-01</v>
          </cell>
          <cell r="C932" t="str">
            <v>Delta Process / Evergreen Packing</v>
          </cell>
          <cell r="D932" t="str">
            <v>Wareham</v>
          </cell>
          <cell r="E932">
            <v>0</v>
          </cell>
          <cell r="F932" t="str">
            <v>Miller</v>
          </cell>
          <cell r="G932" t="str">
            <v>-</v>
          </cell>
          <cell r="H932" t="str">
            <v>Kursten</v>
          </cell>
          <cell r="I932" t="str">
            <v>084614</v>
          </cell>
          <cell r="J932" t="str">
            <v>P1 / 1A</v>
          </cell>
          <cell r="K932">
            <v>111867</v>
          </cell>
          <cell r="M932">
            <v>1</v>
          </cell>
          <cell r="N932" t="str">
            <v>LMV311</v>
          </cell>
          <cell r="O932">
            <v>33233</v>
          </cell>
          <cell r="P932" t="str">
            <v>-</v>
          </cell>
          <cell r="Q932" t="str">
            <v>FLT</v>
          </cell>
          <cell r="R932" t="str">
            <v>P8</v>
          </cell>
          <cell r="S932" t="str">
            <v>N</v>
          </cell>
          <cell r="T932" t="str">
            <v>Y</v>
          </cell>
          <cell r="U932">
            <v>41353</v>
          </cell>
          <cell r="V932">
            <v>41353</v>
          </cell>
          <cell r="W932">
            <v>41410</v>
          </cell>
          <cell r="X932">
            <v>41410</v>
          </cell>
          <cell r="Y932">
            <v>41353</v>
          </cell>
          <cell r="Z932">
            <v>41360</v>
          </cell>
          <cell r="AA932">
            <v>41360</v>
          </cell>
          <cell r="AB932">
            <v>41357</v>
          </cell>
          <cell r="AC932">
            <v>41410</v>
          </cell>
          <cell r="AD932">
            <v>41410</v>
          </cell>
          <cell r="AE932">
            <v>41364</v>
          </cell>
          <cell r="AF932">
            <v>41366</v>
          </cell>
          <cell r="AH932">
            <v>41380</v>
          </cell>
          <cell r="AI932" t="str">
            <v>-</v>
          </cell>
          <cell r="AJ932">
            <v>10</v>
          </cell>
          <cell r="AK932">
            <v>8.1428571428571423</v>
          </cell>
          <cell r="AL932">
            <v>41353</v>
          </cell>
          <cell r="AM932">
            <v>177</v>
          </cell>
          <cell r="AN932" t="str">
            <v>-</v>
          </cell>
          <cell r="AO932">
            <v>41355</v>
          </cell>
          <cell r="AP932">
            <v>41353</v>
          </cell>
          <cell r="AR932">
            <v>41359</v>
          </cell>
          <cell r="AS932">
            <v>41361</v>
          </cell>
          <cell r="AT932" t="str">
            <v>Boening</v>
          </cell>
          <cell r="AV932">
            <v>41361</v>
          </cell>
          <cell r="AX932">
            <v>41367</v>
          </cell>
          <cell r="AY932">
            <v>41397</v>
          </cell>
          <cell r="AZ932">
            <v>44</v>
          </cell>
          <cell r="BA932">
            <v>7</v>
          </cell>
          <cell r="BB932" t="str">
            <v>On-Time/Early</v>
          </cell>
          <cell r="BC932" t="str">
            <v/>
          </cell>
          <cell r="BD932" t="str">
            <v>FCA</v>
          </cell>
          <cell r="BE932" t="str">
            <v>Arvada</v>
          </cell>
          <cell r="BF932" t="str">
            <v>USA</v>
          </cell>
          <cell r="BH932" t="str">
            <v>DI</v>
          </cell>
          <cell r="BJ932">
            <v>41360</v>
          </cell>
          <cell r="BK932">
            <v>41367</v>
          </cell>
          <cell r="BL932">
            <v>41359</v>
          </cell>
          <cell r="BM932">
            <v>41381</v>
          </cell>
          <cell r="BN932">
            <v>41424</v>
          </cell>
          <cell r="BO932">
            <v>41431</v>
          </cell>
          <cell r="BP932" t="str">
            <v>-</v>
          </cell>
          <cell r="BQ932" t="str">
            <v>-</v>
          </cell>
          <cell r="BR932" t="str">
            <v>-</v>
          </cell>
          <cell r="BS932" t="str">
            <v>-</v>
          </cell>
          <cell r="BT932" t="str">
            <v>-</v>
          </cell>
          <cell r="BU932">
            <v>41401</v>
          </cell>
          <cell r="BV932">
            <v>41401</v>
          </cell>
          <cell r="BZ932" t="str">
            <v>-</v>
          </cell>
          <cell r="CA932" t="str">
            <v>-</v>
          </cell>
          <cell r="CB932" t="str">
            <v>X</v>
          </cell>
          <cell r="CC932">
            <v>1</v>
          </cell>
        </row>
        <row r="933">
          <cell r="B933" t="str">
            <v>A2260902-01</v>
          </cell>
          <cell r="C933" t="str">
            <v>DCP MIDSTREAM/MARYSVILLE</v>
          </cell>
          <cell r="D933" t="str">
            <v>Wareham</v>
          </cell>
          <cell r="E933">
            <v>0</v>
          </cell>
          <cell r="F933" t="str">
            <v>Miller</v>
          </cell>
          <cell r="G933" t="str">
            <v>-</v>
          </cell>
          <cell r="H933" t="str">
            <v>Madeleine</v>
          </cell>
          <cell r="I933" t="str">
            <v>FSP0-0000141186</v>
          </cell>
          <cell r="J933" t="str">
            <v>10853-GA-7022 GH</v>
          </cell>
          <cell r="M933">
            <v>1</v>
          </cell>
          <cell r="N933" t="str">
            <v>LMV311</v>
          </cell>
          <cell r="O933">
            <v>59462</v>
          </cell>
          <cell r="P933" t="str">
            <v>-</v>
          </cell>
          <cell r="Q933" t="str">
            <v>FLT</v>
          </cell>
          <cell r="R933" t="str">
            <v>P6</v>
          </cell>
          <cell r="S933" t="str">
            <v>N</v>
          </cell>
          <cell r="T933" t="str">
            <v>Y</v>
          </cell>
          <cell r="U933">
            <v>41355</v>
          </cell>
          <cell r="V933">
            <v>41355</v>
          </cell>
          <cell r="W933">
            <v>41400</v>
          </cell>
          <cell r="X933">
            <v>41400</v>
          </cell>
          <cell r="Y933">
            <v>41355</v>
          </cell>
          <cell r="Z933">
            <v>41362</v>
          </cell>
          <cell r="AA933">
            <v>41362</v>
          </cell>
          <cell r="AB933">
            <v>41358</v>
          </cell>
          <cell r="AC933">
            <v>41400</v>
          </cell>
          <cell r="AD933">
            <v>41400</v>
          </cell>
          <cell r="AE933">
            <v>41365.5</v>
          </cell>
          <cell r="AF933">
            <v>41367</v>
          </cell>
          <cell r="AH933">
            <v>41370</v>
          </cell>
          <cell r="AI933" t="str">
            <v>-</v>
          </cell>
          <cell r="AJ933">
            <v>9</v>
          </cell>
          <cell r="AK933">
            <v>6.4285714285714288</v>
          </cell>
          <cell r="AL933">
            <v>41355</v>
          </cell>
          <cell r="AN933">
            <v>0</v>
          </cell>
          <cell r="AR933">
            <v>41365</v>
          </cell>
          <cell r="AS933">
            <v>41367</v>
          </cell>
          <cell r="AT933" t="str">
            <v>Jones</v>
          </cell>
          <cell r="AV933">
            <v>41367</v>
          </cell>
          <cell r="AX933">
            <v>41369</v>
          </cell>
          <cell r="AY933">
            <v>41397</v>
          </cell>
          <cell r="AZ933">
            <v>42</v>
          </cell>
          <cell r="BA933">
            <v>9</v>
          </cell>
          <cell r="BB933" t="str">
            <v>On-Time/Early</v>
          </cell>
          <cell r="BC933" t="str">
            <v/>
          </cell>
          <cell r="BD933" t="str">
            <v>FCA</v>
          </cell>
          <cell r="BE933" t="str">
            <v>Arvada</v>
          </cell>
          <cell r="BF933" t="str">
            <v>USA</v>
          </cell>
          <cell r="BH933" t="str">
            <v>DI</v>
          </cell>
          <cell r="BJ933">
            <v>41362</v>
          </cell>
          <cell r="BK933">
            <v>41369</v>
          </cell>
          <cell r="BL933">
            <v>41360</v>
          </cell>
          <cell r="BM933">
            <v>41383</v>
          </cell>
          <cell r="BN933">
            <v>41414</v>
          </cell>
          <cell r="BO933">
            <v>41421</v>
          </cell>
          <cell r="BP933" t="str">
            <v>-</v>
          </cell>
          <cell r="BQ933" t="str">
            <v>-</v>
          </cell>
          <cell r="BR933" t="str">
            <v>-</v>
          </cell>
          <cell r="BS933" t="str">
            <v>-</v>
          </cell>
          <cell r="BT933" t="str">
            <v>-</v>
          </cell>
          <cell r="BU933">
            <v>41410</v>
          </cell>
          <cell r="BV933">
            <v>41410</v>
          </cell>
          <cell r="BZ933" t="str">
            <v>-</v>
          </cell>
          <cell r="CA933" t="str">
            <v>-</v>
          </cell>
          <cell r="CB933" t="str">
            <v>X</v>
          </cell>
          <cell r="CC933">
            <v>1</v>
          </cell>
        </row>
        <row r="934">
          <cell r="B934" t="str">
            <v>C2228797-01</v>
          </cell>
          <cell r="C934" t="str">
            <v>Allied Equipment</v>
          </cell>
          <cell r="D934" t="str">
            <v>Boening</v>
          </cell>
          <cell r="E934">
            <v>0</v>
          </cell>
          <cell r="F934" t="str">
            <v>Miller</v>
          </cell>
          <cell r="G934" t="str">
            <v>-</v>
          </cell>
          <cell r="H934" t="str">
            <v>Kursten</v>
          </cell>
          <cell r="I934" t="str">
            <v>212147-3</v>
          </cell>
          <cell r="J934" t="str">
            <v>5 MMSCFD</v>
          </cell>
          <cell r="L934" t="str">
            <v>Wesley</v>
          </cell>
          <cell r="M934">
            <v>1</v>
          </cell>
          <cell r="N934" t="str">
            <v>LMC311F</v>
          </cell>
          <cell r="O934">
            <v>168368</v>
          </cell>
          <cell r="P934" t="str">
            <v>PP</v>
          </cell>
          <cell r="Q934" t="str">
            <v>FLT</v>
          </cell>
          <cell r="R934" t="str">
            <v>CA</v>
          </cell>
          <cell r="S934" t="str">
            <v>N</v>
          </cell>
          <cell r="T934" t="str">
            <v>N</v>
          </cell>
          <cell r="U934">
            <v>41276</v>
          </cell>
          <cell r="V934">
            <v>41277</v>
          </cell>
          <cell r="W934">
            <v>41430</v>
          </cell>
          <cell r="X934">
            <v>41430</v>
          </cell>
          <cell r="Y934">
            <v>41277</v>
          </cell>
          <cell r="Z934">
            <v>41284</v>
          </cell>
          <cell r="AA934">
            <v>41284</v>
          </cell>
          <cell r="AB934">
            <v>41291</v>
          </cell>
          <cell r="AC934">
            <v>41318</v>
          </cell>
          <cell r="AD934">
            <v>41332</v>
          </cell>
          <cell r="AE934">
            <v>41365</v>
          </cell>
          <cell r="AF934">
            <v>41369</v>
          </cell>
          <cell r="AH934">
            <v>41400</v>
          </cell>
          <cell r="AI934" t="str">
            <v>-</v>
          </cell>
          <cell r="AJ934">
            <v>67</v>
          </cell>
          <cell r="AK934">
            <v>21.857142857142858</v>
          </cell>
          <cell r="AL934">
            <v>41277</v>
          </cell>
          <cell r="AM934">
            <v>41314</v>
          </cell>
          <cell r="AN934" t="str">
            <v>-</v>
          </cell>
          <cell r="AO934">
            <v>41248</v>
          </cell>
          <cell r="AP934">
            <v>41306</v>
          </cell>
          <cell r="AQ934">
            <v>41306</v>
          </cell>
          <cell r="AR934" t="str">
            <v>-</v>
          </cell>
          <cell r="AS934" t="str">
            <v>-</v>
          </cell>
          <cell r="AT934" t="str">
            <v>-</v>
          </cell>
          <cell r="AV934">
            <v>41369</v>
          </cell>
          <cell r="AX934">
            <v>41373</v>
          </cell>
          <cell r="AY934">
            <v>41424</v>
          </cell>
          <cell r="AZ934">
            <v>147</v>
          </cell>
          <cell r="BA934">
            <v>67</v>
          </cell>
          <cell r="BB934" t="str">
            <v>On-Time/Early</v>
          </cell>
          <cell r="BC934" t="str">
            <v>On-Time/Early</v>
          </cell>
          <cell r="BJ934">
            <v>41284</v>
          </cell>
          <cell r="BK934">
            <v>41291</v>
          </cell>
          <cell r="BL934">
            <v>41298</v>
          </cell>
          <cell r="BM934">
            <v>41305</v>
          </cell>
          <cell r="BN934">
            <v>41444</v>
          </cell>
          <cell r="BO934">
            <v>41451</v>
          </cell>
          <cell r="BP934" t="str">
            <v>-</v>
          </cell>
          <cell r="BQ934" t="str">
            <v>-</v>
          </cell>
          <cell r="BR934" t="str">
            <v>-</v>
          </cell>
          <cell r="BS934" t="str">
            <v>-</v>
          </cell>
          <cell r="BT934" t="str">
            <v>-</v>
          </cell>
          <cell r="BU934">
            <v>41431</v>
          </cell>
          <cell r="BV934">
            <v>41431</v>
          </cell>
          <cell r="BZ934" t="str">
            <v>-</v>
          </cell>
          <cell r="CA934" t="str">
            <v>-</v>
          </cell>
          <cell r="CB934" t="str">
            <v>X</v>
          </cell>
          <cell r="CC934">
            <v>1</v>
          </cell>
        </row>
        <row r="935">
          <cell r="B935" t="str">
            <v>A2236410-01-02</v>
          </cell>
          <cell r="C935" t="str">
            <v xml:space="preserve">Phillips66/WRB Refining </v>
          </cell>
          <cell r="D935" t="str">
            <v>Boening</v>
          </cell>
          <cell r="E935">
            <v>0</v>
          </cell>
          <cell r="F935" t="str">
            <v>Miller</v>
          </cell>
          <cell r="G935" t="str">
            <v>-</v>
          </cell>
          <cell r="H935" t="str">
            <v>Audrey</v>
          </cell>
          <cell r="I935" t="str">
            <v>4517998601</v>
          </cell>
          <cell r="J935" t="str">
            <v>67-CC10 &amp; 11</v>
          </cell>
          <cell r="M935">
            <v>2</v>
          </cell>
          <cell r="N935" t="str">
            <v>LMV801</v>
          </cell>
          <cell r="O935">
            <v>98277.87</v>
          </cell>
          <cell r="P935" t="str">
            <v>-</v>
          </cell>
          <cell r="Q935" t="str">
            <v>FLT</v>
          </cell>
          <cell r="R935" t="str">
            <v>PC</v>
          </cell>
          <cell r="S935" t="str">
            <v>Y</v>
          </cell>
          <cell r="T935" t="str">
            <v>N</v>
          </cell>
          <cell r="U935">
            <v>41295</v>
          </cell>
          <cell r="V935">
            <v>41297</v>
          </cell>
          <cell r="W935">
            <v>41443</v>
          </cell>
          <cell r="X935">
            <v>41443</v>
          </cell>
          <cell r="Y935">
            <v>41296</v>
          </cell>
          <cell r="Z935">
            <v>41304</v>
          </cell>
          <cell r="AA935">
            <v>41304</v>
          </cell>
          <cell r="AB935">
            <v>41304</v>
          </cell>
          <cell r="AC935">
            <v>41331</v>
          </cell>
          <cell r="AD935">
            <v>41345</v>
          </cell>
          <cell r="AE935">
            <v>41366</v>
          </cell>
          <cell r="AF935">
            <v>41369</v>
          </cell>
          <cell r="AH935">
            <v>41413</v>
          </cell>
          <cell r="AI935" t="str">
            <v>-</v>
          </cell>
          <cell r="AJ935">
            <v>53</v>
          </cell>
          <cell r="AK935">
            <v>20.857142857142858</v>
          </cell>
          <cell r="AL935">
            <v>41296</v>
          </cell>
          <cell r="AM935">
            <v>41314</v>
          </cell>
          <cell r="AN935">
            <v>41314</v>
          </cell>
          <cell r="AO935">
            <v>41326</v>
          </cell>
          <cell r="AP935">
            <v>41297</v>
          </cell>
          <cell r="AQ935">
            <v>41333</v>
          </cell>
          <cell r="AR935">
            <v>41334</v>
          </cell>
          <cell r="AS935">
            <v>41338</v>
          </cell>
          <cell r="AT935" t="str">
            <v>Kampmann</v>
          </cell>
          <cell r="AV935">
            <v>41338</v>
          </cell>
          <cell r="AX935">
            <v>41344</v>
          </cell>
          <cell r="AY935">
            <v>41431</v>
          </cell>
          <cell r="AZ935">
            <v>134</v>
          </cell>
          <cell r="BA935">
            <v>30</v>
          </cell>
          <cell r="BB935" t="str">
            <v>On-Time/Early</v>
          </cell>
          <cell r="BC935" t="str">
            <v>On-Time/Early</v>
          </cell>
          <cell r="BD935" t="str">
            <v>FCA</v>
          </cell>
          <cell r="BE935" t="str">
            <v>Arvada</v>
          </cell>
          <cell r="BF935" t="str">
            <v>USA</v>
          </cell>
          <cell r="BH935" t="str">
            <v>DK</v>
          </cell>
          <cell r="BJ935">
            <v>41304</v>
          </cell>
          <cell r="BK935">
            <v>41311</v>
          </cell>
          <cell r="BL935">
            <v>41320</v>
          </cell>
          <cell r="BM935">
            <v>41325</v>
          </cell>
          <cell r="BN935">
            <v>41457</v>
          </cell>
          <cell r="BO935">
            <v>41464</v>
          </cell>
          <cell r="BP935" t="str">
            <v>-</v>
          </cell>
          <cell r="BQ935" t="str">
            <v>-</v>
          </cell>
          <cell r="BR935" t="str">
            <v>-</v>
          </cell>
          <cell r="BS935" t="str">
            <v>-</v>
          </cell>
          <cell r="BT935" t="str">
            <v>-</v>
          </cell>
          <cell r="BU935">
            <v>41436</v>
          </cell>
          <cell r="BV935">
            <v>41437</v>
          </cell>
          <cell r="BZ935" t="str">
            <v>-</v>
          </cell>
          <cell r="CA935" t="str">
            <v>-</v>
          </cell>
          <cell r="CB935" t="str">
            <v>X</v>
          </cell>
          <cell r="CC935">
            <v>1</v>
          </cell>
        </row>
        <row r="936">
          <cell r="B936" t="str">
            <v>A2124137-01-02</v>
          </cell>
          <cell r="C936" t="str">
            <v>SAJ/Samsung Engineering</v>
          </cell>
          <cell r="D936" t="str">
            <v>Rossacci</v>
          </cell>
          <cell r="E936">
            <v>0</v>
          </cell>
          <cell r="F936" t="str">
            <v>Collins</v>
          </cell>
          <cell r="H936" t="str">
            <v>Audrey</v>
          </cell>
          <cell r="I936" t="str">
            <v>122-009</v>
          </cell>
          <cell r="J936">
            <v>0</v>
          </cell>
          <cell r="K936">
            <v>0</v>
          </cell>
          <cell r="L936">
            <v>0</v>
          </cell>
          <cell r="M936">
            <v>2</v>
          </cell>
          <cell r="N936" t="str">
            <v xml:space="preserve">LMV311 </v>
          </cell>
          <cell r="O936">
            <v>255933</v>
          </cell>
          <cell r="P936">
            <v>0</v>
          </cell>
          <cell r="Q936" t="str">
            <v>CPX</v>
          </cell>
          <cell r="R936" t="str">
            <v>PC</v>
          </cell>
          <cell r="S936" t="str">
            <v>Y</v>
          </cell>
          <cell r="T936" t="str">
            <v>N</v>
          </cell>
          <cell r="U936">
            <v>0</v>
          </cell>
          <cell r="V936">
            <v>41006</v>
          </cell>
          <cell r="W936">
            <v>41428</v>
          </cell>
          <cell r="X936">
            <v>41439</v>
          </cell>
          <cell r="Y936">
            <v>41165</v>
          </cell>
          <cell r="Z936">
            <v>41013</v>
          </cell>
          <cell r="AA936">
            <v>41013</v>
          </cell>
          <cell r="AB936">
            <v>41013</v>
          </cell>
          <cell r="AC936">
            <v>41327</v>
          </cell>
          <cell r="AD936">
            <v>41341</v>
          </cell>
          <cell r="AE936">
            <v>41367</v>
          </cell>
          <cell r="AF936">
            <v>41370</v>
          </cell>
          <cell r="AH936">
            <v>41409</v>
          </cell>
          <cell r="AI936" t="str">
            <v>-</v>
          </cell>
          <cell r="AJ936">
            <v>260</v>
          </cell>
          <cell r="AK936">
            <v>61.857142857142854</v>
          </cell>
          <cell r="AL936">
            <v>0</v>
          </cell>
          <cell r="AN936">
            <v>0</v>
          </cell>
          <cell r="AR936">
            <v>41255</v>
          </cell>
          <cell r="AV936">
            <v>41277</v>
          </cell>
          <cell r="AX936">
            <v>41284</v>
          </cell>
          <cell r="AY936">
            <v>41437</v>
          </cell>
          <cell r="AZ936">
            <v>431</v>
          </cell>
          <cell r="BA936">
            <v>194</v>
          </cell>
          <cell r="BB936" t="str">
            <v>On-Time/Early</v>
          </cell>
          <cell r="BC936" t="str">
            <v/>
          </cell>
          <cell r="BJ936">
            <v>41013</v>
          </cell>
          <cell r="BK936">
            <v>41020</v>
          </cell>
          <cell r="BL936">
            <v>41029</v>
          </cell>
          <cell r="BM936">
            <v>41034</v>
          </cell>
          <cell r="BN936">
            <v>41453</v>
          </cell>
          <cell r="BO936">
            <v>41460</v>
          </cell>
          <cell r="BP936" t="str">
            <v>X</v>
          </cell>
          <cell r="BQ936" t="str">
            <v>X</v>
          </cell>
          <cell r="BR936" t="str">
            <v>X</v>
          </cell>
          <cell r="BS936" t="str">
            <v>X</v>
          </cell>
          <cell r="BT936" t="str">
            <v>X</v>
          </cell>
          <cell r="BU936">
            <v>41477</v>
          </cell>
          <cell r="BV936">
            <v>41467</v>
          </cell>
          <cell r="BZ936" t="str">
            <v>X</v>
          </cell>
          <cell r="CA936" t="str">
            <v>X</v>
          </cell>
          <cell r="CB936" t="str">
            <v>X</v>
          </cell>
          <cell r="CC936">
            <v>1</v>
          </cell>
          <cell r="CD936" t="str">
            <v>Actus reported 9/11 that FD hardcopy has been delivered to customer.</v>
          </cell>
        </row>
        <row r="937">
          <cell r="B937" t="str">
            <v>A2213729-07-08</v>
          </cell>
          <cell r="C937" t="str">
            <v>Linde Process Plants Inc.</v>
          </cell>
          <cell r="D937" t="str">
            <v>Boening</v>
          </cell>
          <cell r="E937">
            <v>0</v>
          </cell>
          <cell r="F937" t="str">
            <v>Miller</v>
          </cell>
          <cell r="G937" t="str">
            <v>-</v>
          </cell>
          <cell r="H937" t="str">
            <v>Audrey</v>
          </cell>
          <cell r="I937" t="str">
            <v>055 2PA0740 SUP. 000</v>
          </cell>
          <cell r="J937" t="str">
            <v>2-PM-75 A/B</v>
          </cell>
          <cell r="M937">
            <v>2</v>
          </cell>
          <cell r="N937" t="str">
            <v>LMV806</v>
          </cell>
          <cell r="O937">
            <v>79132</v>
          </cell>
          <cell r="Q937" t="str">
            <v>MCPX</v>
          </cell>
          <cell r="R937" t="str">
            <v>PA</v>
          </cell>
          <cell r="S937" t="str">
            <v>Y</v>
          </cell>
          <cell r="T937" t="str">
            <v>N</v>
          </cell>
          <cell r="U937">
            <v>41225</v>
          </cell>
          <cell r="V937">
            <v>41228</v>
          </cell>
          <cell r="W937">
            <v>41425</v>
          </cell>
          <cell r="X937">
            <v>41418</v>
          </cell>
          <cell r="Y937">
            <v>41226</v>
          </cell>
          <cell r="Z937">
            <v>41235</v>
          </cell>
          <cell r="AA937">
            <v>41235</v>
          </cell>
          <cell r="AB937">
            <v>41235</v>
          </cell>
          <cell r="AC937">
            <v>41306</v>
          </cell>
          <cell r="AD937">
            <v>41320</v>
          </cell>
          <cell r="AE937">
            <v>41370</v>
          </cell>
          <cell r="AF937">
            <v>41373</v>
          </cell>
          <cell r="AH937">
            <v>41388</v>
          </cell>
          <cell r="AI937" t="str">
            <v>-</v>
          </cell>
          <cell r="AJ937">
            <v>104</v>
          </cell>
          <cell r="AK937">
            <v>27.142857142857142</v>
          </cell>
          <cell r="AL937">
            <v>41226</v>
          </cell>
          <cell r="AM937">
            <v>41317</v>
          </cell>
          <cell r="AN937">
            <v>41317</v>
          </cell>
          <cell r="AO937">
            <v>41248</v>
          </cell>
          <cell r="AP937">
            <v>41316</v>
          </cell>
          <cell r="AQ937">
            <v>41318</v>
          </cell>
          <cell r="AR937" t="str">
            <v>-</v>
          </cell>
          <cell r="AS937" t="str">
            <v>-</v>
          </cell>
          <cell r="AT937" t="str">
            <v>-</v>
          </cell>
          <cell r="AV937">
            <v>41340</v>
          </cell>
          <cell r="AX937">
            <v>41345</v>
          </cell>
          <cell r="AY937">
            <v>41425</v>
          </cell>
          <cell r="AZ937">
            <v>197</v>
          </cell>
          <cell r="BA937">
            <v>81</v>
          </cell>
          <cell r="BB937" t="str">
            <v>On-Time/Early</v>
          </cell>
          <cell r="BC937" t="str">
            <v>On-Time/Early</v>
          </cell>
          <cell r="BD937" t="str">
            <v>FCA</v>
          </cell>
          <cell r="BE937" t="str">
            <v>ARVADA</v>
          </cell>
          <cell r="BF937" t="str">
            <v>USA</v>
          </cell>
          <cell r="BJ937">
            <v>41235</v>
          </cell>
          <cell r="BK937">
            <v>41242</v>
          </cell>
          <cell r="BL937">
            <v>41242</v>
          </cell>
          <cell r="BM937">
            <v>41256</v>
          </cell>
          <cell r="BN937">
            <v>41432</v>
          </cell>
          <cell r="BO937">
            <v>41439</v>
          </cell>
          <cell r="BP937" t="str">
            <v>x</v>
          </cell>
          <cell r="BQ937" t="str">
            <v>x</v>
          </cell>
          <cell r="BR937" t="str">
            <v>x</v>
          </cell>
          <cell r="BS937" t="str">
            <v>x</v>
          </cell>
          <cell r="BT937" t="str">
            <v>x</v>
          </cell>
          <cell r="BU937">
            <v>41429</v>
          </cell>
          <cell r="BV937">
            <v>41431</v>
          </cell>
          <cell r="BZ937" t="str">
            <v>x</v>
          </cell>
          <cell r="CA937" t="str">
            <v>x</v>
          </cell>
          <cell r="CB937" t="str">
            <v>X</v>
          </cell>
          <cell r="CC937">
            <v>1</v>
          </cell>
        </row>
        <row r="938">
          <cell r="B938" t="str">
            <v>A2247948-01</v>
          </cell>
          <cell r="C938" t="str">
            <v>RIESE &amp; CIA, S.A. / PETROPIAR</v>
          </cell>
          <cell r="D938" t="str">
            <v>Thompson</v>
          </cell>
          <cell r="E938">
            <v>0</v>
          </cell>
          <cell r="F938" t="str">
            <v>Miller</v>
          </cell>
          <cell r="G938" t="str">
            <v>-</v>
          </cell>
          <cell r="H938" t="str">
            <v>Kursten</v>
          </cell>
          <cell r="I938" t="str">
            <v>1004676</v>
          </cell>
          <cell r="J938" t="str">
            <v>28-P-002</v>
          </cell>
          <cell r="M938">
            <v>1</v>
          </cell>
          <cell r="N938" t="str">
            <v>LMV801Z</v>
          </cell>
          <cell r="O938">
            <v>33708</v>
          </cell>
          <cell r="P938" t="str">
            <v>-</v>
          </cell>
          <cell r="Q938" t="str">
            <v>FLT</v>
          </cell>
          <cell r="R938" t="str">
            <v>PA</v>
          </cell>
          <cell r="S938" t="str">
            <v>N</v>
          </cell>
          <cell r="T938" t="str">
            <v>N</v>
          </cell>
          <cell r="U938">
            <v>41325</v>
          </cell>
          <cell r="V938">
            <v>41325</v>
          </cell>
          <cell r="W938">
            <v>41418</v>
          </cell>
          <cell r="X938">
            <v>41418</v>
          </cell>
          <cell r="Y938">
            <v>41325</v>
          </cell>
          <cell r="Z938">
            <v>41332</v>
          </cell>
          <cell r="AA938">
            <v>41332</v>
          </cell>
          <cell r="AB938">
            <v>41332</v>
          </cell>
          <cell r="AC938">
            <v>41306</v>
          </cell>
          <cell r="AD938">
            <v>41320</v>
          </cell>
          <cell r="AE938">
            <v>41370</v>
          </cell>
          <cell r="AF938">
            <v>41373</v>
          </cell>
          <cell r="AH938">
            <v>41388</v>
          </cell>
          <cell r="AI938" t="str">
            <v>-</v>
          </cell>
          <cell r="AJ938">
            <v>35</v>
          </cell>
          <cell r="AK938">
            <v>13.285714285714286</v>
          </cell>
          <cell r="AL938">
            <v>0</v>
          </cell>
          <cell r="AN938">
            <v>0</v>
          </cell>
          <cell r="AR938">
            <v>41369</v>
          </cell>
          <cell r="AS938">
            <v>41374</v>
          </cell>
          <cell r="AT938" t="str">
            <v>Jones</v>
          </cell>
          <cell r="AV938">
            <v>41375</v>
          </cell>
          <cell r="AX938">
            <v>41380</v>
          </cell>
          <cell r="AY938">
            <v>41418</v>
          </cell>
          <cell r="AZ938">
            <v>93</v>
          </cell>
          <cell r="BA938">
            <v>37</v>
          </cell>
          <cell r="BB938" t="str">
            <v>Late</v>
          </cell>
          <cell r="BC938" t="str">
            <v/>
          </cell>
          <cell r="BD938" t="str">
            <v>FCA</v>
          </cell>
          <cell r="BE938" t="str">
            <v>ARVADA</v>
          </cell>
          <cell r="BF938" t="str">
            <v>VENEZUELA</v>
          </cell>
          <cell r="BH938" t="str">
            <v>SI</v>
          </cell>
          <cell r="BJ938">
            <v>41332</v>
          </cell>
          <cell r="BK938">
            <v>41339</v>
          </cell>
          <cell r="BL938">
            <v>41339</v>
          </cell>
          <cell r="BM938">
            <v>41353</v>
          </cell>
          <cell r="BN938">
            <v>41432</v>
          </cell>
          <cell r="BO938">
            <v>41439</v>
          </cell>
          <cell r="BP938" t="str">
            <v>-</v>
          </cell>
          <cell r="BQ938" t="str">
            <v>-</v>
          </cell>
          <cell r="BR938" t="str">
            <v>-</v>
          </cell>
          <cell r="BS938" t="str">
            <v>-</v>
          </cell>
          <cell r="BT938" t="str">
            <v>-</v>
          </cell>
          <cell r="BU938">
            <v>41431</v>
          </cell>
          <cell r="BV938">
            <v>41431</v>
          </cell>
          <cell r="BZ938" t="str">
            <v>-</v>
          </cell>
          <cell r="CA938" t="str">
            <v>-</v>
          </cell>
          <cell r="CB938" t="str">
            <v>X</v>
          </cell>
          <cell r="CC938">
            <v>1</v>
          </cell>
        </row>
        <row r="939">
          <cell r="B939" t="str">
            <v>A2247948-02</v>
          </cell>
          <cell r="C939" t="str">
            <v>RIESE &amp; CIA, S.A. / PETROPIAR</v>
          </cell>
          <cell r="D939" t="str">
            <v>Thompson</v>
          </cell>
          <cell r="E939">
            <v>0</v>
          </cell>
          <cell r="F939" t="str">
            <v>Miller</v>
          </cell>
          <cell r="G939" t="str">
            <v>-</v>
          </cell>
          <cell r="H939" t="str">
            <v>Kursten</v>
          </cell>
          <cell r="I939" t="str">
            <v>1004676</v>
          </cell>
          <cell r="J939" t="str">
            <v>26-P-202</v>
          </cell>
          <cell r="M939">
            <v>1</v>
          </cell>
          <cell r="N939" t="str">
            <v>LMV801Z</v>
          </cell>
          <cell r="O939">
            <v>25490</v>
          </cell>
          <cell r="P939" t="str">
            <v>-</v>
          </cell>
          <cell r="Q939" t="str">
            <v>FLT</v>
          </cell>
          <cell r="R939" t="str">
            <v>PA</v>
          </cell>
          <cell r="S939" t="str">
            <v>N</v>
          </cell>
          <cell r="T939" t="str">
            <v>N</v>
          </cell>
          <cell r="U939">
            <v>41325</v>
          </cell>
          <cell r="V939">
            <v>41325</v>
          </cell>
          <cell r="W939">
            <v>41418</v>
          </cell>
          <cell r="X939">
            <v>41418</v>
          </cell>
          <cell r="Y939">
            <v>41325</v>
          </cell>
          <cell r="Z939">
            <v>41332</v>
          </cell>
          <cell r="AA939">
            <v>41332</v>
          </cell>
          <cell r="AB939">
            <v>41332</v>
          </cell>
          <cell r="AC939">
            <v>41306</v>
          </cell>
          <cell r="AD939">
            <v>41320</v>
          </cell>
          <cell r="AE939">
            <v>41370</v>
          </cell>
          <cell r="AF939">
            <v>41373</v>
          </cell>
          <cell r="AH939">
            <v>41388</v>
          </cell>
          <cell r="AI939" t="str">
            <v>-</v>
          </cell>
          <cell r="AJ939">
            <v>35</v>
          </cell>
          <cell r="AK939">
            <v>13.285714285714286</v>
          </cell>
          <cell r="AL939">
            <v>0</v>
          </cell>
          <cell r="AN939">
            <v>0</v>
          </cell>
          <cell r="AR939">
            <v>41369</v>
          </cell>
          <cell r="AS939">
            <v>41374</v>
          </cell>
          <cell r="AT939" t="str">
            <v>Jones</v>
          </cell>
          <cell r="AV939">
            <v>41375</v>
          </cell>
          <cell r="AX939">
            <v>41380</v>
          </cell>
          <cell r="AY939">
            <v>41418</v>
          </cell>
          <cell r="AZ939">
            <v>93</v>
          </cell>
          <cell r="BA939">
            <v>37</v>
          </cell>
          <cell r="BB939" t="str">
            <v>Late</v>
          </cell>
          <cell r="BC939" t="str">
            <v/>
          </cell>
          <cell r="BD939" t="str">
            <v>FCA</v>
          </cell>
          <cell r="BE939" t="str">
            <v>ARVADA</v>
          </cell>
          <cell r="BF939" t="str">
            <v>VENEZUELA</v>
          </cell>
          <cell r="BH939" t="str">
            <v>SI</v>
          </cell>
          <cell r="BJ939">
            <v>41332</v>
          </cell>
          <cell r="BK939">
            <v>41339</v>
          </cell>
          <cell r="BL939">
            <v>41339</v>
          </cell>
          <cell r="BM939">
            <v>41353</v>
          </cell>
          <cell r="BN939">
            <v>41432</v>
          </cell>
          <cell r="BO939">
            <v>41439</v>
          </cell>
          <cell r="BP939" t="str">
            <v>-</v>
          </cell>
          <cell r="BQ939" t="str">
            <v>-</v>
          </cell>
          <cell r="BR939" t="str">
            <v>-</v>
          </cell>
          <cell r="BS939" t="str">
            <v>-</v>
          </cell>
          <cell r="BT939" t="str">
            <v>-</v>
          </cell>
          <cell r="BU939">
            <v>41431</v>
          </cell>
          <cell r="BV939">
            <v>41431</v>
          </cell>
          <cell r="BZ939" t="str">
            <v>-</v>
          </cell>
          <cell r="CA939" t="str">
            <v>-</v>
          </cell>
          <cell r="CB939" t="str">
            <v>X</v>
          </cell>
          <cell r="CC939">
            <v>1</v>
          </cell>
        </row>
        <row r="940">
          <cell r="B940" t="str">
            <v>A2247948-03</v>
          </cell>
          <cell r="C940" t="str">
            <v>RIESE &amp; CIA, S.A. / PETROPIAR</v>
          </cell>
          <cell r="D940" t="str">
            <v>Thompson</v>
          </cell>
          <cell r="E940">
            <v>0</v>
          </cell>
          <cell r="F940" t="str">
            <v>Miller</v>
          </cell>
          <cell r="G940" t="str">
            <v>-</v>
          </cell>
          <cell r="H940" t="str">
            <v>Kursten</v>
          </cell>
          <cell r="I940" t="str">
            <v>1004676</v>
          </cell>
          <cell r="J940" t="str">
            <v>10-P-016</v>
          </cell>
          <cell r="M940">
            <v>1</v>
          </cell>
          <cell r="N940" t="str">
            <v>LMV801Z</v>
          </cell>
          <cell r="O940">
            <v>25231</v>
          </cell>
          <cell r="P940" t="str">
            <v>-</v>
          </cell>
          <cell r="Q940" t="str">
            <v>FLT</v>
          </cell>
          <cell r="R940" t="str">
            <v>PA</v>
          </cell>
          <cell r="S940" t="str">
            <v>N</v>
          </cell>
          <cell r="T940" t="str">
            <v xml:space="preserve"> </v>
          </cell>
          <cell r="U940">
            <v>41325</v>
          </cell>
          <cell r="V940">
            <v>41325</v>
          </cell>
          <cell r="W940">
            <v>41418</v>
          </cell>
          <cell r="X940">
            <v>41418</v>
          </cell>
          <cell r="Y940">
            <v>41325</v>
          </cell>
          <cell r="Z940">
            <v>41332</v>
          </cell>
          <cell r="AA940">
            <v>41332</v>
          </cell>
          <cell r="AB940">
            <v>41332</v>
          </cell>
          <cell r="AC940">
            <v>41306</v>
          </cell>
          <cell r="AD940">
            <v>41320</v>
          </cell>
          <cell r="AE940">
            <v>41370</v>
          </cell>
          <cell r="AF940">
            <v>41373</v>
          </cell>
          <cell r="AH940">
            <v>41388</v>
          </cell>
          <cell r="AI940" t="str">
            <v>-</v>
          </cell>
          <cell r="AJ940">
            <v>35</v>
          </cell>
          <cell r="AK940">
            <v>13.285714285714286</v>
          </cell>
          <cell r="AL940">
            <v>0</v>
          </cell>
          <cell r="AN940">
            <v>0</v>
          </cell>
          <cell r="AR940">
            <v>41369</v>
          </cell>
          <cell r="AS940">
            <v>41374</v>
          </cell>
          <cell r="AT940" t="str">
            <v>Jones</v>
          </cell>
          <cell r="AV940">
            <v>41375</v>
          </cell>
          <cell r="AX940">
            <v>41382</v>
          </cell>
          <cell r="AY940">
            <v>41418</v>
          </cell>
          <cell r="AZ940">
            <v>93</v>
          </cell>
          <cell r="BA940">
            <v>37</v>
          </cell>
          <cell r="BB940" t="str">
            <v>Late</v>
          </cell>
          <cell r="BC940" t="str">
            <v/>
          </cell>
          <cell r="BD940" t="str">
            <v>FCA</v>
          </cell>
          <cell r="BE940" t="str">
            <v>ARVADA</v>
          </cell>
          <cell r="BF940" t="str">
            <v>VENEZUELA</v>
          </cell>
          <cell r="BH940" t="str">
            <v>SI</v>
          </cell>
          <cell r="BJ940">
            <v>41332</v>
          </cell>
          <cell r="BK940">
            <v>41339</v>
          </cell>
          <cell r="BL940">
            <v>41339</v>
          </cell>
          <cell r="BM940">
            <v>41353</v>
          </cell>
          <cell r="BN940">
            <v>41432</v>
          </cell>
          <cell r="BO940">
            <v>41439</v>
          </cell>
          <cell r="BP940" t="str">
            <v>-</v>
          </cell>
          <cell r="BQ940" t="str">
            <v>-</v>
          </cell>
          <cell r="BR940" t="str">
            <v>-</v>
          </cell>
          <cell r="BS940" t="str">
            <v>-</v>
          </cell>
          <cell r="BT940" t="str">
            <v>-</v>
          </cell>
          <cell r="BU940">
            <v>41453</v>
          </cell>
          <cell r="BV940">
            <v>41453</v>
          </cell>
          <cell r="BZ940" t="str">
            <v>-</v>
          </cell>
          <cell r="CA940" t="str">
            <v>-</v>
          </cell>
          <cell r="CB940" t="str">
            <v>X</v>
          </cell>
          <cell r="CC940">
            <v>1</v>
          </cell>
        </row>
        <row r="941">
          <cell r="B941" t="str">
            <v>C2203138-01</v>
          </cell>
          <cell r="C941" t="str">
            <v>Thomas Russell</v>
          </cell>
          <cell r="D941" t="str">
            <v>McKechnie</v>
          </cell>
          <cell r="E941">
            <v>0</v>
          </cell>
          <cell r="F941" t="str">
            <v>Miller</v>
          </cell>
          <cell r="G941" t="str">
            <v>-</v>
          </cell>
          <cell r="H941" t="str">
            <v>Madeleine</v>
          </cell>
          <cell r="I941" t="str">
            <v>312-12</v>
          </cell>
          <cell r="J941" t="str">
            <v>C-141</v>
          </cell>
          <cell r="K941">
            <v>0</v>
          </cell>
          <cell r="M941">
            <v>1</v>
          </cell>
          <cell r="N941" t="str">
            <v>LMC311P</v>
          </cell>
          <cell r="O941">
            <v>127176</v>
          </cell>
          <cell r="Q941" t="str">
            <v>FLT</v>
          </cell>
          <cell r="R941" t="str">
            <v>CB</v>
          </cell>
          <cell r="S941" t="str">
            <v>N</v>
          </cell>
          <cell r="T941" t="str">
            <v>N</v>
          </cell>
          <cell r="U941">
            <v>41193</v>
          </cell>
          <cell r="V941">
            <v>41201</v>
          </cell>
          <cell r="W941">
            <v>41440</v>
          </cell>
          <cell r="X941">
            <v>41423</v>
          </cell>
          <cell r="Y941">
            <v>41193</v>
          </cell>
          <cell r="Z941">
            <v>41208</v>
          </cell>
          <cell r="AA941">
            <v>41208</v>
          </cell>
          <cell r="AB941">
            <v>41215</v>
          </cell>
          <cell r="AC941">
            <v>41311</v>
          </cell>
          <cell r="AD941">
            <v>41325</v>
          </cell>
          <cell r="AE941">
            <v>41369</v>
          </cell>
          <cell r="AF941">
            <v>41373</v>
          </cell>
          <cell r="AH941">
            <v>41393</v>
          </cell>
          <cell r="AI941" t="str">
            <v>-</v>
          </cell>
          <cell r="AJ941">
            <v>123</v>
          </cell>
          <cell r="AK941">
            <v>31.714285714285715</v>
          </cell>
          <cell r="AL941">
            <v>41193</v>
          </cell>
          <cell r="AM941">
            <v>41255</v>
          </cell>
          <cell r="AN941">
            <v>0</v>
          </cell>
          <cell r="AP941">
            <v>41255</v>
          </cell>
          <cell r="AQ941">
            <v>41255</v>
          </cell>
          <cell r="AV941">
            <v>41255</v>
          </cell>
          <cell r="AX941">
            <v>41257</v>
          </cell>
          <cell r="AY941">
            <v>41423</v>
          </cell>
          <cell r="AZ941">
            <v>222</v>
          </cell>
          <cell r="BA941">
            <v>39</v>
          </cell>
          <cell r="BB941" t="str">
            <v>On-Time/Early</v>
          </cell>
          <cell r="BC941" t="str">
            <v>On-Time/Early</v>
          </cell>
          <cell r="BD941" t="str">
            <v>FCA</v>
          </cell>
          <cell r="BE941" t="str">
            <v>Arvada</v>
          </cell>
          <cell r="BH941" t="str">
            <v>DI</v>
          </cell>
          <cell r="BJ941">
            <v>41208</v>
          </cell>
          <cell r="BK941">
            <v>41215</v>
          </cell>
          <cell r="BL941">
            <v>41231</v>
          </cell>
          <cell r="BM941">
            <v>41229</v>
          </cell>
          <cell r="BN941">
            <v>41437</v>
          </cell>
          <cell r="BO941">
            <v>41444</v>
          </cell>
          <cell r="BP941" t="str">
            <v>-</v>
          </cell>
          <cell r="BQ941" t="str">
            <v>-</v>
          </cell>
          <cell r="BR941" t="str">
            <v>-</v>
          </cell>
          <cell r="BS941" t="str">
            <v>-</v>
          </cell>
          <cell r="BT941" t="str">
            <v>-</v>
          </cell>
          <cell r="BU941">
            <v>41431</v>
          </cell>
          <cell r="BV941">
            <v>41431</v>
          </cell>
          <cell r="BZ941" t="str">
            <v>-</v>
          </cell>
          <cell r="CA941" t="str">
            <v>-</v>
          </cell>
          <cell r="CB941" t="str">
            <v>X</v>
          </cell>
          <cell r="CC941">
            <v>1</v>
          </cell>
        </row>
        <row r="942">
          <cell r="B942" t="str">
            <v>A2258120-01-02</v>
          </cell>
          <cell r="C942" t="str">
            <v>Phillips66</v>
          </cell>
          <cell r="D942" t="str">
            <v>Kennedy</v>
          </cell>
          <cell r="E942">
            <v>0</v>
          </cell>
          <cell r="F942" t="str">
            <v>Miller</v>
          </cell>
          <cell r="G942" t="str">
            <v>-</v>
          </cell>
          <cell r="H942" t="str">
            <v>Kursten</v>
          </cell>
          <cell r="I942" t="str">
            <v>4518188442</v>
          </cell>
          <cell r="K942">
            <v>116661</v>
          </cell>
          <cell r="M942">
            <v>2</v>
          </cell>
          <cell r="N942" t="str">
            <v>LMV322</v>
          </cell>
          <cell r="O942">
            <v>82632</v>
          </cell>
          <cell r="P942" t="str">
            <v>-</v>
          </cell>
          <cell r="Q942" t="str">
            <v>FLT</v>
          </cell>
          <cell r="R942" t="str">
            <v>PA</v>
          </cell>
          <cell r="S942" t="str">
            <v>N</v>
          </cell>
          <cell r="T942" t="str">
            <v>Y</v>
          </cell>
          <cell r="U942">
            <v>41351</v>
          </cell>
          <cell r="V942">
            <v>41351</v>
          </cell>
          <cell r="W942">
            <v>41418</v>
          </cell>
          <cell r="X942">
            <v>41418</v>
          </cell>
          <cell r="Y942">
            <v>41351</v>
          </cell>
          <cell r="Z942">
            <v>41358</v>
          </cell>
          <cell r="AA942">
            <v>41358</v>
          </cell>
          <cell r="AB942">
            <v>41358</v>
          </cell>
          <cell r="AC942">
            <v>41306</v>
          </cell>
          <cell r="AD942">
            <v>41320</v>
          </cell>
          <cell r="AE942">
            <v>41370</v>
          </cell>
          <cell r="AF942">
            <v>41373</v>
          </cell>
          <cell r="AH942">
            <v>41388</v>
          </cell>
          <cell r="AI942" t="str">
            <v>-</v>
          </cell>
          <cell r="AJ942">
            <v>17</v>
          </cell>
          <cell r="AK942">
            <v>9.5714285714285712</v>
          </cell>
          <cell r="AL942">
            <v>41351</v>
          </cell>
          <cell r="AM942" t="str">
            <v>-</v>
          </cell>
          <cell r="AN942" t="str">
            <v>-</v>
          </cell>
          <cell r="AO942">
            <v>41352</v>
          </cell>
          <cell r="AP942">
            <v>41351</v>
          </cell>
          <cell r="AQ942">
            <v>41353</v>
          </cell>
          <cell r="AR942">
            <v>41353</v>
          </cell>
          <cell r="AS942">
            <v>41355</v>
          </cell>
          <cell r="AT942" t="str">
            <v>Boening</v>
          </cell>
          <cell r="AV942">
            <v>41356</v>
          </cell>
          <cell r="AX942">
            <v>41358</v>
          </cell>
          <cell r="AY942">
            <v>41402</v>
          </cell>
          <cell r="AZ942">
            <v>51</v>
          </cell>
          <cell r="BA942">
            <v>5</v>
          </cell>
          <cell r="BB942" t="str">
            <v>On-Time/Early</v>
          </cell>
          <cell r="BC942" t="str">
            <v>Late</v>
          </cell>
          <cell r="BD942" t="str">
            <v>EXW</v>
          </cell>
          <cell r="BE942" t="str">
            <v>ARVADA</v>
          </cell>
          <cell r="BF942" t="str">
            <v>USA</v>
          </cell>
          <cell r="BH942" t="str">
            <v>DK</v>
          </cell>
          <cell r="BJ942">
            <v>41358</v>
          </cell>
          <cell r="BK942">
            <v>41365</v>
          </cell>
          <cell r="BL942">
            <v>41365</v>
          </cell>
          <cell r="BM942">
            <v>41379</v>
          </cell>
          <cell r="BN942">
            <v>41432</v>
          </cell>
          <cell r="BO942">
            <v>41439</v>
          </cell>
          <cell r="BP942" t="str">
            <v>-</v>
          </cell>
          <cell r="BQ942" t="str">
            <v>-</v>
          </cell>
          <cell r="BR942" t="str">
            <v>-</v>
          </cell>
          <cell r="BS942" t="str">
            <v>-</v>
          </cell>
          <cell r="BT942" t="str">
            <v>-</v>
          </cell>
          <cell r="BU942">
            <v>41408</v>
          </cell>
          <cell r="BV942">
            <v>41408</v>
          </cell>
          <cell r="BZ942" t="str">
            <v>-</v>
          </cell>
          <cell r="CA942" t="str">
            <v>-</v>
          </cell>
          <cell r="CB942" t="str">
            <v>X</v>
          </cell>
          <cell r="CC942">
            <v>1</v>
          </cell>
        </row>
        <row r="943">
          <cell r="B943" t="str">
            <v>C2239526-01-02</v>
          </cell>
          <cell r="C943" t="str">
            <v>NPE / Keyera</v>
          </cell>
          <cell r="D943" t="str">
            <v>Wareham</v>
          </cell>
          <cell r="E943">
            <v>0</v>
          </cell>
          <cell r="F943" t="str">
            <v>Miller</v>
          </cell>
          <cell r="G943" t="str">
            <v>-</v>
          </cell>
          <cell r="H943" t="str">
            <v>Kursten</v>
          </cell>
          <cell r="I943" t="str">
            <v>PUR533611</v>
          </cell>
          <cell r="J943" t="str">
            <v>C-3040</v>
          </cell>
          <cell r="K943">
            <v>0</v>
          </cell>
          <cell r="M943">
            <v>2</v>
          </cell>
          <cell r="N943" t="str">
            <v>LMC311P</v>
          </cell>
          <cell r="P943" t="str">
            <v>-</v>
          </cell>
          <cell r="Q943" t="str">
            <v>FLT</v>
          </cell>
          <cell r="R943" t="str">
            <v>CA</v>
          </cell>
          <cell r="S943" t="str">
            <v>N</v>
          </cell>
          <cell r="T943" t="str">
            <v>N</v>
          </cell>
          <cell r="U943">
            <v>41304</v>
          </cell>
          <cell r="V943">
            <v>41304</v>
          </cell>
          <cell r="W943">
            <v>41432</v>
          </cell>
          <cell r="X943">
            <v>41432</v>
          </cell>
          <cell r="Y943">
            <v>41304</v>
          </cell>
          <cell r="Z943">
            <v>41311</v>
          </cell>
          <cell r="AA943">
            <v>41311</v>
          </cell>
          <cell r="AB943">
            <v>41318</v>
          </cell>
          <cell r="AC943">
            <v>41320</v>
          </cell>
          <cell r="AD943">
            <v>41334</v>
          </cell>
          <cell r="AE943">
            <v>41371</v>
          </cell>
          <cell r="AF943">
            <v>41375</v>
          </cell>
          <cell r="AH943">
            <v>41402</v>
          </cell>
          <cell r="AI943" t="str">
            <v>-</v>
          </cell>
          <cell r="AJ943">
            <v>52</v>
          </cell>
          <cell r="AK943">
            <v>18.285714285714285</v>
          </cell>
          <cell r="AL943">
            <v>41304</v>
          </cell>
          <cell r="AR943">
            <v>41365</v>
          </cell>
          <cell r="AS943">
            <v>41367</v>
          </cell>
          <cell r="AT943" t="str">
            <v>Peters</v>
          </cell>
          <cell r="AV943">
            <v>41375</v>
          </cell>
          <cell r="AX943">
            <v>41383</v>
          </cell>
          <cell r="AY943">
            <v>41436</v>
          </cell>
          <cell r="AZ943">
            <v>132</v>
          </cell>
          <cell r="BA943">
            <v>52</v>
          </cell>
          <cell r="BB943" t="str">
            <v>On-Time/Early</v>
          </cell>
          <cell r="BC943" t="str">
            <v/>
          </cell>
          <cell r="BD943" t="str">
            <v>FCA</v>
          </cell>
          <cell r="BE943" t="str">
            <v>Arvada</v>
          </cell>
          <cell r="BF943" t="str">
            <v>Canada</v>
          </cell>
          <cell r="BH943" t="str">
            <v>DK</v>
          </cell>
          <cell r="BI943" t="str">
            <v>ABF</v>
          </cell>
          <cell r="BJ943">
            <v>41311</v>
          </cell>
          <cell r="BK943">
            <v>41318</v>
          </cell>
          <cell r="BL943">
            <v>41325</v>
          </cell>
          <cell r="BM943">
            <v>41332</v>
          </cell>
          <cell r="BN943">
            <v>41446</v>
          </cell>
          <cell r="BO943">
            <v>41453</v>
          </cell>
          <cell r="BP943" t="str">
            <v>-</v>
          </cell>
          <cell r="BQ943" t="str">
            <v>-</v>
          </cell>
          <cell r="BR943" t="str">
            <v>-</v>
          </cell>
          <cell r="BS943" t="str">
            <v>-</v>
          </cell>
          <cell r="BT943" t="str">
            <v>-</v>
          </cell>
          <cell r="BU943">
            <v>41452</v>
          </cell>
          <cell r="BV943">
            <v>41452</v>
          </cell>
          <cell r="BZ943" t="str">
            <v>-</v>
          </cell>
          <cell r="CA943" t="str">
            <v>-</v>
          </cell>
          <cell r="CB943" t="str">
            <v>X</v>
          </cell>
          <cell r="CC943">
            <v>1</v>
          </cell>
        </row>
        <row r="944">
          <cell r="B944" t="str">
            <v>H2202630-01-03</v>
          </cell>
          <cell r="C944" t="str">
            <v>Yantai Wanhua</v>
          </cell>
          <cell r="D944" t="str">
            <v>Glynn</v>
          </cell>
          <cell r="E944">
            <v>0</v>
          </cell>
          <cell r="F944" t="str">
            <v>Burks</v>
          </cell>
          <cell r="H944" t="str">
            <v>Nancy</v>
          </cell>
          <cell r="I944" t="str">
            <v>WHYT12060US</v>
          </cell>
          <cell r="J944" t="str">
            <v>22PO216-1/2/3</v>
          </cell>
          <cell r="M944">
            <v>3</v>
          </cell>
          <cell r="N944" t="str">
            <v>HMP3000</v>
          </cell>
          <cell r="O944">
            <v>3294000</v>
          </cell>
          <cell r="P944" t="str">
            <v>PP</v>
          </cell>
          <cell r="Q944" t="str">
            <v>CPX</v>
          </cell>
          <cell r="R944" t="str">
            <v>HMP</v>
          </cell>
          <cell r="S944" t="str">
            <v>Y</v>
          </cell>
          <cell r="T944" t="str">
            <v>N</v>
          </cell>
          <cell r="U944">
            <v>41184</v>
          </cell>
          <cell r="V944">
            <v>41200</v>
          </cell>
          <cell r="W944">
            <v>41608</v>
          </cell>
          <cell r="X944">
            <v>41614</v>
          </cell>
          <cell r="Y944">
            <v>0</v>
          </cell>
          <cell r="Z944">
            <v>41207</v>
          </cell>
          <cell r="AA944">
            <v>41207</v>
          </cell>
          <cell r="AB944">
            <v>41207</v>
          </cell>
          <cell r="AC944">
            <v>41334</v>
          </cell>
          <cell r="AD944">
            <v>41362</v>
          </cell>
          <cell r="AE944">
            <v>41361</v>
          </cell>
          <cell r="AF944">
            <v>41375</v>
          </cell>
          <cell r="AH944">
            <v>41584</v>
          </cell>
          <cell r="AI944">
            <v>0</v>
          </cell>
          <cell r="AJ944">
            <v>126</v>
          </cell>
          <cell r="AK944">
            <v>59.142857142857146</v>
          </cell>
          <cell r="AL944">
            <v>0</v>
          </cell>
          <cell r="AM944" t="str">
            <v>x</v>
          </cell>
          <cell r="AN944" t="str">
            <v>-</v>
          </cell>
          <cell r="AO944" t="str">
            <v>x</v>
          </cell>
          <cell r="AP944">
            <v>0</v>
          </cell>
          <cell r="AQ944">
            <v>0</v>
          </cell>
          <cell r="AR944">
            <v>0</v>
          </cell>
          <cell r="AV944">
            <v>41375</v>
          </cell>
          <cell r="AX944">
            <v>41423</v>
          </cell>
          <cell r="AY944">
            <v>41618</v>
          </cell>
          <cell r="AZ944">
            <v>418</v>
          </cell>
          <cell r="BA944">
            <v>126</v>
          </cell>
          <cell r="BB944" t="str">
            <v>On-Time/Early</v>
          </cell>
          <cell r="BC944" t="str">
            <v/>
          </cell>
          <cell r="BJ944">
            <v>41207</v>
          </cell>
          <cell r="BK944">
            <v>41214</v>
          </cell>
          <cell r="BL944">
            <v>41221</v>
          </cell>
          <cell r="BM944">
            <v>41228</v>
          </cell>
          <cell r="BN944">
            <v>41656</v>
          </cell>
          <cell r="BO944">
            <v>41663</v>
          </cell>
          <cell r="BP944" t="str">
            <v>X</v>
          </cell>
          <cell r="BQ944">
            <v>41306</v>
          </cell>
          <cell r="BR944" t="str">
            <v>1-14-13 - 2-18-13</v>
          </cell>
          <cell r="BS944">
            <v>41306</v>
          </cell>
          <cell r="BT944" t="str">
            <v>X</v>
          </cell>
          <cell r="BU944" t="str">
            <v>X</v>
          </cell>
          <cell r="BV944">
            <v>41656</v>
          </cell>
          <cell r="BZ944">
            <v>41445</v>
          </cell>
          <cell r="CA944">
            <v>41569</v>
          </cell>
          <cell r="CB944" t="str">
            <v>X</v>
          </cell>
          <cell r="CC944">
            <v>1</v>
          </cell>
        </row>
        <row r="945">
          <cell r="B945" t="str">
            <v>A2087776-01-02</v>
          </cell>
          <cell r="C945" t="str">
            <v>SAJ/SK ENG. Aramco</v>
          </cell>
          <cell r="D945" t="str">
            <v>Nelson</v>
          </cell>
          <cell r="E945">
            <v>0</v>
          </cell>
          <cell r="F945" t="str">
            <v>Collins</v>
          </cell>
          <cell r="H945" t="str">
            <v>Shara</v>
          </cell>
          <cell r="I945" t="str">
            <v>SNT38E-1048</v>
          </cell>
          <cell r="J945" t="str">
            <v>Q69-G-142 A/B</v>
          </cell>
          <cell r="M945">
            <v>2</v>
          </cell>
          <cell r="N945" t="str">
            <v>LMV-311</v>
          </cell>
          <cell r="O945">
            <v>309010</v>
          </cell>
          <cell r="Q945" t="str">
            <v>CPX</v>
          </cell>
          <cell r="R945" t="str">
            <v>PC</v>
          </cell>
          <cell r="S945" t="str">
            <v>Y</v>
          </cell>
          <cell r="T945" t="str">
            <v>N</v>
          </cell>
          <cell r="V945">
            <v>40917</v>
          </cell>
          <cell r="W945">
            <v>41435</v>
          </cell>
          <cell r="X945">
            <v>41435</v>
          </cell>
          <cell r="Y945">
            <v>0</v>
          </cell>
          <cell r="Z945">
            <v>40924</v>
          </cell>
          <cell r="AA945">
            <v>40924</v>
          </cell>
          <cell r="AB945">
            <v>40924</v>
          </cell>
          <cell r="AC945">
            <v>41323</v>
          </cell>
          <cell r="AD945">
            <v>41337</v>
          </cell>
          <cell r="AE945">
            <v>41373</v>
          </cell>
          <cell r="AF945">
            <v>41376</v>
          </cell>
          <cell r="AG945">
            <v>0</v>
          </cell>
          <cell r="AH945">
            <v>41405</v>
          </cell>
          <cell r="AI945" t="str">
            <v>-</v>
          </cell>
          <cell r="AJ945">
            <v>330</v>
          </cell>
          <cell r="AK945">
            <v>74</v>
          </cell>
          <cell r="AR945">
            <v>41355</v>
          </cell>
          <cell r="AS945">
            <v>41360</v>
          </cell>
          <cell r="AT945" t="str">
            <v>Parks</v>
          </cell>
          <cell r="AV945">
            <v>41360</v>
          </cell>
          <cell r="AX945">
            <v>41389</v>
          </cell>
          <cell r="AY945">
            <v>41453</v>
          </cell>
          <cell r="AZ945">
            <v>536</v>
          </cell>
          <cell r="BA945">
            <v>318</v>
          </cell>
          <cell r="BB945" t="str">
            <v>On-Time/Early</v>
          </cell>
          <cell r="BC945" t="str">
            <v/>
          </cell>
          <cell r="BD945" t="str">
            <v>EXW</v>
          </cell>
          <cell r="BE945" t="str">
            <v>ARVADA</v>
          </cell>
          <cell r="BF945" t="str">
            <v>Saudi Arabia</v>
          </cell>
          <cell r="BJ945">
            <v>40924</v>
          </cell>
          <cell r="BK945">
            <v>40931</v>
          </cell>
          <cell r="BL945">
            <v>40940</v>
          </cell>
          <cell r="BM945">
            <v>40945</v>
          </cell>
          <cell r="BN945">
            <v>41449</v>
          </cell>
          <cell r="BO945">
            <v>41456</v>
          </cell>
          <cell r="BP945" t="str">
            <v>X</v>
          </cell>
          <cell r="BQ945" t="str">
            <v>X</v>
          </cell>
          <cell r="BR945" t="str">
            <v>X</v>
          </cell>
          <cell r="BS945" t="str">
            <v>X</v>
          </cell>
          <cell r="BT945">
            <v>41684</v>
          </cell>
          <cell r="BU945">
            <v>347</v>
          </cell>
          <cell r="BV945">
            <v>340</v>
          </cell>
          <cell r="BZ945" t="str">
            <v>X</v>
          </cell>
          <cell r="CA945" t="str">
            <v>X</v>
          </cell>
          <cell r="CC945">
            <v>0.8</v>
          </cell>
          <cell r="CD945" t="str">
            <v>FD index needs to be fixed customer returned 4/24</v>
          </cell>
        </row>
        <row r="946">
          <cell r="B946" t="str">
            <v>A2258773-01</v>
          </cell>
          <cell r="C946" t="str">
            <v>Citgo</v>
          </cell>
          <cell r="D946" t="str">
            <v>Kennedy</v>
          </cell>
          <cell r="E946">
            <v>0</v>
          </cell>
          <cell r="F946" t="str">
            <v>Miller</v>
          </cell>
          <cell r="G946" t="str">
            <v>-</v>
          </cell>
          <cell r="H946" t="str">
            <v>Kursten</v>
          </cell>
          <cell r="I946" t="str">
            <v>4506311784</v>
          </cell>
          <cell r="K946">
            <v>116437</v>
          </cell>
          <cell r="M946">
            <v>1</v>
          </cell>
          <cell r="N946" t="str">
            <v>LMV322</v>
          </cell>
          <cell r="O946">
            <v>33092</v>
          </cell>
          <cell r="P946" t="str">
            <v>-</v>
          </cell>
          <cell r="Q946" t="str">
            <v>FLT</v>
          </cell>
          <cell r="R946" t="str">
            <v>PA</v>
          </cell>
          <cell r="S946" t="str">
            <v>N</v>
          </cell>
          <cell r="T946" t="str">
            <v>N</v>
          </cell>
          <cell r="U946">
            <v>41351</v>
          </cell>
          <cell r="V946">
            <v>41352</v>
          </cell>
          <cell r="W946">
            <v>41421</v>
          </cell>
          <cell r="X946">
            <v>41421</v>
          </cell>
          <cell r="Y946">
            <v>41352</v>
          </cell>
          <cell r="Z946">
            <v>41359</v>
          </cell>
          <cell r="AA946">
            <v>41359</v>
          </cell>
          <cell r="AB946">
            <v>41359</v>
          </cell>
          <cell r="AC946">
            <v>41309</v>
          </cell>
          <cell r="AD946">
            <v>41323</v>
          </cell>
          <cell r="AE946">
            <v>41373</v>
          </cell>
          <cell r="AF946">
            <v>41376</v>
          </cell>
          <cell r="AH946">
            <v>41391</v>
          </cell>
          <cell r="AI946" t="str">
            <v>-</v>
          </cell>
          <cell r="AJ946">
            <v>19</v>
          </cell>
          <cell r="AK946">
            <v>9.8571428571428577</v>
          </cell>
          <cell r="AL946">
            <v>41352</v>
          </cell>
          <cell r="AN946">
            <v>0</v>
          </cell>
          <cell r="AP946">
            <v>41353</v>
          </cell>
          <cell r="AQ946">
            <v>41365</v>
          </cell>
          <cell r="AR946">
            <v>41365</v>
          </cell>
          <cell r="AS946">
            <v>41373</v>
          </cell>
          <cell r="AT946" t="str">
            <v>Boening</v>
          </cell>
          <cell r="AV946">
            <v>41374</v>
          </cell>
          <cell r="AX946">
            <v>41379</v>
          </cell>
          <cell r="AY946">
            <v>41408</v>
          </cell>
          <cell r="AZ946">
            <v>56</v>
          </cell>
          <cell r="BA946">
            <v>17</v>
          </cell>
          <cell r="BB946" t="str">
            <v>On-Time/Early</v>
          </cell>
          <cell r="BC946" t="str">
            <v>Late</v>
          </cell>
          <cell r="BD946" t="str">
            <v>FCa</v>
          </cell>
          <cell r="BE946" t="str">
            <v>ARVADA</v>
          </cell>
          <cell r="BF946" t="str">
            <v>USA</v>
          </cell>
          <cell r="BH946" t="str">
            <v>DI</v>
          </cell>
          <cell r="BJ946">
            <v>41359</v>
          </cell>
          <cell r="BK946">
            <v>41366</v>
          </cell>
          <cell r="BL946">
            <v>41366</v>
          </cell>
          <cell r="BM946">
            <v>41380</v>
          </cell>
          <cell r="BN946">
            <v>41435</v>
          </cell>
          <cell r="BO946">
            <v>41442</v>
          </cell>
          <cell r="BP946" t="str">
            <v>-</v>
          </cell>
          <cell r="BQ946" t="str">
            <v>-</v>
          </cell>
          <cell r="BR946" t="str">
            <v>-</v>
          </cell>
          <cell r="BS946" t="str">
            <v>-</v>
          </cell>
          <cell r="BT946" t="str">
            <v>-</v>
          </cell>
          <cell r="BU946">
            <v>41415</v>
          </cell>
          <cell r="BV946">
            <v>41415</v>
          </cell>
          <cell r="BZ946" t="str">
            <v>-</v>
          </cell>
          <cell r="CA946" t="str">
            <v>-</v>
          </cell>
          <cell r="CB946" t="str">
            <v>X</v>
          </cell>
          <cell r="CC946">
            <v>1</v>
          </cell>
        </row>
        <row r="947">
          <cell r="B947" t="str">
            <v>A2227461-01-02</v>
          </cell>
          <cell r="C947" t="str">
            <v>Consorcio UFN3 / Petrobras</v>
          </cell>
          <cell r="D947" t="str">
            <v>Pastore</v>
          </cell>
          <cell r="E947">
            <v>0</v>
          </cell>
          <cell r="F947" t="str">
            <v>Reichert</v>
          </cell>
          <cell r="H947" t="str">
            <v>Christina</v>
          </cell>
          <cell r="I947" t="str">
            <v>UFN3.PROC.0028-03/12</v>
          </cell>
          <cell r="J947" t="str">
            <v>110-J/JA</v>
          </cell>
          <cell r="M947">
            <v>2</v>
          </cell>
          <cell r="N947" t="str">
            <v>LMV311</v>
          </cell>
          <cell r="O947">
            <v>401392</v>
          </cell>
          <cell r="P947" t="str">
            <v>PP</v>
          </cell>
          <cell r="Q947" t="str">
            <v>CPX</v>
          </cell>
          <cell r="R947" t="str">
            <v>PD</v>
          </cell>
          <cell r="S947" t="str">
            <v>Y</v>
          </cell>
          <cell r="T947" t="str">
            <v>N</v>
          </cell>
          <cell r="U947">
            <v>41234</v>
          </cell>
          <cell r="V947">
            <v>41264</v>
          </cell>
          <cell r="W947">
            <v>41458</v>
          </cell>
          <cell r="X947">
            <v>41452</v>
          </cell>
          <cell r="Y947">
            <v>41262</v>
          </cell>
          <cell r="Z947">
            <v>41271</v>
          </cell>
          <cell r="AA947">
            <v>41271</v>
          </cell>
          <cell r="AB947">
            <v>41271</v>
          </cell>
          <cell r="AC947">
            <v>41340</v>
          </cell>
          <cell r="AD947">
            <v>41354</v>
          </cell>
          <cell r="AE947">
            <v>41374</v>
          </cell>
          <cell r="AF947">
            <v>41378</v>
          </cell>
          <cell r="AH947">
            <v>41422</v>
          </cell>
          <cell r="AI947" t="str">
            <v>-</v>
          </cell>
          <cell r="AJ947">
            <v>81</v>
          </cell>
          <cell r="AK947">
            <v>26.857142857142858</v>
          </cell>
          <cell r="AL947">
            <v>41262</v>
          </cell>
          <cell r="AM947">
            <v>41291</v>
          </cell>
          <cell r="AN947" t="str">
            <v>-</v>
          </cell>
          <cell r="AO947">
            <v>41291</v>
          </cell>
          <cell r="AP947">
            <v>41281</v>
          </cell>
          <cell r="AQ947">
            <v>41350</v>
          </cell>
          <cell r="AR947">
            <v>41354</v>
          </cell>
          <cell r="AS947">
            <v>41367</v>
          </cell>
          <cell r="AT947" t="str">
            <v>Setelin</v>
          </cell>
          <cell r="AV947">
            <v>41367</v>
          </cell>
          <cell r="AX947">
            <v>41374</v>
          </cell>
          <cell r="AY947">
            <v>41450</v>
          </cell>
          <cell r="AZ947">
            <v>186</v>
          </cell>
          <cell r="BA947">
            <v>74</v>
          </cell>
          <cell r="BB947" t="str">
            <v>On-Time/Early</v>
          </cell>
          <cell r="BC947" t="str">
            <v>On-Time/Early</v>
          </cell>
          <cell r="BD947" t="str">
            <v>FOB</v>
          </cell>
          <cell r="BE947" t="str">
            <v>Houston, TX</v>
          </cell>
          <cell r="BF947" t="str">
            <v>BRAZIL</v>
          </cell>
          <cell r="BG947" t="str">
            <v>EAR99</v>
          </cell>
          <cell r="BH947" t="str">
            <v>SI</v>
          </cell>
          <cell r="BJ947">
            <v>41271</v>
          </cell>
          <cell r="BK947">
            <v>41278</v>
          </cell>
          <cell r="BL947">
            <v>41283</v>
          </cell>
          <cell r="BM947">
            <v>41292</v>
          </cell>
          <cell r="BN947">
            <v>41466</v>
          </cell>
          <cell r="BO947">
            <v>41473</v>
          </cell>
          <cell r="BP947" t="str">
            <v>X</v>
          </cell>
          <cell r="BQ947">
            <v>41326</v>
          </cell>
          <cell r="BR947">
            <v>41300</v>
          </cell>
          <cell r="BS947">
            <v>41326</v>
          </cell>
          <cell r="BT947" t="str">
            <v>X</v>
          </cell>
          <cell r="BU947">
            <v>41445</v>
          </cell>
          <cell r="BV947" t="str">
            <v>X</v>
          </cell>
          <cell r="BZ947" t="str">
            <v>X</v>
          </cell>
          <cell r="CA947">
            <v>41374</v>
          </cell>
          <cell r="CC947">
            <v>0.95</v>
          </cell>
          <cell r="CD947" t="str">
            <v>Paid in full</v>
          </cell>
        </row>
        <row r="948">
          <cell r="B948" t="str">
            <v>A2227461-03-04</v>
          </cell>
          <cell r="C948" t="str">
            <v>Consorcio UFN3 / Petrobras</v>
          </cell>
          <cell r="D948" t="str">
            <v>Pastore</v>
          </cell>
          <cell r="E948">
            <v>0</v>
          </cell>
          <cell r="F948" t="str">
            <v>Reichert</v>
          </cell>
          <cell r="H948" t="str">
            <v>Christina</v>
          </cell>
          <cell r="I948" t="str">
            <v>UFN3.PROC.0028-03/12</v>
          </cell>
          <cell r="J948" t="str">
            <v>5501-J/JA</v>
          </cell>
          <cell r="M948">
            <v>2</v>
          </cell>
          <cell r="N948" t="str">
            <v>LMV311</v>
          </cell>
          <cell r="O948">
            <v>356992</v>
          </cell>
          <cell r="P948" t="str">
            <v>PP</v>
          </cell>
          <cell r="Q948" t="str">
            <v>CPX</v>
          </cell>
          <cell r="R948" t="str">
            <v>PD</v>
          </cell>
          <cell r="S948" t="str">
            <v>Y</v>
          </cell>
          <cell r="T948" t="str">
            <v>N</v>
          </cell>
          <cell r="U948">
            <v>41234</v>
          </cell>
          <cell r="V948">
            <v>41264</v>
          </cell>
          <cell r="W948">
            <v>41458</v>
          </cell>
          <cell r="X948">
            <v>41452</v>
          </cell>
          <cell r="Y948">
            <v>41262</v>
          </cell>
          <cell r="Z948">
            <v>41271</v>
          </cell>
          <cell r="AA948">
            <v>41271</v>
          </cell>
          <cell r="AB948">
            <v>41271</v>
          </cell>
          <cell r="AC948">
            <v>41340</v>
          </cell>
          <cell r="AD948">
            <v>41354</v>
          </cell>
          <cell r="AE948">
            <v>41374</v>
          </cell>
          <cell r="AF948">
            <v>41378</v>
          </cell>
          <cell r="AH948">
            <v>41422</v>
          </cell>
          <cell r="AI948" t="str">
            <v>-</v>
          </cell>
          <cell r="AJ948">
            <v>81</v>
          </cell>
          <cell r="AK948">
            <v>26.857142857142858</v>
          </cell>
          <cell r="AL948">
            <v>41262</v>
          </cell>
          <cell r="AM948">
            <v>41291</v>
          </cell>
          <cell r="AN948" t="str">
            <v>-</v>
          </cell>
          <cell r="AO948">
            <v>41291</v>
          </cell>
          <cell r="AP948">
            <v>41281</v>
          </cell>
          <cell r="AQ948">
            <v>41350</v>
          </cell>
          <cell r="AR948">
            <v>41354</v>
          </cell>
          <cell r="AS948">
            <v>41367</v>
          </cell>
          <cell r="AT948" t="str">
            <v>Setelin</v>
          </cell>
          <cell r="AV948">
            <v>41367</v>
          </cell>
          <cell r="AX948">
            <v>41390</v>
          </cell>
          <cell r="AY948">
            <v>41450</v>
          </cell>
          <cell r="AZ948">
            <v>186</v>
          </cell>
          <cell r="BA948">
            <v>74</v>
          </cell>
          <cell r="BB948" t="str">
            <v>On-Time/Early</v>
          </cell>
          <cell r="BC948" t="str">
            <v>On-Time/Early</v>
          </cell>
          <cell r="BD948" t="str">
            <v>FOB</v>
          </cell>
          <cell r="BE948" t="str">
            <v>Houston, TX</v>
          </cell>
          <cell r="BF948" t="str">
            <v>BRAZIL</v>
          </cell>
          <cell r="BG948" t="str">
            <v>EAR99</v>
          </cell>
          <cell r="BH948" t="str">
            <v>SI</v>
          </cell>
          <cell r="BJ948">
            <v>41271</v>
          </cell>
          <cell r="BK948">
            <v>41278</v>
          </cell>
          <cell r="BL948">
            <v>41283</v>
          </cell>
          <cell r="BM948">
            <v>41292</v>
          </cell>
          <cell r="BN948">
            <v>41466</v>
          </cell>
          <cell r="BO948">
            <v>41473</v>
          </cell>
          <cell r="BP948" t="str">
            <v>X</v>
          </cell>
          <cell r="BQ948">
            <v>41326</v>
          </cell>
          <cell r="BR948">
            <v>41300</v>
          </cell>
          <cell r="BS948">
            <v>41326</v>
          </cell>
          <cell r="BT948" t="str">
            <v>X</v>
          </cell>
          <cell r="BU948">
            <v>41445</v>
          </cell>
          <cell r="BV948" t="str">
            <v>X</v>
          </cell>
          <cell r="BZ948">
            <v>41527</v>
          </cell>
          <cell r="CA948">
            <v>41374</v>
          </cell>
          <cell r="CC948">
            <v>0.95</v>
          </cell>
          <cell r="CD948" t="str">
            <v>Paid in full</v>
          </cell>
        </row>
        <row r="949">
          <cell r="B949" t="str">
            <v>C2200290-01-02</v>
          </cell>
          <cell r="C949" t="str">
            <v>OPD Copano Processing Plant</v>
          </cell>
          <cell r="D949" t="str">
            <v>Setelin</v>
          </cell>
          <cell r="E949">
            <v>0</v>
          </cell>
          <cell r="F949" t="str">
            <v>Rossmiller</v>
          </cell>
          <cell r="H949" t="str">
            <v>Michelle</v>
          </cell>
          <cell r="I949" t="str">
            <v>3-12030-4030-TED</v>
          </cell>
          <cell r="J949" t="str">
            <v>C-747-A/B</v>
          </cell>
          <cell r="K949">
            <v>0</v>
          </cell>
          <cell r="M949">
            <v>2</v>
          </cell>
          <cell r="N949" t="str">
            <v>LMC333</v>
          </cell>
          <cell r="O949">
            <v>523563</v>
          </cell>
          <cell r="P949" t="str">
            <v>PP</v>
          </cell>
          <cell r="Q949" t="str">
            <v>CPX</v>
          </cell>
          <cell r="R949" t="str">
            <v>CC</v>
          </cell>
          <cell r="S949" t="str">
            <v>N</v>
          </cell>
          <cell r="T949" t="str">
            <v>N</v>
          </cell>
          <cell r="U949">
            <v>41190</v>
          </cell>
          <cell r="V949">
            <v>41194</v>
          </cell>
          <cell r="W949">
            <v>41471</v>
          </cell>
          <cell r="X949">
            <v>41471</v>
          </cell>
          <cell r="Y949">
            <v>41193</v>
          </cell>
          <cell r="Z949">
            <v>41201</v>
          </cell>
          <cell r="AA949">
            <v>41201</v>
          </cell>
          <cell r="AB949">
            <v>41208</v>
          </cell>
          <cell r="AC949">
            <v>41359</v>
          </cell>
          <cell r="AD949">
            <v>41373</v>
          </cell>
          <cell r="AE949">
            <v>41374</v>
          </cell>
          <cell r="AF949">
            <v>41378</v>
          </cell>
          <cell r="AH949">
            <v>41441</v>
          </cell>
          <cell r="AI949" t="str">
            <v>-</v>
          </cell>
          <cell r="AJ949">
            <v>131</v>
          </cell>
          <cell r="AK949">
            <v>39.571428571428569</v>
          </cell>
          <cell r="AL949">
            <v>41192</v>
          </cell>
          <cell r="AM949">
            <v>41285</v>
          </cell>
          <cell r="AN949" t="str">
            <v>-</v>
          </cell>
          <cell r="AO949">
            <v>41284</v>
          </cell>
          <cell r="AP949">
            <v>41289</v>
          </cell>
          <cell r="AQ949">
            <v>41358</v>
          </cell>
          <cell r="AR949">
            <v>41359</v>
          </cell>
          <cell r="AS949">
            <v>41369</v>
          </cell>
          <cell r="AT949" t="str">
            <v>Kaufmann</v>
          </cell>
          <cell r="AV949">
            <v>41369</v>
          </cell>
          <cell r="AX949">
            <v>41380</v>
          </cell>
          <cell r="AY949">
            <v>41453</v>
          </cell>
          <cell r="AZ949">
            <v>259</v>
          </cell>
          <cell r="BA949">
            <v>126</v>
          </cell>
          <cell r="BB949" t="str">
            <v>On-Time/Early</v>
          </cell>
          <cell r="BC949" t="str">
            <v>On-Time/Early</v>
          </cell>
          <cell r="BJ949">
            <v>41201</v>
          </cell>
          <cell r="BK949">
            <v>41208</v>
          </cell>
          <cell r="BL949">
            <v>41224</v>
          </cell>
          <cell r="BM949">
            <v>41222</v>
          </cell>
          <cell r="BN949">
            <v>41485</v>
          </cell>
          <cell r="BO949">
            <v>41492</v>
          </cell>
          <cell r="BP949" t="str">
            <v>X</v>
          </cell>
          <cell r="BQ949">
            <v>41305</v>
          </cell>
          <cell r="BR949">
            <v>41359</v>
          </cell>
          <cell r="BS949">
            <v>41359</v>
          </cell>
          <cell r="BT949" t="str">
            <v>X</v>
          </cell>
          <cell r="BU949">
            <v>41453</v>
          </cell>
          <cell r="BV949">
            <v>41458</v>
          </cell>
          <cell r="BZ949">
            <v>41386</v>
          </cell>
          <cell r="CA949">
            <v>41386</v>
          </cell>
          <cell r="CB949" t="str">
            <v>X</v>
          </cell>
          <cell r="CC949">
            <v>1</v>
          </cell>
          <cell r="CD949" t="str">
            <v>FD &amp; AM has been submitted</v>
          </cell>
        </row>
        <row r="950">
          <cell r="B950" t="str">
            <v>A2263283-01</v>
          </cell>
          <cell r="C950" t="str">
            <v>OEC/Exxonmobil Beaumont Refining</v>
          </cell>
          <cell r="D950" t="str">
            <v>Wareham</v>
          </cell>
          <cell r="E950">
            <v>0</v>
          </cell>
          <cell r="F950" t="str">
            <v>Miller</v>
          </cell>
          <cell r="G950" t="str">
            <v>-</v>
          </cell>
          <cell r="H950" t="str">
            <v>Kursten</v>
          </cell>
          <cell r="I950" t="str">
            <v>6016777</v>
          </cell>
          <cell r="J950" t="str">
            <v>G-2011A</v>
          </cell>
          <cell r="K950" t="str">
            <v>117032-1</v>
          </cell>
          <cell r="M950">
            <v>1</v>
          </cell>
          <cell r="N950" t="str">
            <v>LMV311</v>
          </cell>
          <cell r="O950">
            <v>30283.8</v>
          </cell>
          <cell r="P950" t="str">
            <v>-</v>
          </cell>
          <cell r="Q950" t="str">
            <v>FLT</v>
          </cell>
          <cell r="R950" t="str">
            <v>PB</v>
          </cell>
          <cell r="S950" t="str">
            <v>N</v>
          </cell>
          <cell r="T950" t="str">
            <v>Y</v>
          </cell>
          <cell r="U950">
            <v>41361</v>
          </cell>
          <cell r="V950">
            <v>41365</v>
          </cell>
          <cell r="W950">
            <v>41422</v>
          </cell>
          <cell r="X950">
            <v>41422</v>
          </cell>
          <cell r="Y950">
            <v>41362</v>
          </cell>
          <cell r="Z950">
            <v>41372</v>
          </cell>
          <cell r="AA950">
            <v>41372</v>
          </cell>
          <cell r="AB950">
            <v>41372</v>
          </cell>
          <cell r="AC950">
            <v>41310</v>
          </cell>
          <cell r="AD950">
            <v>41324</v>
          </cell>
          <cell r="AE950">
            <v>41376</v>
          </cell>
          <cell r="AF950">
            <v>41379</v>
          </cell>
          <cell r="AH950">
            <v>41392</v>
          </cell>
          <cell r="AI950" t="str">
            <v>-</v>
          </cell>
          <cell r="AJ950">
            <v>11</v>
          </cell>
          <cell r="AK950">
            <v>8.1428571428571423</v>
          </cell>
          <cell r="AL950">
            <v>41362</v>
          </cell>
          <cell r="AM950" t="str">
            <v>-</v>
          </cell>
          <cell r="AN950" t="str">
            <v>-</v>
          </cell>
          <cell r="AO950">
            <v>41366</v>
          </cell>
          <cell r="AP950">
            <v>41365</v>
          </cell>
          <cell r="AR950">
            <v>41367</v>
          </cell>
          <cell r="AS950">
            <v>41367</v>
          </cell>
          <cell r="AT950" t="str">
            <v>Boening</v>
          </cell>
          <cell r="AV950">
            <v>41367</v>
          </cell>
          <cell r="AX950">
            <v>41369</v>
          </cell>
          <cell r="AY950">
            <v>41409</v>
          </cell>
          <cell r="AZ950">
            <v>44</v>
          </cell>
          <cell r="BA950">
            <v>3</v>
          </cell>
          <cell r="BB950" t="str">
            <v>On-Time/Early</v>
          </cell>
          <cell r="BC950" t="str">
            <v/>
          </cell>
          <cell r="BD950" t="str">
            <v>EXW</v>
          </cell>
          <cell r="BE950" t="str">
            <v>ARVADA</v>
          </cell>
          <cell r="BF950" t="str">
            <v>USA</v>
          </cell>
          <cell r="BH950" t="str">
            <v>DK</v>
          </cell>
          <cell r="BJ950">
            <v>41372</v>
          </cell>
          <cell r="BK950">
            <v>41379</v>
          </cell>
          <cell r="BL950">
            <v>41381</v>
          </cell>
          <cell r="BM950">
            <v>41393</v>
          </cell>
          <cell r="BN950">
            <v>41436</v>
          </cell>
          <cell r="BO950">
            <v>41443</v>
          </cell>
          <cell r="BP950" t="str">
            <v>-</v>
          </cell>
          <cell r="BQ950" t="str">
            <v>-</v>
          </cell>
          <cell r="BR950" t="str">
            <v>-</v>
          </cell>
          <cell r="BS950" t="str">
            <v>-</v>
          </cell>
          <cell r="BT950" t="str">
            <v>-</v>
          </cell>
          <cell r="BU950">
            <v>41429</v>
          </cell>
          <cell r="BV950">
            <v>41429</v>
          </cell>
          <cell r="BZ950" t="str">
            <v>-</v>
          </cell>
          <cell r="CA950" t="str">
            <v>-</v>
          </cell>
          <cell r="CB950" t="str">
            <v>X</v>
          </cell>
          <cell r="CC950">
            <v>1</v>
          </cell>
        </row>
        <row r="951">
          <cell r="B951" t="str">
            <v>C2203179-01</v>
          </cell>
          <cell r="C951" t="str">
            <v>Thomas Russell</v>
          </cell>
          <cell r="D951" t="str">
            <v>McKechnie</v>
          </cell>
          <cell r="E951">
            <v>0</v>
          </cell>
          <cell r="F951" t="str">
            <v>Miller</v>
          </cell>
          <cell r="G951" t="str">
            <v>-</v>
          </cell>
          <cell r="H951" t="str">
            <v>Kursten</v>
          </cell>
          <cell r="I951" t="str">
            <v>333-12</v>
          </cell>
          <cell r="J951" t="str">
            <v>C-141</v>
          </cell>
          <cell r="K951">
            <v>0</v>
          </cell>
          <cell r="M951">
            <v>1</v>
          </cell>
          <cell r="N951" t="str">
            <v>LMC311P</v>
          </cell>
          <cell r="O951">
            <v>127176</v>
          </cell>
          <cell r="Q951" t="str">
            <v>FLT</v>
          </cell>
          <cell r="R951" t="str">
            <v>CA</v>
          </cell>
          <cell r="S951" t="str">
            <v>N</v>
          </cell>
          <cell r="T951" t="str">
            <v>N</v>
          </cell>
          <cell r="U951">
            <v>41198</v>
          </cell>
          <cell r="V951">
            <v>41201</v>
          </cell>
          <cell r="W951">
            <v>41440</v>
          </cell>
          <cell r="X951">
            <v>41423</v>
          </cell>
          <cell r="Y951">
            <v>41198</v>
          </cell>
          <cell r="Z951">
            <v>41208</v>
          </cell>
          <cell r="AA951">
            <v>41208</v>
          </cell>
          <cell r="AB951">
            <v>41215</v>
          </cell>
          <cell r="AC951">
            <v>41311</v>
          </cell>
          <cell r="AD951">
            <v>41325</v>
          </cell>
          <cell r="AE951">
            <v>41376</v>
          </cell>
          <cell r="AF951">
            <v>41380</v>
          </cell>
          <cell r="AH951">
            <v>41393</v>
          </cell>
          <cell r="AI951" t="str">
            <v>-</v>
          </cell>
          <cell r="AJ951">
            <v>128</v>
          </cell>
          <cell r="AK951">
            <v>31.714285714285715</v>
          </cell>
          <cell r="AL951">
            <v>41193</v>
          </cell>
          <cell r="AM951">
            <v>41241</v>
          </cell>
          <cell r="AN951">
            <v>0</v>
          </cell>
          <cell r="AP951">
            <v>41242</v>
          </cell>
          <cell r="AQ951">
            <v>41242</v>
          </cell>
          <cell r="AV951">
            <v>41243</v>
          </cell>
          <cell r="AX951">
            <v>41257</v>
          </cell>
          <cell r="AY951">
            <v>41423</v>
          </cell>
          <cell r="AZ951">
            <v>222</v>
          </cell>
          <cell r="BA951">
            <v>31</v>
          </cell>
          <cell r="BB951" t="str">
            <v>On-Time/Early</v>
          </cell>
          <cell r="BC951" t="str">
            <v>On-Time/Early</v>
          </cell>
          <cell r="BD951" t="str">
            <v>FCA</v>
          </cell>
          <cell r="BE951" t="str">
            <v>Arvada</v>
          </cell>
          <cell r="BH951" t="str">
            <v>DI</v>
          </cell>
          <cell r="BJ951">
            <v>41208</v>
          </cell>
          <cell r="BK951">
            <v>41215</v>
          </cell>
          <cell r="BL951">
            <v>41222</v>
          </cell>
          <cell r="BM951">
            <v>41229</v>
          </cell>
          <cell r="BN951">
            <v>41437</v>
          </cell>
          <cell r="BO951">
            <v>41444</v>
          </cell>
          <cell r="BP951" t="str">
            <v>-</v>
          </cell>
          <cell r="BQ951" t="str">
            <v>-</v>
          </cell>
          <cell r="BR951" t="str">
            <v>-</v>
          </cell>
          <cell r="BS951" t="str">
            <v>-</v>
          </cell>
          <cell r="BT951" t="str">
            <v>-</v>
          </cell>
          <cell r="BU951">
            <v>41416</v>
          </cell>
          <cell r="BV951">
            <v>41416</v>
          </cell>
          <cell r="BZ951" t="str">
            <v>-</v>
          </cell>
          <cell r="CA951" t="str">
            <v>-</v>
          </cell>
          <cell r="CB951" t="str">
            <v>X</v>
          </cell>
          <cell r="CC951">
            <v>1</v>
          </cell>
        </row>
        <row r="952">
          <cell r="B952" t="str">
            <v>A2265603-01</v>
          </cell>
          <cell r="C952" t="str">
            <v>JH WRIGHT / AMERICAN MIDSTREAM</v>
          </cell>
          <cell r="D952" t="str">
            <v>Kennedy</v>
          </cell>
          <cell r="E952">
            <v>0</v>
          </cell>
          <cell r="F952" t="str">
            <v>Miller</v>
          </cell>
          <cell r="G952" t="str">
            <v>-</v>
          </cell>
          <cell r="H952" t="str">
            <v>Kursten</v>
          </cell>
          <cell r="I952" t="str">
            <v>958161</v>
          </cell>
          <cell r="J952" t="str">
            <v>P1A / P1B</v>
          </cell>
          <cell r="M952">
            <v>1</v>
          </cell>
          <cell r="N952" t="str">
            <v>CONV</v>
          </cell>
          <cell r="O952">
            <v>10932.7</v>
          </cell>
          <cell r="P952" t="str">
            <v>-</v>
          </cell>
          <cell r="Q952" t="str">
            <v>FLT</v>
          </cell>
          <cell r="R952" t="str">
            <v>P5</v>
          </cell>
          <cell r="S952" t="str">
            <v>N</v>
          </cell>
          <cell r="T952" t="str">
            <v>N</v>
          </cell>
          <cell r="U952">
            <v>41368</v>
          </cell>
          <cell r="V952">
            <v>41369</v>
          </cell>
          <cell r="W952">
            <v>41408</v>
          </cell>
          <cell r="X952">
            <v>41408</v>
          </cell>
          <cell r="Y952">
            <v>41369</v>
          </cell>
          <cell r="Z952">
            <v>41376</v>
          </cell>
          <cell r="AA952">
            <v>41376</v>
          </cell>
          <cell r="AB952">
            <v>41371.5</v>
          </cell>
          <cell r="AC952">
            <v>41408</v>
          </cell>
          <cell r="AD952">
            <v>41408</v>
          </cell>
          <cell r="AE952">
            <v>41379.25</v>
          </cell>
          <cell r="AF952">
            <v>41380.5</v>
          </cell>
          <cell r="AH952">
            <v>41378</v>
          </cell>
          <cell r="AI952" t="str">
            <v>-</v>
          </cell>
          <cell r="AJ952">
            <v>8</v>
          </cell>
          <cell r="AK952">
            <v>5.5714285714285712</v>
          </cell>
          <cell r="AL952">
            <v>41369</v>
          </cell>
          <cell r="AM952" t="str">
            <v>-</v>
          </cell>
          <cell r="AN952" t="str">
            <v>-</v>
          </cell>
          <cell r="AO952" t="str">
            <v>-</v>
          </cell>
          <cell r="AP952" t="str">
            <v>-</v>
          </cell>
          <cell r="AR952" t="str">
            <v>-</v>
          </cell>
          <cell r="AS952" t="str">
            <v>-</v>
          </cell>
          <cell r="AT952" t="str">
            <v>-</v>
          </cell>
          <cell r="AV952">
            <v>41369</v>
          </cell>
          <cell r="AX952">
            <v>41369</v>
          </cell>
          <cell r="AY952">
            <v>41389</v>
          </cell>
          <cell r="AZ952">
            <v>20</v>
          </cell>
          <cell r="BA952">
            <v>1</v>
          </cell>
          <cell r="BB952" t="str">
            <v>On-Time/Early</v>
          </cell>
          <cell r="BC952" t="str">
            <v/>
          </cell>
          <cell r="BD952" t="str">
            <v>EXW</v>
          </cell>
          <cell r="BE952" t="str">
            <v>ARVADA</v>
          </cell>
          <cell r="BF952" t="str">
            <v>USA</v>
          </cell>
          <cell r="BH952" t="str">
            <v>DK</v>
          </cell>
          <cell r="BJ952">
            <v>41376</v>
          </cell>
          <cell r="BK952">
            <v>41383</v>
          </cell>
          <cell r="BL952">
            <v>41373.5</v>
          </cell>
          <cell r="BM952">
            <v>41397</v>
          </cell>
          <cell r="BN952">
            <v>41422</v>
          </cell>
          <cell r="BO952">
            <v>41429</v>
          </cell>
          <cell r="BP952" t="str">
            <v>-</v>
          </cell>
          <cell r="BQ952" t="str">
            <v>-</v>
          </cell>
          <cell r="BR952" t="str">
            <v>-</v>
          </cell>
          <cell r="BS952" t="str">
            <v>-</v>
          </cell>
          <cell r="BT952" t="str">
            <v>-</v>
          </cell>
          <cell r="BU952">
            <v>41390</v>
          </cell>
          <cell r="BV952">
            <v>41390</v>
          </cell>
          <cell r="BZ952" t="str">
            <v>-</v>
          </cell>
          <cell r="CA952" t="str">
            <v>-</v>
          </cell>
          <cell r="CB952" t="str">
            <v>X</v>
          </cell>
          <cell r="CC952">
            <v>1</v>
          </cell>
        </row>
        <row r="953">
          <cell r="B953" t="str">
            <v>A2265603-02</v>
          </cell>
          <cell r="C953" t="str">
            <v>JH WRIGHT / AMERICAN MIDSTREAM</v>
          </cell>
          <cell r="D953" t="str">
            <v>Kennedy</v>
          </cell>
          <cell r="E953">
            <v>0</v>
          </cell>
          <cell r="F953" t="str">
            <v>Miller</v>
          </cell>
          <cell r="G953" t="str">
            <v>-</v>
          </cell>
          <cell r="H953" t="str">
            <v>Kursten</v>
          </cell>
          <cell r="I953" t="str">
            <v>958161</v>
          </cell>
          <cell r="J953" t="str">
            <v>P1A / P1B</v>
          </cell>
          <cell r="M953">
            <v>1</v>
          </cell>
          <cell r="N953" t="str">
            <v>CONV</v>
          </cell>
          <cell r="O953">
            <v>10932.7</v>
          </cell>
          <cell r="P953" t="str">
            <v>-</v>
          </cell>
          <cell r="Q953" t="str">
            <v>FLT</v>
          </cell>
          <cell r="R953" t="str">
            <v>P5</v>
          </cell>
          <cell r="S953" t="str">
            <v>N</v>
          </cell>
          <cell r="T953" t="str">
            <v>N</v>
          </cell>
          <cell r="U953">
            <v>41368</v>
          </cell>
          <cell r="V953">
            <v>41369</v>
          </cell>
          <cell r="W953">
            <v>41408</v>
          </cell>
          <cell r="X953">
            <v>41408</v>
          </cell>
          <cell r="Y953">
            <v>41369</v>
          </cell>
          <cell r="Z953">
            <v>41376</v>
          </cell>
          <cell r="AA953">
            <v>41376</v>
          </cell>
          <cell r="AB953">
            <v>41371.5</v>
          </cell>
          <cell r="AC953">
            <v>41408</v>
          </cell>
          <cell r="AD953">
            <v>41408</v>
          </cell>
          <cell r="AE953">
            <v>41379.25</v>
          </cell>
          <cell r="AF953">
            <v>41380.5</v>
          </cell>
          <cell r="AH953">
            <v>41378</v>
          </cell>
          <cell r="AI953" t="str">
            <v>-</v>
          </cell>
          <cell r="AJ953">
            <v>8</v>
          </cell>
          <cell r="AK953">
            <v>5.5714285714285712</v>
          </cell>
          <cell r="AL953">
            <v>41369</v>
          </cell>
          <cell r="AM953" t="str">
            <v>-</v>
          </cell>
          <cell r="AN953" t="str">
            <v>-</v>
          </cell>
          <cell r="AO953" t="str">
            <v>-</v>
          </cell>
          <cell r="AP953" t="str">
            <v>-</v>
          </cell>
          <cell r="AR953" t="str">
            <v>-</v>
          </cell>
          <cell r="AS953" t="str">
            <v>-</v>
          </cell>
          <cell r="AT953" t="str">
            <v>-</v>
          </cell>
          <cell r="AV953">
            <v>41369</v>
          </cell>
          <cell r="AX953">
            <v>41369</v>
          </cell>
          <cell r="AY953">
            <v>41389</v>
          </cell>
          <cell r="AZ953">
            <v>20</v>
          </cell>
          <cell r="BA953">
            <v>1</v>
          </cell>
          <cell r="BB953" t="str">
            <v>On-Time/Early</v>
          </cell>
          <cell r="BC953" t="str">
            <v/>
          </cell>
          <cell r="BD953" t="str">
            <v>EXW</v>
          </cell>
          <cell r="BE953" t="str">
            <v>ARVADA</v>
          </cell>
          <cell r="BF953" t="str">
            <v>USA</v>
          </cell>
          <cell r="BH953" t="str">
            <v>DK</v>
          </cell>
          <cell r="BJ953">
            <v>41376</v>
          </cell>
          <cell r="BK953">
            <v>41383</v>
          </cell>
          <cell r="BL953">
            <v>41373.5</v>
          </cell>
          <cell r="BM953">
            <v>41397</v>
          </cell>
          <cell r="BN953">
            <v>41422</v>
          </cell>
          <cell r="BO953">
            <v>41429</v>
          </cell>
          <cell r="BP953" t="str">
            <v>-</v>
          </cell>
          <cell r="BQ953" t="str">
            <v>-</v>
          </cell>
          <cell r="BR953" t="str">
            <v>-</v>
          </cell>
          <cell r="BS953" t="str">
            <v>-</v>
          </cell>
          <cell r="BT953" t="str">
            <v>-</v>
          </cell>
          <cell r="BU953">
            <v>41390</v>
          </cell>
          <cell r="BV953">
            <v>41390</v>
          </cell>
          <cell r="BZ953" t="str">
            <v>-</v>
          </cell>
          <cell r="CA953" t="str">
            <v>-</v>
          </cell>
          <cell r="CB953" t="str">
            <v>X</v>
          </cell>
          <cell r="CC953">
            <v>1</v>
          </cell>
        </row>
        <row r="954">
          <cell r="B954" t="str">
            <v>A2164735-01-02</v>
          </cell>
          <cell r="C954" t="str">
            <v>Skanska/Consorcio SPS TECAB</v>
          </cell>
          <cell r="D954" t="str">
            <v>Setelin</v>
          </cell>
          <cell r="E954">
            <v>0</v>
          </cell>
          <cell r="F954" t="str">
            <v>Collins</v>
          </cell>
          <cell r="H954" t="str">
            <v>Nancy</v>
          </cell>
          <cell r="I954">
            <v>4500194784</v>
          </cell>
          <cell r="J954" t="str">
            <v>B-21106 A/B</v>
          </cell>
          <cell r="M954">
            <v>2</v>
          </cell>
          <cell r="N954" t="str">
            <v>LMV311</v>
          </cell>
          <cell r="O954">
            <v>396191</v>
          </cell>
          <cell r="P954" t="str">
            <v>PP</v>
          </cell>
          <cell r="Q954" t="str">
            <v>CPX</v>
          </cell>
          <cell r="R954" t="str">
            <v>PD</v>
          </cell>
          <cell r="S954" t="str">
            <v>Y</v>
          </cell>
          <cell r="T954" t="str">
            <v>N</v>
          </cell>
          <cell r="V954">
            <v>41108</v>
          </cell>
          <cell r="W954">
            <v>41455</v>
          </cell>
          <cell r="X954">
            <v>41455</v>
          </cell>
          <cell r="Y954">
            <v>0</v>
          </cell>
          <cell r="Z954">
            <v>41115</v>
          </cell>
          <cell r="AA954">
            <v>41115</v>
          </cell>
          <cell r="AB954">
            <v>41115</v>
          </cell>
          <cell r="AC954">
            <v>41343</v>
          </cell>
          <cell r="AD954">
            <v>41357</v>
          </cell>
          <cell r="AE954">
            <v>41377</v>
          </cell>
          <cell r="AF954">
            <v>41381</v>
          </cell>
          <cell r="AH954">
            <v>41425</v>
          </cell>
          <cell r="AI954" t="str">
            <v>-</v>
          </cell>
          <cell r="AJ954">
            <v>196</v>
          </cell>
          <cell r="AK954">
            <v>49.571428571428569</v>
          </cell>
          <cell r="AL954">
            <v>41471</v>
          </cell>
          <cell r="AM954">
            <v>41513</v>
          </cell>
          <cell r="AN954">
            <v>41513</v>
          </cell>
          <cell r="AO954">
            <v>41514</v>
          </cell>
          <cell r="AP954">
            <v>41592</v>
          </cell>
          <cell r="AQ954">
            <v>41592</v>
          </cell>
          <cell r="AR954">
            <v>41229</v>
          </cell>
          <cell r="AS954">
            <v>41599</v>
          </cell>
          <cell r="AT954" t="str">
            <v>Tippet</v>
          </cell>
          <cell r="AV954">
            <v>41248</v>
          </cell>
          <cell r="AX954">
            <v>41303</v>
          </cell>
          <cell r="AY954">
            <v>41418</v>
          </cell>
          <cell r="AZ954">
            <v>310</v>
          </cell>
          <cell r="BA954">
            <v>101</v>
          </cell>
          <cell r="BB954" t="str">
            <v>On-Time/Early</v>
          </cell>
          <cell r="BC954" t="str">
            <v>Late</v>
          </cell>
          <cell r="BD954" t="str">
            <v>FOB</v>
          </cell>
          <cell r="BE954" t="str">
            <v>Arvada</v>
          </cell>
          <cell r="BF954" t="str">
            <v>BRAZIL</v>
          </cell>
          <cell r="BH954" t="str">
            <v>SI</v>
          </cell>
          <cell r="BJ954">
            <v>41115</v>
          </cell>
          <cell r="BK954">
            <v>41122</v>
          </cell>
          <cell r="BL954">
            <v>41127</v>
          </cell>
          <cell r="BM954">
            <v>41136</v>
          </cell>
          <cell r="BN954">
            <v>41469</v>
          </cell>
          <cell r="BO954">
            <v>41476</v>
          </cell>
          <cell r="BP954" t="str">
            <v>X</v>
          </cell>
          <cell r="BQ954" t="str">
            <v>X</v>
          </cell>
          <cell r="BR954">
            <v>41184</v>
          </cell>
          <cell r="BS954">
            <v>41127</v>
          </cell>
          <cell r="BT954" t="str">
            <v>X</v>
          </cell>
          <cell r="BU954">
            <v>327</v>
          </cell>
          <cell r="BV954" t="str">
            <v>X</v>
          </cell>
          <cell r="BZ954">
            <v>41218</v>
          </cell>
          <cell r="CA954">
            <v>41150</v>
          </cell>
          <cell r="CB954">
            <v>0</v>
          </cell>
          <cell r="CC954">
            <v>1</v>
          </cell>
          <cell r="CD954" t="str">
            <v>Working out approvals with Vibropac - ISA Data Sheets</v>
          </cell>
        </row>
        <row r="955">
          <cell r="B955" t="str">
            <v>A2164735-03-04</v>
          </cell>
          <cell r="C955" t="str">
            <v>Skanska/Consorcio SPS TECAB</v>
          </cell>
          <cell r="D955" t="str">
            <v>Setelin</v>
          </cell>
          <cell r="E955">
            <v>0</v>
          </cell>
          <cell r="F955" t="str">
            <v>Collins</v>
          </cell>
          <cell r="H955" t="str">
            <v>Nancy</v>
          </cell>
          <cell r="I955">
            <v>4500194784</v>
          </cell>
          <cell r="J955" t="str">
            <v>B-21101 A/B</v>
          </cell>
          <cell r="M955">
            <v>2</v>
          </cell>
          <cell r="N955" t="str">
            <v>LMV311</v>
          </cell>
          <cell r="O955">
            <v>396191</v>
          </cell>
          <cell r="Q955" t="str">
            <v>CPX</v>
          </cell>
          <cell r="R955" t="str">
            <v>PD</v>
          </cell>
          <cell r="S955" t="str">
            <v>Y</v>
          </cell>
          <cell r="T955" t="str">
            <v>N</v>
          </cell>
          <cell r="V955">
            <v>41108</v>
          </cell>
          <cell r="W955">
            <v>41455</v>
          </cell>
          <cell r="X955">
            <v>41455</v>
          </cell>
          <cell r="Y955">
            <v>0</v>
          </cell>
          <cell r="Z955">
            <v>41115</v>
          </cell>
          <cell r="AA955">
            <v>41115</v>
          </cell>
          <cell r="AB955">
            <v>41115</v>
          </cell>
          <cell r="AC955">
            <v>41343</v>
          </cell>
          <cell r="AD955">
            <v>41357</v>
          </cell>
          <cell r="AE955">
            <v>41377</v>
          </cell>
          <cell r="AF955">
            <v>41381</v>
          </cell>
          <cell r="AH955">
            <v>41425</v>
          </cell>
          <cell r="AI955" t="str">
            <v>-</v>
          </cell>
          <cell r="AJ955">
            <v>196</v>
          </cell>
          <cell r="AK955">
            <v>49.571428571428569</v>
          </cell>
          <cell r="AL955">
            <v>41471</v>
          </cell>
          <cell r="AM955">
            <v>41513</v>
          </cell>
          <cell r="AN955">
            <v>41513</v>
          </cell>
          <cell r="AO955">
            <v>41514</v>
          </cell>
          <cell r="AP955">
            <v>41592</v>
          </cell>
          <cell r="AQ955">
            <v>41592</v>
          </cell>
          <cell r="AR955">
            <v>41229</v>
          </cell>
          <cell r="AS955">
            <v>41599</v>
          </cell>
          <cell r="AT955" t="str">
            <v>Tippet</v>
          </cell>
          <cell r="AV955">
            <v>41248</v>
          </cell>
          <cell r="AX955">
            <v>41263</v>
          </cell>
          <cell r="AY955">
            <v>41418</v>
          </cell>
          <cell r="AZ955">
            <v>310</v>
          </cell>
          <cell r="BA955">
            <v>101</v>
          </cell>
          <cell r="BB955" t="str">
            <v>On-Time/Early</v>
          </cell>
          <cell r="BC955" t="str">
            <v>Late</v>
          </cell>
          <cell r="BD955" t="str">
            <v>FOB</v>
          </cell>
          <cell r="BE955" t="str">
            <v>Arvada</v>
          </cell>
          <cell r="BF955" t="str">
            <v>BRAZIL</v>
          </cell>
          <cell r="BH955" t="str">
            <v>SI</v>
          </cell>
          <cell r="BJ955">
            <v>41115</v>
          </cell>
          <cell r="BK955">
            <v>41122</v>
          </cell>
          <cell r="BL955">
            <v>41127</v>
          </cell>
          <cell r="BM955">
            <v>41136</v>
          </cell>
          <cell r="BN955">
            <v>41469</v>
          </cell>
          <cell r="BO955">
            <v>41476</v>
          </cell>
          <cell r="BP955" t="str">
            <v>X</v>
          </cell>
          <cell r="BQ955" t="str">
            <v>X</v>
          </cell>
          <cell r="BR955">
            <v>41185</v>
          </cell>
          <cell r="BS955">
            <v>41127</v>
          </cell>
          <cell r="BT955" t="str">
            <v>X</v>
          </cell>
          <cell r="BU955">
            <v>327</v>
          </cell>
          <cell r="BV955" t="str">
            <v>X</v>
          </cell>
          <cell r="BZ955">
            <v>41218</v>
          </cell>
          <cell r="CA955">
            <v>41150</v>
          </cell>
          <cell r="CB955">
            <v>0</v>
          </cell>
          <cell r="CC955">
            <v>1</v>
          </cell>
          <cell r="CD955" t="str">
            <v>Working out approvals with Vibropac - ISA Data Sheets</v>
          </cell>
        </row>
        <row r="956">
          <cell r="B956" t="str">
            <v>A2258905-01-02</v>
          </cell>
          <cell r="C956" t="str">
            <v>Exion Asia Pte / City Gas Pte</v>
          </cell>
          <cell r="D956" t="str">
            <v>Gonzales</v>
          </cell>
          <cell r="E956">
            <v>0</v>
          </cell>
          <cell r="F956" t="str">
            <v>Boles</v>
          </cell>
          <cell r="H956" t="str">
            <v>Audrey</v>
          </cell>
          <cell r="I956" t="str">
            <v>13128r1</v>
          </cell>
          <cell r="J956" t="str">
            <v>P-21027/22025</v>
          </cell>
          <cell r="K956" t="str">
            <v>115457-2</v>
          </cell>
          <cell r="M956">
            <v>2</v>
          </cell>
          <cell r="N956" t="str">
            <v>LMV322Z</v>
          </cell>
          <cell r="O956">
            <v>57908</v>
          </cell>
          <cell r="P956" t="str">
            <v>-</v>
          </cell>
          <cell r="Q956" t="str">
            <v>MCPX</v>
          </cell>
          <cell r="R956" t="str">
            <v>PB</v>
          </cell>
          <cell r="S956" t="str">
            <v>N</v>
          </cell>
          <cell r="T956" t="str">
            <v>N</v>
          </cell>
          <cell r="U956">
            <v>41346</v>
          </cell>
          <cell r="V956">
            <v>41352</v>
          </cell>
          <cell r="W956">
            <v>41437</v>
          </cell>
          <cell r="X956">
            <v>41437</v>
          </cell>
          <cell r="Y956">
            <v>41347</v>
          </cell>
          <cell r="Z956">
            <v>41359</v>
          </cell>
          <cell r="AA956">
            <v>41359</v>
          </cell>
          <cell r="AB956">
            <v>41359</v>
          </cell>
          <cell r="AC956">
            <v>41325</v>
          </cell>
          <cell r="AD956">
            <v>41339</v>
          </cell>
          <cell r="AE956">
            <v>41383</v>
          </cell>
          <cell r="AF956">
            <v>41386</v>
          </cell>
          <cell r="AH956">
            <v>41407</v>
          </cell>
          <cell r="AI956" t="str">
            <v>-</v>
          </cell>
          <cell r="AJ956">
            <v>25</v>
          </cell>
          <cell r="AK956">
            <v>12.142857142857142</v>
          </cell>
          <cell r="AL956">
            <v>41347</v>
          </cell>
          <cell r="AM956" t="str">
            <v>-</v>
          </cell>
          <cell r="AN956" t="str">
            <v>-</v>
          </cell>
          <cell r="AO956">
            <v>41359</v>
          </cell>
          <cell r="AP956">
            <v>41352</v>
          </cell>
          <cell r="AR956">
            <v>41379</v>
          </cell>
          <cell r="AS956">
            <v>41383</v>
          </cell>
          <cell r="AT956" t="str">
            <v>Parks</v>
          </cell>
          <cell r="AV956">
            <v>41383</v>
          </cell>
          <cell r="AX956">
            <v>41395</v>
          </cell>
          <cell r="AY956">
            <v>41431</v>
          </cell>
          <cell r="AZ956">
            <v>79</v>
          </cell>
          <cell r="BA956">
            <v>24</v>
          </cell>
          <cell r="BB956" t="str">
            <v>On-Time/Early</v>
          </cell>
          <cell r="BC956" t="str">
            <v/>
          </cell>
          <cell r="BD956" t="str">
            <v>EXW</v>
          </cell>
          <cell r="BE956" t="str">
            <v>ARVADA</v>
          </cell>
          <cell r="BF956" t="str">
            <v>SINGAPORE</v>
          </cell>
          <cell r="BH956" t="str">
            <v>AC</v>
          </cell>
          <cell r="BJ956">
            <v>41359</v>
          </cell>
          <cell r="BK956">
            <v>41366</v>
          </cell>
          <cell r="BL956">
            <v>41368</v>
          </cell>
          <cell r="BM956">
            <v>41380</v>
          </cell>
          <cell r="BN956">
            <v>41451</v>
          </cell>
          <cell r="BO956">
            <v>41458</v>
          </cell>
          <cell r="BP956" t="str">
            <v>x</v>
          </cell>
          <cell r="BQ956" t="str">
            <v>x</v>
          </cell>
          <cell r="BR956" t="str">
            <v>x</v>
          </cell>
          <cell r="BS956" t="str">
            <v>x</v>
          </cell>
          <cell r="BT956" t="str">
            <v>x</v>
          </cell>
          <cell r="BU956">
            <v>41444</v>
          </cell>
          <cell r="BV956">
            <v>41442</v>
          </cell>
          <cell r="BZ956" t="str">
            <v>x</v>
          </cell>
          <cell r="CA956" t="str">
            <v>x</v>
          </cell>
          <cell r="CB956" t="str">
            <v>X</v>
          </cell>
          <cell r="CC956">
            <v>1</v>
          </cell>
        </row>
        <row r="957">
          <cell r="B957" t="str">
            <v>A2259083-01</v>
          </cell>
          <cell r="C957" t="str">
            <v>Markwest</v>
          </cell>
          <cell r="D957" t="str">
            <v>Boening</v>
          </cell>
          <cell r="E957">
            <v>0</v>
          </cell>
          <cell r="F957" t="str">
            <v>Miller</v>
          </cell>
          <cell r="G957" t="str">
            <v>-</v>
          </cell>
          <cell r="H957" t="str">
            <v>Kursten</v>
          </cell>
          <cell r="I957" t="str">
            <v>WASH130100M-3</v>
          </cell>
          <cell r="K957" t="str">
            <v>118099-1</v>
          </cell>
          <cell r="M957">
            <v>1</v>
          </cell>
          <cell r="N957" t="str">
            <v>LMV322</v>
          </cell>
          <cell r="O957">
            <v>48288</v>
          </cell>
          <cell r="P957" t="str">
            <v>-</v>
          </cell>
          <cell r="Q957" t="str">
            <v>FLT</v>
          </cell>
          <cell r="R957" t="str">
            <v>PA</v>
          </cell>
          <cell r="S957" t="str">
            <v>N</v>
          </cell>
          <cell r="T957" t="str">
            <v>Y</v>
          </cell>
          <cell r="U957">
            <v>41352</v>
          </cell>
          <cell r="V957">
            <v>41353</v>
          </cell>
          <cell r="W957">
            <v>41431</v>
          </cell>
          <cell r="X957">
            <v>41431</v>
          </cell>
          <cell r="Y957">
            <v>41352</v>
          </cell>
          <cell r="Z957">
            <v>41360</v>
          </cell>
          <cell r="AA957">
            <v>41360</v>
          </cell>
          <cell r="AB957">
            <v>41360</v>
          </cell>
          <cell r="AC957">
            <v>41319</v>
          </cell>
          <cell r="AD957">
            <v>41333</v>
          </cell>
          <cell r="AE957">
            <v>41383</v>
          </cell>
          <cell r="AF957">
            <v>41386</v>
          </cell>
          <cell r="AH957">
            <v>41401</v>
          </cell>
          <cell r="AI957" t="str">
            <v>-</v>
          </cell>
          <cell r="AJ957">
            <v>24</v>
          </cell>
          <cell r="AK957">
            <v>11.142857142857142</v>
          </cell>
          <cell r="AL957">
            <v>41352</v>
          </cell>
          <cell r="AN957">
            <v>0</v>
          </cell>
          <cell r="AV957">
            <v>41355</v>
          </cell>
          <cell r="AX957">
            <v>41360</v>
          </cell>
          <cell r="AY957">
            <v>41425</v>
          </cell>
          <cell r="AZ957">
            <v>72</v>
          </cell>
          <cell r="BA957">
            <v>3</v>
          </cell>
          <cell r="BB957" t="str">
            <v>On-Time/Early</v>
          </cell>
          <cell r="BC957" t="str">
            <v/>
          </cell>
          <cell r="BD957" t="str">
            <v>FCA</v>
          </cell>
          <cell r="BE957" t="str">
            <v>Arvada</v>
          </cell>
          <cell r="BF957" t="str">
            <v>USA</v>
          </cell>
          <cell r="BH957" t="str">
            <v>DI</v>
          </cell>
          <cell r="BJ957">
            <v>41360</v>
          </cell>
          <cell r="BK957">
            <v>41367</v>
          </cell>
          <cell r="BL957">
            <v>41367</v>
          </cell>
          <cell r="BM957">
            <v>41381</v>
          </cell>
          <cell r="BN957">
            <v>41445</v>
          </cell>
          <cell r="BO957">
            <v>41452</v>
          </cell>
          <cell r="BP957" t="str">
            <v>-</v>
          </cell>
          <cell r="BQ957" t="str">
            <v>-</v>
          </cell>
          <cell r="BR957" t="str">
            <v>-</v>
          </cell>
          <cell r="BS957" t="str">
            <v>-</v>
          </cell>
          <cell r="BT957" t="str">
            <v>-</v>
          </cell>
          <cell r="BU957">
            <v>41435</v>
          </cell>
          <cell r="BV957">
            <v>41435</v>
          </cell>
          <cell r="BZ957" t="str">
            <v>-</v>
          </cell>
          <cell r="CA957" t="str">
            <v>-</v>
          </cell>
          <cell r="CB957" t="str">
            <v>X</v>
          </cell>
          <cell r="CC957">
            <v>1</v>
          </cell>
        </row>
        <row r="958">
          <cell r="B958" t="str">
            <v>A2259083-02</v>
          </cell>
          <cell r="C958" t="str">
            <v>Markwest</v>
          </cell>
          <cell r="D958" t="str">
            <v>Boening</v>
          </cell>
          <cell r="E958">
            <v>0</v>
          </cell>
          <cell r="F958" t="str">
            <v>Miller</v>
          </cell>
          <cell r="G958" t="str">
            <v>-</v>
          </cell>
          <cell r="H958" t="str">
            <v>Kursten</v>
          </cell>
          <cell r="I958" t="str">
            <v>WASH130100M-3</v>
          </cell>
          <cell r="K958" t="str">
            <v>118099-1</v>
          </cell>
          <cell r="M958">
            <v>1</v>
          </cell>
          <cell r="N958" t="str">
            <v>LMV322</v>
          </cell>
          <cell r="O958">
            <v>48739</v>
          </cell>
          <cell r="P958" t="str">
            <v>-</v>
          </cell>
          <cell r="Q958" t="str">
            <v>FLT</v>
          </cell>
          <cell r="R958" t="str">
            <v>PA</v>
          </cell>
          <cell r="S958" t="str">
            <v>N</v>
          </cell>
          <cell r="T958" t="str">
            <v>Y</v>
          </cell>
          <cell r="U958">
            <v>41352</v>
          </cell>
          <cell r="V958">
            <v>41353</v>
          </cell>
          <cell r="W958">
            <v>41431</v>
          </cell>
          <cell r="X958">
            <v>41431</v>
          </cell>
          <cell r="Y958">
            <v>41352</v>
          </cell>
          <cell r="Z958">
            <v>41360</v>
          </cell>
          <cell r="AA958">
            <v>41360</v>
          </cell>
          <cell r="AB958">
            <v>41360</v>
          </cell>
          <cell r="AC958">
            <v>41319</v>
          </cell>
          <cell r="AD958">
            <v>41333</v>
          </cell>
          <cell r="AE958">
            <v>41383</v>
          </cell>
          <cell r="AF958">
            <v>41386</v>
          </cell>
          <cell r="AH958">
            <v>41401</v>
          </cell>
          <cell r="AI958" t="str">
            <v>-</v>
          </cell>
          <cell r="AJ958">
            <v>24</v>
          </cell>
          <cell r="AK958">
            <v>11.142857142857142</v>
          </cell>
          <cell r="AL958">
            <v>41352</v>
          </cell>
          <cell r="AN958">
            <v>0</v>
          </cell>
          <cell r="AV958">
            <v>41355</v>
          </cell>
          <cell r="AX958">
            <v>41361</v>
          </cell>
          <cell r="AY958">
            <v>41425</v>
          </cell>
          <cell r="AZ958">
            <v>72</v>
          </cell>
          <cell r="BA958">
            <v>3</v>
          </cell>
          <cell r="BB958" t="str">
            <v>On-Time/Early</v>
          </cell>
          <cell r="BC958" t="str">
            <v/>
          </cell>
          <cell r="BD958" t="str">
            <v>FCA</v>
          </cell>
          <cell r="BE958" t="str">
            <v>Arvada</v>
          </cell>
          <cell r="BF958" t="str">
            <v>USA</v>
          </cell>
          <cell r="BH958" t="str">
            <v>DI</v>
          </cell>
          <cell r="BJ958">
            <v>41360</v>
          </cell>
          <cell r="BK958">
            <v>41367</v>
          </cell>
          <cell r="BL958">
            <v>41367</v>
          </cell>
          <cell r="BM958">
            <v>41381</v>
          </cell>
          <cell r="BN958">
            <v>41445</v>
          </cell>
          <cell r="BO958">
            <v>41452</v>
          </cell>
          <cell r="BP958" t="str">
            <v>-</v>
          </cell>
          <cell r="BQ958" t="str">
            <v>-</v>
          </cell>
          <cell r="BR958" t="str">
            <v>-</v>
          </cell>
          <cell r="BS958" t="str">
            <v>-</v>
          </cell>
          <cell r="BT958" t="str">
            <v>-</v>
          </cell>
          <cell r="BU958">
            <v>41435</v>
          </cell>
          <cell r="BV958">
            <v>41435</v>
          </cell>
          <cell r="BZ958" t="str">
            <v>-</v>
          </cell>
          <cell r="CA958" t="str">
            <v>-</v>
          </cell>
          <cell r="CB958" t="str">
            <v>X</v>
          </cell>
          <cell r="CC958">
            <v>1</v>
          </cell>
        </row>
        <row r="959">
          <cell r="B959" t="str">
            <v>C2218430-01</v>
          </cell>
          <cell r="C959" t="str">
            <v>Exterran</v>
          </cell>
          <cell r="D959" t="str">
            <v>Boening</v>
          </cell>
          <cell r="E959">
            <v>0</v>
          </cell>
          <cell r="F959" t="str">
            <v>Miller</v>
          </cell>
          <cell r="G959" t="str">
            <v>-</v>
          </cell>
          <cell r="H959" t="str">
            <v>Kursten</v>
          </cell>
          <cell r="I959" t="str">
            <v>5432056</v>
          </cell>
          <cell r="J959" t="str">
            <v>C-111</v>
          </cell>
          <cell r="L959" t="str">
            <v>Wesley</v>
          </cell>
          <cell r="M959">
            <v>1</v>
          </cell>
          <cell r="N959" t="str">
            <v>LMC331F</v>
          </cell>
          <cell r="O959">
            <v>198180</v>
          </cell>
          <cell r="P959" t="str">
            <v>PP</v>
          </cell>
          <cell r="Q959" t="str">
            <v>FLT</v>
          </cell>
          <cell r="R959" t="str">
            <v>CA</v>
          </cell>
          <cell r="S959" t="str">
            <v>N</v>
          </cell>
          <cell r="T959" t="str">
            <v>N</v>
          </cell>
          <cell r="U959">
            <v>41242</v>
          </cell>
          <cell r="V959">
            <v>41243</v>
          </cell>
          <cell r="W959">
            <v>41445</v>
          </cell>
          <cell r="X959">
            <v>41445</v>
          </cell>
          <cell r="Y959">
            <v>41242</v>
          </cell>
          <cell r="Z959">
            <v>41250</v>
          </cell>
          <cell r="AA959">
            <v>41250</v>
          </cell>
          <cell r="AB959">
            <v>41257</v>
          </cell>
          <cell r="AC959">
            <v>41333</v>
          </cell>
          <cell r="AD959">
            <v>41347</v>
          </cell>
          <cell r="AE959">
            <v>41382</v>
          </cell>
          <cell r="AF959">
            <v>41386</v>
          </cell>
          <cell r="AH959">
            <v>41415</v>
          </cell>
          <cell r="AI959" t="str">
            <v>-</v>
          </cell>
          <cell r="AJ959">
            <v>102</v>
          </cell>
          <cell r="AK959">
            <v>28.857142857142858</v>
          </cell>
          <cell r="AL959">
            <v>41242</v>
          </cell>
          <cell r="AP959">
            <v>41382</v>
          </cell>
          <cell r="AQ959">
            <v>41382</v>
          </cell>
          <cell r="AR959">
            <v>41401</v>
          </cell>
          <cell r="AS959">
            <v>41401</v>
          </cell>
          <cell r="AT959" t="str">
            <v>Peters</v>
          </cell>
          <cell r="AV959">
            <v>41401</v>
          </cell>
          <cell r="AX959">
            <v>41404</v>
          </cell>
          <cell r="AY959">
            <v>41439</v>
          </cell>
          <cell r="AZ959">
            <v>196</v>
          </cell>
          <cell r="BA959">
            <v>113</v>
          </cell>
          <cell r="BB959" t="str">
            <v>Late</v>
          </cell>
          <cell r="BC959" t="str">
            <v>Late</v>
          </cell>
          <cell r="BJ959">
            <v>41250</v>
          </cell>
          <cell r="BK959">
            <v>41257</v>
          </cell>
          <cell r="BL959">
            <v>41264</v>
          </cell>
          <cell r="BM959">
            <v>41271</v>
          </cell>
          <cell r="BN959">
            <v>41459</v>
          </cell>
          <cell r="BO959">
            <v>41466</v>
          </cell>
          <cell r="BP959" t="str">
            <v>-</v>
          </cell>
          <cell r="BQ959" t="str">
            <v>-</v>
          </cell>
          <cell r="BR959" t="str">
            <v>-</v>
          </cell>
          <cell r="BS959" t="str">
            <v>-</v>
          </cell>
          <cell r="BT959" t="str">
            <v>-</v>
          </cell>
          <cell r="BU959">
            <v>41395</v>
          </cell>
          <cell r="BV959">
            <v>41395</v>
          </cell>
          <cell r="BZ959" t="str">
            <v>-</v>
          </cell>
          <cell r="CA959" t="str">
            <v>-</v>
          </cell>
          <cell r="CB959" t="str">
            <v>X</v>
          </cell>
          <cell r="CC959">
            <v>1</v>
          </cell>
        </row>
        <row r="960">
          <cell r="B960" t="str">
            <v>C2182348-01-02</v>
          </cell>
          <cell r="C960" t="str">
            <v>Samsung - Aromatics Complex</v>
          </cell>
          <cell r="D960" t="str">
            <v>Pastore</v>
          </cell>
          <cell r="E960">
            <v>0</v>
          </cell>
          <cell r="F960" t="str">
            <v>Rossmiller</v>
          </cell>
          <cell r="H960" t="str">
            <v>Michelle</v>
          </cell>
          <cell r="I960">
            <v>4500101315</v>
          </cell>
          <cell r="J960" t="str">
            <v>A2-GB303</v>
          </cell>
          <cell r="K960">
            <v>0</v>
          </cell>
          <cell r="L960" t="str">
            <v>Schadt</v>
          </cell>
          <cell r="M960">
            <v>1</v>
          </cell>
          <cell r="N960" t="str">
            <v>LMC311P</v>
          </cell>
          <cell r="O960">
            <v>745327</v>
          </cell>
          <cell r="P960" t="str">
            <v>PP</v>
          </cell>
          <cell r="Q960" t="str">
            <v>CPX</v>
          </cell>
          <cell r="R960" t="str">
            <v>CC</v>
          </cell>
          <cell r="S960" t="str">
            <v>Y</v>
          </cell>
          <cell r="T960" t="str">
            <v>N</v>
          </cell>
          <cell r="U960">
            <v>0</v>
          </cell>
          <cell r="V960">
            <v>41150</v>
          </cell>
          <cell r="W960">
            <v>41491</v>
          </cell>
          <cell r="X960">
            <v>41491</v>
          </cell>
          <cell r="Y960">
            <v>0</v>
          </cell>
          <cell r="Z960">
            <v>41157</v>
          </cell>
          <cell r="AA960">
            <v>41157</v>
          </cell>
          <cell r="AB960">
            <v>41164</v>
          </cell>
          <cell r="AC960">
            <v>41379</v>
          </cell>
          <cell r="AD960">
            <v>41393</v>
          </cell>
          <cell r="AE960">
            <v>41382</v>
          </cell>
          <cell r="AF960">
            <v>41386</v>
          </cell>
          <cell r="AH960">
            <v>41461</v>
          </cell>
          <cell r="AI960" t="str">
            <v>-</v>
          </cell>
          <cell r="AJ960">
            <v>169</v>
          </cell>
          <cell r="AK960">
            <v>48.714285714285715</v>
          </cell>
          <cell r="AM960">
            <v>41247</v>
          </cell>
          <cell r="AN960" t="str">
            <v>-</v>
          </cell>
          <cell r="AO960">
            <v>41185</v>
          </cell>
          <cell r="AP960">
            <v>41281</v>
          </cell>
          <cell r="AQ960">
            <v>41341</v>
          </cell>
          <cell r="AR960">
            <v>41359</v>
          </cell>
          <cell r="AS960">
            <v>41383</v>
          </cell>
          <cell r="AT960" t="str">
            <v>Peters</v>
          </cell>
          <cell r="AV960">
            <v>41388</v>
          </cell>
          <cell r="AX960">
            <v>41397</v>
          </cell>
          <cell r="AY960">
            <v>41488</v>
          </cell>
          <cell r="AZ960">
            <v>338</v>
          </cell>
          <cell r="BA960">
            <v>171</v>
          </cell>
          <cell r="BB960" t="str">
            <v>Late</v>
          </cell>
          <cell r="BC960" t="str">
            <v>On-Time/Early</v>
          </cell>
          <cell r="BD960" t="str">
            <v>FOB</v>
          </cell>
          <cell r="BE960" t="str">
            <v>Arvada</v>
          </cell>
          <cell r="BF960" t="str">
            <v>South Korea</v>
          </cell>
          <cell r="BG960">
            <v>0</v>
          </cell>
          <cell r="BH960" t="str">
            <v>OE</v>
          </cell>
          <cell r="BJ960">
            <v>41157</v>
          </cell>
          <cell r="BK960">
            <v>41164</v>
          </cell>
          <cell r="BL960">
            <v>41180</v>
          </cell>
          <cell r="BM960">
            <v>41178</v>
          </cell>
          <cell r="BN960">
            <v>41505</v>
          </cell>
          <cell r="BO960">
            <v>41512</v>
          </cell>
          <cell r="BP960">
            <v>41164</v>
          </cell>
          <cell r="BQ960">
            <v>41199</v>
          </cell>
          <cell r="BR960">
            <v>41199</v>
          </cell>
          <cell r="BS960">
            <v>41199</v>
          </cell>
          <cell r="BT960">
            <v>41456</v>
          </cell>
          <cell r="BU960">
            <v>41558</v>
          </cell>
          <cell r="BV960">
            <v>41550</v>
          </cell>
          <cell r="BZ960">
            <v>41431</v>
          </cell>
          <cell r="CA960">
            <v>41421</v>
          </cell>
          <cell r="CC960">
            <v>1</v>
          </cell>
          <cell r="CD960" t="str">
            <v>Paid in full / Client requested changes to FD, will be submitted 2/28/14</v>
          </cell>
        </row>
        <row r="961">
          <cell r="B961" t="str">
            <v>A2259083-03</v>
          </cell>
          <cell r="C961" t="str">
            <v>Markwest</v>
          </cell>
          <cell r="D961" t="str">
            <v>Boening</v>
          </cell>
          <cell r="E961">
            <v>0</v>
          </cell>
          <cell r="F961" t="str">
            <v>Miller</v>
          </cell>
          <cell r="G961" t="str">
            <v>-</v>
          </cell>
          <cell r="H961" t="str">
            <v>Kursten</v>
          </cell>
          <cell r="I961" t="str">
            <v>WASH130100M-3</v>
          </cell>
          <cell r="K961" t="str">
            <v>118099-1</v>
          </cell>
          <cell r="M961">
            <v>1</v>
          </cell>
          <cell r="N961" t="str">
            <v>LMV322</v>
          </cell>
          <cell r="O961">
            <v>33417</v>
          </cell>
          <cell r="P961" t="str">
            <v>-</v>
          </cell>
          <cell r="Q961" t="str">
            <v>FLT</v>
          </cell>
          <cell r="R961" t="str">
            <v>PA</v>
          </cell>
          <cell r="S961" t="str">
            <v>N</v>
          </cell>
          <cell r="T961" t="str">
            <v>Y</v>
          </cell>
          <cell r="U961">
            <v>41352</v>
          </cell>
          <cell r="V961">
            <v>41353</v>
          </cell>
          <cell r="W961">
            <v>41431</v>
          </cell>
          <cell r="X961">
            <v>41431</v>
          </cell>
          <cell r="Y961">
            <v>41352</v>
          </cell>
          <cell r="Z961">
            <v>41360</v>
          </cell>
          <cell r="AA961">
            <v>41360</v>
          </cell>
          <cell r="AB961">
            <v>41360</v>
          </cell>
          <cell r="AC961">
            <v>41319</v>
          </cell>
          <cell r="AD961">
            <v>41333</v>
          </cell>
          <cell r="AE961">
            <v>41383</v>
          </cell>
          <cell r="AF961">
            <v>41386</v>
          </cell>
          <cell r="AH961">
            <v>41401</v>
          </cell>
          <cell r="AI961" t="str">
            <v>-</v>
          </cell>
          <cell r="AJ961">
            <v>24</v>
          </cell>
          <cell r="AK961">
            <v>11.142857142857142</v>
          </cell>
          <cell r="AL961">
            <v>41352</v>
          </cell>
          <cell r="AN961">
            <v>0</v>
          </cell>
          <cell r="AV961">
            <v>41355</v>
          </cell>
          <cell r="AX961">
            <v>41366</v>
          </cell>
          <cell r="AY961">
            <v>41425</v>
          </cell>
          <cell r="AZ961">
            <v>72</v>
          </cell>
          <cell r="BA961">
            <v>3</v>
          </cell>
          <cell r="BB961" t="str">
            <v>On-Time/Early</v>
          </cell>
          <cell r="BC961" t="str">
            <v/>
          </cell>
          <cell r="BD961" t="str">
            <v>FCA</v>
          </cell>
          <cell r="BE961" t="str">
            <v>Arvada</v>
          </cell>
          <cell r="BF961" t="str">
            <v>USA</v>
          </cell>
          <cell r="BH961" t="str">
            <v>DI</v>
          </cell>
          <cell r="BJ961">
            <v>41360</v>
          </cell>
          <cell r="BK961">
            <v>41367</v>
          </cell>
          <cell r="BL961">
            <v>41367</v>
          </cell>
          <cell r="BM961">
            <v>41381</v>
          </cell>
          <cell r="BN961">
            <v>41445</v>
          </cell>
          <cell r="BO961">
            <v>41452</v>
          </cell>
          <cell r="BP961" t="str">
            <v>-</v>
          </cell>
          <cell r="BQ961" t="str">
            <v>-</v>
          </cell>
          <cell r="BR961" t="str">
            <v>-</v>
          </cell>
          <cell r="BS961" t="str">
            <v>-</v>
          </cell>
          <cell r="BT961" t="str">
            <v>-</v>
          </cell>
          <cell r="BU961">
            <v>41435</v>
          </cell>
          <cell r="BV961">
            <v>41435</v>
          </cell>
          <cell r="BZ961" t="str">
            <v>-</v>
          </cell>
          <cell r="CA961" t="str">
            <v>-</v>
          </cell>
          <cell r="CB961" t="str">
            <v>X</v>
          </cell>
          <cell r="CC961">
            <v>1</v>
          </cell>
        </row>
        <row r="962">
          <cell r="B962" t="str">
            <v>A2168320-01</v>
          </cell>
          <cell r="C962" t="str">
            <v>Turbo-Mech/JG Summit</v>
          </cell>
          <cell r="D962" t="str">
            <v>Wareham</v>
          </cell>
          <cell r="E962">
            <v>0</v>
          </cell>
          <cell r="F962" t="str">
            <v>Collins</v>
          </cell>
          <cell r="H962" t="str">
            <v>Heidi</v>
          </cell>
          <cell r="I962">
            <v>0</v>
          </cell>
          <cell r="J962">
            <v>0</v>
          </cell>
          <cell r="K962">
            <v>0</v>
          </cell>
          <cell r="L962" t="str">
            <v>Hepler</v>
          </cell>
          <cell r="M962">
            <v>1</v>
          </cell>
          <cell r="N962" t="str">
            <v>LMV-311</v>
          </cell>
          <cell r="O962">
            <v>115660</v>
          </cell>
          <cell r="Q962" t="str">
            <v>MCPX</v>
          </cell>
          <cell r="R962" t="str">
            <v>PD</v>
          </cell>
          <cell r="S962" t="str">
            <v>N</v>
          </cell>
          <cell r="V962">
            <v>41116</v>
          </cell>
          <cell r="W962">
            <v>41453</v>
          </cell>
          <cell r="X962">
            <v>41453</v>
          </cell>
          <cell r="Y962">
            <v>0</v>
          </cell>
          <cell r="Z962">
            <v>41123</v>
          </cell>
          <cell r="AA962">
            <v>41123</v>
          </cell>
          <cell r="AB962">
            <v>41123</v>
          </cell>
          <cell r="AC962">
            <v>41341</v>
          </cell>
          <cell r="AD962">
            <v>41355</v>
          </cell>
          <cell r="AE962">
            <v>41382</v>
          </cell>
          <cell r="AF962">
            <v>41386</v>
          </cell>
          <cell r="AH962">
            <v>41423</v>
          </cell>
          <cell r="AI962" t="str">
            <v>-</v>
          </cell>
          <cell r="AJ962">
            <v>193</v>
          </cell>
          <cell r="AK962">
            <v>48.142857142857146</v>
          </cell>
          <cell r="AL962">
            <v>41114</v>
          </cell>
          <cell r="AM962" t="str">
            <v>-</v>
          </cell>
          <cell r="AN962">
            <v>41206</v>
          </cell>
          <cell r="AO962">
            <v>41183</v>
          </cell>
          <cell r="AP962">
            <v>41212</v>
          </cell>
          <cell r="AQ962">
            <v>41366</v>
          </cell>
          <cell r="AR962">
            <v>41366</v>
          </cell>
          <cell r="AS962">
            <v>41379</v>
          </cell>
          <cell r="AT962" t="str">
            <v>Parks</v>
          </cell>
          <cell r="AV962">
            <v>41388</v>
          </cell>
          <cell r="AX962">
            <v>41396</v>
          </cell>
          <cell r="AY962">
            <v>41450</v>
          </cell>
          <cell r="AZ962">
            <v>334</v>
          </cell>
          <cell r="BA962">
            <v>195</v>
          </cell>
          <cell r="BB962" t="str">
            <v>Late</v>
          </cell>
          <cell r="BC962" t="str">
            <v>Late</v>
          </cell>
          <cell r="BD962" t="str">
            <v>EXW</v>
          </cell>
          <cell r="BE962" t="str">
            <v>Arvada</v>
          </cell>
          <cell r="BF962" t="str">
            <v>USA</v>
          </cell>
          <cell r="BJ962">
            <v>41123</v>
          </cell>
          <cell r="BK962">
            <v>41130</v>
          </cell>
          <cell r="BL962">
            <v>41135</v>
          </cell>
          <cell r="BM962">
            <v>41144</v>
          </cell>
          <cell r="BN962">
            <v>41467</v>
          </cell>
          <cell r="BO962">
            <v>41474</v>
          </cell>
          <cell r="BP962" t="str">
            <v>X</v>
          </cell>
          <cell r="BQ962" t="str">
            <v>X</v>
          </cell>
          <cell r="BR962" t="str">
            <v>X</v>
          </cell>
          <cell r="BS962" t="str">
            <v>X</v>
          </cell>
          <cell r="BT962" t="str">
            <v>X</v>
          </cell>
          <cell r="BU962">
            <v>41463</v>
          </cell>
          <cell r="BV962">
            <v>41463</v>
          </cell>
          <cell r="BZ962" t="str">
            <v>X</v>
          </cell>
          <cell r="CA962" t="str">
            <v>X</v>
          </cell>
          <cell r="CB962" t="str">
            <v>X</v>
          </cell>
          <cell r="CC962">
            <v>1</v>
          </cell>
        </row>
        <row r="963">
          <cell r="B963" t="str">
            <v>A2168320-02</v>
          </cell>
          <cell r="C963" t="str">
            <v>Turbo-Mech/JG Summit</v>
          </cell>
          <cell r="D963" t="str">
            <v>Wareham</v>
          </cell>
          <cell r="E963">
            <v>0</v>
          </cell>
          <cell r="F963" t="str">
            <v>Collins</v>
          </cell>
          <cell r="H963" t="str">
            <v>Heidi</v>
          </cell>
          <cell r="I963">
            <v>0</v>
          </cell>
          <cell r="J963">
            <v>0</v>
          </cell>
          <cell r="K963">
            <v>0</v>
          </cell>
          <cell r="L963" t="str">
            <v>Hepler</v>
          </cell>
          <cell r="M963">
            <v>1</v>
          </cell>
          <cell r="N963" t="str">
            <v>LMV-322</v>
          </cell>
          <cell r="O963">
            <v>82212</v>
          </cell>
          <cell r="Q963" t="str">
            <v>MCPX</v>
          </cell>
          <cell r="R963" t="str">
            <v>PD</v>
          </cell>
          <cell r="S963" t="str">
            <v>N</v>
          </cell>
          <cell r="V963">
            <v>41116</v>
          </cell>
          <cell r="W963">
            <v>41453</v>
          </cell>
          <cell r="X963">
            <v>41453</v>
          </cell>
          <cell r="Y963">
            <v>0</v>
          </cell>
          <cell r="Z963">
            <v>41123</v>
          </cell>
          <cell r="AA963">
            <v>41123</v>
          </cell>
          <cell r="AB963">
            <v>41123</v>
          </cell>
          <cell r="AC963">
            <v>41341</v>
          </cell>
          <cell r="AD963">
            <v>41355</v>
          </cell>
          <cell r="AE963">
            <v>41382</v>
          </cell>
          <cell r="AF963">
            <v>41386</v>
          </cell>
          <cell r="AH963">
            <v>41423</v>
          </cell>
          <cell r="AI963" t="str">
            <v>-</v>
          </cell>
          <cell r="AJ963">
            <v>193</v>
          </cell>
          <cell r="AK963">
            <v>48.142857142857146</v>
          </cell>
          <cell r="AL963">
            <v>41114</v>
          </cell>
          <cell r="AM963" t="str">
            <v>-</v>
          </cell>
          <cell r="AN963">
            <v>41206</v>
          </cell>
          <cell r="AO963">
            <v>41183</v>
          </cell>
          <cell r="AP963">
            <v>41212</v>
          </cell>
          <cell r="AQ963">
            <v>41366</v>
          </cell>
          <cell r="AR963">
            <v>41366</v>
          </cell>
          <cell r="AS963">
            <v>41379</v>
          </cell>
          <cell r="AT963" t="str">
            <v>Parks</v>
          </cell>
          <cell r="AV963">
            <v>41388</v>
          </cell>
          <cell r="AX963">
            <v>41396</v>
          </cell>
          <cell r="AY963">
            <v>41450</v>
          </cell>
          <cell r="AZ963">
            <v>334</v>
          </cell>
          <cell r="BA963">
            <v>195</v>
          </cell>
          <cell r="BB963" t="str">
            <v>Late</v>
          </cell>
          <cell r="BC963" t="str">
            <v>Late</v>
          </cell>
          <cell r="BD963" t="str">
            <v>EXW</v>
          </cell>
          <cell r="BE963" t="str">
            <v>Arvada</v>
          </cell>
          <cell r="BF963" t="str">
            <v>USA</v>
          </cell>
          <cell r="BJ963">
            <v>41123</v>
          </cell>
          <cell r="BK963">
            <v>41130</v>
          </cell>
          <cell r="BL963">
            <v>41135</v>
          </cell>
          <cell r="BM963">
            <v>41144</v>
          </cell>
          <cell r="BN963">
            <v>41467</v>
          </cell>
          <cell r="BO963">
            <v>41474</v>
          </cell>
          <cell r="BP963" t="str">
            <v>X</v>
          </cell>
          <cell r="BQ963" t="str">
            <v>X</v>
          </cell>
          <cell r="BR963" t="str">
            <v>X</v>
          </cell>
          <cell r="BS963" t="str">
            <v>X</v>
          </cell>
          <cell r="BT963" t="str">
            <v>X</v>
          </cell>
          <cell r="BU963">
            <v>41463</v>
          </cell>
          <cell r="BV963">
            <v>41463</v>
          </cell>
          <cell r="BZ963" t="str">
            <v>X</v>
          </cell>
          <cell r="CA963" t="str">
            <v>X</v>
          </cell>
          <cell r="CB963" t="str">
            <v>X</v>
          </cell>
          <cell r="CC963">
            <v>1</v>
          </cell>
        </row>
        <row r="964">
          <cell r="B964" t="str">
            <v>A2245666-01</v>
          </cell>
          <cell r="C964" t="str">
            <v>WESCO CHEVRON</v>
          </cell>
          <cell r="D964" t="str">
            <v>Faber</v>
          </cell>
          <cell r="E964">
            <v>0</v>
          </cell>
          <cell r="F964" t="str">
            <v>Miller</v>
          </cell>
          <cell r="G964" t="str">
            <v>-</v>
          </cell>
          <cell r="H964" t="str">
            <v>Kursten</v>
          </cell>
          <cell r="I964" t="str">
            <v>0010184950-001</v>
          </cell>
          <cell r="J964" t="str">
            <v>P61297</v>
          </cell>
          <cell r="M964">
            <v>1</v>
          </cell>
          <cell r="N964" t="str">
            <v>LMV802</v>
          </cell>
          <cell r="O964">
            <v>15202</v>
          </cell>
          <cell r="P964" t="str">
            <v>-</v>
          </cell>
          <cell r="Q964" t="str">
            <v>FLT</v>
          </cell>
          <cell r="R964" t="str">
            <v>PA</v>
          </cell>
          <cell r="S964" t="str">
            <v>N</v>
          </cell>
          <cell r="T964" t="str">
            <v>N</v>
          </cell>
          <cell r="U964">
            <v>41318</v>
          </cell>
          <cell r="V964">
            <v>41319</v>
          </cell>
          <cell r="W964">
            <v>41432</v>
          </cell>
          <cell r="X964">
            <v>41432</v>
          </cell>
          <cell r="Y964">
            <v>41318</v>
          </cell>
          <cell r="Z964">
            <v>41326</v>
          </cell>
          <cell r="AA964">
            <v>41326</v>
          </cell>
          <cell r="AB964">
            <v>41326</v>
          </cell>
          <cell r="AC964">
            <v>41320</v>
          </cell>
          <cell r="AD964">
            <v>41334</v>
          </cell>
          <cell r="AE964">
            <v>41384</v>
          </cell>
          <cell r="AF964">
            <v>41387</v>
          </cell>
          <cell r="AH964">
            <v>41402</v>
          </cell>
          <cell r="AI964" t="str">
            <v>-</v>
          </cell>
          <cell r="AJ964">
            <v>49</v>
          </cell>
          <cell r="AK964">
            <v>16.142857142857142</v>
          </cell>
          <cell r="AL964">
            <v>41318</v>
          </cell>
          <cell r="AM964">
            <v>41369</v>
          </cell>
          <cell r="AN964">
            <v>41369</v>
          </cell>
          <cell r="AO964">
            <v>41373</v>
          </cell>
          <cell r="AP964">
            <v>41369</v>
          </cell>
          <cell r="AQ964">
            <v>41373</v>
          </cell>
          <cell r="AR964">
            <v>41375</v>
          </cell>
          <cell r="AS964">
            <v>41375</v>
          </cell>
          <cell r="AT964" t="str">
            <v>Kennedy</v>
          </cell>
          <cell r="AV964">
            <v>41379</v>
          </cell>
          <cell r="AX964">
            <v>41383</v>
          </cell>
          <cell r="AY964">
            <v>41424</v>
          </cell>
          <cell r="AZ964">
            <v>105</v>
          </cell>
          <cell r="BA964">
            <v>43</v>
          </cell>
          <cell r="BB964" t="str">
            <v>On-Time/Early</v>
          </cell>
          <cell r="BC964" t="str">
            <v>Late</v>
          </cell>
          <cell r="BJ964">
            <v>41326</v>
          </cell>
          <cell r="BK964">
            <v>41333</v>
          </cell>
          <cell r="BL964">
            <v>41333</v>
          </cell>
          <cell r="BM964">
            <v>41347</v>
          </cell>
          <cell r="BN964">
            <v>41446</v>
          </cell>
          <cell r="BO964">
            <v>41453</v>
          </cell>
          <cell r="BP964" t="str">
            <v>-</v>
          </cell>
          <cell r="BQ964" t="str">
            <v>-</v>
          </cell>
          <cell r="BR964" t="str">
            <v>-</v>
          </cell>
          <cell r="BS964" t="str">
            <v>-</v>
          </cell>
          <cell r="BT964" t="str">
            <v>-</v>
          </cell>
          <cell r="BU964">
            <v>41435</v>
          </cell>
          <cell r="BV964">
            <v>41435</v>
          </cell>
          <cell r="BZ964" t="str">
            <v>-</v>
          </cell>
          <cell r="CA964" t="str">
            <v>-</v>
          </cell>
          <cell r="CB964" t="str">
            <v>X</v>
          </cell>
          <cell r="CC964">
            <v>1</v>
          </cell>
        </row>
        <row r="965">
          <cell r="B965" t="str">
            <v>A2253241-01</v>
          </cell>
          <cell r="C965" t="str">
            <v>Penn Oaks Energy, LLC.</v>
          </cell>
          <cell r="D965" t="str">
            <v>Kennedy</v>
          </cell>
          <cell r="F965" t="str">
            <v>Miller</v>
          </cell>
          <cell r="G965" t="str">
            <v>-</v>
          </cell>
          <cell r="H965" t="str">
            <v>Madeleine</v>
          </cell>
          <cell r="I965" t="str">
            <v>POE50</v>
          </cell>
          <cell r="M965">
            <v>1</v>
          </cell>
          <cell r="N965" t="str">
            <v>LMV801</v>
          </cell>
          <cell r="O965">
            <v>11244</v>
          </cell>
          <cell r="P965" t="str">
            <v>-</v>
          </cell>
          <cell r="Q965" t="str">
            <v>FLT</v>
          </cell>
          <cell r="R965" t="str">
            <v>PA</v>
          </cell>
          <cell r="S965" t="str">
            <v>N</v>
          </cell>
          <cell r="T965" t="str">
            <v>N</v>
          </cell>
          <cell r="U965">
            <v>41338</v>
          </cell>
          <cell r="V965">
            <v>41338</v>
          </cell>
          <cell r="W965">
            <v>41432</v>
          </cell>
          <cell r="X965">
            <v>41432</v>
          </cell>
          <cell r="Y965">
            <v>41338</v>
          </cell>
          <cell r="Z965">
            <v>41345</v>
          </cell>
          <cell r="AA965">
            <v>41345</v>
          </cell>
          <cell r="AB965">
            <v>41345</v>
          </cell>
          <cell r="AC965">
            <v>41320</v>
          </cell>
          <cell r="AD965">
            <v>41334</v>
          </cell>
          <cell r="AE965">
            <v>41384</v>
          </cell>
          <cell r="AF965">
            <v>41387</v>
          </cell>
          <cell r="AH965">
            <v>41402</v>
          </cell>
          <cell r="AI965" t="str">
            <v>-</v>
          </cell>
          <cell r="AJ965">
            <v>36</v>
          </cell>
          <cell r="AK965">
            <v>13.428571428571429</v>
          </cell>
          <cell r="AL965">
            <v>41338</v>
          </cell>
          <cell r="AM965">
            <v>41367</v>
          </cell>
          <cell r="AN965" t="str">
            <v>-</v>
          </cell>
          <cell r="AO965">
            <v>41373</v>
          </cell>
          <cell r="AP965">
            <v>41338</v>
          </cell>
          <cell r="AR965">
            <v>41373</v>
          </cell>
          <cell r="AS965">
            <v>41376</v>
          </cell>
          <cell r="AT965" t="str">
            <v>Wareham</v>
          </cell>
          <cell r="AV965">
            <v>41376</v>
          </cell>
          <cell r="AX965">
            <v>41382</v>
          </cell>
          <cell r="AY965">
            <v>41422</v>
          </cell>
          <cell r="AZ965">
            <v>84</v>
          </cell>
          <cell r="BA965">
            <v>29</v>
          </cell>
          <cell r="BB965" t="str">
            <v>On-Time/Early</v>
          </cell>
          <cell r="BC965" t="str">
            <v/>
          </cell>
          <cell r="BD965" t="str">
            <v>FCA</v>
          </cell>
          <cell r="BE965" t="str">
            <v>Arvada</v>
          </cell>
          <cell r="BF965" t="str">
            <v>USA</v>
          </cell>
          <cell r="BH965" t="str">
            <v>DI</v>
          </cell>
          <cell r="BJ965">
            <v>41345</v>
          </cell>
          <cell r="BK965">
            <v>41352</v>
          </cell>
          <cell r="BL965">
            <v>41352</v>
          </cell>
          <cell r="BM965">
            <v>41366</v>
          </cell>
          <cell r="BN965">
            <v>41446</v>
          </cell>
          <cell r="BO965">
            <v>41453</v>
          </cell>
          <cell r="BP965" t="str">
            <v>-</v>
          </cell>
          <cell r="BQ965" t="str">
            <v>-</v>
          </cell>
          <cell r="BR965" t="str">
            <v>-</v>
          </cell>
          <cell r="BS965" t="str">
            <v>-</v>
          </cell>
          <cell r="BT965" t="str">
            <v>-</v>
          </cell>
          <cell r="BU965">
            <v>41436</v>
          </cell>
          <cell r="BV965">
            <v>41436</v>
          </cell>
          <cell r="BZ965" t="str">
            <v>-</v>
          </cell>
          <cell r="CA965" t="str">
            <v>-</v>
          </cell>
          <cell r="CB965" t="str">
            <v>X</v>
          </cell>
          <cell r="CC965">
            <v>1</v>
          </cell>
        </row>
        <row r="966">
          <cell r="B966" t="str">
            <v>C2239906-01</v>
          </cell>
          <cell r="C966" t="str">
            <v>Enerflex Energy</v>
          </cell>
          <cell r="D966" t="str">
            <v>Boening</v>
          </cell>
          <cell r="E966">
            <v>0</v>
          </cell>
          <cell r="F966" t="str">
            <v>Miller</v>
          </cell>
          <cell r="G966" t="str">
            <v>-</v>
          </cell>
          <cell r="H966" t="str">
            <v>Kursten</v>
          </cell>
          <cell r="I966" t="str">
            <v>4500056238</v>
          </cell>
          <cell r="J966">
            <v>0</v>
          </cell>
          <cell r="K966">
            <v>0</v>
          </cell>
          <cell r="L966">
            <v>0</v>
          </cell>
          <cell r="M966">
            <v>1</v>
          </cell>
          <cell r="N966" t="str">
            <v>LMC311P</v>
          </cell>
          <cell r="O966">
            <v>212557.33</v>
          </cell>
          <cell r="P966" t="str">
            <v>PP</v>
          </cell>
          <cell r="Q966" t="str">
            <v>FLT</v>
          </cell>
          <cell r="R966" t="str">
            <v>CB</v>
          </cell>
          <cell r="S966" t="str">
            <v>Y</v>
          </cell>
          <cell r="T966" t="str">
            <v>N</v>
          </cell>
          <cell r="U966">
            <v>41305</v>
          </cell>
          <cell r="V966">
            <v>41305</v>
          </cell>
          <cell r="W966">
            <v>41455</v>
          </cell>
          <cell r="X966">
            <v>41455</v>
          </cell>
          <cell r="Y966">
            <v>0</v>
          </cell>
          <cell r="Z966">
            <v>41312</v>
          </cell>
          <cell r="AA966">
            <v>41312</v>
          </cell>
          <cell r="AB966">
            <v>41319</v>
          </cell>
          <cell r="AC966">
            <v>41343</v>
          </cell>
          <cell r="AD966">
            <v>41357</v>
          </cell>
          <cell r="AE966">
            <v>41384</v>
          </cell>
          <cell r="AF966">
            <v>41388</v>
          </cell>
          <cell r="AH966">
            <v>41425</v>
          </cell>
          <cell r="AI966" t="str">
            <v>-</v>
          </cell>
          <cell r="AJ966">
            <v>60</v>
          </cell>
          <cell r="AK966">
            <v>21.428571428571427</v>
          </cell>
          <cell r="AL966">
            <v>0</v>
          </cell>
          <cell r="AM966">
            <v>0</v>
          </cell>
          <cell r="AN966">
            <v>0</v>
          </cell>
          <cell r="AR966" t="str">
            <v>-</v>
          </cell>
          <cell r="AS966" t="str">
            <v>-</v>
          </cell>
          <cell r="AV966">
            <v>41428</v>
          </cell>
          <cell r="AX966">
            <v>41429</v>
          </cell>
          <cell r="AY966">
            <v>41454</v>
          </cell>
          <cell r="AZ966">
            <v>149</v>
          </cell>
          <cell r="BA966">
            <v>88</v>
          </cell>
          <cell r="BB966" t="str">
            <v>Late</v>
          </cell>
          <cell r="BC966" t="str">
            <v/>
          </cell>
          <cell r="BD966" t="str">
            <v>FCA</v>
          </cell>
          <cell r="BE966" t="str">
            <v>ARVADA</v>
          </cell>
          <cell r="BF966" t="str">
            <v>USA</v>
          </cell>
          <cell r="BH966" t="str">
            <v>DI</v>
          </cell>
          <cell r="BJ966">
            <v>41312</v>
          </cell>
          <cell r="BK966">
            <v>41319</v>
          </cell>
          <cell r="BL966">
            <v>41335</v>
          </cell>
          <cell r="BM966">
            <v>41333</v>
          </cell>
          <cell r="BN966">
            <v>41469</v>
          </cell>
          <cell r="BO966">
            <v>41476</v>
          </cell>
          <cell r="BP966" t="str">
            <v>-</v>
          </cell>
          <cell r="BQ966" t="str">
            <v>-</v>
          </cell>
          <cell r="BR966" t="str">
            <v>-</v>
          </cell>
          <cell r="BS966" t="str">
            <v>-</v>
          </cell>
          <cell r="BT966" t="str">
            <v>-</v>
          </cell>
          <cell r="BU966">
            <v>41466</v>
          </cell>
          <cell r="BV966">
            <v>41466</v>
          </cell>
          <cell r="BZ966" t="str">
            <v>-</v>
          </cell>
          <cell r="CA966" t="str">
            <v>-</v>
          </cell>
          <cell r="CB966" t="str">
            <v>X</v>
          </cell>
          <cell r="CC966">
            <v>1</v>
          </cell>
          <cell r="CD966">
            <v>0</v>
          </cell>
          <cell r="CE966">
            <v>0</v>
          </cell>
          <cell r="CF966">
            <v>0</v>
          </cell>
          <cell r="CG966">
            <v>0</v>
          </cell>
          <cell r="CH966">
            <v>0</v>
          </cell>
          <cell r="CI966">
            <v>0</v>
          </cell>
          <cell r="CJ966">
            <v>0</v>
          </cell>
          <cell r="CK966">
            <v>0</v>
          </cell>
          <cell r="CL966">
            <v>0</v>
          </cell>
          <cell r="CM966">
            <v>0</v>
          </cell>
          <cell r="CN966">
            <v>0</v>
          </cell>
          <cell r="CO966">
            <v>0</v>
          </cell>
        </row>
        <row r="967">
          <cell r="B967" t="str">
            <v>C2158369-01</v>
          </cell>
          <cell r="C967" t="str">
            <v>Thomas Russell</v>
          </cell>
          <cell r="D967" t="str">
            <v>McKechnie</v>
          </cell>
          <cell r="E967">
            <v>0</v>
          </cell>
          <cell r="F967" t="str">
            <v>Miller</v>
          </cell>
          <cell r="G967" t="str">
            <v>-</v>
          </cell>
          <cell r="H967" t="str">
            <v>Madeleine</v>
          </cell>
          <cell r="I967" t="str">
            <v>295-12</v>
          </cell>
          <cell r="J967" t="str">
            <v>C141</v>
          </cell>
          <cell r="L967" t="str">
            <v>Wesley</v>
          </cell>
          <cell r="M967">
            <v>1</v>
          </cell>
          <cell r="N967" t="str">
            <v>LMC311P</v>
          </cell>
          <cell r="O967">
            <v>131109</v>
          </cell>
          <cell r="Q967" t="str">
            <v>FLT</v>
          </cell>
          <cell r="R967" t="str">
            <v>CA</v>
          </cell>
          <cell r="S967" t="str">
            <v>N</v>
          </cell>
          <cell r="T967" t="str">
            <v>N</v>
          </cell>
          <cell r="V967">
            <v>41089</v>
          </cell>
          <cell r="W967">
            <v>41449</v>
          </cell>
          <cell r="X967">
            <v>41435</v>
          </cell>
          <cell r="Y967">
            <v>0</v>
          </cell>
          <cell r="Z967">
            <v>41096</v>
          </cell>
          <cell r="AA967">
            <v>41096</v>
          </cell>
          <cell r="AB967">
            <v>41103</v>
          </cell>
          <cell r="AC967">
            <v>41323</v>
          </cell>
          <cell r="AD967">
            <v>41337</v>
          </cell>
          <cell r="AE967">
            <v>41385</v>
          </cell>
          <cell r="AF967">
            <v>41389</v>
          </cell>
          <cell r="AH967">
            <v>41405</v>
          </cell>
          <cell r="AI967" t="str">
            <v>-</v>
          </cell>
          <cell r="AJ967">
            <v>215</v>
          </cell>
          <cell r="AK967">
            <v>49.428571428571431</v>
          </cell>
          <cell r="AV967">
            <v>41228</v>
          </cell>
          <cell r="AX967">
            <v>41233</v>
          </cell>
          <cell r="AY967">
            <v>41430</v>
          </cell>
          <cell r="AZ967">
            <v>341</v>
          </cell>
          <cell r="BA967">
            <v>100</v>
          </cell>
          <cell r="BB967" t="str">
            <v>On-Time/Early</v>
          </cell>
          <cell r="BC967" t="str">
            <v/>
          </cell>
          <cell r="BJ967">
            <v>41096</v>
          </cell>
          <cell r="BK967">
            <v>41103</v>
          </cell>
          <cell r="BL967">
            <v>41110</v>
          </cell>
          <cell r="BM967">
            <v>41117</v>
          </cell>
          <cell r="BN967">
            <v>41449</v>
          </cell>
          <cell r="BO967">
            <v>41456</v>
          </cell>
          <cell r="BP967" t="str">
            <v>-</v>
          </cell>
          <cell r="BQ967" t="str">
            <v>-</v>
          </cell>
          <cell r="BR967" t="str">
            <v>-</v>
          </cell>
          <cell r="BS967" t="str">
            <v>-</v>
          </cell>
          <cell r="BT967" t="str">
            <v>-</v>
          </cell>
          <cell r="BU967">
            <v>41443</v>
          </cell>
          <cell r="BV967">
            <v>41445</v>
          </cell>
          <cell r="BZ967" t="str">
            <v>-</v>
          </cell>
          <cell r="CA967" t="str">
            <v>-</v>
          </cell>
          <cell r="CB967" t="str">
            <v>X</v>
          </cell>
          <cell r="CC967">
            <v>1</v>
          </cell>
        </row>
        <row r="968">
          <cell r="B968" t="str">
            <v>C2195997-01</v>
          </cell>
          <cell r="C968" t="str">
            <v>Sinopec/Fujian</v>
          </cell>
          <cell r="D968" t="str">
            <v>Strunc</v>
          </cell>
          <cell r="E968">
            <v>0</v>
          </cell>
          <cell r="F968" t="str">
            <v>Schumacher</v>
          </cell>
          <cell r="H968" t="str">
            <v>Christina</v>
          </cell>
          <cell r="I968" t="str">
            <v>12CNUSA26SPECUS21057</v>
          </cell>
          <cell r="J968" t="str">
            <v>2200-K320</v>
          </cell>
          <cell r="M968">
            <v>1</v>
          </cell>
          <cell r="N968" t="str">
            <v>BMC343EF</v>
          </cell>
          <cell r="O968">
            <v>905850</v>
          </cell>
          <cell r="P968" t="str">
            <v>PP</v>
          </cell>
          <cell r="Q968" t="str">
            <v>CPX</v>
          </cell>
          <cell r="R968" t="str">
            <v>CF</v>
          </cell>
          <cell r="S968" t="str">
            <v>Y</v>
          </cell>
          <cell r="T968" t="str">
            <v>N</v>
          </cell>
          <cell r="U968">
            <v>41172</v>
          </cell>
          <cell r="V968">
            <v>41185</v>
          </cell>
          <cell r="W968">
            <v>41501</v>
          </cell>
          <cell r="X968">
            <v>41537</v>
          </cell>
          <cell r="Y968">
            <v>41173</v>
          </cell>
          <cell r="Z968">
            <v>41192</v>
          </cell>
          <cell r="AA968">
            <v>41192</v>
          </cell>
          <cell r="AB968">
            <v>41199</v>
          </cell>
          <cell r="AC968">
            <v>41411</v>
          </cell>
          <cell r="AD968">
            <v>41425</v>
          </cell>
          <cell r="AE968">
            <v>41382</v>
          </cell>
          <cell r="AF968">
            <v>41389</v>
          </cell>
          <cell r="AH968">
            <v>41507</v>
          </cell>
          <cell r="AI968" t="str">
            <v>-</v>
          </cell>
          <cell r="AJ968">
            <v>147</v>
          </cell>
          <cell r="AK968">
            <v>50.285714285714285</v>
          </cell>
          <cell r="AL968">
            <v>0</v>
          </cell>
          <cell r="AN968">
            <v>0</v>
          </cell>
          <cell r="AV968">
            <v>41352</v>
          </cell>
          <cell r="AX968">
            <v>41360</v>
          </cell>
          <cell r="AY968">
            <v>41502</v>
          </cell>
          <cell r="AZ968">
            <v>317</v>
          </cell>
          <cell r="BA968">
            <v>120</v>
          </cell>
          <cell r="BB968" t="str">
            <v>On-Time/Early</v>
          </cell>
          <cell r="BC968" t="str">
            <v/>
          </cell>
          <cell r="BD968" t="str">
            <v>CIF</v>
          </cell>
          <cell r="BE968" t="str">
            <v>Xiaman</v>
          </cell>
          <cell r="BF968" t="str">
            <v>China</v>
          </cell>
          <cell r="BG968" t="str">
            <v>EAR99</v>
          </cell>
          <cell r="BH968" t="str">
            <v>OD</v>
          </cell>
          <cell r="BI968">
            <v>2000</v>
          </cell>
          <cell r="BJ968">
            <v>41192</v>
          </cell>
          <cell r="BK968">
            <v>41199</v>
          </cell>
          <cell r="BL968">
            <v>41215</v>
          </cell>
          <cell r="BM968">
            <v>41213</v>
          </cell>
          <cell r="BN968">
            <v>41565</v>
          </cell>
          <cell r="BO968">
            <v>41572</v>
          </cell>
          <cell r="BP968" t="str">
            <v>X</v>
          </cell>
          <cell r="BQ968" t="str">
            <v>X</v>
          </cell>
          <cell r="BR968">
            <v>41246</v>
          </cell>
          <cell r="BS968">
            <v>41250</v>
          </cell>
          <cell r="BT968" t="str">
            <v>X</v>
          </cell>
          <cell r="BU968">
            <v>41550</v>
          </cell>
          <cell r="BV968">
            <v>41530</v>
          </cell>
          <cell r="BZ968" t="str">
            <v>X</v>
          </cell>
          <cell r="CA968" t="str">
            <v>X</v>
          </cell>
          <cell r="CB968" t="str">
            <v>X</v>
          </cell>
          <cell r="CC968">
            <v>1</v>
          </cell>
        </row>
        <row r="969">
          <cell r="B969" t="str">
            <v>C2195997-01</v>
          </cell>
          <cell r="C969" t="str">
            <v>Sinopec/Fujian KIT</v>
          </cell>
          <cell r="D969" t="str">
            <v>Strunc</v>
          </cell>
          <cell r="E969">
            <v>0</v>
          </cell>
          <cell r="F969" t="str">
            <v>Schumacher</v>
          </cell>
          <cell r="H969" t="str">
            <v>Christina</v>
          </cell>
          <cell r="I969" t="str">
            <v>12CNUSA26SPECUS21057</v>
          </cell>
          <cell r="J969" t="str">
            <v>2200-K320</v>
          </cell>
          <cell r="M969">
            <v>0</v>
          </cell>
          <cell r="N969" t="str">
            <v>BMC343EF</v>
          </cell>
          <cell r="O969">
            <v>0</v>
          </cell>
          <cell r="P969" t="str">
            <v>PP</v>
          </cell>
          <cell r="Q969" t="str">
            <v>CPX</v>
          </cell>
          <cell r="R969" t="str">
            <v>CF</v>
          </cell>
          <cell r="S969" t="str">
            <v>Y</v>
          </cell>
          <cell r="T969" t="str">
            <v>N</v>
          </cell>
          <cell r="U969">
            <v>41172</v>
          </cell>
          <cell r="V969">
            <v>41185</v>
          </cell>
          <cell r="W969">
            <v>41501</v>
          </cell>
          <cell r="X969">
            <v>41537</v>
          </cell>
          <cell r="Y969">
            <v>41173</v>
          </cell>
          <cell r="Z969">
            <v>41192</v>
          </cell>
          <cell r="AA969">
            <v>41192</v>
          </cell>
          <cell r="AB969">
            <v>41199</v>
          </cell>
          <cell r="AC969">
            <v>41411</v>
          </cell>
          <cell r="AD969">
            <v>41425</v>
          </cell>
          <cell r="AE969">
            <v>41382</v>
          </cell>
          <cell r="AF969">
            <v>41389</v>
          </cell>
          <cell r="AH969">
            <v>41507</v>
          </cell>
          <cell r="AI969" t="str">
            <v>-</v>
          </cell>
          <cell r="AJ969">
            <v>147</v>
          </cell>
          <cell r="AK969">
            <v>50.285714285714285</v>
          </cell>
          <cell r="AL969">
            <v>0</v>
          </cell>
          <cell r="AN969">
            <v>0</v>
          </cell>
          <cell r="AP969" t="str">
            <v>-</v>
          </cell>
          <cell r="AQ969" t="str">
            <v>X</v>
          </cell>
          <cell r="AV969">
            <v>41352</v>
          </cell>
          <cell r="AW969">
            <v>41401</v>
          </cell>
          <cell r="AX969">
            <v>41408</v>
          </cell>
          <cell r="AY969">
            <v>41502</v>
          </cell>
          <cell r="AZ969">
            <v>317</v>
          </cell>
          <cell r="BA969">
            <v>120</v>
          </cell>
          <cell r="BB969" t="str">
            <v>On-Time/Early</v>
          </cell>
          <cell r="BC969" t="str">
            <v>Late</v>
          </cell>
          <cell r="BD969" t="str">
            <v>CIF</v>
          </cell>
          <cell r="BE969" t="str">
            <v>Xiaman</v>
          </cell>
          <cell r="BF969" t="str">
            <v>China</v>
          </cell>
          <cell r="BG969" t="str">
            <v>EAR99</v>
          </cell>
          <cell r="BH969" t="str">
            <v>OD</v>
          </cell>
          <cell r="BI969">
            <v>2000</v>
          </cell>
          <cell r="BJ969">
            <v>41192</v>
          </cell>
          <cell r="BK969">
            <v>41199</v>
          </cell>
          <cell r="BL969">
            <v>41215</v>
          </cell>
          <cell r="BM969">
            <v>41213</v>
          </cell>
          <cell r="BN969">
            <v>41565</v>
          </cell>
          <cell r="BO969">
            <v>41572</v>
          </cell>
          <cell r="BP969" t="str">
            <v>X</v>
          </cell>
          <cell r="BQ969" t="str">
            <v>X</v>
          </cell>
          <cell r="BR969">
            <v>41246</v>
          </cell>
          <cell r="BS969">
            <v>41250</v>
          </cell>
          <cell r="BT969" t="str">
            <v>X</v>
          </cell>
          <cell r="BU969">
            <v>41550</v>
          </cell>
          <cell r="BV969">
            <v>41530</v>
          </cell>
          <cell r="BZ969" t="str">
            <v>X</v>
          </cell>
          <cell r="CA969" t="str">
            <v>X</v>
          </cell>
          <cell r="CB969" t="str">
            <v>X</v>
          </cell>
          <cell r="CC969">
            <v>1</v>
          </cell>
        </row>
        <row r="970">
          <cell r="B970" t="str">
            <v>A2268178-01-02</v>
          </cell>
          <cell r="C970" t="str">
            <v>GAISA/Petrobras CONV</v>
          </cell>
          <cell r="D970" t="str">
            <v>Kennedy</v>
          </cell>
          <cell r="E970">
            <v>0</v>
          </cell>
          <cell r="F970" t="str">
            <v>Miller</v>
          </cell>
          <cell r="G970" t="str">
            <v>-</v>
          </cell>
          <cell r="H970" t="str">
            <v>Madeleine</v>
          </cell>
          <cell r="I970" t="str">
            <v>OI123648 REV 1</v>
          </cell>
          <cell r="J970" t="str">
            <v>205 J/JA</v>
          </cell>
          <cell r="M970">
            <v>2</v>
          </cell>
          <cell r="N970" t="str">
            <v>CONV</v>
          </cell>
          <cell r="O970">
            <v>14381.61</v>
          </cell>
          <cell r="P970" t="str">
            <v>-</v>
          </cell>
          <cell r="Q970" t="str">
            <v>FLT</v>
          </cell>
          <cell r="R970" t="str">
            <v>CONV</v>
          </cell>
          <cell r="S970" t="str">
            <v>N</v>
          </cell>
          <cell r="T970" t="str">
            <v>Y</v>
          </cell>
          <cell r="U970">
            <v>41373</v>
          </cell>
          <cell r="V970">
            <v>41374</v>
          </cell>
          <cell r="W970">
            <v>41418</v>
          </cell>
          <cell r="X970">
            <v>41418</v>
          </cell>
          <cell r="Y970">
            <v>41373</v>
          </cell>
          <cell r="Z970">
            <v>41381</v>
          </cell>
          <cell r="AA970">
            <v>41381</v>
          </cell>
          <cell r="AB970" t="e">
            <v>#N/A</v>
          </cell>
          <cell r="AC970" t="e">
            <v>#N/A</v>
          </cell>
          <cell r="AD970" t="e">
            <v>#N/A</v>
          </cell>
          <cell r="AE970" t="e">
            <v>#N/A</v>
          </cell>
          <cell r="AF970">
            <v>41390</v>
          </cell>
          <cell r="AH970">
            <v>41388</v>
          </cell>
          <cell r="AI970" t="str">
            <v>-</v>
          </cell>
          <cell r="AJ970">
            <v>13</v>
          </cell>
          <cell r="AK970">
            <v>6.2857142857142856</v>
          </cell>
          <cell r="AL970">
            <v>41374</v>
          </cell>
          <cell r="AM970" t="str">
            <v>-</v>
          </cell>
          <cell r="AN970" t="str">
            <v>-</v>
          </cell>
          <cell r="AO970" t="str">
            <v>-</v>
          </cell>
          <cell r="AP970" t="str">
            <v>-</v>
          </cell>
          <cell r="AR970" t="str">
            <v>-</v>
          </cell>
          <cell r="AS970" t="str">
            <v>-</v>
          </cell>
          <cell r="AT970" t="str">
            <v>-</v>
          </cell>
          <cell r="AV970">
            <v>41389</v>
          </cell>
          <cell r="AX970">
            <v>41390</v>
          </cell>
          <cell r="AY970">
            <v>41428</v>
          </cell>
          <cell r="AZ970">
            <v>54</v>
          </cell>
          <cell r="BA970">
            <v>12</v>
          </cell>
          <cell r="BB970" t="str">
            <v>On-Time/Early</v>
          </cell>
          <cell r="BC970" t="str">
            <v/>
          </cell>
          <cell r="BJ970">
            <v>41381</v>
          </cell>
          <cell r="BK970">
            <v>41388</v>
          </cell>
          <cell r="BL970" t="e">
            <v>#N/A</v>
          </cell>
          <cell r="BM970">
            <v>41402</v>
          </cell>
          <cell r="BN970" t="e">
            <v>#N/A</v>
          </cell>
          <cell r="BO970" t="e">
            <v>#N/A</v>
          </cell>
          <cell r="BP970" t="str">
            <v>-</v>
          </cell>
          <cell r="BQ970" t="str">
            <v>-</v>
          </cell>
          <cell r="BR970" t="str">
            <v>-</v>
          </cell>
          <cell r="BS970" t="str">
            <v>-</v>
          </cell>
          <cell r="BT970" t="str">
            <v>-</v>
          </cell>
          <cell r="BU970">
            <v>41457</v>
          </cell>
          <cell r="BV970" t="e">
            <v>#N/A</v>
          </cell>
          <cell r="BZ970" t="str">
            <v>-</v>
          </cell>
          <cell r="CA970" t="str">
            <v>-</v>
          </cell>
          <cell r="CB970" t="str">
            <v>X</v>
          </cell>
          <cell r="CC970">
            <v>1</v>
          </cell>
        </row>
        <row r="971">
          <cell r="B971" t="str">
            <v>C2249062-01</v>
          </cell>
          <cell r="C971" t="str">
            <v>Superior Pipeline</v>
          </cell>
          <cell r="D971" t="str">
            <v>Boening</v>
          </cell>
          <cell r="E971">
            <v>0</v>
          </cell>
          <cell r="F971" t="str">
            <v>Miller</v>
          </cell>
          <cell r="G971" t="str">
            <v>-</v>
          </cell>
          <cell r="H971" t="str">
            <v>Kursten</v>
          </cell>
          <cell r="I971" t="str">
            <v>83-12-802-0004</v>
          </cell>
          <cell r="J971" t="str">
            <v>C-660</v>
          </cell>
          <cell r="M971">
            <v>1</v>
          </cell>
          <cell r="N971" t="str">
            <v>LMC311P</v>
          </cell>
          <cell r="O971">
            <v>132861</v>
          </cell>
          <cell r="P971" t="str">
            <v>-</v>
          </cell>
          <cell r="Q971" t="str">
            <v>FLT</v>
          </cell>
          <cell r="R971" t="str">
            <v>CA</v>
          </cell>
          <cell r="S971" t="str">
            <v>N</v>
          </cell>
          <cell r="T971" t="str">
            <v>N</v>
          </cell>
          <cell r="U971">
            <v>41327</v>
          </cell>
          <cell r="V971">
            <v>41327</v>
          </cell>
          <cell r="W971">
            <v>41450</v>
          </cell>
          <cell r="X971">
            <v>41450</v>
          </cell>
          <cell r="Y971">
            <v>41327</v>
          </cell>
          <cell r="Z971">
            <v>41334</v>
          </cell>
          <cell r="AA971">
            <v>41334</v>
          </cell>
          <cell r="AB971">
            <v>41341</v>
          </cell>
          <cell r="AC971">
            <v>41338</v>
          </cell>
          <cell r="AD971">
            <v>41352</v>
          </cell>
          <cell r="AE971">
            <v>41386</v>
          </cell>
          <cell r="AF971">
            <v>41390</v>
          </cell>
          <cell r="AH971">
            <v>41420</v>
          </cell>
          <cell r="AI971" t="str">
            <v>-</v>
          </cell>
          <cell r="AJ971">
            <v>46</v>
          </cell>
          <cell r="AK971">
            <v>17.571428571428573</v>
          </cell>
          <cell r="AL971">
            <v>41327</v>
          </cell>
          <cell r="AN971">
            <v>0</v>
          </cell>
          <cell r="AP971">
            <v>41394</v>
          </cell>
          <cell r="AQ971">
            <v>41394</v>
          </cell>
          <cell r="AR971">
            <v>0</v>
          </cell>
          <cell r="AV971">
            <v>41395</v>
          </cell>
          <cell r="AX971">
            <v>41401</v>
          </cell>
          <cell r="AY971">
            <v>41446</v>
          </cell>
          <cell r="AZ971">
            <v>119</v>
          </cell>
          <cell r="BA971">
            <v>49</v>
          </cell>
          <cell r="BB971" t="str">
            <v>Late</v>
          </cell>
          <cell r="BC971" t="str">
            <v>Late</v>
          </cell>
          <cell r="BD971" t="str">
            <v>FCA</v>
          </cell>
          <cell r="BE971" t="str">
            <v>Arvada</v>
          </cell>
          <cell r="BF971" t="str">
            <v>USA</v>
          </cell>
          <cell r="BH971" t="str">
            <v>DI</v>
          </cell>
          <cell r="BJ971">
            <v>41334</v>
          </cell>
          <cell r="BK971">
            <v>41341</v>
          </cell>
          <cell r="BL971">
            <v>41348</v>
          </cell>
          <cell r="BM971">
            <v>41355</v>
          </cell>
          <cell r="BN971">
            <v>41464</v>
          </cell>
          <cell r="BO971">
            <v>41471</v>
          </cell>
          <cell r="BP971" t="str">
            <v>-</v>
          </cell>
          <cell r="BQ971" t="str">
            <v>-</v>
          </cell>
          <cell r="BR971" t="str">
            <v>-</v>
          </cell>
          <cell r="BS971" t="str">
            <v>-</v>
          </cell>
          <cell r="BT971" t="str">
            <v>-</v>
          </cell>
          <cell r="BU971">
            <v>41453</v>
          </cell>
          <cell r="BV971">
            <v>41453</v>
          </cell>
          <cell r="BZ971" t="str">
            <v>-</v>
          </cell>
          <cell r="CA971" t="str">
            <v>-</v>
          </cell>
          <cell r="CB971" t="str">
            <v>X</v>
          </cell>
          <cell r="CC971">
            <v>1</v>
          </cell>
        </row>
        <row r="972">
          <cell r="B972" t="str">
            <v>C2260090-01</v>
          </cell>
          <cell r="C972" t="str">
            <v>Deadwood Xtex</v>
          </cell>
          <cell r="D972" t="str">
            <v>Wareham</v>
          </cell>
          <cell r="E972">
            <v>0</v>
          </cell>
          <cell r="F972" t="str">
            <v>Miller</v>
          </cell>
          <cell r="G972" t="str">
            <v>-</v>
          </cell>
          <cell r="H972" t="str">
            <v>Madeleine</v>
          </cell>
          <cell r="I972" t="str">
            <v>PO611-6110000235 RV.1</v>
          </cell>
          <cell r="J972" t="str">
            <v>C-141</v>
          </cell>
          <cell r="M972">
            <v>1</v>
          </cell>
          <cell r="N972" t="str">
            <v>LMC311P</v>
          </cell>
          <cell r="O972">
            <v>143739</v>
          </cell>
          <cell r="P972" t="str">
            <v>PP</v>
          </cell>
          <cell r="Q972" t="str">
            <v>FLT</v>
          </cell>
          <cell r="R972" t="str">
            <v>CA</v>
          </cell>
          <cell r="S972" t="str">
            <v>N</v>
          </cell>
          <cell r="T972" t="str">
            <v>N</v>
          </cell>
          <cell r="U972">
            <v>41353</v>
          </cell>
          <cell r="V972">
            <v>41355</v>
          </cell>
          <cell r="W972">
            <v>41480</v>
          </cell>
          <cell r="X972">
            <v>41453</v>
          </cell>
          <cell r="Y972">
            <v>41353</v>
          </cell>
          <cell r="Z972">
            <v>41362</v>
          </cell>
          <cell r="AA972">
            <v>41362</v>
          </cell>
          <cell r="AB972">
            <v>41369</v>
          </cell>
          <cell r="AC972">
            <v>41341</v>
          </cell>
          <cell r="AD972">
            <v>41355</v>
          </cell>
          <cell r="AE972">
            <v>41386</v>
          </cell>
          <cell r="AF972">
            <v>41390</v>
          </cell>
          <cell r="AH972">
            <v>41423</v>
          </cell>
          <cell r="AI972" t="str">
            <v>-</v>
          </cell>
          <cell r="AJ972">
            <v>26</v>
          </cell>
          <cell r="AK972">
            <v>14</v>
          </cell>
          <cell r="AL972">
            <v>41353</v>
          </cell>
          <cell r="AM972">
            <v>41394</v>
          </cell>
          <cell r="AN972" t="str">
            <v>-</v>
          </cell>
          <cell r="AP972">
            <v>41395</v>
          </cell>
          <cell r="AQ972">
            <v>41401</v>
          </cell>
          <cell r="AR972">
            <v>41403</v>
          </cell>
          <cell r="AS972">
            <v>41416</v>
          </cell>
          <cell r="AT972" t="str">
            <v>FLT</v>
          </cell>
          <cell r="AV972">
            <v>41422</v>
          </cell>
          <cell r="AX972">
            <v>41423</v>
          </cell>
          <cell r="AY972">
            <v>41453</v>
          </cell>
          <cell r="AZ972">
            <v>98</v>
          </cell>
          <cell r="BA972">
            <v>48</v>
          </cell>
          <cell r="BB972" t="str">
            <v>Late</v>
          </cell>
          <cell r="BC972" t="str">
            <v>Late</v>
          </cell>
          <cell r="BD972" t="str">
            <v>FCA</v>
          </cell>
          <cell r="BE972" t="str">
            <v>Arvada</v>
          </cell>
          <cell r="BF972" t="str">
            <v>USA</v>
          </cell>
          <cell r="BH972" t="str">
            <v>DI</v>
          </cell>
          <cell r="BI972" t="str">
            <v>PPD&amp;ADD</v>
          </cell>
          <cell r="BJ972">
            <v>41362</v>
          </cell>
          <cell r="BK972">
            <v>41369</v>
          </cell>
          <cell r="BL972">
            <v>41376</v>
          </cell>
          <cell r="BM972">
            <v>41383</v>
          </cell>
          <cell r="BN972">
            <v>41467</v>
          </cell>
          <cell r="BO972">
            <v>41474</v>
          </cell>
          <cell r="BP972" t="str">
            <v>-</v>
          </cell>
          <cell r="BQ972" t="str">
            <v>-</v>
          </cell>
          <cell r="BR972" t="str">
            <v>-</v>
          </cell>
          <cell r="BS972" t="str">
            <v>-</v>
          </cell>
          <cell r="BT972" t="str">
            <v>-</v>
          </cell>
          <cell r="BU972">
            <v>41473</v>
          </cell>
          <cell r="BV972">
            <v>41473</v>
          </cell>
          <cell r="BZ972" t="str">
            <v>-</v>
          </cell>
          <cell r="CA972" t="str">
            <v>-</v>
          </cell>
          <cell r="CB972" t="str">
            <v>X</v>
          </cell>
          <cell r="CC972">
            <v>1</v>
          </cell>
        </row>
        <row r="973">
          <cell r="B973" t="str">
            <v>A2268854-01-02</v>
          </cell>
          <cell r="C973" t="str">
            <v>Delta Process / W&amp;T Offshore</v>
          </cell>
          <cell r="D973" t="str">
            <v>Wareham</v>
          </cell>
          <cell r="E973">
            <v>0</v>
          </cell>
          <cell r="F973" t="str">
            <v>Miller</v>
          </cell>
          <cell r="G973" t="str">
            <v>-</v>
          </cell>
          <cell r="H973" t="str">
            <v>Madeleine</v>
          </cell>
          <cell r="I973" t="str">
            <v>084861</v>
          </cell>
          <cell r="J973" t="str">
            <v>PBE-6370A/B</v>
          </cell>
          <cell r="M973">
            <v>2</v>
          </cell>
          <cell r="N973" t="str">
            <v>LMV806</v>
          </cell>
          <cell r="O973">
            <v>56688</v>
          </cell>
          <cell r="P973" t="str">
            <v>-</v>
          </cell>
          <cell r="Q973" t="str">
            <v>STD</v>
          </cell>
          <cell r="R973" t="str">
            <v>PB</v>
          </cell>
          <cell r="S973" t="str">
            <v>N</v>
          </cell>
          <cell r="T973" t="str">
            <v>N</v>
          </cell>
          <cell r="U973">
            <v>41376</v>
          </cell>
          <cell r="V973">
            <v>41379</v>
          </cell>
          <cell r="W973">
            <v>41445</v>
          </cell>
          <cell r="X973">
            <v>41445</v>
          </cell>
          <cell r="Y973">
            <v>41376</v>
          </cell>
          <cell r="Z973">
            <v>41386</v>
          </cell>
          <cell r="AA973">
            <v>41386</v>
          </cell>
          <cell r="AB973">
            <v>41386</v>
          </cell>
          <cell r="AC973">
            <v>41333</v>
          </cell>
          <cell r="AD973">
            <v>41347</v>
          </cell>
          <cell r="AE973">
            <v>41390</v>
          </cell>
          <cell r="AF973">
            <v>41393</v>
          </cell>
          <cell r="AH973">
            <v>41415</v>
          </cell>
          <cell r="AI973" t="str">
            <v>-</v>
          </cell>
          <cell r="AJ973">
            <v>11</v>
          </cell>
          <cell r="AK973">
            <v>9.4285714285714288</v>
          </cell>
          <cell r="AL973">
            <v>41376</v>
          </cell>
          <cell r="AP973">
            <v>41379</v>
          </cell>
          <cell r="AQ973">
            <v>41390</v>
          </cell>
          <cell r="AR973">
            <v>41390</v>
          </cell>
          <cell r="AS973">
            <v>41390</v>
          </cell>
          <cell r="AT973" t="str">
            <v>Boening</v>
          </cell>
          <cell r="AV973">
            <v>41393</v>
          </cell>
          <cell r="AX973">
            <v>41402</v>
          </cell>
          <cell r="AY973">
            <v>41444</v>
          </cell>
          <cell r="AZ973">
            <v>65</v>
          </cell>
          <cell r="BA973">
            <v>11</v>
          </cell>
          <cell r="BB973" t="str">
            <v>On-Time/Early</v>
          </cell>
          <cell r="BC973" t="str">
            <v>Late</v>
          </cell>
          <cell r="BJ973">
            <v>41386</v>
          </cell>
          <cell r="BK973">
            <v>41393</v>
          </cell>
          <cell r="BL973">
            <v>41395</v>
          </cell>
          <cell r="BM973">
            <v>41407</v>
          </cell>
          <cell r="BN973">
            <v>41459</v>
          </cell>
          <cell r="BO973">
            <v>41466</v>
          </cell>
          <cell r="BP973" t="str">
            <v>-</v>
          </cell>
          <cell r="BQ973" t="str">
            <v>-</v>
          </cell>
          <cell r="BR973" t="str">
            <v>-</v>
          </cell>
          <cell r="BS973" t="str">
            <v>-</v>
          </cell>
          <cell r="BT973" t="str">
            <v>-</v>
          </cell>
          <cell r="BU973">
            <v>41453</v>
          </cell>
          <cell r="BV973">
            <v>41453</v>
          </cell>
          <cell r="BZ973" t="str">
            <v>-</v>
          </cell>
          <cell r="CA973" t="str">
            <v>-</v>
          </cell>
          <cell r="CB973" t="str">
            <v>X</v>
          </cell>
          <cell r="CC973">
            <v>1</v>
          </cell>
        </row>
        <row r="974">
          <cell r="B974" t="str">
            <v>A2248032-01</v>
          </cell>
          <cell r="C974" t="str">
            <v>WESCO CHEVRON</v>
          </cell>
          <cell r="D974" t="str">
            <v>Kennedy</v>
          </cell>
          <cell r="E974">
            <v>0</v>
          </cell>
          <cell r="F974" t="str">
            <v>Miller</v>
          </cell>
          <cell r="G974" t="str">
            <v>-</v>
          </cell>
          <cell r="H974" t="str">
            <v>Madeleine</v>
          </cell>
          <cell r="I974" t="str">
            <v>0010186014-001</v>
          </cell>
          <cell r="J974" t="str">
            <v>P36114</v>
          </cell>
          <cell r="M974">
            <v>1</v>
          </cell>
          <cell r="N974" t="str">
            <v>LMV802Z</v>
          </cell>
          <cell r="O974">
            <v>15767</v>
          </cell>
          <cell r="P974" t="str">
            <v>-</v>
          </cell>
          <cell r="Q974" t="str">
            <v>FLT</v>
          </cell>
          <cell r="R974" t="str">
            <v>PA</v>
          </cell>
          <cell r="S974" t="str">
            <v>N</v>
          </cell>
          <cell r="T974" t="str">
            <v>N</v>
          </cell>
          <cell r="U974">
            <v>41324</v>
          </cell>
          <cell r="V974">
            <v>41325</v>
          </cell>
          <cell r="W974">
            <v>41438</v>
          </cell>
          <cell r="X974">
            <v>41438</v>
          </cell>
          <cell r="Y974">
            <v>41325</v>
          </cell>
          <cell r="Z974">
            <v>41332</v>
          </cell>
          <cell r="AA974">
            <v>41332</v>
          </cell>
          <cell r="AB974">
            <v>41332</v>
          </cell>
          <cell r="AC974">
            <v>41326</v>
          </cell>
          <cell r="AD974">
            <v>41340</v>
          </cell>
          <cell r="AE974">
            <v>41390</v>
          </cell>
          <cell r="AF974">
            <v>41393</v>
          </cell>
          <cell r="AH974">
            <v>41408</v>
          </cell>
          <cell r="AI974" t="str">
            <v>-</v>
          </cell>
          <cell r="AJ974">
            <v>49</v>
          </cell>
          <cell r="AK974">
            <v>16.142857142857142</v>
          </cell>
          <cell r="AL974">
            <v>41325</v>
          </cell>
          <cell r="AN974" t="str">
            <v>-</v>
          </cell>
          <cell r="AP974">
            <v>41325</v>
          </cell>
          <cell r="AR974">
            <v>41380</v>
          </cell>
          <cell r="AS974">
            <v>41382</v>
          </cell>
          <cell r="AT974" t="str">
            <v>Wareham</v>
          </cell>
          <cell r="AV974">
            <v>41382</v>
          </cell>
          <cell r="AX974">
            <v>41383</v>
          </cell>
          <cell r="AY974">
            <v>41416</v>
          </cell>
          <cell r="AZ974">
            <v>91</v>
          </cell>
          <cell r="BA974">
            <v>42</v>
          </cell>
          <cell r="BB974" t="str">
            <v>On-Time/Early</v>
          </cell>
          <cell r="BC974" t="str">
            <v/>
          </cell>
          <cell r="BD974" t="str">
            <v>EXW</v>
          </cell>
          <cell r="BE974" t="str">
            <v>ARVADA</v>
          </cell>
          <cell r="BF974" t="str">
            <v>USA</v>
          </cell>
          <cell r="BH974" t="str">
            <v>DL</v>
          </cell>
          <cell r="BJ974">
            <v>41332</v>
          </cell>
          <cell r="BK974">
            <v>41339</v>
          </cell>
          <cell r="BL974">
            <v>41339</v>
          </cell>
          <cell r="BM974">
            <v>41353</v>
          </cell>
          <cell r="BN974">
            <v>41452</v>
          </cell>
          <cell r="BO974">
            <v>41459</v>
          </cell>
          <cell r="BP974" t="str">
            <v>-</v>
          </cell>
          <cell r="BQ974" t="str">
            <v>-</v>
          </cell>
          <cell r="BR974" t="str">
            <v>-</v>
          </cell>
          <cell r="BS974" t="str">
            <v>-</v>
          </cell>
          <cell r="BT974" t="str">
            <v>-</v>
          </cell>
          <cell r="BU974">
            <v>41432</v>
          </cell>
          <cell r="BV974">
            <v>41432</v>
          </cell>
          <cell r="BZ974" t="str">
            <v>-</v>
          </cell>
          <cell r="CA974" t="str">
            <v>-</v>
          </cell>
          <cell r="CB974" t="str">
            <v>X</v>
          </cell>
          <cell r="CC974">
            <v>1</v>
          </cell>
        </row>
        <row r="975">
          <cell r="B975" t="str">
            <v>A2231898-01-02</v>
          </cell>
          <cell r="C975" t="str">
            <v>Ventech / KAR GROUP</v>
          </cell>
          <cell r="D975" t="str">
            <v>Wareham</v>
          </cell>
          <cell r="E975">
            <v>0</v>
          </cell>
          <cell r="F975" t="str">
            <v>Collins</v>
          </cell>
          <cell r="H975" t="str">
            <v>Heidi</v>
          </cell>
          <cell r="I975" t="str">
            <v>4653034-13-00013</v>
          </cell>
          <cell r="J975" t="str">
            <v>F-P-104A/B</v>
          </cell>
          <cell r="M975">
            <v>2</v>
          </cell>
          <cell r="N975" t="str">
            <v>LMV806</v>
          </cell>
          <cell r="O975">
            <v>80978</v>
          </cell>
          <cell r="P975" t="str">
            <v>PP</v>
          </cell>
          <cell r="Q975" t="str">
            <v>STD</v>
          </cell>
          <cell r="R975" t="str">
            <v>PC</v>
          </cell>
          <cell r="S975" t="str">
            <v>Y</v>
          </cell>
          <cell r="T975" t="str">
            <v>N</v>
          </cell>
          <cell r="U975">
            <v>41282</v>
          </cell>
          <cell r="V975">
            <v>41285</v>
          </cell>
          <cell r="W975">
            <v>41460</v>
          </cell>
          <cell r="X975">
            <v>41460</v>
          </cell>
          <cell r="Y975">
            <v>41283</v>
          </cell>
          <cell r="Z975">
            <v>41292</v>
          </cell>
          <cell r="AA975">
            <v>41292</v>
          </cell>
          <cell r="AB975">
            <v>41292</v>
          </cell>
          <cell r="AC975">
            <v>41348</v>
          </cell>
          <cell r="AD975">
            <v>41362</v>
          </cell>
          <cell r="AE975">
            <v>41391</v>
          </cell>
          <cell r="AF975">
            <v>41394</v>
          </cell>
          <cell r="AH975">
            <v>41430</v>
          </cell>
          <cell r="AI975" t="str">
            <v>-</v>
          </cell>
          <cell r="AJ975">
            <v>78</v>
          </cell>
          <cell r="AK975">
            <v>25</v>
          </cell>
          <cell r="AL975">
            <v>41283</v>
          </cell>
          <cell r="AP975">
            <v>41283</v>
          </cell>
          <cell r="AQ975">
            <v>41348</v>
          </cell>
          <cell r="AR975">
            <v>41348</v>
          </cell>
          <cell r="AS975">
            <v>41353</v>
          </cell>
          <cell r="AT975" t="str">
            <v>Setelin</v>
          </cell>
          <cell r="AV975">
            <v>41354</v>
          </cell>
          <cell r="AX975">
            <v>41368</v>
          </cell>
          <cell r="AY975">
            <v>41453</v>
          </cell>
          <cell r="AZ975">
            <v>168</v>
          </cell>
          <cell r="BA975">
            <v>50</v>
          </cell>
          <cell r="BB975" t="str">
            <v>On-Time/Early</v>
          </cell>
          <cell r="BC975" t="str">
            <v>On-Time/Early</v>
          </cell>
          <cell r="BD975" t="str">
            <v>FCA</v>
          </cell>
          <cell r="BE975" t="str">
            <v>arvada</v>
          </cell>
          <cell r="BF975" t="str">
            <v>Iraq</v>
          </cell>
          <cell r="BH975" t="str">
            <v>ppd add</v>
          </cell>
          <cell r="BJ975">
            <v>41292</v>
          </cell>
          <cell r="BK975">
            <v>41299</v>
          </cell>
          <cell r="BL975">
            <v>41308</v>
          </cell>
          <cell r="BM975">
            <v>41313</v>
          </cell>
          <cell r="BN975">
            <v>41474</v>
          </cell>
          <cell r="BO975">
            <v>41481</v>
          </cell>
          <cell r="BP975" t="str">
            <v>X</v>
          </cell>
          <cell r="BQ975" t="str">
            <v>X</v>
          </cell>
          <cell r="BR975">
            <v>41313</v>
          </cell>
          <cell r="BS975" t="str">
            <v>X</v>
          </cell>
          <cell r="BT975" t="str">
            <v>X</v>
          </cell>
          <cell r="BU975">
            <v>41474</v>
          </cell>
          <cell r="BV975">
            <v>41474</v>
          </cell>
          <cell r="BZ975" t="str">
            <v>X</v>
          </cell>
          <cell r="CA975" t="str">
            <v>X</v>
          </cell>
          <cell r="CB975" t="str">
            <v>X</v>
          </cell>
          <cell r="CC975">
            <v>1</v>
          </cell>
          <cell r="CD975" t="str">
            <v>FedEx Tracking: 5548 4401 9345</v>
          </cell>
        </row>
        <row r="976">
          <cell r="B976" t="str">
            <v>A2231898-03-04</v>
          </cell>
          <cell r="C976" t="str">
            <v>Ventech / KAR GROUP</v>
          </cell>
          <cell r="D976" t="str">
            <v>Wareham</v>
          </cell>
          <cell r="E976">
            <v>0</v>
          </cell>
          <cell r="F976" t="str">
            <v>Collins</v>
          </cell>
          <cell r="H976" t="str">
            <v>Heidi</v>
          </cell>
          <cell r="I976" t="str">
            <v>4653034-13-00013</v>
          </cell>
          <cell r="J976" t="str">
            <v>F-P-105A/B</v>
          </cell>
          <cell r="M976">
            <v>2</v>
          </cell>
          <cell r="N976" t="str">
            <v>LMV806</v>
          </cell>
          <cell r="O976">
            <v>80978</v>
          </cell>
          <cell r="P976" t="str">
            <v>PP</v>
          </cell>
          <cell r="Q976" t="str">
            <v>STD</v>
          </cell>
          <cell r="R976" t="str">
            <v>PC</v>
          </cell>
          <cell r="S976" t="str">
            <v>Y</v>
          </cell>
          <cell r="T976" t="str">
            <v>N</v>
          </cell>
          <cell r="U976">
            <v>41282</v>
          </cell>
          <cell r="V976">
            <v>41285</v>
          </cell>
          <cell r="W976">
            <v>41460</v>
          </cell>
          <cell r="X976">
            <v>41460</v>
          </cell>
          <cell r="Y976">
            <v>41283</v>
          </cell>
          <cell r="Z976">
            <v>41292</v>
          </cell>
          <cell r="AA976">
            <v>41292</v>
          </cell>
          <cell r="AB976">
            <v>41292</v>
          </cell>
          <cell r="AC976">
            <v>41348</v>
          </cell>
          <cell r="AD976">
            <v>41362</v>
          </cell>
          <cell r="AE976">
            <v>41391</v>
          </cell>
          <cell r="AF976">
            <v>41394</v>
          </cell>
          <cell r="AH976">
            <v>41430</v>
          </cell>
          <cell r="AI976" t="str">
            <v>-</v>
          </cell>
          <cell r="AJ976">
            <v>78</v>
          </cell>
          <cell r="AK976">
            <v>25</v>
          </cell>
          <cell r="AL976">
            <v>41283</v>
          </cell>
          <cell r="AP976">
            <v>41283</v>
          </cell>
          <cell r="AQ976">
            <v>41348</v>
          </cell>
          <cell r="AR976">
            <v>41348</v>
          </cell>
          <cell r="AS976">
            <v>41353</v>
          </cell>
          <cell r="AT976" t="str">
            <v>Setelin</v>
          </cell>
          <cell r="AV976">
            <v>41354</v>
          </cell>
          <cell r="AX976">
            <v>41369</v>
          </cell>
          <cell r="AY976">
            <v>41453</v>
          </cell>
          <cell r="AZ976">
            <v>168</v>
          </cell>
          <cell r="BA976">
            <v>50</v>
          </cell>
          <cell r="BB976" t="str">
            <v>On-Time/Early</v>
          </cell>
          <cell r="BC976" t="str">
            <v>On-Time/Early</v>
          </cell>
          <cell r="BD976" t="str">
            <v>FCA</v>
          </cell>
          <cell r="BE976" t="str">
            <v>arvada</v>
          </cell>
          <cell r="BF976" t="str">
            <v>Iraq</v>
          </cell>
          <cell r="BH976" t="str">
            <v>ppd add</v>
          </cell>
          <cell r="BJ976">
            <v>41292</v>
          </cell>
          <cell r="BK976">
            <v>41299</v>
          </cell>
          <cell r="BL976">
            <v>41308</v>
          </cell>
          <cell r="BM976">
            <v>41313</v>
          </cell>
          <cell r="BN976">
            <v>41474</v>
          </cell>
          <cell r="BO976">
            <v>41481</v>
          </cell>
          <cell r="BP976" t="str">
            <v>X</v>
          </cell>
          <cell r="BQ976" t="str">
            <v>X</v>
          </cell>
          <cell r="BR976">
            <v>41313</v>
          </cell>
          <cell r="BS976" t="str">
            <v>X</v>
          </cell>
          <cell r="BT976" t="str">
            <v>X</v>
          </cell>
          <cell r="BU976">
            <v>41474</v>
          </cell>
          <cell r="BV976">
            <v>41474</v>
          </cell>
          <cell r="BZ976" t="str">
            <v>X</v>
          </cell>
          <cell r="CA976" t="str">
            <v>X</v>
          </cell>
          <cell r="CB976" t="str">
            <v>X</v>
          </cell>
          <cell r="CC976">
            <v>1</v>
          </cell>
          <cell r="CD976" t="str">
            <v>FedEx Tracking: 5548 4401 9345</v>
          </cell>
        </row>
        <row r="977">
          <cell r="B977" t="str">
            <v>A2231898-05-06</v>
          </cell>
          <cell r="C977" t="str">
            <v>Ventech / KAR GROUP</v>
          </cell>
          <cell r="D977" t="str">
            <v>Wareham</v>
          </cell>
          <cell r="E977">
            <v>0</v>
          </cell>
          <cell r="F977" t="str">
            <v>Miller</v>
          </cell>
          <cell r="G977" t="str">
            <v>-</v>
          </cell>
          <cell r="H977" t="str">
            <v>Heidi</v>
          </cell>
          <cell r="I977" t="str">
            <v>4653034-13-00013</v>
          </cell>
          <cell r="J977" t="str">
            <v>F-P-106A/B</v>
          </cell>
          <cell r="M977">
            <v>2</v>
          </cell>
          <cell r="N977" t="str">
            <v>LMV322</v>
          </cell>
          <cell r="O977">
            <v>101742</v>
          </cell>
          <cell r="P977" t="str">
            <v>PP</v>
          </cell>
          <cell r="Q977" t="str">
            <v>STD</v>
          </cell>
          <cell r="R977" t="str">
            <v>PC</v>
          </cell>
          <cell r="S977" t="str">
            <v>Y</v>
          </cell>
          <cell r="T977" t="str">
            <v>N</v>
          </cell>
          <cell r="U977">
            <v>41282</v>
          </cell>
          <cell r="V977">
            <v>41285</v>
          </cell>
          <cell r="W977">
            <v>41460</v>
          </cell>
          <cell r="X977">
            <v>41460</v>
          </cell>
          <cell r="Y977">
            <v>41283</v>
          </cell>
          <cell r="Z977">
            <v>41292</v>
          </cell>
          <cell r="AA977">
            <v>41292</v>
          </cell>
          <cell r="AB977">
            <v>41292</v>
          </cell>
          <cell r="AC977">
            <v>41348</v>
          </cell>
          <cell r="AD977">
            <v>41362</v>
          </cell>
          <cell r="AE977">
            <v>41391</v>
          </cell>
          <cell r="AF977">
            <v>41394</v>
          </cell>
          <cell r="AH977">
            <v>41430</v>
          </cell>
          <cell r="AI977" t="str">
            <v>-</v>
          </cell>
          <cell r="AJ977">
            <v>78</v>
          </cell>
          <cell r="AK977">
            <v>25</v>
          </cell>
          <cell r="AL977">
            <v>41283</v>
          </cell>
          <cell r="AP977">
            <v>41283</v>
          </cell>
          <cell r="AQ977">
            <v>41348</v>
          </cell>
          <cell r="AR977">
            <v>41348</v>
          </cell>
          <cell r="AS977">
            <v>41353</v>
          </cell>
          <cell r="AT977" t="str">
            <v>Setelin</v>
          </cell>
          <cell r="AV977">
            <v>41354</v>
          </cell>
          <cell r="AX977">
            <v>41372</v>
          </cell>
          <cell r="AY977">
            <v>41453</v>
          </cell>
          <cell r="AZ977">
            <v>168</v>
          </cell>
          <cell r="BA977">
            <v>50</v>
          </cell>
          <cell r="BB977" t="str">
            <v>On-Time/Early</v>
          </cell>
          <cell r="BC977" t="str">
            <v>On-Time/Early</v>
          </cell>
          <cell r="BD977" t="str">
            <v>FCA</v>
          </cell>
          <cell r="BE977" t="str">
            <v>arvada</v>
          </cell>
          <cell r="BF977" t="str">
            <v>Iraq</v>
          </cell>
          <cell r="BH977" t="str">
            <v>ppd add</v>
          </cell>
          <cell r="BJ977">
            <v>41292</v>
          </cell>
          <cell r="BK977">
            <v>41299</v>
          </cell>
          <cell r="BL977">
            <v>41308</v>
          </cell>
          <cell r="BM977">
            <v>41313</v>
          </cell>
          <cell r="BN977">
            <v>41474</v>
          </cell>
          <cell r="BO977">
            <v>41481</v>
          </cell>
          <cell r="BP977" t="str">
            <v>X</v>
          </cell>
          <cell r="BQ977" t="str">
            <v>X</v>
          </cell>
          <cell r="BR977">
            <v>41313</v>
          </cell>
          <cell r="BS977" t="str">
            <v>X</v>
          </cell>
          <cell r="BT977" t="str">
            <v>X</v>
          </cell>
          <cell r="BU977">
            <v>41474</v>
          </cell>
          <cell r="BV977">
            <v>41474</v>
          </cell>
          <cell r="BZ977" t="str">
            <v>X</v>
          </cell>
          <cell r="CA977" t="str">
            <v>X</v>
          </cell>
          <cell r="CB977" t="str">
            <v>X</v>
          </cell>
          <cell r="CC977">
            <v>1</v>
          </cell>
          <cell r="CD977" t="str">
            <v>FedEx Tracking: 5548 4401 9345</v>
          </cell>
        </row>
        <row r="978">
          <cell r="B978" t="str">
            <v>A2268988-01</v>
          </cell>
          <cell r="C978" t="str">
            <v>Citgo</v>
          </cell>
          <cell r="D978" t="str">
            <v>Kennedy</v>
          </cell>
          <cell r="E978">
            <v>0</v>
          </cell>
          <cell r="F978" t="str">
            <v>Miller</v>
          </cell>
          <cell r="G978" t="str">
            <v>-</v>
          </cell>
          <cell r="H978" t="str">
            <v>Madeleine</v>
          </cell>
          <cell r="I978" t="str">
            <v>450343426</v>
          </cell>
          <cell r="J978" t="str">
            <v>041-P-008A</v>
          </cell>
          <cell r="K978" t="str">
            <v>118077-2</v>
          </cell>
          <cell r="M978">
            <v>1</v>
          </cell>
          <cell r="N978" t="str">
            <v>LMV322</v>
          </cell>
          <cell r="O978">
            <v>23372</v>
          </cell>
          <cell r="P978" t="str">
            <v>-</v>
          </cell>
          <cell r="Q978" t="str">
            <v>FLT</v>
          </cell>
          <cell r="R978" t="str">
            <v>P8</v>
          </cell>
          <cell r="S978" t="str">
            <v>N</v>
          </cell>
          <cell r="T978" t="str">
            <v>Y</v>
          </cell>
          <cell r="U978">
            <v>41379</v>
          </cell>
          <cell r="V978">
            <v>41379</v>
          </cell>
          <cell r="W978">
            <v>41439</v>
          </cell>
          <cell r="X978">
            <v>41439</v>
          </cell>
          <cell r="Y978">
            <v>41379</v>
          </cell>
          <cell r="Z978">
            <v>41386</v>
          </cell>
          <cell r="AA978">
            <v>41386</v>
          </cell>
          <cell r="AB978">
            <v>41383</v>
          </cell>
          <cell r="AC978">
            <v>41439</v>
          </cell>
          <cell r="AD978">
            <v>41439</v>
          </cell>
          <cell r="AE978">
            <v>41393</v>
          </cell>
          <cell r="AF978">
            <v>41395</v>
          </cell>
          <cell r="AH978">
            <v>41409</v>
          </cell>
          <cell r="AI978" t="str">
            <v>-</v>
          </cell>
          <cell r="AJ978">
            <v>13</v>
          </cell>
          <cell r="AK978">
            <v>8.5714285714285712</v>
          </cell>
          <cell r="AL978">
            <v>41379</v>
          </cell>
          <cell r="AM978" t="str">
            <v>-</v>
          </cell>
          <cell r="AN978" t="str">
            <v>-</v>
          </cell>
          <cell r="AP978">
            <v>41379</v>
          </cell>
          <cell r="AR978">
            <v>41381</v>
          </cell>
          <cell r="AS978">
            <v>41381</v>
          </cell>
          <cell r="AT978" t="str">
            <v>Boening</v>
          </cell>
          <cell r="AV978">
            <v>41382</v>
          </cell>
          <cell r="AX978">
            <v>41382</v>
          </cell>
          <cell r="AY978">
            <v>41431</v>
          </cell>
          <cell r="BA978">
            <v>4</v>
          </cell>
          <cell r="BB978" t="str">
            <v>On-Time/Early</v>
          </cell>
          <cell r="BD978" t="str">
            <v>FCA</v>
          </cell>
          <cell r="BE978" t="str">
            <v>Arvada</v>
          </cell>
          <cell r="BF978" t="str">
            <v>USA</v>
          </cell>
          <cell r="BH978" t="str">
            <v>DI</v>
          </cell>
          <cell r="BJ978">
            <v>41386</v>
          </cell>
          <cell r="BK978">
            <v>41393</v>
          </cell>
          <cell r="BL978">
            <v>41385</v>
          </cell>
          <cell r="BM978">
            <v>41407</v>
          </cell>
          <cell r="BN978">
            <v>41453</v>
          </cell>
          <cell r="BO978">
            <v>41460</v>
          </cell>
          <cell r="BP978" t="str">
            <v>-</v>
          </cell>
          <cell r="BQ978" t="str">
            <v>-</v>
          </cell>
          <cell r="BR978" t="str">
            <v>-</v>
          </cell>
          <cell r="BS978" t="str">
            <v>-</v>
          </cell>
          <cell r="BT978" t="str">
            <v>-</v>
          </cell>
          <cell r="BU978">
            <v>41444</v>
          </cell>
          <cell r="BV978">
            <v>41445</v>
          </cell>
          <cell r="BZ978" t="str">
            <v>-</v>
          </cell>
          <cell r="CA978" t="str">
            <v>-</v>
          </cell>
          <cell r="CB978" t="str">
            <v>CN/ALD</v>
          </cell>
          <cell r="CC978" t="str">
            <v>CN/ALD</v>
          </cell>
        </row>
        <row r="979">
          <cell r="B979" t="str">
            <v>C2149074-01,02-03</v>
          </cell>
          <cell r="C979" t="str">
            <v>Bechtel - Sabine Pass</v>
          </cell>
          <cell r="D979" t="str">
            <v>da Silva</v>
          </cell>
          <cell r="E979">
            <v>0</v>
          </cell>
          <cell r="F979" t="str">
            <v>Lindeman</v>
          </cell>
          <cell r="H979" t="str">
            <v>Melissa</v>
          </cell>
          <cell r="I979" t="str">
            <v>25697-140-POA-MCCS-00002</v>
          </cell>
          <cell r="J979" t="str">
            <v>11C-1301, 
12C-1301,
 11C-1301W</v>
          </cell>
          <cell r="K979">
            <v>0</v>
          </cell>
          <cell r="M979">
            <v>3</v>
          </cell>
          <cell r="N979" t="str">
            <v>LF2230</v>
          </cell>
          <cell r="O979">
            <v>5913978.2400000002</v>
          </cell>
          <cell r="P979">
            <v>0</v>
          </cell>
          <cell r="Q979" t="str">
            <v>CPX</v>
          </cell>
          <cell r="R979" t="str">
            <v>Pinn/API</v>
          </cell>
          <cell r="S979" t="str">
            <v>Y</v>
          </cell>
          <cell r="T979" t="str">
            <v>N</v>
          </cell>
          <cell r="U979">
            <v>41039</v>
          </cell>
          <cell r="V979">
            <v>41067</v>
          </cell>
          <cell r="W979">
            <v>41592</v>
          </cell>
          <cell r="X979">
            <v>41649</v>
          </cell>
          <cell r="Y979">
            <v>0</v>
          </cell>
          <cell r="Z979">
            <v>41074</v>
          </cell>
          <cell r="AA979">
            <v>41074</v>
          </cell>
          <cell r="AB979">
            <v>41081</v>
          </cell>
          <cell r="AC979">
            <v>41369</v>
          </cell>
          <cell r="AD979">
            <v>41397</v>
          </cell>
          <cell r="AE979">
            <v>41382</v>
          </cell>
          <cell r="AF979">
            <v>41396</v>
          </cell>
          <cell r="AG979">
            <v>0</v>
          </cell>
          <cell r="AH979">
            <v>41619</v>
          </cell>
          <cell r="AI979">
            <v>41495</v>
          </cell>
          <cell r="AJ979">
            <v>236</v>
          </cell>
          <cell r="AK979">
            <v>83.142857142857139</v>
          </cell>
          <cell r="AP979" t="str">
            <v>X</v>
          </cell>
          <cell r="AV979">
            <v>41403</v>
          </cell>
          <cell r="AX979">
            <v>41429</v>
          </cell>
          <cell r="AY979">
            <v>41669</v>
          </cell>
          <cell r="AZ979">
            <v>602</v>
          </cell>
          <cell r="BA979">
            <v>241</v>
          </cell>
          <cell r="BB979" t="str">
            <v>Late</v>
          </cell>
          <cell r="BC979" t="str">
            <v/>
          </cell>
          <cell r="BD979" t="str">
            <v>FCA</v>
          </cell>
          <cell r="BE979" t="str">
            <v>Arvada</v>
          </cell>
          <cell r="BF979" t="str">
            <v>USA</v>
          </cell>
          <cell r="BG979">
            <v>0</v>
          </cell>
          <cell r="BH979" t="str">
            <v>SI</v>
          </cell>
          <cell r="BJ979">
            <v>41074</v>
          </cell>
          <cell r="BK979">
            <v>41081</v>
          </cell>
          <cell r="BL979">
            <v>41109</v>
          </cell>
          <cell r="BM979">
            <v>41095</v>
          </cell>
          <cell r="BN979">
            <v>41691</v>
          </cell>
          <cell r="BO979">
            <v>41698</v>
          </cell>
          <cell r="BP979" t="str">
            <v>X</v>
          </cell>
          <cell r="BQ979" t="str">
            <v>X</v>
          </cell>
          <cell r="BR979" t="str">
            <v>7/11/2012;
7/19/2013</v>
          </cell>
          <cell r="BS979">
            <v>41109</v>
          </cell>
          <cell r="BT979">
            <v>41408</v>
          </cell>
          <cell r="BU979">
            <v>105</v>
          </cell>
          <cell r="BV979">
            <v>98</v>
          </cell>
          <cell r="CA979">
            <v>41618</v>
          </cell>
          <cell r="CC979">
            <v>1</v>
          </cell>
          <cell r="CD979" t="str">
            <v>Elec FD submitted to Bechtel 03/14/2014</v>
          </cell>
        </row>
        <row r="980">
          <cell r="B980" t="str">
            <v>C2264623-01</v>
          </cell>
          <cell r="C980" t="str">
            <v>EPC</v>
          </cell>
          <cell r="D980" t="str">
            <v>Gonzales</v>
          </cell>
          <cell r="E980">
            <v>0</v>
          </cell>
          <cell r="F980" t="str">
            <v>Rossmiller</v>
          </cell>
          <cell r="H980" t="str">
            <v>Michelle</v>
          </cell>
          <cell r="I980" t="str">
            <v>3791105907</v>
          </cell>
          <cell r="J980" t="str">
            <v>J379</v>
          </cell>
          <cell r="K980" t="str">
            <v>SC13111</v>
          </cell>
          <cell r="M980">
            <v>1</v>
          </cell>
          <cell r="N980" t="str">
            <v>LMC311P</v>
          </cell>
          <cell r="O980">
            <v>148481</v>
          </cell>
          <cell r="P980" t="str">
            <v>-</v>
          </cell>
          <cell r="Q980" t="str">
            <v>MCPX</v>
          </cell>
          <cell r="R980" t="str">
            <v>CB</v>
          </cell>
          <cell r="S980" t="str">
            <v>N</v>
          </cell>
          <cell r="T980" t="str">
            <v>N</v>
          </cell>
          <cell r="U980">
            <v>41366</v>
          </cell>
          <cell r="V980">
            <v>41367</v>
          </cell>
          <cell r="W980">
            <v>41463</v>
          </cell>
          <cell r="X980">
            <v>41463</v>
          </cell>
          <cell r="Y980">
            <v>41366</v>
          </cell>
          <cell r="Z980">
            <v>41374</v>
          </cell>
          <cell r="AA980">
            <v>41374</v>
          </cell>
          <cell r="AB980">
            <v>41381</v>
          </cell>
          <cell r="AC980">
            <v>41351</v>
          </cell>
          <cell r="AD980">
            <v>41365</v>
          </cell>
          <cell r="AE980">
            <v>41392</v>
          </cell>
          <cell r="AF980">
            <v>41396</v>
          </cell>
          <cell r="AH980">
            <v>41433</v>
          </cell>
          <cell r="AI980" t="str">
            <v>-</v>
          </cell>
          <cell r="AJ980">
            <v>22</v>
          </cell>
          <cell r="AK980">
            <v>13.714285714285714</v>
          </cell>
          <cell r="AL980">
            <v>41366</v>
          </cell>
          <cell r="AM980">
            <v>41368</v>
          </cell>
          <cell r="AN980" t="str">
            <v>-</v>
          </cell>
          <cell r="AO980">
            <v>41372</v>
          </cell>
          <cell r="AP980">
            <v>41380</v>
          </cell>
          <cell r="AQ980">
            <v>41372</v>
          </cell>
          <cell r="AR980">
            <v>41387</v>
          </cell>
          <cell r="AS980">
            <v>41396</v>
          </cell>
          <cell r="AT980" t="str">
            <v>Peters</v>
          </cell>
          <cell r="AV980">
            <v>41397</v>
          </cell>
          <cell r="AX980">
            <v>41409</v>
          </cell>
          <cell r="AY980">
            <v>41451</v>
          </cell>
          <cell r="AZ980">
            <v>84</v>
          </cell>
          <cell r="BA980">
            <v>23</v>
          </cell>
          <cell r="BB980" t="str">
            <v>Late</v>
          </cell>
          <cell r="BC980" t="str">
            <v>Late</v>
          </cell>
          <cell r="BD980" t="str">
            <v>FCA</v>
          </cell>
          <cell r="BE980" t="str">
            <v>ARVADA</v>
          </cell>
          <cell r="BF980" t="str">
            <v>USA</v>
          </cell>
          <cell r="BH980" t="str">
            <v>DI</v>
          </cell>
          <cell r="BJ980">
            <v>41374</v>
          </cell>
          <cell r="BK980">
            <v>41381</v>
          </cell>
          <cell r="BL980">
            <v>41397</v>
          </cell>
          <cell r="BM980">
            <v>41395</v>
          </cell>
          <cell r="BN980">
            <v>41477</v>
          </cell>
          <cell r="BO980">
            <v>41484</v>
          </cell>
          <cell r="BP980" t="str">
            <v>X</v>
          </cell>
          <cell r="BQ980">
            <v>41372</v>
          </cell>
          <cell r="BR980">
            <v>41380</v>
          </cell>
          <cell r="BS980" t="str">
            <v>-</v>
          </cell>
          <cell r="BT980" t="str">
            <v>X</v>
          </cell>
          <cell r="BU980">
            <v>41457</v>
          </cell>
          <cell r="BV980">
            <v>41458</v>
          </cell>
          <cell r="BZ980">
            <v>41382</v>
          </cell>
          <cell r="CA980" t="str">
            <v>-</v>
          </cell>
          <cell r="CB980" t="str">
            <v>X</v>
          </cell>
          <cell r="CC980">
            <v>1</v>
          </cell>
          <cell r="CD980" t="str">
            <v>FD &amp; AM has been submitted</v>
          </cell>
        </row>
        <row r="981">
          <cell r="B981" t="str">
            <v>A2273453-01-02</v>
          </cell>
          <cell r="C981" t="str">
            <v>Shanghai Xuanpei / Quingdao Lidong</v>
          </cell>
          <cell r="D981" t="str">
            <v>Kennedy</v>
          </cell>
          <cell r="E981">
            <v>0</v>
          </cell>
          <cell r="F981" t="str">
            <v>-</v>
          </cell>
          <cell r="H981" t="str">
            <v>Madeleine</v>
          </cell>
          <cell r="I981" t="str">
            <v>2013-0413</v>
          </cell>
          <cell r="J981" t="str">
            <v>107G-101A/B</v>
          </cell>
          <cell r="K981" t="str">
            <v>117446-2</v>
          </cell>
          <cell r="M981">
            <v>2</v>
          </cell>
          <cell r="N981" t="str">
            <v>CONV</v>
          </cell>
          <cell r="O981">
            <v>20864.650000000001</v>
          </cell>
          <cell r="P981" t="str">
            <v>-</v>
          </cell>
          <cell r="Q981" t="str">
            <v>FLT</v>
          </cell>
          <cell r="R981" t="str">
            <v>P8</v>
          </cell>
          <cell r="S981" t="str">
            <v>N</v>
          </cell>
          <cell r="T981" t="str">
            <v>Y</v>
          </cell>
          <cell r="U981">
            <v>41389</v>
          </cell>
          <cell r="V981">
            <v>41389</v>
          </cell>
          <cell r="W981">
            <v>41437</v>
          </cell>
          <cell r="X981">
            <v>41437</v>
          </cell>
          <cell r="Y981">
            <v>41389</v>
          </cell>
          <cell r="Z981">
            <v>41396</v>
          </cell>
          <cell r="AA981">
            <v>41396</v>
          </cell>
          <cell r="AB981">
            <v>41393</v>
          </cell>
          <cell r="AC981">
            <v>41437</v>
          </cell>
          <cell r="AD981">
            <v>41437</v>
          </cell>
          <cell r="AE981">
            <v>41395</v>
          </cell>
          <cell r="AF981">
            <v>41397</v>
          </cell>
          <cell r="AH981">
            <v>41407</v>
          </cell>
          <cell r="AI981" t="str">
            <v>-</v>
          </cell>
          <cell r="AJ981">
            <v>7</v>
          </cell>
          <cell r="AK981">
            <v>6.8571428571428568</v>
          </cell>
          <cell r="AL981">
            <v>41389</v>
          </cell>
          <cell r="AM981" t="str">
            <v>-</v>
          </cell>
          <cell r="AN981" t="str">
            <v>-</v>
          </cell>
          <cell r="AO981" t="str">
            <v>-</v>
          </cell>
          <cell r="AP981" t="str">
            <v>-</v>
          </cell>
          <cell r="AR981" t="str">
            <v>-</v>
          </cell>
          <cell r="AS981" t="str">
            <v>-</v>
          </cell>
          <cell r="AT981" t="str">
            <v>-</v>
          </cell>
          <cell r="AV981">
            <v>41397</v>
          </cell>
          <cell r="AX981">
            <v>41398</v>
          </cell>
          <cell r="AY981">
            <v>41439</v>
          </cell>
          <cell r="AZ981">
            <v>50</v>
          </cell>
          <cell r="BA981">
            <v>7</v>
          </cell>
          <cell r="BB981" t="str">
            <v>On-Time/Early</v>
          </cell>
          <cell r="BC981" t="str">
            <v/>
          </cell>
          <cell r="BD981" t="str">
            <v>EXW</v>
          </cell>
          <cell r="BE981" t="str">
            <v>Arvada</v>
          </cell>
          <cell r="BF981" t="str">
            <v>China</v>
          </cell>
          <cell r="BH981" t="str">
            <v>PPD ADD</v>
          </cell>
          <cell r="BJ981">
            <v>41396</v>
          </cell>
          <cell r="BK981">
            <v>41403</v>
          </cell>
          <cell r="BL981">
            <v>41395</v>
          </cell>
          <cell r="BM981">
            <v>41417</v>
          </cell>
          <cell r="BN981">
            <v>41451</v>
          </cell>
          <cell r="BO981">
            <v>41458</v>
          </cell>
          <cell r="BP981" t="str">
            <v>X</v>
          </cell>
          <cell r="BQ981" t="str">
            <v>X</v>
          </cell>
          <cell r="BR981" t="str">
            <v>-</v>
          </cell>
          <cell r="BS981" t="str">
            <v>X</v>
          </cell>
          <cell r="BT981" t="str">
            <v>X</v>
          </cell>
          <cell r="BU981">
            <v>41453</v>
          </cell>
          <cell r="BV981" t="str">
            <v>X</v>
          </cell>
          <cell r="BZ981" t="str">
            <v>X</v>
          </cell>
          <cell r="CA981" t="str">
            <v>X</v>
          </cell>
          <cell r="CB981" t="str">
            <v>X</v>
          </cell>
          <cell r="CC981">
            <v>1</v>
          </cell>
        </row>
        <row r="982">
          <cell r="B982" t="str">
            <v>A2254615-01</v>
          </cell>
          <cell r="C982" t="str">
            <v>Chevron North America</v>
          </cell>
          <cell r="D982" t="str">
            <v>Kennedy</v>
          </cell>
          <cell r="F982" t="str">
            <v>Miller</v>
          </cell>
          <cell r="G982" t="str">
            <v>-</v>
          </cell>
          <cell r="H982" t="str">
            <v>Kursten</v>
          </cell>
          <cell r="I982" t="str">
            <v>DJGM02253001</v>
          </cell>
          <cell r="J982" t="str">
            <v>PBA-1070</v>
          </cell>
          <cell r="M982">
            <v>1</v>
          </cell>
          <cell r="N982" t="str">
            <v>LMV311Z</v>
          </cell>
          <cell r="O982">
            <v>106707</v>
          </cell>
          <cell r="P982" t="str">
            <v>N</v>
          </cell>
          <cell r="Q982" t="str">
            <v>STD</v>
          </cell>
          <cell r="R982" t="str">
            <v>PB</v>
          </cell>
          <cell r="S982" t="str">
            <v>N</v>
          </cell>
          <cell r="T982" t="str">
            <v>N</v>
          </cell>
          <cell r="U982">
            <v>41340</v>
          </cell>
          <cell r="V982">
            <v>41341</v>
          </cell>
          <cell r="W982">
            <v>41449</v>
          </cell>
          <cell r="X982">
            <v>41547</v>
          </cell>
          <cell r="Y982">
            <v>41340</v>
          </cell>
          <cell r="Z982">
            <v>41348</v>
          </cell>
          <cell r="AA982">
            <v>41348</v>
          </cell>
          <cell r="AB982">
            <v>41348</v>
          </cell>
          <cell r="AC982">
            <v>41435</v>
          </cell>
          <cell r="AD982">
            <v>41449</v>
          </cell>
          <cell r="AE982">
            <v>41394</v>
          </cell>
          <cell r="AF982">
            <v>41397</v>
          </cell>
          <cell r="AH982">
            <v>41517</v>
          </cell>
          <cell r="AI982" t="str">
            <v>-</v>
          </cell>
          <cell r="AJ982">
            <v>41</v>
          </cell>
          <cell r="AK982">
            <v>29.428571428571427</v>
          </cell>
          <cell r="AL982">
            <v>41340</v>
          </cell>
          <cell r="AM982">
            <v>41344</v>
          </cell>
          <cell r="AN982" t="str">
            <v>-</v>
          </cell>
          <cell r="AO982">
            <v>41346</v>
          </cell>
          <cell r="AP982">
            <v>41345</v>
          </cell>
          <cell r="AQ982">
            <v>41351</v>
          </cell>
          <cell r="AR982">
            <v>41351</v>
          </cell>
          <cell r="AS982">
            <v>41352</v>
          </cell>
          <cell r="AT982" t="str">
            <v>Parks</v>
          </cell>
          <cell r="AV982">
            <v>41352</v>
          </cell>
          <cell r="AX982">
            <v>41367</v>
          </cell>
          <cell r="AY982">
            <v>41515</v>
          </cell>
          <cell r="AZ982">
            <v>174</v>
          </cell>
          <cell r="BA982">
            <v>8</v>
          </cell>
          <cell r="BB982" t="str">
            <v>On-Time/Early</v>
          </cell>
          <cell r="BC982" t="str">
            <v>On-Time/Early</v>
          </cell>
          <cell r="BD982" t="str">
            <v>FCA</v>
          </cell>
          <cell r="BE982" t="str">
            <v>Arvada</v>
          </cell>
          <cell r="BF982" t="str">
            <v>USA</v>
          </cell>
          <cell r="BH982" t="str">
            <v>DI</v>
          </cell>
          <cell r="BJ982">
            <v>41348</v>
          </cell>
          <cell r="BK982">
            <v>41355</v>
          </cell>
          <cell r="BL982">
            <v>41357</v>
          </cell>
          <cell r="BM982">
            <v>41369</v>
          </cell>
          <cell r="BN982">
            <v>41561</v>
          </cell>
          <cell r="BO982">
            <v>41568</v>
          </cell>
          <cell r="BP982" t="str">
            <v>-</v>
          </cell>
          <cell r="BQ982" t="str">
            <v>-</v>
          </cell>
          <cell r="BR982" t="str">
            <v>X</v>
          </cell>
          <cell r="BS982" t="str">
            <v>-</v>
          </cell>
          <cell r="BT982" t="str">
            <v>-</v>
          </cell>
          <cell r="BU982" t="str">
            <v>x</v>
          </cell>
          <cell r="BV982" t="str">
            <v>x</v>
          </cell>
          <cell r="CB982" t="str">
            <v>X</v>
          </cell>
          <cell r="CC982">
            <v>1</v>
          </cell>
        </row>
        <row r="983">
          <cell r="B983" t="str">
            <v>C2023338-03-04</v>
          </cell>
          <cell r="C983" t="str">
            <v>Bechtel APLNG</v>
          </cell>
          <cell r="D983" t="str">
            <v>Jones</v>
          </cell>
          <cell r="E983">
            <v>0</v>
          </cell>
          <cell r="F983" t="str">
            <v>Schumacher</v>
          </cell>
          <cell r="H983" t="str">
            <v>Melissa</v>
          </cell>
          <cell r="I983" t="str">
            <v>25605-140-POA-MCCS-00002 Rev. 1</v>
          </cell>
          <cell r="J983" t="str">
            <v>2C-1301A/B</v>
          </cell>
          <cell r="M983">
            <v>2</v>
          </cell>
          <cell r="N983" t="str">
            <v>LF2230</v>
          </cell>
          <cell r="O983">
            <v>6161903.7000000002</v>
          </cell>
          <cell r="Q983" t="str">
            <v>CPX</v>
          </cell>
          <cell r="R983" t="str">
            <v>Pinn/API</v>
          </cell>
          <cell r="S983" t="str">
            <v>Y</v>
          </cell>
          <cell r="T983" t="str">
            <v>N</v>
          </cell>
          <cell r="V983">
            <v>40955</v>
          </cell>
          <cell r="W983">
            <v>41593</v>
          </cell>
          <cell r="X983">
            <v>41628</v>
          </cell>
          <cell r="Y983">
            <v>0</v>
          </cell>
          <cell r="Z983">
            <v>40962</v>
          </cell>
          <cell r="AA983">
            <v>40962</v>
          </cell>
          <cell r="AB983">
            <v>40969</v>
          </cell>
          <cell r="AC983">
            <v>41348</v>
          </cell>
          <cell r="AD983">
            <v>41376</v>
          </cell>
          <cell r="AE983">
            <v>41383</v>
          </cell>
          <cell r="AF983">
            <v>41397</v>
          </cell>
          <cell r="AH983">
            <v>41598</v>
          </cell>
          <cell r="AI983">
            <v>41474</v>
          </cell>
          <cell r="AJ983">
            <v>317</v>
          </cell>
          <cell r="AK983">
            <v>96.142857142857139</v>
          </cell>
          <cell r="AV983">
            <v>41200</v>
          </cell>
          <cell r="AX983">
            <v>41215</v>
          </cell>
          <cell r="AY983">
            <v>41627</v>
          </cell>
          <cell r="AZ983">
            <v>672</v>
          </cell>
          <cell r="BA983">
            <v>176</v>
          </cell>
          <cell r="BB983" t="str">
            <v>On-Time/Early</v>
          </cell>
          <cell r="BC983" t="str">
            <v/>
          </cell>
          <cell r="BD983" t="str">
            <v>FCA</v>
          </cell>
          <cell r="BE983" t="str">
            <v>ARVADA</v>
          </cell>
          <cell r="BF983" t="str">
            <v>USA</v>
          </cell>
          <cell r="BG983" t="str">
            <v>EAR99</v>
          </cell>
          <cell r="BH983" t="str">
            <v>SI</v>
          </cell>
          <cell r="BI983" t="str">
            <v>INCO TERMS 2000</v>
          </cell>
          <cell r="BJ983">
            <v>40962</v>
          </cell>
          <cell r="BK983">
            <v>40969</v>
          </cell>
          <cell r="BL983">
            <v>40997</v>
          </cell>
          <cell r="BM983">
            <v>40983</v>
          </cell>
          <cell r="BN983">
            <v>41670</v>
          </cell>
          <cell r="BO983">
            <v>41677</v>
          </cell>
          <cell r="BP983" t="str">
            <v>X</v>
          </cell>
          <cell r="BQ983" t="str">
            <v>X</v>
          </cell>
          <cell r="BR983" t="str">
            <v>9/30/2011;
10/11/2011</v>
          </cell>
          <cell r="BS983">
            <v>40812</v>
          </cell>
          <cell r="BT983">
            <v>40821</v>
          </cell>
          <cell r="BU983">
            <v>126</v>
          </cell>
          <cell r="BV983">
            <v>119</v>
          </cell>
          <cell r="BZ983">
            <v>41534</v>
          </cell>
          <cell r="CA983">
            <v>41065</v>
          </cell>
          <cell r="CC983">
            <v>0.65</v>
          </cell>
          <cell r="CD983" t="str">
            <v>Working docs w/ PM and customer (Unit 5 added to order)</v>
          </cell>
        </row>
        <row r="984">
          <cell r="B984" t="str">
            <v>C2023338-03-04</v>
          </cell>
          <cell r="C984" t="str">
            <v>Bechtel APLNG KIT</v>
          </cell>
          <cell r="D984" t="str">
            <v>Jones</v>
          </cell>
          <cell r="E984">
            <v>0</v>
          </cell>
          <cell r="F984" t="str">
            <v>Schumacher</v>
          </cell>
          <cell r="H984" t="str">
            <v>Melissa</v>
          </cell>
          <cell r="I984" t="str">
            <v>25605-140-POA-MCCS-00002 Rev. 1</v>
          </cell>
          <cell r="J984" t="str">
            <v>2C-1301A/B</v>
          </cell>
          <cell r="M984">
            <v>0</v>
          </cell>
          <cell r="N984" t="str">
            <v>LF2230</v>
          </cell>
          <cell r="O984">
            <v>0</v>
          </cell>
          <cell r="Q984" t="str">
            <v>CPX</v>
          </cell>
          <cell r="R984" t="str">
            <v>Pinn/API</v>
          </cell>
          <cell r="S984" t="str">
            <v>Y</v>
          </cell>
          <cell r="T984" t="str">
            <v>N</v>
          </cell>
          <cell r="V984">
            <v>40955</v>
          </cell>
          <cell r="W984">
            <v>41593</v>
          </cell>
          <cell r="X984">
            <v>41628</v>
          </cell>
          <cell r="Y984">
            <v>0</v>
          </cell>
          <cell r="Z984">
            <v>40962</v>
          </cell>
          <cell r="AA984">
            <v>40962</v>
          </cell>
          <cell r="AB984">
            <v>40969</v>
          </cell>
          <cell r="AC984">
            <v>41348</v>
          </cell>
          <cell r="AD984">
            <v>41376</v>
          </cell>
          <cell r="AE984">
            <v>41383</v>
          </cell>
          <cell r="AF984">
            <v>41397</v>
          </cell>
          <cell r="AH984">
            <v>41598</v>
          </cell>
          <cell r="AI984">
            <v>41474</v>
          </cell>
          <cell r="AJ984">
            <v>317</v>
          </cell>
          <cell r="AK984">
            <v>96.142857142857139</v>
          </cell>
          <cell r="AP984" t="str">
            <v>X</v>
          </cell>
          <cell r="AQ984" t="str">
            <v>X</v>
          </cell>
          <cell r="AV984">
            <v>41200</v>
          </cell>
          <cell r="AW984">
            <v>41389</v>
          </cell>
          <cell r="AX984">
            <v>41390</v>
          </cell>
          <cell r="AY984">
            <v>41627</v>
          </cell>
          <cell r="AZ984">
            <v>672</v>
          </cell>
          <cell r="BA984">
            <v>176</v>
          </cell>
          <cell r="BB984" t="str">
            <v>On-Time/Early</v>
          </cell>
          <cell r="BC984" t="str">
            <v>Late</v>
          </cell>
          <cell r="BD984" t="str">
            <v>FCA</v>
          </cell>
          <cell r="BE984" t="str">
            <v>ARVADA</v>
          </cell>
          <cell r="BF984" t="str">
            <v>USA</v>
          </cell>
          <cell r="BG984" t="str">
            <v>EAR99</v>
          </cell>
          <cell r="BH984" t="str">
            <v>SI</v>
          </cell>
          <cell r="BI984" t="str">
            <v>INCO TERMS 2000</v>
          </cell>
          <cell r="BJ984">
            <v>40962</v>
          </cell>
          <cell r="BK984">
            <v>40969</v>
          </cell>
          <cell r="BL984">
            <v>40997</v>
          </cell>
          <cell r="BM984">
            <v>40983</v>
          </cell>
          <cell r="BN984">
            <v>41670</v>
          </cell>
          <cell r="BO984">
            <v>41677</v>
          </cell>
          <cell r="BP984" t="str">
            <v>X</v>
          </cell>
          <cell r="BQ984" t="str">
            <v>X</v>
          </cell>
          <cell r="BR984" t="str">
            <v>9/30/2011;
10/11/2011</v>
          </cell>
          <cell r="BS984">
            <v>40812</v>
          </cell>
          <cell r="BT984">
            <v>40821</v>
          </cell>
          <cell r="BU984">
            <v>126</v>
          </cell>
          <cell r="BV984">
            <v>119</v>
          </cell>
          <cell r="BZ984">
            <v>41534</v>
          </cell>
          <cell r="CA984">
            <v>41065</v>
          </cell>
          <cell r="CC984">
            <v>0.65</v>
          </cell>
          <cell r="CD984" t="str">
            <v>Working docs w/ PM and customer (Unit 5 added to order)</v>
          </cell>
        </row>
        <row r="985">
          <cell r="B985" t="str">
            <v>A2178304-01-02</v>
          </cell>
          <cell r="C985" t="str">
            <v>YPF</v>
          </cell>
          <cell r="D985" t="str">
            <v>Elkins</v>
          </cell>
          <cell r="E985">
            <v>0</v>
          </cell>
          <cell r="F985" t="str">
            <v>Collins</v>
          </cell>
          <cell r="H985" t="str">
            <v>Shara</v>
          </cell>
          <cell r="I985">
            <v>4501972007</v>
          </cell>
          <cell r="J985" t="str">
            <v>J-311 AN/BN</v>
          </cell>
          <cell r="K985">
            <v>0</v>
          </cell>
          <cell r="M985">
            <v>2</v>
          </cell>
          <cell r="N985" t="str">
            <v>LMV322Z</v>
          </cell>
          <cell r="O985">
            <v>240250</v>
          </cell>
          <cell r="P985" t="str">
            <v>PP</v>
          </cell>
          <cell r="Q985" t="str">
            <v>MCPX</v>
          </cell>
          <cell r="R985" t="str">
            <v>PC</v>
          </cell>
          <cell r="S985" t="str">
            <v>Y</v>
          </cell>
          <cell r="T985" t="str">
            <v>N</v>
          </cell>
          <cell r="U985">
            <v>41107</v>
          </cell>
          <cell r="V985">
            <v>41141</v>
          </cell>
          <cell r="W985">
            <v>41455</v>
          </cell>
          <cell r="X985">
            <v>41455</v>
          </cell>
          <cell r="Y985">
            <v>0</v>
          </cell>
          <cell r="Z985">
            <v>41148</v>
          </cell>
          <cell r="AA985">
            <v>41148</v>
          </cell>
          <cell r="AB985">
            <v>41148</v>
          </cell>
          <cell r="AC985">
            <v>41343</v>
          </cell>
          <cell r="AD985">
            <v>41357</v>
          </cell>
          <cell r="AE985">
            <v>41396</v>
          </cell>
          <cell r="AF985">
            <v>41399</v>
          </cell>
          <cell r="AG985">
            <v>41325</v>
          </cell>
          <cell r="AH985">
            <v>41425</v>
          </cell>
          <cell r="AI985" t="str">
            <v>-</v>
          </cell>
          <cell r="AJ985">
            <v>185</v>
          </cell>
          <cell r="AK985">
            <v>44.857142857142854</v>
          </cell>
          <cell r="AL985">
            <v>41141</v>
          </cell>
          <cell r="AM985">
            <v>41141</v>
          </cell>
          <cell r="AN985">
            <v>41170</v>
          </cell>
          <cell r="AO985">
            <v>41171</v>
          </cell>
          <cell r="AP985">
            <v>41156</v>
          </cell>
          <cell r="AQ985">
            <v>41205</v>
          </cell>
          <cell r="AR985">
            <v>41318</v>
          </cell>
          <cell r="AT985" t="str">
            <v>Tippet</v>
          </cell>
          <cell r="AV985">
            <v>41327</v>
          </cell>
          <cell r="AX985">
            <v>41333</v>
          </cell>
          <cell r="AY985">
            <v>41445</v>
          </cell>
          <cell r="AZ985">
            <v>304</v>
          </cell>
          <cell r="BA985">
            <v>135</v>
          </cell>
          <cell r="BB985" t="str">
            <v>On-Time/Early</v>
          </cell>
          <cell r="BC985" t="str">
            <v>On-Time/Early</v>
          </cell>
          <cell r="BD985" t="str">
            <v>FOB</v>
          </cell>
          <cell r="BE985" t="str">
            <v>Arvada</v>
          </cell>
          <cell r="BF985" t="str">
            <v>Argentina</v>
          </cell>
          <cell r="BH985" t="str">
            <v>OC</v>
          </cell>
          <cell r="BJ985">
            <v>41148</v>
          </cell>
          <cell r="BK985">
            <v>41155</v>
          </cell>
          <cell r="BL985">
            <v>41164</v>
          </cell>
          <cell r="BM985">
            <v>41169</v>
          </cell>
          <cell r="BN985">
            <v>41469</v>
          </cell>
          <cell r="BO985">
            <v>41476</v>
          </cell>
          <cell r="BP985" t="str">
            <v>X</v>
          </cell>
          <cell r="BQ985" t="str">
            <v>X</v>
          </cell>
          <cell r="BR985" t="str">
            <v>X</v>
          </cell>
          <cell r="BS985" t="str">
            <v>X</v>
          </cell>
          <cell r="BT985" t="str">
            <v>X</v>
          </cell>
          <cell r="BU985">
            <v>41673</v>
          </cell>
          <cell r="BV985">
            <v>320</v>
          </cell>
          <cell r="BZ985">
            <v>0</v>
          </cell>
          <cell r="CA985">
            <v>0</v>
          </cell>
          <cell r="CC985">
            <v>1</v>
          </cell>
        </row>
        <row r="986">
          <cell r="B986" t="str">
            <v>A2178304-03-04</v>
          </cell>
          <cell r="C986" t="str">
            <v>YPF</v>
          </cell>
          <cell r="D986" t="str">
            <v>Elkins</v>
          </cell>
          <cell r="E986">
            <v>0</v>
          </cell>
          <cell r="F986" t="str">
            <v>Collins</v>
          </cell>
          <cell r="H986" t="str">
            <v>Shara</v>
          </cell>
          <cell r="I986">
            <v>4501972007</v>
          </cell>
          <cell r="J986" t="str">
            <v>J-327 AN/BN</v>
          </cell>
          <cell r="K986">
            <v>0</v>
          </cell>
          <cell r="M986">
            <v>2</v>
          </cell>
          <cell r="N986" t="str">
            <v>LMV311Z</v>
          </cell>
          <cell r="O986">
            <v>288630</v>
          </cell>
          <cell r="P986" t="str">
            <v>PP</v>
          </cell>
          <cell r="Q986" t="str">
            <v>MCPX</v>
          </cell>
          <cell r="R986" t="str">
            <v>PC</v>
          </cell>
          <cell r="S986" t="str">
            <v>Y</v>
          </cell>
          <cell r="T986" t="str">
            <v>N</v>
          </cell>
          <cell r="U986">
            <v>41107</v>
          </cell>
          <cell r="V986">
            <v>41141</v>
          </cell>
          <cell r="W986">
            <v>41455</v>
          </cell>
          <cell r="X986">
            <v>41455</v>
          </cell>
          <cell r="Y986">
            <v>0</v>
          </cell>
          <cell r="Z986">
            <v>41148</v>
          </cell>
          <cell r="AA986">
            <v>41148</v>
          </cell>
          <cell r="AB986">
            <v>41148</v>
          </cell>
          <cell r="AC986">
            <v>41343</v>
          </cell>
          <cell r="AD986">
            <v>41357</v>
          </cell>
          <cell r="AE986">
            <v>41396</v>
          </cell>
          <cell r="AF986">
            <v>41399</v>
          </cell>
          <cell r="AG986">
            <v>41325</v>
          </cell>
          <cell r="AH986">
            <v>41425</v>
          </cell>
          <cell r="AI986" t="str">
            <v>-</v>
          </cell>
          <cell r="AJ986">
            <v>185</v>
          </cell>
          <cell r="AK986">
            <v>44.857142857142854</v>
          </cell>
          <cell r="AL986">
            <v>41141</v>
          </cell>
          <cell r="AM986">
            <v>41141</v>
          </cell>
          <cell r="AN986" t="str">
            <v>-</v>
          </cell>
          <cell r="AO986">
            <v>41171</v>
          </cell>
          <cell r="AP986">
            <v>41164</v>
          </cell>
          <cell r="AQ986">
            <v>41205</v>
          </cell>
          <cell r="AR986">
            <v>41318</v>
          </cell>
          <cell r="AT986" t="str">
            <v>Tippet</v>
          </cell>
          <cell r="AV986">
            <v>41327</v>
          </cell>
          <cell r="AX986">
            <v>41333</v>
          </cell>
          <cell r="AY986">
            <v>41445</v>
          </cell>
          <cell r="AZ986">
            <v>304</v>
          </cell>
          <cell r="BA986">
            <v>135</v>
          </cell>
          <cell r="BB986" t="str">
            <v>On-Time/Early</v>
          </cell>
          <cell r="BC986" t="str">
            <v>On-Time/Early</v>
          </cell>
          <cell r="BD986" t="str">
            <v>FOB</v>
          </cell>
          <cell r="BE986" t="str">
            <v>Arvada</v>
          </cell>
          <cell r="BF986" t="str">
            <v>Argentina</v>
          </cell>
          <cell r="BH986" t="str">
            <v>OC</v>
          </cell>
          <cell r="BJ986">
            <v>41148</v>
          </cell>
          <cell r="BK986">
            <v>41155</v>
          </cell>
          <cell r="BL986">
            <v>41164</v>
          </cell>
          <cell r="BM986">
            <v>41169</v>
          </cell>
          <cell r="BN986">
            <v>41469</v>
          </cell>
          <cell r="BO986">
            <v>41476</v>
          </cell>
          <cell r="BP986" t="str">
            <v>X</v>
          </cell>
          <cell r="BQ986" t="str">
            <v>X</v>
          </cell>
          <cell r="BR986" t="str">
            <v>X</v>
          </cell>
          <cell r="BS986" t="str">
            <v>X</v>
          </cell>
          <cell r="BT986" t="str">
            <v>X</v>
          </cell>
          <cell r="BU986">
            <v>41673</v>
          </cell>
          <cell r="BV986">
            <v>320</v>
          </cell>
          <cell r="BZ986">
            <v>0</v>
          </cell>
          <cell r="CA986">
            <v>0</v>
          </cell>
          <cell r="CC986">
            <v>1</v>
          </cell>
        </row>
        <row r="987">
          <cell r="B987" t="str">
            <v>A2178304-05-06</v>
          </cell>
          <cell r="C987" t="str">
            <v>YPF</v>
          </cell>
          <cell r="D987" t="str">
            <v>Elkins</v>
          </cell>
          <cell r="E987">
            <v>0</v>
          </cell>
          <cell r="F987" t="str">
            <v>Collins</v>
          </cell>
          <cell r="H987" t="str">
            <v>Shara</v>
          </cell>
          <cell r="I987">
            <v>4501972007</v>
          </cell>
          <cell r="J987" t="str">
            <v>J-364 AN/BN</v>
          </cell>
          <cell r="K987">
            <v>0</v>
          </cell>
          <cell r="M987">
            <v>2</v>
          </cell>
          <cell r="N987" t="str">
            <v>LMV322Z</v>
          </cell>
          <cell r="O987">
            <v>240193</v>
          </cell>
          <cell r="P987" t="str">
            <v>PP</v>
          </cell>
          <cell r="Q987" t="str">
            <v>MCPX</v>
          </cell>
          <cell r="R987" t="str">
            <v>PC</v>
          </cell>
          <cell r="S987" t="str">
            <v>Y</v>
          </cell>
          <cell r="T987" t="str">
            <v>N</v>
          </cell>
          <cell r="U987">
            <v>41107</v>
          </cell>
          <cell r="V987">
            <v>41141</v>
          </cell>
          <cell r="W987">
            <v>41455</v>
          </cell>
          <cell r="X987">
            <v>41455</v>
          </cell>
          <cell r="Y987">
            <v>0</v>
          </cell>
          <cell r="Z987">
            <v>41148</v>
          </cell>
          <cell r="AA987">
            <v>41148</v>
          </cell>
          <cell r="AB987">
            <v>41148</v>
          </cell>
          <cell r="AC987">
            <v>41343</v>
          </cell>
          <cell r="AD987">
            <v>41357</v>
          </cell>
          <cell r="AE987">
            <v>41396</v>
          </cell>
          <cell r="AF987">
            <v>41399</v>
          </cell>
          <cell r="AG987">
            <v>41325</v>
          </cell>
          <cell r="AH987">
            <v>41425</v>
          </cell>
          <cell r="AI987" t="str">
            <v>-</v>
          </cell>
          <cell r="AJ987">
            <v>185</v>
          </cell>
          <cell r="AK987">
            <v>44.857142857142854</v>
          </cell>
          <cell r="AL987">
            <v>41141</v>
          </cell>
          <cell r="AM987">
            <v>41141</v>
          </cell>
          <cell r="AN987">
            <v>41170</v>
          </cell>
          <cell r="AO987">
            <v>41170</v>
          </cell>
          <cell r="AP987">
            <v>41164</v>
          </cell>
          <cell r="AQ987">
            <v>41205</v>
          </cell>
          <cell r="AR987">
            <v>41318</v>
          </cell>
          <cell r="AT987" t="str">
            <v>Tippet</v>
          </cell>
          <cell r="AV987">
            <v>41327</v>
          </cell>
          <cell r="AX987">
            <v>41340</v>
          </cell>
          <cell r="AY987">
            <v>41445</v>
          </cell>
          <cell r="AZ987">
            <v>304</v>
          </cell>
          <cell r="BA987">
            <v>135</v>
          </cell>
          <cell r="BB987" t="str">
            <v>On-Time/Early</v>
          </cell>
          <cell r="BC987" t="str">
            <v>On-Time/Early</v>
          </cell>
          <cell r="BD987" t="str">
            <v>FOB</v>
          </cell>
          <cell r="BE987" t="str">
            <v>Arvada</v>
          </cell>
          <cell r="BF987" t="str">
            <v>Argentina</v>
          </cell>
          <cell r="BH987" t="str">
            <v>OC</v>
          </cell>
          <cell r="BJ987">
            <v>41148</v>
          </cell>
          <cell r="BK987">
            <v>41155</v>
          </cell>
          <cell r="BL987">
            <v>41164</v>
          </cell>
          <cell r="BM987">
            <v>41169</v>
          </cell>
          <cell r="BN987">
            <v>41469</v>
          </cell>
          <cell r="BO987">
            <v>41476</v>
          </cell>
          <cell r="BP987" t="str">
            <v>X</v>
          </cell>
          <cell r="BQ987" t="str">
            <v>X</v>
          </cell>
          <cell r="BR987" t="str">
            <v>X</v>
          </cell>
          <cell r="BS987" t="str">
            <v>X</v>
          </cell>
          <cell r="BT987" t="str">
            <v>X</v>
          </cell>
          <cell r="BU987">
            <v>41673</v>
          </cell>
          <cell r="BV987">
            <v>320</v>
          </cell>
          <cell r="BZ987">
            <v>0</v>
          </cell>
          <cell r="CA987">
            <v>0</v>
          </cell>
          <cell r="CC987">
            <v>1</v>
          </cell>
        </row>
        <row r="988">
          <cell r="B988" t="str">
            <v>A2178304-07-08</v>
          </cell>
          <cell r="C988" t="str">
            <v>YPF</v>
          </cell>
          <cell r="D988" t="str">
            <v>Elkins</v>
          </cell>
          <cell r="E988">
            <v>0</v>
          </cell>
          <cell r="F988" t="str">
            <v>Collins</v>
          </cell>
          <cell r="H988" t="str">
            <v>Shara</v>
          </cell>
          <cell r="I988">
            <v>4501972007</v>
          </cell>
          <cell r="J988" t="str">
            <v>J-377 AN/BN</v>
          </cell>
          <cell r="K988">
            <v>0</v>
          </cell>
          <cell r="M988">
            <v>2</v>
          </cell>
          <cell r="N988" t="str">
            <v>LMV322Z</v>
          </cell>
          <cell r="O988">
            <v>183299</v>
          </cell>
          <cell r="P988" t="str">
            <v>PP</v>
          </cell>
          <cell r="Q988" t="str">
            <v>MCPX</v>
          </cell>
          <cell r="R988" t="str">
            <v>PC</v>
          </cell>
          <cell r="S988" t="str">
            <v>Y</v>
          </cell>
          <cell r="T988" t="str">
            <v>N</v>
          </cell>
          <cell r="U988">
            <v>41107</v>
          </cell>
          <cell r="V988">
            <v>41141</v>
          </cell>
          <cell r="W988">
            <v>41455</v>
          </cell>
          <cell r="X988">
            <v>41455</v>
          </cell>
          <cell r="Y988">
            <v>0</v>
          </cell>
          <cell r="Z988">
            <v>41148</v>
          </cell>
          <cell r="AA988">
            <v>41148</v>
          </cell>
          <cell r="AB988">
            <v>41148</v>
          </cell>
          <cell r="AC988">
            <v>41343</v>
          </cell>
          <cell r="AD988">
            <v>41357</v>
          </cell>
          <cell r="AE988">
            <v>41396</v>
          </cell>
          <cell r="AF988">
            <v>41399</v>
          </cell>
          <cell r="AG988">
            <v>41325</v>
          </cell>
          <cell r="AH988">
            <v>41425</v>
          </cell>
          <cell r="AI988" t="str">
            <v>-</v>
          </cell>
          <cell r="AJ988">
            <v>185</v>
          </cell>
          <cell r="AK988">
            <v>44.857142857142854</v>
          </cell>
          <cell r="AL988">
            <v>41141</v>
          </cell>
          <cell r="AM988">
            <v>41141</v>
          </cell>
          <cell r="AN988" t="str">
            <v>-</v>
          </cell>
          <cell r="AO988">
            <v>41171</v>
          </cell>
          <cell r="AP988">
            <v>41164</v>
          </cell>
          <cell r="AQ988">
            <v>41205</v>
          </cell>
          <cell r="AR988">
            <v>41318</v>
          </cell>
          <cell r="AT988" t="str">
            <v>Tippet</v>
          </cell>
          <cell r="AV988">
            <v>41327</v>
          </cell>
          <cell r="AX988">
            <v>41339</v>
          </cell>
          <cell r="AY988">
            <v>41445</v>
          </cell>
          <cell r="AZ988">
            <v>304</v>
          </cell>
          <cell r="BA988">
            <v>135</v>
          </cell>
          <cell r="BB988" t="str">
            <v>On-Time/Early</v>
          </cell>
          <cell r="BC988" t="str">
            <v>On-Time/Early</v>
          </cell>
          <cell r="BD988" t="str">
            <v>FOB</v>
          </cell>
          <cell r="BE988" t="str">
            <v>Arvada</v>
          </cell>
          <cell r="BF988" t="str">
            <v>Argentina</v>
          </cell>
          <cell r="BH988" t="str">
            <v>OC</v>
          </cell>
          <cell r="BJ988">
            <v>41148</v>
          </cell>
          <cell r="BK988">
            <v>41155</v>
          </cell>
          <cell r="BL988">
            <v>41164</v>
          </cell>
          <cell r="BM988">
            <v>41169</v>
          </cell>
          <cell r="BN988">
            <v>41469</v>
          </cell>
          <cell r="BO988">
            <v>41476</v>
          </cell>
          <cell r="BP988" t="str">
            <v>X</v>
          </cell>
          <cell r="BQ988" t="str">
            <v>X</v>
          </cell>
          <cell r="BR988" t="str">
            <v>X</v>
          </cell>
          <cell r="BS988" t="str">
            <v>X</v>
          </cell>
          <cell r="BT988" t="str">
            <v>X</v>
          </cell>
          <cell r="BU988">
            <v>41673</v>
          </cell>
          <cell r="BV988">
            <v>320</v>
          </cell>
          <cell r="BZ988">
            <v>0</v>
          </cell>
          <cell r="CA988">
            <v>0</v>
          </cell>
          <cell r="CC988">
            <v>1</v>
          </cell>
        </row>
        <row r="989">
          <cell r="B989" t="str">
            <v>C2267066-01</v>
          </cell>
          <cell r="C989" t="str">
            <v>Summit Midstream / Zap Engineering</v>
          </cell>
          <cell r="D989" t="str">
            <v>Chatterji</v>
          </cell>
          <cell r="E989">
            <v>0</v>
          </cell>
          <cell r="F989" t="str">
            <v>Schumacher</v>
          </cell>
          <cell r="H989" t="str">
            <v>Christina</v>
          </cell>
          <cell r="I989" t="str">
            <v>RRG DEB8</v>
          </cell>
          <cell r="K989" t="str">
            <v>SC13105</v>
          </cell>
          <cell r="M989">
            <v>1</v>
          </cell>
          <cell r="N989" t="str">
            <v>LMC311P</v>
          </cell>
          <cell r="O989">
            <v>142794</v>
          </cell>
          <cell r="P989" t="str">
            <v>PP</v>
          </cell>
          <cell r="Q989" t="str">
            <v>MCPX</v>
          </cell>
          <cell r="R989" t="str">
            <v>CA+</v>
          </cell>
          <cell r="S989" t="str">
            <v>Y</v>
          </cell>
          <cell r="T989" t="str">
            <v>N</v>
          </cell>
          <cell r="U989">
            <v>41372</v>
          </cell>
          <cell r="V989">
            <v>41373</v>
          </cell>
          <cell r="W989">
            <v>41516</v>
          </cell>
          <cell r="X989">
            <v>41516</v>
          </cell>
          <cell r="Y989">
            <v>41372</v>
          </cell>
          <cell r="Z989">
            <v>41380</v>
          </cell>
          <cell r="AA989">
            <v>41380</v>
          </cell>
          <cell r="AB989">
            <v>41387</v>
          </cell>
          <cell r="AC989">
            <v>41404</v>
          </cell>
          <cell r="AD989">
            <v>41418</v>
          </cell>
          <cell r="AE989">
            <v>41396</v>
          </cell>
          <cell r="AF989">
            <v>41400</v>
          </cell>
          <cell r="AH989">
            <v>41486</v>
          </cell>
          <cell r="AI989" t="str">
            <v>-</v>
          </cell>
          <cell r="AJ989">
            <v>20</v>
          </cell>
          <cell r="AK989">
            <v>20.428571428571427</v>
          </cell>
          <cell r="AL989">
            <v>41370</v>
          </cell>
          <cell r="AM989">
            <v>41376</v>
          </cell>
          <cell r="AN989" t="str">
            <v>-</v>
          </cell>
          <cell r="AO989">
            <v>41376</v>
          </cell>
          <cell r="AP989">
            <v>41380</v>
          </cell>
          <cell r="AQ989">
            <v>41383</v>
          </cell>
          <cell r="AR989">
            <v>41390</v>
          </cell>
          <cell r="AS989">
            <v>41397</v>
          </cell>
          <cell r="AT989" t="str">
            <v>Kaufmann</v>
          </cell>
          <cell r="AV989">
            <v>41400</v>
          </cell>
          <cell r="AX989">
            <v>41408</v>
          </cell>
          <cell r="AY989">
            <v>41507</v>
          </cell>
          <cell r="AZ989">
            <v>134</v>
          </cell>
          <cell r="BA989">
            <v>20</v>
          </cell>
          <cell r="BB989" t="str">
            <v>On-Time/Early</v>
          </cell>
          <cell r="BC989" t="str">
            <v>On-Time/Early</v>
          </cell>
          <cell r="BD989" t="str">
            <v>FCA</v>
          </cell>
          <cell r="BE989" t="str">
            <v>Arvada</v>
          </cell>
          <cell r="BF989" t="str">
            <v>USA</v>
          </cell>
          <cell r="BH989" t="str">
            <v>DI</v>
          </cell>
          <cell r="BJ989">
            <v>41380</v>
          </cell>
          <cell r="BK989">
            <v>41387</v>
          </cell>
          <cell r="BL989">
            <v>41403</v>
          </cell>
          <cell r="BM989">
            <v>41401</v>
          </cell>
          <cell r="BN989">
            <v>41530</v>
          </cell>
          <cell r="BO989">
            <v>41537</v>
          </cell>
          <cell r="BP989" t="str">
            <v>X</v>
          </cell>
          <cell r="BQ989" t="str">
            <v>X</v>
          </cell>
          <cell r="BR989">
            <v>41383</v>
          </cell>
          <cell r="BS989">
            <v>41409</v>
          </cell>
          <cell r="BT989" t="str">
            <v>X</v>
          </cell>
          <cell r="BU989">
            <v>41495</v>
          </cell>
          <cell r="BV989">
            <v>41550</v>
          </cell>
          <cell r="BZ989" t="str">
            <v>X</v>
          </cell>
          <cell r="CA989" t="str">
            <v>X</v>
          </cell>
          <cell r="CB989" t="str">
            <v>X</v>
          </cell>
          <cell r="CC989">
            <v>1</v>
          </cell>
        </row>
        <row r="990">
          <cell r="B990" t="str">
            <v>A2248256-01</v>
          </cell>
          <cell r="C990" t="str">
            <v>Taikkiso CPC</v>
          </cell>
          <cell r="D990" t="str">
            <v>Wareham</v>
          </cell>
          <cell r="F990" t="str">
            <v>Miller</v>
          </cell>
          <cell r="G990" t="str">
            <v>-</v>
          </cell>
          <cell r="H990" t="str">
            <v>Madeleine</v>
          </cell>
          <cell r="I990" t="str">
            <v>TKK2013S-01</v>
          </cell>
          <cell r="J990" t="str">
            <v>P-7404B</v>
          </cell>
          <cell r="K990">
            <v>0</v>
          </cell>
          <cell r="M990">
            <v>1</v>
          </cell>
          <cell r="N990" t="str">
            <v>LMV322</v>
          </cell>
          <cell r="O990">
            <v>32818</v>
          </cell>
          <cell r="P990" t="str">
            <v>-</v>
          </cell>
          <cell r="Q990" t="str">
            <v>STD</v>
          </cell>
          <cell r="R990" t="str">
            <v>PB</v>
          </cell>
          <cell r="S990" t="str">
            <v>N</v>
          </cell>
          <cell r="T990" t="str">
            <v>N</v>
          </cell>
          <cell r="U990">
            <v>41320</v>
          </cell>
          <cell r="V990">
            <v>41326</v>
          </cell>
          <cell r="W990">
            <v>41453</v>
          </cell>
          <cell r="X990">
            <v>41453</v>
          </cell>
          <cell r="Y990">
            <v>41323</v>
          </cell>
          <cell r="Z990">
            <v>41333</v>
          </cell>
          <cell r="AA990">
            <v>41333</v>
          </cell>
          <cell r="AB990">
            <v>41333</v>
          </cell>
          <cell r="AC990">
            <v>41341</v>
          </cell>
          <cell r="AD990">
            <v>41355</v>
          </cell>
          <cell r="AE990">
            <v>41398</v>
          </cell>
          <cell r="AF990">
            <v>41401</v>
          </cell>
          <cell r="AH990">
            <v>41423</v>
          </cell>
          <cell r="AI990" t="str">
            <v>-</v>
          </cell>
          <cell r="AJ990">
            <v>54</v>
          </cell>
          <cell r="AK990">
            <v>18.142857142857142</v>
          </cell>
          <cell r="AL990">
            <v>41323</v>
          </cell>
          <cell r="AM990" t="str">
            <v>-</v>
          </cell>
          <cell r="AN990" t="str">
            <v>-</v>
          </cell>
          <cell r="AO990">
            <v>41327</v>
          </cell>
          <cell r="AP990">
            <v>41326</v>
          </cell>
          <cell r="AQ990">
            <v>41383</v>
          </cell>
          <cell r="AR990">
            <v>41383</v>
          </cell>
          <cell r="AS990">
            <v>41386</v>
          </cell>
          <cell r="AT990" t="str">
            <v>Kampman</v>
          </cell>
          <cell r="AV990">
            <v>41387</v>
          </cell>
          <cell r="AX990">
            <v>41389</v>
          </cell>
          <cell r="AY990">
            <v>41451</v>
          </cell>
          <cell r="AZ990">
            <v>125</v>
          </cell>
          <cell r="BA990">
            <v>44</v>
          </cell>
          <cell r="BB990" t="str">
            <v>On-Time/Early</v>
          </cell>
          <cell r="BC990" t="str">
            <v>Late</v>
          </cell>
          <cell r="BD990" t="str">
            <v>EXW</v>
          </cell>
          <cell r="BE990" t="str">
            <v>Arvada</v>
          </cell>
          <cell r="BF990" t="str">
            <v>Taiwan</v>
          </cell>
          <cell r="BJ990">
            <v>41333</v>
          </cell>
          <cell r="BK990">
            <v>41340</v>
          </cell>
          <cell r="BL990">
            <v>41342</v>
          </cell>
          <cell r="BM990">
            <v>41354</v>
          </cell>
          <cell r="BN990">
            <v>41467</v>
          </cell>
          <cell r="BO990">
            <v>41474</v>
          </cell>
          <cell r="BP990" t="str">
            <v>-</v>
          </cell>
          <cell r="BQ990" t="str">
            <v>-</v>
          </cell>
          <cell r="BR990" t="str">
            <v>-</v>
          </cell>
          <cell r="BS990" t="str">
            <v>-</v>
          </cell>
          <cell r="BT990" t="str">
            <v>-</v>
          </cell>
          <cell r="BU990">
            <v>41471</v>
          </cell>
          <cell r="BV990">
            <v>41471</v>
          </cell>
          <cell r="BZ990" t="str">
            <v>-</v>
          </cell>
          <cell r="CA990" t="str">
            <v>-</v>
          </cell>
          <cell r="CB990" t="str">
            <v>X</v>
          </cell>
          <cell r="CC990">
            <v>1</v>
          </cell>
        </row>
        <row r="991">
          <cell r="B991" t="str">
            <v>A2248256-02</v>
          </cell>
          <cell r="C991" t="str">
            <v>Taikkiso CPC</v>
          </cell>
          <cell r="D991" t="str">
            <v>Wareham</v>
          </cell>
          <cell r="F991" t="str">
            <v>Miller</v>
          </cell>
          <cell r="G991" t="str">
            <v>-</v>
          </cell>
          <cell r="H991" t="str">
            <v>Madeleine</v>
          </cell>
          <cell r="I991" t="str">
            <v>TKK2013S-01</v>
          </cell>
          <cell r="J991" t="str">
            <v>P-105B</v>
          </cell>
          <cell r="K991">
            <v>0</v>
          </cell>
          <cell r="M991">
            <v>1</v>
          </cell>
          <cell r="N991" t="str">
            <v>LMV311Z</v>
          </cell>
          <cell r="O991">
            <v>81196</v>
          </cell>
          <cell r="P991" t="str">
            <v>-</v>
          </cell>
          <cell r="Q991" t="str">
            <v>STD</v>
          </cell>
          <cell r="R991" t="str">
            <v>PB</v>
          </cell>
          <cell r="S991" t="str">
            <v>N</v>
          </cell>
          <cell r="T991" t="str">
            <v>N</v>
          </cell>
          <cell r="U991">
            <v>41320</v>
          </cell>
          <cell r="V991">
            <v>41326</v>
          </cell>
          <cell r="W991">
            <v>41453</v>
          </cell>
          <cell r="X991">
            <v>41453</v>
          </cell>
          <cell r="Y991">
            <v>41323</v>
          </cell>
          <cell r="Z991">
            <v>41333</v>
          </cell>
          <cell r="AA991">
            <v>41333</v>
          </cell>
          <cell r="AB991">
            <v>41333</v>
          </cell>
          <cell r="AC991">
            <v>41341</v>
          </cell>
          <cell r="AD991">
            <v>41355</v>
          </cell>
          <cell r="AE991">
            <v>41398</v>
          </cell>
          <cell r="AF991">
            <v>41401</v>
          </cell>
          <cell r="AH991">
            <v>41423</v>
          </cell>
          <cell r="AI991" t="str">
            <v>-</v>
          </cell>
          <cell r="AJ991">
            <v>54</v>
          </cell>
          <cell r="AK991">
            <v>18.142857142857142</v>
          </cell>
          <cell r="AL991">
            <v>41323</v>
          </cell>
          <cell r="AM991" t="str">
            <v>-</v>
          </cell>
          <cell r="AN991" t="str">
            <v>-</v>
          </cell>
          <cell r="AO991">
            <v>41330</v>
          </cell>
          <cell r="AP991">
            <v>41326</v>
          </cell>
          <cell r="AQ991">
            <v>41383</v>
          </cell>
          <cell r="AR991">
            <v>41383</v>
          </cell>
          <cell r="AS991">
            <v>41386</v>
          </cell>
          <cell r="AT991" t="str">
            <v>Kampman</v>
          </cell>
          <cell r="AV991">
            <v>41387</v>
          </cell>
          <cell r="AX991">
            <v>41395</v>
          </cell>
          <cell r="AY991">
            <v>41451</v>
          </cell>
          <cell r="AZ991">
            <v>125</v>
          </cell>
          <cell r="BA991">
            <v>44</v>
          </cell>
          <cell r="BB991" t="str">
            <v>On-Time/Early</v>
          </cell>
          <cell r="BC991" t="str">
            <v>Late</v>
          </cell>
          <cell r="BD991" t="str">
            <v>EXW</v>
          </cell>
          <cell r="BE991" t="str">
            <v>Arvada</v>
          </cell>
          <cell r="BF991" t="str">
            <v>Taiwan</v>
          </cell>
          <cell r="BJ991">
            <v>41333</v>
          </cell>
          <cell r="BK991">
            <v>41340</v>
          </cell>
          <cell r="BL991">
            <v>41342</v>
          </cell>
          <cell r="BM991">
            <v>41354</v>
          </cell>
          <cell r="BN991">
            <v>41467</v>
          </cell>
          <cell r="BO991">
            <v>41474</v>
          </cell>
          <cell r="BP991" t="str">
            <v>-</v>
          </cell>
          <cell r="BQ991" t="str">
            <v>-</v>
          </cell>
          <cell r="BR991" t="str">
            <v>-</v>
          </cell>
          <cell r="BS991" t="str">
            <v>-</v>
          </cell>
          <cell r="BT991" t="str">
            <v>-</v>
          </cell>
          <cell r="BU991">
            <v>41471</v>
          </cell>
          <cell r="BV991">
            <v>41471</v>
          </cell>
          <cell r="BZ991" t="str">
            <v>-</v>
          </cell>
          <cell r="CA991" t="str">
            <v>-</v>
          </cell>
          <cell r="CB991" t="str">
            <v>X</v>
          </cell>
          <cell r="CC991">
            <v>1</v>
          </cell>
        </row>
        <row r="992">
          <cell r="B992" t="str">
            <v>A2269015-01-02</v>
          </cell>
          <cell r="C992" t="str">
            <v>Markwest Liberty</v>
          </cell>
          <cell r="D992" t="str">
            <v>Thompson</v>
          </cell>
          <cell r="E992">
            <v>0</v>
          </cell>
          <cell r="F992" t="str">
            <v>Joyce</v>
          </cell>
          <cell r="H992" t="str">
            <v>Kursten</v>
          </cell>
          <cell r="I992" t="str">
            <v>1015476/LBTY130025</v>
          </cell>
          <cell r="J992" t="str">
            <v>P-615A/B</v>
          </cell>
          <cell r="K992" t="str">
            <v>118013-4</v>
          </cell>
          <cell r="M992">
            <v>2</v>
          </cell>
          <cell r="N992" t="str">
            <v>LMV311</v>
          </cell>
          <cell r="O992">
            <v>159036</v>
          </cell>
          <cell r="P992" t="str">
            <v>-</v>
          </cell>
          <cell r="Q992" t="str">
            <v>FLT</v>
          </cell>
          <cell r="R992" t="str">
            <v>PB</v>
          </cell>
          <cell r="S992" t="str">
            <v>N</v>
          </cell>
          <cell r="T992" t="str">
            <v>N</v>
          </cell>
          <cell r="U992">
            <v>41379</v>
          </cell>
          <cell r="V992">
            <v>41379</v>
          </cell>
          <cell r="W992">
            <v>41453</v>
          </cell>
          <cell r="X992">
            <v>41453</v>
          </cell>
          <cell r="Y992">
            <v>41379</v>
          </cell>
          <cell r="Z992">
            <v>41386</v>
          </cell>
          <cell r="AA992">
            <v>41386</v>
          </cell>
          <cell r="AB992">
            <v>41386</v>
          </cell>
          <cell r="AC992">
            <v>41341</v>
          </cell>
          <cell r="AD992">
            <v>41355</v>
          </cell>
          <cell r="AE992">
            <v>41398</v>
          </cell>
          <cell r="AF992">
            <v>41401</v>
          </cell>
          <cell r="AH992">
            <v>41423</v>
          </cell>
          <cell r="AI992" t="str">
            <v>-</v>
          </cell>
          <cell r="AJ992">
            <v>17</v>
          </cell>
          <cell r="AK992">
            <v>10.571428571428571</v>
          </cell>
          <cell r="AL992">
            <v>41379</v>
          </cell>
          <cell r="AM992">
            <v>41386</v>
          </cell>
          <cell r="AN992">
            <v>41393</v>
          </cell>
          <cell r="AO992">
            <v>41395</v>
          </cell>
          <cell r="AP992">
            <v>41379</v>
          </cell>
          <cell r="AQ992">
            <v>41402</v>
          </cell>
          <cell r="AR992">
            <v>41403</v>
          </cell>
          <cell r="AS992">
            <v>41415</v>
          </cell>
          <cell r="AT992" t="str">
            <v>Kennedy</v>
          </cell>
          <cell r="AV992">
            <v>41415</v>
          </cell>
          <cell r="AX992">
            <v>41418</v>
          </cell>
          <cell r="AY992">
            <v>41453</v>
          </cell>
          <cell r="AZ992">
            <v>74</v>
          </cell>
          <cell r="BA992">
            <v>27</v>
          </cell>
          <cell r="BB992" t="str">
            <v>Late</v>
          </cell>
          <cell r="BC992" t="str">
            <v>Late</v>
          </cell>
          <cell r="BD992" t="str">
            <v>FCA</v>
          </cell>
          <cell r="BE992" t="str">
            <v>Arvada</v>
          </cell>
          <cell r="BF992" t="str">
            <v>USA</v>
          </cell>
          <cell r="BH992" t="str">
            <v>DI</v>
          </cell>
          <cell r="BI992" t="str">
            <v>PPD&amp;ADD</v>
          </cell>
          <cell r="BJ992">
            <v>41386</v>
          </cell>
          <cell r="BK992">
            <v>41393</v>
          </cell>
          <cell r="BL992">
            <v>41395</v>
          </cell>
          <cell r="BM992">
            <v>41407</v>
          </cell>
          <cell r="BN992">
            <v>41467</v>
          </cell>
          <cell r="BO992">
            <v>41474</v>
          </cell>
          <cell r="BP992" t="str">
            <v>-</v>
          </cell>
          <cell r="BQ992" t="str">
            <v>-</v>
          </cell>
          <cell r="BR992" t="str">
            <v>-</v>
          </cell>
          <cell r="BS992" t="str">
            <v>-</v>
          </cell>
          <cell r="BT992" t="str">
            <v>-</v>
          </cell>
          <cell r="BU992">
            <v>41465</v>
          </cell>
          <cell r="BV992">
            <v>41465</v>
          </cell>
          <cell r="BZ992" t="str">
            <v>-</v>
          </cell>
          <cell r="CA992" t="str">
            <v>-</v>
          </cell>
          <cell r="CB992" t="str">
            <v>X</v>
          </cell>
          <cell r="CC992">
            <v>1</v>
          </cell>
        </row>
        <row r="993">
          <cell r="B993" t="str">
            <v>A2275087-01-02</v>
          </cell>
          <cell r="C993" t="str">
            <v>GAISA / YPF</v>
          </cell>
          <cell r="D993" t="str">
            <v>Kennedy</v>
          </cell>
          <cell r="E993">
            <v>0</v>
          </cell>
          <cell r="F993" t="str">
            <v>Reichert</v>
          </cell>
          <cell r="H993" t="str">
            <v>Kursten</v>
          </cell>
          <cell r="I993" t="str">
            <v>OI33696</v>
          </cell>
          <cell r="J993" t="str">
            <v>J-2136A/B</v>
          </cell>
          <cell r="M993">
            <v>2</v>
          </cell>
          <cell r="N993" t="str">
            <v>LMV322</v>
          </cell>
          <cell r="O993">
            <v>48798.879999999997</v>
          </cell>
          <cell r="P993" t="str">
            <v>-</v>
          </cell>
          <cell r="Q993" t="str">
            <v>FLT</v>
          </cell>
          <cell r="R993" t="str">
            <v>P4</v>
          </cell>
          <cell r="S993" t="str">
            <v>N</v>
          </cell>
          <cell r="T993" t="str">
            <v>Y</v>
          </cell>
          <cell r="U993">
            <v>41393</v>
          </cell>
          <cell r="V993">
            <v>41394</v>
          </cell>
          <cell r="W993">
            <v>41425</v>
          </cell>
          <cell r="X993">
            <v>41425</v>
          </cell>
          <cell r="Y993">
            <v>41394</v>
          </cell>
          <cell r="Z993">
            <v>41401</v>
          </cell>
          <cell r="AA993">
            <v>41401</v>
          </cell>
          <cell r="AB993">
            <v>41396</v>
          </cell>
          <cell r="AC993">
            <v>41425</v>
          </cell>
          <cell r="AD993">
            <v>41425</v>
          </cell>
          <cell r="AE993">
            <v>41402</v>
          </cell>
          <cell r="AF993">
            <v>41403</v>
          </cell>
          <cell r="AH993">
            <v>41395</v>
          </cell>
          <cell r="AI993" t="str">
            <v>-</v>
          </cell>
          <cell r="AJ993">
            <v>8</v>
          </cell>
          <cell r="AK993">
            <v>4.4285714285714288</v>
          </cell>
          <cell r="AL993">
            <v>41394</v>
          </cell>
          <cell r="AM993" t="str">
            <v>-</v>
          </cell>
          <cell r="AN993" t="str">
            <v>-</v>
          </cell>
          <cell r="AO993">
            <v>41395</v>
          </cell>
          <cell r="AP993">
            <v>41395</v>
          </cell>
          <cell r="AQ993">
            <v>41397</v>
          </cell>
          <cell r="AR993">
            <v>41402</v>
          </cell>
          <cell r="AS993">
            <v>41404</v>
          </cell>
          <cell r="AT993" t="str">
            <v>Nelson</v>
          </cell>
          <cell r="AV993">
            <v>41407</v>
          </cell>
          <cell r="AX993">
            <v>41409</v>
          </cell>
          <cell r="AY993">
            <v>41425</v>
          </cell>
          <cell r="AZ993">
            <v>31</v>
          </cell>
          <cell r="BA993">
            <v>10</v>
          </cell>
          <cell r="BB993" t="str">
            <v>Late</v>
          </cell>
          <cell r="BC993" t="str">
            <v>On-Time/Early</v>
          </cell>
          <cell r="BD993" t="str">
            <v>EXW</v>
          </cell>
          <cell r="BE993" t="str">
            <v>ARVADA</v>
          </cell>
          <cell r="BF993" t="str">
            <v>ARGENTINA</v>
          </cell>
          <cell r="BH993" t="str">
            <v>AC</v>
          </cell>
          <cell r="BJ993">
            <v>41401</v>
          </cell>
          <cell r="BK993">
            <v>41408</v>
          </cell>
          <cell r="BL993">
            <v>41398</v>
          </cell>
          <cell r="BM993">
            <v>41422</v>
          </cell>
          <cell r="BN993">
            <v>41439</v>
          </cell>
          <cell r="BO993">
            <v>41446</v>
          </cell>
          <cell r="BP993" t="str">
            <v>-</v>
          </cell>
          <cell r="BQ993" t="str">
            <v>-</v>
          </cell>
          <cell r="BR993" t="str">
            <v>-</v>
          </cell>
          <cell r="BS993" t="str">
            <v>-</v>
          </cell>
          <cell r="BT993" t="str">
            <v>-</v>
          </cell>
          <cell r="BU993">
            <v>41395</v>
          </cell>
          <cell r="BV993">
            <v>41395</v>
          </cell>
          <cell r="BZ993" t="str">
            <v>-</v>
          </cell>
          <cell r="CA993" t="str">
            <v>-</v>
          </cell>
          <cell r="CB993" t="str">
            <v>X</v>
          </cell>
          <cell r="CC993">
            <v>1</v>
          </cell>
        </row>
        <row r="994">
          <cell r="B994" t="str">
            <v>C2167775-01-02</v>
          </cell>
          <cell r="C994" t="str">
            <v>Sinopec USA / Maoming</v>
          </cell>
          <cell r="D994" t="str">
            <v>Fox</v>
          </cell>
          <cell r="E994">
            <v>0</v>
          </cell>
          <cell r="F994" t="str">
            <v>Parsell</v>
          </cell>
          <cell r="H994" t="str">
            <v>Michelle</v>
          </cell>
          <cell r="I994" t="str">
            <v>12CNUSA26SPECUS21049</v>
          </cell>
          <cell r="J994" t="str">
            <v>C201AB</v>
          </cell>
          <cell r="K994">
            <v>0</v>
          </cell>
          <cell r="M994">
            <v>2</v>
          </cell>
          <cell r="N994" t="str">
            <v>LMC-343</v>
          </cell>
          <cell r="O994">
            <v>4165000</v>
          </cell>
          <cell r="P994" t="str">
            <v>PP</v>
          </cell>
          <cell r="Q994" t="str">
            <v>CPX</v>
          </cell>
          <cell r="R994" t="str">
            <v>CF</v>
          </cell>
          <cell r="S994" t="str">
            <v>Y</v>
          </cell>
          <cell r="T994" t="str">
            <v>N</v>
          </cell>
          <cell r="V994">
            <v>41107</v>
          </cell>
          <cell r="W994">
            <v>41501</v>
          </cell>
          <cell r="X994">
            <v>41446</v>
          </cell>
          <cell r="Y994">
            <v>0</v>
          </cell>
          <cell r="Z994">
            <v>41114</v>
          </cell>
          <cell r="AA994">
            <v>41114</v>
          </cell>
          <cell r="AB994">
            <v>41121</v>
          </cell>
          <cell r="AC994">
            <v>41320</v>
          </cell>
          <cell r="AD994">
            <v>41334</v>
          </cell>
          <cell r="AE994">
            <v>41396</v>
          </cell>
          <cell r="AF994">
            <v>41403</v>
          </cell>
          <cell r="AG994">
            <v>41295</v>
          </cell>
          <cell r="AH994">
            <v>41416</v>
          </cell>
          <cell r="AI994" t="str">
            <v>-</v>
          </cell>
          <cell r="AJ994">
            <v>213</v>
          </cell>
          <cell r="AK994">
            <v>48.428571428571431</v>
          </cell>
          <cell r="AL994">
            <v>41520</v>
          </cell>
          <cell r="AM994">
            <v>41549</v>
          </cell>
          <cell r="AN994" t="str">
            <v>-</v>
          </cell>
          <cell r="AO994">
            <v>41532</v>
          </cell>
          <cell r="AP994" t="str">
            <v>x</v>
          </cell>
          <cell r="AQ994" t="str">
            <v>partial</v>
          </cell>
          <cell r="AR994">
            <v>41291</v>
          </cell>
          <cell r="AT994" t="str">
            <v>Peters</v>
          </cell>
          <cell r="AV994">
            <v>41313</v>
          </cell>
          <cell r="AX994">
            <v>41339</v>
          </cell>
          <cell r="AY994">
            <v>41444</v>
          </cell>
          <cell r="AZ994">
            <v>337</v>
          </cell>
          <cell r="BA994">
            <v>149</v>
          </cell>
          <cell r="BB994" t="str">
            <v>On-Time/Early</v>
          </cell>
          <cell r="BC994" t="str">
            <v>Late</v>
          </cell>
          <cell r="BD994" t="str">
            <v>CIF</v>
          </cell>
          <cell r="BE994" t="str">
            <v>Arvada</v>
          </cell>
          <cell r="BF994" t="str">
            <v>China</v>
          </cell>
          <cell r="BH994" t="str">
            <v>SI</v>
          </cell>
          <cell r="BJ994">
            <v>41114</v>
          </cell>
          <cell r="BK994">
            <v>41121</v>
          </cell>
          <cell r="BL994">
            <v>41137</v>
          </cell>
          <cell r="BM994">
            <v>41135</v>
          </cell>
          <cell r="BN994">
            <v>41474</v>
          </cell>
          <cell r="BO994">
            <v>41481</v>
          </cell>
          <cell r="BP994" t="str">
            <v>X</v>
          </cell>
          <cell r="BQ994">
            <v>41548</v>
          </cell>
          <cell r="BR994">
            <v>41284</v>
          </cell>
          <cell r="BS994">
            <v>41190</v>
          </cell>
          <cell r="BT994" t="str">
            <v>X</v>
          </cell>
          <cell r="BU994">
            <v>41480</v>
          </cell>
          <cell r="BV994">
            <v>41478</v>
          </cell>
          <cell r="BZ994">
            <v>41320</v>
          </cell>
          <cell r="CA994">
            <v>41196</v>
          </cell>
          <cell r="CB994" t="str">
            <v>X</v>
          </cell>
          <cell r="CC994">
            <v>1</v>
          </cell>
          <cell r="CD994" t="str">
            <v>FD &amp; AM has been submitted</v>
          </cell>
        </row>
        <row r="995">
          <cell r="B995" t="str">
            <v>C2167775-03-04</v>
          </cell>
          <cell r="C995" t="str">
            <v>Sinopec USA / Maoming</v>
          </cell>
          <cell r="D995" t="str">
            <v>Fox</v>
          </cell>
          <cell r="E995">
            <v>0</v>
          </cell>
          <cell r="F995" t="str">
            <v>Parsell</v>
          </cell>
          <cell r="H995" t="str">
            <v>Michelle</v>
          </cell>
          <cell r="I995" t="str">
            <v>12CNUSA26SPECUS21049</v>
          </cell>
          <cell r="J995" t="str">
            <v>C201AB</v>
          </cell>
          <cell r="K995">
            <v>0</v>
          </cell>
          <cell r="M995">
            <v>2</v>
          </cell>
          <cell r="N995" t="str">
            <v>LMC-343</v>
          </cell>
          <cell r="O995">
            <v>0</v>
          </cell>
          <cell r="P995" t="str">
            <v>PP</v>
          </cell>
          <cell r="Q995" t="str">
            <v>CPX</v>
          </cell>
          <cell r="R995" t="str">
            <v>CF</v>
          </cell>
          <cell r="S995" t="str">
            <v>Y</v>
          </cell>
          <cell r="T995" t="str">
            <v>N</v>
          </cell>
          <cell r="V995">
            <v>41107</v>
          </cell>
          <cell r="W995">
            <v>41501</v>
          </cell>
          <cell r="X995">
            <v>41446</v>
          </cell>
          <cell r="Y995">
            <v>0</v>
          </cell>
          <cell r="Z995">
            <v>41114</v>
          </cell>
          <cell r="AA995">
            <v>41114</v>
          </cell>
          <cell r="AB995">
            <v>41121</v>
          </cell>
          <cell r="AC995">
            <v>41320</v>
          </cell>
          <cell r="AD995">
            <v>41334</v>
          </cell>
          <cell r="AE995">
            <v>41396</v>
          </cell>
          <cell r="AF995">
            <v>41403</v>
          </cell>
          <cell r="AG995">
            <v>41295</v>
          </cell>
          <cell r="AH995">
            <v>41416</v>
          </cell>
          <cell r="AI995" t="str">
            <v>-</v>
          </cell>
          <cell r="AJ995">
            <v>213</v>
          </cell>
          <cell r="AK995">
            <v>48.428571428571431</v>
          </cell>
          <cell r="AL995">
            <v>41520</v>
          </cell>
          <cell r="AM995">
            <v>41549</v>
          </cell>
          <cell r="AN995" t="str">
            <v>-</v>
          </cell>
          <cell r="AO995">
            <v>41532</v>
          </cell>
          <cell r="AP995" t="str">
            <v>x</v>
          </cell>
          <cell r="AQ995" t="str">
            <v>partial</v>
          </cell>
          <cell r="AR995">
            <v>41291</v>
          </cell>
          <cell r="AT995" t="str">
            <v>Peters</v>
          </cell>
          <cell r="AV995">
            <v>41313</v>
          </cell>
          <cell r="AX995">
            <v>41339</v>
          </cell>
          <cell r="AY995">
            <v>41444</v>
          </cell>
          <cell r="AZ995">
            <v>337</v>
          </cell>
          <cell r="BA995">
            <v>149</v>
          </cell>
          <cell r="BB995" t="str">
            <v>On-Time/Early</v>
          </cell>
          <cell r="BC995" t="str">
            <v>Late</v>
          </cell>
          <cell r="BD995" t="str">
            <v>CIF</v>
          </cell>
          <cell r="BE995" t="str">
            <v>Arvada</v>
          </cell>
          <cell r="BF995" t="str">
            <v>China</v>
          </cell>
          <cell r="BH995" t="str">
            <v>SI</v>
          </cell>
          <cell r="BJ995">
            <v>41114</v>
          </cell>
          <cell r="BK995">
            <v>41121</v>
          </cell>
          <cell r="BL995">
            <v>41137</v>
          </cell>
          <cell r="BM995">
            <v>41135</v>
          </cell>
          <cell r="BN995">
            <v>41474</v>
          </cell>
          <cell r="BO995">
            <v>41481</v>
          </cell>
          <cell r="BP995" t="str">
            <v>X</v>
          </cell>
          <cell r="BQ995">
            <v>41548</v>
          </cell>
          <cell r="BR995">
            <v>41284</v>
          </cell>
          <cell r="BS995">
            <v>41190</v>
          </cell>
          <cell r="BT995" t="str">
            <v>X</v>
          </cell>
          <cell r="BU995">
            <v>41480</v>
          </cell>
          <cell r="BV995">
            <v>41478</v>
          </cell>
          <cell r="BZ995">
            <v>41320</v>
          </cell>
          <cell r="CA995">
            <v>41196</v>
          </cell>
          <cell r="CB995" t="str">
            <v>X</v>
          </cell>
          <cell r="CC995">
            <v>1</v>
          </cell>
          <cell r="CD995" t="str">
            <v>FD &amp; AM has been submitted</v>
          </cell>
        </row>
        <row r="996">
          <cell r="B996" t="str">
            <v>C2167775-01-02</v>
          </cell>
          <cell r="C996" t="str">
            <v>Sinopec USA / Maoming - KIT</v>
          </cell>
          <cell r="D996" t="str">
            <v>Fox</v>
          </cell>
          <cell r="E996">
            <v>0</v>
          </cell>
          <cell r="F996" t="str">
            <v>Parsell</v>
          </cell>
          <cell r="H996" t="str">
            <v>Michelle</v>
          </cell>
          <cell r="I996" t="str">
            <v>12CNUSA26SPECUS21049</v>
          </cell>
          <cell r="J996" t="str">
            <v>C201AB</v>
          </cell>
          <cell r="K996">
            <v>0</v>
          </cell>
          <cell r="M996">
            <v>0</v>
          </cell>
          <cell r="N996" t="str">
            <v>LMC-343</v>
          </cell>
          <cell r="O996">
            <v>0</v>
          </cell>
          <cell r="P996" t="str">
            <v>PP</v>
          </cell>
          <cell r="Q996" t="str">
            <v>CPX</v>
          </cell>
          <cell r="R996" t="str">
            <v>CF</v>
          </cell>
          <cell r="S996" t="str">
            <v>Y</v>
          </cell>
          <cell r="T996" t="str">
            <v>N</v>
          </cell>
          <cell r="V996">
            <v>41107</v>
          </cell>
          <cell r="W996">
            <v>41501</v>
          </cell>
          <cell r="X996">
            <v>41446</v>
          </cell>
          <cell r="Y996">
            <v>0</v>
          </cell>
          <cell r="Z996">
            <v>41114</v>
          </cell>
          <cell r="AA996">
            <v>41114</v>
          </cell>
          <cell r="AB996">
            <v>41121</v>
          </cell>
          <cell r="AC996">
            <v>41320</v>
          </cell>
          <cell r="AD996">
            <v>41334</v>
          </cell>
          <cell r="AE996">
            <v>41396</v>
          </cell>
          <cell r="AF996">
            <v>41403</v>
          </cell>
          <cell r="AG996">
            <v>41295</v>
          </cell>
          <cell r="AH996">
            <v>41416</v>
          </cell>
          <cell r="AI996" t="str">
            <v>-</v>
          </cell>
          <cell r="AJ996">
            <v>213</v>
          </cell>
          <cell r="AK996">
            <v>48.428571428571431</v>
          </cell>
          <cell r="AL996">
            <v>41520</v>
          </cell>
          <cell r="AM996">
            <v>41549</v>
          </cell>
          <cell r="AN996" t="str">
            <v>-</v>
          </cell>
          <cell r="AO996">
            <v>41532</v>
          </cell>
          <cell r="AP996" t="str">
            <v>x</v>
          </cell>
          <cell r="AQ996" t="str">
            <v>partial</v>
          </cell>
          <cell r="AR996">
            <v>41334</v>
          </cell>
          <cell r="AS996">
            <v>41334</v>
          </cell>
          <cell r="AT996" t="str">
            <v>Peters</v>
          </cell>
          <cell r="AW996">
            <v>41338</v>
          </cell>
          <cell r="AX996">
            <v>41339</v>
          </cell>
          <cell r="AY996">
            <v>41444</v>
          </cell>
          <cell r="AZ996">
            <v>337</v>
          </cell>
          <cell r="BA996" t="str">
            <v/>
          </cell>
          <cell r="BB996" t="str">
            <v>On-Time/Early</v>
          </cell>
          <cell r="BC996" t="str">
            <v>Late</v>
          </cell>
          <cell r="BD996" t="str">
            <v>CIF</v>
          </cell>
          <cell r="BE996" t="str">
            <v>Arvada</v>
          </cell>
          <cell r="BF996" t="str">
            <v>China</v>
          </cell>
          <cell r="BH996" t="str">
            <v>SI</v>
          </cell>
          <cell r="BJ996">
            <v>41114</v>
          </cell>
          <cell r="BK996">
            <v>41121</v>
          </cell>
          <cell r="BL996">
            <v>41137</v>
          </cell>
          <cell r="BM996">
            <v>41135</v>
          </cell>
          <cell r="BN996">
            <v>41474</v>
          </cell>
          <cell r="BO996">
            <v>41481</v>
          </cell>
          <cell r="BP996" t="str">
            <v>X</v>
          </cell>
          <cell r="BQ996">
            <v>41548</v>
          </cell>
          <cell r="BR996">
            <v>41284</v>
          </cell>
          <cell r="BS996">
            <v>41190</v>
          </cell>
          <cell r="BT996" t="str">
            <v>X</v>
          </cell>
          <cell r="BU996">
            <v>41480</v>
          </cell>
          <cell r="BV996">
            <v>41478</v>
          </cell>
          <cell r="BZ996">
            <v>41320</v>
          </cell>
          <cell r="CA996">
            <v>41196</v>
          </cell>
          <cell r="CB996" t="str">
            <v>X</v>
          </cell>
          <cell r="CC996">
            <v>1</v>
          </cell>
          <cell r="CD996" t="str">
            <v>FD &amp; AM has been submitted</v>
          </cell>
        </row>
        <row r="997">
          <cell r="B997" t="str">
            <v>C2167775-03-04</v>
          </cell>
          <cell r="C997" t="str">
            <v>Sinopec USA / Maoming - KIT</v>
          </cell>
          <cell r="D997" t="str">
            <v>Fox</v>
          </cell>
          <cell r="E997">
            <v>0</v>
          </cell>
          <cell r="F997" t="str">
            <v>Parsell</v>
          </cell>
          <cell r="H997" t="str">
            <v>Michelle</v>
          </cell>
          <cell r="I997" t="str">
            <v>12CNUSA26SPECUS21049</v>
          </cell>
          <cell r="J997" t="str">
            <v>C201AB</v>
          </cell>
          <cell r="K997">
            <v>0</v>
          </cell>
          <cell r="M997">
            <v>0</v>
          </cell>
          <cell r="N997" t="str">
            <v>LMC-343</v>
          </cell>
          <cell r="O997">
            <v>0</v>
          </cell>
          <cell r="P997" t="str">
            <v>PP</v>
          </cell>
          <cell r="Q997" t="str">
            <v>CPX</v>
          </cell>
          <cell r="R997" t="str">
            <v>CF</v>
          </cell>
          <cell r="S997" t="str">
            <v>Y</v>
          </cell>
          <cell r="T997" t="str">
            <v>N</v>
          </cell>
          <cell r="V997">
            <v>41107</v>
          </cell>
          <cell r="W997">
            <v>41501</v>
          </cell>
          <cell r="X997">
            <v>41446</v>
          </cell>
          <cell r="Y997">
            <v>0</v>
          </cell>
          <cell r="Z997">
            <v>41114</v>
          </cell>
          <cell r="AA997">
            <v>41114</v>
          </cell>
          <cell r="AB997">
            <v>41121</v>
          </cell>
          <cell r="AC997">
            <v>41320</v>
          </cell>
          <cell r="AD997">
            <v>41334</v>
          </cell>
          <cell r="AE997">
            <v>41396</v>
          </cell>
          <cell r="AF997">
            <v>41403</v>
          </cell>
          <cell r="AG997">
            <v>41295</v>
          </cell>
          <cell r="AH997">
            <v>41416</v>
          </cell>
          <cell r="AI997" t="str">
            <v>-</v>
          </cell>
          <cell r="AJ997">
            <v>213</v>
          </cell>
          <cell r="AK997">
            <v>48.428571428571431</v>
          </cell>
          <cell r="AL997">
            <v>41520</v>
          </cell>
          <cell r="AM997">
            <v>41549</v>
          </cell>
          <cell r="AN997" t="str">
            <v>-</v>
          </cell>
          <cell r="AO997">
            <v>41532</v>
          </cell>
          <cell r="AP997" t="str">
            <v>x</v>
          </cell>
          <cell r="AQ997" t="str">
            <v>partial</v>
          </cell>
          <cell r="AR997">
            <v>41334</v>
          </cell>
          <cell r="AS997">
            <v>41334</v>
          </cell>
          <cell r="AT997" t="str">
            <v>Peters</v>
          </cell>
          <cell r="AW997">
            <v>41338</v>
          </cell>
          <cell r="AX997">
            <v>41339</v>
          </cell>
          <cell r="AY997">
            <v>41444</v>
          </cell>
          <cell r="AZ997">
            <v>337</v>
          </cell>
          <cell r="BA997" t="str">
            <v/>
          </cell>
          <cell r="BB997" t="str">
            <v>On-Time/Early</v>
          </cell>
          <cell r="BC997" t="str">
            <v>Late</v>
          </cell>
          <cell r="BD997" t="str">
            <v>CIF</v>
          </cell>
          <cell r="BE997" t="str">
            <v>Arvada</v>
          </cell>
          <cell r="BF997" t="str">
            <v>China</v>
          </cell>
          <cell r="BH997" t="str">
            <v>SI</v>
          </cell>
          <cell r="BJ997">
            <v>41114</v>
          </cell>
          <cell r="BK997">
            <v>41121</v>
          </cell>
          <cell r="BL997">
            <v>41137</v>
          </cell>
          <cell r="BM997">
            <v>41135</v>
          </cell>
          <cell r="BN997">
            <v>41474</v>
          </cell>
          <cell r="BO997">
            <v>41481</v>
          </cell>
          <cell r="BP997" t="str">
            <v>X</v>
          </cell>
          <cell r="BQ997">
            <v>41548</v>
          </cell>
          <cell r="BR997">
            <v>41284</v>
          </cell>
          <cell r="BS997">
            <v>41190</v>
          </cell>
          <cell r="BT997" t="str">
            <v>X</v>
          </cell>
          <cell r="BU997">
            <v>41480</v>
          </cell>
          <cell r="BV997">
            <v>41478</v>
          </cell>
          <cell r="BZ997">
            <v>41320</v>
          </cell>
          <cell r="CA997">
            <v>41196</v>
          </cell>
          <cell r="CB997" t="str">
            <v>X</v>
          </cell>
          <cell r="CC997">
            <v>1</v>
          </cell>
          <cell r="CD997" t="str">
            <v>FD &amp; AM has been submitted</v>
          </cell>
        </row>
        <row r="998">
          <cell r="B998" t="str">
            <v>A2277274-01</v>
          </cell>
          <cell r="C998" t="str">
            <v>Delek Refining Ltd.</v>
          </cell>
          <cell r="D998" t="str">
            <v>Kennedy</v>
          </cell>
          <cell r="E998">
            <v>0</v>
          </cell>
          <cell r="F998" t="str">
            <v>Miller</v>
          </cell>
          <cell r="G998" t="str">
            <v>-</v>
          </cell>
          <cell r="H998" t="str">
            <v>Madeleine</v>
          </cell>
          <cell r="I998" t="str">
            <v>044055-0000-001</v>
          </cell>
          <cell r="J998" t="str">
            <v>01-P-95</v>
          </cell>
          <cell r="K998" t="str">
            <v>117555-2</v>
          </cell>
          <cell r="M998">
            <v>1</v>
          </cell>
          <cell r="N998" t="str">
            <v>LMV806</v>
          </cell>
          <cell r="O998">
            <v>32124</v>
          </cell>
          <cell r="P998" t="str">
            <v>-</v>
          </cell>
          <cell r="Q998" t="str">
            <v>FLT</v>
          </cell>
          <cell r="R998" t="str">
            <v>P6</v>
          </cell>
          <cell r="S998" t="str">
            <v>N</v>
          </cell>
          <cell r="T998" t="str">
            <v>Y</v>
          </cell>
          <cell r="U998">
            <v>41400</v>
          </cell>
          <cell r="V998">
            <v>41400</v>
          </cell>
          <cell r="W998">
            <v>41439</v>
          </cell>
          <cell r="X998">
            <v>41439</v>
          </cell>
          <cell r="Y998">
            <v>41400</v>
          </cell>
          <cell r="Z998">
            <v>41407</v>
          </cell>
          <cell r="AA998">
            <v>41407</v>
          </cell>
          <cell r="AB998">
            <v>41403</v>
          </cell>
          <cell r="AC998">
            <v>41439</v>
          </cell>
          <cell r="AD998">
            <v>41439</v>
          </cell>
          <cell r="AE998">
            <v>41402.5</v>
          </cell>
          <cell r="AF998">
            <v>41404</v>
          </cell>
          <cell r="AH998">
            <v>41409</v>
          </cell>
          <cell r="AI998" t="str">
            <v>-</v>
          </cell>
          <cell r="AJ998">
            <v>5</v>
          </cell>
          <cell r="AK998">
            <v>5.5714285714285712</v>
          </cell>
          <cell r="AL998">
            <v>41400</v>
          </cell>
          <cell r="AM998">
            <v>41409</v>
          </cell>
          <cell r="AN998" t="str">
            <v>-</v>
          </cell>
          <cell r="AO998">
            <v>41411</v>
          </cell>
          <cell r="AP998">
            <v>41400</v>
          </cell>
          <cell r="AR998">
            <v>41414</v>
          </cell>
          <cell r="AS998">
            <v>41418</v>
          </cell>
          <cell r="AT998" t="str">
            <v>Nelson</v>
          </cell>
          <cell r="AV998">
            <v>41418</v>
          </cell>
          <cell r="AX998">
            <v>41424</v>
          </cell>
          <cell r="AY998">
            <v>41446</v>
          </cell>
          <cell r="AZ998">
            <v>46</v>
          </cell>
          <cell r="BA998">
            <v>15</v>
          </cell>
          <cell r="BB998" t="str">
            <v>Late</v>
          </cell>
          <cell r="BC998" t="str">
            <v/>
          </cell>
          <cell r="BD998" t="str">
            <v>FCA</v>
          </cell>
          <cell r="BE998" t="str">
            <v>ARVADA</v>
          </cell>
          <cell r="BF998" t="str">
            <v>USA</v>
          </cell>
          <cell r="BH998" t="str">
            <v>DI</v>
          </cell>
          <cell r="BJ998">
            <v>41407</v>
          </cell>
          <cell r="BK998">
            <v>41414</v>
          </cell>
          <cell r="BL998">
            <v>41405</v>
          </cell>
          <cell r="BM998">
            <v>41428</v>
          </cell>
          <cell r="BN998">
            <v>41453</v>
          </cell>
          <cell r="BO998">
            <v>41460</v>
          </cell>
          <cell r="BP998" t="str">
            <v>-</v>
          </cell>
          <cell r="BQ998" t="str">
            <v>-</v>
          </cell>
          <cell r="BR998" t="str">
            <v>x</v>
          </cell>
          <cell r="BS998" t="str">
            <v>-</v>
          </cell>
          <cell r="BT998" t="str">
            <v>-</v>
          </cell>
          <cell r="BU998" t="str">
            <v>x</v>
          </cell>
          <cell r="BV998" t="str">
            <v>x</v>
          </cell>
          <cell r="BZ998" t="str">
            <v>-</v>
          </cell>
          <cell r="CA998" t="str">
            <v>-</v>
          </cell>
          <cell r="CB998" t="str">
            <v>X</v>
          </cell>
          <cell r="CC998">
            <v>1</v>
          </cell>
        </row>
        <row r="999">
          <cell r="B999" t="str">
            <v>A2219733-01-02</v>
          </cell>
          <cell r="C999" t="str">
            <v>Global Seal Co., LTD.</v>
          </cell>
          <cell r="D999" t="str">
            <v>Mckechnie</v>
          </cell>
          <cell r="E999">
            <v>0</v>
          </cell>
          <cell r="F999" t="str">
            <v>Collins</v>
          </cell>
          <cell r="H999" t="str">
            <v>Shara</v>
          </cell>
          <cell r="I999" t="str">
            <v>GB-PO-01-004-12 R1</v>
          </cell>
          <cell r="J999" t="str">
            <v>17G103A/B</v>
          </cell>
          <cell r="M999">
            <v>2</v>
          </cell>
          <cell r="N999" t="str">
            <v>LMV311</v>
          </cell>
          <cell r="O999">
            <v>320649</v>
          </cell>
          <cell r="P999" t="str">
            <v>PP</v>
          </cell>
          <cell r="Q999" t="str">
            <v>MCPX</v>
          </cell>
          <cell r="R999" t="str">
            <v>PC</v>
          </cell>
          <cell r="S999" t="str">
            <v>Y</v>
          </cell>
          <cell r="T999" t="str">
            <v>N</v>
          </cell>
          <cell r="U999">
            <v>41241</v>
          </cell>
          <cell r="V999">
            <v>41247</v>
          </cell>
          <cell r="W999">
            <v>41466</v>
          </cell>
          <cell r="X999">
            <v>41466</v>
          </cell>
          <cell r="Y999">
            <v>41242</v>
          </cell>
          <cell r="Z999">
            <v>41254</v>
          </cell>
          <cell r="AA999">
            <v>41254</v>
          </cell>
          <cell r="AB999">
            <v>41254</v>
          </cell>
          <cell r="AC999">
            <v>41354</v>
          </cell>
          <cell r="AD999">
            <v>41368</v>
          </cell>
          <cell r="AE999">
            <v>41404</v>
          </cell>
          <cell r="AF999">
            <v>41407</v>
          </cell>
          <cell r="AH999">
            <v>41436</v>
          </cell>
          <cell r="AI999" t="str">
            <v>-</v>
          </cell>
          <cell r="AJ999">
            <v>115</v>
          </cell>
          <cell r="AK999">
            <v>31.285714285714285</v>
          </cell>
          <cell r="AL999">
            <v>41242</v>
          </cell>
          <cell r="AP999">
            <v>41612</v>
          </cell>
          <cell r="AQ999" t="str">
            <v>X</v>
          </cell>
          <cell r="AR999">
            <v>41396</v>
          </cell>
          <cell r="AS999">
            <v>41404</v>
          </cell>
          <cell r="AT999" t="str">
            <v>Setelin</v>
          </cell>
          <cell r="AV999">
            <v>41407</v>
          </cell>
          <cell r="AX999">
            <v>41431</v>
          </cell>
          <cell r="AY999">
            <v>41486</v>
          </cell>
          <cell r="AZ999">
            <v>239</v>
          </cell>
          <cell r="BA999">
            <v>115</v>
          </cell>
          <cell r="BB999" t="str">
            <v>On-Time/Early</v>
          </cell>
          <cell r="BC999" t="str">
            <v>Late</v>
          </cell>
          <cell r="BD999" t="str">
            <v>EXW</v>
          </cell>
          <cell r="BE999" t="str">
            <v>ARVADA</v>
          </cell>
          <cell r="BF999" t="str">
            <v>THAILAND</v>
          </cell>
          <cell r="BJ999">
            <v>41254</v>
          </cell>
          <cell r="BK999">
            <v>41261</v>
          </cell>
          <cell r="BL999">
            <v>41270</v>
          </cell>
          <cell r="BM999">
            <v>41275</v>
          </cell>
          <cell r="BN999">
            <v>41480</v>
          </cell>
          <cell r="BO999">
            <v>41487</v>
          </cell>
          <cell r="BP999" t="str">
            <v>X</v>
          </cell>
          <cell r="BQ999" t="str">
            <v>X</v>
          </cell>
          <cell r="BR999" t="str">
            <v>X</v>
          </cell>
          <cell r="BS999" t="str">
            <v>X</v>
          </cell>
          <cell r="BT999" t="str">
            <v>X</v>
          </cell>
          <cell r="BU999">
            <v>41663</v>
          </cell>
          <cell r="BV999" t="str">
            <v>X</v>
          </cell>
          <cell r="CC999">
            <v>1</v>
          </cell>
        </row>
        <row r="1000">
          <cell r="B1000" t="str">
            <v>A2219733-03-04</v>
          </cell>
          <cell r="C1000" t="str">
            <v>Global Seal Co., LTD.</v>
          </cell>
          <cell r="D1000" t="str">
            <v>Mckechnie</v>
          </cell>
          <cell r="E1000">
            <v>0</v>
          </cell>
          <cell r="F1000" t="str">
            <v>Collins</v>
          </cell>
          <cell r="H1000" t="str">
            <v>Shara</v>
          </cell>
          <cell r="I1000" t="str">
            <v>GB-PO-01-004-12 R1</v>
          </cell>
          <cell r="J1000" t="str">
            <v>18G105A/B</v>
          </cell>
          <cell r="M1000">
            <v>2</v>
          </cell>
          <cell r="N1000" t="str">
            <v>LMV311</v>
          </cell>
          <cell r="O1000">
            <v>138863</v>
          </cell>
          <cell r="P1000" t="str">
            <v>PP</v>
          </cell>
          <cell r="Q1000" t="str">
            <v>MCPX</v>
          </cell>
          <cell r="R1000" t="str">
            <v>PC</v>
          </cell>
          <cell r="S1000" t="str">
            <v>Y</v>
          </cell>
          <cell r="T1000" t="str">
            <v>N</v>
          </cell>
          <cell r="U1000">
            <v>41241</v>
          </cell>
          <cell r="V1000">
            <v>41247</v>
          </cell>
          <cell r="W1000">
            <v>41466</v>
          </cell>
          <cell r="X1000">
            <v>41466</v>
          </cell>
          <cell r="Y1000">
            <v>41242</v>
          </cell>
          <cell r="Z1000">
            <v>41254</v>
          </cell>
          <cell r="AA1000">
            <v>41254</v>
          </cell>
          <cell r="AB1000">
            <v>41254</v>
          </cell>
          <cell r="AC1000">
            <v>41354</v>
          </cell>
          <cell r="AD1000">
            <v>41368</v>
          </cell>
          <cell r="AE1000">
            <v>41404</v>
          </cell>
          <cell r="AF1000">
            <v>41407</v>
          </cell>
          <cell r="AH1000">
            <v>41436</v>
          </cell>
          <cell r="AI1000" t="str">
            <v>-</v>
          </cell>
          <cell r="AJ1000">
            <v>115</v>
          </cell>
          <cell r="AK1000">
            <v>31.285714285714285</v>
          </cell>
          <cell r="AL1000">
            <v>41242</v>
          </cell>
          <cell r="AP1000">
            <v>41612</v>
          </cell>
          <cell r="AQ1000" t="str">
            <v>X</v>
          </cell>
          <cell r="AR1000">
            <v>41396</v>
          </cell>
          <cell r="AS1000">
            <v>41404</v>
          </cell>
          <cell r="AT1000" t="str">
            <v>Setelin</v>
          </cell>
          <cell r="AV1000">
            <v>41407</v>
          </cell>
          <cell r="AW1000" t="str">
            <v>Kit not rls on 6/11</v>
          </cell>
          <cell r="AX1000">
            <v>41436</v>
          </cell>
          <cell r="AY1000">
            <v>41486</v>
          </cell>
          <cell r="AZ1000">
            <v>239</v>
          </cell>
          <cell r="BA1000">
            <v>115</v>
          </cell>
          <cell r="BB1000" t="str">
            <v>On-Time/Early</v>
          </cell>
          <cell r="BC1000" t="str">
            <v>Late</v>
          </cell>
          <cell r="BD1000" t="str">
            <v>EXW</v>
          </cell>
          <cell r="BE1000" t="str">
            <v>ARVADA</v>
          </cell>
          <cell r="BF1000" t="str">
            <v>THAILAND</v>
          </cell>
          <cell r="BJ1000">
            <v>41254</v>
          </cell>
          <cell r="BK1000">
            <v>41261</v>
          </cell>
          <cell r="BL1000">
            <v>41270</v>
          </cell>
          <cell r="BM1000">
            <v>41275</v>
          </cell>
          <cell r="BN1000">
            <v>41480</v>
          </cell>
          <cell r="BO1000">
            <v>41487</v>
          </cell>
          <cell r="BP1000" t="str">
            <v>X</v>
          </cell>
          <cell r="BQ1000" t="str">
            <v>X</v>
          </cell>
          <cell r="BR1000" t="str">
            <v>X</v>
          </cell>
          <cell r="BS1000" t="str">
            <v>X</v>
          </cell>
          <cell r="BT1000" t="str">
            <v>X</v>
          </cell>
          <cell r="BU1000">
            <v>41663</v>
          </cell>
          <cell r="BV1000" t="str">
            <v>X</v>
          </cell>
          <cell r="CC1000">
            <v>1</v>
          </cell>
        </row>
        <row r="1001">
          <cell r="B1001" t="str">
            <v>A2272869-01</v>
          </cell>
          <cell r="C1001" t="str">
            <v>NPE / Lamb Weston Taber Plant</v>
          </cell>
          <cell r="D1001" t="str">
            <v>Kennedy</v>
          </cell>
          <cell r="E1001">
            <v>0</v>
          </cell>
          <cell r="F1001" t="str">
            <v>Burks</v>
          </cell>
          <cell r="G1001" t="str">
            <v>na</v>
          </cell>
          <cell r="H1001" t="str">
            <v>Kursten</v>
          </cell>
          <cell r="I1001" t="str">
            <v>PUR534717</v>
          </cell>
          <cell r="J1001" t="str">
            <v>P-1</v>
          </cell>
          <cell r="K1001" t="str">
            <v>116628-1</v>
          </cell>
          <cell r="M1001">
            <v>1</v>
          </cell>
          <cell r="N1001" t="str">
            <v>LMV801</v>
          </cell>
          <cell r="O1001">
            <v>24274.61</v>
          </cell>
          <cell r="P1001" t="str">
            <v>-</v>
          </cell>
          <cell r="Q1001" t="str">
            <v>FLT</v>
          </cell>
          <cell r="R1001" t="str">
            <v>P8</v>
          </cell>
          <cell r="S1001" t="str">
            <v>N</v>
          </cell>
          <cell r="T1001" t="str">
            <v>N</v>
          </cell>
          <cell r="U1001">
            <v>41387</v>
          </cell>
          <cell r="V1001">
            <v>41388</v>
          </cell>
          <cell r="W1001">
            <v>41453</v>
          </cell>
          <cell r="X1001">
            <v>41453</v>
          </cell>
          <cell r="Y1001">
            <v>41388</v>
          </cell>
          <cell r="Z1001">
            <v>41395</v>
          </cell>
          <cell r="AA1001">
            <v>41395</v>
          </cell>
          <cell r="AB1001">
            <v>41392</v>
          </cell>
          <cell r="AC1001">
            <v>41453</v>
          </cell>
          <cell r="AD1001">
            <v>41453</v>
          </cell>
          <cell r="AE1001">
            <v>41407</v>
          </cell>
          <cell r="AF1001">
            <v>41409</v>
          </cell>
          <cell r="AH1001">
            <v>41423</v>
          </cell>
          <cell r="AI1001" t="str">
            <v>-</v>
          </cell>
          <cell r="AJ1001">
            <v>16</v>
          </cell>
          <cell r="AK1001">
            <v>9.2857142857142865</v>
          </cell>
          <cell r="AL1001">
            <v>41388</v>
          </cell>
          <cell r="AM1001" t="str">
            <v>-</v>
          </cell>
          <cell r="AN1001" t="str">
            <v>-</v>
          </cell>
          <cell r="AO1001">
            <v>41394</v>
          </cell>
          <cell r="AP1001">
            <v>41388</v>
          </cell>
          <cell r="AR1001">
            <v>41397</v>
          </cell>
          <cell r="AS1001">
            <v>41414</v>
          </cell>
          <cell r="AT1001" t="str">
            <v>Wareham</v>
          </cell>
          <cell r="AV1001">
            <v>41415</v>
          </cell>
          <cell r="AX1001">
            <v>41415</v>
          </cell>
          <cell r="AY1001">
            <v>41439</v>
          </cell>
          <cell r="AZ1001">
            <v>51</v>
          </cell>
          <cell r="BA1001">
            <v>20</v>
          </cell>
          <cell r="BB1001" t="str">
            <v>Late</v>
          </cell>
          <cell r="BC1001" t="str">
            <v/>
          </cell>
          <cell r="BD1001" t="str">
            <v>FCA</v>
          </cell>
          <cell r="BE1001" t="str">
            <v>Arvada</v>
          </cell>
          <cell r="BF1001" t="str">
            <v>CANADA</v>
          </cell>
          <cell r="BH1001" t="str">
            <v>DI</v>
          </cell>
          <cell r="BJ1001">
            <v>41395</v>
          </cell>
          <cell r="BK1001">
            <v>41402</v>
          </cell>
          <cell r="BL1001">
            <v>41394</v>
          </cell>
          <cell r="BM1001">
            <v>41416</v>
          </cell>
          <cell r="BN1001">
            <v>41467</v>
          </cell>
          <cell r="BO1001">
            <v>41474</v>
          </cell>
          <cell r="BP1001" t="str">
            <v>-</v>
          </cell>
          <cell r="BQ1001" t="str">
            <v>-</v>
          </cell>
          <cell r="BR1001" t="str">
            <v>-</v>
          </cell>
          <cell r="BS1001" t="str">
            <v>-</v>
          </cell>
          <cell r="BT1001" t="str">
            <v>-</v>
          </cell>
          <cell r="BU1001">
            <v>41453</v>
          </cell>
          <cell r="BV1001">
            <v>41453</v>
          </cell>
          <cell r="BZ1001" t="str">
            <v>-</v>
          </cell>
          <cell r="CA1001" t="str">
            <v>-</v>
          </cell>
          <cell r="CB1001" t="str">
            <v>X</v>
          </cell>
          <cell r="CC1001">
            <v>1</v>
          </cell>
        </row>
        <row r="1002">
          <cell r="B1002" t="str">
            <v>C2237843-01</v>
          </cell>
          <cell r="C1002" t="str">
            <v>UOP Russell LLC</v>
          </cell>
          <cell r="D1002" t="str">
            <v>Wareham</v>
          </cell>
          <cell r="E1002">
            <v>0</v>
          </cell>
          <cell r="F1002" t="str">
            <v>Miller</v>
          </cell>
          <cell r="G1002" t="str">
            <v>-</v>
          </cell>
          <cell r="H1002" t="str">
            <v>Kursten</v>
          </cell>
          <cell r="I1002" t="str">
            <v>331-12</v>
          </cell>
          <cell r="J1002" t="str">
            <v>C-141</v>
          </cell>
          <cell r="M1002">
            <v>1</v>
          </cell>
          <cell r="N1002" t="str">
            <v>LMC311P</v>
          </cell>
          <cell r="O1002">
            <v>134830</v>
          </cell>
          <cell r="P1002" t="str">
            <v>-</v>
          </cell>
          <cell r="Q1002" t="str">
            <v>FLT</v>
          </cell>
          <cell r="R1002" t="str">
            <v>CA</v>
          </cell>
          <cell r="S1002" t="str">
            <v>N</v>
          </cell>
          <cell r="T1002" t="str">
            <v>N</v>
          </cell>
          <cell r="U1002">
            <v>41298</v>
          </cell>
          <cell r="V1002">
            <v>41299</v>
          </cell>
          <cell r="W1002">
            <v>41470</v>
          </cell>
          <cell r="X1002">
            <v>41470</v>
          </cell>
          <cell r="Y1002">
            <v>41298</v>
          </cell>
          <cell r="Z1002">
            <v>41306</v>
          </cell>
          <cell r="AA1002">
            <v>41306</v>
          </cell>
          <cell r="AB1002">
            <v>41313</v>
          </cell>
          <cell r="AC1002">
            <v>41358</v>
          </cell>
          <cell r="AD1002">
            <v>41372</v>
          </cell>
          <cell r="AE1002">
            <v>41406</v>
          </cell>
          <cell r="AF1002">
            <v>41410</v>
          </cell>
          <cell r="AH1002">
            <v>41440</v>
          </cell>
          <cell r="AI1002" t="str">
            <v>-</v>
          </cell>
          <cell r="AJ1002">
            <v>80</v>
          </cell>
          <cell r="AK1002">
            <v>24.428571428571427</v>
          </cell>
          <cell r="AL1002">
            <v>41299</v>
          </cell>
          <cell r="AP1002">
            <v>41299</v>
          </cell>
          <cell r="AQ1002">
            <v>41375</v>
          </cell>
          <cell r="AV1002">
            <v>41376</v>
          </cell>
          <cell r="AX1002">
            <v>41383</v>
          </cell>
          <cell r="AY1002">
            <v>41449</v>
          </cell>
          <cell r="AZ1002">
            <v>150</v>
          </cell>
          <cell r="BA1002">
            <v>56</v>
          </cell>
          <cell r="BB1002" t="str">
            <v>On-Time/Early</v>
          </cell>
          <cell r="BC1002" t="str">
            <v>Late</v>
          </cell>
          <cell r="BD1002" t="str">
            <v>FCA</v>
          </cell>
          <cell r="BE1002" t="str">
            <v>Arvada</v>
          </cell>
          <cell r="BF1002" t="str">
            <v>USA</v>
          </cell>
          <cell r="BH1002" t="str">
            <v>DI</v>
          </cell>
          <cell r="BJ1002">
            <v>41306</v>
          </cell>
          <cell r="BK1002">
            <v>41313</v>
          </cell>
          <cell r="BL1002">
            <v>41320</v>
          </cell>
          <cell r="BM1002">
            <v>41327</v>
          </cell>
          <cell r="BN1002">
            <v>41484</v>
          </cell>
          <cell r="BO1002">
            <v>41491</v>
          </cell>
          <cell r="BP1002" t="str">
            <v>-</v>
          </cell>
          <cell r="BQ1002" t="str">
            <v>-</v>
          </cell>
          <cell r="BR1002" t="str">
            <v>-</v>
          </cell>
          <cell r="BS1002" t="str">
            <v>-</v>
          </cell>
          <cell r="BT1002" t="str">
            <v>-</v>
          </cell>
          <cell r="BU1002">
            <v>41458</v>
          </cell>
          <cell r="BV1002">
            <v>41458</v>
          </cell>
          <cell r="BZ1002" t="str">
            <v>-</v>
          </cell>
          <cell r="CA1002" t="str">
            <v>-</v>
          </cell>
          <cell r="CB1002" t="str">
            <v>X</v>
          </cell>
          <cell r="CC1002">
            <v>1</v>
          </cell>
        </row>
        <row r="1003">
          <cell r="B1003" t="str">
            <v>A2261935-01</v>
          </cell>
          <cell r="C1003" t="str">
            <v>Equistar/Lyondellbasel</v>
          </cell>
          <cell r="D1003" t="str">
            <v>Kennedy</v>
          </cell>
          <cell r="E1003">
            <v>0</v>
          </cell>
          <cell r="F1003" t="str">
            <v>Miller</v>
          </cell>
          <cell r="G1003" t="str">
            <v>-</v>
          </cell>
          <cell r="H1003" t="str">
            <v>Madeleine</v>
          </cell>
          <cell r="I1003" t="str">
            <v>4401798466</v>
          </cell>
          <cell r="K1003" t="str">
            <v>118197-2</v>
          </cell>
          <cell r="M1003">
            <v>1</v>
          </cell>
          <cell r="N1003" t="str">
            <v>LMV801</v>
          </cell>
          <cell r="O1003">
            <v>17839</v>
          </cell>
          <cell r="P1003" t="str">
            <v>-</v>
          </cell>
          <cell r="Q1003" t="str">
            <v>FLT</v>
          </cell>
          <cell r="R1003" t="str">
            <v>PA</v>
          </cell>
          <cell r="S1003" t="str">
            <v>N</v>
          </cell>
          <cell r="T1003" t="str">
            <v>N</v>
          </cell>
          <cell r="U1003">
            <v>41359</v>
          </cell>
          <cell r="V1003">
            <v>41360</v>
          </cell>
          <cell r="W1003">
            <v>41456</v>
          </cell>
          <cell r="X1003">
            <v>41456</v>
          </cell>
          <cell r="Y1003">
            <v>41359</v>
          </cell>
          <cell r="Z1003">
            <v>41367</v>
          </cell>
          <cell r="AA1003">
            <v>41367</v>
          </cell>
          <cell r="AB1003">
            <v>41367</v>
          </cell>
          <cell r="AC1003">
            <v>41344</v>
          </cell>
          <cell r="AD1003">
            <v>41358</v>
          </cell>
          <cell r="AE1003">
            <v>41408</v>
          </cell>
          <cell r="AF1003">
            <v>41411</v>
          </cell>
          <cell r="AH1003">
            <v>41426</v>
          </cell>
          <cell r="AI1003" t="str">
            <v>-</v>
          </cell>
          <cell r="AJ1003">
            <v>38</v>
          </cell>
          <cell r="AK1003">
            <v>13.714285714285714</v>
          </cell>
          <cell r="AL1003">
            <v>41359</v>
          </cell>
          <cell r="AM1003" t="str">
            <v>-</v>
          </cell>
          <cell r="AN1003" t="str">
            <v>-</v>
          </cell>
          <cell r="AO1003">
            <v>41376</v>
          </cell>
          <cell r="AP1003">
            <v>41360</v>
          </cell>
          <cell r="AR1003">
            <v>41380</v>
          </cell>
          <cell r="AS1003">
            <v>41381</v>
          </cell>
          <cell r="AT1003" t="str">
            <v>Boening</v>
          </cell>
          <cell r="AV1003">
            <v>41381</v>
          </cell>
          <cell r="AX1003">
            <v>41383</v>
          </cell>
          <cell r="AY1003">
            <v>41423</v>
          </cell>
          <cell r="AZ1003">
            <v>63</v>
          </cell>
          <cell r="BA1003">
            <v>16</v>
          </cell>
          <cell r="BB1003" t="str">
            <v>On-Time/Early</v>
          </cell>
          <cell r="BC1003" t="str">
            <v/>
          </cell>
          <cell r="BD1003" t="str">
            <v>FCA</v>
          </cell>
          <cell r="BE1003" t="str">
            <v>Arvada</v>
          </cell>
          <cell r="BF1003" t="str">
            <v>USA</v>
          </cell>
          <cell r="BH1003" t="str">
            <v>DI</v>
          </cell>
          <cell r="BJ1003">
            <v>41367</v>
          </cell>
          <cell r="BK1003">
            <v>41374</v>
          </cell>
          <cell r="BL1003">
            <v>41374</v>
          </cell>
          <cell r="BM1003">
            <v>41388</v>
          </cell>
          <cell r="BN1003">
            <v>41470</v>
          </cell>
          <cell r="BO1003">
            <v>41477</v>
          </cell>
          <cell r="BP1003" t="str">
            <v>-</v>
          </cell>
          <cell r="BQ1003" t="str">
            <v>-</v>
          </cell>
          <cell r="BR1003" t="str">
            <v>-</v>
          </cell>
          <cell r="BS1003" t="str">
            <v>-</v>
          </cell>
          <cell r="BT1003" t="str">
            <v>-</v>
          </cell>
          <cell r="BU1003">
            <v>41437</v>
          </cell>
          <cell r="BV1003">
            <v>41437</v>
          </cell>
          <cell r="BZ1003" t="str">
            <v>-</v>
          </cell>
          <cell r="CA1003" t="str">
            <v>-</v>
          </cell>
          <cell r="CB1003" t="str">
            <v>X</v>
          </cell>
          <cell r="CC1003">
            <v>1</v>
          </cell>
        </row>
        <row r="1004">
          <cell r="B1004" t="str">
            <v>A2248091-01</v>
          </cell>
          <cell r="C1004" t="str">
            <v>PDVMR / CITGO</v>
          </cell>
          <cell r="D1004" t="str">
            <v>Wareham</v>
          </cell>
          <cell r="E1004">
            <v>0</v>
          </cell>
          <cell r="F1004" t="str">
            <v>Miller</v>
          </cell>
          <cell r="G1004" t="str">
            <v>-</v>
          </cell>
          <cell r="H1004" t="str">
            <v>Madeleine</v>
          </cell>
          <cell r="I1004" t="str">
            <v>4506307932</v>
          </cell>
          <cell r="J1004" t="str">
            <v>84116423/24</v>
          </cell>
          <cell r="M1004">
            <v>1</v>
          </cell>
          <cell r="N1004" t="str">
            <v>LMV801</v>
          </cell>
          <cell r="O1004">
            <v>21449</v>
          </cell>
          <cell r="P1004" t="str">
            <v>-</v>
          </cell>
          <cell r="Q1004" t="str">
            <v>FLT</v>
          </cell>
          <cell r="R1004" t="str">
            <v>PC</v>
          </cell>
          <cell r="S1004" t="str">
            <v>N</v>
          </cell>
          <cell r="T1004" t="str">
            <v>N</v>
          </cell>
          <cell r="U1004">
            <v>41324</v>
          </cell>
          <cell r="V1004">
            <v>41325</v>
          </cell>
          <cell r="W1004">
            <v>41470</v>
          </cell>
          <cell r="X1004">
            <v>41470</v>
          </cell>
          <cell r="Y1004">
            <v>41325</v>
          </cell>
          <cell r="Z1004">
            <v>41332</v>
          </cell>
          <cell r="AA1004">
            <v>41332</v>
          </cell>
          <cell r="AB1004">
            <v>41332</v>
          </cell>
          <cell r="AC1004">
            <v>41358</v>
          </cell>
          <cell r="AD1004">
            <v>41372</v>
          </cell>
          <cell r="AE1004">
            <v>41408</v>
          </cell>
          <cell r="AF1004">
            <v>41411</v>
          </cell>
          <cell r="AH1004">
            <v>41440</v>
          </cell>
          <cell r="AI1004" t="str">
            <v>-</v>
          </cell>
          <cell r="AJ1004">
            <v>63</v>
          </cell>
          <cell r="AK1004">
            <v>20.714285714285715</v>
          </cell>
          <cell r="AL1004">
            <v>41325</v>
          </cell>
          <cell r="AM1004">
            <v>41352</v>
          </cell>
          <cell r="AN1004" t="str">
            <v>-</v>
          </cell>
          <cell r="AO1004">
            <v>41353</v>
          </cell>
          <cell r="AP1004">
            <v>41325</v>
          </cell>
          <cell r="AQ1004">
            <v>41358</v>
          </cell>
          <cell r="AR1004">
            <v>41358</v>
          </cell>
          <cell r="AS1004">
            <v>41359</v>
          </cell>
          <cell r="AT1004" t="str">
            <v>Jones</v>
          </cell>
          <cell r="AV1004">
            <v>41359</v>
          </cell>
          <cell r="AX1004">
            <v>41360</v>
          </cell>
          <cell r="AY1004">
            <v>41450</v>
          </cell>
          <cell r="AZ1004">
            <v>125</v>
          </cell>
          <cell r="BA1004">
            <v>25</v>
          </cell>
          <cell r="BB1004" t="str">
            <v>On-Time/Early</v>
          </cell>
          <cell r="BC1004" t="str">
            <v>On-Time/Early</v>
          </cell>
          <cell r="BD1004" t="str">
            <v>FCA</v>
          </cell>
          <cell r="BE1004" t="str">
            <v>ARVADA</v>
          </cell>
          <cell r="BF1004" t="str">
            <v>USA</v>
          </cell>
          <cell r="BH1004" t="str">
            <v>DI</v>
          </cell>
          <cell r="BJ1004">
            <v>41332</v>
          </cell>
          <cell r="BK1004">
            <v>41339</v>
          </cell>
          <cell r="BL1004">
            <v>41348</v>
          </cell>
          <cell r="BM1004">
            <v>41353</v>
          </cell>
          <cell r="BN1004">
            <v>41484</v>
          </cell>
          <cell r="BO1004">
            <v>41491</v>
          </cell>
          <cell r="BP1004" t="str">
            <v>-</v>
          </cell>
          <cell r="BQ1004" t="str">
            <v>-</v>
          </cell>
          <cell r="BR1004" t="str">
            <v>-</v>
          </cell>
          <cell r="BS1004" t="str">
            <v>-</v>
          </cell>
          <cell r="BT1004" t="str">
            <v>-</v>
          </cell>
          <cell r="BU1004">
            <v>41465</v>
          </cell>
          <cell r="BV1004">
            <v>41465</v>
          </cell>
          <cell r="BZ1004" t="str">
            <v>-</v>
          </cell>
          <cell r="CA1004" t="str">
            <v>-</v>
          </cell>
          <cell r="CB1004" t="str">
            <v>X</v>
          </cell>
          <cell r="CC1004">
            <v>1</v>
          </cell>
        </row>
        <row r="1005">
          <cell r="B1005" t="str">
            <v>A2253328-01</v>
          </cell>
          <cell r="C1005" t="str">
            <v>Occidental Chemical</v>
          </cell>
          <cell r="D1005" t="str">
            <v>Faber</v>
          </cell>
          <cell r="F1005" t="str">
            <v>Miller</v>
          </cell>
          <cell r="G1005" t="str">
            <v>-</v>
          </cell>
          <cell r="H1005" t="str">
            <v>Kursten</v>
          </cell>
          <cell r="I1005" t="str">
            <v>4501809332</v>
          </cell>
          <cell r="M1005">
            <v>1</v>
          </cell>
          <cell r="N1005" t="str">
            <v>LMV801</v>
          </cell>
          <cell r="O1005">
            <v>14492</v>
          </cell>
          <cell r="P1005" t="str">
            <v>-</v>
          </cell>
          <cell r="Q1005" t="str">
            <v>FLT</v>
          </cell>
          <cell r="R1005" t="str">
            <v>PA</v>
          </cell>
          <cell r="S1005" t="str">
            <v>N</v>
          </cell>
          <cell r="T1005" t="str">
            <v>N</v>
          </cell>
          <cell r="U1005">
            <v>41338</v>
          </cell>
          <cell r="V1005">
            <v>41339</v>
          </cell>
          <cell r="W1005">
            <v>41450</v>
          </cell>
          <cell r="X1005">
            <v>41450</v>
          </cell>
          <cell r="Y1005">
            <v>41338</v>
          </cell>
          <cell r="Z1005">
            <v>41346</v>
          </cell>
          <cell r="AA1005">
            <v>41346</v>
          </cell>
          <cell r="AB1005">
            <v>41346</v>
          </cell>
          <cell r="AC1005">
            <v>41338</v>
          </cell>
          <cell r="AD1005">
            <v>41352</v>
          </cell>
          <cell r="AE1005">
            <v>41409</v>
          </cell>
          <cell r="AF1005">
            <v>41412</v>
          </cell>
          <cell r="AH1005">
            <v>41420</v>
          </cell>
          <cell r="AI1005" t="str">
            <v>-</v>
          </cell>
          <cell r="AJ1005">
            <v>53</v>
          </cell>
          <cell r="AK1005">
            <v>15.857142857142858</v>
          </cell>
          <cell r="AL1005">
            <v>41338</v>
          </cell>
          <cell r="AM1005">
            <v>41372</v>
          </cell>
          <cell r="AN1005">
            <v>41372</v>
          </cell>
          <cell r="AP1005">
            <v>41338</v>
          </cell>
          <cell r="AQ1005">
            <v>41374</v>
          </cell>
          <cell r="AR1005">
            <v>41389</v>
          </cell>
          <cell r="AS1005">
            <v>41390</v>
          </cell>
          <cell r="AT1005" t="str">
            <v>Wareham</v>
          </cell>
          <cell r="AV1005">
            <v>41393</v>
          </cell>
          <cell r="AX1005">
            <v>41407</v>
          </cell>
          <cell r="AY1005">
            <v>41444</v>
          </cell>
          <cell r="AZ1005">
            <v>105</v>
          </cell>
          <cell r="BA1005">
            <v>39</v>
          </cell>
          <cell r="BB1005" t="str">
            <v>On-Time/Early</v>
          </cell>
          <cell r="BC1005" t="str">
            <v>Late</v>
          </cell>
          <cell r="BJ1005">
            <v>41346</v>
          </cell>
          <cell r="BK1005">
            <v>41353</v>
          </cell>
          <cell r="BL1005">
            <v>41353</v>
          </cell>
          <cell r="BM1005">
            <v>41367</v>
          </cell>
          <cell r="BN1005">
            <v>41464</v>
          </cell>
          <cell r="BO1005">
            <v>41471</v>
          </cell>
          <cell r="BP1005" t="str">
            <v>-</v>
          </cell>
          <cell r="BQ1005" t="str">
            <v>-</v>
          </cell>
          <cell r="BR1005" t="str">
            <v>-</v>
          </cell>
          <cell r="BS1005" t="str">
            <v>-</v>
          </cell>
          <cell r="BT1005" t="str">
            <v>-</v>
          </cell>
          <cell r="BU1005">
            <v>41414</v>
          </cell>
          <cell r="BV1005">
            <v>41414</v>
          </cell>
          <cell r="BZ1005" t="str">
            <v>-</v>
          </cell>
          <cell r="CA1005" t="str">
            <v>-</v>
          </cell>
          <cell r="CB1005" t="str">
            <v>X</v>
          </cell>
          <cell r="CC1005">
            <v>1</v>
          </cell>
        </row>
        <row r="1006">
          <cell r="B1006" t="str">
            <v>A2168204-01-02</v>
          </cell>
          <cell r="C1006" t="str">
            <v>Reliance</v>
          </cell>
          <cell r="D1006" t="str">
            <v>Glynn</v>
          </cell>
          <cell r="E1006">
            <v>0</v>
          </cell>
          <cell r="F1006" t="str">
            <v>Boles</v>
          </cell>
          <cell r="H1006" t="str">
            <v>Shara</v>
          </cell>
          <cell r="I1006" t="str">
            <v>PPTA/MX8/7395148</v>
          </cell>
          <cell r="J1006" t="str">
            <v>G589 AX/BX</v>
          </cell>
          <cell r="K1006">
            <v>0</v>
          </cell>
          <cell r="L1006" t="str">
            <v>Hepler</v>
          </cell>
          <cell r="M1006">
            <v>2</v>
          </cell>
          <cell r="N1006" t="str">
            <v>LMV311</v>
          </cell>
          <cell r="O1006">
            <v>654256</v>
          </cell>
          <cell r="P1006" t="str">
            <v>PP</v>
          </cell>
          <cell r="Q1006" t="str">
            <v>CPX</v>
          </cell>
          <cell r="R1006" t="str">
            <v>PE</v>
          </cell>
          <cell r="S1006" t="str">
            <v>Y</v>
          </cell>
          <cell r="T1006" t="str">
            <v>N</v>
          </cell>
          <cell r="V1006">
            <v>41115</v>
          </cell>
          <cell r="W1006">
            <v>41450</v>
          </cell>
          <cell r="X1006">
            <v>41502</v>
          </cell>
          <cell r="Y1006">
            <v>0</v>
          </cell>
          <cell r="Z1006">
            <v>41122</v>
          </cell>
          <cell r="AA1006">
            <v>41122</v>
          </cell>
          <cell r="AB1006">
            <v>41122</v>
          </cell>
          <cell r="AC1006">
            <v>41376</v>
          </cell>
          <cell r="AD1006">
            <v>41390</v>
          </cell>
          <cell r="AE1006">
            <v>41408</v>
          </cell>
          <cell r="AF1006">
            <v>41413</v>
          </cell>
          <cell r="AH1006">
            <v>41472</v>
          </cell>
          <cell r="AI1006" t="str">
            <v>-</v>
          </cell>
          <cell r="AJ1006">
            <v>213</v>
          </cell>
          <cell r="AK1006">
            <v>55.285714285714285</v>
          </cell>
          <cell r="AM1006" t="str">
            <v>-</v>
          </cell>
          <cell r="AN1006" t="str">
            <v>-</v>
          </cell>
          <cell r="AO1006" t="str">
            <v>x</v>
          </cell>
          <cell r="AP1006" t="str">
            <v>x</v>
          </cell>
          <cell r="AQ1006">
            <v>41262</v>
          </cell>
          <cell r="AR1006">
            <v>41327</v>
          </cell>
          <cell r="AS1006">
            <v>41341</v>
          </cell>
          <cell r="AT1006" t="str">
            <v>Parks</v>
          </cell>
          <cell r="AV1006">
            <v>41360</v>
          </cell>
          <cell r="AX1006">
            <v>41396</v>
          </cell>
          <cell r="AY1006">
            <v>41514</v>
          </cell>
          <cell r="AZ1006">
            <v>399</v>
          </cell>
          <cell r="BA1006">
            <v>176</v>
          </cell>
          <cell r="BB1006" t="str">
            <v>On-Time/Early</v>
          </cell>
          <cell r="BC1006" t="str">
            <v>On-Time/Early</v>
          </cell>
          <cell r="BD1006" t="str">
            <v>FOB</v>
          </cell>
          <cell r="BE1006" t="str">
            <v>Arvada</v>
          </cell>
          <cell r="BF1006" t="str">
            <v>India</v>
          </cell>
          <cell r="BH1006" t="str">
            <v>SI</v>
          </cell>
          <cell r="BJ1006">
            <v>41122</v>
          </cell>
          <cell r="BK1006">
            <v>41129</v>
          </cell>
          <cell r="BL1006">
            <v>41138</v>
          </cell>
          <cell r="BM1006">
            <v>41143</v>
          </cell>
          <cell r="BN1006">
            <v>41516</v>
          </cell>
          <cell r="BO1006">
            <v>41523</v>
          </cell>
          <cell r="BP1006" t="str">
            <v>X</v>
          </cell>
          <cell r="BQ1006" t="str">
            <v>X</v>
          </cell>
          <cell r="BR1006" t="str">
            <v>X</v>
          </cell>
          <cell r="BS1006" t="str">
            <v>X</v>
          </cell>
          <cell r="BT1006" t="str">
            <v>X</v>
          </cell>
          <cell r="BU1006" t="str">
            <v>X</v>
          </cell>
          <cell r="BV1006" t="str">
            <v>X</v>
          </cell>
          <cell r="BZ1006" t="str">
            <v>X</v>
          </cell>
          <cell r="CA1006" t="str">
            <v>X</v>
          </cell>
          <cell r="CB1006" t="str">
            <v>X</v>
          </cell>
          <cell r="CC1006">
            <v>1</v>
          </cell>
        </row>
        <row r="1007">
          <cell r="B1007" t="str">
            <v>C2254759-01-02</v>
          </cell>
          <cell r="C1007" t="str">
            <v>Linde / Oneok</v>
          </cell>
          <cell r="D1007" t="str">
            <v>Boening</v>
          </cell>
          <cell r="F1007" t="str">
            <v>Miller</v>
          </cell>
          <cell r="G1007" t="str">
            <v>-</v>
          </cell>
          <cell r="H1007" t="str">
            <v>Audrey</v>
          </cell>
          <cell r="I1007" t="str">
            <v>005 2KA0820</v>
          </cell>
          <cell r="J1007" t="str">
            <v>CM-620A/B</v>
          </cell>
          <cell r="M1007">
            <v>2</v>
          </cell>
          <cell r="N1007" t="str">
            <v>LMC311P</v>
          </cell>
          <cell r="O1007">
            <v>374640</v>
          </cell>
          <cell r="P1007" t="str">
            <v>PP</v>
          </cell>
          <cell r="Q1007" t="str">
            <v>CPX</v>
          </cell>
          <cell r="R1007" t="str">
            <v>CC</v>
          </cell>
          <cell r="S1007" t="str">
            <v>Y</v>
          </cell>
          <cell r="T1007" t="str">
            <v>N</v>
          </cell>
          <cell r="U1007">
            <v>41340</v>
          </cell>
          <cell r="V1007">
            <v>41341</v>
          </cell>
          <cell r="W1007">
            <v>41523</v>
          </cell>
          <cell r="X1007">
            <v>41523</v>
          </cell>
          <cell r="Y1007">
            <v>41340</v>
          </cell>
          <cell r="Z1007">
            <v>41348</v>
          </cell>
          <cell r="AA1007">
            <v>41348</v>
          </cell>
          <cell r="AB1007">
            <v>41355</v>
          </cell>
          <cell r="AC1007">
            <v>41411</v>
          </cell>
          <cell r="AD1007">
            <v>41425</v>
          </cell>
          <cell r="AE1007">
            <v>41410</v>
          </cell>
          <cell r="AF1007">
            <v>41414</v>
          </cell>
          <cell r="AH1007">
            <v>41493</v>
          </cell>
          <cell r="AI1007" t="str">
            <v>-</v>
          </cell>
          <cell r="AJ1007">
            <v>52</v>
          </cell>
          <cell r="AK1007">
            <v>26</v>
          </cell>
          <cell r="AL1007">
            <v>41340</v>
          </cell>
          <cell r="AN1007">
            <v>0</v>
          </cell>
          <cell r="AR1007" t="str">
            <v>-</v>
          </cell>
          <cell r="AS1007" t="str">
            <v>-</v>
          </cell>
          <cell r="AT1007" t="str">
            <v>-</v>
          </cell>
          <cell r="AV1007">
            <v>41369</v>
          </cell>
          <cell r="AX1007">
            <v>41375</v>
          </cell>
          <cell r="AY1007">
            <v>41508</v>
          </cell>
          <cell r="AZ1007">
            <v>167</v>
          </cell>
          <cell r="BA1007">
            <v>21</v>
          </cell>
          <cell r="BB1007" t="str">
            <v>On-Time/Early</v>
          </cell>
          <cell r="BC1007" t="str">
            <v/>
          </cell>
          <cell r="BD1007" t="str">
            <v>FCA</v>
          </cell>
          <cell r="BE1007" t="str">
            <v>Arvada</v>
          </cell>
          <cell r="BF1007" t="str">
            <v>USA</v>
          </cell>
          <cell r="BH1007" t="str">
            <v>DI</v>
          </cell>
          <cell r="BJ1007">
            <v>41348</v>
          </cell>
          <cell r="BK1007">
            <v>41355</v>
          </cell>
          <cell r="BL1007">
            <v>41371</v>
          </cell>
          <cell r="BM1007">
            <v>41369</v>
          </cell>
          <cell r="BN1007">
            <v>41537</v>
          </cell>
          <cell r="BO1007">
            <v>41544</v>
          </cell>
          <cell r="BP1007" t="str">
            <v>-</v>
          </cell>
          <cell r="BQ1007">
            <v>41355</v>
          </cell>
          <cell r="BR1007">
            <v>41372</v>
          </cell>
          <cell r="BS1007">
            <v>41390</v>
          </cell>
          <cell r="BT1007" t="str">
            <v>-</v>
          </cell>
          <cell r="BU1007">
            <v>41522</v>
          </cell>
          <cell r="BV1007">
            <v>41530</v>
          </cell>
          <cell r="BZ1007">
            <v>41389</v>
          </cell>
          <cell r="CA1007">
            <v>41389</v>
          </cell>
          <cell r="CB1007" t="str">
            <v>x</v>
          </cell>
          <cell r="CC1007">
            <v>1</v>
          </cell>
        </row>
        <row r="1008">
          <cell r="B1008" t="str">
            <v>A2219107-01-02</v>
          </cell>
          <cell r="C1008" t="str">
            <v>Hyundai Engineering</v>
          </cell>
          <cell r="D1008" t="str">
            <v>Elkins</v>
          </cell>
          <cell r="E1008">
            <v>0</v>
          </cell>
          <cell r="F1008" t="str">
            <v>Collins</v>
          </cell>
          <cell r="H1008" t="str">
            <v>Shara</v>
          </cell>
          <cell r="I1008" t="str">
            <v>2012040-ME-PO-MF270-02</v>
          </cell>
          <cell r="J1008" t="str">
            <v>P-711-1 A/B</v>
          </cell>
          <cell r="M1008">
            <v>2</v>
          </cell>
          <cell r="N1008" t="str">
            <v>LMV322</v>
          </cell>
          <cell r="O1008">
            <v>404894</v>
          </cell>
          <cell r="P1008" t="str">
            <v>PP</v>
          </cell>
          <cell r="Q1008" t="str">
            <v>MCPX</v>
          </cell>
          <cell r="R1008" t="str">
            <v>PD</v>
          </cell>
          <cell r="S1008" t="str">
            <v>Y</v>
          </cell>
          <cell r="T1008" t="str">
            <v>N</v>
          </cell>
          <cell r="U1008">
            <v>41226</v>
          </cell>
          <cell r="V1008">
            <v>41245</v>
          </cell>
          <cell r="W1008">
            <v>41502</v>
          </cell>
          <cell r="X1008">
            <v>41516</v>
          </cell>
          <cell r="Y1008">
            <v>41242</v>
          </cell>
          <cell r="Z1008">
            <v>41252</v>
          </cell>
          <cell r="AA1008">
            <v>41252</v>
          </cell>
          <cell r="AB1008">
            <v>41252</v>
          </cell>
          <cell r="AC1008">
            <v>41404</v>
          </cell>
          <cell r="AD1008">
            <v>41418</v>
          </cell>
          <cell r="AE1008">
            <v>41410</v>
          </cell>
          <cell r="AF1008">
            <v>41414</v>
          </cell>
          <cell r="AH1008">
            <v>41486</v>
          </cell>
          <cell r="AI1008" t="str">
            <v>-</v>
          </cell>
          <cell r="AJ1008">
            <v>121</v>
          </cell>
          <cell r="AK1008">
            <v>38.714285714285715</v>
          </cell>
          <cell r="AL1008">
            <v>41229</v>
          </cell>
          <cell r="AP1008" t="str">
            <v>X</v>
          </cell>
          <cell r="AQ1008" t="str">
            <v>X</v>
          </cell>
          <cell r="AR1008">
            <v>41415</v>
          </cell>
          <cell r="AT1008" t="str">
            <v>Parks</v>
          </cell>
          <cell r="AV1008">
            <v>41428</v>
          </cell>
          <cell r="AX1008">
            <v>41432</v>
          </cell>
          <cell r="AY1008">
            <v>41512</v>
          </cell>
          <cell r="AZ1008">
            <v>267</v>
          </cell>
          <cell r="BA1008">
            <v>131</v>
          </cell>
          <cell r="BB1008" t="str">
            <v>Late</v>
          </cell>
          <cell r="BC1008" t="str">
            <v>Late</v>
          </cell>
          <cell r="BD1008" t="str">
            <v>FOB</v>
          </cell>
          <cell r="BE1008" t="str">
            <v>SEAPORT</v>
          </cell>
          <cell r="BF1008" t="str">
            <v>Korea</v>
          </cell>
          <cell r="BJ1008">
            <v>41252</v>
          </cell>
          <cell r="BK1008">
            <v>41259</v>
          </cell>
          <cell r="BL1008">
            <v>41264</v>
          </cell>
          <cell r="BM1008">
            <v>41273</v>
          </cell>
          <cell r="BN1008">
            <v>41530</v>
          </cell>
          <cell r="BO1008">
            <v>41537</v>
          </cell>
          <cell r="BP1008" t="str">
            <v>X</v>
          </cell>
          <cell r="BQ1008" t="str">
            <v>X</v>
          </cell>
          <cell r="BR1008" t="str">
            <v>X</v>
          </cell>
          <cell r="BS1008" t="str">
            <v>X</v>
          </cell>
          <cell r="BT1008">
            <v>41688</v>
          </cell>
          <cell r="BU1008">
            <v>266</v>
          </cell>
          <cell r="BV1008">
            <v>259</v>
          </cell>
          <cell r="BZ1008">
            <v>0</v>
          </cell>
          <cell r="CA1008">
            <v>0</v>
          </cell>
          <cell r="CC1008">
            <v>0.98</v>
          </cell>
          <cell r="CD1008" t="str">
            <v>sent first copy to Hyundai 4/11 for approval</v>
          </cell>
        </row>
        <row r="1009">
          <cell r="B1009" t="str">
            <v>A2219107-03</v>
          </cell>
          <cell r="C1009" t="str">
            <v>Hyundai Engineering</v>
          </cell>
          <cell r="D1009" t="str">
            <v>Elkins</v>
          </cell>
          <cell r="E1009">
            <v>0</v>
          </cell>
          <cell r="F1009" t="str">
            <v>Collins</v>
          </cell>
          <cell r="H1009" t="str">
            <v>Shara</v>
          </cell>
          <cell r="I1009" t="str">
            <v>2012040-ME-PO-MF270-02</v>
          </cell>
          <cell r="J1009" t="str">
            <v>P-711-5</v>
          </cell>
          <cell r="M1009">
            <v>2</v>
          </cell>
          <cell r="N1009" t="str">
            <v>LMV322</v>
          </cell>
          <cell r="O1009">
            <v>158543</v>
          </cell>
          <cell r="P1009" t="str">
            <v>PP</v>
          </cell>
          <cell r="Q1009" t="str">
            <v>MCPX</v>
          </cell>
          <cell r="R1009" t="str">
            <v>PD</v>
          </cell>
          <cell r="S1009" t="str">
            <v>Y</v>
          </cell>
          <cell r="T1009" t="str">
            <v>N</v>
          </cell>
          <cell r="U1009">
            <v>41226</v>
          </cell>
          <cell r="V1009">
            <v>41245</v>
          </cell>
          <cell r="W1009">
            <v>41502</v>
          </cell>
          <cell r="X1009">
            <v>41516</v>
          </cell>
          <cell r="Y1009">
            <v>41238</v>
          </cell>
          <cell r="Z1009">
            <v>41252</v>
          </cell>
          <cell r="AA1009">
            <v>41252</v>
          </cell>
          <cell r="AB1009">
            <v>41252</v>
          </cell>
          <cell r="AC1009">
            <v>41404</v>
          </cell>
          <cell r="AD1009">
            <v>41418</v>
          </cell>
          <cell r="AE1009">
            <v>41410</v>
          </cell>
          <cell r="AF1009">
            <v>41414</v>
          </cell>
          <cell r="AH1009">
            <v>41486</v>
          </cell>
          <cell r="AI1009" t="str">
            <v>-</v>
          </cell>
          <cell r="AJ1009">
            <v>121</v>
          </cell>
          <cell r="AK1009">
            <v>38.714285714285715</v>
          </cell>
          <cell r="AL1009">
            <v>41229</v>
          </cell>
          <cell r="AP1009" t="str">
            <v>X</v>
          </cell>
          <cell r="AQ1009" t="str">
            <v>X</v>
          </cell>
          <cell r="AR1009">
            <v>41415</v>
          </cell>
          <cell r="AT1009" t="str">
            <v>Parks</v>
          </cell>
          <cell r="AV1009">
            <v>41428</v>
          </cell>
          <cell r="AX1009">
            <v>41444</v>
          </cell>
          <cell r="AY1009">
            <v>41512</v>
          </cell>
          <cell r="AZ1009">
            <v>267</v>
          </cell>
          <cell r="BA1009">
            <v>131</v>
          </cell>
          <cell r="BB1009" t="str">
            <v>Late</v>
          </cell>
          <cell r="BC1009" t="str">
            <v>Late</v>
          </cell>
          <cell r="BD1009" t="str">
            <v>FOB</v>
          </cell>
          <cell r="BE1009" t="str">
            <v>SEAPORT</v>
          </cell>
          <cell r="BF1009" t="str">
            <v>Korea</v>
          </cell>
          <cell r="BJ1009">
            <v>41252</v>
          </cell>
          <cell r="BK1009">
            <v>41259</v>
          </cell>
          <cell r="BL1009">
            <v>41264</v>
          </cell>
          <cell r="BM1009">
            <v>41273</v>
          </cell>
          <cell r="BN1009">
            <v>41530</v>
          </cell>
          <cell r="BO1009">
            <v>41537</v>
          </cell>
          <cell r="BP1009" t="str">
            <v>X</v>
          </cell>
          <cell r="BQ1009" t="str">
            <v>X</v>
          </cell>
          <cell r="BR1009" t="str">
            <v>X</v>
          </cell>
          <cell r="BS1009" t="str">
            <v>X</v>
          </cell>
          <cell r="BT1009">
            <v>41688</v>
          </cell>
          <cell r="BU1009">
            <v>266</v>
          </cell>
          <cell r="BV1009">
            <v>259</v>
          </cell>
          <cell r="BZ1009">
            <v>0</v>
          </cell>
          <cell r="CA1009">
            <v>0</v>
          </cell>
          <cell r="CC1009">
            <v>0.98</v>
          </cell>
          <cell r="CD1009" t="str">
            <v>sent first copy to Hyundai 4/11 for approval</v>
          </cell>
        </row>
        <row r="1010">
          <cell r="B1010" t="str">
            <v>A2219107-04-05</v>
          </cell>
          <cell r="C1010" t="str">
            <v>Hyundai Engineering</v>
          </cell>
          <cell r="D1010" t="str">
            <v>Elkins</v>
          </cell>
          <cell r="E1010">
            <v>0</v>
          </cell>
          <cell r="F1010" t="str">
            <v>Collins</v>
          </cell>
          <cell r="H1010" t="str">
            <v>Shara</v>
          </cell>
          <cell r="I1010" t="str">
            <v>2012040-ME-PO-MF270-02</v>
          </cell>
          <cell r="J1010" t="str">
            <v>P-730-1 A/B</v>
          </cell>
          <cell r="M1010">
            <v>1</v>
          </cell>
          <cell r="N1010" t="str">
            <v>LMV322</v>
          </cell>
          <cell r="O1010">
            <v>390171</v>
          </cell>
          <cell r="P1010" t="str">
            <v>PP</v>
          </cell>
          <cell r="Q1010" t="str">
            <v>MCPX</v>
          </cell>
          <cell r="R1010" t="str">
            <v>PD</v>
          </cell>
          <cell r="S1010" t="str">
            <v>Y</v>
          </cell>
          <cell r="T1010" t="str">
            <v>N</v>
          </cell>
          <cell r="U1010">
            <v>41226</v>
          </cell>
          <cell r="V1010">
            <v>41245</v>
          </cell>
          <cell r="W1010">
            <v>41502</v>
          </cell>
          <cell r="X1010">
            <v>41516</v>
          </cell>
          <cell r="Y1010">
            <v>41238</v>
          </cell>
          <cell r="Z1010">
            <v>41252</v>
          </cell>
          <cell r="AA1010">
            <v>41252</v>
          </cell>
          <cell r="AB1010">
            <v>41252</v>
          </cell>
          <cell r="AC1010">
            <v>41404</v>
          </cell>
          <cell r="AD1010">
            <v>41418</v>
          </cell>
          <cell r="AE1010">
            <v>41410</v>
          </cell>
          <cell r="AF1010">
            <v>41414</v>
          </cell>
          <cell r="AH1010">
            <v>41486</v>
          </cell>
          <cell r="AI1010" t="str">
            <v>-</v>
          </cell>
          <cell r="AJ1010">
            <v>121</v>
          </cell>
          <cell r="AK1010">
            <v>38.714285714285715</v>
          </cell>
          <cell r="AL1010">
            <v>41229</v>
          </cell>
          <cell r="AP1010" t="str">
            <v>X</v>
          </cell>
          <cell r="AQ1010" t="str">
            <v>X</v>
          </cell>
          <cell r="AR1010">
            <v>41415</v>
          </cell>
          <cell r="AT1010" t="str">
            <v>Parks</v>
          </cell>
          <cell r="AV1010">
            <v>41446</v>
          </cell>
          <cell r="AX1010">
            <v>41465</v>
          </cell>
          <cell r="AY1010">
            <v>41512</v>
          </cell>
          <cell r="AZ1010">
            <v>267</v>
          </cell>
          <cell r="BA1010">
            <v>145</v>
          </cell>
          <cell r="BB1010" t="str">
            <v>Late</v>
          </cell>
          <cell r="BC1010" t="str">
            <v>Late</v>
          </cell>
          <cell r="BD1010" t="str">
            <v>FOB</v>
          </cell>
          <cell r="BE1010" t="str">
            <v>SEAPORT</v>
          </cell>
          <cell r="BF1010" t="str">
            <v>Korea</v>
          </cell>
          <cell r="BJ1010">
            <v>41252</v>
          </cell>
          <cell r="BK1010">
            <v>41259</v>
          </cell>
          <cell r="BL1010">
            <v>41264</v>
          </cell>
          <cell r="BM1010">
            <v>41273</v>
          </cell>
          <cell r="BN1010">
            <v>41530</v>
          </cell>
          <cell r="BO1010">
            <v>41537</v>
          </cell>
          <cell r="BP1010" t="str">
            <v>X</v>
          </cell>
          <cell r="BQ1010" t="str">
            <v>X</v>
          </cell>
          <cell r="BR1010" t="str">
            <v>X</v>
          </cell>
          <cell r="BS1010" t="str">
            <v>X</v>
          </cell>
          <cell r="BT1010">
            <v>41688</v>
          </cell>
          <cell r="BU1010">
            <v>266</v>
          </cell>
          <cell r="BV1010">
            <v>259</v>
          </cell>
          <cell r="BZ1010">
            <v>0</v>
          </cell>
          <cell r="CA1010">
            <v>0</v>
          </cell>
          <cell r="CC1010">
            <v>0.98</v>
          </cell>
          <cell r="CD1010" t="str">
            <v>sent first copy to Hyundai 4/11 for approval</v>
          </cell>
        </row>
        <row r="1011">
          <cell r="B1011" t="str">
            <v>A2219107-06-07</v>
          </cell>
          <cell r="C1011" t="str">
            <v>Hyundai Engineering</v>
          </cell>
          <cell r="D1011" t="str">
            <v>Elkins</v>
          </cell>
          <cell r="E1011">
            <v>0</v>
          </cell>
          <cell r="F1011" t="str">
            <v>Collins</v>
          </cell>
          <cell r="H1011" t="str">
            <v>Shara</v>
          </cell>
          <cell r="I1011" t="str">
            <v>2012040-ME-PO-MF270-02</v>
          </cell>
          <cell r="J1011" t="str">
            <v>P-735-2AB</v>
          </cell>
          <cell r="M1011">
            <v>2</v>
          </cell>
          <cell r="N1011" t="str">
            <v>LMV322</v>
          </cell>
          <cell r="O1011">
            <v>346392</v>
          </cell>
          <cell r="P1011" t="str">
            <v>PP</v>
          </cell>
          <cell r="Q1011" t="str">
            <v>MCPX</v>
          </cell>
          <cell r="R1011" t="str">
            <v>PD</v>
          </cell>
          <cell r="S1011" t="str">
            <v>Y</v>
          </cell>
          <cell r="T1011" t="str">
            <v>N</v>
          </cell>
          <cell r="U1011">
            <v>41226</v>
          </cell>
          <cell r="V1011">
            <v>41245</v>
          </cell>
          <cell r="W1011">
            <v>41502</v>
          </cell>
          <cell r="X1011">
            <v>41516</v>
          </cell>
          <cell r="Y1011">
            <v>41238</v>
          </cell>
          <cell r="Z1011">
            <v>41252</v>
          </cell>
          <cell r="AA1011">
            <v>41252</v>
          </cell>
          <cell r="AB1011">
            <v>41252</v>
          </cell>
          <cell r="AC1011">
            <v>41404</v>
          </cell>
          <cell r="AD1011">
            <v>41418</v>
          </cell>
          <cell r="AE1011">
            <v>41410</v>
          </cell>
          <cell r="AF1011">
            <v>41414</v>
          </cell>
          <cell r="AH1011">
            <v>41486</v>
          </cell>
          <cell r="AI1011" t="str">
            <v>-</v>
          </cell>
          <cell r="AJ1011">
            <v>121</v>
          </cell>
          <cell r="AK1011">
            <v>38.714285714285715</v>
          </cell>
          <cell r="AL1011">
            <v>41229</v>
          </cell>
          <cell r="AP1011" t="str">
            <v>X</v>
          </cell>
          <cell r="AQ1011" t="str">
            <v>X</v>
          </cell>
          <cell r="AR1011">
            <v>41415</v>
          </cell>
          <cell r="AT1011" t="str">
            <v>Parks</v>
          </cell>
          <cell r="AV1011">
            <v>41446</v>
          </cell>
          <cell r="AX1011">
            <v>41465</v>
          </cell>
          <cell r="AY1011">
            <v>41512</v>
          </cell>
          <cell r="AZ1011">
            <v>267</v>
          </cell>
          <cell r="BA1011">
            <v>145</v>
          </cell>
          <cell r="BB1011" t="str">
            <v>Late</v>
          </cell>
          <cell r="BC1011" t="str">
            <v>Late</v>
          </cell>
          <cell r="BD1011" t="str">
            <v>FOB</v>
          </cell>
          <cell r="BE1011" t="str">
            <v>SEAPORT</v>
          </cell>
          <cell r="BF1011" t="str">
            <v>Korea</v>
          </cell>
          <cell r="BJ1011">
            <v>41252</v>
          </cell>
          <cell r="BK1011">
            <v>41259</v>
          </cell>
          <cell r="BL1011">
            <v>41264</v>
          </cell>
          <cell r="BM1011">
            <v>41273</v>
          </cell>
          <cell r="BN1011">
            <v>41530</v>
          </cell>
          <cell r="BO1011">
            <v>41537</v>
          </cell>
          <cell r="BP1011" t="str">
            <v>X</v>
          </cell>
          <cell r="BQ1011" t="str">
            <v>X</v>
          </cell>
          <cell r="BR1011" t="str">
            <v>X</v>
          </cell>
          <cell r="BS1011" t="str">
            <v>X</v>
          </cell>
          <cell r="BT1011">
            <v>41688</v>
          </cell>
          <cell r="BU1011">
            <v>266</v>
          </cell>
          <cell r="BV1011">
            <v>259</v>
          </cell>
          <cell r="BZ1011">
            <v>0</v>
          </cell>
          <cell r="CA1011">
            <v>0</v>
          </cell>
          <cell r="CC1011">
            <v>0.98</v>
          </cell>
          <cell r="CD1011" t="str">
            <v>sent first copy to Hyundai 4/11 for approval</v>
          </cell>
        </row>
        <row r="1012">
          <cell r="B1012" t="str">
            <v>A2275906-01</v>
          </cell>
          <cell r="C1012" t="str">
            <v>Sabic Innovative Plastics US</v>
          </cell>
          <cell r="D1012" t="str">
            <v>Kennedy</v>
          </cell>
          <cell r="E1012">
            <v>0</v>
          </cell>
          <cell r="F1012" t="str">
            <v>Miller</v>
          </cell>
          <cell r="G1012" t="str">
            <v>-</v>
          </cell>
          <cell r="H1012" t="str">
            <v>Madeleine</v>
          </cell>
          <cell r="I1012" t="str">
            <v>M00221491</v>
          </cell>
          <cell r="J1012" t="str">
            <v>P-210A/B</v>
          </cell>
          <cell r="K1012" t="str">
            <v>118418-1</v>
          </cell>
          <cell r="M1012">
            <v>1</v>
          </cell>
          <cell r="N1012" t="str">
            <v>LMV806</v>
          </cell>
          <cell r="O1012">
            <v>18036</v>
          </cell>
          <cell r="P1012" t="str">
            <v>-</v>
          </cell>
          <cell r="Q1012" t="str">
            <v>FLT</v>
          </cell>
          <cell r="R1012" t="str">
            <v>PA</v>
          </cell>
          <cell r="S1012" t="str">
            <v>N</v>
          </cell>
          <cell r="T1012" t="str">
            <v>N</v>
          </cell>
          <cell r="U1012">
            <v>41395</v>
          </cell>
          <cell r="V1012">
            <v>41395</v>
          </cell>
          <cell r="W1012">
            <v>41465</v>
          </cell>
          <cell r="X1012">
            <v>41465</v>
          </cell>
          <cell r="Y1012">
            <v>41395</v>
          </cell>
          <cell r="Z1012">
            <v>41402</v>
          </cell>
          <cell r="AA1012">
            <v>41402</v>
          </cell>
          <cell r="AB1012">
            <v>41402</v>
          </cell>
          <cell r="AC1012">
            <v>41353</v>
          </cell>
          <cell r="AD1012">
            <v>41367</v>
          </cell>
          <cell r="AE1012">
            <v>41415</v>
          </cell>
          <cell r="AF1012">
            <v>41418</v>
          </cell>
          <cell r="AH1012">
            <v>41435</v>
          </cell>
          <cell r="AI1012" t="str">
            <v>-</v>
          </cell>
          <cell r="AJ1012">
            <v>18</v>
          </cell>
          <cell r="AK1012">
            <v>10</v>
          </cell>
          <cell r="AL1012">
            <v>41395</v>
          </cell>
          <cell r="AM1012">
            <v>41401</v>
          </cell>
          <cell r="AN1012" t="str">
            <v>-</v>
          </cell>
          <cell r="AP1012">
            <v>41395</v>
          </cell>
          <cell r="AR1012">
            <v>41402</v>
          </cell>
          <cell r="AT1012" t="str">
            <v>Lothe</v>
          </cell>
          <cell r="AV1012">
            <v>41418</v>
          </cell>
          <cell r="AX1012">
            <v>41423</v>
          </cell>
          <cell r="AY1012">
            <v>41452</v>
          </cell>
          <cell r="BA1012">
            <v>18</v>
          </cell>
          <cell r="BB1012" t="str">
            <v>On-Time/Early</v>
          </cell>
          <cell r="BD1012" t="str">
            <v>FCA</v>
          </cell>
          <cell r="BE1012" t="str">
            <v>Arvada</v>
          </cell>
          <cell r="BF1012" t="str">
            <v>USA</v>
          </cell>
          <cell r="BH1012" t="str">
            <v>DK</v>
          </cell>
          <cell r="BJ1012">
            <v>41402</v>
          </cell>
          <cell r="BK1012">
            <v>41409</v>
          </cell>
          <cell r="BL1012">
            <v>41409</v>
          </cell>
          <cell r="BM1012">
            <v>41423</v>
          </cell>
          <cell r="BN1012">
            <v>41479</v>
          </cell>
          <cell r="BO1012">
            <v>41486</v>
          </cell>
          <cell r="BP1012" t="str">
            <v>-</v>
          </cell>
          <cell r="BQ1012" t="str">
            <v>-</v>
          </cell>
          <cell r="BR1012" t="str">
            <v>-</v>
          </cell>
          <cell r="BS1012" t="str">
            <v>-</v>
          </cell>
          <cell r="BT1012" t="str">
            <v>-</v>
          </cell>
          <cell r="BU1012">
            <v>41458</v>
          </cell>
          <cell r="BV1012">
            <v>41458</v>
          </cell>
          <cell r="BZ1012" t="str">
            <v>-</v>
          </cell>
          <cell r="CA1012" t="str">
            <v>-</v>
          </cell>
          <cell r="CB1012" t="str">
            <v>X</v>
          </cell>
          <cell r="CC1012">
            <v>1</v>
          </cell>
        </row>
        <row r="1013">
          <cell r="B1013" t="str">
            <v>A2250708-01-02</v>
          </cell>
          <cell r="C1013" t="str">
            <v>Winn Consulting / Texstar Midstream</v>
          </cell>
          <cell r="D1013" t="str">
            <v>Boening</v>
          </cell>
          <cell r="F1013" t="str">
            <v>Miller</v>
          </cell>
          <cell r="G1013" t="str">
            <v>-</v>
          </cell>
          <cell r="H1013" t="str">
            <v>Kursten</v>
          </cell>
          <cell r="I1013" t="str">
            <v>W-241-005</v>
          </cell>
          <cell r="J1013" t="str">
            <v>P-2102A/B</v>
          </cell>
          <cell r="M1013">
            <v>2</v>
          </cell>
          <cell r="N1013" t="str">
            <v>LMV801</v>
          </cell>
          <cell r="O1013">
            <v>63206</v>
          </cell>
          <cell r="P1013" t="str">
            <v>-</v>
          </cell>
          <cell r="Q1013" t="str">
            <v>FLT</v>
          </cell>
          <cell r="R1013" t="str">
            <v>PA</v>
          </cell>
          <cell r="S1013" t="str">
            <v>Y</v>
          </cell>
          <cell r="T1013" t="str">
            <v>N</v>
          </cell>
          <cell r="U1013">
            <v>41331</v>
          </cell>
          <cell r="V1013">
            <v>41332</v>
          </cell>
          <cell r="W1013">
            <v>41470</v>
          </cell>
          <cell r="X1013">
            <v>41470</v>
          </cell>
          <cell r="Y1013">
            <v>41331</v>
          </cell>
          <cell r="Z1013">
            <v>41339</v>
          </cell>
          <cell r="AA1013">
            <v>41339</v>
          </cell>
          <cell r="AB1013">
            <v>41339</v>
          </cell>
          <cell r="AC1013">
            <v>41358</v>
          </cell>
          <cell r="AD1013">
            <v>41372</v>
          </cell>
          <cell r="AE1013">
            <v>41415</v>
          </cell>
          <cell r="AF1013">
            <v>41418</v>
          </cell>
          <cell r="AH1013">
            <v>41440</v>
          </cell>
          <cell r="AI1013" t="str">
            <v>-</v>
          </cell>
          <cell r="AJ1013">
            <v>63</v>
          </cell>
          <cell r="AK1013">
            <v>19.714285714285715</v>
          </cell>
          <cell r="AL1013">
            <v>41331</v>
          </cell>
          <cell r="AM1013">
            <v>41360</v>
          </cell>
          <cell r="AN1013" t="str">
            <v>-</v>
          </cell>
          <cell r="AO1013">
            <v>41365</v>
          </cell>
          <cell r="AP1013">
            <v>41332</v>
          </cell>
          <cell r="AQ1013">
            <v>41365</v>
          </cell>
          <cell r="AR1013">
            <v>41367</v>
          </cell>
          <cell r="AS1013">
            <v>41373</v>
          </cell>
          <cell r="AT1013" t="str">
            <v>Kennedy</v>
          </cell>
          <cell r="AV1013">
            <v>41373</v>
          </cell>
          <cell r="AX1013">
            <v>41375</v>
          </cell>
          <cell r="AY1013">
            <v>41449</v>
          </cell>
          <cell r="AZ1013">
            <v>117</v>
          </cell>
          <cell r="BA1013">
            <v>30</v>
          </cell>
          <cell r="BB1013" t="str">
            <v>On-Time/Early</v>
          </cell>
          <cell r="BC1013" t="str">
            <v>On-Time/Early</v>
          </cell>
          <cell r="BD1013" t="str">
            <v>FCA</v>
          </cell>
          <cell r="BE1013" t="str">
            <v>ARVADA</v>
          </cell>
          <cell r="BF1013" t="str">
            <v>USA</v>
          </cell>
          <cell r="BH1013" t="str">
            <v>DI</v>
          </cell>
          <cell r="BJ1013">
            <v>41339</v>
          </cell>
          <cell r="BK1013">
            <v>41346</v>
          </cell>
          <cell r="BL1013">
            <v>41346</v>
          </cell>
          <cell r="BM1013">
            <v>41360</v>
          </cell>
          <cell r="BN1013">
            <v>41484</v>
          </cell>
          <cell r="BO1013">
            <v>41491</v>
          </cell>
          <cell r="BP1013" t="str">
            <v>-</v>
          </cell>
          <cell r="BQ1013" t="str">
            <v>-</v>
          </cell>
          <cell r="BR1013" t="str">
            <v>-</v>
          </cell>
          <cell r="BS1013" t="str">
            <v>-</v>
          </cell>
          <cell r="BT1013" t="str">
            <v>-</v>
          </cell>
          <cell r="BU1013">
            <v>41464</v>
          </cell>
          <cell r="BV1013">
            <v>41464</v>
          </cell>
          <cell r="BZ1013" t="str">
            <v>-</v>
          </cell>
          <cell r="CA1013" t="str">
            <v>-</v>
          </cell>
          <cell r="CB1013" t="str">
            <v>X</v>
          </cell>
          <cell r="CC1013">
            <v>1</v>
          </cell>
        </row>
        <row r="1014">
          <cell r="B1014" t="str">
            <v>A2282015-01</v>
          </cell>
          <cell r="C1014" t="str">
            <v>OEC / Exxonmobile</v>
          </cell>
          <cell r="D1014" t="str">
            <v>Kennedy</v>
          </cell>
          <cell r="E1014">
            <v>0</v>
          </cell>
          <cell r="F1014" t="str">
            <v>Miller</v>
          </cell>
          <cell r="G1014" t="str">
            <v>-</v>
          </cell>
          <cell r="H1014" t="str">
            <v>Pam</v>
          </cell>
          <cell r="I1014" t="str">
            <v>6017076</v>
          </cell>
          <cell r="J1014" t="str">
            <v>P-8191</v>
          </cell>
          <cell r="K1014" t="str">
            <v>118766-2</v>
          </cell>
          <cell r="M1014">
            <v>1</v>
          </cell>
          <cell r="N1014" t="str">
            <v>LMV322</v>
          </cell>
          <cell r="O1014">
            <v>37766.35</v>
          </cell>
          <cell r="P1014" t="str">
            <v>-</v>
          </cell>
          <cell r="Q1014" t="str">
            <v>FLT</v>
          </cell>
          <cell r="R1014" t="str">
            <v>P8</v>
          </cell>
          <cell r="S1014" t="str">
            <v>N</v>
          </cell>
          <cell r="T1014" t="str">
            <v>Y</v>
          </cell>
          <cell r="U1014">
            <v>41410</v>
          </cell>
          <cell r="V1014">
            <v>41410</v>
          </cell>
          <cell r="W1014">
            <v>41467</v>
          </cell>
          <cell r="X1014">
            <v>41467</v>
          </cell>
          <cell r="Y1014">
            <v>41410</v>
          </cell>
          <cell r="Z1014">
            <v>41417</v>
          </cell>
          <cell r="AA1014">
            <v>41417</v>
          </cell>
          <cell r="AB1014">
            <v>41414</v>
          </cell>
          <cell r="AC1014">
            <v>41467</v>
          </cell>
          <cell r="AD1014">
            <v>41467</v>
          </cell>
          <cell r="AE1014">
            <v>41421</v>
          </cell>
          <cell r="AF1014">
            <v>41423</v>
          </cell>
          <cell r="AH1014">
            <v>41437</v>
          </cell>
          <cell r="AI1014" t="str">
            <v>-</v>
          </cell>
          <cell r="AJ1014">
            <v>10</v>
          </cell>
          <cell r="AK1014">
            <v>8.1428571428571423</v>
          </cell>
          <cell r="AL1014">
            <v>41410</v>
          </cell>
          <cell r="AM1014" t="str">
            <v>-</v>
          </cell>
          <cell r="AN1014" t="str">
            <v>-</v>
          </cell>
          <cell r="AO1014">
            <v>41417</v>
          </cell>
          <cell r="AP1014">
            <v>41410</v>
          </cell>
          <cell r="AR1014">
            <v>41418</v>
          </cell>
          <cell r="AS1014">
            <v>41423</v>
          </cell>
          <cell r="AT1014" t="str">
            <v>Jones</v>
          </cell>
          <cell r="AV1014">
            <v>41423</v>
          </cell>
          <cell r="AX1014">
            <v>41430</v>
          </cell>
          <cell r="AY1014">
            <v>41467</v>
          </cell>
          <cell r="BA1014">
            <v>10</v>
          </cell>
          <cell r="BB1014" t="str">
            <v>On-Time/Early</v>
          </cell>
          <cell r="BC1014" t="str">
            <v/>
          </cell>
          <cell r="BD1014" t="str">
            <v>FCA</v>
          </cell>
          <cell r="BE1014" t="str">
            <v>Arvada</v>
          </cell>
          <cell r="BF1014" t="str">
            <v>USA</v>
          </cell>
          <cell r="BH1014" t="str">
            <v>DI</v>
          </cell>
          <cell r="BI1014" t="str">
            <v>PPD&amp;ADD</v>
          </cell>
          <cell r="BJ1014">
            <v>41417</v>
          </cell>
          <cell r="BK1014">
            <v>41424</v>
          </cell>
          <cell r="BL1014">
            <v>41416</v>
          </cell>
          <cell r="BM1014">
            <v>41438</v>
          </cell>
          <cell r="BN1014">
            <v>41481</v>
          </cell>
          <cell r="BO1014">
            <v>41488</v>
          </cell>
          <cell r="BP1014" t="str">
            <v>-</v>
          </cell>
          <cell r="BQ1014" t="str">
            <v>-</v>
          </cell>
          <cell r="BR1014" t="str">
            <v>-</v>
          </cell>
          <cell r="BS1014" t="str">
            <v>-</v>
          </cell>
          <cell r="BT1014" t="str">
            <v>-</v>
          </cell>
          <cell r="BU1014">
            <v>41501</v>
          </cell>
          <cell r="BV1014" t="str">
            <v>X</v>
          </cell>
          <cell r="BZ1014" t="str">
            <v>-</v>
          </cell>
          <cell r="CA1014" t="str">
            <v>-</v>
          </cell>
          <cell r="CB1014" t="str">
            <v>X</v>
          </cell>
          <cell r="CC1014">
            <v>1</v>
          </cell>
        </row>
        <row r="1015">
          <cell r="B1015" t="str">
            <v>C2255512-01</v>
          </cell>
          <cell r="C1015" t="str">
            <v>Arizona LNG</v>
          </cell>
          <cell r="D1015" t="str">
            <v>Wareham</v>
          </cell>
          <cell r="E1015">
            <v>0</v>
          </cell>
          <cell r="F1015" t="str">
            <v>Rossmiller</v>
          </cell>
          <cell r="H1015" t="str">
            <v>Kursten</v>
          </cell>
          <cell r="I1015" t="str">
            <v>101342</v>
          </cell>
          <cell r="J1015" t="str">
            <v>D41-0201</v>
          </cell>
          <cell r="K1015" t="str">
            <v>SC13049</v>
          </cell>
          <cell r="M1015">
            <v>1</v>
          </cell>
          <cell r="N1015" t="str">
            <v>LMC311P</v>
          </cell>
          <cell r="O1015">
            <v>145911</v>
          </cell>
          <cell r="P1015" t="str">
            <v>PP</v>
          </cell>
          <cell r="Q1015" t="str">
            <v>FLT</v>
          </cell>
          <cell r="R1015" t="str">
            <v>CA</v>
          </cell>
          <cell r="S1015" t="str">
            <v>N</v>
          </cell>
          <cell r="T1015" t="str">
            <v>N</v>
          </cell>
          <cell r="U1015">
            <v>41344</v>
          </cell>
          <cell r="V1015">
            <v>41344</v>
          </cell>
          <cell r="W1015">
            <v>41486</v>
          </cell>
          <cell r="X1015">
            <v>41453</v>
          </cell>
          <cell r="Y1015">
            <v>41344</v>
          </cell>
          <cell r="Z1015">
            <v>41351</v>
          </cell>
          <cell r="AA1015">
            <v>41351</v>
          </cell>
          <cell r="AB1015">
            <v>41358</v>
          </cell>
          <cell r="AC1015">
            <v>41341</v>
          </cell>
          <cell r="AD1015">
            <v>41355</v>
          </cell>
          <cell r="AE1015">
            <v>41421</v>
          </cell>
          <cell r="AF1015">
            <v>41425</v>
          </cell>
          <cell r="AH1015">
            <v>41423</v>
          </cell>
          <cell r="AI1015" t="str">
            <v>-</v>
          </cell>
          <cell r="AJ1015">
            <v>60</v>
          </cell>
          <cell r="AK1015">
            <v>15.571428571428571</v>
          </cell>
          <cell r="AL1015">
            <v>41344</v>
          </cell>
          <cell r="AM1015">
            <v>41388</v>
          </cell>
          <cell r="AN1015" t="str">
            <v>-</v>
          </cell>
          <cell r="AP1015">
            <v>41389</v>
          </cell>
          <cell r="AQ1015">
            <v>41417</v>
          </cell>
          <cell r="AR1015">
            <v>41417</v>
          </cell>
          <cell r="AS1015">
            <v>41422</v>
          </cell>
          <cell r="AT1015" t="str">
            <v>Kanous</v>
          </cell>
          <cell r="AV1015">
            <v>41424</v>
          </cell>
          <cell r="AX1015">
            <v>41428</v>
          </cell>
          <cell r="AY1015">
            <v>41491</v>
          </cell>
          <cell r="AZ1015">
            <v>147</v>
          </cell>
          <cell r="BA1015">
            <v>59</v>
          </cell>
          <cell r="BB1015" t="str">
            <v>On-Time/Early</v>
          </cell>
          <cell r="BC1015" t="str">
            <v>Late</v>
          </cell>
          <cell r="BD1015" t="str">
            <v>FCA</v>
          </cell>
          <cell r="BE1015" t="str">
            <v>Arvada</v>
          </cell>
          <cell r="BF1015" t="str">
            <v>USA</v>
          </cell>
          <cell r="BH1015" t="str">
            <v>DI</v>
          </cell>
          <cell r="BJ1015">
            <v>41351</v>
          </cell>
          <cell r="BK1015">
            <v>41358</v>
          </cell>
          <cell r="BL1015">
            <v>41365</v>
          </cell>
          <cell r="BM1015">
            <v>41372</v>
          </cell>
          <cell r="BN1015">
            <v>41467</v>
          </cell>
          <cell r="BO1015">
            <v>41474</v>
          </cell>
          <cell r="BP1015" t="str">
            <v>-</v>
          </cell>
          <cell r="BQ1015" t="str">
            <v>-</v>
          </cell>
          <cell r="BR1015" t="str">
            <v>X</v>
          </cell>
          <cell r="BS1015" t="str">
            <v>-</v>
          </cell>
          <cell r="BT1015" t="str">
            <v>-</v>
          </cell>
          <cell r="BU1015" t="str">
            <v>X</v>
          </cell>
          <cell r="BV1015" t="str">
            <v>X</v>
          </cell>
          <cell r="BZ1015" t="str">
            <v>-</v>
          </cell>
          <cell r="CA1015" t="str">
            <v>-</v>
          </cell>
          <cell r="CB1015" t="str">
            <v>X</v>
          </cell>
          <cell r="CC1015">
            <v>1</v>
          </cell>
        </row>
        <row r="1016">
          <cell r="B1016" t="str">
            <v>C2278979-01</v>
          </cell>
          <cell r="C1016" t="str">
            <v>Williams Field Services - B</v>
          </cell>
          <cell r="D1016" t="str">
            <v>Wareham</v>
          </cell>
          <cell r="F1016" t="str">
            <v>Miller</v>
          </cell>
          <cell r="G1016" t="str">
            <v>-</v>
          </cell>
          <cell r="H1016" t="str">
            <v>Kursten</v>
          </cell>
          <cell r="I1016" t="str">
            <v>206044 &amp; 206046</v>
          </cell>
          <cell r="J1016" t="str">
            <v>TXP2&amp;3</v>
          </cell>
          <cell r="K1016" t="str">
            <v>SC13059</v>
          </cell>
          <cell r="M1016">
            <v>1</v>
          </cell>
          <cell r="N1016" t="str">
            <v>LMC311P</v>
          </cell>
          <cell r="O1016">
            <v>112697</v>
          </cell>
          <cell r="P1016" t="str">
            <v>-</v>
          </cell>
          <cell r="Q1016" t="str">
            <v>FLT</v>
          </cell>
          <cell r="R1016" t="str">
            <v>CA</v>
          </cell>
          <cell r="S1016" t="str">
            <v>N</v>
          </cell>
          <cell r="T1016" t="str">
            <v>N</v>
          </cell>
          <cell r="U1016">
            <v>41402</v>
          </cell>
          <cell r="V1016">
            <v>41403</v>
          </cell>
          <cell r="W1016">
            <v>41486</v>
          </cell>
          <cell r="X1016">
            <v>41486</v>
          </cell>
          <cell r="Y1016">
            <v>41400</v>
          </cell>
          <cell r="Z1016">
            <v>41410</v>
          </cell>
          <cell r="AA1016">
            <v>41410</v>
          </cell>
          <cell r="AB1016">
            <v>41417</v>
          </cell>
          <cell r="AC1016">
            <v>41374</v>
          </cell>
          <cell r="AD1016">
            <v>41388</v>
          </cell>
          <cell r="AE1016">
            <v>41421</v>
          </cell>
          <cell r="AF1016">
            <v>41425</v>
          </cell>
          <cell r="AH1016">
            <v>41456</v>
          </cell>
          <cell r="AI1016" t="str">
            <v>-</v>
          </cell>
          <cell r="AJ1016">
            <v>17</v>
          </cell>
          <cell r="AK1016">
            <v>11.857142857142858</v>
          </cell>
          <cell r="AL1016">
            <v>41403</v>
          </cell>
          <cell r="AM1016">
            <v>41414</v>
          </cell>
          <cell r="AN1016" t="str">
            <v>-</v>
          </cell>
          <cell r="AO1016">
            <v>41415</v>
          </cell>
          <cell r="AP1016">
            <v>41422</v>
          </cell>
          <cell r="AQ1016">
            <v>41428</v>
          </cell>
          <cell r="AR1016">
            <v>41428</v>
          </cell>
          <cell r="AS1016">
            <v>41431</v>
          </cell>
          <cell r="AT1016" t="str">
            <v>Kanous</v>
          </cell>
          <cell r="AV1016">
            <v>41432</v>
          </cell>
          <cell r="AX1016">
            <v>41435</v>
          </cell>
          <cell r="AY1016">
            <v>41454</v>
          </cell>
          <cell r="AZ1016">
            <v>51</v>
          </cell>
          <cell r="BA1016">
            <v>22</v>
          </cell>
          <cell r="BB1016" t="str">
            <v>Late</v>
          </cell>
          <cell r="BC1016" t="str">
            <v>Late</v>
          </cell>
          <cell r="BD1016" t="str">
            <v>FCA</v>
          </cell>
          <cell r="BE1016" t="str">
            <v>Arvada</v>
          </cell>
          <cell r="BF1016" t="str">
            <v>USA</v>
          </cell>
          <cell r="BH1016" t="str">
            <v>DI</v>
          </cell>
          <cell r="BJ1016">
            <v>41410</v>
          </cell>
          <cell r="BK1016">
            <v>41417</v>
          </cell>
          <cell r="BL1016">
            <v>41424</v>
          </cell>
          <cell r="BM1016">
            <v>41431</v>
          </cell>
          <cell r="BN1016">
            <v>41500</v>
          </cell>
          <cell r="BO1016">
            <v>41507</v>
          </cell>
          <cell r="BP1016" t="str">
            <v>-</v>
          </cell>
          <cell r="BQ1016" t="str">
            <v>-</v>
          </cell>
          <cell r="BR1016" t="str">
            <v>-</v>
          </cell>
          <cell r="BS1016" t="str">
            <v>-</v>
          </cell>
          <cell r="BT1016" t="str">
            <v>-</v>
          </cell>
          <cell r="BU1016">
            <v>41465</v>
          </cell>
          <cell r="BV1016">
            <v>41465</v>
          </cell>
          <cell r="BZ1016" t="str">
            <v>-</v>
          </cell>
          <cell r="CA1016" t="str">
            <v>-</v>
          </cell>
          <cell r="CB1016" t="str">
            <v>X</v>
          </cell>
          <cell r="CC1016">
            <v>1</v>
          </cell>
        </row>
        <row r="1017">
          <cell r="B1017" t="str">
            <v>C2279059-01</v>
          </cell>
          <cell r="C1017" t="str">
            <v>Williams Field Services - A</v>
          </cell>
          <cell r="D1017" t="str">
            <v>Wareham</v>
          </cell>
          <cell r="F1017" t="str">
            <v>Miller</v>
          </cell>
          <cell r="G1017" t="str">
            <v>-</v>
          </cell>
          <cell r="H1017" t="str">
            <v>Kursten</v>
          </cell>
          <cell r="I1017" t="str">
            <v>206032 &amp; 206039</v>
          </cell>
          <cell r="J1017" t="str">
            <v>TXP1</v>
          </cell>
          <cell r="K1017" t="str">
            <v>SC13059</v>
          </cell>
          <cell r="M1017">
            <v>1</v>
          </cell>
          <cell r="N1017" t="str">
            <v>LMC311P</v>
          </cell>
          <cell r="O1017">
            <v>111061</v>
          </cell>
          <cell r="P1017" t="str">
            <v>-</v>
          </cell>
          <cell r="Q1017" t="str">
            <v>FLT</v>
          </cell>
          <cell r="R1017" t="str">
            <v>CA</v>
          </cell>
          <cell r="S1017" t="str">
            <v>N</v>
          </cell>
          <cell r="T1017" t="str">
            <v>N</v>
          </cell>
          <cell r="U1017">
            <v>41402</v>
          </cell>
          <cell r="V1017">
            <v>41403</v>
          </cell>
          <cell r="W1017">
            <v>41486</v>
          </cell>
          <cell r="X1017">
            <v>41486</v>
          </cell>
          <cell r="Y1017">
            <v>41403</v>
          </cell>
          <cell r="Z1017">
            <v>41410</v>
          </cell>
          <cell r="AA1017">
            <v>41410</v>
          </cell>
          <cell r="AB1017">
            <v>41417</v>
          </cell>
          <cell r="AC1017">
            <v>41374</v>
          </cell>
          <cell r="AD1017">
            <v>41388</v>
          </cell>
          <cell r="AE1017">
            <v>41421</v>
          </cell>
          <cell r="AF1017">
            <v>41425</v>
          </cell>
          <cell r="AH1017">
            <v>41456</v>
          </cell>
          <cell r="AI1017" t="str">
            <v>-</v>
          </cell>
          <cell r="AJ1017">
            <v>17</v>
          </cell>
          <cell r="AK1017">
            <v>11.857142857142858</v>
          </cell>
          <cell r="AL1017">
            <v>41403</v>
          </cell>
          <cell r="AM1017">
            <v>41414</v>
          </cell>
          <cell r="AN1017" t="str">
            <v>-</v>
          </cell>
          <cell r="AO1017">
            <v>41415</v>
          </cell>
          <cell r="AP1017">
            <v>41422</v>
          </cell>
          <cell r="AQ1017">
            <v>41428</v>
          </cell>
          <cell r="AR1017">
            <v>41428</v>
          </cell>
          <cell r="AS1017">
            <v>41431</v>
          </cell>
          <cell r="AT1017" t="str">
            <v>Kanous</v>
          </cell>
          <cell r="AV1017">
            <v>41432</v>
          </cell>
          <cell r="AX1017">
            <v>41436</v>
          </cell>
          <cell r="AY1017">
            <v>41487</v>
          </cell>
          <cell r="AZ1017">
            <v>84</v>
          </cell>
          <cell r="BA1017">
            <v>22</v>
          </cell>
          <cell r="BB1017" t="str">
            <v>Late</v>
          </cell>
          <cell r="BC1017" t="str">
            <v>Late</v>
          </cell>
          <cell r="BD1017" t="str">
            <v>FCA</v>
          </cell>
          <cell r="BE1017" t="str">
            <v>Arvada</v>
          </cell>
          <cell r="BF1017" t="str">
            <v>USA</v>
          </cell>
          <cell r="BH1017" t="str">
            <v>DI</v>
          </cell>
          <cell r="BJ1017">
            <v>41410</v>
          </cell>
          <cell r="BK1017">
            <v>41417</v>
          </cell>
          <cell r="BL1017">
            <v>41424</v>
          </cell>
          <cell r="BM1017">
            <v>41431</v>
          </cell>
          <cell r="BN1017">
            <v>41500</v>
          </cell>
          <cell r="BO1017">
            <v>41507</v>
          </cell>
          <cell r="BP1017" t="str">
            <v>-</v>
          </cell>
          <cell r="BQ1017" t="str">
            <v>-</v>
          </cell>
          <cell r="BR1017" t="str">
            <v>x</v>
          </cell>
          <cell r="BS1017" t="str">
            <v>-</v>
          </cell>
          <cell r="BT1017" t="str">
            <v>-</v>
          </cell>
          <cell r="BU1017" t="str">
            <v>X</v>
          </cell>
          <cell r="BV1017" t="str">
            <v>X</v>
          </cell>
          <cell r="BZ1017" t="str">
            <v>-</v>
          </cell>
          <cell r="CA1017" t="str">
            <v>-</v>
          </cell>
          <cell r="CB1017" t="str">
            <v>X</v>
          </cell>
          <cell r="CC1017">
            <v>1</v>
          </cell>
        </row>
        <row r="1018">
          <cell r="B1018" t="str">
            <v>H2099077-01-03</v>
          </cell>
          <cell r="C1018" t="str">
            <v>Oriental Petrochemical/OPTC/CTCI</v>
          </cell>
          <cell r="D1018" t="str">
            <v>Sidelko</v>
          </cell>
          <cell r="E1018">
            <v>0</v>
          </cell>
          <cell r="F1018" t="str">
            <v>Smeltzer</v>
          </cell>
          <cell r="H1018" t="str">
            <v>Nancy</v>
          </cell>
          <cell r="I1018">
            <v>10019225</v>
          </cell>
          <cell r="L1018" t="str">
            <v>Hepler</v>
          </cell>
          <cell r="M1018">
            <v>3</v>
          </cell>
          <cell r="N1018" t="str">
            <v>HMP7000</v>
          </cell>
          <cell r="O1018">
            <v>4600000</v>
          </cell>
          <cell r="P1018" t="str">
            <v>PP</v>
          </cell>
          <cell r="Q1018" t="str">
            <v>CPX</v>
          </cell>
          <cell r="R1018" t="str">
            <v>HMP</v>
          </cell>
          <cell r="S1018" t="str">
            <v>Y</v>
          </cell>
          <cell r="T1018" t="str">
            <v>N</v>
          </cell>
          <cell r="V1018">
            <v>40945</v>
          </cell>
          <cell r="W1018">
            <v>41621</v>
          </cell>
          <cell r="X1018">
            <v>41621</v>
          </cell>
          <cell r="Y1018">
            <v>0</v>
          </cell>
          <cell r="Z1018">
            <v>40952</v>
          </cell>
          <cell r="AA1018">
            <v>40952</v>
          </cell>
          <cell r="AB1018">
            <v>40952</v>
          </cell>
          <cell r="AC1018">
            <v>41341</v>
          </cell>
          <cell r="AD1018">
            <v>41369</v>
          </cell>
          <cell r="AE1018">
            <v>41411</v>
          </cell>
          <cell r="AF1018">
            <v>41425</v>
          </cell>
          <cell r="AH1018">
            <v>41591</v>
          </cell>
          <cell r="AI1018">
            <v>41467</v>
          </cell>
          <cell r="AJ1018">
            <v>345</v>
          </cell>
          <cell r="AK1018">
            <v>96.571428571428569</v>
          </cell>
          <cell r="AV1018">
            <v>41325</v>
          </cell>
          <cell r="AW1018">
            <v>41325</v>
          </cell>
          <cell r="AX1018">
            <v>41332</v>
          </cell>
          <cell r="AY1018">
            <v>41631</v>
          </cell>
          <cell r="AZ1018">
            <v>686</v>
          </cell>
          <cell r="BA1018">
            <v>273</v>
          </cell>
          <cell r="BB1018" t="str">
            <v>On-Time/Early</v>
          </cell>
          <cell r="BC1018" t="str">
            <v/>
          </cell>
          <cell r="BJ1018">
            <v>40952</v>
          </cell>
          <cell r="BK1018">
            <v>40959</v>
          </cell>
          <cell r="BL1018">
            <v>40966</v>
          </cell>
          <cell r="BM1018">
            <v>40973</v>
          </cell>
          <cell r="BN1018">
            <v>41663</v>
          </cell>
          <cell r="BO1018">
            <v>41670</v>
          </cell>
          <cell r="BP1018" t="str">
            <v>X</v>
          </cell>
          <cell r="BQ1018">
            <v>41054</v>
          </cell>
          <cell r="BR1018" t="str">
            <v>5/4/2012 - 5-25-12</v>
          </cell>
          <cell r="BS1018">
            <v>41291</v>
          </cell>
          <cell r="BT1018" t="str">
            <v>X</v>
          </cell>
          <cell r="BU1018">
            <v>133</v>
          </cell>
          <cell r="BV1018">
            <v>126</v>
          </cell>
          <cell r="BZ1018">
            <v>41597</v>
          </cell>
          <cell r="CA1018">
            <v>41637</v>
          </cell>
          <cell r="CB1018">
            <v>0</v>
          </cell>
          <cell r="CC1018">
            <v>0.9</v>
          </cell>
          <cell r="CD1018" t="str">
            <v xml:space="preserve">FD APPROVED  - format for Lonnie and will get out </v>
          </cell>
        </row>
        <row r="1019">
          <cell r="B1019" t="str">
            <v>C2277678-01</v>
          </cell>
          <cell r="C1019" t="str">
            <v>NPE / Devon</v>
          </cell>
          <cell r="D1019" t="str">
            <v>Wareham</v>
          </cell>
          <cell r="E1019">
            <v>0</v>
          </cell>
          <cell r="F1019" t="str">
            <v>Miller</v>
          </cell>
          <cell r="G1019" t="str">
            <v>-</v>
          </cell>
          <cell r="H1019" t="str">
            <v>Kursten</v>
          </cell>
          <cell r="I1019" t="str">
            <v>PUR534881</v>
          </cell>
          <cell r="J1019" t="str">
            <v>003-K-03-1014</v>
          </cell>
          <cell r="K1019" t="str">
            <v>SC13161</v>
          </cell>
          <cell r="M1019">
            <v>1</v>
          </cell>
          <cell r="N1019" t="str">
            <v>LMC311P</v>
          </cell>
          <cell r="O1019">
            <v>103549.55</v>
          </cell>
          <cell r="P1019" t="str">
            <v>-</v>
          </cell>
          <cell r="Q1019" t="str">
            <v>FLT</v>
          </cell>
          <cell r="R1019" t="str">
            <v>CA</v>
          </cell>
          <cell r="S1019" t="str">
            <v>N</v>
          </cell>
          <cell r="T1019" t="str">
            <v>N</v>
          </cell>
          <cell r="U1019">
            <v>41400</v>
          </cell>
          <cell r="V1019">
            <v>41401</v>
          </cell>
          <cell r="W1019">
            <v>41488</v>
          </cell>
          <cell r="X1019">
            <v>41488</v>
          </cell>
          <cell r="Y1019">
            <v>41401</v>
          </cell>
          <cell r="Z1019">
            <v>41408</v>
          </cell>
          <cell r="AA1019">
            <v>41408</v>
          </cell>
          <cell r="AB1019">
            <v>41415</v>
          </cell>
          <cell r="AC1019">
            <v>41376</v>
          </cell>
          <cell r="AD1019">
            <v>41390</v>
          </cell>
          <cell r="AE1019">
            <v>41424</v>
          </cell>
          <cell r="AF1019">
            <v>41428</v>
          </cell>
          <cell r="AH1019">
            <v>41458</v>
          </cell>
          <cell r="AI1019" t="str">
            <v>-</v>
          </cell>
          <cell r="AJ1019">
            <v>20</v>
          </cell>
          <cell r="AK1019">
            <v>12.428571428571429</v>
          </cell>
          <cell r="AL1019">
            <v>41401</v>
          </cell>
          <cell r="AM1019" t="str">
            <v>-</v>
          </cell>
          <cell r="AN1019" t="str">
            <v>-</v>
          </cell>
          <cell r="AO1019">
            <v>41424</v>
          </cell>
          <cell r="AP1019">
            <v>41403</v>
          </cell>
          <cell r="AQ1019">
            <v>41429</v>
          </cell>
          <cell r="AR1019">
            <v>41429</v>
          </cell>
          <cell r="AS1019">
            <v>41431</v>
          </cell>
          <cell r="AT1019" t="str">
            <v>Boening</v>
          </cell>
          <cell r="AV1019">
            <v>41435</v>
          </cell>
          <cell r="AW1019" t="str">
            <v>-</v>
          </cell>
          <cell r="AX1019">
            <v>41436</v>
          </cell>
          <cell r="AY1019">
            <v>41486</v>
          </cell>
          <cell r="AZ1019">
            <v>85</v>
          </cell>
          <cell r="BA1019">
            <v>25</v>
          </cell>
          <cell r="BB1019" t="str">
            <v>Late</v>
          </cell>
          <cell r="BC1019" t="str">
            <v>Late</v>
          </cell>
          <cell r="BD1019" t="str">
            <v>FCA</v>
          </cell>
          <cell r="BE1019" t="str">
            <v>Arvada</v>
          </cell>
          <cell r="BF1019" t="str">
            <v>CANADA</v>
          </cell>
          <cell r="BH1019" t="str">
            <v>DK</v>
          </cell>
          <cell r="BJ1019">
            <v>41408</v>
          </cell>
          <cell r="BK1019">
            <v>41415</v>
          </cell>
          <cell r="BL1019">
            <v>41422</v>
          </cell>
          <cell r="BM1019">
            <v>41429</v>
          </cell>
          <cell r="BN1019">
            <v>41502</v>
          </cell>
          <cell r="BO1019">
            <v>41509</v>
          </cell>
          <cell r="BP1019" t="str">
            <v>-</v>
          </cell>
          <cell r="BQ1019" t="str">
            <v>-</v>
          </cell>
          <cell r="BR1019" t="str">
            <v>X</v>
          </cell>
          <cell r="BS1019" t="str">
            <v>-</v>
          </cell>
          <cell r="BT1019" t="str">
            <v>-</v>
          </cell>
          <cell r="BU1019" t="str">
            <v>X</v>
          </cell>
          <cell r="BV1019" t="str">
            <v>X</v>
          </cell>
          <cell r="BZ1019" t="str">
            <v>-</v>
          </cell>
          <cell r="CA1019" t="str">
            <v>-</v>
          </cell>
          <cell r="CB1019" t="str">
            <v>X</v>
          </cell>
          <cell r="CC1019">
            <v>1</v>
          </cell>
        </row>
        <row r="1020">
          <cell r="B1020" t="str">
            <v>A2271205-03</v>
          </cell>
          <cell r="C1020" t="str">
            <v>SIET / Zhejiang Henghe Petrol Chemical</v>
          </cell>
          <cell r="D1020" t="str">
            <v>Faber</v>
          </cell>
          <cell r="E1020">
            <v>0</v>
          </cell>
          <cell r="F1020" t="str">
            <v>Carlon</v>
          </cell>
          <cell r="H1020" t="str">
            <v>Heidi</v>
          </cell>
          <cell r="I1020" t="str">
            <v>12100093</v>
          </cell>
          <cell r="J1020" t="str">
            <v>P-2106A</v>
          </cell>
          <cell r="K1020" t="str">
            <v>118703-3</v>
          </cell>
          <cell r="M1020">
            <v>1</v>
          </cell>
          <cell r="N1020" t="str">
            <v>LMV311</v>
          </cell>
          <cell r="O1020">
            <v>19216</v>
          </cell>
          <cell r="P1020" t="str">
            <v>-</v>
          </cell>
          <cell r="Q1020" t="str">
            <v>MCPX</v>
          </cell>
          <cell r="R1020" t="str">
            <v>PB</v>
          </cell>
          <cell r="S1020" t="str">
            <v>N</v>
          </cell>
          <cell r="T1020" t="str">
            <v>N</v>
          </cell>
          <cell r="U1020">
            <v>41397</v>
          </cell>
          <cell r="V1020">
            <v>41383</v>
          </cell>
          <cell r="W1020">
            <v>41481</v>
          </cell>
          <cell r="X1020">
            <v>41502</v>
          </cell>
          <cell r="Y1020">
            <v>41397</v>
          </cell>
          <cell r="Z1020">
            <v>41390</v>
          </cell>
          <cell r="AA1020">
            <v>41390</v>
          </cell>
          <cell r="AB1020">
            <v>41390</v>
          </cell>
          <cell r="AC1020">
            <v>41390</v>
          </cell>
          <cell r="AD1020">
            <v>41404</v>
          </cell>
          <cell r="AE1020">
            <v>41426</v>
          </cell>
          <cell r="AF1020">
            <v>41429</v>
          </cell>
          <cell r="AH1020">
            <v>41472</v>
          </cell>
          <cell r="AI1020" t="str">
            <v>-</v>
          </cell>
          <cell r="AJ1020">
            <v>33</v>
          </cell>
          <cell r="AK1020">
            <v>17</v>
          </cell>
          <cell r="AL1020">
            <v>41397</v>
          </cell>
          <cell r="AM1020" t="str">
            <v>-</v>
          </cell>
          <cell r="AN1020" t="str">
            <v>-</v>
          </cell>
          <cell r="AO1020">
            <v>41418</v>
          </cell>
          <cell r="AP1020">
            <v>41397</v>
          </cell>
          <cell r="AQ1020">
            <v>41429</v>
          </cell>
          <cell r="AR1020">
            <v>41431</v>
          </cell>
          <cell r="AS1020">
            <v>41437</v>
          </cell>
          <cell r="AT1020" t="str">
            <v>Nelson</v>
          </cell>
          <cell r="AV1020">
            <v>41438</v>
          </cell>
          <cell r="AX1020">
            <v>41442</v>
          </cell>
          <cell r="AY1020">
            <v>41495</v>
          </cell>
          <cell r="AZ1020">
            <v>112</v>
          </cell>
          <cell r="BA1020">
            <v>40</v>
          </cell>
          <cell r="BB1020" t="str">
            <v>Late</v>
          </cell>
          <cell r="BC1020" t="str">
            <v>Late</v>
          </cell>
          <cell r="BD1020" t="str">
            <v>EXW</v>
          </cell>
          <cell r="BE1020" t="str">
            <v>Arvada</v>
          </cell>
          <cell r="BF1020" t="str">
            <v>China</v>
          </cell>
          <cell r="BH1020" t="str">
            <v>DK</v>
          </cell>
          <cell r="BI1020">
            <v>2010</v>
          </cell>
          <cell r="BJ1020">
            <v>41390</v>
          </cell>
          <cell r="BK1020">
            <v>41397</v>
          </cell>
          <cell r="BL1020">
            <v>41399</v>
          </cell>
          <cell r="BM1020">
            <v>41411</v>
          </cell>
          <cell r="BN1020">
            <v>41516</v>
          </cell>
          <cell r="BO1020">
            <v>41523</v>
          </cell>
          <cell r="BP1020">
            <v>41404</v>
          </cell>
          <cell r="BQ1020">
            <v>41404</v>
          </cell>
          <cell r="BR1020">
            <v>41432</v>
          </cell>
          <cell r="BS1020">
            <v>41439</v>
          </cell>
          <cell r="BT1020" t="str">
            <v>X</v>
          </cell>
          <cell r="BU1020">
            <v>41521</v>
          </cell>
          <cell r="BV1020">
            <v>41521</v>
          </cell>
          <cell r="BZ1020" t="str">
            <v>X</v>
          </cell>
          <cell r="CA1020">
            <v>41467</v>
          </cell>
          <cell r="CB1020" t="str">
            <v>X</v>
          </cell>
          <cell r="CC1020">
            <v>1</v>
          </cell>
          <cell r="CD1020" t="str">
            <v>Just need to ship final data book today, 8.27.13</v>
          </cell>
        </row>
        <row r="1021">
          <cell r="B1021" t="str">
            <v>A2271205-01-02</v>
          </cell>
          <cell r="C1021" t="str">
            <v>SIET / Zhejiang Henghe Petrol Chemical</v>
          </cell>
          <cell r="D1021" t="str">
            <v>Faber</v>
          </cell>
          <cell r="E1021">
            <v>0</v>
          </cell>
          <cell r="F1021" t="str">
            <v>Carlon</v>
          </cell>
          <cell r="H1021" t="str">
            <v>Heidi</v>
          </cell>
          <cell r="I1021" t="str">
            <v>12100093</v>
          </cell>
          <cell r="J1021" t="str">
            <v>P-2105A/B</v>
          </cell>
          <cell r="K1021" t="str">
            <v>118703-3</v>
          </cell>
          <cell r="M1021">
            <v>2</v>
          </cell>
          <cell r="N1021" t="str">
            <v>BMP341</v>
          </cell>
          <cell r="O1021">
            <v>62562</v>
          </cell>
          <cell r="P1021" t="str">
            <v>-</v>
          </cell>
          <cell r="Q1021" t="str">
            <v>MCPX</v>
          </cell>
          <cell r="R1021" t="str">
            <v>PB</v>
          </cell>
          <cell r="S1021" t="str">
            <v>N</v>
          </cell>
          <cell r="T1021" t="str">
            <v>N</v>
          </cell>
          <cell r="U1021">
            <v>41397</v>
          </cell>
          <cell r="V1021">
            <v>41383</v>
          </cell>
          <cell r="W1021">
            <v>41481</v>
          </cell>
          <cell r="X1021">
            <v>41502</v>
          </cell>
          <cell r="Y1021">
            <v>41397</v>
          </cell>
          <cell r="Z1021">
            <v>41390</v>
          </cell>
          <cell r="AA1021">
            <v>41390</v>
          </cell>
          <cell r="AB1021">
            <v>41390</v>
          </cell>
          <cell r="AC1021">
            <v>41390</v>
          </cell>
          <cell r="AD1021">
            <v>41404</v>
          </cell>
          <cell r="AE1021">
            <v>41426</v>
          </cell>
          <cell r="AF1021">
            <v>41429</v>
          </cell>
          <cell r="AH1021">
            <v>41472</v>
          </cell>
          <cell r="AI1021" t="str">
            <v>-</v>
          </cell>
          <cell r="AJ1021">
            <v>33</v>
          </cell>
          <cell r="AK1021">
            <v>17</v>
          </cell>
          <cell r="AL1021">
            <v>41397</v>
          </cell>
          <cell r="AM1021" t="str">
            <v>-</v>
          </cell>
          <cell r="AN1021" t="str">
            <v>-</v>
          </cell>
          <cell r="AO1021">
            <v>41418</v>
          </cell>
          <cell r="AP1021">
            <v>41383</v>
          </cell>
          <cell r="AQ1021">
            <v>41430</v>
          </cell>
          <cell r="AR1021">
            <v>41431</v>
          </cell>
          <cell r="AS1021">
            <v>41437</v>
          </cell>
          <cell r="AT1021" t="str">
            <v>Nelson</v>
          </cell>
          <cell r="AV1021">
            <v>41438</v>
          </cell>
          <cell r="AX1021">
            <v>41450</v>
          </cell>
          <cell r="AY1021">
            <v>41513</v>
          </cell>
          <cell r="AZ1021">
            <v>130</v>
          </cell>
          <cell r="BA1021">
            <v>40</v>
          </cell>
          <cell r="BB1021" t="str">
            <v>Late</v>
          </cell>
          <cell r="BC1021" t="str">
            <v>Late</v>
          </cell>
          <cell r="BD1021" t="str">
            <v>EXW</v>
          </cell>
          <cell r="BE1021" t="str">
            <v>Arvada</v>
          </cell>
          <cell r="BF1021" t="str">
            <v>China</v>
          </cell>
          <cell r="BH1021" t="str">
            <v>DK</v>
          </cell>
          <cell r="BI1021">
            <v>2010</v>
          </cell>
          <cell r="BJ1021">
            <v>41390</v>
          </cell>
          <cell r="BK1021">
            <v>41397</v>
          </cell>
          <cell r="BL1021">
            <v>41399</v>
          </cell>
          <cell r="BM1021">
            <v>41411</v>
          </cell>
          <cell r="BN1021">
            <v>41516</v>
          </cell>
          <cell r="BO1021">
            <v>41523</v>
          </cell>
          <cell r="BP1021">
            <v>41404</v>
          </cell>
          <cell r="BQ1021">
            <v>41404</v>
          </cell>
          <cell r="BR1021">
            <v>41432</v>
          </cell>
          <cell r="BS1021">
            <v>41439</v>
          </cell>
          <cell r="BT1021" t="str">
            <v>X</v>
          </cell>
          <cell r="BU1021">
            <v>41521</v>
          </cell>
          <cell r="BV1021">
            <v>41521</v>
          </cell>
          <cell r="BZ1021" t="str">
            <v>X</v>
          </cell>
          <cell r="CA1021">
            <v>41467</v>
          </cell>
          <cell r="CB1021" t="str">
            <v>X</v>
          </cell>
          <cell r="CC1021">
            <v>1</v>
          </cell>
          <cell r="CD1021" t="str">
            <v>final data is all that remains for 01-02</v>
          </cell>
        </row>
        <row r="1022">
          <cell r="B1022" t="str">
            <v>C2241385-01</v>
          </cell>
          <cell r="C1022" t="str">
            <v>EPC/MARLIN MIDSTREAM</v>
          </cell>
          <cell r="D1022" t="str">
            <v>Boening</v>
          </cell>
          <cell r="E1022">
            <v>0</v>
          </cell>
          <cell r="F1022" t="str">
            <v>Miller</v>
          </cell>
          <cell r="G1022" t="str">
            <v>-</v>
          </cell>
          <cell r="H1022" t="str">
            <v>Kursten</v>
          </cell>
          <cell r="I1022" t="str">
            <v>3801106051A</v>
          </cell>
          <cell r="J1022" t="str">
            <v>K-10, J-380</v>
          </cell>
          <cell r="K1022">
            <v>0</v>
          </cell>
          <cell r="M1022">
            <v>1</v>
          </cell>
          <cell r="N1022" t="str">
            <v>LMC311F</v>
          </cell>
          <cell r="O1022">
            <v>180722</v>
          </cell>
          <cell r="P1022" t="str">
            <v>PP</v>
          </cell>
          <cell r="Q1022" t="str">
            <v>FLT</v>
          </cell>
          <cell r="R1022" t="str">
            <v>CB</v>
          </cell>
          <cell r="S1022" t="str">
            <v>N</v>
          </cell>
          <cell r="T1022" t="str">
            <v>N</v>
          </cell>
          <cell r="U1022">
            <v>41305</v>
          </cell>
          <cell r="V1022">
            <v>41309</v>
          </cell>
          <cell r="W1022">
            <v>41498</v>
          </cell>
          <cell r="X1022">
            <v>41467</v>
          </cell>
          <cell r="Y1022">
            <v>41305</v>
          </cell>
          <cell r="Z1022">
            <v>41316</v>
          </cell>
          <cell r="AA1022">
            <v>41316</v>
          </cell>
          <cell r="AB1022">
            <v>41323</v>
          </cell>
          <cell r="AC1022">
            <v>41355</v>
          </cell>
          <cell r="AD1022">
            <v>41369</v>
          </cell>
          <cell r="AE1022">
            <v>41427</v>
          </cell>
          <cell r="AF1022">
            <v>41431</v>
          </cell>
          <cell r="AH1022">
            <v>41437</v>
          </cell>
          <cell r="AI1022" t="str">
            <v>-</v>
          </cell>
          <cell r="AJ1022">
            <v>89</v>
          </cell>
          <cell r="AK1022">
            <v>22.571428571428573</v>
          </cell>
          <cell r="AL1022">
            <v>41306</v>
          </cell>
          <cell r="AP1022">
            <v>0</v>
          </cell>
          <cell r="AQ1022">
            <v>0</v>
          </cell>
          <cell r="AR1022">
            <v>0</v>
          </cell>
          <cell r="AV1022">
            <v>41430</v>
          </cell>
          <cell r="AX1022">
            <v>41437</v>
          </cell>
          <cell r="AY1022">
            <v>41467</v>
          </cell>
          <cell r="AZ1022">
            <v>158</v>
          </cell>
          <cell r="BA1022">
            <v>88</v>
          </cell>
          <cell r="BB1022" t="str">
            <v>On-Time/Early</v>
          </cell>
          <cell r="BC1022" t="str">
            <v/>
          </cell>
          <cell r="BD1022" t="str">
            <v>FCA</v>
          </cell>
          <cell r="BE1022" t="str">
            <v>Arvada</v>
          </cell>
          <cell r="BF1022" t="str">
            <v>USA</v>
          </cell>
          <cell r="BJ1022">
            <v>41316</v>
          </cell>
          <cell r="BK1022">
            <v>41323</v>
          </cell>
          <cell r="BL1022">
            <v>41339</v>
          </cell>
          <cell r="BM1022">
            <v>41337</v>
          </cell>
          <cell r="BN1022">
            <v>41481</v>
          </cell>
          <cell r="BO1022">
            <v>41488</v>
          </cell>
          <cell r="BP1022" t="str">
            <v>-</v>
          </cell>
          <cell r="BQ1022" t="str">
            <v>-</v>
          </cell>
          <cell r="BR1022" t="str">
            <v>-</v>
          </cell>
          <cell r="BS1022" t="str">
            <v>-</v>
          </cell>
          <cell r="BT1022" t="str">
            <v>-</v>
          </cell>
          <cell r="BU1022">
            <v>41473</v>
          </cell>
          <cell r="BV1022">
            <v>41473</v>
          </cell>
          <cell r="BZ1022" t="str">
            <v>-</v>
          </cell>
          <cell r="CA1022" t="str">
            <v>-</v>
          </cell>
          <cell r="CB1022" t="str">
            <v>X</v>
          </cell>
          <cell r="CC1022">
            <v>1</v>
          </cell>
        </row>
        <row r="1023">
          <cell r="B1023" t="str">
            <v>C2239066-01</v>
          </cell>
          <cell r="C1023" t="str">
            <v>Exterran</v>
          </cell>
          <cell r="D1023" t="str">
            <v>Boening</v>
          </cell>
          <cell r="E1023">
            <v>0</v>
          </cell>
          <cell r="F1023" t="str">
            <v>Miller</v>
          </cell>
          <cell r="G1023" t="str">
            <v>-</v>
          </cell>
          <cell r="H1023" t="str">
            <v>Kursten</v>
          </cell>
          <cell r="I1023" t="str">
            <v>5458026</v>
          </cell>
          <cell r="J1023" t="str">
            <v>C-111</v>
          </cell>
          <cell r="M1023">
            <v>1</v>
          </cell>
          <cell r="N1023" t="str">
            <v>LMC311P</v>
          </cell>
          <cell r="O1023">
            <v>139848</v>
          </cell>
          <cell r="P1023" t="str">
            <v>PP</v>
          </cell>
          <cell r="Q1023" t="str">
            <v>FLT</v>
          </cell>
          <cell r="R1023" t="str">
            <v>CA</v>
          </cell>
          <cell r="S1023" t="str">
            <v>N</v>
          </cell>
          <cell r="T1023" t="str">
            <v>N</v>
          </cell>
          <cell r="U1023">
            <v>41303</v>
          </cell>
          <cell r="V1023">
            <v>41303</v>
          </cell>
          <cell r="W1023">
            <v>41492</v>
          </cell>
          <cell r="X1023">
            <v>41492</v>
          </cell>
          <cell r="Y1023">
            <v>41303</v>
          </cell>
          <cell r="Z1023">
            <v>41310</v>
          </cell>
          <cell r="AA1023">
            <v>41310</v>
          </cell>
          <cell r="AB1023">
            <v>41317</v>
          </cell>
          <cell r="AC1023">
            <v>41380</v>
          </cell>
          <cell r="AD1023">
            <v>41394</v>
          </cell>
          <cell r="AE1023">
            <v>41428</v>
          </cell>
          <cell r="AF1023">
            <v>41432</v>
          </cell>
          <cell r="AH1023">
            <v>41462</v>
          </cell>
          <cell r="AI1023" t="str">
            <v>-</v>
          </cell>
          <cell r="AJ1023">
            <v>94</v>
          </cell>
          <cell r="AK1023">
            <v>27</v>
          </cell>
          <cell r="AL1023">
            <v>41303</v>
          </cell>
          <cell r="AP1023">
            <v>0</v>
          </cell>
          <cell r="AQ1023">
            <v>0</v>
          </cell>
          <cell r="AR1023">
            <v>0</v>
          </cell>
          <cell r="AV1023">
            <v>41428</v>
          </cell>
          <cell r="AX1023">
            <v>41429</v>
          </cell>
          <cell r="AY1023">
            <v>41481</v>
          </cell>
          <cell r="AZ1023">
            <v>178</v>
          </cell>
          <cell r="BA1023">
            <v>90</v>
          </cell>
          <cell r="BB1023" t="str">
            <v>On-Time/Early</v>
          </cell>
          <cell r="BC1023" t="str">
            <v/>
          </cell>
          <cell r="BD1023" t="str">
            <v>FCA</v>
          </cell>
          <cell r="BE1023" t="str">
            <v>Arvada</v>
          </cell>
          <cell r="BF1023" t="str">
            <v>USA</v>
          </cell>
          <cell r="BH1023" t="str">
            <v>DL</v>
          </cell>
          <cell r="BI1023" t="str">
            <v>UCC</v>
          </cell>
          <cell r="BJ1023">
            <v>41310</v>
          </cell>
          <cell r="BK1023">
            <v>41317</v>
          </cell>
          <cell r="BL1023">
            <v>41324</v>
          </cell>
          <cell r="BM1023">
            <v>41331</v>
          </cell>
          <cell r="BN1023">
            <v>41506</v>
          </cell>
          <cell r="BO1023">
            <v>41513</v>
          </cell>
          <cell r="BP1023" t="str">
            <v>-</v>
          </cell>
          <cell r="BQ1023" t="str">
            <v>-</v>
          </cell>
          <cell r="BR1023" t="str">
            <v>x</v>
          </cell>
          <cell r="BS1023" t="str">
            <v>-</v>
          </cell>
          <cell r="BT1023" t="str">
            <v>-</v>
          </cell>
          <cell r="BU1023" t="str">
            <v>x</v>
          </cell>
          <cell r="BV1023" t="str">
            <v>x</v>
          </cell>
          <cell r="BZ1023" t="str">
            <v>-</v>
          </cell>
          <cell r="CA1023" t="str">
            <v>-</v>
          </cell>
          <cell r="CB1023" t="str">
            <v>X</v>
          </cell>
          <cell r="CC1023">
            <v>1</v>
          </cell>
        </row>
        <row r="1024">
          <cell r="B1024" t="str">
            <v>C2209474-01</v>
          </cell>
          <cell r="C1024" t="str">
            <v>Taminco Florida</v>
          </cell>
          <cell r="D1024" t="str">
            <v>FLT</v>
          </cell>
          <cell r="E1024">
            <v>0</v>
          </cell>
          <cell r="F1024" t="str">
            <v>Parsell</v>
          </cell>
          <cell r="G1024" t="str">
            <v>Kanous</v>
          </cell>
          <cell r="H1024" t="str">
            <v>Madeleine</v>
          </cell>
          <cell r="I1024" t="str">
            <v>4510008653</v>
          </cell>
          <cell r="J1024" t="str">
            <v>C-67001</v>
          </cell>
          <cell r="L1024" t="str">
            <v>Mallet</v>
          </cell>
          <cell r="M1024">
            <v>1</v>
          </cell>
          <cell r="N1024" t="str">
            <v>LMC347</v>
          </cell>
          <cell r="O1024">
            <v>646254</v>
          </cell>
          <cell r="P1024" t="str">
            <v>PP</v>
          </cell>
          <cell r="Q1024" t="str">
            <v>MCPX</v>
          </cell>
          <cell r="R1024" t="str">
            <v>CC</v>
          </cell>
          <cell r="S1024" t="str">
            <v>Y</v>
          </cell>
          <cell r="T1024" t="str">
            <v>N</v>
          </cell>
          <cell r="U1024">
            <v>41205</v>
          </cell>
          <cell r="V1024">
            <v>41218</v>
          </cell>
          <cell r="W1024">
            <v>41537</v>
          </cell>
          <cell r="X1024">
            <v>41537</v>
          </cell>
          <cell r="Y1024">
            <v>41206</v>
          </cell>
          <cell r="Z1024">
            <v>41225</v>
          </cell>
          <cell r="AA1024">
            <v>41225</v>
          </cell>
          <cell r="AB1024">
            <v>41232</v>
          </cell>
          <cell r="AC1024">
            <v>41425</v>
          </cell>
          <cell r="AD1024">
            <v>41439</v>
          </cell>
          <cell r="AE1024">
            <v>41428</v>
          </cell>
          <cell r="AF1024">
            <v>41432</v>
          </cell>
          <cell r="AH1024">
            <v>41507</v>
          </cell>
          <cell r="AI1024" t="str">
            <v>-</v>
          </cell>
          <cell r="AJ1024">
            <v>155</v>
          </cell>
          <cell r="AK1024">
            <v>45.571428571428569</v>
          </cell>
          <cell r="AL1024">
            <v>41206</v>
          </cell>
          <cell r="AM1024">
            <v>41253</v>
          </cell>
          <cell r="AN1024">
            <v>41311</v>
          </cell>
          <cell r="AO1024">
            <v>41244</v>
          </cell>
          <cell r="AP1024">
            <v>41302</v>
          </cell>
          <cell r="AQ1024">
            <v>41302</v>
          </cell>
          <cell r="AR1024">
            <v>41368</v>
          </cell>
          <cell r="AS1024">
            <v>41403</v>
          </cell>
          <cell r="AT1024" t="str">
            <v>Marcikonis</v>
          </cell>
          <cell r="AV1024">
            <v>41446</v>
          </cell>
          <cell r="AX1024">
            <v>41451</v>
          </cell>
          <cell r="AY1024">
            <v>41538</v>
          </cell>
          <cell r="AZ1024">
            <v>320</v>
          </cell>
          <cell r="BA1024">
            <v>165</v>
          </cell>
          <cell r="BB1024" t="str">
            <v>Late</v>
          </cell>
          <cell r="BC1024" t="str">
            <v>On-Time/Early</v>
          </cell>
          <cell r="BD1024" t="str">
            <v>FCA</v>
          </cell>
          <cell r="BE1024" t="str">
            <v>Arvada</v>
          </cell>
          <cell r="BF1024" t="str">
            <v>USA</v>
          </cell>
          <cell r="BH1024" t="str">
            <v>DK</v>
          </cell>
          <cell r="BI1024">
            <v>2010</v>
          </cell>
          <cell r="BJ1024">
            <v>41225</v>
          </cell>
          <cell r="BK1024">
            <v>41232</v>
          </cell>
          <cell r="BL1024">
            <v>41248</v>
          </cell>
          <cell r="BM1024">
            <v>41246</v>
          </cell>
          <cell r="BN1024">
            <v>41551</v>
          </cell>
          <cell r="BO1024">
            <v>41558</v>
          </cell>
          <cell r="BP1024" t="str">
            <v>X</v>
          </cell>
          <cell r="BQ1024" t="str">
            <v>X</v>
          </cell>
          <cell r="BR1024">
            <v>41530</v>
          </cell>
          <cell r="BS1024" t="str">
            <v>X</v>
          </cell>
          <cell r="BT1024" t="str">
            <v>-</v>
          </cell>
          <cell r="BU1024">
            <v>245</v>
          </cell>
          <cell r="BV1024">
            <v>238</v>
          </cell>
          <cell r="CC1024">
            <v>0</v>
          </cell>
          <cell r="CD1024" t="str">
            <v>Submittal (Gas Booster Sys) sent 9//13</v>
          </cell>
        </row>
        <row r="1025">
          <cell r="B1025" t="str">
            <v>A2280935-01</v>
          </cell>
          <cell r="C1025" t="str">
            <v>Union Carbide</v>
          </cell>
          <cell r="D1025" t="str">
            <v>Wareham</v>
          </cell>
          <cell r="E1025">
            <v>0</v>
          </cell>
          <cell r="F1025" t="str">
            <v>Miller</v>
          </cell>
          <cell r="G1025" t="str">
            <v>-</v>
          </cell>
          <cell r="H1025" t="str">
            <v>Kursten</v>
          </cell>
          <cell r="I1025" t="str">
            <v>36374408</v>
          </cell>
          <cell r="J1025" t="str">
            <v>GRL G-5355</v>
          </cell>
          <cell r="K1025">
            <v>109839</v>
          </cell>
          <cell r="M1025">
            <v>1</v>
          </cell>
          <cell r="N1025" t="str">
            <v>LMV322Z</v>
          </cell>
          <cell r="O1025">
            <v>85897</v>
          </cell>
          <cell r="P1025" t="str">
            <v>-</v>
          </cell>
          <cell r="Q1025" t="str">
            <v>STD</v>
          </cell>
          <cell r="R1025" t="str">
            <v>PB</v>
          </cell>
          <cell r="S1025" t="str">
            <v>Y</v>
          </cell>
          <cell r="T1025" t="str">
            <v>Y</v>
          </cell>
          <cell r="U1025">
            <v>41407</v>
          </cell>
          <cell r="V1025">
            <v>41409</v>
          </cell>
          <cell r="W1025">
            <v>41492</v>
          </cell>
          <cell r="X1025">
            <v>41492</v>
          </cell>
          <cell r="Y1025">
            <v>41408</v>
          </cell>
          <cell r="Z1025">
            <v>41416</v>
          </cell>
          <cell r="AA1025">
            <v>41416</v>
          </cell>
          <cell r="AB1025">
            <v>41416</v>
          </cell>
          <cell r="AC1025">
            <v>41380</v>
          </cell>
          <cell r="AD1025">
            <v>41394</v>
          </cell>
          <cell r="AE1025">
            <v>41429</v>
          </cell>
          <cell r="AF1025">
            <v>41432</v>
          </cell>
          <cell r="AH1025">
            <v>41462</v>
          </cell>
          <cell r="AI1025" t="str">
            <v>-</v>
          </cell>
          <cell r="AJ1025">
            <v>18</v>
          </cell>
          <cell r="AK1025">
            <v>11.857142857142858</v>
          </cell>
          <cell r="AL1025">
            <v>41408</v>
          </cell>
          <cell r="AM1025">
            <v>41409</v>
          </cell>
          <cell r="AN1025">
            <v>41409</v>
          </cell>
          <cell r="AO1025">
            <v>41410</v>
          </cell>
          <cell r="AP1025">
            <v>41409</v>
          </cell>
          <cell r="AQ1025">
            <v>41415</v>
          </cell>
          <cell r="AR1025">
            <v>41416</v>
          </cell>
          <cell r="AS1025">
            <v>41423</v>
          </cell>
          <cell r="AT1025" t="str">
            <v>Setelin</v>
          </cell>
          <cell r="AV1025">
            <v>41423</v>
          </cell>
          <cell r="AX1025">
            <v>41425</v>
          </cell>
          <cell r="AY1025">
            <v>41488</v>
          </cell>
          <cell r="AZ1025">
            <v>79</v>
          </cell>
          <cell r="BA1025">
            <v>11</v>
          </cell>
          <cell r="BB1025" t="str">
            <v>On-Time/Early</v>
          </cell>
          <cell r="BC1025" t="str">
            <v>Late</v>
          </cell>
          <cell r="BJ1025">
            <v>41416</v>
          </cell>
          <cell r="BK1025">
            <v>41423</v>
          </cell>
          <cell r="BL1025">
            <v>41425</v>
          </cell>
          <cell r="BM1025">
            <v>41437</v>
          </cell>
          <cell r="BN1025">
            <v>41506</v>
          </cell>
          <cell r="BO1025">
            <v>41513</v>
          </cell>
          <cell r="BR1025" t="str">
            <v>x</v>
          </cell>
          <cell r="BS1025" t="str">
            <v>-</v>
          </cell>
          <cell r="BT1025" t="str">
            <v>-</v>
          </cell>
          <cell r="BU1025" t="str">
            <v>x</v>
          </cell>
          <cell r="BV1025" t="str">
            <v>x</v>
          </cell>
          <cell r="CB1025" t="str">
            <v>X</v>
          </cell>
          <cell r="CC1025">
            <v>1</v>
          </cell>
        </row>
        <row r="1026">
          <cell r="B1026" t="str">
            <v>C2203230-01</v>
          </cell>
          <cell r="C1026" t="str">
            <v>Thomas Russell</v>
          </cell>
          <cell r="D1026" t="str">
            <v>Thompson</v>
          </cell>
          <cell r="E1026">
            <v>0</v>
          </cell>
          <cell r="F1026" t="str">
            <v>Miller</v>
          </cell>
          <cell r="G1026" t="str">
            <v>-</v>
          </cell>
          <cell r="H1026" t="str">
            <v>Kursten</v>
          </cell>
          <cell r="I1026" t="str">
            <v>313-12</v>
          </cell>
          <cell r="J1026" t="str">
            <v>C-141</v>
          </cell>
          <cell r="K1026">
            <v>0</v>
          </cell>
          <cell r="M1026">
            <v>1</v>
          </cell>
          <cell r="N1026" t="str">
            <v>LMC311P</v>
          </cell>
          <cell r="O1026">
            <v>127176</v>
          </cell>
          <cell r="Q1026" t="str">
            <v>FLT</v>
          </cell>
          <cell r="R1026" t="str">
            <v>CB</v>
          </cell>
          <cell r="S1026" t="str">
            <v>N</v>
          </cell>
          <cell r="T1026" t="str">
            <v>N</v>
          </cell>
          <cell r="U1026">
            <v>41193</v>
          </cell>
          <cell r="V1026">
            <v>41201</v>
          </cell>
          <cell r="W1026">
            <v>41501</v>
          </cell>
          <cell r="X1026">
            <v>41501</v>
          </cell>
          <cell r="Y1026">
            <v>41193</v>
          </cell>
          <cell r="Z1026">
            <v>41208</v>
          </cell>
          <cell r="AA1026">
            <v>41208</v>
          </cell>
          <cell r="AB1026">
            <v>41215</v>
          </cell>
          <cell r="AC1026">
            <v>41389</v>
          </cell>
          <cell r="AD1026">
            <v>41403</v>
          </cell>
          <cell r="AE1026">
            <v>41430</v>
          </cell>
          <cell r="AF1026">
            <v>41434</v>
          </cell>
          <cell r="AH1026">
            <v>41471</v>
          </cell>
          <cell r="AI1026" t="str">
            <v>-</v>
          </cell>
          <cell r="AJ1026">
            <v>166</v>
          </cell>
          <cell r="AK1026">
            <v>42.857142857142854</v>
          </cell>
          <cell r="AL1026">
            <v>41193</v>
          </cell>
          <cell r="AN1026">
            <v>0</v>
          </cell>
          <cell r="AP1026">
            <v>41397</v>
          </cell>
          <cell r="AQ1026">
            <v>0</v>
          </cell>
          <cell r="AR1026">
            <v>0</v>
          </cell>
          <cell r="AV1026">
            <v>41431</v>
          </cell>
          <cell r="AX1026">
            <v>41437</v>
          </cell>
          <cell r="AY1026">
            <v>41485</v>
          </cell>
          <cell r="AZ1026">
            <v>284</v>
          </cell>
          <cell r="BA1026">
            <v>165</v>
          </cell>
          <cell r="BB1026" t="str">
            <v>On-Time/Early</v>
          </cell>
          <cell r="BC1026" t="str">
            <v/>
          </cell>
          <cell r="BD1026" t="str">
            <v>FCA</v>
          </cell>
          <cell r="BE1026" t="str">
            <v>Arvada</v>
          </cell>
          <cell r="BH1026" t="str">
            <v>DI</v>
          </cell>
          <cell r="BJ1026">
            <v>41208</v>
          </cell>
          <cell r="BK1026">
            <v>41215</v>
          </cell>
          <cell r="BL1026">
            <v>41231</v>
          </cell>
          <cell r="BM1026">
            <v>41229</v>
          </cell>
          <cell r="BN1026">
            <v>41515</v>
          </cell>
          <cell r="BO1026">
            <v>41522</v>
          </cell>
          <cell r="BP1026" t="str">
            <v>-</v>
          </cell>
          <cell r="BQ1026" t="str">
            <v>-</v>
          </cell>
          <cell r="BR1026" t="str">
            <v>x</v>
          </cell>
          <cell r="BS1026" t="str">
            <v>-</v>
          </cell>
          <cell r="BT1026" t="str">
            <v>-</v>
          </cell>
          <cell r="BU1026">
            <v>41499</v>
          </cell>
          <cell r="BV1026" t="str">
            <v>X</v>
          </cell>
          <cell r="BZ1026" t="str">
            <v>-</v>
          </cell>
          <cell r="CA1026" t="str">
            <v>-</v>
          </cell>
          <cell r="CB1026" t="str">
            <v>X</v>
          </cell>
          <cell r="CC1026">
            <v>1</v>
          </cell>
        </row>
        <row r="1027">
          <cell r="B1027" t="str">
            <v>A2292564-01</v>
          </cell>
          <cell r="C1027" t="str">
            <v>Baker Hughes</v>
          </cell>
          <cell r="D1027" t="str">
            <v>Kennedy</v>
          </cell>
          <cell r="E1027">
            <v>0</v>
          </cell>
          <cell r="F1027" t="str">
            <v>Miller</v>
          </cell>
          <cell r="G1027" t="str">
            <v>-</v>
          </cell>
          <cell r="H1027" t="str">
            <v>Kursten</v>
          </cell>
          <cell r="J1027">
            <v>1</v>
          </cell>
          <cell r="M1027">
            <v>1</v>
          </cell>
          <cell r="N1027" t="str">
            <v>LMV322</v>
          </cell>
          <cell r="O1027">
            <v>41751</v>
          </cell>
          <cell r="P1027" t="str">
            <v>-</v>
          </cell>
          <cell r="Q1027" t="str">
            <v>FLT</v>
          </cell>
          <cell r="R1027" t="str">
            <v>P2</v>
          </cell>
          <cell r="S1027" t="str">
            <v>N</v>
          </cell>
          <cell r="T1027" t="str">
            <v>Y</v>
          </cell>
          <cell r="U1027">
            <v>41437</v>
          </cell>
          <cell r="V1027">
            <v>41438</v>
          </cell>
          <cell r="W1027">
            <v>41460</v>
          </cell>
          <cell r="X1027">
            <v>41460</v>
          </cell>
          <cell r="Y1027">
            <v>0</v>
          </cell>
          <cell r="Z1027">
            <v>41445</v>
          </cell>
          <cell r="AA1027">
            <v>41445</v>
          </cell>
          <cell r="AB1027">
            <v>41439</v>
          </cell>
          <cell r="AC1027">
            <v>41460</v>
          </cell>
          <cell r="AD1027">
            <v>41460</v>
          </cell>
          <cell r="AE1027">
            <v>41434.5</v>
          </cell>
          <cell r="AF1027">
            <v>41435</v>
          </cell>
          <cell r="AH1027">
            <v>41430</v>
          </cell>
          <cell r="AI1027" t="str">
            <v>-</v>
          </cell>
          <cell r="AJ1027">
            <v>-4</v>
          </cell>
          <cell r="AK1027">
            <v>3.1428571428571428</v>
          </cell>
          <cell r="AL1027">
            <v>41437</v>
          </cell>
          <cell r="AM1027" t="str">
            <v>-</v>
          </cell>
          <cell r="AN1027" t="str">
            <v>-</v>
          </cell>
          <cell r="AO1027">
            <v>41438</v>
          </cell>
          <cell r="AP1027" t="str">
            <v>-</v>
          </cell>
          <cell r="AR1027" t="str">
            <v>-</v>
          </cell>
          <cell r="AS1027" t="str">
            <v>-</v>
          </cell>
          <cell r="AT1027" t="str">
            <v>-</v>
          </cell>
          <cell r="AV1027">
            <v>41439</v>
          </cell>
          <cell r="AX1027">
            <v>41439</v>
          </cell>
          <cell r="AY1027">
            <v>41453</v>
          </cell>
          <cell r="AZ1027">
            <v>15</v>
          </cell>
          <cell r="BA1027">
            <v>2</v>
          </cell>
          <cell r="BB1027" t="str">
            <v>Late</v>
          </cell>
          <cell r="BJ1027">
            <v>41445</v>
          </cell>
          <cell r="BK1027">
            <v>41452</v>
          </cell>
          <cell r="BL1027">
            <v>41440</v>
          </cell>
          <cell r="BM1027">
            <v>41466</v>
          </cell>
          <cell r="BN1027">
            <v>41474</v>
          </cell>
          <cell r="BO1027">
            <v>41481</v>
          </cell>
          <cell r="BP1027" t="str">
            <v>-</v>
          </cell>
          <cell r="BQ1027" t="str">
            <v>-</v>
          </cell>
          <cell r="BR1027" t="str">
            <v>-</v>
          </cell>
          <cell r="BS1027" t="str">
            <v>-</v>
          </cell>
          <cell r="BT1027" t="str">
            <v>-</v>
          </cell>
          <cell r="BU1027">
            <v>41464</v>
          </cell>
          <cell r="BV1027">
            <v>41464</v>
          </cell>
          <cell r="BZ1027" t="str">
            <v>-</v>
          </cell>
          <cell r="CA1027" t="str">
            <v>-</v>
          </cell>
          <cell r="CB1027" t="str">
            <v>X</v>
          </cell>
          <cell r="CC1027">
            <v>1</v>
          </cell>
        </row>
        <row r="1028">
          <cell r="B1028" t="str">
            <v>H2202630-01-03</v>
          </cell>
          <cell r="C1028" t="str">
            <v>Yantai Wanhua KIT</v>
          </cell>
          <cell r="D1028" t="str">
            <v>Glynn</v>
          </cell>
          <cell r="E1028">
            <v>0</v>
          </cell>
          <cell r="F1028" t="str">
            <v>Burks</v>
          </cell>
          <cell r="H1028" t="str">
            <v>Nancy</v>
          </cell>
          <cell r="I1028" t="str">
            <v>WHYT12060US</v>
          </cell>
          <cell r="J1028" t="str">
            <v>22PO216-1/2/3</v>
          </cell>
          <cell r="M1028">
            <v>0</v>
          </cell>
          <cell r="N1028" t="str">
            <v>HMP3000</v>
          </cell>
          <cell r="O1028">
            <v>0</v>
          </cell>
          <cell r="P1028" t="str">
            <v>PP</v>
          </cell>
          <cell r="Q1028" t="str">
            <v>CPX</v>
          </cell>
          <cell r="R1028" t="str">
            <v>HMP</v>
          </cell>
          <cell r="S1028" t="str">
            <v>Y</v>
          </cell>
          <cell r="T1028" t="str">
            <v>N</v>
          </cell>
          <cell r="U1028">
            <v>41184</v>
          </cell>
          <cell r="V1028">
            <v>41200</v>
          </cell>
          <cell r="W1028">
            <v>41608</v>
          </cell>
          <cell r="X1028">
            <v>41614</v>
          </cell>
          <cell r="Y1028">
            <v>0</v>
          </cell>
          <cell r="Z1028">
            <v>41207</v>
          </cell>
          <cell r="AA1028">
            <v>41207</v>
          </cell>
          <cell r="AB1028">
            <v>41207</v>
          </cell>
          <cell r="AC1028">
            <v>41334</v>
          </cell>
          <cell r="AD1028">
            <v>41362</v>
          </cell>
          <cell r="AE1028">
            <v>41421</v>
          </cell>
          <cell r="AF1028">
            <v>41435</v>
          </cell>
          <cell r="AH1028">
            <v>41584</v>
          </cell>
          <cell r="AI1028">
            <v>41444</v>
          </cell>
          <cell r="AJ1028">
            <v>168</v>
          </cell>
          <cell r="AK1028">
            <v>59.142857142857146</v>
          </cell>
          <cell r="AL1028">
            <v>0</v>
          </cell>
          <cell r="AM1028" t="str">
            <v>x</v>
          </cell>
          <cell r="AN1028" t="str">
            <v>-</v>
          </cell>
          <cell r="AO1028" t="str">
            <v>x</v>
          </cell>
          <cell r="AP1028" t="str">
            <v>-</v>
          </cell>
          <cell r="AQ1028" t="str">
            <v>X</v>
          </cell>
          <cell r="AW1028">
            <v>41481</v>
          </cell>
          <cell r="AX1028" t="str">
            <v>-</v>
          </cell>
          <cell r="AY1028">
            <v>41618</v>
          </cell>
          <cell r="AZ1028">
            <v>418</v>
          </cell>
          <cell r="BA1028" t="str">
            <v/>
          </cell>
          <cell r="BB1028" t="str">
            <v/>
          </cell>
          <cell r="BC1028" t="str">
            <v>Late</v>
          </cell>
          <cell r="BJ1028">
            <v>41207</v>
          </cell>
          <cell r="BK1028">
            <v>41214</v>
          </cell>
          <cell r="BL1028">
            <v>41221</v>
          </cell>
          <cell r="BM1028">
            <v>41228</v>
          </cell>
          <cell r="BN1028">
            <v>41656</v>
          </cell>
          <cell r="BO1028">
            <v>41663</v>
          </cell>
          <cell r="BP1028" t="str">
            <v>X</v>
          </cell>
          <cell r="BQ1028">
            <v>41306</v>
          </cell>
          <cell r="BR1028" t="str">
            <v>1-14-13 - 2-18-13</v>
          </cell>
          <cell r="BS1028">
            <v>41306</v>
          </cell>
          <cell r="BT1028">
            <v>0</v>
          </cell>
          <cell r="BU1028" t="str">
            <v>-</v>
          </cell>
          <cell r="BV1028" t="str">
            <v>-</v>
          </cell>
          <cell r="BZ1028" t="str">
            <v>-</v>
          </cell>
          <cell r="CA1028" t="str">
            <v>-</v>
          </cell>
          <cell r="CB1028">
            <v>0</v>
          </cell>
          <cell r="CC1028" t="str">
            <v>-</v>
          </cell>
          <cell r="CD1028" t="str">
            <v>-</v>
          </cell>
        </row>
        <row r="1029">
          <cell r="B1029" t="str">
            <v>A2285750-01</v>
          </cell>
          <cell r="C1029" t="str">
            <v>JH Wright / Scotch Plywood</v>
          </cell>
          <cell r="D1029" t="str">
            <v>Kennedy</v>
          </cell>
          <cell r="E1029">
            <v>0</v>
          </cell>
          <cell r="F1029" t="str">
            <v>Miller</v>
          </cell>
          <cell r="G1029" t="str">
            <v>-</v>
          </cell>
          <cell r="H1029" t="str">
            <v>Pam</v>
          </cell>
          <cell r="I1029" t="str">
            <v>959357</v>
          </cell>
          <cell r="J1029" t="str">
            <v>P-1</v>
          </cell>
          <cell r="K1029">
            <v>117678</v>
          </cell>
          <cell r="M1029">
            <v>1</v>
          </cell>
          <cell r="N1029" t="str">
            <v>LMV801</v>
          </cell>
          <cell r="O1029">
            <v>16995</v>
          </cell>
          <cell r="P1029" t="str">
            <v>-</v>
          </cell>
          <cell r="Q1029" t="str">
            <v>FLT</v>
          </cell>
          <cell r="R1029" t="str">
            <v>P6</v>
          </cell>
          <cell r="S1029" t="str">
            <v>N</v>
          </cell>
          <cell r="T1029" t="str">
            <v>Y</v>
          </cell>
          <cell r="U1029">
            <v>41422</v>
          </cell>
          <cell r="V1029">
            <v>41422</v>
          </cell>
          <cell r="W1029">
            <v>41470</v>
          </cell>
          <cell r="X1029">
            <v>41470</v>
          </cell>
          <cell r="Y1029">
            <v>41422</v>
          </cell>
          <cell r="Z1029">
            <v>41429</v>
          </cell>
          <cell r="AA1029">
            <v>41429</v>
          </cell>
          <cell r="AB1029">
            <v>41425</v>
          </cell>
          <cell r="AC1029">
            <v>41470</v>
          </cell>
          <cell r="AD1029">
            <v>41470</v>
          </cell>
          <cell r="AE1029">
            <v>41434.5</v>
          </cell>
          <cell r="AF1029">
            <v>41436</v>
          </cell>
          <cell r="AH1029">
            <v>41440</v>
          </cell>
          <cell r="AI1029" t="str">
            <v>-</v>
          </cell>
          <cell r="AJ1029">
            <v>11</v>
          </cell>
          <cell r="AK1029">
            <v>6.8571428571428568</v>
          </cell>
          <cell r="AL1029">
            <v>41422</v>
          </cell>
          <cell r="AM1029">
            <v>41423</v>
          </cell>
          <cell r="AN1029" t="str">
            <v>-</v>
          </cell>
          <cell r="AO1029" t="str">
            <v>-</v>
          </cell>
          <cell r="AP1029">
            <v>41422</v>
          </cell>
          <cell r="AR1029">
            <v>41425</v>
          </cell>
          <cell r="AS1029">
            <v>41430</v>
          </cell>
          <cell r="AT1029" t="str">
            <v>Parks</v>
          </cell>
          <cell r="AV1029">
            <v>41431</v>
          </cell>
          <cell r="AX1029">
            <v>41435</v>
          </cell>
          <cell r="AY1029">
            <v>41464</v>
          </cell>
          <cell r="BA1029">
            <v>8</v>
          </cell>
          <cell r="BB1029" t="str">
            <v>On-Time/Early</v>
          </cell>
          <cell r="BC1029" t="str">
            <v/>
          </cell>
          <cell r="BD1029" t="str">
            <v>EXW</v>
          </cell>
          <cell r="BE1029" t="str">
            <v>ARVADA</v>
          </cell>
          <cell r="BF1029" t="str">
            <v>USA</v>
          </cell>
          <cell r="BH1029" t="str">
            <v>DK</v>
          </cell>
          <cell r="BJ1029">
            <v>41429</v>
          </cell>
          <cell r="BK1029">
            <v>41436</v>
          </cell>
          <cell r="BL1029">
            <v>41427</v>
          </cell>
          <cell r="BM1029">
            <v>41450</v>
          </cell>
          <cell r="BN1029">
            <v>41484</v>
          </cell>
          <cell r="BO1029">
            <v>41491</v>
          </cell>
          <cell r="BP1029" t="str">
            <v>-</v>
          </cell>
          <cell r="BQ1029" t="str">
            <v>-</v>
          </cell>
          <cell r="BR1029" t="str">
            <v>-</v>
          </cell>
          <cell r="BS1029" t="str">
            <v>-</v>
          </cell>
          <cell r="BT1029" t="str">
            <v>-</v>
          </cell>
          <cell r="BU1029">
            <v>41486</v>
          </cell>
          <cell r="BV1029" t="str">
            <v>x</v>
          </cell>
          <cell r="BZ1029" t="str">
            <v>-</v>
          </cell>
          <cell r="CA1029" t="str">
            <v>-</v>
          </cell>
          <cell r="CB1029" t="str">
            <v>X</v>
          </cell>
          <cell r="CC1029">
            <v>1</v>
          </cell>
        </row>
        <row r="1030">
          <cell r="B1030" t="str">
            <v>A2280083-01</v>
          </cell>
          <cell r="C1030" t="str">
            <v>Flint Hills Resources</v>
          </cell>
          <cell r="D1030" t="str">
            <v>Wareham</v>
          </cell>
          <cell r="E1030">
            <v>0</v>
          </cell>
          <cell r="F1030" t="str">
            <v>Miller</v>
          </cell>
          <cell r="G1030" t="str">
            <v>-</v>
          </cell>
          <cell r="H1030" t="str">
            <v>Pam</v>
          </cell>
          <cell r="I1030" t="str">
            <v>PP144075PB</v>
          </cell>
          <cell r="J1030" t="str">
            <v>23P-24A/B</v>
          </cell>
          <cell r="K1030" t="str">
            <v>112876-3</v>
          </cell>
          <cell r="M1030">
            <v>1</v>
          </cell>
          <cell r="N1030" t="str">
            <v>LMV801</v>
          </cell>
          <cell r="O1030">
            <v>12646</v>
          </cell>
          <cell r="P1030" t="str">
            <v>-</v>
          </cell>
          <cell r="Q1030" t="str">
            <v>FLT</v>
          </cell>
          <cell r="R1030" t="str">
            <v>PA</v>
          </cell>
          <cell r="S1030" t="str">
            <v>N</v>
          </cell>
          <cell r="T1030" t="str">
            <v>N</v>
          </cell>
          <cell r="U1030">
            <v>41404</v>
          </cell>
          <cell r="V1030">
            <v>41407</v>
          </cell>
          <cell r="W1030">
            <v>41505</v>
          </cell>
          <cell r="X1030">
            <v>41481</v>
          </cell>
          <cell r="Y1030">
            <v>41407</v>
          </cell>
          <cell r="Z1030">
            <v>41414</v>
          </cell>
          <cell r="AA1030">
            <v>41414</v>
          </cell>
          <cell r="AB1030">
            <v>41414</v>
          </cell>
          <cell r="AC1030">
            <v>41369</v>
          </cell>
          <cell r="AD1030">
            <v>41383</v>
          </cell>
          <cell r="AE1030">
            <v>41433</v>
          </cell>
          <cell r="AF1030">
            <v>41436</v>
          </cell>
          <cell r="AH1030">
            <v>41451</v>
          </cell>
          <cell r="AI1030" t="str">
            <v>-</v>
          </cell>
          <cell r="AJ1030">
            <v>22</v>
          </cell>
          <cell r="AK1030">
            <v>10.571428571428571</v>
          </cell>
          <cell r="AL1030">
            <v>41407</v>
          </cell>
          <cell r="AM1030" t="str">
            <v>-</v>
          </cell>
          <cell r="AN1030" t="str">
            <v>-</v>
          </cell>
          <cell r="AO1030">
            <v>41430</v>
          </cell>
          <cell r="AP1030">
            <v>41407</v>
          </cell>
          <cell r="AQ1030">
            <v>41432</v>
          </cell>
          <cell r="AR1030">
            <v>41435</v>
          </cell>
          <cell r="AS1030">
            <v>41436</v>
          </cell>
          <cell r="AT1030" t="str">
            <v>Boening</v>
          </cell>
          <cell r="AV1030">
            <v>41436</v>
          </cell>
          <cell r="AX1030">
            <v>41439</v>
          </cell>
          <cell r="AY1030">
            <v>41481</v>
          </cell>
          <cell r="AZ1030">
            <v>74</v>
          </cell>
          <cell r="BA1030">
            <v>22</v>
          </cell>
          <cell r="BB1030" t="str">
            <v>On-Time/Early</v>
          </cell>
          <cell r="BC1030" t="str">
            <v>Late</v>
          </cell>
          <cell r="BD1030" t="str">
            <v>FCA</v>
          </cell>
          <cell r="BE1030" t="str">
            <v>Arvada</v>
          </cell>
          <cell r="BF1030" t="str">
            <v>USA</v>
          </cell>
          <cell r="BH1030" t="str">
            <v>DI</v>
          </cell>
          <cell r="BJ1030">
            <v>41414</v>
          </cell>
          <cell r="BK1030">
            <v>41421</v>
          </cell>
          <cell r="BL1030">
            <v>41421</v>
          </cell>
          <cell r="BM1030">
            <v>41435</v>
          </cell>
          <cell r="BN1030">
            <v>41495</v>
          </cell>
          <cell r="BO1030">
            <v>41502</v>
          </cell>
          <cell r="BP1030" t="str">
            <v>-</v>
          </cell>
          <cell r="BQ1030" t="str">
            <v>-</v>
          </cell>
          <cell r="BR1030" t="str">
            <v>-</v>
          </cell>
          <cell r="BS1030" t="str">
            <v>-</v>
          </cell>
          <cell r="BT1030" t="str">
            <v>-</v>
          </cell>
          <cell r="BU1030">
            <v>41508</v>
          </cell>
          <cell r="BV1030" t="str">
            <v>X</v>
          </cell>
          <cell r="BZ1030" t="str">
            <v>-</v>
          </cell>
          <cell r="CA1030" t="str">
            <v>-</v>
          </cell>
          <cell r="CB1030" t="str">
            <v>X</v>
          </cell>
          <cell r="CC1030">
            <v>1</v>
          </cell>
        </row>
        <row r="1031">
          <cell r="B1031" t="str">
            <v>A2253754-01-02</v>
          </cell>
          <cell r="C1031" t="str">
            <v>Exterran</v>
          </cell>
          <cell r="D1031" t="str">
            <v>Wareham</v>
          </cell>
          <cell r="F1031" t="str">
            <v>Miller</v>
          </cell>
          <cell r="G1031" t="str">
            <v>-</v>
          </cell>
          <cell r="H1031" t="str">
            <v>Madeleine</v>
          </cell>
          <cell r="I1031" t="str">
            <v>5473283</v>
          </cell>
          <cell r="J1031" t="str">
            <v>PBA-2501/2502</v>
          </cell>
          <cell r="M1031">
            <v>2</v>
          </cell>
          <cell r="N1031" t="str">
            <v>LMV322</v>
          </cell>
          <cell r="O1031">
            <v>153570</v>
          </cell>
          <cell r="P1031" t="str">
            <v>-</v>
          </cell>
          <cell r="Q1031" t="str">
            <v>STD</v>
          </cell>
          <cell r="R1031" t="str">
            <v>PC</v>
          </cell>
          <cell r="S1031" t="str">
            <v>N</v>
          </cell>
          <cell r="T1031" t="str">
            <v>N</v>
          </cell>
          <cell r="U1031">
            <v>41338</v>
          </cell>
          <cell r="V1031">
            <v>41339</v>
          </cell>
          <cell r="W1031">
            <v>41495</v>
          </cell>
          <cell r="X1031">
            <v>41530</v>
          </cell>
          <cell r="Y1031">
            <v>41338</v>
          </cell>
          <cell r="Z1031">
            <v>41346</v>
          </cell>
          <cell r="AA1031">
            <v>41346</v>
          </cell>
          <cell r="AB1031">
            <v>41346</v>
          </cell>
          <cell r="AC1031">
            <v>41418</v>
          </cell>
          <cell r="AD1031">
            <v>41432</v>
          </cell>
          <cell r="AE1031">
            <v>41433</v>
          </cell>
          <cell r="AF1031">
            <v>41436</v>
          </cell>
          <cell r="AH1031">
            <v>41500</v>
          </cell>
          <cell r="AI1031" t="str">
            <v>-</v>
          </cell>
          <cell r="AJ1031">
            <v>70</v>
          </cell>
          <cell r="AK1031">
            <v>27.285714285714285</v>
          </cell>
          <cell r="AL1031">
            <v>41339</v>
          </cell>
          <cell r="AM1031">
            <v>41346</v>
          </cell>
          <cell r="AN1031">
            <v>41346</v>
          </cell>
          <cell r="AO1031">
            <v>41348</v>
          </cell>
          <cell r="AP1031">
            <v>41339</v>
          </cell>
          <cell r="AQ1031">
            <v>41388</v>
          </cell>
          <cell r="AR1031">
            <v>41388</v>
          </cell>
          <cell r="AT1031" t="str">
            <v>Parks</v>
          </cell>
          <cell r="AV1031">
            <v>41395</v>
          </cell>
          <cell r="AX1031">
            <v>41404</v>
          </cell>
          <cell r="AY1031">
            <v>41514</v>
          </cell>
          <cell r="AZ1031">
            <v>175</v>
          </cell>
          <cell r="BA1031">
            <v>41</v>
          </cell>
          <cell r="BB1031" t="str">
            <v>On-Time/Early</v>
          </cell>
          <cell r="BC1031" t="str">
            <v>On-Time/Early</v>
          </cell>
          <cell r="BD1031" t="str">
            <v>FCA</v>
          </cell>
          <cell r="BE1031" t="str">
            <v>Arvada</v>
          </cell>
          <cell r="BF1031" t="str">
            <v>USA</v>
          </cell>
          <cell r="BJ1031">
            <v>41346</v>
          </cell>
          <cell r="BK1031">
            <v>41353</v>
          </cell>
          <cell r="BL1031">
            <v>41362</v>
          </cell>
          <cell r="BM1031">
            <v>41367</v>
          </cell>
          <cell r="BN1031">
            <v>41544</v>
          </cell>
          <cell r="BO1031">
            <v>41551</v>
          </cell>
          <cell r="BP1031" t="str">
            <v>-</v>
          </cell>
          <cell r="BQ1031" t="str">
            <v>-</v>
          </cell>
          <cell r="BR1031" t="str">
            <v>X</v>
          </cell>
          <cell r="BS1031" t="str">
            <v>-</v>
          </cell>
          <cell r="BT1031" t="str">
            <v>-</v>
          </cell>
          <cell r="BU1031" t="str">
            <v>x</v>
          </cell>
          <cell r="BV1031" t="str">
            <v>x</v>
          </cell>
          <cell r="BZ1031" t="str">
            <v>X</v>
          </cell>
          <cell r="CA1031" t="str">
            <v>X</v>
          </cell>
          <cell r="CB1031" t="str">
            <v>X</v>
          </cell>
          <cell r="CC1031">
            <v>1</v>
          </cell>
        </row>
        <row r="1032">
          <cell r="B1032" t="str">
            <v>A2253732-01-02</v>
          </cell>
          <cell r="C1032" t="str">
            <v>Exterran</v>
          </cell>
          <cell r="D1032" t="str">
            <v>Wareham</v>
          </cell>
          <cell r="F1032" t="str">
            <v>Miller</v>
          </cell>
          <cell r="G1032" t="str">
            <v>-</v>
          </cell>
          <cell r="H1032" t="str">
            <v>Kursten</v>
          </cell>
          <cell r="I1032" t="str">
            <v>5473280</v>
          </cell>
          <cell r="J1032" t="str">
            <v>PBA-2531/2532</v>
          </cell>
          <cell r="L1032">
            <v>0</v>
          </cell>
          <cell r="M1032">
            <v>2</v>
          </cell>
          <cell r="N1032" t="str">
            <v>LMV322</v>
          </cell>
          <cell r="O1032">
            <v>153570</v>
          </cell>
          <cell r="P1032" t="str">
            <v>-</v>
          </cell>
          <cell r="Q1032" t="str">
            <v>STD</v>
          </cell>
          <cell r="R1032" t="str">
            <v>PC</v>
          </cell>
          <cell r="S1032" t="str">
            <v>N</v>
          </cell>
          <cell r="T1032" t="str">
            <v>N</v>
          </cell>
          <cell r="U1032">
            <v>41338</v>
          </cell>
          <cell r="V1032">
            <v>41339</v>
          </cell>
          <cell r="W1032">
            <v>41495</v>
          </cell>
          <cell r="X1032">
            <v>41530</v>
          </cell>
          <cell r="Y1032">
            <v>41338</v>
          </cell>
          <cell r="Z1032">
            <v>41346</v>
          </cell>
          <cell r="AA1032">
            <v>41346</v>
          </cell>
          <cell r="AB1032">
            <v>41346</v>
          </cell>
          <cell r="AC1032">
            <v>41418</v>
          </cell>
          <cell r="AD1032">
            <v>41432</v>
          </cell>
          <cell r="AE1032">
            <v>41433</v>
          </cell>
          <cell r="AF1032">
            <v>41436</v>
          </cell>
          <cell r="AH1032">
            <v>41500</v>
          </cell>
          <cell r="AI1032" t="str">
            <v>-</v>
          </cell>
          <cell r="AJ1032">
            <v>70</v>
          </cell>
          <cell r="AK1032">
            <v>27.285714285714285</v>
          </cell>
          <cell r="AL1032">
            <v>41339</v>
          </cell>
          <cell r="AM1032">
            <v>41346</v>
          </cell>
          <cell r="AN1032">
            <v>41346</v>
          </cell>
          <cell r="AO1032">
            <v>41348</v>
          </cell>
          <cell r="AP1032">
            <v>41339</v>
          </cell>
          <cell r="AQ1032">
            <v>41387</v>
          </cell>
          <cell r="AR1032">
            <v>41388</v>
          </cell>
          <cell r="AT1032" t="str">
            <v>Parks</v>
          </cell>
          <cell r="AV1032">
            <v>41395</v>
          </cell>
          <cell r="AX1032">
            <v>41402</v>
          </cell>
          <cell r="AY1032">
            <v>41514</v>
          </cell>
          <cell r="AZ1032">
            <v>175</v>
          </cell>
          <cell r="BA1032">
            <v>41</v>
          </cell>
          <cell r="BB1032" t="str">
            <v>On-Time/Early</v>
          </cell>
          <cell r="BC1032" t="str">
            <v>On-Time/Early</v>
          </cell>
          <cell r="BD1032" t="str">
            <v>FCA</v>
          </cell>
          <cell r="BE1032" t="str">
            <v>Arvada</v>
          </cell>
          <cell r="BF1032" t="str">
            <v>USA</v>
          </cell>
          <cell r="BJ1032">
            <v>41346</v>
          </cell>
          <cell r="BK1032">
            <v>41353</v>
          </cell>
          <cell r="BL1032">
            <v>41362</v>
          </cell>
          <cell r="BM1032">
            <v>41367</v>
          </cell>
          <cell r="BN1032">
            <v>41544</v>
          </cell>
          <cell r="BO1032">
            <v>41551</v>
          </cell>
          <cell r="BP1032" t="str">
            <v>-</v>
          </cell>
          <cell r="BQ1032" t="str">
            <v>-</v>
          </cell>
          <cell r="BR1032" t="str">
            <v>X</v>
          </cell>
          <cell r="BS1032" t="str">
            <v>-</v>
          </cell>
          <cell r="BT1032" t="str">
            <v>-</v>
          </cell>
          <cell r="BU1032" t="str">
            <v>x</v>
          </cell>
          <cell r="BV1032" t="str">
            <v>x</v>
          </cell>
          <cell r="CB1032" t="str">
            <v>X</v>
          </cell>
          <cell r="CC1032">
            <v>1</v>
          </cell>
        </row>
        <row r="1033">
          <cell r="B1033" t="str">
            <v>C2202936-01</v>
          </cell>
          <cell r="C1033" t="str">
            <v>Thomas Russell</v>
          </cell>
          <cell r="D1033" t="str">
            <v>McKechnie</v>
          </cell>
          <cell r="E1033">
            <v>0</v>
          </cell>
          <cell r="F1033" t="str">
            <v>Miller</v>
          </cell>
          <cell r="G1033" t="str">
            <v>-</v>
          </cell>
          <cell r="H1033" t="str">
            <v>Madeleine</v>
          </cell>
          <cell r="I1033" t="str">
            <v>320-12</v>
          </cell>
          <cell r="J1033" t="str">
            <v>C-141</v>
          </cell>
          <cell r="K1033">
            <v>0</v>
          </cell>
          <cell r="M1033">
            <v>1</v>
          </cell>
          <cell r="N1033" t="str">
            <v>LMC311P</v>
          </cell>
          <cell r="O1033">
            <v>127176</v>
          </cell>
          <cell r="Q1033" t="str">
            <v>FLT</v>
          </cell>
          <cell r="R1033" t="str">
            <v>CB</v>
          </cell>
          <cell r="S1033" t="str">
            <v>N</v>
          </cell>
          <cell r="T1033" t="str">
            <v>N</v>
          </cell>
          <cell r="U1033">
            <v>41193</v>
          </cell>
          <cell r="V1033">
            <v>41201</v>
          </cell>
          <cell r="W1033">
            <v>41503</v>
          </cell>
          <cell r="X1033">
            <v>41486</v>
          </cell>
          <cell r="Y1033">
            <v>41193</v>
          </cell>
          <cell r="Z1033">
            <v>41208</v>
          </cell>
          <cell r="AA1033">
            <v>41208</v>
          </cell>
          <cell r="AB1033">
            <v>41215</v>
          </cell>
          <cell r="AC1033">
            <v>41374</v>
          </cell>
          <cell r="AD1033">
            <v>41388</v>
          </cell>
          <cell r="AE1033">
            <v>41432</v>
          </cell>
          <cell r="AF1033">
            <v>41436</v>
          </cell>
          <cell r="AH1033">
            <v>41456</v>
          </cell>
          <cell r="AI1033" t="str">
            <v>-</v>
          </cell>
          <cell r="AJ1033">
            <v>168</v>
          </cell>
          <cell r="AK1033">
            <v>40.714285714285715</v>
          </cell>
          <cell r="AL1033">
            <v>41193</v>
          </cell>
          <cell r="AM1033">
            <v>41256</v>
          </cell>
          <cell r="AN1033">
            <v>0</v>
          </cell>
          <cell r="AP1033">
            <v>41256</v>
          </cell>
          <cell r="AQ1033">
            <v>41256</v>
          </cell>
          <cell r="AV1033">
            <v>41256</v>
          </cell>
          <cell r="AX1033">
            <v>41257</v>
          </cell>
          <cell r="AY1033">
            <v>41449</v>
          </cell>
          <cell r="AZ1033">
            <v>248</v>
          </cell>
          <cell r="BA1033">
            <v>40</v>
          </cell>
          <cell r="BB1033" t="str">
            <v>On-Time/Early</v>
          </cell>
          <cell r="BC1033" t="str">
            <v>On-Time/Early</v>
          </cell>
          <cell r="BD1033" t="str">
            <v>FCA</v>
          </cell>
          <cell r="BE1033" t="str">
            <v>Arvada</v>
          </cell>
          <cell r="BH1033" t="str">
            <v>DI</v>
          </cell>
          <cell r="BJ1033">
            <v>41208</v>
          </cell>
          <cell r="BK1033">
            <v>41215</v>
          </cell>
          <cell r="BL1033">
            <v>41231</v>
          </cell>
          <cell r="BM1033">
            <v>41229</v>
          </cell>
          <cell r="BN1033">
            <v>41500</v>
          </cell>
          <cell r="BO1033">
            <v>41507</v>
          </cell>
          <cell r="BP1033" t="str">
            <v>-</v>
          </cell>
          <cell r="BQ1033" t="str">
            <v>-</v>
          </cell>
          <cell r="BR1033" t="str">
            <v>-</v>
          </cell>
          <cell r="BS1033" t="str">
            <v>-</v>
          </cell>
          <cell r="BT1033" t="str">
            <v>-</v>
          </cell>
          <cell r="BU1033">
            <v>41464</v>
          </cell>
          <cell r="BV1033">
            <v>41471</v>
          </cell>
          <cell r="BZ1033" t="str">
            <v>-</v>
          </cell>
          <cell r="CA1033" t="str">
            <v>-</v>
          </cell>
          <cell r="CB1033" t="str">
            <v>CN/ALD</v>
          </cell>
          <cell r="CC1033" t="str">
            <v>CN/ALD</v>
          </cell>
        </row>
        <row r="1034">
          <cell r="B1034" t="str">
            <v>A2291948-01</v>
          </cell>
          <cell r="C1034" t="str">
            <v>Baker Hughes</v>
          </cell>
          <cell r="D1034" t="str">
            <v>Kennedy</v>
          </cell>
          <cell r="E1034">
            <v>0</v>
          </cell>
          <cell r="F1034" t="str">
            <v>Miller</v>
          </cell>
          <cell r="G1034" t="str">
            <v>-</v>
          </cell>
          <cell r="H1034" t="str">
            <v>Madeleine</v>
          </cell>
          <cell r="I1034" t="str">
            <v>4506247423</v>
          </cell>
          <cell r="J1034">
            <v>1</v>
          </cell>
          <cell r="K1034" t="str">
            <v>120208-2</v>
          </cell>
          <cell r="M1034">
            <v>1</v>
          </cell>
          <cell r="N1034" t="str">
            <v>LMV322</v>
          </cell>
          <cell r="O1034">
            <v>41751</v>
          </cell>
          <cell r="P1034" t="str">
            <v>-</v>
          </cell>
          <cell r="Q1034" t="str">
            <v>FLT</v>
          </cell>
          <cell r="R1034" t="str">
            <v>P1</v>
          </cell>
          <cell r="S1034" t="str">
            <v>N</v>
          </cell>
          <cell r="T1034" t="str">
            <v>Y</v>
          </cell>
          <cell r="U1034">
            <v>41436</v>
          </cell>
          <cell r="V1034">
            <v>41437</v>
          </cell>
          <cell r="W1034">
            <v>41443</v>
          </cell>
          <cell r="X1034">
            <v>41443</v>
          </cell>
          <cell r="Y1034">
            <v>41436</v>
          </cell>
          <cell r="Z1034">
            <v>41444</v>
          </cell>
          <cell r="AA1034">
            <v>41444</v>
          </cell>
          <cell r="AB1034" t="e">
            <v>#N/A</v>
          </cell>
          <cell r="AC1034" t="e">
            <v>#N/A</v>
          </cell>
          <cell r="AD1034" t="e">
            <v>#N/A</v>
          </cell>
          <cell r="AE1034" t="e">
            <v>#N/A</v>
          </cell>
          <cell r="AF1034">
            <v>41437</v>
          </cell>
          <cell r="AH1034">
            <v>41413</v>
          </cell>
          <cell r="AI1034" t="str">
            <v>-</v>
          </cell>
          <cell r="AJ1034">
            <v>1</v>
          </cell>
          <cell r="AK1034">
            <v>0.8571428571428571</v>
          </cell>
          <cell r="AL1034">
            <v>41437</v>
          </cell>
          <cell r="AM1034" t="str">
            <v>-</v>
          </cell>
          <cell r="AN1034" t="str">
            <v>-</v>
          </cell>
          <cell r="AO1034">
            <v>41437</v>
          </cell>
          <cell r="AP1034" t="str">
            <v>-</v>
          </cell>
          <cell r="AR1034">
            <v>41437</v>
          </cell>
          <cell r="AS1034">
            <v>41437</v>
          </cell>
          <cell r="AT1034" t="str">
            <v>Debbie</v>
          </cell>
          <cell r="AV1034">
            <v>41437</v>
          </cell>
          <cell r="AX1034">
            <v>41437</v>
          </cell>
          <cell r="AY1034">
            <v>41443</v>
          </cell>
          <cell r="BA1034">
            <v>1</v>
          </cell>
          <cell r="BB1034" t="str">
            <v>On-Time/Early</v>
          </cell>
          <cell r="BD1034" t="str">
            <v>FCA</v>
          </cell>
          <cell r="BE1034" t="str">
            <v>Arvada</v>
          </cell>
          <cell r="BF1034" t="str">
            <v>USA</v>
          </cell>
          <cell r="BH1034" t="str">
            <v>DI</v>
          </cell>
          <cell r="BJ1034">
            <v>41444</v>
          </cell>
          <cell r="BK1034">
            <v>41451</v>
          </cell>
          <cell r="BL1034" t="e">
            <v>#N/A</v>
          </cell>
          <cell r="BM1034">
            <v>41465</v>
          </cell>
          <cell r="BN1034" t="e">
            <v>#N/A</v>
          </cell>
          <cell r="BO1034" t="e">
            <v>#N/A</v>
          </cell>
          <cell r="BP1034" t="str">
            <v>-</v>
          </cell>
          <cell r="BQ1034" t="str">
            <v>-</v>
          </cell>
          <cell r="BR1034" t="str">
            <v>-</v>
          </cell>
          <cell r="BS1034" t="str">
            <v>-</v>
          </cell>
          <cell r="BT1034" t="str">
            <v>-</v>
          </cell>
          <cell r="BU1034">
            <v>41443</v>
          </cell>
          <cell r="BV1034">
            <v>41456</v>
          </cell>
          <cell r="BZ1034" t="str">
            <v>-</v>
          </cell>
          <cell r="CA1034" t="str">
            <v>-</v>
          </cell>
          <cell r="CB1034" t="str">
            <v>X</v>
          </cell>
          <cell r="CC1034">
            <v>1</v>
          </cell>
        </row>
        <row r="1035">
          <cell r="B1035">
            <v>2289091</v>
          </cell>
          <cell r="C1035" t="str">
            <v>Tallgrass Operations / Kinder Morgan</v>
          </cell>
          <cell r="D1035" t="str">
            <v>Kennedy</v>
          </cell>
          <cell r="E1035">
            <v>0</v>
          </cell>
          <cell r="F1035" t="str">
            <v>Miller</v>
          </cell>
          <cell r="G1035" t="str">
            <v>-</v>
          </cell>
          <cell r="H1035" t="str">
            <v>Kursten</v>
          </cell>
          <cell r="I1035" t="str">
            <v>KWDOU0527</v>
          </cell>
          <cell r="J1035" t="str">
            <v>P-1801</v>
          </cell>
          <cell r="K1035" t="str">
            <v>119737-1</v>
          </cell>
          <cell r="M1035">
            <v>1</v>
          </cell>
          <cell r="N1035" t="str">
            <v>CONV</v>
          </cell>
          <cell r="O1035">
            <v>12876</v>
          </cell>
          <cell r="P1035" t="str">
            <v>-</v>
          </cell>
          <cell r="Q1035" t="str">
            <v>FLT</v>
          </cell>
          <cell r="R1035" t="str">
            <v>P6</v>
          </cell>
          <cell r="S1035" t="str">
            <v>N</v>
          </cell>
          <cell r="T1035" t="str">
            <v>Y</v>
          </cell>
          <cell r="U1035">
            <v>41428</v>
          </cell>
          <cell r="V1035">
            <v>41430</v>
          </cell>
          <cell r="W1035">
            <v>41471</v>
          </cell>
          <cell r="X1035">
            <v>41471</v>
          </cell>
          <cell r="Y1035">
            <v>41429</v>
          </cell>
          <cell r="Z1035">
            <v>41437</v>
          </cell>
          <cell r="AA1035">
            <v>41437</v>
          </cell>
          <cell r="AB1035">
            <v>41433</v>
          </cell>
          <cell r="AC1035">
            <v>41471</v>
          </cell>
          <cell r="AD1035">
            <v>41471</v>
          </cell>
          <cell r="AE1035">
            <v>41435.5</v>
          </cell>
          <cell r="AF1035">
            <v>41437</v>
          </cell>
          <cell r="AH1035">
            <v>41441</v>
          </cell>
          <cell r="AI1035" t="str">
            <v>-</v>
          </cell>
          <cell r="AJ1035">
            <v>6</v>
          </cell>
          <cell r="AK1035">
            <v>5.8571428571428568</v>
          </cell>
          <cell r="AL1035">
            <v>41429</v>
          </cell>
          <cell r="AN1035">
            <v>0</v>
          </cell>
          <cell r="AV1035">
            <v>41430</v>
          </cell>
          <cell r="AX1035">
            <v>41430</v>
          </cell>
          <cell r="AY1035">
            <v>41453</v>
          </cell>
          <cell r="AZ1035">
            <v>23</v>
          </cell>
          <cell r="BA1035">
            <v>1</v>
          </cell>
          <cell r="BB1035" t="str">
            <v>On-Time/Early</v>
          </cell>
          <cell r="BC1035" t="str">
            <v/>
          </cell>
          <cell r="BJ1035">
            <v>41437</v>
          </cell>
          <cell r="BK1035">
            <v>41444</v>
          </cell>
          <cell r="BL1035">
            <v>41435</v>
          </cell>
          <cell r="BM1035">
            <v>41458</v>
          </cell>
          <cell r="BN1035">
            <v>41485</v>
          </cell>
          <cell r="BO1035">
            <v>41492</v>
          </cell>
          <cell r="BP1035" t="str">
            <v>-</v>
          </cell>
          <cell r="BQ1035" t="str">
            <v>-</v>
          </cell>
          <cell r="BR1035" t="str">
            <v>x</v>
          </cell>
          <cell r="BS1035" t="str">
            <v>-</v>
          </cell>
          <cell r="BT1035" t="str">
            <v>-</v>
          </cell>
          <cell r="BU1035" t="str">
            <v>x</v>
          </cell>
          <cell r="BV1035" t="str">
            <v>x</v>
          </cell>
          <cell r="BZ1035" t="str">
            <v>-</v>
          </cell>
          <cell r="CA1035" t="str">
            <v>-</v>
          </cell>
          <cell r="CB1035" t="str">
            <v>X</v>
          </cell>
          <cell r="CC1035">
            <v>1</v>
          </cell>
        </row>
        <row r="1036">
          <cell r="B1036" t="str">
            <v>A2238941-01-02</v>
          </cell>
          <cell r="C1036" t="str">
            <v>Sinopec Shanghai Mitsui Chemicals</v>
          </cell>
          <cell r="D1036" t="str">
            <v>Kennedy</v>
          </cell>
          <cell r="E1036">
            <v>0</v>
          </cell>
          <cell r="F1036" t="str">
            <v>Carlon</v>
          </cell>
          <cell r="H1036" t="str">
            <v>Heidi</v>
          </cell>
          <cell r="I1036" t="str">
            <v>13USSHYXXSPECSHXXXX</v>
          </cell>
          <cell r="J1036" t="str">
            <v>CP-2106-AB</v>
          </cell>
          <cell r="M1036">
            <v>2</v>
          </cell>
          <cell r="N1036" t="str">
            <v>BMP348</v>
          </cell>
          <cell r="O1036">
            <v>836247</v>
          </cell>
          <cell r="P1036" t="str">
            <v>LC</v>
          </cell>
          <cell r="Q1036" t="str">
            <v>CPX</v>
          </cell>
          <cell r="R1036" t="str">
            <v>PE</v>
          </cell>
          <cell r="S1036" t="str">
            <v>Y</v>
          </cell>
          <cell r="T1036" t="str">
            <v>N</v>
          </cell>
          <cell r="U1036">
            <v>41295</v>
          </cell>
          <cell r="V1036">
            <v>41303</v>
          </cell>
          <cell r="W1036">
            <v>41537</v>
          </cell>
          <cell r="X1036">
            <v>41527</v>
          </cell>
          <cell r="Y1036">
            <v>41296</v>
          </cell>
          <cell r="Z1036">
            <v>41310</v>
          </cell>
          <cell r="AA1036">
            <v>41310</v>
          </cell>
          <cell r="AB1036">
            <v>41310</v>
          </cell>
          <cell r="AC1036">
            <v>41401</v>
          </cell>
          <cell r="AD1036">
            <v>41415</v>
          </cell>
          <cell r="AE1036">
            <v>41433</v>
          </cell>
          <cell r="AF1036">
            <v>41438</v>
          </cell>
          <cell r="AH1036">
            <v>41497</v>
          </cell>
          <cell r="AI1036" t="str">
            <v>-</v>
          </cell>
          <cell r="AJ1036">
            <v>98</v>
          </cell>
          <cell r="AK1036">
            <v>32</v>
          </cell>
          <cell r="AL1036">
            <v>41297</v>
          </cell>
          <cell r="AM1036">
            <v>41303</v>
          </cell>
          <cell r="AN1036">
            <v>41303</v>
          </cell>
          <cell r="AO1036">
            <v>41306</v>
          </cell>
          <cell r="AP1036">
            <v>41306</v>
          </cell>
          <cell r="AR1036">
            <v>41403</v>
          </cell>
          <cell r="AS1036">
            <v>41409</v>
          </cell>
          <cell r="AT1036" t="str">
            <v>Parks</v>
          </cell>
          <cell r="AV1036">
            <v>41410</v>
          </cell>
          <cell r="AX1036">
            <v>41430</v>
          </cell>
          <cell r="AY1036">
            <v>41530</v>
          </cell>
          <cell r="AZ1036">
            <v>227</v>
          </cell>
          <cell r="BA1036">
            <v>78</v>
          </cell>
          <cell r="BB1036" t="str">
            <v>On-Time/Early</v>
          </cell>
          <cell r="BC1036" t="str">
            <v/>
          </cell>
          <cell r="BD1036" t="str">
            <v>CIP</v>
          </cell>
          <cell r="BE1036" t="str">
            <v>SHANGHI AIRPORT</v>
          </cell>
          <cell r="BF1036" t="str">
            <v>CHINA</v>
          </cell>
          <cell r="BI1036">
            <v>2010</v>
          </cell>
          <cell r="BJ1036">
            <v>41310</v>
          </cell>
          <cell r="BK1036">
            <v>41317</v>
          </cell>
          <cell r="BL1036">
            <v>41326</v>
          </cell>
          <cell r="BM1036">
            <v>41331</v>
          </cell>
          <cell r="BN1036">
            <v>41541</v>
          </cell>
          <cell r="BO1036">
            <v>41548</v>
          </cell>
          <cell r="BP1036">
            <v>41305</v>
          </cell>
          <cell r="BQ1036">
            <v>41305</v>
          </cell>
          <cell r="BR1036">
            <v>41351</v>
          </cell>
          <cell r="BS1036">
            <v>41338</v>
          </cell>
          <cell r="BT1036" t="str">
            <v>X</v>
          </cell>
          <cell r="BU1036">
            <v>41561</v>
          </cell>
          <cell r="BV1036">
            <v>41548</v>
          </cell>
          <cell r="BZ1036">
            <v>41428</v>
          </cell>
          <cell r="CA1036">
            <v>41464</v>
          </cell>
          <cell r="CB1036" t="str">
            <v>X</v>
          </cell>
          <cell r="CC1036">
            <v>1</v>
          </cell>
          <cell r="CD1036">
            <v>0</v>
          </cell>
        </row>
        <row r="1037">
          <cell r="B1037" t="str">
            <v>C2149074-01,-02,-03</v>
          </cell>
          <cell r="C1037" t="str">
            <v>Bechtel - Sabine Pass KIT</v>
          </cell>
          <cell r="D1037" t="str">
            <v>da Silva</v>
          </cell>
          <cell r="E1037">
            <v>0</v>
          </cell>
          <cell r="F1037" t="str">
            <v>Lindeman</v>
          </cell>
          <cell r="H1037" t="str">
            <v>Melissa</v>
          </cell>
          <cell r="I1037" t="str">
            <v>25697-140-POA-MCCS-00002</v>
          </cell>
          <cell r="J1037" t="str">
            <v>11C-1301, 
12C-1301,
 11C-1301W</v>
          </cell>
          <cell r="K1037">
            <v>0</v>
          </cell>
          <cell r="M1037">
            <v>0</v>
          </cell>
          <cell r="N1037" t="str">
            <v>LF2230</v>
          </cell>
          <cell r="O1037">
            <v>0</v>
          </cell>
          <cell r="P1037">
            <v>0</v>
          </cell>
          <cell r="Q1037" t="str">
            <v>CPX</v>
          </cell>
          <cell r="R1037" t="str">
            <v>Pinn/API</v>
          </cell>
          <cell r="S1037" t="str">
            <v>Y</v>
          </cell>
          <cell r="T1037" t="str">
            <v>N</v>
          </cell>
          <cell r="U1037">
            <v>41039</v>
          </cell>
          <cell r="V1037">
            <v>41067</v>
          </cell>
          <cell r="W1037">
            <v>41592</v>
          </cell>
          <cell r="X1037">
            <v>41649</v>
          </cell>
          <cell r="Y1037">
            <v>0</v>
          </cell>
          <cell r="Z1037">
            <v>41074</v>
          </cell>
          <cell r="AA1037">
            <v>41074</v>
          </cell>
          <cell r="AB1037">
            <v>41081</v>
          </cell>
          <cell r="AC1037">
            <v>41369</v>
          </cell>
          <cell r="AD1037">
            <v>41397</v>
          </cell>
          <cell r="AE1037">
            <v>41424</v>
          </cell>
          <cell r="AF1037">
            <v>41438</v>
          </cell>
          <cell r="AG1037">
            <v>0</v>
          </cell>
          <cell r="AH1037">
            <v>41619</v>
          </cell>
          <cell r="AI1037">
            <v>41495</v>
          </cell>
          <cell r="AJ1037">
            <v>266</v>
          </cell>
          <cell r="AK1037">
            <v>83.142857142857139</v>
          </cell>
          <cell r="AP1037" t="str">
            <v>-</v>
          </cell>
          <cell r="AW1037">
            <v>41485</v>
          </cell>
          <cell r="AX1037">
            <v>41485</v>
          </cell>
          <cell r="AY1037">
            <v>41669</v>
          </cell>
          <cell r="AZ1037">
            <v>602</v>
          </cell>
          <cell r="BA1037" t="str">
            <v/>
          </cell>
          <cell r="BB1037" t="str">
            <v/>
          </cell>
          <cell r="BC1037" t="str">
            <v/>
          </cell>
          <cell r="BD1037" t="str">
            <v>FCA</v>
          </cell>
          <cell r="BE1037" t="str">
            <v>Arvada</v>
          </cell>
          <cell r="BF1037" t="str">
            <v>USA</v>
          </cell>
          <cell r="BG1037">
            <v>0</v>
          </cell>
          <cell r="BH1037" t="str">
            <v>SI</v>
          </cell>
          <cell r="BJ1037">
            <v>41074</v>
          </cell>
          <cell r="BK1037">
            <v>41081</v>
          </cell>
          <cell r="BL1037">
            <v>41109</v>
          </cell>
          <cell r="BM1037">
            <v>41095</v>
          </cell>
          <cell r="BN1037">
            <v>41691</v>
          </cell>
          <cell r="BO1037">
            <v>41698</v>
          </cell>
          <cell r="BP1037" t="str">
            <v>X</v>
          </cell>
          <cell r="BQ1037" t="str">
            <v>X</v>
          </cell>
          <cell r="BR1037" t="str">
            <v>7/11/2012
7/19/2013</v>
          </cell>
          <cell r="BS1037">
            <v>41109</v>
          </cell>
          <cell r="BT1037">
            <v>41408</v>
          </cell>
          <cell r="BU1037">
            <v>105</v>
          </cell>
          <cell r="BV1037">
            <v>98</v>
          </cell>
          <cell r="CA1037">
            <v>41618</v>
          </cell>
          <cell r="CC1037">
            <v>1</v>
          </cell>
          <cell r="CD1037" t="str">
            <v>Elec FD submitted to Bechtel 03/14/2014</v>
          </cell>
        </row>
        <row r="1038">
          <cell r="B1038" t="str">
            <v>A2289977-02</v>
          </cell>
          <cell r="C1038" t="str">
            <v>BASF / BC PASADENA</v>
          </cell>
          <cell r="D1038" t="str">
            <v>Boening</v>
          </cell>
          <cell r="E1038">
            <v>0</v>
          </cell>
          <cell r="F1038" t="str">
            <v>Miller</v>
          </cell>
          <cell r="G1038" t="str">
            <v>-</v>
          </cell>
          <cell r="H1038" t="str">
            <v>Kursten</v>
          </cell>
          <cell r="I1038" t="str">
            <v>4909389548</v>
          </cell>
          <cell r="J1038" t="str">
            <v>G-672 A/B</v>
          </cell>
          <cell r="K1038" t="str">
            <v>119823-1</v>
          </cell>
          <cell r="M1038">
            <v>1</v>
          </cell>
          <cell r="N1038" t="str">
            <v>LMV801</v>
          </cell>
          <cell r="O1038">
            <v>12600</v>
          </cell>
          <cell r="P1038" t="str">
            <v>-</v>
          </cell>
          <cell r="Q1038" t="str">
            <v>FLT</v>
          </cell>
          <cell r="R1038" t="str">
            <v>P4</v>
          </cell>
          <cell r="S1038" t="str">
            <v>N</v>
          </cell>
          <cell r="T1038" t="str">
            <v>Y</v>
          </cell>
          <cell r="U1038">
            <v>41430</v>
          </cell>
          <cell r="V1038">
            <v>41431</v>
          </cell>
          <cell r="W1038">
            <v>41463</v>
          </cell>
          <cell r="X1038">
            <v>41463</v>
          </cell>
          <cell r="Y1038">
            <v>41431</v>
          </cell>
          <cell r="Z1038">
            <v>41438</v>
          </cell>
          <cell r="AA1038">
            <v>41438</v>
          </cell>
          <cell r="AB1038">
            <v>41433</v>
          </cell>
          <cell r="AC1038">
            <v>41463</v>
          </cell>
          <cell r="AD1038">
            <v>41463</v>
          </cell>
          <cell r="AE1038">
            <v>41438</v>
          </cell>
          <cell r="AF1038">
            <v>41439</v>
          </cell>
          <cell r="AH1038">
            <v>41433</v>
          </cell>
          <cell r="AI1038" t="str">
            <v>-</v>
          </cell>
          <cell r="AJ1038">
            <v>7</v>
          </cell>
          <cell r="AK1038">
            <v>4.5714285714285712</v>
          </cell>
          <cell r="AL1038">
            <v>41431</v>
          </cell>
          <cell r="AM1038">
            <v>41435</v>
          </cell>
          <cell r="AN1038">
            <v>41435</v>
          </cell>
          <cell r="AO1038">
            <v>41435</v>
          </cell>
          <cell r="AP1038">
            <v>41435</v>
          </cell>
          <cell r="AQ1038">
            <v>41435</v>
          </cell>
          <cell r="AR1038" t="str">
            <v>-</v>
          </cell>
          <cell r="AS1038" t="str">
            <v>-</v>
          </cell>
          <cell r="AT1038" t="str">
            <v>-</v>
          </cell>
          <cell r="AV1038">
            <v>41435</v>
          </cell>
          <cell r="AX1038">
            <v>41437</v>
          </cell>
          <cell r="AY1038">
            <v>41463</v>
          </cell>
          <cell r="BA1038">
            <v>3</v>
          </cell>
          <cell r="BB1038" t="str">
            <v>On-Time/Early</v>
          </cell>
          <cell r="BC1038" t="str">
            <v>On-Time/Early</v>
          </cell>
          <cell r="BD1038" t="str">
            <v>FCA</v>
          </cell>
          <cell r="BE1038" t="str">
            <v>ARVADA</v>
          </cell>
          <cell r="BF1038" t="str">
            <v>USA</v>
          </cell>
          <cell r="BH1038" t="str">
            <v>DI</v>
          </cell>
          <cell r="BJ1038">
            <v>41438</v>
          </cell>
          <cell r="BK1038">
            <v>41445</v>
          </cell>
          <cell r="BL1038">
            <v>41435</v>
          </cell>
          <cell r="BM1038">
            <v>41459</v>
          </cell>
          <cell r="BN1038">
            <v>41477</v>
          </cell>
          <cell r="BO1038">
            <v>41484</v>
          </cell>
          <cell r="BP1038" t="str">
            <v>-</v>
          </cell>
          <cell r="BQ1038" t="str">
            <v>-</v>
          </cell>
          <cell r="BR1038" t="str">
            <v>x</v>
          </cell>
          <cell r="BS1038" t="str">
            <v>-</v>
          </cell>
          <cell r="BT1038" t="str">
            <v>-</v>
          </cell>
          <cell r="BU1038" t="str">
            <v>x</v>
          </cell>
          <cell r="BV1038" t="str">
            <v>x</v>
          </cell>
          <cell r="BZ1038" t="str">
            <v>-</v>
          </cell>
          <cell r="CA1038" t="str">
            <v>-</v>
          </cell>
          <cell r="CB1038" t="str">
            <v>X</v>
          </cell>
          <cell r="CC1038">
            <v>1</v>
          </cell>
        </row>
        <row r="1039">
          <cell r="B1039" t="str">
            <v>A2290232-01</v>
          </cell>
          <cell r="C1039" t="str">
            <v>SHELL OIL / PUGENT SOUND REFININEY</v>
          </cell>
          <cell r="D1039" t="str">
            <v>Kennedy</v>
          </cell>
          <cell r="E1039">
            <v>0</v>
          </cell>
          <cell r="F1039" t="str">
            <v>Miller</v>
          </cell>
          <cell r="G1039" t="str">
            <v>-</v>
          </cell>
          <cell r="H1039" t="str">
            <v>Kursten</v>
          </cell>
          <cell r="I1039" t="str">
            <v>4551168267</v>
          </cell>
          <cell r="J1039" t="str">
            <v>11P-125</v>
          </cell>
          <cell r="K1039" t="str">
            <v>118600-6</v>
          </cell>
          <cell r="M1039">
            <v>1</v>
          </cell>
          <cell r="N1039" t="str">
            <v>LMV322</v>
          </cell>
          <cell r="O1039">
            <v>34232.6</v>
          </cell>
          <cell r="P1039" t="str">
            <v>-</v>
          </cell>
          <cell r="Q1039" t="str">
            <v>FLT</v>
          </cell>
          <cell r="R1039" t="str">
            <v>P6</v>
          </cell>
          <cell r="S1039" t="str">
            <v>N</v>
          </cell>
          <cell r="T1039" t="str">
            <v>Y</v>
          </cell>
          <cell r="U1039">
            <v>41431</v>
          </cell>
          <cell r="V1039">
            <v>41432</v>
          </cell>
          <cell r="W1039">
            <v>41473</v>
          </cell>
          <cell r="X1039">
            <v>41473</v>
          </cell>
          <cell r="Y1039">
            <v>41431</v>
          </cell>
          <cell r="Z1039">
            <v>41439</v>
          </cell>
          <cell r="AA1039">
            <v>41439</v>
          </cell>
          <cell r="AB1039">
            <v>41435</v>
          </cell>
          <cell r="AC1039">
            <v>41473</v>
          </cell>
          <cell r="AD1039">
            <v>41473</v>
          </cell>
          <cell r="AE1039">
            <v>41437.5</v>
          </cell>
          <cell r="AF1039">
            <v>41439</v>
          </cell>
          <cell r="AH1039">
            <v>41443</v>
          </cell>
          <cell r="AI1039" t="str">
            <v>-</v>
          </cell>
          <cell r="AJ1039">
            <v>6</v>
          </cell>
          <cell r="AK1039">
            <v>5.8571428571428568</v>
          </cell>
          <cell r="AL1039">
            <v>41431</v>
          </cell>
          <cell r="AM1039">
            <v>41435</v>
          </cell>
          <cell r="AN1039" t="str">
            <v>-</v>
          </cell>
          <cell r="AO1039">
            <v>41436</v>
          </cell>
          <cell r="AP1039">
            <v>41432</v>
          </cell>
          <cell r="AR1039">
            <v>41438</v>
          </cell>
          <cell r="AS1039">
            <v>41438</v>
          </cell>
          <cell r="AT1039" t="str">
            <v>Boening</v>
          </cell>
          <cell r="AV1039">
            <v>41439</v>
          </cell>
          <cell r="AX1039">
            <v>41439</v>
          </cell>
          <cell r="AY1039">
            <v>41480</v>
          </cell>
          <cell r="BA1039">
            <v>6</v>
          </cell>
          <cell r="BB1039" t="str">
            <v>On-Time/Early</v>
          </cell>
          <cell r="BC1039" t="str">
            <v/>
          </cell>
          <cell r="BD1039" t="str">
            <v>FCA</v>
          </cell>
          <cell r="BE1039" t="str">
            <v>ARVADA</v>
          </cell>
          <cell r="BF1039" t="str">
            <v>USA</v>
          </cell>
          <cell r="BH1039" t="str">
            <v>DK</v>
          </cell>
          <cell r="BJ1039">
            <v>41439</v>
          </cell>
          <cell r="BK1039">
            <v>41446</v>
          </cell>
          <cell r="BL1039">
            <v>41437</v>
          </cell>
          <cell r="BM1039">
            <v>41460</v>
          </cell>
          <cell r="BN1039">
            <v>41487</v>
          </cell>
          <cell r="BO1039">
            <v>41494</v>
          </cell>
          <cell r="BP1039" t="str">
            <v>-</v>
          </cell>
          <cell r="BQ1039" t="str">
            <v>-</v>
          </cell>
          <cell r="BR1039" t="str">
            <v>x</v>
          </cell>
          <cell r="BS1039" t="str">
            <v>-</v>
          </cell>
          <cell r="BT1039" t="str">
            <v>-</v>
          </cell>
          <cell r="BU1039" t="str">
            <v>x</v>
          </cell>
          <cell r="BV1039" t="str">
            <v>x</v>
          </cell>
          <cell r="BZ1039" t="str">
            <v>-</v>
          </cell>
          <cell r="CA1039" t="str">
            <v>-</v>
          </cell>
          <cell r="CB1039" t="str">
            <v>X</v>
          </cell>
          <cell r="CC1039">
            <v>1</v>
          </cell>
        </row>
        <row r="1040">
          <cell r="B1040">
            <v>2289138</v>
          </cell>
          <cell r="C1040" t="str">
            <v>Delta Process / Marathon Petroleum</v>
          </cell>
          <cell r="D1040" t="str">
            <v>Kennedy</v>
          </cell>
          <cell r="E1040">
            <v>0</v>
          </cell>
          <cell r="F1040" t="str">
            <v>-</v>
          </cell>
          <cell r="G1040" t="str">
            <v>-</v>
          </cell>
          <cell r="H1040" t="str">
            <v>Kursten</v>
          </cell>
          <cell r="I1040" t="str">
            <v>085920</v>
          </cell>
          <cell r="J1040" t="str">
            <v>214-1506-01-02</v>
          </cell>
          <cell r="K1040" t="str">
            <v>116404-2</v>
          </cell>
          <cell r="M1040">
            <v>2</v>
          </cell>
          <cell r="N1040" t="str">
            <v>CONV</v>
          </cell>
          <cell r="O1040">
            <v>36982</v>
          </cell>
          <cell r="P1040" t="str">
            <v>-</v>
          </cell>
          <cell r="Q1040" t="str">
            <v>FLT</v>
          </cell>
          <cell r="R1040" t="str">
            <v>P7</v>
          </cell>
          <cell r="S1040" t="str">
            <v>N</v>
          </cell>
          <cell r="T1040" t="str">
            <v>Y</v>
          </cell>
          <cell r="U1040">
            <v>41429</v>
          </cell>
          <cell r="V1040">
            <v>41430</v>
          </cell>
          <cell r="W1040">
            <v>41480</v>
          </cell>
          <cell r="X1040">
            <v>41480</v>
          </cell>
          <cell r="Y1040">
            <v>41429</v>
          </cell>
          <cell r="Z1040">
            <v>41437</v>
          </cell>
          <cell r="AA1040">
            <v>41437</v>
          </cell>
          <cell r="AB1040">
            <v>41433.5</v>
          </cell>
          <cell r="AC1040">
            <v>41480</v>
          </cell>
          <cell r="AD1040">
            <v>41480</v>
          </cell>
          <cell r="AE1040">
            <v>41437.25</v>
          </cell>
          <cell r="AF1040">
            <v>41439</v>
          </cell>
          <cell r="AH1040">
            <v>41450</v>
          </cell>
          <cell r="AI1040" t="str">
            <v>-</v>
          </cell>
          <cell r="AJ1040">
            <v>8</v>
          </cell>
          <cell r="AK1040">
            <v>7.1428571428571432</v>
          </cell>
          <cell r="AL1040">
            <v>41429</v>
          </cell>
          <cell r="AM1040" t="str">
            <v>-</v>
          </cell>
          <cell r="AN1040" t="str">
            <v>-</v>
          </cell>
          <cell r="AO1040" t="str">
            <v>-</v>
          </cell>
          <cell r="AV1040">
            <v>41431</v>
          </cell>
          <cell r="AX1040">
            <v>41431</v>
          </cell>
          <cell r="AY1040">
            <v>41465</v>
          </cell>
          <cell r="AZ1040">
            <v>35</v>
          </cell>
          <cell r="BA1040">
            <v>2</v>
          </cell>
          <cell r="BB1040" t="str">
            <v>On-Time/Early</v>
          </cell>
          <cell r="BC1040" t="str">
            <v/>
          </cell>
          <cell r="BD1040" t="str">
            <v>FCA</v>
          </cell>
          <cell r="BE1040" t="str">
            <v>Arvada</v>
          </cell>
          <cell r="BF1040" t="str">
            <v>USA</v>
          </cell>
          <cell r="BH1040" t="str">
            <v>DI</v>
          </cell>
          <cell r="BJ1040">
            <v>41437</v>
          </cell>
          <cell r="BK1040">
            <v>41444</v>
          </cell>
          <cell r="BL1040">
            <v>41435.5</v>
          </cell>
          <cell r="BM1040">
            <v>41458</v>
          </cell>
          <cell r="BN1040">
            <v>41494</v>
          </cell>
          <cell r="BO1040">
            <v>41501</v>
          </cell>
          <cell r="BP1040" t="str">
            <v>-</v>
          </cell>
          <cell r="BQ1040" t="str">
            <v>-</v>
          </cell>
          <cell r="BR1040" t="str">
            <v>-</v>
          </cell>
          <cell r="BS1040" t="str">
            <v>-</v>
          </cell>
          <cell r="BT1040" t="str">
            <v>-</v>
          </cell>
          <cell r="BU1040" t="str">
            <v>x</v>
          </cell>
          <cell r="BV1040" t="str">
            <v>x</v>
          </cell>
          <cell r="BZ1040" t="str">
            <v>-</v>
          </cell>
          <cell r="CA1040" t="str">
            <v>-</v>
          </cell>
          <cell r="CB1040" t="str">
            <v>X</v>
          </cell>
          <cell r="CC1040">
            <v>1</v>
          </cell>
        </row>
        <row r="1041">
          <cell r="B1041" t="str">
            <v>A2275068-01</v>
          </cell>
          <cell r="C1041" t="str">
            <v xml:space="preserve">Valero </v>
          </cell>
          <cell r="D1041" t="str">
            <v>Wareham</v>
          </cell>
          <cell r="E1041">
            <v>0</v>
          </cell>
          <cell r="F1041" t="str">
            <v>Miller</v>
          </cell>
          <cell r="G1041" t="str">
            <v>-</v>
          </cell>
          <cell r="H1041" t="str">
            <v>Kursten</v>
          </cell>
          <cell r="I1041" t="str">
            <v>4502715544</v>
          </cell>
          <cell r="J1041" t="str">
            <v>04-P-1 A</v>
          </cell>
          <cell r="K1041" t="str">
            <v>117795-2</v>
          </cell>
          <cell r="M1041">
            <v>1</v>
          </cell>
          <cell r="N1041" t="str">
            <v>LMV322</v>
          </cell>
          <cell r="O1041">
            <v>29392</v>
          </cell>
          <cell r="P1041" t="str">
            <v>-</v>
          </cell>
          <cell r="Q1041" t="str">
            <v>FLT</v>
          </cell>
          <cell r="R1041" t="str">
            <v>PA</v>
          </cell>
          <cell r="S1041" t="str">
            <v>N</v>
          </cell>
          <cell r="T1041" t="str">
            <v>N</v>
          </cell>
          <cell r="U1041">
            <v>41393</v>
          </cell>
          <cell r="V1041">
            <v>41394</v>
          </cell>
          <cell r="W1041">
            <v>41486</v>
          </cell>
          <cell r="X1041">
            <v>41486</v>
          </cell>
          <cell r="Y1041">
            <v>41394</v>
          </cell>
          <cell r="Z1041">
            <v>41401</v>
          </cell>
          <cell r="AA1041">
            <v>41401</v>
          </cell>
          <cell r="AB1041">
            <v>41401</v>
          </cell>
          <cell r="AC1041">
            <v>41374</v>
          </cell>
          <cell r="AD1041">
            <v>41388</v>
          </cell>
          <cell r="AE1041">
            <v>41439</v>
          </cell>
          <cell r="AF1041">
            <v>41442</v>
          </cell>
          <cell r="AH1041">
            <v>41456</v>
          </cell>
          <cell r="AI1041" t="str">
            <v>-</v>
          </cell>
          <cell r="AJ1041">
            <v>35</v>
          </cell>
          <cell r="AK1041">
            <v>13.142857142857142</v>
          </cell>
          <cell r="AL1041">
            <v>41394</v>
          </cell>
          <cell r="AM1041" t="str">
            <v>-</v>
          </cell>
          <cell r="AN1041" t="str">
            <v>-</v>
          </cell>
          <cell r="AO1041">
            <v>41397</v>
          </cell>
          <cell r="AP1041">
            <v>41394</v>
          </cell>
          <cell r="AQ1041">
            <v>41418</v>
          </cell>
          <cell r="AR1041">
            <v>41403</v>
          </cell>
          <cell r="AS1041">
            <v>41418</v>
          </cell>
          <cell r="AT1041" t="str">
            <v>Kennedy</v>
          </cell>
          <cell r="AV1041">
            <v>41418</v>
          </cell>
          <cell r="AX1041">
            <v>41422</v>
          </cell>
          <cell r="AY1041">
            <v>41450</v>
          </cell>
          <cell r="AZ1041">
            <v>56</v>
          </cell>
          <cell r="BA1041">
            <v>19</v>
          </cell>
          <cell r="BB1041" t="str">
            <v>On-Time/Early</v>
          </cell>
          <cell r="BC1041" t="str">
            <v>Late</v>
          </cell>
          <cell r="BD1041" t="str">
            <v>FCA</v>
          </cell>
          <cell r="BE1041" t="str">
            <v>ARVADA</v>
          </cell>
          <cell r="BF1041" t="str">
            <v>USA</v>
          </cell>
          <cell r="BH1041" t="str">
            <v>DI</v>
          </cell>
          <cell r="BJ1041">
            <v>41401</v>
          </cell>
          <cell r="BK1041">
            <v>41408</v>
          </cell>
          <cell r="BL1041">
            <v>41408</v>
          </cell>
          <cell r="BM1041">
            <v>41422</v>
          </cell>
          <cell r="BN1041">
            <v>41500</v>
          </cell>
          <cell r="BO1041">
            <v>41507</v>
          </cell>
          <cell r="BP1041" t="str">
            <v>-</v>
          </cell>
          <cell r="BQ1041" t="str">
            <v>-</v>
          </cell>
          <cell r="BR1041" t="str">
            <v>-</v>
          </cell>
          <cell r="BS1041" t="str">
            <v>-</v>
          </cell>
          <cell r="BT1041" t="str">
            <v>-</v>
          </cell>
          <cell r="BU1041">
            <v>41458</v>
          </cell>
          <cell r="BV1041">
            <v>41458</v>
          </cell>
          <cell r="BZ1041" t="str">
            <v>-</v>
          </cell>
          <cell r="CA1041" t="str">
            <v>-</v>
          </cell>
          <cell r="CB1041" t="str">
            <v>X</v>
          </cell>
          <cell r="CC1041">
            <v>1</v>
          </cell>
        </row>
        <row r="1042">
          <cell r="B1042" t="str">
            <v>A2282781-01-03</v>
          </cell>
          <cell r="C1042" t="str">
            <v>MarkWest Bluestone</v>
          </cell>
          <cell r="D1042" t="str">
            <v>Wareham</v>
          </cell>
          <cell r="E1042">
            <v>0</v>
          </cell>
          <cell r="F1042" t="str">
            <v>Miller</v>
          </cell>
          <cell r="G1042" t="str">
            <v>-</v>
          </cell>
          <cell r="H1042" t="str">
            <v>Madeleine</v>
          </cell>
          <cell r="I1042" t="str">
            <v>1017561</v>
          </cell>
          <cell r="J1042" t="str">
            <v>P-3603A/B/SPARE</v>
          </cell>
          <cell r="K1042" t="str">
            <v>113706-5</v>
          </cell>
          <cell r="M1042">
            <v>3</v>
          </cell>
          <cell r="N1042" t="str">
            <v>LMV801</v>
          </cell>
          <cell r="O1042">
            <v>76344</v>
          </cell>
          <cell r="P1042" t="str">
            <v>-</v>
          </cell>
          <cell r="Q1042" t="str">
            <v>FLT</v>
          </cell>
          <cell r="R1042" t="str">
            <v>PA</v>
          </cell>
          <cell r="S1042" t="str">
            <v>N</v>
          </cell>
          <cell r="T1042" t="str">
            <v>N</v>
          </cell>
          <cell r="U1042">
            <v>41411</v>
          </cell>
          <cell r="V1042">
            <v>41414</v>
          </cell>
          <cell r="W1042">
            <v>41487</v>
          </cell>
          <cell r="X1042">
            <v>41487</v>
          </cell>
          <cell r="Y1042">
            <v>41411</v>
          </cell>
          <cell r="Z1042">
            <v>41421</v>
          </cell>
          <cell r="AA1042">
            <v>41421</v>
          </cell>
          <cell r="AB1042">
            <v>41421</v>
          </cell>
          <cell r="AC1042">
            <v>41375</v>
          </cell>
          <cell r="AD1042">
            <v>41389</v>
          </cell>
          <cell r="AE1042">
            <v>41439</v>
          </cell>
          <cell r="AF1042">
            <v>41442</v>
          </cell>
          <cell r="AH1042">
            <v>41457</v>
          </cell>
          <cell r="AI1042" t="str">
            <v>-</v>
          </cell>
          <cell r="AJ1042">
            <v>21</v>
          </cell>
          <cell r="AK1042">
            <v>10.428571428571429</v>
          </cell>
          <cell r="AL1042">
            <v>41411</v>
          </cell>
          <cell r="AM1042">
            <v>41418</v>
          </cell>
          <cell r="AN1042">
            <v>41418</v>
          </cell>
          <cell r="AO1042">
            <v>41418</v>
          </cell>
          <cell r="AP1042">
            <v>41414</v>
          </cell>
          <cell r="AR1042">
            <v>41429</v>
          </cell>
          <cell r="AS1042">
            <v>41438</v>
          </cell>
          <cell r="AT1042" t="str">
            <v>Kennedy</v>
          </cell>
          <cell r="AV1042">
            <v>41439</v>
          </cell>
          <cell r="AX1042">
            <v>41443</v>
          </cell>
          <cell r="AY1042">
            <v>41474</v>
          </cell>
          <cell r="BA1042">
            <v>20</v>
          </cell>
          <cell r="BB1042" t="str">
            <v>On-Time/Early</v>
          </cell>
          <cell r="BC1042" t="str">
            <v/>
          </cell>
          <cell r="BD1042" t="str">
            <v>FCA</v>
          </cell>
          <cell r="BE1042" t="str">
            <v>Arvada</v>
          </cell>
          <cell r="BF1042" t="str">
            <v>USA</v>
          </cell>
          <cell r="BH1042" t="str">
            <v>DI</v>
          </cell>
          <cell r="BI1042" t="str">
            <v>PPD&amp;ADD</v>
          </cell>
          <cell r="BJ1042">
            <v>41421</v>
          </cell>
          <cell r="BK1042">
            <v>41428</v>
          </cell>
          <cell r="BL1042">
            <v>41428</v>
          </cell>
          <cell r="BM1042">
            <v>41442</v>
          </cell>
          <cell r="BN1042">
            <v>41501</v>
          </cell>
          <cell r="BO1042">
            <v>41508</v>
          </cell>
          <cell r="BP1042" t="str">
            <v>-</v>
          </cell>
          <cell r="BQ1042" t="str">
            <v>-</v>
          </cell>
          <cell r="BR1042" t="str">
            <v>X</v>
          </cell>
          <cell r="BS1042" t="str">
            <v>-</v>
          </cell>
          <cell r="BT1042" t="str">
            <v>-</v>
          </cell>
          <cell r="BU1042" t="str">
            <v>x</v>
          </cell>
          <cell r="BV1042" t="str">
            <v>x</v>
          </cell>
          <cell r="BZ1042" t="str">
            <v>-</v>
          </cell>
          <cell r="CA1042" t="str">
            <v>-</v>
          </cell>
          <cell r="CB1042" t="str">
            <v>X</v>
          </cell>
          <cell r="CC1042">
            <v>1</v>
          </cell>
        </row>
        <row r="1043">
          <cell r="B1043" t="str">
            <v>A2291187-01</v>
          </cell>
          <cell r="C1043" t="str">
            <v>GAISA / GE POWER</v>
          </cell>
          <cell r="D1043" t="str">
            <v>Wareham</v>
          </cell>
          <cell r="E1043">
            <v>0</v>
          </cell>
          <cell r="F1043" t="str">
            <v>Miller</v>
          </cell>
          <cell r="G1043" t="str">
            <v>-</v>
          </cell>
          <cell r="H1043" t="str">
            <v>Madeleine</v>
          </cell>
          <cell r="I1043" t="str">
            <v>OI133713</v>
          </cell>
          <cell r="J1043" t="str">
            <v>TBD</v>
          </cell>
          <cell r="K1043">
            <v>118943</v>
          </cell>
          <cell r="M1043">
            <v>1</v>
          </cell>
          <cell r="N1043" t="str">
            <v>LMV312Z</v>
          </cell>
          <cell r="O1043">
            <v>48525</v>
          </cell>
          <cell r="P1043" t="str">
            <v>-</v>
          </cell>
          <cell r="Q1043" t="str">
            <v>FLT</v>
          </cell>
          <cell r="R1043" t="str">
            <v>P5</v>
          </cell>
          <cell r="S1043" t="str">
            <v>N</v>
          </cell>
          <cell r="T1043" t="str">
            <v>Y</v>
          </cell>
          <cell r="U1043">
            <v>41435</v>
          </cell>
          <cell r="V1043">
            <v>41435</v>
          </cell>
          <cell r="W1043">
            <v>41470</v>
          </cell>
          <cell r="X1043">
            <v>41471</v>
          </cell>
          <cell r="Y1043">
            <v>41435</v>
          </cell>
          <cell r="Z1043">
            <v>41442</v>
          </cell>
          <cell r="AA1043">
            <v>41442</v>
          </cell>
          <cell r="AB1043">
            <v>41437.5</v>
          </cell>
          <cell r="AC1043">
            <v>41471</v>
          </cell>
          <cell r="AD1043">
            <v>41471</v>
          </cell>
          <cell r="AE1043">
            <v>41441.25</v>
          </cell>
          <cell r="AF1043">
            <v>41442.5</v>
          </cell>
          <cell r="AH1043">
            <v>41441</v>
          </cell>
          <cell r="AI1043" t="str">
            <v>-</v>
          </cell>
          <cell r="AJ1043">
            <v>6</v>
          </cell>
          <cell r="AK1043">
            <v>5.1428571428571432</v>
          </cell>
          <cell r="AL1043">
            <v>41435</v>
          </cell>
          <cell r="AN1043">
            <v>0</v>
          </cell>
          <cell r="AQ1043">
            <v>41439</v>
          </cell>
          <cell r="AR1043" t="str">
            <v>-</v>
          </cell>
          <cell r="AS1043" t="str">
            <v>-</v>
          </cell>
          <cell r="AT1043" t="str">
            <v>-</v>
          </cell>
          <cell r="AV1043">
            <v>41439</v>
          </cell>
          <cell r="AX1043">
            <v>41443</v>
          </cell>
          <cell r="AY1043">
            <v>41473</v>
          </cell>
          <cell r="BA1043">
            <v>5</v>
          </cell>
          <cell r="BB1043" t="str">
            <v>On-Time/Early</v>
          </cell>
          <cell r="BC1043" t="str">
            <v>On-Time/Early</v>
          </cell>
          <cell r="BD1043" t="str">
            <v>EXW</v>
          </cell>
          <cell r="BE1043" t="str">
            <v>ARVADA</v>
          </cell>
          <cell r="BF1043" t="str">
            <v>Argentina</v>
          </cell>
          <cell r="BH1043" t="str">
            <v>AIR</v>
          </cell>
          <cell r="BJ1043">
            <v>41442</v>
          </cell>
          <cell r="BK1043">
            <v>41449</v>
          </cell>
          <cell r="BL1043">
            <v>41439.5</v>
          </cell>
          <cell r="BM1043">
            <v>41463</v>
          </cell>
          <cell r="BN1043">
            <v>41485</v>
          </cell>
          <cell r="BO1043">
            <v>41492</v>
          </cell>
          <cell r="BP1043" t="str">
            <v>-</v>
          </cell>
          <cell r="BQ1043" t="str">
            <v>-</v>
          </cell>
          <cell r="BR1043" t="str">
            <v>X</v>
          </cell>
          <cell r="BS1043" t="str">
            <v>-</v>
          </cell>
          <cell r="BT1043" t="str">
            <v>-</v>
          </cell>
          <cell r="BU1043" t="str">
            <v>X</v>
          </cell>
          <cell r="BV1043" t="str">
            <v>X</v>
          </cell>
          <cell r="BZ1043" t="str">
            <v>-</v>
          </cell>
          <cell r="CA1043" t="str">
            <v>-</v>
          </cell>
          <cell r="CB1043" t="str">
            <v>X</v>
          </cell>
          <cell r="CC1043">
            <v>1</v>
          </cell>
        </row>
        <row r="1044">
          <cell r="B1044" t="str">
            <v>C2193966-01</v>
          </cell>
          <cell r="C1044" t="str">
            <v>Ningbo Zongjin Petrochemical Co., Ltd</v>
          </cell>
          <cell r="D1044" t="str">
            <v>Mallet</v>
          </cell>
          <cell r="E1044">
            <v>0</v>
          </cell>
          <cell r="F1044" t="str">
            <v>Rutherford</v>
          </cell>
          <cell r="G1044" t="str">
            <v>Kanous</v>
          </cell>
          <cell r="H1044" t="str">
            <v>Michelle</v>
          </cell>
          <cell r="I1044" t="str">
            <v>ZJJ-SB-5003</v>
          </cell>
          <cell r="J1044" t="str">
            <v>B-1304 / B-1306</v>
          </cell>
          <cell r="K1044">
            <v>0</v>
          </cell>
          <cell r="L1044" t="str">
            <v>Schadt</v>
          </cell>
          <cell r="M1044">
            <v>1</v>
          </cell>
          <cell r="N1044" t="str">
            <v>LMC311P</v>
          </cell>
          <cell r="O1044">
            <v>341877</v>
          </cell>
          <cell r="P1044" t="str">
            <v>PP</v>
          </cell>
          <cell r="Q1044" t="str">
            <v>MCPX</v>
          </cell>
          <cell r="R1044" t="str">
            <v>CC</v>
          </cell>
          <cell r="S1044" t="str">
            <v>Y</v>
          </cell>
          <cell r="T1044" t="str">
            <v>N</v>
          </cell>
          <cell r="U1044">
            <v>41106</v>
          </cell>
          <cell r="V1044">
            <v>41106</v>
          </cell>
          <cell r="W1044">
            <v>41542</v>
          </cell>
          <cell r="X1044">
            <v>41542</v>
          </cell>
          <cell r="Y1044">
            <v>41169</v>
          </cell>
          <cell r="Z1044">
            <v>41113</v>
          </cell>
          <cell r="AA1044">
            <v>41113</v>
          </cell>
          <cell r="AB1044">
            <v>41120</v>
          </cell>
          <cell r="AC1044">
            <v>41430</v>
          </cell>
          <cell r="AD1044">
            <v>41444</v>
          </cell>
          <cell r="AE1044">
            <v>41439</v>
          </cell>
          <cell r="AF1044">
            <v>41443</v>
          </cell>
          <cell r="AH1044">
            <v>41512</v>
          </cell>
          <cell r="AI1044" t="str">
            <v>-</v>
          </cell>
          <cell r="AJ1044">
            <v>242</v>
          </cell>
          <cell r="AK1044">
            <v>62.285714285714285</v>
          </cell>
          <cell r="AL1044">
            <v>41169</v>
          </cell>
          <cell r="AM1044">
            <v>41233</v>
          </cell>
          <cell r="AN1044" t="str">
            <v>-</v>
          </cell>
          <cell r="AO1044">
            <v>41218</v>
          </cell>
          <cell r="AP1044">
            <v>41372</v>
          </cell>
          <cell r="AQ1044">
            <v>41396</v>
          </cell>
          <cell r="AR1044">
            <v>41383</v>
          </cell>
          <cell r="AS1044">
            <v>0</v>
          </cell>
          <cell r="AT1044" t="str">
            <v>Kanous</v>
          </cell>
          <cell r="AV1044">
            <v>41402</v>
          </cell>
          <cell r="AX1044">
            <v>41418</v>
          </cell>
          <cell r="AY1044">
            <v>41534</v>
          </cell>
          <cell r="AZ1044">
            <v>428</v>
          </cell>
          <cell r="BA1044">
            <v>213</v>
          </cell>
          <cell r="BB1044" t="str">
            <v>On-Time/Early</v>
          </cell>
          <cell r="BC1044" t="str">
            <v>On-Time/Early</v>
          </cell>
          <cell r="BD1044" t="str">
            <v>CIF</v>
          </cell>
          <cell r="BE1044" t="str">
            <v>Ningbo</v>
          </cell>
          <cell r="BF1044" t="str">
            <v>China</v>
          </cell>
          <cell r="BH1044" t="str">
            <v>SI</v>
          </cell>
          <cell r="BJ1044">
            <v>41113</v>
          </cell>
          <cell r="BK1044">
            <v>41120</v>
          </cell>
          <cell r="BL1044">
            <v>41136</v>
          </cell>
          <cell r="BM1044">
            <v>41134</v>
          </cell>
          <cell r="BN1044">
            <v>41556</v>
          </cell>
          <cell r="BO1044">
            <v>41563</v>
          </cell>
          <cell r="BP1044">
            <v>41186</v>
          </cell>
          <cell r="BQ1044">
            <v>41193</v>
          </cell>
          <cell r="BR1044">
            <v>41250</v>
          </cell>
          <cell r="BS1044">
            <v>41281</v>
          </cell>
          <cell r="BT1044">
            <v>0</v>
          </cell>
          <cell r="BU1044">
            <v>41642</v>
          </cell>
          <cell r="BV1044">
            <v>41642</v>
          </cell>
          <cell r="CC1044">
            <v>1</v>
          </cell>
          <cell r="CD1044" t="str">
            <v>Final Payment request sent 1/10/14</v>
          </cell>
        </row>
        <row r="1045">
          <cell r="B1045" t="str">
            <v>C2193966-02</v>
          </cell>
          <cell r="C1045" t="str">
            <v>Ningbo Zongjin Petrochemical Co., Ltd</v>
          </cell>
          <cell r="D1045" t="str">
            <v>Mallet</v>
          </cell>
          <cell r="E1045">
            <v>0</v>
          </cell>
          <cell r="F1045" t="str">
            <v>Rutherford</v>
          </cell>
          <cell r="G1045" t="str">
            <v>Kanous</v>
          </cell>
          <cell r="H1045" t="str">
            <v>Michelle</v>
          </cell>
          <cell r="I1045" t="str">
            <v>ZJJ-SB-5003</v>
          </cell>
          <cell r="J1045" t="str">
            <v>B-1304 / B-1306</v>
          </cell>
          <cell r="K1045">
            <v>0</v>
          </cell>
          <cell r="L1045" t="str">
            <v>Schadt</v>
          </cell>
          <cell r="M1045">
            <v>1</v>
          </cell>
          <cell r="N1045" t="str">
            <v>LMC311P</v>
          </cell>
          <cell r="O1045">
            <v>341877</v>
          </cell>
          <cell r="P1045" t="str">
            <v>PP</v>
          </cell>
          <cell r="Q1045" t="str">
            <v>MCPX</v>
          </cell>
          <cell r="R1045" t="str">
            <v>CC</v>
          </cell>
          <cell r="S1045" t="str">
            <v>Y</v>
          </cell>
          <cell r="T1045" t="str">
            <v>N</v>
          </cell>
          <cell r="U1045">
            <v>41106</v>
          </cell>
          <cell r="V1045">
            <v>41106</v>
          </cell>
          <cell r="W1045">
            <v>41542</v>
          </cell>
          <cell r="X1045">
            <v>41542</v>
          </cell>
          <cell r="Y1045">
            <v>41169</v>
          </cell>
          <cell r="Z1045">
            <v>41113</v>
          </cell>
          <cell r="AA1045">
            <v>41113</v>
          </cell>
          <cell r="AB1045">
            <v>41120</v>
          </cell>
          <cell r="AC1045">
            <v>41430</v>
          </cell>
          <cell r="AD1045">
            <v>41444</v>
          </cell>
          <cell r="AE1045">
            <v>41439</v>
          </cell>
          <cell r="AF1045">
            <v>41443</v>
          </cell>
          <cell r="AH1045">
            <v>41512</v>
          </cell>
          <cell r="AI1045" t="str">
            <v>-</v>
          </cell>
          <cell r="AJ1045">
            <v>242</v>
          </cell>
          <cell r="AK1045">
            <v>62.285714285714285</v>
          </cell>
          <cell r="AL1045">
            <v>41169</v>
          </cell>
          <cell r="AM1045">
            <v>41233</v>
          </cell>
          <cell r="AN1045" t="str">
            <v>-</v>
          </cell>
          <cell r="AO1045">
            <v>41218</v>
          </cell>
          <cell r="AP1045">
            <v>41372</v>
          </cell>
          <cell r="AQ1045">
            <v>41396</v>
          </cell>
          <cell r="AR1045">
            <v>41383</v>
          </cell>
          <cell r="AS1045">
            <v>0</v>
          </cell>
          <cell r="AT1045" t="str">
            <v>Kanous</v>
          </cell>
          <cell r="AV1045">
            <v>41402</v>
          </cell>
          <cell r="AX1045">
            <v>41418</v>
          </cell>
          <cell r="AY1045">
            <v>41534</v>
          </cell>
          <cell r="AZ1045">
            <v>428</v>
          </cell>
          <cell r="BA1045">
            <v>213</v>
          </cell>
          <cell r="BB1045" t="str">
            <v>On-Time/Early</v>
          </cell>
          <cell r="BC1045" t="str">
            <v>On-Time/Early</v>
          </cell>
          <cell r="BD1045" t="str">
            <v>CIF</v>
          </cell>
          <cell r="BE1045" t="str">
            <v>Ningbo</v>
          </cell>
          <cell r="BF1045" t="str">
            <v>China</v>
          </cell>
          <cell r="BH1045" t="str">
            <v>SI</v>
          </cell>
          <cell r="BJ1045">
            <v>41113</v>
          </cell>
          <cell r="BK1045">
            <v>41120</v>
          </cell>
          <cell r="BL1045">
            <v>41136</v>
          </cell>
          <cell r="BM1045">
            <v>41134</v>
          </cell>
          <cell r="BN1045">
            <v>41556</v>
          </cell>
          <cell r="BO1045">
            <v>41563</v>
          </cell>
          <cell r="BP1045">
            <v>41186</v>
          </cell>
          <cell r="BQ1045">
            <v>41193</v>
          </cell>
          <cell r="BR1045">
            <v>41250</v>
          </cell>
          <cell r="BS1045">
            <v>41281</v>
          </cell>
          <cell r="BT1045">
            <v>0</v>
          </cell>
          <cell r="BU1045">
            <v>41642</v>
          </cell>
          <cell r="BV1045">
            <v>41642</v>
          </cell>
          <cell r="CC1045">
            <v>1</v>
          </cell>
          <cell r="CD1045" t="str">
            <v>Final Payment request sent 1/10/14</v>
          </cell>
        </row>
        <row r="1046">
          <cell r="B1046" t="str">
            <v>A2282031-01-03</v>
          </cell>
          <cell r="C1046" t="str">
            <v>QEP Field Services Co.</v>
          </cell>
          <cell r="D1046" t="str">
            <v>Thompson</v>
          </cell>
          <cell r="E1046">
            <v>0</v>
          </cell>
          <cell r="F1046" t="str">
            <v>Miller</v>
          </cell>
          <cell r="G1046" t="str">
            <v>-</v>
          </cell>
          <cell r="H1046" t="str">
            <v>Kursten</v>
          </cell>
          <cell r="I1046" t="str">
            <v>16-16806a</v>
          </cell>
          <cell r="J1046" t="str">
            <v>P2650/60/70</v>
          </cell>
          <cell r="K1046" t="str">
            <v>117781-3</v>
          </cell>
          <cell r="M1046">
            <v>3</v>
          </cell>
          <cell r="N1046" t="str">
            <v>LMV801</v>
          </cell>
          <cell r="O1046">
            <v>83952</v>
          </cell>
          <cell r="P1046" t="str">
            <v>-</v>
          </cell>
          <cell r="Q1046" t="str">
            <v>FLT</v>
          </cell>
          <cell r="R1046" t="str">
            <v>PA</v>
          </cell>
          <cell r="S1046" t="str">
            <v>N</v>
          </cell>
          <cell r="T1046" t="str">
            <v>N</v>
          </cell>
          <cell r="U1046">
            <v>41410</v>
          </cell>
          <cell r="V1046">
            <v>41410</v>
          </cell>
          <cell r="W1046">
            <v>41491</v>
          </cell>
          <cell r="X1046">
            <v>41512</v>
          </cell>
          <cell r="Y1046">
            <v>41410</v>
          </cell>
          <cell r="Z1046">
            <v>41417</v>
          </cell>
          <cell r="AA1046">
            <v>41417</v>
          </cell>
          <cell r="AB1046">
            <v>41417</v>
          </cell>
          <cell r="AC1046">
            <v>41400</v>
          </cell>
          <cell r="AD1046">
            <v>41414</v>
          </cell>
          <cell r="AE1046">
            <v>41443</v>
          </cell>
          <cell r="AF1046">
            <v>41446</v>
          </cell>
          <cell r="AH1046">
            <v>41482</v>
          </cell>
          <cell r="AI1046" t="str">
            <v>-</v>
          </cell>
          <cell r="AJ1046">
            <v>27</v>
          </cell>
          <cell r="AK1046">
            <v>14.571428571428571</v>
          </cell>
          <cell r="AL1046">
            <v>41410</v>
          </cell>
          <cell r="AM1046" t="str">
            <v>X</v>
          </cell>
          <cell r="AN1046" t="str">
            <v>X</v>
          </cell>
          <cell r="AO1046" t="str">
            <v>X</v>
          </cell>
          <cell r="AP1046">
            <v>41410</v>
          </cell>
          <cell r="AQ1046" t="str">
            <v>X</v>
          </cell>
          <cell r="AR1046">
            <v>41452</v>
          </cell>
          <cell r="AS1046">
            <v>41456</v>
          </cell>
          <cell r="AT1046" t="str">
            <v>Parks</v>
          </cell>
          <cell r="AU1046" t="str">
            <v>Smeltzer</v>
          </cell>
          <cell r="AV1046">
            <v>41457</v>
          </cell>
          <cell r="AX1046">
            <v>41465</v>
          </cell>
          <cell r="AY1046">
            <v>41513</v>
          </cell>
          <cell r="AZ1046">
            <v>103</v>
          </cell>
          <cell r="BA1046">
            <v>34</v>
          </cell>
          <cell r="BB1046" t="str">
            <v>Late</v>
          </cell>
          <cell r="BC1046" t="str">
            <v>Late</v>
          </cell>
          <cell r="BD1046" t="str">
            <v>FCA</v>
          </cell>
          <cell r="BE1046" t="str">
            <v>Arvada</v>
          </cell>
          <cell r="BF1046" t="str">
            <v>USA</v>
          </cell>
          <cell r="BH1046" t="str">
            <v>DI</v>
          </cell>
          <cell r="BI1046" t="str">
            <v>PPD&amp;ADD</v>
          </cell>
          <cell r="BJ1046">
            <v>41417</v>
          </cell>
          <cell r="BK1046">
            <v>41424</v>
          </cell>
          <cell r="BL1046">
            <v>41424</v>
          </cell>
          <cell r="BM1046">
            <v>41438</v>
          </cell>
          <cell r="BN1046">
            <v>41526</v>
          </cell>
          <cell r="BO1046">
            <v>41533</v>
          </cell>
          <cell r="BP1046" t="str">
            <v>-</v>
          </cell>
          <cell r="BQ1046" t="str">
            <v>-</v>
          </cell>
          <cell r="BR1046" t="str">
            <v>x</v>
          </cell>
          <cell r="BS1046" t="str">
            <v>-</v>
          </cell>
          <cell r="BT1046" t="str">
            <v>-</v>
          </cell>
          <cell r="BU1046" t="str">
            <v>x</v>
          </cell>
          <cell r="BV1046" t="str">
            <v>x</v>
          </cell>
          <cell r="BZ1046" t="str">
            <v>-</v>
          </cell>
          <cell r="CA1046" t="str">
            <v>-</v>
          </cell>
          <cell r="CB1046" t="str">
            <v>X</v>
          </cell>
          <cell r="CC1046">
            <v>1</v>
          </cell>
        </row>
        <row r="1047">
          <cell r="B1047" t="str">
            <v>A2291699-01</v>
          </cell>
          <cell r="C1047" t="str">
            <v>SABIC INNOVATIVE PLASTICS</v>
          </cell>
          <cell r="D1047" t="str">
            <v>Kennedy</v>
          </cell>
          <cell r="E1047">
            <v>0</v>
          </cell>
          <cell r="F1047" t="str">
            <v>Miller</v>
          </cell>
          <cell r="G1047" t="str">
            <v>-</v>
          </cell>
          <cell r="H1047" t="str">
            <v>Kursten</v>
          </cell>
          <cell r="I1047" t="str">
            <v>M00223479</v>
          </cell>
          <cell r="J1047" t="str">
            <v>P-383</v>
          </cell>
          <cell r="K1047" t="str">
            <v>119987-1</v>
          </cell>
          <cell r="M1047">
            <v>1</v>
          </cell>
          <cell r="N1047" t="str">
            <v>LMV322</v>
          </cell>
          <cell r="O1047">
            <v>28122.5</v>
          </cell>
          <cell r="P1047" t="str">
            <v>-</v>
          </cell>
          <cell r="Q1047" t="str">
            <v>FLT</v>
          </cell>
          <cell r="R1047" t="str">
            <v>P8</v>
          </cell>
          <cell r="S1047" t="str">
            <v>N</v>
          </cell>
          <cell r="T1047" t="str">
            <v>Y</v>
          </cell>
          <cell r="U1047">
            <v>41436</v>
          </cell>
          <cell r="V1047">
            <v>41436</v>
          </cell>
          <cell r="W1047">
            <v>41492</v>
          </cell>
          <cell r="X1047">
            <v>41492</v>
          </cell>
          <cell r="Y1047">
            <v>41436</v>
          </cell>
          <cell r="Z1047">
            <v>41443</v>
          </cell>
          <cell r="AA1047">
            <v>41443</v>
          </cell>
          <cell r="AB1047">
            <v>41440</v>
          </cell>
          <cell r="AC1047">
            <v>41492</v>
          </cell>
          <cell r="AD1047">
            <v>41492</v>
          </cell>
          <cell r="AE1047">
            <v>41446</v>
          </cell>
          <cell r="AF1047">
            <v>41448</v>
          </cell>
          <cell r="AH1047">
            <v>41462</v>
          </cell>
          <cell r="AI1047" t="str">
            <v>-</v>
          </cell>
          <cell r="AJ1047">
            <v>9</v>
          </cell>
          <cell r="AK1047">
            <v>8</v>
          </cell>
          <cell r="AL1047">
            <v>41436</v>
          </cell>
          <cell r="AM1047" t="str">
            <v>-</v>
          </cell>
          <cell r="AN1047" t="str">
            <v>-</v>
          </cell>
          <cell r="AO1047" t="str">
            <v>-</v>
          </cell>
          <cell r="AP1047" t="str">
            <v>-</v>
          </cell>
          <cell r="AR1047">
            <v>41445</v>
          </cell>
          <cell r="AS1047" t="str">
            <v>-</v>
          </cell>
          <cell r="AT1047" t="str">
            <v>-</v>
          </cell>
          <cell r="AV1047">
            <v>41446</v>
          </cell>
          <cell r="AW1047" t="str">
            <v>-</v>
          </cell>
          <cell r="AX1047">
            <v>41450</v>
          </cell>
          <cell r="AY1047">
            <v>41479</v>
          </cell>
          <cell r="BA1047">
            <v>9</v>
          </cell>
          <cell r="BB1047" t="str">
            <v>On-Time/Early</v>
          </cell>
          <cell r="BC1047" t="str">
            <v/>
          </cell>
          <cell r="BD1047" t="str">
            <v>FCA</v>
          </cell>
          <cell r="BE1047" t="str">
            <v>Arvada</v>
          </cell>
          <cell r="BF1047" t="str">
            <v>USA</v>
          </cell>
          <cell r="BH1047" t="str">
            <v>DK</v>
          </cell>
          <cell r="BI1047">
            <v>2010</v>
          </cell>
          <cell r="BJ1047">
            <v>41443</v>
          </cell>
          <cell r="BK1047">
            <v>41450</v>
          </cell>
          <cell r="BL1047">
            <v>41442</v>
          </cell>
          <cell r="BM1047">
            <v>41464</v>
          </cell>
          <cell r="BN1047">
            <v>41506</v>
          </cell>
          <cell r="BO1047">
            <v>41513</v>
          </cell>
          <cell r="BP1047" t="str">
            <v>-</v>
          </cell>
          <cell r="BQ1047" t="str">
            <v>-</v>
          </cell>
          <cell r="BR1047" t="str">
            <v>-</v>
          </cell>
          <cell r="BS1047" t="str">
            <v>-</v>
          </cell>
          <cell r="BT1047" t="str">
            <v>-</v>
          </cell>
          <cell r="BU1047" t="str">
            <v>X</v>
          </cell>
          <cell r="BV1047">
            <v>41487</v>
          </cell>
          <cell r="BZ1047" t="str">
            <v>-</v>
          </cell>
          <cell r="CA1047" t="str">
            <v>-</v>
          </cell>
          <cell r="CB1047" t="str">
            <v>X</v>
          </cell>
          <cell r="CC1047">
            <v>1</v>
          </cell>
        </row>
        <row r="1048">
          <cell r="B1048" t="str">
            <v>A2219733-01-02</v>
          </cell>
          <cell r="C1048" t="str">
            <v>Global Seal Co., LTD. KIT</v>
          </cell>
          <cell r="D1048" t="str">
            <v>Mckechnie</v>
          </cell>
          <cell r="E1048">
            <v>0</v>
          </cell>
          <cell r="F1048" t="str">
            <v>Collins</v>
          </cell>
          <cell r="H1048" t="str">
            <v>Shara</v>
          </cell>
          <cell r="I1048" t="str">
            <v>GB-PO-01-004-12 R1</v>
          </cell>
          <cell r="J1048" t="str">
            <v>17G103A/B</v>
          </cell>
          <cell r="M1048">
            <v>2</v>
          </cell>
          <cell r="N1048" t="str">
            <v>LMV311</v>
          </cell>
          <cell r="O1048">
            <v>0</v>
          </cell>
          <cell r="P1048" t="str">
            <v>PP</v>
          </cell>
          <cell r="Q1048" t="str">
            <v>MCPX</v>
          </cell>
          <cell r="R1048" t="str">
            <v>PC</v>
          </cell>
          <cell r="S1048" t="str">
            <v>Y</v>
          </cell>
          <cell r="T1048" t="str">
            <v>N</v>
          </cell>
          <cell r="U1048">
            <v>41241</v>
          </cell>
          <cell r="V1048">
            <v>41247</v>
          </cell>
          <cell r="W1048">
            <v>41508</v>
          </cell>
          <cell r="X1048">
            <v>41508</v>
          </cell>
          <cell r="Y1048">
            <v>41242</v>
          </cell>
          <cell r="Z1048">
            <v>41254</v>
          </cell>
          <cell r="AA1048">
            <v>41254</v>
          </cell>
          <cell r="AB1048">
            <v>41254</v>
          </cell>
          <cell r="AC1048">
            <v>41396</v>
          </cell>
          <cell r="AD1048">
            <v>41410</v>
          </cell>
          <cell r="AE1048">
            <v>41446</v>
          </cell>
          <cell r="AF1048">
            <v>41449</v>
          </cell>
          <cell r="AH1048">
            <v>41478</v>
          </cell>
          <cell r="AI1048" t="str">
            <v>-</v>
          </cell>
          <cell r="AJ1048">
            <v>145</v>
          </cell>
          <cell r="AK1048">
            <v>37.285714285714285</v>
          </cell>
          <cell r="AL1048">
            <v>41242</v>
          </cell>
          <cell r="AM1048" t="str">
            <v>-</v>
          </cell>
          <cell r="AN1048" t="str">
            <v>-</v>
          </cell>
          <cell r="AO1048" t="str">
            <v>-</v>
          </cell>
          <cell r="AP1048">
            <v>41247</v>
          </cell>
          <cell r="AQ1048">
            <v>41442</v>
          </cell>
          <cell r="AR1048" t="str">
            <v>-</v>
          </cell>
          <cell r="AS1048" t="str">
            <v>-</v>
          </cell>
          <cell r="AT1048" t="str">
            <v>-</v>
          </cell>
          <cell r="AV1048" t="str">
            <v>-</v>
          </cell>
          <cell r="AW1048">
            <v>41444</v>
          </cell>
          <cell r="AX1048">
            <v>41444</v>
          </cell>
          <cell r="AY1048">
            <v>41486</v>
          </cell>
          <cell r="AZ1048">
            <v>239</v>
          </cell>
          <cell r="BA1048" t="e">
            <v>#VALUE!</v>
          </cell>
          <cell r="BB1048" t="str">
            <v>Late</v>
          </cell>
          <cell r="BC1048" t="str">
            <v>Late</v>
          </cell>
          <cell r="BD1048" t="str">
            <v>EXW</v>
          </cell>
          <cell r="BE1048" t="str">
            <v>ARVADA</v>
          </cell>
          <cell r="BF1048" t="str">
            <v>THAILAND</v>
          </cell>
          <cell r="BJ1048">
            <v>41254</v>
          </cell>
          <cell r="BK1048">
            <v>41261</v>
          </cell>
          <cell r="BL1048">
            <v>41270</v>
          </cell>
          <cell r="BM1048">
            <v>41275</v>
          </cell>
          <cell r="BN1048">
            <v>41522</v>
          </cell>
          <cell r="BO1048">
            <v>41529</v>
          </cell>
          <cell r="BP1048" t="str">
            <v>X</v>
          </cell>
          <cell r="BQ1048" t="str">
            <v>X</v>
          </cell>
          <cell r="BR1048" t="str">
            <v>X</v>
          </cell>
          <cell r="BS1048" t="str">
            <v>X</v>
          </cell>
          <cell r="BT1048" t="str">
            <v>X</v>
          </cell>
          <cell r="BU1048">
            <v>41663</v>
          </cell>
          <cell r="BV1048" t="str">
            <v>X</v>
          </cell>
          <cell r="CC1048">
            <v>1</v>
          </cell>
          <cell r="CD1048" t="str">
            <v>Shipped 7/31/13  FD uploaded to FTP site 9/25, awaiting approval</v>
          </cell>
        </row>
        <row r="1049">
          <cell r="B1049" t="str">
            <v>A2263436-01</v>
          </cell>
          <cell r="C1049" t="str">
            <v>Equistar/Lyondellbasel</v>
          </cell>
          <cell r="D1049" t="str">
            <v>Mckechnie</v>
          </cell>
          <cell r="E1049">
            <v>0</v>
          </cell>
          <cell r="F1049" t="str">
            <v>Parsell</v>
          </cell>
          <cell r="H1049" t="str">
            <v>Michelle</v>
          </cell>
          <cell r="I1049" t="str">
            <v>4401800645</v>
          </cell>
          <cell r="K1049" t="str">
            <v>109929-2</v>
          </cell>
          <cell r="L1049" t="str">
            <v>Fox</v>
          </cell>
          <cell r="M1049">
            <v>1</v>
          </cell>
          <cell r="N1049" t="str">
            <v>LMV343</v>
          </cell>
          <cell r="O1049">
            <v>101734</v>
          </cell>
          <cell r="P1049" t="str">
            <v>-</v>
          </cell>
          <cell r="Q1049" t="str">
            <v>STD</v>
          </cell>
          <cell r="R1049" t="str">
            <v>PA</v>
          </cell>
          <cell r="S1049" t="str">
            <v>Y</v>
          </cell>
          <cell r="T1049" t="str">
            <v>N</v>
          </cell>
          <cell r="U1049">
            <v>41359</v>
          </cell>
          <cell r="V1049">
            <v>41365</v>
          </cell>
          <cell r="W1049">
            <v>41501</v>
          </cell>
          <cell r="X1049">
            <v>41516</v>
          </cell>
          <cell r="Y1049">
            <v>41359</v>
          </cell>
          <cell r="Z1049">
            <v>41372</v>
          </cell>
          <cell r="AA1049">
            <v>41372</v>
          </cell>
          <cell r="AB1049">
            <v>41372</v>
          </cell>
          <cell r="AC1049">
            <v>41404</v>
          </cell>
          <cell r="AD1049">
            <v>41418</v>
          </cell>
          <cell r="AE1049">
            <v>41446</v>
          </cell>
          <cell r="AF1049">
            <v>41449</v>
          </cell>
          <cell r="AH1049">
            <v>41486</v>
          </cell>
          <cell r="AI1049" t="str">
            <v>-</v>
          </cell>
          <cell r="AJ1049">
            <v>61</v>
          </cell>
          <cell r="AK1049">
            <v>21.571428571428573</v>
          </cell>
          <cell r="AL1049">
            <v>41359</v>
          </cell>
          <cell r="AM1049" t="str">
            <v>-</v>
          </cell>
          <cell r="AN1049" t="str">
            <v>-</v>
          </cell>
          <cell r="AO1049">
            <v>41376</v>
          </cell>
          <cell r="AP1049">
            <v>41369</v>
          </cell>
          <cell r="AQ1049">
            <v>0</v>
          </cell>
          <cell r="AR1049">
            <v>41425</v>
          </cell>
          <cell r="AS1049">
            <v>41429</v>
          </cell>
          <cell r="AT1049" t="str">
            <v>Setelin</v>
          </cell>
          <cell r="AV1049">
            <v>41449</v>
          </cell>
          <cell r="AW1049" t="str">
            <v>-</v>
          </cell>
          <cell r="AX1049">
            <v>41456</v>
          </cell>
          <cell r="AY1049">
            <v>41508</v>
          </cell>
          <cell r="AZ1049">
            <v>143</v>
          </cell>
          <cell r="BA1049">
            <v>61</v>
          </cell>
          <cell r="BB1049" t="str">
            <v>On-Time/Early</v>
          </cell>
          <cell r="BC1049" t="str">
            <v/>
          </cell>
          <cell r="BD1049" t="str">
            <v>FCA</v>
          </cell>
          <cell r="BE1049" t="str">
            <v>Arvada</v>
          </cell>
          <cell r="BF1049" t="str">
            <v>USA</v>
          </cell>
          <cell r="BH1049" t="str">
            <v>DI</v>
          </cell>
          <cell r="BJ1049">
            <v>41372</v>
          </cell>
          <cell r="BK1049">
            <v>41379</v>
          </cell>
          <cell r="BL1049">
            <v>41379</v>
          </cell>
          <cell r="BM1049">
            <v>41393</v>
          </cell>
          <cell r="BN1049">
            <v>41530</v>
          </cell>
          <cell r="BO1049">
            <v>41537</v>
          </cell>
          <cell r="BP1049" t="str">
            <v>X</v>
          </cell>
          <cell r="BQ1049" t="str">
            <v>X</v>
          </cell>
          <cell r="BR1049">
            <v>41425</v>
          </cell>
          <cell r="BS1049" t="str">
            <v>-</v>
          </cell>
          <cell r="BT1049" t="str">
            <v>X</v>
          </cell>
          <cell r="BU1049">
            <v>41509</v>
          </cell>
          <cell r="BV1049">
            <v>41509</v>
          </cell>
          <cell r="BZ1049" t="str">
            <v>X</v>
          </cell>
          <cell r="CA1049" t="str">
            <v>X</v>
          </cell>
          <cell r="CB1049" t="str">
            <v>X</v>
          </cell>
          <cell r="CC1049">
            <v>1</v>
          </cell>
          <cell r="CD1049" t="str">
            <v>FD &amp; AM has been submitted</v>
          </cell>
        </row>
        <row r="1050">
          <cell r="B1050" t="str">
            <v>C2119279-01</v>
          </cell>
          <cell r="C1050" t="str">
            <v>Salof Refrigeration</v>
          </cell>
          <cell r="D1050" t="str">
            <v>Pastore</v>
          </cell>
          <cell r="E1050">
            <v>0</v>
          </cell>
          <cell r="F1050" t="str">
            <v>Rutherford</v>
          </cell>
          <cell r="H1050" t="str">
            <v>Christina</v>
          </cell>
          <cell r="I1050">
            <v>7466</v>
          </cell>
          <cell r="J1050" t="str">
            <v>K-0301</v>
          </cell>
          <cell r="M1050">
            <v>1</v>
          </cell>
          <cell r="N1050" t="str">
            <v>BMC311P</v>
          </cell>
          <cell r="O1050">
            <v>307543</v>
          </cell>
          <cell r="P1050" t="str">
            <v>PP</v>
          </cell>
          <cell r="Q1050" t="str">
            <v>CPX</v>
          </cell>
          <cell r="R1050" t="str">
            <v>CF</v>
          </cell>
          <cell r="S1050" t="str">
            <v>Y</v>
          </cell>
          <cell r="T1050" t="str">
            <v>N</v>
          </cell>
          <cell r="V1050">
            <v>40994</v>
          </cell>
          <cell r="W1050">
            <v>41547</v>
          </cell>
          <cell r="X1050">
            <v>41547</v>
          </cell>
          <cell r="Y1050">
            <v>0</v>
          </cell>
          <cell r="Z1050">
            <v>41001</v>
          </cell>
          <cell r="AA1050">
            <v>41001</v>
          </cell>
          <cell r="AB1050">
            <v>41008</v>
          </cell>
          <cell r="AC1050">
            <v>41421</v>
          </cell>
          <cell r="AD1050">
            <v>41435</v>
          </cell>
          <cell r="AE1050">
            <v>41442</v>
          </cell>
          <cell r="AF1050">
            <v>41449</v>
          </cell>
          <cell r="AH1050">
            <v>41517</v>
          </cell>
          <cell r="AI1050" t="str">
            <v>-</v>
          </cell>
          <cell r="AJ1050">
            <v>326</v>
          </cell>
          <cell r="AK1050">
            <v>79</v>
          </cell>
          <cell r="AL1050">
            <v>0</v>
          </cell>
          <cell r="AN1050">
            <v>0</v>
          </cell>
          <cell r="AP1050" t="str">
            <v>X</v>
          </cell>
          <cell r="AQ1050" t="str">
            <v>X</v>
          </cell>
          <cell r="AR1050">
            <v>41201</v>
          </cell>
          <cell r="AS1050">
            <v>41213</v>
          </cell>
          <cell r="AT1050" t="str">
            <v>-</v>
          </cell>
          <cell r="AV1050">
            <v>41453</v>
          </cell>
          <cell r="AW1050" t="str">
            <v>-</v>
          </cell>
          <cell r="AX1050">
            <v>41464</v>
          </cell>
          <cell r="AY1050">
            <v>41543</v>
          </cell>
          <cell r="AZ1050">
            <v>549</v>
          </cell>
          <cell r="BA1050">
            <v>330</v>
          </cell>
          <cell r="BB1050" t="str">
            <v>Late</v>
          </cell>
          <cell r="BC1050" t="str">
            <v>Late</v>
          </cell>
          <cell r="BD1050" t="str">
            <v>FCA</v>
          </cell>
          <cell r="BE1050" t="str">
            <v>ARVADA</v>
          </cell>
          <cell r="BF1050" t="str">
            <v>Canada</v>
          </cell>
          <cell r="BJ1050">
            <v>41001</v>
          </cell>
          <cell r="BK1050">
            <v>41008</v>
          </cell>
          <cell r="BL1050">
            <v>41024</v>
          </cell>
          <cell r="BM1050">
            <v>41022</v>
          </cell>
          <cell r="BN1050">
            <v>41575</v>
          </cell>
          <cell r="BO1050">
            <v>41582</v>
          </cell>
          <cell r="BP1050" t="str">
            <v>X</v>
          </cell>
          <cell r="BQ1050">
            <v>41004</v>
          </cell>
          <cell r="BR1050">
            <v>41016</v>
          </cell>
          <cell r="BS1050">
            <v>41397</v>
          </cell>
          <cell r="BT1050" t="str">
            <v>X</v>
          </cell>
          <cell r="BU1050">
            <v>41550</v>
          </cell>
          <cell r="BV1050">
            <v>41550</v>
          </cell>
          <cell r="BZ1050">
            <v>41453</v>
          </cell>
          <cell r="CA1050">
            <v>41425</v>
          </cell>
          <cell r="CB1050" t="str">
            <v>X</v>
          </cell>
          <cell r="CC1050">
            <v>1</v>
          </cell>
          <cell r="CD1050" t="str">
            <v>Paid in full</v>
          </cell>
        </row>
        <row r="1051">
          <cell r="B1051" t="str">
            <v>A2292290-01</v>
          </cell>
          <cell r="C1051" t="str">
            <v>NPE/ Shell Sarnia</v>
          </cell>
          <cell r="D1051" t="str">
            <v>Wareham</v>
          </cell>
          <cell r="E1051">
            <v>0</v>
          </cell>
          <cell r="F1051" t="str">
            <v>Miller</v>
          </cell>
          <cell r="G1051" t="str">
            <v>-</v>
          </cell>
          <cell r="H1051" t="str">
            <v>Kursten</v>
          </cell>
          <cell r="I1051" t="str">
            <v>PUR572509</v>
          </cell>
          <cell r="J1051" t="str">
            <v>P-2101A/B</v>
          </cell>
          <cell r="K1051" t="str">
            <v>115245-2</v>
          </cell>
          <cell r="M1051">
            <v>1</v>
          </cell>
          <cell r="N1051" t="str">
            <v>LMV311Z</v>
          </cell>
          <cell r="O1051">
            <v>41895.75</v>
          </cell>
          <cell r="P1051" t="str">
            <v>-</v>
          </cell>
          <cell r="Q1051" t="str">
            <v>FLT</v>
          </cell>
          <cell r="R1051" t="str">
            <v>P7</v>
          </cell>
          <cell r="S1051" t="str">
            <v>N</v>
          </cell>
          <cell r="T1051" t="str">
            <v>Y</v>
          </cell>
          <cell r="U1051">
            <v>41436</v>
          </cell>
          <cell r="V1051">
            <v>41437</v>
          </cell>
          <cell r="W1051">
            <v>41488</v>
          </cell>
          <cell r="X1051">
            <v>41488</v>
          </cell>
          <cell r="Y1051">
            <v>41436</v>
          </cell>
          <cell r="Z1051">
            <v>41444</v>
          </cell>
          <cell r="AA1051">
            <v>41444</v>
          </cell>
          <cell r="AB1051">
            <v>41440.5</v>
          </cell>
          <cell r="AC1051">
            <v>41488</v>
          </cell>
          <cell r="AD1051">
            <v>41488</v>
          </cell>
          <cell r="AE1051">
            <v>41447.75</v>
          </cell>
          <cell r="AF1051">
            <v>41449.5</v>
          </cell>
          <cell r="AH1051">
            <v>41458</v>
          </cell>
          <cell r="AI1051" t="str">
            <v>-</v>
          </cell>
          <cell r="AJ1051">
            <v>9</v>
          </cell>
          <cell r="AK1051">
            <v>7.2857142857142856</v>
          </cell>
          <cell r="AL1051">
            <v>41436</v>
          </cell>
          <cell r="AM1051" t="str">
            <v>-</v>
          </cell>
          <cell r="AN1051" t="str">
            <v>-</v>
          </cell>
          <cell r="AO1051">
            <v>41443</v>
          </cell>
          <cell r="AP1051" t="str">
            <v>-</v>
          </cell>
          <cell r="AR1051">
            <v>41445</v>
          </cell>
          <cell r="AS1051" t="str">
            <v>?</v>
          </cell>
          <cell r="AT1051" t="str">
            <v>?</v>
          </cell>
          <cell r="AU1051">
            <v>0</v>
          </cell>
          <cell r="AV1051">
            <v>41450</v>
          </cell>
          <cell r="AX1051">
            <v>41451</v>
          </cell>
          <cell r="AY1051">
            <v>41487</v>
          </cell>
          <cell r="BA1051">
            <v>10</v>
          </cell>
          <cell r="BB1051" t="str">
            <v>Late</v>
          </cell>
          <cell r="BC1051" t="str">
            <v/>
          </cell>
          <cell r="BD1051" t="str">
            <v>FCA</v>
          </cell>
          <cell r="BE1051" t="str">
            <v>Arvada</v>
          </cell>
          <cell r="BF1051" t="str">
            <v>CANADA</v>
          </cell>
          <cell r="BH1051" t="str">
            <v>DK</v>
          </cell>
          <cell r="BI1051">
            <v>2010</v>
          </cell>
          <cell r="BJ1051">
            <v>41444</v>
          </cell>
          <cell r="BK1051">
            <v>41451</v>
          </cell>
          <cell r="BL1051">
            <v>41442.5</v>
          </cell>
          <cell r="BM1051">
            <v>41465</v>
          </cell>
          <cell r="BN1051">
            <v>41502</v>
          </cell>
          <cell r="BO1051">
            <v>41509</v>
          </cell>
          <cell r="BP1051" t="str">
            <v>-</v>
          </cell>
          <cell r="BQ1051" t="str">
            <v>-</v>
          </cell>
          <cell r="BR1051" t="str">
            <v>x</v>
          </cell>
          <cell r="BS1051" t="str">
            <v>-</v>
          </cell>
          <cell r="BT1051" t="str">
            <v>-</v>
          </cell>
          <cell r="BU1051" t="str">
            <v>x</v>
          </cell>
          <cell r="BV1051" t="str">
            <v>x</v>
          </cell>
          <cell r="BZ1051" t="str">
            <v>-</v>
          </cell>
          <cell r="CA1051" t="str">
            <v>-</v>
          </cell>
          <cell r="CB1051" t="str">
            <v>X</v>
          </cell>
          <cell r="CC1051">
            <v>1</v>
          </cell>
        </row>
        <row r="1052">
          <cell r="B1052" t="str">
            <v>A2216797-01-02</v>
          </cell>
          <cell r="C1052" t="str">
            <v>Thomas Russell</v>
          </cell>
          <cell r="D1052" t="str">
            <v>Boening</v>
          </cell>
          <cell r="E1052">
            <v>0</v>
          </cell>
          <cell r="F1052" t="str">
            <v>Miller</v>
          </cell>
          <cell r="G1052" t="str">
            <v>-</v>
          </cell>
          <cell r="H1052" t="str">
            <v>Kursten</v>
          </cell>
          <cell r="I1052" t="str">
            <v>335-28</v>
          </cell>
          <cell r="J1052" t="str">
            <v>P-671/2</v>
          </cell>
          <cell r="M1052">
            <v>2</v>
          </cell>
          <cell r="N1052" t="str">
            <v>LMV801</v>
          </cell>
          <cell r="O1052">
            <v>32746</v>
          </cell>
          <cell r="Q1052" t="str">
            <v>FLT</v>
          </cell>
          <cell r="R1052" t="str">
            <v>PA</v>
          </cell>
          <cell r="S1052" t="str">
            <v>N</v>
          </cell>
          <cell r="T1052" t="str">
            <v>N</v>
          </cell>
          <cell r="U1052">
            <v>41240</v>
          </cell>
          <cell r="V1052">
            <v>41240</v>
          </cell>
          <cell r="W1052">
            <v>41495</v>
          </cell>
          <cell r="X1052">
            <v>41495</v>
          </cell>
          <cell r="Y1052">
            <v>41239</v>
          </cell>
          <cell r="Z1052">
            <v>41247</v>
          </cell>
          <cell r="AA1052">
            <v>41247</v>
          </cell>
          <cell r="AB1052">
            <v>41247</v>
          </cell>
          <cell r="AC1052">
            <v>41383</v>
          </cell>
          <cell r="AD1052">
            <v>41397</v>
          </cell>
          <cell r="AE1052">
            <v>41447</v>
          </cell>
          <cell r="AF1052">
            <v>41450</v>
          </cell>
          <cell r="AH1052">
            <v>41465</v>
          </cell>
          <cell r="AI1052" t="str">
            <v>-</v>
          </cell>
          <cell r="AJ1052">
            <v>151</v>
          </cell>
          <cell r="AK1052">
            <v>36.428571428571431</v>
          </cell>
          <cell r="AL1052">
            <v>41240</v>
          </cell>
          <cell r="AM1052">
            <v>41251</v>
          </cell>
          <cell r="AN1052" t="str">
            <v>-</v>
          </cell>
          <cell r="AO1052">
            <v>41310</v>
          </cell>
          <cell r="AP1052">
            <v>41240</v>
          </cell>
          <cell r="AR1052">
            <v>41312</v>
          </cell>
          <cell r="AS1052">
            <v>41316</v>
          </cell>
          <cell r="AT1052" t="str">
            <v>Kampmann</v>
          </cell>
          <cell r="AV1052">
            <v>41317</v>
          </cell>
          <cell r="AX1052">
            <v>41318</v>
          </cell>
          <cell r="AY1052">
            <v>41464</v>
          </cell>
          <cell r="AZ1052">
            <v>224</v>
          </cell>
          <cell r="BA1052">
            <v>56</v>
          </cell>
          <cell r="BB1052" t="str">
            <v>On-Time/Early</v>
          </cell>
          <cell r="BC1052" t="str">
            <v/>
          </cell>
          <cell r="BD1052" t="str">
            <v>FCA</v>
          </cell>
          <cell r="BE1052" t="str">
            <v>Arvada</v>
          </cell>
          <cell r="BF1052" t="str">
            <v>USA</v>
          </cell>
          <cell r="BH1052" t="str">
            <v>DI</v>
          </cell>
          <cell r="BI1052">
            <v>2010</v>
          </cell>
          <cell r="BJ1052">
            <v>41247</v>
          </cell>
          <cell r="BK1052">
            <v>41254</v>
          </cell>
          <cell r="BL1052">
            <v>41254</v>
          </cell>
          <cell r="BM1052">
            <v>41268</v>
          </cell>
          <cell r="BN1052">
            <v>41509</v>
          </cell>
          <cell r="BO1052">
            <v>41516</v>
          </cell>
          <cell r="BP1052" t="str">
            <v>-</v>
          </cell>
          <cell r="BQ1052" t="str">
            <v>-</v>
          </cell>
          <cell r="BR1052" t="str">
            <v>x</v>
          </cell>
          <cell r="BS1052" t="str">
            <v>-</v>
          </cell>
          <cell r="BT1052" t="str">
            <v>-</v>
          </cell>
          <cell r="BU1052" t="str">
            <v>x</v>
          </cell>
          <cell r="BV1052" t="str">
            <v>x</v>
          </cell>
          <cell r="BZ1052" t="str">
            <v>-</v>
          </cell>
          <cell r="CA1052" t="str">
            <v>-</v>
          </cell>
          <cell r="CB1052" t="str">
            <v>X</v>
          </cell>
          <cell r="CC1052">
            <v>1</v>
          </cell>
        </row>
        <row r="1053">
          <cell r="B1053" t="str">
            <v>A2216854-01-02</v>
          </cell>
          <cell r="C1053" t="str">
            <v>Thomas Russell</v>
          </cell>
          <cell r="D1053" t="str">
            <v>Boening</v>
          </cell>
          <cell r="E1053">
            <v>0</v>
          </cell>
          <cell r="F1053" t="str">
            <v>Miller</v>
          </cell>
          <cell r="G1053" t="str">
            <v>-</v>
          </cell>
          <cell r="H1053" t="str">
            <v>Kursten</v>
          </cell>
          <cell r="I1053" t="str">
            <v>335-32</v>
          </cell>
          <cell r="J1053" t="str">
            <v>P-641/2</v>
          </cell>
          <cell r="M1053">
            <v>2</v>
          </cell>
          <cell r="N1053" t="str">
            <v>LMV801</v>
          </cell>
          <cell r="O1053">
            <v>53824</v>
          </cell>
          <cell r="Q1053" t="str">
            <v>FLT</v>
          </cell>
          <cell r="R1053" t="str">
            <v>PA</v>
          </cell>
          <cell r="S1053" t="str">
            <v>N</v>
          </cell>
          <cell r="T1053" t="str">
            <v>N</v>
          </cell>
          <cell r="U1053">
            <v>41239</v>
          </cell>
          <cell r="V1053">
            <v>41240</v>
          </cell>
          <cell r="W1053">
            <v>41495</v>
          </cell>
          <cell r="X1053">
            <v>41495</v>
          </cell>
          <cell r="Y1053">
            <v>41239</v>
          </cell>
          <cell r="Z1053">
            <v>41247</v>
          </cell>
          <cell r="AA1053">
            <v>41247</v>
          </cell>
          <cell r="AB1053">
            <v>41247</v>
          </cell>
          <cell r="AC1053">
            <v>41383</v>
          </cell>
          <cell r="AD1053">
            <v>41397</v>
          </cell>
          <cell r="AE1053">
            <v>41447</v>
          </cell>
          <cell r="AF1053">
            <v>41450</v>
          </cell>
          <cell r="AH1053">
            <v>41465</v>
          </cell>
          <cell r="AI1053" t="str">
            <v>-</v>
          </cell>
          <cell r="AJ1053">
            <v>151</v>
          </cell>
          <cell r="AK1053">
            <v>36.428571428571431</v>
          </cell>
          <cell r="AL1053">
            <v>41240</v>
          </cell>
          <cell r="AM1053">
            <v>41313</v>
          </cell>
          <cell r="AN1053">
            <v>41313</v>
          </cell>
          <cell r="AO1053">
            <v>41324</v>
          </cell>
          <cell r="AP1053">
            <v>41240</v>
          </cell>
          <cell r="AQ1053">
            <v>41324</v>
          </cell>
          <cell r="AR1053">
            <v>41327</v>
          </cell>
          <cell r="AS1053">
            <v>41348</v>
          </cell>
          <cell r="AT1053" t="str">
            <v>Tippet</v>
          </cell>
          <cell r="AV1053">
            <v>41348</v>
          </cell>
          <cell r="AX1053">
            <v>41367</v>
          </cell>
          <cell r="AY1053">
            <v>41473</v>
          </cell>
          <cell r="AZ1053">
            <v>233</v>
          </cell>
          <cell r="BA1053">
            <v>79</v>
          </cell>
          <cell r="BB1053" t="str">
            <v>On-Time/Early</v>
          </cell>
          <cell r="BC1053" t="str">
            <v>On-Time/Early</v>
          </cell>
          <cell r="BD1053" t="str">
            <v>FCA</v>
          </cell>
          <cell r="BE1053" t="str">
            <v>Arvada</v>
          </cell>
          <cell r="BF1053" t="str">
            <v>USA</v>
          </cell>
          <cell r="BH1053" t="str">
            <v>DI</v>
          </cell>
          <cell r="BI1053">
            <v>2010</v>
          </cell>
          <cell r="BJ1053">
            <v>41247</v>
          </cell>
          <cell r="BK1053">
            <v>41254</v>
          </cell>
          <cell r="BL1053">
            <v>41254</v>
          </cell>
          <cell r="BM1053">
            <v>41268</v>
          </cell>
          <cell r="BN1053">
            <v>41509</v>
          </cell>
          <cell r="BO1053">
            <v>41516</v>
          </cell>
          <cell r="BP1053" t="str">
            <v>-</v>
          </cell>
          <cell r="BQ1053" t="str">
            <v>-</v>
          </cell>
          <cell r="BR1053" t="str">
            <v>x</v>
          </cell>
          <cell r="BS1053" t="str">
            <v>-</v>
          </cell>
          <cell r="BT1053" t="str">
            <v>-</v>
          </cell>
          <cell r="BU1053" t="str">
            <v>x</v>
          </cell>
          <cell r="BV1053" t="str">
            <v>x</v>
          </cell>
          <cell r="BZ1053" t="str">
            <v>-</v>
          </cell>
          <cell r="CA1053" t="str">
            <v>-</v>
          </cell>
          <cell r="CB1053" t="str">
            <v>X</v>
          </cell>
          <cell r="CC1053">
            <v>1</v>
          </cell>
        </row>
        <row r="1054">
          <cell r="B1054" t="str">
            <v>A2291321-01</v>
          </cell>
          <cell r="C1054" t="str">
            <v>DXP / QUADNA GOLDEN</v>
          </cell>
          <cell r="D1054" t="str">
            <v>Boening</v>
          </cell>
          <cell r="E1054">
            <v>0</v>
          </cell>
          <cell r="F1054" t="str">
            <v>Miller</v>
          </cell>
          <cell r="G1054" t="str">
            <v>-</v>
          </cell>
          <cell r="H1054" t="str">
            <v>Kursten</v>
          </cell>
          <cell r="I1054" t="str">
            <v>2774136</v>
          </cell>
          <cell r="J1054" t="str">
            <v>P-1</v>
          </cell>
          <cell r="K1054" t="str">
            <v>119011-3</v>
          </cell>
          <cell r="M1054">
            <v>1</v>
          </cell>
          <cell r="N1054" t="str">
            <v>LMV806</v>
          </cell>
          <cell r="O1054">
            <v>20780</v>
          </cell>
          <cell r="P1054" t="str">
            <v>-</v>
          </cell>
          <cell r="Q1054" t="str">
            <v>FLT</v>
          </cell>
          <cell r="R1054" t="str">
            <v>P6</v>
          </cell>
          <cell r="S1054" t="str">
            <v>N</v>
          </cell>
          <cell r="T1054" t="str">
            <v>Y</v>
          </cell>
          <cell r="U1054">
            <v>41435</v>
          </cell>
          <cell r="V1054">
            <v>41436</v>
          </cell>
          <cell r="W1054">
            <v>41484</v>
          </cell>
          <cell r="X1054">
            <v>41484</v>
          </cell>
          <cell r="Y1054">
            <v>41435</v>
          </cell>
          <cell r="Z1054">
            <v>41443</v>
          </cell>
          <cell r="AA1054">
            <v>41443</v>
          </cell>
          <cell r="AB1054">
            <v>41439</v>
          </cell>
          <cell r="AC1054">
            <v>41484</v>
          </cell>
          <cell r="AD1054">
            <v>41484</v>
          </cell>
          <cell r="AE1054">
            <v>41449.5</v>
          </cell>
          <cell r="AF1054">
            <v>41451</v>
          </cell>
          <cell r="AH1054">
            <v>41454</v>
          </cell>
          <cell r="AI1054" t="str">
            <v>-</v>
          </cell>
          <cell r="AJ1054">
            <v>12</v>
          </cell>
          <cell r="AK1054">
            <v>6.8571428571428568</v>
          </cell>
          <cell r="AL1054">
            <v>41435</v>
          </cell>
          <cell r="AN1054">
            <v>0</v>
          </cell>
          <cell r="AO1054">
            <v>41438</v>
          </cell>
          <cell r="AR1054" t="str">
            <v>-</v>
          </cell>
          <cell r="AS1054" t="str">
            <v>-</v>
          </cell>
          <cell r="AT1054" t="str">
            <v>-</v>
          </cell>
          <cell r="AV1054">
            <v>41445</v>
          </cell>
          <cell r="AX1054">
            <v>41449</v>
          </cell>
          <cell r="AY1054">
            <v>41484</v>
          </cell>
          <cell r="AZ1054">
            <v>48</v>
          </cell>
          <cell r="BA1054">
            <v>8</v>
          </cell>
          <cell r="BB1054" t="str">
            <v>On-Time/Early</v>
          </cell>
          <cell r="BC1054" t="str">
            <v/>
          </cell>
          <cell r="BD1054" t="str">
            <v>EXW</v>
          </cell>
          <cell r="BE1054" t="str">
            <v>ARVADA</v>
          </cell>
          <cell r="BF1054" t="str">
            <v>USA</v>
          </cell>
          <cell r="BH1054" t="str">
            <v>DK</v>
          </cell>
          <cell r="BJ1054">
            <v>41443</v>
          </cell>
          <cell r="BK1054">
            <v>41450</v>
          </cell>
          <cell r="BL1054">
            <v>41441</v>
          </cell>
          <cell r="BM1054">
            <v>41464</v>
          </cell>
          <cell r="BN1054">
            <v>41498</v>
          </cell>
          <cell r="BO1054">
            <v>41505</v>
          </cell>
          <cell r="BP1054" t="str">
            <v>-</v>
          </cell>
          <cell r="BQ1054" t="str">
            <v>-</v>
          </cell>
          <cell r="BR1054" t="str">
            <v>x</v>
          </cell>
          <cell r="BS1054" t="str">
            <v>-</v>
          </cell>
          <cell r="BT1054" t="str">
            <v>-</v>
          </cell>
          <cell r="BU1054" t="str">
            <v>x</v>
          </cell>
          <cell r="BV1054" t="str">
            <v>x</v>
          </cell>
          <cell r="BZ1054" t="str">
            <v>-</v>
          </cell>
          <cell r="CA1054" t="str">
            <v>-</v>
          </cell>
          <cell r="CB1054" t="str">
            <v>X</v>
          </cell>
          <cell r="CC1054">
            <v>1</v>
          </cell>
        </row>
        <row r="1055">
          <cell r="B1055" t="str">
            <v>A2202651-01-02</v>
          </cell>
          <cell r="C1055" t="str">
            <v>Chinacoal Shaanxi Yulin</v>
          </cell>
          <cell r="D1055" t="str">
            <v>Setelin</v>
          </cell>
          <cell r="E1055">
            <v>0</v>
          </cell>
          <cell r="F1055" t="str">
            <v>Reichert</v>
          </cell>
          <cell r="H1055" t="str">
            <v>Michelle</v>
          </cell>
          <cell r="I1055" t="str">
            <v>SN-RS-120828</v>
          </cell>
          <cell r="J1055" t="str">
            <v>G-2102/2103</v>
          </cell>
          <cell r="K1055">
            <v>0</v>
          </cell>
          <cell r="M1055">
            <v>2</v>
          </cell>
          <cell r="N1055" t="str">
            <v>LMV313</v>
          </cell>
          <cell r="O1055">
            <v>519624</v>
          </cell>
          <cell r="P1055" t="str">
            <v>PP</v>
          </cell>
          <cell r="Q1055" t="str">
            <v>CPX</v>
          </cell>
          <cell r="R1055" t="str">
            <v>PD</v>
          </cell>
          <cell r="S1055" t="str">
            <v>Y</v>
          </cell>
          <cell r="T1055" t="str">
            <v>N</v>
          </cell>
          <cell r="U1055">
            <v>41197</v>
          </cell>
          <cell r="V1055">
            <v>41200</v>
          </cell>
          <cell r="W1055">
            <v>41530</v>
          </cell>
          <cell r="X1055">
            <v>41540</v>
          </cell>
          <cell r="Y1055">
            <v>41198</v>
          </cell>
          <cell r="Z1055">
            <v>41207</v>
          </cell>
          <cell r="AA1055">
            <v>41207</v>
          </cell>
          <cell r="AB1055">
            <v>41207</v>
          </cell>
          <cell r="AC1055">
            <v>41428</v>
          </cell>
          <cell r="AD1055">
            <v>41442</v>
          </cell>
          <cell r="AE1055">
            <v>41452</v>
          </cell>
          <cell r="AF1055">
            <v>41456</v>
          </cell>
          <cell r="AH1055">
            <v>41510</v>
          </cell>
          <cell r="AI1055" t="str">
            <v>-</v>
          </cell>
          <cell r="AJ1055">
            <v>183</v>
          </cell>
          <cell r="AK1055">
            <v>48.571428571428569</v>
          </cell>
          <cell r="AL1055">
            <v>41564</v>
          </cell>
          <cell r="AM1055">
            <v>41249</v>
          </cell>
          <cell r="AN1055">
            <v>41249</v>
          </cell>
          <cell r="AO1055">
            <v>41253</v>
          </cell>
          <cell r="AP1055">
            <v>41379</v>
          </cell>
          <cell r="AQ1055">
            <v>41379</v>
          </cell>
          <cell r="AR1055">
            <v>41453</v>
          </cell>
          <cell r="AS1055">
            <v>41467</v>
          </cell>
          <cell r="AT1055" t="str">
            <v>Parks</v>
          </cell>
          <cell r="AU1055" t="str">
            <v>Smeltzer</v>
          </cell>
          <cell r="AV1055">
            <v>41472</v>
          </cell>
          <cell r="AW1055" t="str">
            <v>-</v>
          </cell>
          <cell r="AX1055">
            <v>41480</v>
          </cell>
          <cell r="AY1055">
            <v>41540</v>
          </cell>
          <cell r="AZ1055">
            <v>340</v>
          </cell>
          <cell r="BA1055">
            <v>195</v>
          </cell>
          <cell r="BB1055" t="str">
            <v>Late</v>
          </cell>
          <cell r="BC1055" t="str">
            <v>On-Time/Early</v>
          </cell>
          <cell r="BD1055" t="str">
            <v>FOB</v>
          </cell>
          <cell r="BE1055" t="str">
            <v>Long Beach</v>
          </cell>
          <cell r="BF1055" t="str">
            <v>China</v>
          </cell>
          <cell r="BG1055" t="str">
            <v>Yes</v>
          </cell>
          <cell r="BH1055" t="str">
            <v>OD</v>
          </cell>
          <cell r="BI1055" t="str">
            <v>Bestway</v>
          </cell>
          <cell r="BJ1055">
            <v>41207</v>
          </cell>
          <cell r="BK1055">
            <v>41214</v>
          </cell>
          <cell r="BL1055">
            <v>41219</v>
          </cell>
          <cell r="BM1055">
            <v>41228</v>
          </cell>
          <cell r="BN1055">
            <v>41554</v>
          </cell>
          <cell r="BO1055">
            <v>41561</v>
          </cell>
          <cell r="BP1055">
            <v>41207</v>
          </cell>
          <cell r="BQ1055">
            <v>41214</v>
          </cell>
          <cell r="BR1055">
            <v>41245</v>
          </cell>
          <cell r="BS1055">
            <v>41449</v>
          </cell>
          <cell r="BT1055">
            <v>0</v>
          </cell>
          <cell r="BU1055">
            <v>41623</v>
          </cell>
          <cell r="BV1055">
            <v>41612</v>
          </cell>
          <cell r="CB1055" t="str">
            <v>X</v>
          </cell>
          <cell r="CC1055">
            <v>1</v>
          </cell>
          <cell r="CD1055" t="str">
            <v>Paid in full</v>
          </cell>
        </row>
        <row r="1056">
          <cell r="B1056" t="str">
            <v>A2202651-03-04</v>
          </cell>
          <cell r="C1056" t="str">
            <v>Chinacoal Shaanxi Yulin</v>
          </cell>
          <cell r="D1056" t="str">
            <v>Setelin</v>
          </cell>
          <cell r="E1056">
            <v>0</v>
          </cell>
          <cell r="F1056" t="str">
            <v>Reichert</v>
          </cell>
          <cell r="H1056" t="str">
            <v>Michelle</v>
          </cell>
          <cell r="I1056" t="str">
            <v>SN-RS-120829</v>
          </cell>
          <cell r="J1056" t="str">
            <v>G-5269/5271</v>
          </cell>
          <cell r="K1056">
            <v>0</v>
          </cell>
          <cell r="M1056">
            <v>2</v>
          </cell>
          <cell r="N1056" t="str">
            <v>LMV311</v>
          </cell>
          <cell r="O1056">
            <v>509094</v>
          </cell>
          <cell r="Q1056" t="str">
            <v>CPX</v>
          </cell>
          <cell r="R1056" t="str">
            <v>PD</v>
          </cell>
          <cell r="S1056" t="str">
            <v>Y</v>
          </cell>
          <cell r="T1056" t="str">
            <v>N</v>
          </cell>
          <cell r="U1056">
            <v>41197</v>
          </cell>
          <cell r="V1056">
            <v>41200</v>
          </cell>
          <cell r="W1056">
            <v>41530</v>
          </cell>
          <cell r="X1056">
            <v>41540</v>
          </cell>
          <cell r="Y1056">
            <v>41198</v>
          </cell>
          <cell r="Z1056">
            <v>41207</v>
          </cell>
          <cell r="AA1056">
            <v>41207</v>
          </cell>
          <cell r="AB1056">
            <v>41207</v>
          </cell>
          <cell r="AC1056">
            <v>41428</v>
          </cell>
          <cell r="AD1056">
            <v>41442</v>
          </cell>
          <cell r="AE1056">
            <v>41452</v>
          </cell>
          <cell r="AF1056">
            <v>41456</v>
          </cell>
          <cell r="AH1056">
            <v>41510</v>
          </cell>
          <cell r="AI1056" t="str">
            <v>-</v>
          </cell>
          <cell r="AJ1056">
            <v>183</v>
          </cell>
          <cell r="AK1056">
            <v>48.571428571428569</v>
          </cell>
          <cell r="AL1056">
            <v>41564</v>
          </cell>
          <cell r="AM1056">
            <v>41249</v>
          </cell>
          <cell r="AN1056">
            <v>41249</v>
          </cell>
          <cell r="AO1056">
            <v>41253</v>
          </cell>
          <cell r="AP1056">
            <v>41379</v>
          </cell>
          <cell r="AQ1056">
            <v>41379</v>
          </cell>
          <cell r="AR1056">
            <v>41453</v>
          </cell>
          <cell r="AS1056">
            <v>41465</v>
          </cell>
          <cell r="AT1056" t="str">
            <v>Parks</v>
          </cell>
          <cell r="AU1056" t="str">
            <v>Smeltzer</v>
          </cell>
          <cell r="AV1056">
            <v>41472</v>
          </cell>
          <cell r="AW1056" t="str">
            <v>-</v>
          </cell>
          <cell r="AX1056">
            <v>41480</v>
          </cell>
          <cell r="AY1056">
            <v>41540</v>
          </cell>
          <cell r="AZ1056">
            <v>340</v>
          </cell>
          <cell r="BA1056">
            <v>195</v>
          </cell>
          <cell r="BB1056" t="str">
            <v>Late</v>
          </cell>
          <cell r="BC1056" t="str">
            <v>On-Time/Early</v>
          </cell>
          <cell r="BD1056" t="str">
            <v>FOB</v>
          </cell>
          <cell r="BE1056" t="str">
            <v>Long Beach</v>
          </cell>
          <cell r="BF1056" t="str">
            <v>China</v>
          </cell>
          <cell r="BG1056" t="str">
            <v>Yes</v>
          </cell>
          <cell r="BH1056" t="str">
            <v>OD</v>
          </cell>
          <cell r="BI1056" t="str">
            <v>Bestway</v>
          </cell>
          <cell r="BJ1056">
            <v>41207</v>
          </cell>
          <cell r="BK1056">
            <v>41214</v>
          </cell>
          <cell r="BL1056">
            <v>41219</v>
          </cell>
          <cell r="BM1056">
            <v>41228</v>
          </cell>
          <cell r="BN1056">
            <v>41554</v>
          </cell>
          <cell r="BO1056">
            <v>41561</v>
          </cell>
          <cell r="BP1056">
            <v>41207</v>
          </cell>
          <cell r="BQ1056">
            <v>41214</v>
          </cell>
          <cell r="BR1056">
            <v>41245</v>
          </cell>
          <cell r="BS1056">
            <v>41449</v>
          </cell>
          <cell r="BT1056">
            <v>0</v>
          </cell>
          <cell r="BU1056">
            <v>41623</v>
          </cell>
          <cell r="BV1056">
            <v>41612</v>
          </cell>
          <cell r="CB1056" t="str">
            <v>X</v>
          </cell>
          <cell r="CC1056">
            <v>1</v>
          </cell>
          <cell r="CD1056" t="str">
            <v>Paid in full</v>
          </cell>
        </row>
        <row r="1057">
          <cell r="B1057" t="str">
            <v>C2295232-01</v>
          </cell>
          <cell r="C1057" t="str">
            <v>UOP Russell LLC</v>
          </cell>
          <cell r="D1057" t="str">
            <v>Boening</v>
          </cell>
          <cell r="E1057">
            <v>0</v>
          </cell>
          <cell r="F1057" t="str">
            <v>Miller</v>
          </cell>
          <cell r="G1057" t="str">
            <v>-</v>
          </cell>
          <cell r="H1057" t="str">
            <v>Kursten</v>
          </cell>
          <cell r="I1057" t="str">
            <v>6008-2</v>
          </cell>
          <cell r="J1057" t="str">
            <v>C-141</v>
          </cell>
          <cell r="K1057" t="str">
            <v>SC13212</v>
          </cell>
          <cell r="M1057">
            <v>1</v>
          </cell>
          <cell r="N1057" t="str">
            <v>LMC311P</v>
          </cell>
          <cell r="O1057">
            <v>133227</v>
          </cell>
          <cell r="P1057" t="str">
            <v>PP</v>
          </cell>
          <cell r="Q1057" t="str">
            <v>STD</v>
          </cell>
          <cell r="R1057" t="str">
            <v>P7</v>
          </cell>
          <cell r="S1057" t="str">
            <v>N</v>
          </cell>
          <cell r="T1057" t="str">
            <v>Y</v>
          </cell>
          <cell r="U1057">
            <v>41443</v>
          </cell>
          <cell r="V1057">
            <v>41444</v>
          </cell>
          <cell r="W1057">
            <v>41495</v>
          </cell>
          <cell r="X1057">
            <v>41495</v>
          </cell>
          <cell r="Y1057">
            <v>41444</v>
          </cell>
          <cell r="Z1057">
            <v>41451</v>
          </cell>
          <cell r="AA1057">
            <v>41451</v>
          </cell>
          <cell r="AB1057">
            <v>41447.5</v>
          </cell>
          <cell r="AC1057">
            <v>41495</v>
          </cell>
          <cell r="AD1057">
            <v>41495</v>
          </cell>
          <cell r="AE1057">
            <v>41454.75</v>
          </cell>
          <cell r="AF1057">
            <v>41456.5</v>
          </cell>
          <cell r="AH1057">
            <v>41465</v>
          </cell>
          <cell r="AI1057" t="str">
            <v>-</v>
          </cell>
          <cell r="AJ1057">
            <v>9</v>
          </cell>
          <cell r="AK1057">
            <v>7.2857142857142856</v>
          </cell>
          <cell r="AL1057">
            <v>41444</v>
          </cell>
          <cell r="AM1057">
            <v>41444</v>
          </cell>
          <cell r="AN1057">
            <v>41444</v>
          </cell>
          <cell r="AO1057">
            <v>41444</v>
          </cell>
          <cell r="AP1057">
            <v>41444</v>
          </cell>
          <cell r="AQ1057">
            <v>41441</v>
          </cell>
          <cell r="AR1057" t="str">
            <v>-</v>
          </cell>
          <cell r="AS1057" t="str">
            <v>-</v>
          </cell>
          <cell r="AT1057" t="str">
            <v>-</v>
          </cell>
          <cell r="AV1057">
            <v>41450</v>
          </cell>
          <cell r="AX1057">
            <v>41452</v>
          </cell>
          <cell r="AY1057">
            <v>41477</v>
          </cell>
          <cell r="AZ1057">
            <v>33</v>
          </cell>
          <cell r="BA1057">
            <v>5</v>
          </cell>
          <cell r="BB1057" t="str">
            <v>On-Time/Early</v>
          </cell>
          <cell r="BC1057" t="str">
            <v>On-Time/Early</v>
          </cell>
          <cell r="BD1057" t="str">
            <v>FCA</v>
          </cell>
          <cell r="BE1057" t="str">
            <v>ARVADA</v>
          </cell>
          <cell r="BF1057" t="str">
            <v>USA</v>
          </cell>
          <cell r="BH1057" t="str">
            <v>DI</v>
          </cell>
          <cell r="BJ1057">
            <v>41451</v>
          </cell>
          <cell r="BK1057">
            <v>41458</v>
          </cell>
          <cell r="BL1057">
            <v>41449.5</v>
          </cell>
          <cell r="BM1057">
            <v>41472</v>
          </cell>
          <cell r="BN1057">
            <v>41509</v>
          </cell>
          <cell r="BO1057">
            <v>41516</v>
          </cell>
          <cell r="BR1057" t="str">
            <v>x</v>
          </cell>
          <cell r="BS1057" t="str">
            <v>-</v>
          </cell>
          <cell r="BT1057" t="str">
            <v>-</v>
          </cell>
          <cell r="BU1057" t="str">
            <v>x</v>
          </cell>
          <cell r="BV1057" t="str">
            <v>x</v>
          </cell>
          <cell r="CB1057" t="str">
            <v>X</v>
          </cell>
          <cell r="CC1057">
            <v>1</v>
          </cell>
        </row>
        <row r="1058">
          <cell r="B1058" t="str">
            <v>A2101668-02-03</v>
          </cell>
          <cell r="C1058" t="str">
            <v>SAJ/Technimont</v>
          </cell>
          <cell r="D1058" t="str">
            <v>Kennedy</v>
          </cell>
          <cell r="E1058">
            <v>0</v>
          </cell>
          <cell r="F1058" t="str">
            <v>Boles</v>
          </cell>
          <cell r="H1058" t="str">
            <v>Christina</v>
          </cell>
          <cell r="I1058" t="str">
            <v>SNT39E-1001-REV1</v>
          </cell>
          <cell r="J1058" t="str">
            <v>31-PC-471A/B</v>
          </cell>
          <cell r="M1058">
            <v>2</v>
          </cell>
          <cell r="N1058" t="str">
            <v>LMV-322</v>
          </cell>
          <cell r="O1058">
            <v>446234.65</v>
          </cell>
          <cell r="Q1058" t="str">
            <v>CPX</v>
          </cell>
          <cell r="R1058" t="str">
            <v>PC</v>
          </cell>
          <cell r="S1058" t="str">
            <v>Y</v>
          </cell>
          <cell r="T1058" t="str">
            <v>N</v>
          </cell>
          <cell r="U1058">
            <v>40932</v>
          </cell>
          <cell r="V1058">
            <v>40950</v>
          </cell>
          <cell r="W1058">
            <v>41517</v>
          </cell>
          <cell r="X1058">
            <v>41517</v>
          </cell>
          <cell r="Y1058">
            <v>0</v>
          </cell>
          <cell r="Z1058">
            <v>40957</v>
          </cell>
          <cell r="AA1058">
            <v>40957</v>
          </cell>
          <cell r="AB1058">
            <v>40957</v>
          </cell>
          <cell r="AC1058">
            <v>41405</v>
          </cell>
          <cell r="AD1058">
            <v>41419</v>
          </cell>
          <cell r="AE1058">
            <v>41455</v>
          </cell>
          <cell r="AF1058">
            <v>41458</v>
          </cell>
          <cell r="AG1058">
            <v>41361</v>
          </cell>
          <cell r="AH1058">
            <v>41487</v>
          </cell>
          <cell r="AI1058" t="str">
            <v>-</v>
          </cell>
          <cell r="AJ1058">
            <v>363</v>
          </cell>
          <cell r="AK1058">
            <v>81</v>
          </cell>
          <cell r="AL1058">
            <v>40947</v>
          </cell>
          <cell r="AM1058">
            <v>40954</v>
          </cell>
          <cell r="AN1058" t="str">
            <v>-</v>
          </cell>
          <cell r="AO1058">
            <v>40961</v>
          </cell>
          <cell r="AP1058">
            <v>40953</v>
          </cell>
          <cell r="AQ1058">
            <v>41206</v>
          </cell>
          <cell r="AR1058">
            <v>41334</v>
          </cell>
          <cell r="AS1058">
            <v>41341</v>
          </cell>
          <cell r="AT1058" t="str">
            <v>Parks</v>
          </cell>
          <cell r="AV1058">
            <v>41341</v>
          </cell>
          <cell r="AX1058">
            <v>41359</v>
          </cell>
          <cell r="AY1058">
            <v>41547</v>
          </cell>
          <cell r="AZ1058">
            <v>597</v>
          </cell>
          <cell r="BA1058">
            <v>280</v>
          </cell>
          <cell r="BB1058" t="str">
            <v>On-Time/Early</v>
          </cell>
          <cell r="BC1058" t="str">
            <v>On-Time/Early</v>
          </cell>
          <cell r="BD1058" t="str">
            <v>EXW</v>
          </cell>
          <cell r="BE1058" t="str">
            <v>ARVADA</v>
          </cell>
          <cell r="BF1058" t="str">
            <v>India</v>
          </cell>
          <cell r="BH1058" t="str">
            <v>SI</v>
          </cell>
          <cell r="BJ1058">
            <v>40957</v>
          </cell>
          <cell r="BK1058">
            <v>40964</v>
          </cell>
          <cell r="BL1058">
            <v>40973</v>
          </cell>
          <cell r="BM1058">
            <v>40978</v>
          </cell>
          <cell r="BN1058">
            <v>41531</v>
          </cell>
          <cell r="BO1058">
            <v>41538</v>
          </cell>
          <cell r="BP1058" t="str">
            <v>X</v>
          </cell>
          <cell r="BQ1058" t="str">
            <v>X</v>
          </cell>
          <cell r="BR1058" t="str">
            <v>X</v>
          </cell>
          <cell r="BS1058" t="str">
            <v>X</v>
          </cell>
          <cell r="BT1058" t="str">
            <v>X</v>
          </cell>
          <cell r="BU1058">
            <v>41550</v>
          </cell>
          <cell r="BV1058">
            <v>41550</v>
          </cell>
          <cell r="BZ1058" t="str">
            <v>X</v>
          </cell>
          <cell r="CA1058" t="str">
            <v>X</v>
          </cell>
          <cell r="CC1058">
            <v>1</v>
          </cell>
          <cell r="CD1058" t="str">
            <v>owe $1,096,674</v>
          </cell>
        </row>
        <row r="1059">
          <cell r="B1059" t="str">
            <v>A2101668-04-05</v>
          </cell>
          <cell r="C1059" t="str">
            <v>SAJ/Technimont</v>
          </cell>
          <cell r="D1059" t="str">
            <v>Kennedy</v>
          </cell>
          <cell r="E1059">
            <v>0</v>
          </cell>
          <cell r="F1059" t="str">
            <v>Boles</v>
          </cell>
          <cell r="H1059" t="str">
            <v>Christina</v>
          </cell>
          <cell r="I1059" t="str">
            <v>SNT39E-1001-REV1</v>
          </cell>
          <cell r="J1059" t="str">
            <v>32-PC-471A/B</v>
          </cell>
          <cell r="M1059">
            <v>2</v>
          </cell>
          <cell r="N1059" t="str">
            <v>LMV-322</v>
          </cell>
          <cell r="O1059">
            <v>446234.63</v>
          </cell>
          <cell r="Q1059" t="str">
            <v>CPX</v>
          </cell>
          <cell r="R1059" t="str">
            <v>PC</v>
          </cell>
          <cell r="S1059" t="str">
            <v>Y</v>
          </cell>
          <cell r="T1059" t="str">
            <v>N</v>
          </cell>
          <cell r="U1059">
            <v>40932</v>
          </cell>
          <cell r="V1059">
            <v>40950</v>
          </cell>
          <cell r="W1059">
            <v>41517</v>
          </cell>
          <cell r="X1059">
            <v>41517</v>
          </cell>
          <cell r="Y1059">
            <v>0</v>
          </cell>
          <cell r="Z1059">
            <v>40957</v>
          </cell>
          <cell r="AA1059">
            <v>40957</v>
          </cell>
          <cell r="AB1059">
            <v>40957</v>
          </cell>
          <cell r="AC1059">
            <v>41405</v>
          </cell>
          <cell r="AD1059">
            <v>41419</v>
          </cell>
          <cell r="AE1059">
            <v>41455</v>
          </cell>
          <cell r="AF1059">
            <v>41458</v>
          </cell>
          <cell r="AG1059">
            <v>41361</v>
          </cell>
          <cell r="AH1059">
            <v>41487</v>
          </cell>
          <cell r="AI1059" t="str">
            <v>-</v>
          </cell>
          <cell r="AJ1059">
            <v>363</v>
          </cell>
          <cell r="AK1059">
            <v>81</v>
          </cell>
          <cell r="AL1059">
            <v>40947</v>
          </cell>
          <cell r="AM1059">
            <v>40954</v>
          </cell>
          <cell r="AN1059" t="str">
            <v>-</v>
          </cell>
          <cell r="AO1059">
            <v>40961</v>
          </cell>
          <cell r="AP1059">
            <v>40953</v>
          </cell>
          <cell r="AQ1059">
            <v>41206</v>
          </cell>
          <cell r="AR1059">
            <v>41334</v>
          </cell>
          <cell r="AT1059" t="str">
            <v>Parks</v>
          </cell>
          <cell r="AV1059">
            <v>41341</v>
          </cell>
          <cell r="AX1059">
            <v>41359</v>
          </cell>
          <cell r="AY1059">
            <v>41547</v>
          </cell>
          <cell r="AZ1059">
            <v>597</v>
          </cell>
          <cell r="BA1059">
            <v>280</v>
          </cell>
          <cell r="BB1059" t="str">
            <v>On-Time/Early</v>
          </cell>
          <cell r="BC1059" t="str">
            <v>On-Time/Early</v>
          </cell>
          <cell r="BD1059" t="str">
            <v>EXW</v>
          </cell>
          <cell r="BE1059" t="str">
            <v>ARVADA</v>
          </cell>
          <cell r="BF1059" t="str">
            <v>India</v>
          </cell>
          <cell r="BH1059" t="str">
            <v>SI</v>
          </cell>
          <cell r="BJ1059">
            <v>40957</v>
          </cell>
          <cell r="BK1059">
            <v>40964</v>
          </cell>
          <cell r="BL1059">
            <v>40973</v>
          </cell>
          <cell r="BM1059">
            <v>40978</v>
          </cell>
          <cell r="BN1059">
            <v>41531</v>
          </cell>
          <cell r="BO1059">
            <v>41538</v>
          </cell>
          <cell r="BP1059" t="str">
            <v>X</v>
          </cell>
          <cell r="BQ1059" t="str">
            <v>X</v>
          </cell>
          <cell r="BR1059" t="str">
            <v>X</v>
          </cell>
          <cell r="BS1059" t="str">
            <v>X</v>
          </cell>
          <cell r="BT1059" t="str">
            <v>X</v>
          </cell>
          <cell r="BU1059">
            <v>41550</v>
          </cell>
          <cell r="BV1059">
            <v>41550</v>
          </cell>
          <cell r="BZ1059" t="str">
            <v>X</v>
          </cell>
          <cell r="CA1059" t="str">
            <v>X</v>
          </cell>
          <cell r="CC1059">
            <v>1</v>
          </cell>
          <cell r="CD1059" t="str">
            <v>owe $1,096,674</v>
          </cell>
        </row>
        <row r="1060">
          <cell r="B1060" t="str">
            <v>A2101668-01</v>
          </cell>
          <cell r="C1060" t="str">
            <v>SAJ/Technimont</v>
          </cell>
          <cell r="D1060" t="str">
            <v>Kennedy</v>
          </cell>
          <cell r="E1060">
            <v>0</v>
          </cell>
          <cell r="F1060" t="str">
            <v>Boles</v>
          </cell>
          <cell r="H1060" t="str">
            <v>Christina</v>
          </cell>
          <cell r="I1060" t="str">
            <v>SNT39E-1001-REV1</v>
          </cell>
          <cell r="J1060" t="str">
            <v>30-PC-942</v>
          </cell>
          <cell r="M1060">
            <v>1</v>
          </cell>
          <cell r="N1060" t="str">
            <v>LMV-322</v>
          </cell>
          <cell r="O1060">
            <v>255864.32000000001</v>
          </cell>
          <cell r="Q1060" t="str">
            <v>CPX</v>
          </cell>
          <cell r="R1060" t="str">
            <v>PC</v>
          </cell>
          <cell r="S1060" t="str">
            <v>Y</v>
          </cell>
          <cell r="T1060" t="str">
            <v>N</v>
          </cell>
          <cell r="U1060">
            <v>40932</v>
          </cell>
          <cell r="V1060">
            <v>40950</v>
          </cell>
          <cell r="W1060">
            <v>41517</v>
          </cell>
          <cell r="X1060">
            <v>41517</v>
          </cell>
          <cell r="Y1060">
            <v>0</v>
          </cell>
          <cell r="Z1060">
            <v>40957</v>
          </cell>
          <cell r="AA1060">
            <v>40957</v>
          </cell>
          <cell r="AB1060">
            <v>40957</v>
          </cell>
          <cell r="AC1060">
            <v>41405</v>
          </cell>
          <cell r="AD1060">
            <v>41419</v>
          </cell>
          <cell r="AE1060">
            <v>41455</v>
          </cell>
          <cell r="AF1060">
            <v>41458</v>
          </cell>
          <cell r="AG1060">
            <v>41361</v>
          </cell>
          <cell r="AH1060">
            <v>41487</v>
          </cell>
          <cell r="AI1060" t="str">
            <v>-</v>
          </cell>
          <cell r="AJ1060">
            <v>363</v>
          </cell>
          <cell r="AK1060">
            <v>81</v>
          </cell>
          <cell r="AL1060">
            <v>40947</v>
          </cell>
          <cell r="AM1060">
            <v>40954</v>
          </cell>
          <cell r="AN1060" t="str">
            <v>-</v>
          </cell>
          <cell r="AO1060">
            <v>40961</v>
          </cell>
          <cell r="AP1060">
            <v>40953</v>
          </cell>
          <cell r="AQ1060">
            <v>41206</v>
          </cell>
          <cell r="AR1060">
            <v>41334</v>
          </cell>
          <cell r="AS1060">
            <v>41340</v>
          </cell>
          <cell r="AT1060" t="str">
            <v>Parks</v>
          </cell>
          <cell r="AV1060">
            <v>41341</v>
          </cell>
          <cell r="AX1060">
            <v>41360</v>
          </cell>
          <cell r="AY1060">
            <v>41547</v>
          </cell>
          <cell r="AZ1060">
            <v>597</v>
          </cell>
          <cell r="BA1060">
            <v>280</v>
          </cell>
          <cell r="BB1060" t="str">
            <v>On-Time/Early</v>
          </cell>
          <cell r="BC1060" t="str">
            <v>On-Time/Early</v>
          </cell>
          <cell r="BD1060" t="str">
            <v>EXW</v>
          </cell>
          <cell r="BE1060" t="str">
            <v>ARVADA</v>
          </cell>
          <cell r="BF1060" t="str">
            <v>India</v>
          </cell>
          <cell r="BH1060" t="str">
            <v>SI</v>
          </cell>
          <cell r="BJ1060">
            <v>40957</v>
          </cell>
          <cell r="BK1060">
            <v>40964</v>
          </cell>
          <cell r="BL1060">
            <v>40973</v>
          </cell>
          <cell r="BM1060">
            <v>40978</v>
          </cell>
          <cell r="BN1060">
            <v>41531</v>
          </cell>
          <cell r="BO1060">
            <v>41538</v>
          </cell>
          <cell r="BP1060" t="str">
            <v>X</v>
          </cell>
          <cell r="BQ1060" t="str">
            <v>X</v>
          </cell>
          <cell r="BR1060" t="str">
            <v>X</v>
          </cell>
          <cell r="BS1060" t="str">
            <v>X</v>
          </cell>
          <cell r="BT1060" t="str">
            <v>X</v>
          </cell>
          <cell r="BU1060">
            <v>41550</v>
          </cell>
          <cell r="BV1060">
            <v>41550</v>
          </cell>
          <cell r="BZ1060" t="str">
            <v>X</v>
          </cell>
          <cell r="CA1060" t="str">
            <v>X</v>
          </cell>
          <cell r="CB1060" t="str">
            <v>X</v>
          </cell>
          <cell r="CC1060">
            <v>1</v>
          </cell>
          <cell r="CD1060">
            <v>0</v>
          </cell>
        </row>
        <row r="1061">
          <cell r="B1061" t="str">
            <v>A2285500-01-02</v>
          </cell>
          <cell r="C1061" t="str">
            <v>Delek Refining Ltd.</v>
          </cell>
          <cell r="D1061" t="str">
            <v>Kennedy</v>
          </cell>
          <cell r="E1061">
            <v>0</v>
          </cell>
          <cell r="F1061" t="str">
            <v>Miller</v>
          </cell>
          <cell r="G1061" t="str">
            <v>-</v>
          </cell>
          <cell r="H1061" t="str">
            <v>Kursten</v>
          </cell>
          <cell r="I1061" t="str">
            <v>044400-0000-000</v>
          </cell>
          <cell r="J1061" t="str">
            <v>86-J-119A/B</v>
          </cell>
          <cell r="K1061">
            <v>118855</v>
          </cell>
          <cell r="M1061">
            <v>2</v>
          </cell>
          <cell r="N1061" t="str">
            <v>LMV806</v>
          </cell>
          <cell r="O1061">
            <v>39580</v>
          </cell>
          <cell r="P1061" t="str">
            <v>-</v>
          </cell>
          <cell r="Q1061" t="str">
            <v>FLT</v>
          </cell>
          <cell r="R1061" t="str">
            <v>PA</v>
          </cell>
          <cell r="S1061" t="str">
            <v>N</v>
          </cell>
          <cell r="T1061" t="str">
            <v>N</v>
          </cell>
          <cell r="U1061">
            <v>41418</v>
          </cell>
          <cell r="V1061">
            <v>41422</v>
          </cell>
          <cell r="W1061">
            <v>41506</v>
          </cell>
          <cell r="X1061">
            <v>41506</v>
          </cell>
          <cell r="Y1061">
            <v>41422</v>
          </cell>
          <cell r="Z1061">
            <v>41429</v>
          </cell>
          <cell r="AA1061">
            <v>41429</v>
          </cell>
          <cell r="AB1061">
            <v>41429</v>
          </cell>
          <cell r="AC1061">
            <v>41394</v>
          </cell>
          <cell r="AD1061">
            <v>41408</v>
          </cell>
          <cell r="AE1061">
            <v>41457</v>
          </cell>
          <cell r="AF1061">
            <v>41460</v>
          </cell>
          <cell r="AH1061">
            <v>41476</v>
          </cell>
          <cell r="AI1061" t="str">
            <v>-</v>
          </cell>
          <cell r="AJ1061">
            <v>29</v>
          </cell>
          <cell r="AK1061">
            <v>12</v>
          </cell>
          <cell r="AL1061">
            <v>41422</v>
          </cell>
          <cell r="AP1061">
            <v>41422</v>
          </cell>
          <cell r="AR1061">
            <v>41431</v>
          </cell>
          <cell r="AS1061">
            <v>41436</v>
          </cell>
          <cell r="AT1061" t="str">
            <v>Wareham</v>
          </cell>
          <cell r="AV1061">
            <v>41436</v>
          </cell>
          <cell r="AX1061">
            <v>41444</v>
          </cell>
          <cell r="AY1061">
            <v>41494</v>
          </cell>
          <cell r="BA1061">
            <v>11</v>
          </cell>
          <cell r="BB1061" t="str">
            <v>On-Time/Early</v>
          </cell>
          <cell r="BC1061" t="str">
            <v/>
          </cell>
          <cell r="BD1061" t="str">
            <v>FCA</v>
          </cell>
          <cell r="BE1061" t="str">
            <v>Arvada</v>
          </cell>
          <cell r="BF1061" t="str">
            <v>USA</v>
          </cell>
          <cell r="BH1061" t="str">
            <v>DI</v>
          </cell>
          <cell r="BJ1061">
            <v>41429</v>
          </cell>
          <cell r="BK1061">
            <v>41436</v>
          </cell>
          <cell r="BL1061">
            <v>41436</v>
          </cell>
          <cell r="BM1061">
            <v>41450</v>
          </cell>
          <cell r="BN1061">
            <v>41520</v>
          </cell>
          <cell r="BO1061">
            <v>41527</v>
          </cell>
          <cell r="BP1061" t="str">
            <v>-</v>
          </cell>
          <cell r="BQ1061" t="str">
            <v>-</v>
          </cell>
          <cell r="BR1061" t="str">
            <v>x</v>
          </cell>
          <cell r="BS1061" t="str">
            <v>-</v>
          </cell>
          <cell r="BT1061" t="str">
            <v>-</v>
          </cell>
          <cell r="BU1061" t="str">
            <v>x</v>
          </cell>
          <cell r="BV1061" t="str">
            <v>x</v>
          </cell>
          <cell r="BZ1061" t="str">
            <v>-</v>
          </cell>
          <cell r="CA1061" t="str">
            <v>-</v>
          </cell>
          <cell r="CB1061" t="str">
            <v>X</v>
          </cell>
          <cell r="CC1061">
            <v>1</v>
          </cell>
          <cell r="CD1061">
            <v>0</v>
          </cell>
        </row>
        <row r="1062">
          <cell r="B1062" t="str">
            <v>2274737 (95415795-96-CONV2013</v>
          </cell>
          <cell r="C1062" t="str">
            <v>Jacobs / Methanex Conv</v>
          </cell>
          <cell r="D1062" t="str">
            <v>Mckechnie</v>
          </cell>
          <cell r="E1062">
            <v>0</v>
          </cell>
          <cell r="F1062" t="str">
            <v>-</v>
          </cell>
          <cell r="H1062" t="str">
            <v>Kursten</v>
          </cell>
          <cell r="I1062" t="str">
            <v>07OK6065-BB075163 REV 1</v>
          </cell>
          <cell r="J1062" t="str">
            <v>P-405A/B</v>
          </cell>
          <cell r="M1062">
            <v>2</v>
          </cell>
          <cell r="N1062" t="str">
            <v>CONV</v>
          </cell>
          <cell r="O1062">
            <v>145322.62</v>
          </cell>
          <cell r="P1062" t="str">
            <v>-</v>
          </cell>
          <cell r="Q1062" t="str">
            <v>FLT</v>
          </cell>
          <cell r="R1062" t="str">
            <v>P8</v>
          </cell>
          <cell r="S1062" t="str">
            <v>N</v>
          </cell>
          <cell r="T1062" t="str">
            <v>N</v>
          </cell>
          <cell r="U1062">
            <v>41393</v>
          </cell>
          <cell r="V1062">
            <v>41393</v>
          </cell>
          <cell r="W1062">
            <v>41593</v>
          </cell>
          <cell r="X1062">
            <v>41631</v>
          </cell>
          <cell r="Y1062">
            <v>41393</v>
          </cell>
          <cell r="Z1062">
            <v>41400</v>
          </cell>
          <cell r="AA1062">
            <v>41400</v>
          </cell>
          <cell r="AB1062">
            <v>41397</v>
          </cell>
          <cell r="AC1062">
            <v>41631</v>
          </cell>
          <cell r="AD1062">
            <v>41631</v>
          </cell>
          <cell r="AE1062">
            <v>41458</v>
          </cell>
          <cell r="AF1062">
            <v>41460</v>
          </cell>
          <cell r="AH1062">
            <v>41601</v>
          </cell>
          <cell r="AI1062" t="str">
            <v>-</v>
          </cell>
          <cell r="AJ1062">
            <v>50</v>
          </cell>
          <cell r="AK1062">
            <v>34</v>
          </cell>
          <cell r="AL1062">
            <v>41393</v>
          </cell>
          <cell r="AM1062" t="str">
            <v>-</v>
          </cell>
          <cell r="AN1062" t="str">
            <v>-</v>
          </cell>
          <cell r="AO1062" t="str">
            <v>-</v>
          </cell>
          <cell r="AP1062" t="str">
            <v>-</v>
          </cell>
          <cell r="AQ1062">
            <v>0</v>
          </cell>
          <cell r="AR1062">
            <v>41403</v>
          </cell>
          <cell r="AS1062">
            <v>41404</v>
          </cell>
          <cell r="AT1062" t="str">
            <v>Parks</v>
          </cell>
          <cell r="AV1062">
            <v>41410</v>
          </cell>
          <cell r="AW1062" t="str">
            <v>-</v>
          </cell>
          <cell r="AX1062">
            <v>41417</v>
          </cell>
          <cell r="AY1062">
            <v>41666</v>
          </cell>
          <cell r="AZ1062">
            <v>273</v>
          </cell>
          <cell r="BA1062">
            <v>14</v>
          </cell>
          <cell r="BB1062" t="str">
            <v>On-Time/Early</v>
          </cell>
          <cell r="BC1062" t="str">
            <v/>
          </cell>
          <cell r="BJ1062">
            <v>41400</v>
          </cell>
          <cell r="BK1062">
            <v>41407</v>
          </cell>
          <cell r="BL1062">
            <v>41399</v>
          </cell>
          <cell r="BM1062">
            <v>41421</v>
          </cell>
          <cell r="BN1062">
            <v>41645</v>
          </cell>
          <cell r="BO1062">
            <v>41652</v>
          </cell>
          <cell r="BP1062" t="str">
            <v>-</v>
          </cell>
          <cell r="BQ1062" t="str">
            <v>-</v>
          </cell>
          <cell r="BR1062" t="str">
            <v>-</v>
          </cell>
          <cell r="BS1062" t="str">
            <v>-</v>
          </cell>
          <cell r="BT1062" t="str">
            <v>-</v>
          </cell>
          <cell r="BU1062" t="str">
            <v>-</v>
          </cell>
          <cell r="BV1062" t="str">
            <v>-</v>
          </cell>
          <cell r="BZ1062" t="str">
            <v>-</v>
          </cell>
          <cell r="CA1062" t="str">
            <v>-</v>
          </cell>
          <cell r="CB1062" t="str">
            <v>X</v>
          </cell>
          <cell r="CC1062">
            <v>0</v>
          </cell>
          <cell r="CD1062" t="str">
            <v>Order supposed to ship end of January/ early Feb.</v>
          </cell>
        </row>
        <row r="1063">
          <cell r="B1063" t="str">
            <v>A2292756-01</v>
          </cell>
          <cell r="C1063" t="str">
            <v>Emory Wilson / Rock Tenn</v>
          </cell>
          <cell r="D1063" t="str">
            <v>Wareham</v>
          </cell>
          <cell r="E1063">
            <v>0</v>
          </cell>
          <cell r="F1063" t="str">
            <v>Miller</v>
          </cell>
          <cell r="G1063" t="str">
            <v>-</v>
          </cell>
          <cell r="H1063" t="str">
            <v>Pam</v>
          </cell>
          <cell r="I1063" t="str">
            <v>24805-56714</v>
          </cell>
          <cell r="J1063" t="str">
            <v>2040-568</v>
          </cell>
          <cell r="K1063">
            <v>113818</v>
          </cell>
          <cell r="M1063">
            <v>1</v>
          </cell>
          <cell r="N1063" t="str">
            <v>LMV311Z</v>
          </cell>
          <cell r="O1063">
            <v>46608.9</v>
          </cell>
          <cell r="P1063" t="str">
            <v>-</v>
          </cell>
          <cell r="Q1063" t="str">
            <v>FLT</v>
          </cell>
          <cell r="R1063" t="str">
            <v>PA</v>
          </cell>
          <cell r="S1063" t="str">
            <v>N</v>
          </cell>
          <cell r="T1063" t="str">
            <v>N</v>
          </cell>
          <cell r="U1063">
            <v>41437</v>
          </cell>
          <cell r="V1063">
            <v>41438</v>
          </cell>
          <cell r="W1063">
            <v>41508</v>
          </cell>
          <cell r="X1063">
            <v>41508</v>
          </cell>
          <cell r="Y1063">
            <v>41437</v>
          </cell>
          <cell r="Z1063">
            <v>41445</v>
          </cell>
          <cell r="AA1063">
            <v>41445</v>
          </cell>
          <cell r="AB1063">
            <v>41445</v>
          </cell>
          <cell r="AC1063">
            <v>41396</v>
          </cell>
          <cell r="AD1063">
            <v>41410</v>
          </cell>
          <cell r="AE1063">
            <v>41460</v>
          </cell>
          <cell r="AF1063">
            <v>41463</v>
          </cell>
          <cell r="AH1063">
            <v>41478</v>
          </cell>
          <cell r="AI1063" t="str">
            <v>-</v>
          </cell>
          <cell r="AJ1063">
            <v>18</v>
          </cell>
          <cell r="AK1063">
            <v>10</v>
          </cell>
          <cell r="AL1063">
            <v>41437</v>
          </cell>
          <cell r="AM1063" t="str">
            <v>-</v>
          </cell>
          <cell r="AN1063" t="str">
            <v>-</v>
          </cell>
          <cell r="AO1063">
            <v>41449</v>
          </cell>
          <cell r="AP1063">
            <v>41438</v>
          </cell>
          <cell r="AQ1063" t="str">
            <v>X</v>
          </cell>
          <cell r="AR1063">
            <v>41453</v>
          </cell>
          <cell r="AS1063">
            <v>41453</v>
          </cell>
          <cell r="AT1063" t="str">
            <v>Boening</v>
          </cell>
          <cell r="AV1063">
            <v>41456</v>
          </cell>
          <cell r="AX1063">
            <v>41458</v>
          </cell>
          <cell r="AY1063">
            <v>41502</v>
          </cell>
          <cell r="BA1063">
            <v>13</v>
          </cell>
          <cell r="BB1063" t="str">
            <v>On-Time/Early</v>
          </cell>
          <cell r="BC1063" t="str">
            <v>Late</v>
          </cell>
          <cell r="BD1063" t="str">
            <v>FCA</v>
          </cell>
          <cell r="BE1063" t="str">
            <v>Arvada</v>
          </cell>
          <cell r="BF1063" t="str">
            <v>USA</v>
          </cell>
          <cell r="BH1063" t="str">
            <v>DI</v>
          </cell>
          <cell r="BJ1063">
            <v>41445</v>
          </cell>
          <cell r="BK1063">
            <v>41452</v>
          </cell>
          <cell r="BL1063">
            <v>41452</v>
          </cell>
          <cell r="BM1063">
            <v>41466</v>
          </cell>
          <cell r="BN1063">
            <v>41522</v>
          </cell>
          <cell r="BO1063">
            <v>41529</v>
          </cell>
          <cell r="BP1063" t="str">
            <v>-</v>
          </cell>
          <cell r="BQ1063" t="str">
            <v>-</v>
          </cell>
          <cell r="BR1063" t="str">
            <v>-</v>
          </cell>
          <cell r="BS1063" t="str">
            <v>-</v>
          </cell>
          <cell r="BT1063" t="str">
            <v>-</v>
          </cell>
          <cell r="BU1063">
            <v>41516</v>
          </cell>
          <cell r="BV1063" t="str">
            <v>X</v>
          </cell>
          <cell r="BZ1063" t="str">
            <v>-</v>
          </cell>
          <cell r="CA1063" t="str">
            <v>-</v>
          </cell>
          <cell r="CB1063" t="str">
            <v>X</v>
          </cell>
          <cell r="CC1063">
            <v>1</v>
          </cell>
          <cell r="CD1063">
            <v>0</v>
          </cell>
        </row>
        <row r="1064">
          <cell r="B1064" t="str">
            <v>A2288263-01</v>
          </cell>
          <cell r="C1064" t="str">
            <v>Chevron</v>
          </cell>
          <cell r="D1064" t="str">
            <v>Kennedy</v>
          </cell>
          <cell r="E1064">
            <v>0</v>
          </cell>
          <cell r="F1064" t="str">
            <v>Miller</v>
          </cell>
          <cell r="G1064" t="str">
            <v>-</v>
          </cell>
          <cell r="H1064" t="str">
            <v>Madeleine</v>
          </cell>
          <cell r="I1064" t="str">
            <v>0010201620</v>
          </cell>
          <cell r="J1064" t="str">
            <v>P-1614</v>
          </cell>
          <cell r="K1064">
            <v>105377</v>
          </cell>
          <cell r="M1064">
            <v>1</v>
          </cell>
          <cell r="N1064" t="str">
            <v>LMV801</v>
          </cell>
          <cell r="O1064">
            <v>27431</v>
          </cell>
          <cell r="P1064" t="str">
            <v>-</v>
          </cell>
          <cell r="Q1064" t="str">
            <v>FLT</v>
          </cell>
          <cell r="R1064" t="str">
            <v>PA</v>
          </cell>
          <cell r="S1064" t="str">
            <v>N</v>
          </cell>
          <cell r="T1064" t="str">
            <v>N</v>
          </cell>
          <cell r="U1064">
            <v>41428</v>
          </cell>
          <cell r="V1064">
            <v>41428</v>
          </cell>
          <cell r="W1064">
            <v>41508</v>
          </cell>
          <cell r="X1064">
            <v>41508</v>
          </cell>
          <cell r="Y1064">
            <v>41428</v>
          </cell>
          <cell r="Z1064">
            <v>41435</v>
          </cell>
          <cell r="AA1064">
            <v>41435</v>
          </cell>
          <cell r="AB1064">
            <v>41435</v>
          </cell>
          <cell r="AC1064">
            <v>41396</v>
          </cell>
          <cell r="AD1064">
            <v>41410</v>
          </cell>
          <cell r="AE1064">
            <v>41460</v>
          </cell>
          <cell r="AF1064">
            <v>41463</v>
          </cell>
          <cell r="AH1064">
            <v>41478</v>
          </cell>
          <cell r="AI1064" t="str">
            <v>-</v>
          </cell>
          <cell r="AJ1064">
            <v>26</v>
          </cell>
          <cell r="AK1064">
            <v>11.428571428571429</v>
          </cell>
          <cell r="AL1064">
            <v>41428</v>
          </cell>
          <cell r="AM1064">
            <v>41431</v>
          </cell>
          <cell r="AN1064">
            <v>41431</v>
          </cell>
          <cell r="AO1064">
            <v>41432</v>
          </cell>
          <cell r="AP1064">
            <v>41428</v>
          </cell>
          <cell r="AR1064">
            <v>41438</v>
          </cell>
          <cell r="AS1064">
            <v>41451</v>
          </cell>
          <cell r="AT1064" t="str">
            <v>Wareham</v>
          </cell>
          <cell r="AV1064">
            <v>41451</v>
          </cell>
          <cell r="AW1064" t="str">
            <v>-</v>
          </cell>
          <cell r="AX1064">
            <v>41460</v>
          </cell>
          <cell r="AY1064">
            <v>41507</v>
          </cell>
          <cell r="BA1064">
            <v>18</v>
          </cell>
          <cell r="BB1064" t="str">
            <v>On-Time/Early</v>
          </cell>
          <cell r="BC1064" t="str">
            <v/>
          </cell>
          <cell r="BD1064" t="str">
            <v>EXW</v>
          </cell>
          <cell r="BE1064" t="str">
            <v>ARVADA</v>
          </cell>
          <cell r="BF1064" t="str">
            <v>USA</v>
          </cell>
          <cell r="BH1064" t="str">
            <v>DK</v>
          </cell>
          <cell r="BJ1064">
            <v>41435</v>
          </cell>
          <cell r="BK1064">
            <v>41442</v>
          </cell>
          <cell r="BL1064">
            <v>41442</v>
          </cell>
          <cell r="BM1064">
            <v>41456</v>
          </cell>
          <cell r="BN1064">
            <v>41522</v>
          </cell>
          <cell r="BO1064">
            <v>41529</v>
          </cell>
          <cell r="BP1064" t="str">
            <v>-</v>
          </cell>
          <cell r="BQ1064" t="str">
            <v>-</v>
          </cell>
          <cell r="BR1064" t="str">
            <v>-</v>
          </cell>
          <cell r="BS1064" t="str">
            <v>-</v>
          </cell>
          <cell r="BT1064" t="str">
            <v>-</v>
          </cell>
          <cell r="BU1064">
            <v>41515</v>
          </cell>
          <cell r="BV1064">
            <v>41515</v>
          </cell>
          <cell r="BZ1064" t="str">
            <v>-</v>
          </cell>
          <cell r="CA1064" t="str">
            <v>-</v>
          </cell>
          <cell r="CB1064" t="str">
            <v>x</v>
          </cell>
          <cell r="CC1064">
            <v>1</v>
          </cell>
          <cell r="CD1064">
            <v>0</v>
          </cell>
        </row>
        <row r="1065">
          <cell r="B1065" t="str">
            <v>A2262999-01-02</v>
          </cell>
          <cell r="C1065" t="str">
            <v>Engineering India / Indian Oil</v>
          </cell>
          <cell r="D1065" t="str">
            <v>Setelin</v>
          </cell>
          <cell r="E1065">
            <v>0</v>
          </cell>
          <cell r="H1065" t="str">
            <v>Shara</v>
          </cell>
          <cell r="I1065" t="str">
            <v>A308/5070/1029/PO-1006</v>
          </cell>
          <cell r="J1065" t="str">
            <v>32-P-401 A/B</v>
          </cell>
          <cell r="M1065">
            <v>2</v>
          </cell>
          <cell r="N1065" t="str">
            <v>LMV322</v>
          </cell>
          <cell r="O1065">
            <v>351500</v>
          </cell>
          <cell r="P1065" t="str">
            <v>PP/LC</v>
          </cell>
          <cell r="Q1065" t="str">
            <v>MCPX</v>
          </cell>
          <cell r="R1065" t="str">
            <v>PD</v>
          </cell>
          <cell r="S1065" t="str">
            <v>Y</v>
          </cell>
          <cell r="T1065" t="str">
            <v>N</v>
          </cell>
          <cell r="U1065">
            <v>41361</v>
          </cell>
          <cell r="V1065">
            <v>41361</v>
          </cell>
          <cell r="W1065">
            <v>41551</v>
          </cell>
          <cell r="X1065">
            <v>41551</v>
          </cell>
          <cell r="Y1065">
            <v>41361</v>
          </cell>
          <cell r="Z1065">
            <v>41368</v>
          </cell>
          <cell r="AA1065">
            <v>41368</v>
          </cell>
          <cell r="AB1065">
            <v>41368</v>
          </cell>
          <cell r="AC1065">
            <v>41439</v>
          </cell>
          <cell r="AD1065">
            <v>41453</v>
          </cell>
          <cell r="AE1065">
            <v>41459</v>
          </cell>
          <cell r="AF1065">
            <v>41463</v>
          </cell>
          <cell r="AH1065">
            <v>41521</v>
          </cell>
          <cell r="AI1065" t="str">
            <v>-</v>
          </cell>
          <cell r="AJ1065">
            <v>73</v>
          </cell>
          <cell r="AK1065">
            <v>27.142857142857142</v>
          </cell>
          <cell r="AL1065">
            <v>41360</v>
          </cell>
          <cell r="AM1065">
            <v>41388</v>
          </cell>
          <cell r="AN1065">
            <v>41388</v>
          </cell>
          <cell r="AO1065">
            <v>41396</v>
          </cell>
          <cell r="AP1065">
            <v>41361</v>
          </cell>
          <cell r="AQ1065">
            <v>41465</v>
          </cell>
          <cell r="AR1065">
            <v>41477</v>
          </cell>
          <cell r="AT1065" t="str">
            <v>-</v>
          </cell>
          <cell r="AU1065" t="str">
            <v>Darcy</v>
          </cell>
          <cell r="AV1065">
            <v>41487</v>
          </cell>
          <cell r="AW1065" t="str">
            <v>-</v>
          </cell>
          <cell r="AX1065">
            <v>41500</v>
          </cell>
          <cell r="AY1065">
            <v>41561</v>
          </cell>
          <cell r="BA1065">
            <v>91</v>
          </cell>
          <cell r="BB1065" t="str">
            <v>Late</v>
          </cell>
          <cell r="BC1065" t="str">
            <v>Late</v>
          </cell>
          <cell r="BD1065" t="str">
            <v>FOB</v>
          </cell>
          <cell r="BE1065" t="str">
            <v>US SEAPORT CA</v>
          </cell>
          <cell r="BF1065" t="str">
            <v>INDIA</v>
          </cell>
          <cell r="BJ1065">
            <v>41368</v>
          </cell>
          <cell r="BK1065">
            <v>41375</v>
          </cell>
          <cell r="BL1065">
            <v>41380</v>
          </cell>
          <cell r="BM1065">
            <v>41389</v>
          </cell>
          <cell r="BN1065">
            <v>41565</v>
          </cell>
          <cell r="BO1065">
            <v>41572</v>
          </cell>
          <cell r="BP1065" t="str">
            <v>X</v>
          </cell>
          <cell r="BQ1065" t="str">
            <v>X</v>
          </cell>
          <cell r="BR1065">
            <v>41487</v>
          </cell>
          <cell r="BS1065">
            <v>41404</v>
          </cell>
          <cell r="BT1065">
            <v>0</v>
          </cell>
          <cell r="BU1065">
            <v>41948</v>
          </cell>
          <cell r="BV1065">
            <v>224</v>
          </cell>
          <cell r="BZ1065">
            <v>0</v>
          </cell>
          <cell r="CA1065">
            <v>41424</v>
          </cell>
          <cell r="CC1065">
            <v>1</v>
          </cell>
          <cell r="CD1065">
            <v>0</v>
          </cell>
        </row>
        <row r="1066">
          <cell r="B1066" t="str">
            <v>A2254017-03-06</v>
          </cell>
          <cell r="C1066" t="str">
            <v>Linde / Oneok</v>
          </cell>
          <cell r="D1066" t="str">
            <v>Boening</v>
          </cell>
          <cell r="F1066" t="str">
            <v>Miller</v>
          </cell>
          <cell r="G1066" t="str">
            <v>-</v>
          </cell>
          <cell r="H1066" t="str">
            <v>Audrey</v>
          </cell>
          <cell r="I1066" t="str">
            <v>005 2P0830</v>
          </cell>
          <cell r="J1066" t="str">
            <v>3-PM-25 A/B/C/D</v>
          </cell>
          <cell r="M1066">
            <v>4</v>
          </cell>
          <cell r="N1066" t="str">
            <v>LMV311</v>
          </cell>
          <cell r="O1066">
            <v>389340</v>
          </cell>
          <cell r="P1066" t="str">
            <v>PP</v>
          </cell>
          <cell r="Q1066" t="str">
            <v>MCPX</v>
          </cell>
          <cell r="R1066" t="str">
            <v>PC</v>
          </cell>
          <cell r="S1066" t="str">
            <v>Y</v>
          </cell>
          <cell r="T1066" t="str">
            <v>N</v>
          </cell>
          <cell r="U1066">
            <v>41339</v>
          </cell>
          <cell r="V1066">
            <v>41340</v>
          </cell>
          <cell r="W1066">
            <v>41537</v>
          </cell>
          <cell r="X1066">
            <v>41512</v>
          </cell>
          <cell r="Y1066">
            <v>41339</v>
          </cell>
          <cell r="Z1066">
            <v>41347</v>
          </cell>
          <cell r="AA1066">
            <v>41347</v>
          </cell>
          <cell r="AB1066">
            <v>41347</v>
          </cell>
          <cell r="AC1066">
            <v>41400</v>
          </cell>
          <cell r="AD1066">
            <v>41414</v>
          </cell>
          <cell r="AE1066">
            <v>41461</v>
          </cell>
          <cell r="AF1066">
            <v>41464</v>
          </cell>
          <cell r="AH1066">
            <v>41482</v>
          </cell>
          <cell r="AI1066" t="str">
            <v>-</v>
          </cell>
          <cell r="AJ1066">
            <v>89</v>
          </cell>
          <cell r="AK1066">
            <v>24.571428571428573</v>
          </cell>
          <cell r="AL1066">
            <v>41339</v>
          </cell>
          <cell r="AN1066">
            <v>0</v>
          </cell>
          <cell r="AP1066">
            <v>41340</v>
          </cell>
          <cell r="AQ1066" t="str">
            <v>X</v>
          </cell>
          <cell r="AR1066" t="str">
            <v>-</v>
          </cell>
          <cell r="AS1066" t="str">
            <v>-</v>
          </cell>
          <cell r="AT1066" t="str">
            <v>-</v>
          </cell>
          <cell r="AV1066">
            <v>41390</v>
          </cell>
          <cell r="AX1066">
            <v>41401</v>
          </cell>
          <cell r="AY1066">
            <v>41509</v>
          </cell>
          <cell r="AZ1066">
            <v>169</v>
          </cell>
          <cell r="BA1066">
            <v>37</v>
          </cell>
          <cell r="BB1066" t="str">
            <v>On-Time/Early</v>
          </cell>
          <cell r="BC1066" t="str">
            <v>Late</v>
          </cell>
          <cell r="BD1066" t="str">
            <v>FCA</v>
          </cell>
          <cell r="BE1066" t="str">
            <v>Arvada</v>
          </cell>
          <cell r="BF1066" t="str">
            <v>USA</v>
          </cell>
          <cell r="BH1066" t="str">
            <v>DI</v>
          </cell>
          <cell r="BJ1066">
            <v>41347</v>
          </cell>
          <cell r="BK1066">
            <v>41354</v>
          </cell>
          <cell r="BL1066">
            <v>41363</v>
          </cell>
          <cell r="BM1066">
            <v>41368</v>
          </cell>
          <cell r="BN1066">
            <v>41526</v>
          </cell>
          <cell r="BO1066">
            <v>41533</v>
          </cell>
          <cell r="BP1066" t="str">
            <v>-</v>
          </cell>
          <cell r="BQ1066">
            <v>41355</v>
          </cell>
          <cell r="BR1066">
            <v>41390</v>
          </cell>
          <cell r="BS1066">
            <v>41390</v>
          </cell>
          <cell r="BT1066" t="str">
            <v>-</v>
          </cell>
          <cell r="BU1066">
            <v>41522</v>
          </cell>
          <cell r="BV1066">
            <v>41530</v>
          </cell>
          <cell r="BZ1066">
            <v>41485</v>
          </cell>
          <cell r="CA1066">
            <v>41396</v>
          </cell>
          <cell r="CB1066" t="str">
            <v>x</v>
          </cell>
          <cell r="CC1066">
            <v>1</v>
          </cell>
          <cell r="CD1066">
            <v>0</v>
          </cell>
        </row>
        <row r="1067">
          <cell r="B1067" t="str">
            <v>A2254017-07-08</v>
          </cell>
          <cell r="C1067" t="str">
            <v>Linde / Oneok</v>
          </cell>
          <cell r="D1067" t="str">
            <v>Boening</v>
          </cell>
          <cell r="F1067" t="str">
            <v>Miller</v>
          </cell>
          <cell r="G1067" t="str">
            <v>-</v>
          </cell>
          <cell r="H1067" t="str">
            <v>Audrey</v>
          </cell>
          <cell r="I1067" t="str">
            <v>005 2P0830</v>
          </cell>
          <cell r="J1067" t="str">
            <v>3-PM-75 A/B</v>
          </cell>
          <cell r="M1067">
            <v>2</v>
          </cell>
          <cell r="N1067" t="str">
            <v>LMV806</v>
          </cell>
          <cell r="O1067">
            <v>80384</v>
          </cell>
          <cell r="P1067" t="str">
            <v>PP</v>
          </cell>
          <cell r="Q1067" t="str">
            <v>MCPX</v>
          </cell>
          <cell r="R1067" t="str">
            <v>PC</v>
          </cell>
          <cell r="S1067" t="str">
            <v>Y</v>
          </cell>
          <cell r="T1067" t="str">
            <v>N</v>
          </cell>
          <cell r="U1067">
            <v>41339</v>
          </cell>
          <cell r="V1067">
            <v>41340</v>
          </cell>
          <cell r="W1067">
            <v>41537</v>
          </cell>
          <cell r="X1067">
            <v>41512</v>
          </cell>
          <cell r="Y1067">
            <v>41339</v>
          </cell>
          <cell r="Z1067">
            <v>41347</v>
          </cell>
          <cell r="AA1067">
            <v>41347</v>
          </cell>
          <cell r="AB1067">
            <v>41347</v>
          </cell>
          <cell r="AC1067">
            <v>41400</v>
          </cell>
          <cell r="AD1067">
            <v>41414</v>
          </cell>
          <cell r="AE1067">
            <v>41461</v>
          </cell>
          <cell r="AF1067">
            <v>41464</v>
          </cell>
          <cell r="AH1067">
            <v>41482</v>
          </cell>
          <cell r="AI1067" t="str">
            <v>-</v>
          </cell>
          <cell r="AJ1067">
            <v>89</v>
          </cell>
          <cell r="AK1067">
            <v>24.571428571428573</v>
          </cell>
          <cell r="AL1067">
            <v>41339</v>
          </cell>
          <cell r="AN1067">
            <v>0</v>
          </cell>
          <cell r="AP1067" t="str">
            <v>X</v>
          </cell>
          <cell r="AQ1067" t="str">
            <v>X</v>
          </cell>
          <cell r="AR1067" t="str">
            <v>-</v>
          </cell>
          <cell r="AS1067" t="str">
            <v>-</v>
          </cell>
          <cell r="AT1067" t="str">
            <v>-</v>
          </cell>
          <cell r="AV1067">
            <v>41390</v>
          </cell>
          <cell r="AX1067">
            <v>41428</v>
          </cell>
          <cell r="AY1067">
            <v>41509</v>
          </cell>
          <cell r="AZ1067">
            <v>169</v>
          </cell>
          <cell r="BA1067">
            <v>37</v>
          </cell>
          <cell r="BB1067" t="str">
            <v>On-Time/Early</v>
          </cell>
          <cell r="BC1067" t="str">
            <v>Late</v>
          </cell>
          <cell r="BD1067" t="str">
            <v>FCA</v>
          </cell>
          <cell r="BE1067" t="str">
            <v>Arvada</v>
          </cell>
          <cell r="BF1067" t="str">
            <v>USA</v>
          </cell>
          <cell r="BH1067" t="str">
            <v>DI</v>
          </cell>
          <cell r="BJ1067">
            <v>41347</v>
          </cell>
          <cell r="BK1067">
            <v>41354</v>
          </cell>
          <cell r="BL1067">
            <v>41363</v>
          </cell>
          <cell r="BM1067">
            <v>41368</v>
          </cell>
          <cell r="BN1067">
            <v>41526</v>
          </cell>
          <cell r="BO1067">
            <v>41533</v>
          </cell>
          <cell r="BP1067" t="str">
            <v>-</v>
          </cell>
          <cell r="BQ1067">
            <v>41355</v>
          </cell>
          <cell r="BR1067">
            <v>41390</v>
          </cell>
          <cell r="BS1067">
            <v>41390</v>
          </cell>
          <cell r="BT1067" t="str">
            <v>-</v>
          </cell>
          <cell r="BU1067">
            <v>41522</v>
          </cell>
          <cell r="BV1067">
            <v>41530</v>
          </cell>
          <cell r="BZ1067">
            <v>41436</v>
          </cell>
          <cell r="CA1067">
            <v>41428</v>
          </cell>
          <cell r="CB1067" t="str">
            <v>x</v>
          </cell>
          <cell r="CC1067">
            <v>1</v>
          </cell>
          <cell r="CD1067">
            <v>0</v>
          </cell>
        </row>
        <row r="1068">
          <cell r="B1068" t="str">
            <v>A2254017-01-02</v>
          </cell>
          <cell r="C1068" t="str">
            <v>Linde / Oneok</v>
          </cell>
          <cell r="D1068" t="str">
            <v>Boening</v>
          </cell>
          <cell r="F1068" t="str">
            <v>Miller</v>
          </cell>
          <cell r="G1068" t="str">
            <v>-</v>
          </cell>
          <cell r="H1068" t="str">
            <v>Audrey</v>
          </cell>
          <cell r="I1068" t="str">
            <v>005 2P0830</v>
          </cell>
          <cell r="J1068" t="str">
            <v>3-PM-10 A/B</v>
          </cell>
          <cell r="M1068">
            <v>2</v>
          </cell>
          <cell r="N1068" t="str">
            <v>LMV311</v>
          </cell>
          <cell r="O1068">
            <v>220328</v>
          </cell>
          <cell r="P1068" t="str">
            <v>PP</v>
          </cell>
          <cell r="Q1068" t="str">
            <v>MCPX</v>
          </cell>
          <cell r="R1068" t="str">
            <v>PC</v>
          </cell>
          <cell r="S1068" t="str">
            <v>Y</v>
          </cell>
          <cell r="T1068" t="str">
            <v>N</v>
          </cell>
          <cell r="U1068">
            <v>41339</v>
          </cell>
          <cell r="V1068">
            <v>41340</v>
          </cell>
          <cell r="W1068">
            <v>41537</v>
          </cell>
          <cell r="X1068">
            <v>41512</v>
          </cell>
          <cell r="Y1068">
            <v>41339</v>
          </cell>
          <cell r="Z1068">
            <v>41347</v>
          </cell>
          <cell r="AA1068">
            <v>41347</v>
          </cell>
          <cell r="AB1068">
            <v>41347</v>
          </cell>
          <cell r="AC1068">
            <v>41400</v>
          </cell>
          <cell r="AD1068">
            <v>41414</v>
          </cell>
          <cell r="AE1068">
            <v>41461</v>
          </cell>
          <cell r="AF1068">
            <v>41464</v>
          </cell>
          <cell r="AH1068">
            <v>41482</v>
          </cell>
          <cell r="AI1068" t="str">
            <v>-</v>
          </cell>
          <cell r="AJ1068">
            <v>89</v>
          </cell>
          <cell r="AK1068">
            <v>24.571428571428573</v>
          </cell>
          <cell r="AL1068">
            <v>41339</v>
          </cell>
          <cell r="AN1068">
            <v>0</v>
          </cell>
          <cell r="AP1068">
            <v>41340</v>
          </cell>
          <cell r="AQ1068" t="str">
            <v>X</v>
          </cell>
          <cell r="AR1068" t="str">
            <v>-</v>
          </cell>
          <cell r="AS1068" t="str">
            <v>-</v>
          </cell>
          <cell r="AT1068" t="str">
            <v>-</v>
          </cell>
          <cell r="AV1068">
            <v>41390</v>
          </cell>
          <cell r="AX1068">
            <v>41435</v>
          </cell>
          <cell r="AY1068">
            <v>41509</v>
          </cell>
          <cell r="AZ1068">
            <v>169</v>
          </cell>
          <cell r="BA1068">
            <v>37</v>
          </cell>
          <cell r="BB1068" t="str">
            <v>On-Time/Early</v>
          </cell>
          <cell r="BC1068" t="str">
            <v>Late</v>
          </cell>
          <cell r="BD1068" t="str">
            <v>FCA</v>
          </cell>
          <cell r="BE1068" t="str">
            <v>Arvada</v>
          </cell>
          <cell r="BF1068" t="str">
            <v>USA</v>
          </cell>
          <cell r="BH1068" t="str">
            <v>DI</v>
          </cell>
          <cell r="BJ1068">
            <v>41347</v>
          </cell>
          <cell r="BK1068">
            <v>41354</v>
          </cell>
          <cell r="BL1068">
            <v>41363</v>
          </cell>
          <cell r="BM1068">
            <v>41368</v>
          </cell>
          <cell r="BN1068">
            <v>41526</v>
          </cell>
          <cell r="BO1068">
            <v>41533</v>
          </cell>
          <cell r="BP1068" t="str">
            <v>-</v>
          </cell>
          <cell r="BQ1068">
            <v>41355</v>
          </cell>
          <cell r="BR1068">
            <v>41390</v>
          </cell>
          <cell r="BS1068">
            <v>41390</v>
          </cell>
          <cell r="BT1068" t="str">
            <v>-</v>
          </cell>
          <cell r="BU1068">
            <v>41522</v>
          </cell>
          <cell r="BV1068">
            <v>41530</v>
          </cell>
          <cell r="BZ1068">
            <v>41485</v>
          </cell>
          <cell r="CA1068">
            <v>41417</v>
          </cell>
          <cell r="CB1068" t="str">
            <v>x</v>
          </cell>
          <cell r="CC1068">
            <v>1</v>
          </cell>
          <cell r="CD1068">
            <v>0</v>
          </cell>
        </row>
        <row r="1069">
          <cell r="B1069" t="str">
            <v>A2278070-01-02</v>
          </cell>
          <cell r="C1069" t="str">
            <v>NPE / Keyera</v>
          </cell>
          <cell r="D1069" t="str">
            <v>Thompson</v>
          </cell>
          <cell r="E1069">
            <v>0</v>
          </cell>
          <cell r="F1069" t="str">
            <v>Miller</v>
          </cell>
          <cell r="G1069" t="str">
            <v>-</v>
          </cell>
          <cell r="H1069" t="str">
            <v>Kursten</v>
          </cell>
          <cell r="I1069" t="str">
            <v>PUR534811</v>
          </cell>
          <cell r="J1069" t="str">
            <v>PM-3034/35</v>
          </cell>
          <cell r="K1069" t="str">
            <v>111575-1</v>
          </cell>
          <cell r="M1069">
            <v>2</v>
          </cell>
          <cell r="N1069" t="str">
            <v>LMV311Z</v>
          </cell>
          <cell r="O1069">
            <v>113085.58</v>
          </cell>
          <cell r="P1069" t="str">
            <v>-</v>
          </cell>
          <cell r="Q1069" t="str">
            <v>FLT</v>
          </cell>
          <cell r="R1069" t="str">
            <v>PA</v>
          </cell>
          <cell r="S1069" t="str">
            <v>N</v>
          </cell>
          <cell r="T1069" t="str">
            <v>N</v>
          </cell>
          <cell r="U1069">
            <v>41401</v>
          </cell>
          <cell r="V1069">
            <v>41402</v>
          </cell>
          <cell r="W1069">
            <v>41509</v>
          </cell>
          <cell r="X1069">
            <v>41509</v>
          </cell>
          <cell r="Y1069">
            <v>41401</v>
          </cell>
          <cell r="Z1069">
            <v>41409</v>
          </cell>
          <cell r="AA1069">
            <v>41409</v>
          </cell>
          <cell r="AB1069">
            <v>41409</v>
          </cell>
          <cell r="AC1069">
            <v>41397</v>
          </cell>
          <cell r="AD1069">
            <v>41411</v>
          </cell>
          <cell r="AE1069">
            <v>41462</v>
          </cell>
          <cell r="AF1069">
            <v>41465</v>
          </cell>
          <cell r="AH1069">
            <v>41479</v>
          </cell>
          <cell r="AI1069" t="str">
            <v>-</v>
          </cell>
          <cell r="AJ1069">
            <v>46</v>
          </cell>
          <cell r="AK1069">
            <v>15.285714285714286</v>
          </cell>
          <cell r="AL1069">
            <v>41401</v>
          </cell>
          <cell r="AN1069" t="str">
            <v>-</v>
          </cell>
          <cell r="AP1069">
            <v>41401</v>
          </cell>
          <cell r="AQ1069">
            <v>41438</v>
          </cell>
          <cell r="AR1069">
            <v>41442</v>
          </cell>
          <cell r="AS1069">
            <v>0</v>
          </cell>
          <cell r="AT1069" t="str">
            <v>Parks</v>
          </cell>
          <cell r="AV1069">
            <v>41458</v>
          </cell>
          <cell r="AX1069">
            <v>41466</v>
          </cell>
          <cell r="AY1069">
            <v>41506</v>
          </cell>
          <cell r="AZ1069">
            <v>104</v>
          </cell>
          <cell r="BA1069">
            <v>41</v>
          </cell>
          <cell r="BB1069" t="str">
            <v>On-Time/Early</v>
          </cell>
          <cell r="BC1069" t="str">
            <v>Late</v>
          </cell>
          <cell r="BD1069" t="str">
            <v>FCA</v>
          </cell>
          <cell r="BE1069" t="str">
            <v>Arvada</v>
          </cell>
          <cell r="BF1069" t="str">
            <v>CANADA</v>
          </cell>
          <cell r="BH1069" t="str">
            <v>DK</v>
          </cell>
          <cell r="BJ1069">
            <v>41409</v>
          </cell>
          <cell r="BK1069">
            <v>41416</v>
          </cell>
          <cell r="BL1069">
            <v>41416</v>
          </cell>
          <cell r="BM1069">
            <v>41430</v>
          </cell>
          <cell r="BN1069">
            <v>41523</v>
          </cell>
          <cell r="BO1069">
            <v>41530</v>
          </cell>
          <cell r="BP1069" t="str">
            <v>-</v>
          </cell>
          <cell r="BQ1069" t="str">
            <v>-</v>
          </cell>
          <cell r="BR1069" t="str">
            <v>x</v>
          </cell>
          <cell r="BS1069" t="str">
            <v>-</v>
          </cell>
          <cell r="BT1069" t="str">
            <v>-</v>
          </cell>
          <cell r="BU1069" t="str">
            <v>x</v>
          </cell>
          <cell r="BV1069" t="str">
            <v>x</v>
          </cell>
          <cell r="BZ1069" t="str">
            <v>-</v>
          </cell>
          <cell r="CA1069" t="str">
            <v>-</v>
          </cell>
          <cell r="CB1069" t="str">
            <v>X</v>
          </cell>
          <cell r="CC1069">
            <v>1</v>
          </cell>
          <cell r="CD1069">
            <v>0</v>
          </cell>
        </row>
        <row r="1070">
          <cell r="B1070" t="str">
            <v>C2225842-01-02</v>
          </cell>
          <cell r="C1070" t="str">
            <v>Ningxia Baofeng Energy Group</v>
          </cell>
          <cell r="D1070" t="str">
            <v>Pastore</v>
          </cell>
          <cell r="E1070">
            <v>0</v>
          </cell>
          <cell r="F1070" t="str">
            <v>Reichert</v>
          </cell>
          <cell r="G1070" t="str">
            <v>Kanous</v>
          </cell>
          <cell r="H1070" t="str">
            <v>Christina</v>
          </cell>
          <cell r="I1070" t="str">
            <v>JJSB-2012-171</v>
          </cell>
          <cell r="J1070" t="str">
            <v xml:space="preserve">C201A/B </v>
          </cell>
          <cell r="M1070">
            <v>2</v>
          </cell>
          <cell r="N1070" t="str">
            <v>LMC347</v>
          </cell>
          <cell r="O1070">
            <v>1900000</v>
          </cell>
          <cell r="P1070" t="str">
            <v>PP</v>
          </cell>
          <cell r="Q1070" t="str">
            <v>CPX</v>
          </cell>
          <cell r="R1070" t="str">
            <v>CF</v>
          </cell>
          <cell r="S1070" t="str">
            <v>Y</v>
          </cell>
          <cell r="T1070" t="str">
            <v>N</v>
          </cell>
          <cell r="U1070">
            <v>41241</v>
          </cell>
          <cell r="V1070">
            <v>41261</v>
          </cell>
          <cell r="W1070">
            <v>41584</v>
          </cell>
          <cell r="X1070">
            <v>41537</v>
          </cell>
          <cell r="Y1070">
            <v>41261</v>
          </cell>
          <cell r="Z1070">
            <v>41268</v>
          </cell>
          <cell r="AA1070">
            <v>41268</v>
          </cell>
          <cell r="AB1070">
            <v>41275</v>
          </cell>
          <cell r="AC1070">
            <v>41411</v>
          </cell>
          <cell r="AD1070">
            <v>41425</v>
          </cell>
          <cell r="AE1070">
            <v>41458</v>
          </cell>
          <cell r="AF1070">
            <v>41465</v>
          </cell>
          <cell r="AH1070">
            <v>41507</v>
          </cell>
          <cell r="AI1070" t="str">
            <v>-</v>
          </cell>
          <cell r="AJ1070">
            <v>147</v>
          </cell>
          <cell r="AK1070">
            <v>39.428571428571431</v>
          </cell>
          <cell r="AL1070">
            <v>41261</v>
          </cell>
          <cell r="AM1070">
            <v>41297</v>
          </cell>
          <cell r="AN1070" t="str">
            <v>-</v>
          </cell>
          <cell r="AO1070">
            <v>41283</v>
          </cell>
          <cell r="AP1070">
            <v>41281</v>
          </cell>
          <cell r="AQ1070">
            <v>41382</v>
          </cell>
          <cell r="AR1070">
            <v>41430</v>
          </cell>
          <cell r="AS1070">
            <v>41444</v>
          </cell>
          <cell r="AT1070" t="str">
            <v>Marcikonis</v>
          </cell>
          <cell r="AV1070">
            <v>41445</v>
          </cell>
          <cell r="AX1070">
            <v>41450</v>
          </cell>
          <cell r="AY1070">
            <v>41538</v>
          </cell>
          <cell r="AZ1070">
            <v>277</v>
          </cell>
          <cell r="BA1070">
            <v>133</v>
          </cell>
          <cell r="BB1070" t="str">
            <v>On-Time/Early</v>
          </cell>
          <cell r="BC1070" t="str">
            <v>On-Time/Early</v>
          </cell>
          <cell r="BD1070" t="str">
            <v>CIF</v>
          </cell>
          <cell r="BE1070" t="str">
            <v>Xingang, Tianjin</v>
          </cell>
          <cell r="BF1070" t="str">
            <v>China</v>
          </cell>
          <cell r="BG1070" t="str">
            <v>EAR99</v>
          </cell>
          <cell r="BH1070" t="str">
            <v>OD</v>
          </cell>
          <cell r="BI1070">
            <v>2010</v>
          </cell>
          <cell r="BJ1070">
            <v>41268</v>
          </cell>
          <cell r="BK1070">
            <v>41275</v>
          </cell>
          <cell r="BL1070">
            <v>41291</v>
          </cell>
          <cell r="BM1070">
            <v>41289</v>
          </cell>
          <cell r="BN1070">
            <v>41565</v>
          </cell>
          <cell r="BO1070">
            <v>41572</v>
          </cell>
          <cell r="BP1070" t="str">
            <v>X</v>
          </cell>
          <cell r="BQ1070">
            <v>41319</v>
          </cell>
          <cell r="BR1070">
            <v>41300</v>
          </cell>
          <cell r="BS1070">
            <v>41325</v>
          </cell>
          <cell r="BT1070" t="str">
            <v>X</v>
          </cell>
          <cell r="BU1070">
            <v>41550</v>
          </cell>
          <cell r="BV1070">
            <v>41550</v>
          </cell>
          <cell r="BZ1070" t="str">
            <v>X</v>
          </cell>
          <cell r="CA1070" t="str">
            <v>X</v>
          </cell>
          <cell r="CB1070" t="str">
            <v>X</v>
          </cell>
          <cell r="CC1070">
            <v>1</v>
          </cell>
          <cell r="CD1070">
            <v>0</v>
          </cell>
        </row>
        <row r="1071">
          <cell r="B1071" t="str">
            <v>C2225842-03-04</v>
          </cell>
          <cell r="C1071" t="str">
            <v>Ningxia Baofeng Energy Group</v>
          </cell>
          <cell r="D1071" t="str">
            <v>Pastore</v>
          </cell>
          <cell r="E1071">
            <v>0</v>
          </cell>
          <cell r="F1071" t="str">
            <v>Reichert</v>
          </cell>
          <cell r="G1071" t="str">
            <v>Kanous</v>
          </cell>
          <cell r="H1071" t="str">
            <v>Christina</v>
          </cell>
          <cell r="I1071" t="str">
            <v>JJSB-2012-171</v>
          </cell>
          <cell r="J1071" t="str">
            <v xml:space="preserve"> C-251A/B</v>
          </cell>
          <cell r="M1071">
            <v>2</v>
          </cell>
          <cell r="N1071" t="str">
            <v>LMC347</v>
          </cell>
          <cell r="O1071">
            <v>1900000</v>
          </cell>
          <cell r="P1071" t="str">
            <v>PP</v>
          </cell>
          <cell r="Q1071" t="str">
            <v>CPX</v>
          </cell>
          <cell r="R1071" t="str">
            <v>CF</v>
          </cell>
          <cell r="S1071" t="str">
            <v>Y</v>
          </cell>
          <cell r="T1071" t="str">
            <v>N</v>
          </cell>
          <cell r="U1071">
            <v>41241</v>
          </cell>
          <cell r="V1071">
            <v>41261</v>
          </cell>
          <cell r="W1071">
            <v>41584</v>
          </cell>
          <cell r="X1071">
            <v>41537</v>
          </cell>
          <cell r="Y1071">
            <v>41261</v>
          </cell>
          <cell r="Z1071">
            <v>41268</v>
          </cell>
          <cell r="AA1071">
            <v>41268</v>
          </cell>
          <cell r="AB1071">
            <v>41275</v>
          </cell>
          <cell r="AC1071">
            <v>41411</v>
          </cell>
          <cell r="AD1071">
            <v>41425</v>
          </cell>
          <cell r="AE1071">
            <v>41458</v>
          </cell>
          <cell r="AF1071">
            <v>41465</v>
          </cell>
          <cell r="AH1071">
            <v>41507</v>
          </cell>
          <cell r="AI1071" t="str">
            <v>-</v>
          </cell>
          <cell r="AJ1071">
            <v>147</v>
          </cell>
          <cell r="AK1071">
            <v>39.428571428571431</v>
          </cell>
          <cell r="AL1071">
            <v>41261</v>
          </cell>
          <cell r="AM1071">
            <v>41297</v>
          </cell>
          <cell r="AN1071" t="str">
            <v>-</v>
          </cell>
          <cell r="AO1071">
            <v>41283</v>
          </cell>
          <cell r="AP1071">
            <v>41281</v>
          </cell>
          <cell r="AQ1071">
            <v>41473</v>
          </cell>
          <cell r="AR1071">
            <v>41430</v>
          </cell>
          <cell r="AS1071">
            <v>41444</v>
          </cell>
          <cell r="AT1071" t="str">
            <v>Marcikonis</v>
          </cell>
          <cell r="AV1071">
            <v>41445</v>
          </cell>
          <cell r="AX1071">
            <v>41450</v>
          </cell>
          <cell r="AY1071">
            <v>41538</v>
          </cell>
          <cell r="AZ1071">
            <v>277</v>
          </cell>
          <cell r="BA1071">
            <v>133</v>
          </cell>
          <cell r="BB1071" t="str">
            <v>On-Time/Early</v>
          </cell>
          <cell r="BC1071" t="str">
            <v>Late</v>
          </cell>
          <cell r="BD1071" t="str">
            <v>CIF</v>
          </cell>
          <cell r="BE1071" t="str">
            <v>Xingang, Tianjin</v>
          </cell>
          <cell r="BF1071" t="str">
            <v>China</v>
          </cell>
          <cell r="BG1071" t="str">
            <v>EAR99</v>
          </cell>
          <cell r="BH1071" t="str">
            <v>OD</v>
          </cell>
          <cell r="BI1071">
            <v>2010</v>
          </cell>
          <cell r="BJ1071">
            <v>41268</v>
          </cell>
          <cell r="BK1071">
            <v>41275</v>
          </cell>
          <cell r="BL1071">
            <v>41291</v>
          </cell>
          <cell r="BM1071">
            <v>41289</v>
          </cell>
          <cell r="BN1071">
            <v>41565</v>
          </cell>
          <cell r="BO1071">
            <v>41572</v>
          </cell>
          <cell r="BP1071" t="str">
            <v>X</v>
          </cell>
          <cell r="BQ1071">
            <v>41319</v>
          </cell>
          <cell r="BR1071">
            <v>41300</v>
          </cell>
          <cell r="BS1071">
            <v>41325</v>
          </cell>
          <cell r="BT1071" t="str">
            <v>X</v>
          </cell>
          <cell r="BU1071">
            <v>41550</v>
          </cell>
          <cell r="BV1071">
            <v>41550</v>
          </cell>
          <cell r="BZ1071" t="str">
            <v>X</v>
          </cell>
          <cell r="CA1071" t="str">
            <v>X</v>
          </cell>
          <cell r="CB1071" t="str">
            <v>X</v>
          </cell>
          <cell r="CC1071">
            <v>1</v>
          </cell>
          <cell r="CD1071">
            <v>0</v>
          </cell>
        </row>
        <row r="1072">
          <cell r="B1072" t="str">
            <v>C2280977-01</v>
          </cell>
          <cell r="C1072" t="str">
            <v>Anadarko E&amp;P Onshore</v>
          </cell>
          <cell r="D1072" t="str">
            <v>Boening</v>
          </cell>
          <cell r="E1072">
            <v>0</v>
          </cell>
          <cell r="F1072" t="str">
            <v>Miller</v>
          </cell>
          <cell r="G1072" t="str">
            <v>-</v>
          </cell>
          <cell r="H1072" t="str">
            <v>Kursten</v>
          </cell>
          <cell r="I1072" t="str">
            <v>4500018622</v>
          </cell>
          <cell r="J1072" t="str">
            <v>C-141</v>
          </cell>
          <cell r="K1072" t="str">
            <v>SC13140</v>
          </cell>
          <cell r="M1072">
            <v>1</v>
          </cell>
          <cell r="N1072" t="str">
            <v>LMC311P</v>
          </cell>
          <cell r="O1072">
            <v>133626</v>
          </cell>
          <cell r="P1072" t="str">
            <v>-</v>
          </cell>
          <cell r="Q1072" t="str">
            <v>FLT</v>
          </cell>
          <cell r="R1072" t="str">
            <v>CA</v>
          </cell>
          <cell r="S1072" t="str">
            <v>Y</v>
          </cell>
          <cell r="T1072" t="str">
            <v>N</v>
          </cell>
          <cell r="U1072">
            <v>41407</v>
          </cell>
          <cell r="V1072">
            <v>41409</v>
          </cell>
          <cell r="W1072">
            <v>41533</v>
          </cell>
          <cell r="X1072">
            <v>41533</v>
          </cell>
          <cell r="Y1072">
            <v>41408</v>
          </cell>
          <cell r="Z1072">
            <v>41416</v>
          </cell>
          <cell r="AA1072">
            <v>41416</v>
          </cell>
          <cell r="AB1072">
            <v>41423</v>
          </cell>
          <cell r="AC1072">
            <v>41421</v>
          </cell>
          <cell r="AD1072">
            <v>41435</v>
          </cell>
          <cell r="AE1072">
            <v>41462</v>
          </cell>
          <cell r="AF1072">
            <v>41466</v>
          </cell>
          <cell r="AH1072">
            <v>41503</v>
          </cell>
          <cell r="AI1072" t="str">
            <v>-</v>
          </cell>
          <cell r="AJ1072">
            <v>42</v>
          </cell>
          <cell r="AK1072">
            <v>17.714285714285715</v>
          </cell>
          <cell r="AL1072">
            <v>41408</v>
          </cell>
          <cell r="AM1072">
            <v>41432</v>
          </cell>
          <cell r="AN1072" t="str">
            <v>-</v>
          </cell>
          <cell r="AO1072">
            <v>41432</v>
          </cell>
          <cell r="AP1072">
            <v>41432</v>
          </cell>
          <cell r="AQ1072">
            <v>41432</v>
          </cell>
          <cell r="AR1072" t="str">
            <v>-</v>
          </cell>
          <cell r="AS1072" t="str">
            <v>-</v>
          </cell>
          <cell r="AT1072" t="str">
            <v>-</v>
          </cell>
          <cell r="AV1072">
            <v>41432</v>
          </cell>
          <cell r="AX1072">
            <v>41445</v>
          </cell>
          <cell r="AY1072">
            <v>41492</v>
          </cell>
          <cell r="AZ1072">
            <v>83</v>
          </cell>
          <cell r="BA1072">
            <v>18</v>
          </cell>
          <cell r="BB1072" t="str">
            <v>On-Time/Early</v>
          </cell>
          <cell r="BC1072" t="str">
            <v>On-Time/Early</v>
          </cell>
          <cell r="BD1072" t="str">
            <v>FCA</v>
          </cell>
          <cell r="BE1072" t="str">
            <v>Cotulla, Texas</v>
          </cell>
          <cell r="BF1072" t="str">
            <v>USA</v>
          </cell>
          <cell r="BH1072" t="str">
            <v>DI</v>
          </cell>
          <cell r="BJ1072">
            <v>41416</v>
          </cell>
          <cell r="BK1072">
            <v>41423</v>
          </cell>
          <cell r="BL1072">
            <v>41430</v>
          </cell>
          <cell r="BM1072">
            <v>41437</v>
          </cell>
          <cell r="BN1072">
            <v>41547</v>
          </cell>
          <cell r="BO1072">
            <v>41554</v>
          </cell>
          <cell r="BP1072" t="str">
            <v>-</v>
          </cell>
          <cell r="BQ1072" t="str">
            <v>-</v>
          </cell>
          <cell r="BR1072" t="str">
            <v>x</v>
          </cell>
          <cell r="BS1072" t="str">
            <v>-</v>
          </cell>
          <cell r="BT1072" t="str">
            <v>-</v>
          </cell>
          <cell r="BU1072" t="str">
            <v>x</v>
          </cell>
          <cell r="BV1072" t="str">
            <v>x</v>
          </cell>
          <cell r="BZ1072" t="str">
            <v>-</v>
          </cell>
          <cell r="CA1072" t="str">
            <v>-</v>
          </cell>
          <cell r="CB1072" t="str">
            <v>X</v>
          </cell>
          <cell r="CC1072">
            <v>1</v>
          </cell>
        </row>
        <row r="1073">
          <cell r="B1073" t="str">
            <v>A2293323-01</v>
          </cell>
          <cell r="C1073" t="str">
            <v>Shell Oil / Deer Park</v>
          </cell>
          <cell r="D1073" t="str">
            <v>Kennedy</v>
          </cell>
          <cell r="E1073">
            <v>0</v>
          </cell>
          <cell r="F1073" t="str">
            <v>Miller</v>
          </cell>
          <cell r="G1073" t="str">
            <v>-</v>
          </cell>
          <cell r="H1073" t="str">
            <v>Madeleine</v>
          </cell>
          <cell r="I1073" t="str">
            <v>4550341946</v>
          </cell>
          <cell r="K1073" t="str">
            <v>118987-1</v>
          </cell>
          <cell r="M1073">
            <v>1</v>
          </cell>
          <cell r="N1073" t="str">
            <v>LMV311</v>
          </cell>
          <cell r="O1073">
            <v>36613</v>
          </cell>
          <cell r="P1073" t="str">
            <v>-</v>
          </cell>
          <cell r="Q1073" t="str">
            <v>FLT</v>
          </cell>
          <cell r="R1073" t="str">
            <v>PA</v>
          </cell>
          <cell r="S1073" t="str">
            <v>N</v>
          </cell>
          <cell r="T1073" t="str">
            <v>N</v>
          </cell>
          <cell r="U1073">
            <v>41438</v>
          </cell>
          <cell r="V1073">
            <v>41439</v>
          </cell>
          <cell r="W1073">
            <v>41515</v>
          </cell>
          <cell r="X1073">
            <v>41515</v>
          </cell>
          <cell r="Y1073">
            <v>41469</v>
          </cell>
          <cell r="Z1073">
            <v>41446</v>
          </cell>
          <cell r="AA1073">
            <v>41446</v>
          </cell>
          <cell r="AB1073">
            <v>41446</v>
          </cell>
          <cell r="AC1073">
            <v>41403</v>
          </cell>
          <cell r="AD1073">
            <v>41417</v>
          </cell>
          <cell r="AE1073">
            <v>41467</v>
          </cell>
          <cell r="AF1073">
            <v>41470</v>
          </cell>
          <cell r="AH1073">
            <v>41485</v>
          </cell>
          <cell r="AI1073" t="str">
            <v>-</v>
          </cell>
          <cell r="AJ1073">
            <v>22</v>
          </cell>
          <cell r="AK1073">
            <v>10.857142857142858</v>
          </cell>
          <cell r="AL1073">
            <v>41438</v>
          </cell>
          <cell r="AM1073" t="str">
            <v>-</v>
          </cell>
          <cell r="AN1073" t="str">
            <v>-</v>
          </cell>
          <cell r="AO1073">
            <v>41450</v>
          </cell>
          <cell r="AP1073">
            <v>41439</v>
          </cell>
          <cell r="AR1073">
            <v>41452</v>
          </cell>
          <cell r="AS1073">
            <v>41453</v>
          </cell>
          <cell r="AT1073" t="str">
            <v>Wareham</v>
          </cell>
          <cell r="AU1073" t="str">
            <v>Wareham</v>
          </cell>
          <cell r="AV1073">
            <v>41453</v>
          </cell>
          <cell r="AW1073" t="str">
            <v>-</v>
          </cell>
          <cell r="AX1073">
            <v>41467</v>
          </cell>
          <cell r="AY1073">
            <v>41505</v>
          </cell>
          <cell r="BA1073">
            <v>11</v>
          </cell>
          <cell r="BB1073" t="str">
            <v>On-Time/Early</v>
          </cell>
          <cell r="BC1073" t="str">
            <v/>
          </cell>
          <cell r="BJ1073">
            <v>41446</v>
          </cell>
          <cell r="BK1073">
            <v>41453</v>
          </cell>
          <cell r="BL1073">
            <v>41453</v>
          </cell>
          <cell r="BM1073">
            <v>41467</v>
          </cell>
          <cell r="BN1073">
            <v>41529</v>
          </cell>
          <cell r="BO1073">
            <v>41536</v>
          </cell>
          <cell r="BP1073" t="str">
            <v>-</v>
          </cell>
          <cell r="BQ1073" t="str">
            <v>-</v>
          </cell>
          <cell r="BR1073" t="str">
            <v>-</v>
          </cell>
          <cell r="BS1073" t="str">
            <v>-</v>
          </cell>
          <cell r="BT1073" t="str">
            <v>-</v>
          </cell>
          <cell r="BU1073">
            <v>41512</v>
          </cell>
          <cell r="BV1073">
            <v>41512</v>
          </cell>
          <cell r="BZ1073" t="str">
            <v>-</v>
          </cell>
          <cell r="CA1073" t="str">
            <v>-</v>
          </cell>
          <cell r="CB1073" t="str">
            <v>x</v>
          </cell>
          <cell r="CC1073">
            <v>1</v>
          </cell>
        </row>
        <row r="1074">
          <cell r="B1074" t="str">
            <v>A2293603-01</v>
          </cell>
          <cell r="C1074" t="str">
            <v>Chevron</v>
          </cell>
          <cell r="D1074" t="str">
            <v>Kennedy</v>
          </cell>
          <cell r="E1074">
            <v>0</v>
          </cell>
          <cell r="F1074" t="str">
            <v>Miller</v>
          </cell>
          <cell r="G1074" t="str">
            <v>-</v>
          </cell>
          <cell r="H1074" t="str">
            <v>Madeleine</v>
          </cell>
          <cell r="I1074" t="str">
            <v>0010205627</v>
          </cell>
          <cell r="J1074" t="str">
            <v>P-1</v>
          </cell>
          <cell r="K1074" t="str">
            <v>117826-2</v>
          </cell>
          <cell r="M1074">
            <v>1</v>
          </cell>
          <cell r="N1074" t="str">
            <v>LMV801</v>
          </cell>
          <cell r="O1074">
            <v>21939</v>
          </cell>
          <cell r="P1074" t="str">
            <v>-</v>
          </cell>
          <cell r="Q1074" t="str">
            <v>FLT</v>
          </cell>
          <cell r="R1074" t="str">
            <v>PA</v>
          </cell>
          <cell r="S1074" t="str">
            <v>N</v>
          </cell>
          <cell r="T1074" t="str">
            <v>N</v>
          </cell>
          <cell r="U1074">
            <v>41438</v>
          </cell>
          <cell r="V1074">
            <v>41439</v>
          </cell>
          <cell r="W1074">
            <v>41516</v>
          </cell>
          <cell r="X1074">
            <v>41512</v>
          </cell>
          <cell r="Y1074">
            <v>41438</v>
          </cell>
          <cell r="Z1074">
            <v>41446</v>
          </cell>
          <cell r="AA1074">
            <v>41446</v>
          </cell>
          <cell r="AB1074">
            <v>41446</v>
          </cell>
          <cell r="AC1074">
            <v>41400</v>
          </cell>
          <cell r="AD1074">
            <v>41414</v>
          </cell>
          <cell r="AE1074">
            <v>41468</v>
          </cell>
          <cell r="AF1074">
            <v>41471</v>
          </cell>
          <cell r="AH1074">
            <v>41482</v>
          </cell>
          <cell r="AI1074" t="str">
            <v>-</v>
          </cell>
          <cell r="AJ1074">
            <v>23</v>
          </cell>
          <cell r="AK1074">
            <v>10.428571428571429</v>
          </cell>
          <cell r="AL1074">
            <v>41439</v>
          </cell>
          <cell r="AM1074">
            <v>41452</v>
          </cell>
          <cell r="AN1074" t="str">
            <v>-</v>
          </cell>
          <cell r="AO1074">
            <v>41451</v>
          </cell>
          <cell r="AP1074">
            <v>41439</v>
          </cell>
          <cell r="AR1074">
            <v>41452</v>
          </cell>
          <cell r="AS1074">
            <v>41453</v>
          </cell>
          <cell r="AT1074" t="str">
            <v>Boening</v>
          </cell>
          <cell r="AU1074" t="str">
            <v>Boening</v>
          </cell>
          <cell r="AV1074">
            <v>41453</v>
          </cell>
          <cell r="AX1074">
            <v>41471</v>
          </cell>
          <cell r="AY1074">
            <v>41507</v>
          </cell>
          <cell r="BA1074">
            <v>11</v>
          </cell>
          <cell r="BB1074" t="str">
            <v>On-Time/Early</v>
          </cell>
          <cell r="BC1074" t="str">
            <v/>
          </cell>
          <cell r="BD1074" t="str">
            <v>EXW</v>
          </cell>
          <cell r="BE1074" t="str">
            <v>ARVADA</v>
          </cell>
          <cell r="BF1074" t="str">
            <v>USA</v>
          </cell>
          <cell r="BH1074" t="str">
            <v>DK</v>
          </cell>
          <cell r="BI1074" t="str">
            <v>OLD DOMINION</v>
          </cell>
          <cell r="BJ1074">
            <v>41446</v>
          </cell>
          <cell r="BK1074">
            <v>41453</v>
          </cell>
          <cell r="BL1074">
            <v>41453</v>
          </cell>
          <cell r="BM1074">
            <v>41467</v>
          </cell>
          <cell r="BN1074">
            <v>41526</v>
          </cell>
          <cell r="BO1074">
            <v>41533</v>
          </cell>
          <cell r="BP1074" t="str">
            <v>-</v>
          </cell>
          <cell r="BQ1074" t="str">
            <v>-</v>
          </cell>
          <cell r="BR1074" t="str">
            <v>-</v>
          </cell>
          <cell r="BS1074" t="str">
            <v>-</v>
          </cell>
          <cell r="BT1074" t="str">
            <v>-</v>
          </cell>
          <cell r="BU1074">
            <v>41523</v>
          </cell>
          <cell r="BV1074">
            <v>41523</v>
          </cell>
          <cell r="BZ1074" t="str">
            <v>-</v>
          </cell>
          <cell r="CA1074" t="str">
            <v>-</v>
          </cell>
          <cell r="CB1074" t="str">
            <v>x</v>
          </cell>
          <cell r="CC1074">
            <v>1</v>
          </cell>
          <cell r="CD1074" t="str">
            <v>Initial Data sent 7/02/13</v>
          </cell>
        </row>
        <row r="1075">
          <cell r="B1075" t="str">
            <v>A2287835-01</v>
          </cell>
          <cell r="C1075" t="str">
            <v>Koch Nitrogen</v>
          </cell>
          <cell r="D1075" t="str">
            <v>Wareham</v>
          </cell>
          <cell r="E1075">
            <v>0</v>
          </cell>
          <cell r="F1075" t="str">
            <v>Miller</v>
          </cell>
          <cell r="G1075" t="str">
            <v>-</v>
          </cell>
          <cell r="H1075" t="str">
            <v>Madeleine</v>
          </cell>
          <cell r="I1075" t="str">
            <v>20131193</v>
          </cell>
          <cell r="J1075" t="str">
            <v>181-J</v>
          </cell>
          <cell r="K1075" t="str">
            <v>116460-1</v>
          </cell>
          <cell r="M1075">
            <v>1</v>
          </cell>
          <cell r="N1075" t="str">
            <v>LMV322</v>
          </cell>
          <cell r="O1075">
            <v>26516</v>
          </cell>
          <cell r="P1075" t="str">
            <v>-</v>
          </cell>
          <cell r="Q1075" t="str">
            <v>FLT</v>
          </cell>
          <cell r="R1075" t="str">
            <v>PA</v>
          </cell>
          <cell r="S1075" t="str">
            <v>N</v>
          </cell>
          <cell r="T1075" t="str">
            <v>N</v>
          </cell>
          <cell r="U1075">
            <v>41425</v>
          </cell>
          <cell r="V1075">
            <v>41425</v>
          </cell>
          <cell r="W1075">
            <v>41523</v>
          </cell>
          <cell r="X1075">
            <v>41523</v>
          </cell>
          <cell r="Y1075">
            <v>41425</v>
          </cell>
          <cell r="Z1075">
            <v>41432</v>
          </cell>
          <cell r="AA1075">
            <v>41432</v>
          </cell>
          <cell r="AB1075">
            <v>41432</v>
          </cell>
          <cell r="AC1075">
            <v>41411</v>
          </cell>
          <cell r="AD1075">
            <v>41425</v>
          </cell>
          <cell r="AE1075">
            <v>41468</v>
          </cell>
          <cell r="AF1075">
            <v>41471</v>
          </cell>
          <cell r="AH1075">
            <v>41493</v>
          </cell>
          <cell r="AI1075" t="str">
            <v>-</v>
          </cell>
          <cell r="AJ1075">
            <v>33</v>
          </cell>
          <cell r="AK1075">
            <v>14</v>
          </cell>
          <cell r="AL1075">
            <v>41425</v>
          </cell>
          <cell r="AM1075" t="str">
            <v>-</v>
          </cell>
          <cell r="AN1075" t="str">
            <v>-</v>
          </cell>
          <cell r="AO1075">
            <v>41453</v>
          </cell>
          <cell r="AP1075">
            <v>41425</v>
          </cell>
          <cell r="AQ1075">
            <v>41463</v>
          </cell>
          <cell r="AR1075" t="str">
            <v>-</v>
          </cell>
          <cell r="AS1075" t="str">
            <v>-</v>
          </cell>
          <cell r="AT1075" t="str">
            <v>-</v>
          </cell>
          <cell r="AU1075" t="str">
            <v>-</v>
          </cell>
          <cell r="AV1075">
            <v>41471</v>
          </cell>
          <cell r="AW1075" t="str">
            <v>-</v>
          </cell>
          <cell r="AX1075">
            <v>41472</v>
          </cell>
          <cell r="AY1075">
            <v>41509</v>
          </cell>
          <cell r="AZ1075">
            <v>84</v>
          </cell>
          <cell r="BA1075">
            <v>33</v>
          </cell>
          <cell r="BB1075" t="str">
            <v>On-Time/Early</v>
          </cell>
          <cell r="BC1075" t="str">
            <v>Late</v>
          </cell>
          <cell r="BD1075" t="str">
            <v>FCA</v>
          </cell>
          <cell r="BE1075" t="str">
            <v>Arvada</v>
          </cell>
          <cell r="BF1075" t="str">
            <v>USA</v>
          </cell>
          <cell r="BH1075" t="str">
            <v>DI</v>
          </cell>
          <cell r="BJ1075">
            <v>41432</v>
          </cell>
          <cell r="BK1075">
            <v>41439</v>
          </cell>
          <cell r="BL1075">
            <v>41439</v>
          </cell>
          <cell r="BM1075">
            <v>41453</v>
          </cell>
          <cell r="BN1075">
            <v>41537</v>
          </cell>
          <cell r="BO1075">
            <v>41544</v>
          </cell>
          <cell r="BP1075" t="str">
            <v>-</v>
          </cell>
          <cell r="BQ1075" t="str">
            <v>-</v>
          </cell>
          <cell r="BR1075" t="str">
            <v>-</v>
          </cell>
          <cell r="BS1075" t="str">
            <v>-</v>
          </cell>
          <cell r="BT1075" t="str">
            <v>-</v>
          </cell>
          <cell r="BU1075">
            <v>41526</v>
          </cell>
          <cell r="BV1075">
            <v>41528</v>
          </cell>
          <cell r="BZ1075" t="str">
            <v>-</v>
          </cell>
          <cell r="CA1075" t="str">
            <v>-</v>
          </cell>
          <cell r="CB1075" t="str">
            <v>x</v>
          </cell>
          <cell r="CC1075">
            <v>1</v>
          </cell>
        </row>
        <row r="1076">
          <cell r="B1076" t="str">
            <v>A2292897-01</v>
          </cell>
          <cell r="C1076" t="str">
            <v>Dow Chemical</v>
          </cell>
          <cell r="D1076" t="str">
            <v>Faber</v>
          </cell>
          <cell r="E1076">
            <v>0</v>
          </cell>
          <cell r="F1076" t="str">
            <v>Joyce</v>
          </cell>
          <cell r="H1076" t="str">
            <v>Michelle</v>
          </cell>
          <cell r="I1076" t="str">
            <v>363377475</v>
          </cell>
          <cell r="J1076" t="str">
            <v>P-320A</v>
          </cell>
          <cell r="K1076">
            <v>117829</v>
          </cell>
          <cell r="M1076">
            <v>1</v>
          </cell>
          <cell r="N1076" t="str">
            <v>BMP311</v>
          </cell>
          <cell r="O1076">
            <v>40572</v>
          </cell>
          <cell r="P1076" t="str">
            <v>-</v>
          </cell>
          <cell r="Q1076" t="str">
            <v>MCPX</v>
          </cell>
          <cell r="R1076" t="str">
            <v>PA</v>
          </cell>
          <cell r="S1076" t="str">
            <v>N</v>
          </cell>
          <cell r="T1076" t="str">
            <v>N</v>
          </cell>
          <cell r="U1076">
            <v>41438</v>
          </cell>
          <cell r="V1076">
            <v>41438</v>
          </cell>
          <cell r="W1076">
            <v>41516</v>
          </cell>
          <cell r="X1076">
            <v>41516</v>
          </cell>
          <cell r="Y1076">
            <v>41438</v>
          </cell>
          <cell r="Z1076">
            <v>41445</v>
          </cell>
          <cell r="AA1076">
            <v>41445</v>
          </cell>
          <cell r="AB1076">
            <v>41445</v>
          </cell>
          <cell r="AC1076">
            <v>41404</v>
          </cell>
          <cell r="AD1076">
            <v>41418</v>
          </cell>
          <cell r="AE1076">
            <v>41469</v>
          </cell>
          <cell r="AF1076">
            <v>41472</v>
          </cell>
          <cell r="AH1076">
            <v>41486</v>
          </cell>
          <cell r="AI1076" t="str">
            <v>-</v>
          </cell>
          <cell r="AJ1076">
            <v>25</v>
          </cell>
          <cell r="AK1076">
            <v>11.142857142857142</v>
          </cell>
          <cell r="AL1076">
            <v>41438</v>
          </cell>
          <cell r="AM1076" t="str">
            <v>-</v>
          </cell>
          <cell r="AN1076" t="str">
            <v>-</v>
          </cell>
          <cell r="AO1076">
            <v>41445</v>
          </cell>
          <cell r="AP1076">
            <v>41445</v>
          </cell>
          <cell r="AR1076">
            <v>41470</v>
          </cell>
          <cell r="AS1076">
            <v>41471</v>
          </cell>
          <cell r="AT1076" t="str">
            <v>Tippet</v>
          </cell>
          <cell r="AU1076" t="str">
            <v>-</v>
          </cell>
          <cell r="AV1076">
            <v>41471</v>
          </cell>
          <cell r="AW1076" t="str">
            <v>-</v>
          </cell>
          <cell r="AX1076">
            <v>41473</v>
          </cell>
          <cell r="AY1076">
            <v>41509</v>
          </cell>
          <cell r="AZ1076">
            <v>71</v>
          </cell>
          <cell r="BA1076">
            <v>24</v>
          </cell>
          <cell r="BB1076" t="str">
            <v>On-Time/Early</v>
          </cell>
          <cell r="BC1076" t="str">
            <v/>
          </cell>
          <cell r="BD1076" t="str">
            <v>FCA</v>
          </cell>
          <cell r="BE1076" t="str">
            <v>arvada</v>
          </cell>
          <cell r="BF1076" t="str">
            <v>USA</v>
          </cell>
          <cell r="BH1076" t="str">
            <v>collect</v>
          </cell>
          <cell r="BI1076" t="str">
            <v>-</v>
          </cell>
          <cell r="BJ1076">
            <v>41445</v>
          </cell>
          <cell r="BK1076">
            <v>41452</v>
          </cell>
          <cell r="BL1076">
            <v>41452</v>
          </cell>
          <cell r="BM1076">
            <v>41466</v>
          </cell>
          <cell r="BN1076">
            <v>41530</v>
          </cell>
          <cell r="BO1076">
            <v>41537</v>
          </cell>
          <cell r="BP1076">
            <v>41445</v>
          </cell>
          <cell r="BQ1076">
            <v>41446</v>
          </cell>
          <cell r="BR1076">
            <v>41472</v>
          </cell>
          <cell r="BS1076" t="str">
            <v>-</v>
          </cell>
          <cell r="BT1076" t="str">
            <v>X</v>
          </cell>
          <cell r="BU1076" t="str">
            <v>X</v>
          </cell>
          <cell r="BV1076" t="str">
            <v>X</v>
          </cell>
          <cell r="BZ1076" t="str">
            <v>X</v>
          </cell>
          <cell r="CA1076" t="str">
            <v>X</v>
          </cell>
          <cell r="CB1076" t="str">
            <v>X</v>
          </cell>
          <cell r="CC1076">
            <v>1</v>
          </cell>
          <cell r="CD1076" t="str">
            <v>8 of 8 docs submitted. For Review only, Approval was waived</v>
          </cell>
        </row>
        <row r="1077">
          <cell r="B1077" t="str">
            <v>A2251022-01-02</v>
          </cell>
          <cell r="C1077" t="str">
            <v>Hyundai Oil Bank</v>
          </cell>
          <cell r="D1077" t="str">
            <v>Elkins</v>
          </cell>
          <cell r="E1077">
            <v>0</v>
          </cell>
          <cell r="F1077" t="str">
            <v>Boles</v>
          </cell>
          <cell r="H1077" t="str">
            <v>Heidi</v>
          </cell>
          <cell r="I1077" t="str">
            <v>LOI-12060-MR-002</v>
          </cell>
          <cell r="J1077" t="str">
            <v>PP-H19-02 A/S</v>
          </cell>
          <cell r="M1077">
            <v>2</v>
          </cell>
          <cell r="N1077" t="str">
            <v>LMV346</v>
          </cell>
          <cell r="O1077">
            <v>1390000</v>
          </cell>
          <cell r="P1077" t="str">
            <v>LC</v>
          </cell>
          <cell r="Q1077" t="str">
            <v>CPX</v>
          </cell>
          <cell r="R1077" t="str">
            <v>PG</v>
          </cell>
          <cell r="S1077" t="str">
            <v>Y</v>
          </cell>
          <cell r="T1077" t="str">
            <v>N</v>
          </cell>
          <cell r="U1077">
            <v>41330</v>
          </cell>
          <cell r="V1077">
            <v>41332</v>
          </cell>
          <cell r="W1077">
            <v>41586</v>
          </cell>
          <cell r="X1077">
            <v>41600</v>
          </cell>
          <cell r="Y1077">
            <v>41332</v>
          </cell>
          <cell r="Z1077">
            <v>41339</v>
          </cell>
          <cell r="AA1077">
            <v>41339</v>
          </cell>
          <cell r="AB1077">
            <v>41339</v>
          </cell>
          <cell r="AC1077">
            <v>41474</v>
          </cell>
          <cell r="AD1077">
            <v>41488</v>
          </cell>
          <cell r="AE1077">
            <v>41467</v>
          </cell>
          <cell r="AF1077">
            <v>41474</v>
          </cell>
          <cell r="AH1077">
            <v>41570</v>
          </cell>
          <cell r="AI1077" t="str">
            <v>-</v>
          </cell>
          <cell r="AJ1077">
            <v>103</v>
          </cell>
          <cell r="AK1077">
            <v>38.285714285714285</v>
          </cell>
          <cell r="AL1077">
            <v>41332</v>
          </cell>
          <cell r="AM1077">
            <v>41347</v>
          </cell>
          <cell r="AN1077">
            <v>41347</v>
          </cell>
          <cell r="AO1077">
            <v>41344</v>
          </cell>
          <cell r="AP1077">
            <v>41382</v>
          </cell>
          <cell r="AQ1077">
            <v>41445</v>
          </cell>
          <cell r="AR1077">
            <v>41472</v>
          </cell>
          <cell r="AS1077" t="str">
            <v>-</v>
          </cell>
          <cell r="AT1077" t="str">
            <v>Setelin</v>
          </cell>
          <cell r="AU1077" t="str">
            <v>Carlon</v>
          </cell>
          <cell r="AV1077">
            <v>41486</v>
          </cell>
          <cell r="AW1077" t="str">
            <v>-</v>
          </cell>
          <cell r="AX1077">
            <v>41505</v>
          </cell>
          <cell r="AY1077">
            <v>41600</v>
          </cell>
          <cell r="AZ1077">
            <v>268</v>
          </cell>
          <cell r="BA1077">
            <v>111</v>
          </cell>
          <cell r="BB1077" t="str">
            <v>Late</v>
          </cell>
          <cell r="BC1077" t="str">
            <v>On-Time/Early</v>
          </cell>
          <cell r="BD1077" t="str">
            <v>FOB</v>
          </cell>
          <cell r="BE1077" t="str">
            <v>??</v>
          </cell>
          <cell r="BF1077" t="str">
            <v>KOREA</v>
          </cell>
          <cell r="BH1077" t="str">
            <v>SI</v>
          </cell>
          <cell r="BJ1077">
            <v>41339</v>
          </cell>
          <cell r="BK1077">
            <v>41346</v>
          </cell>
          <cell r="BL1077">
            <v>41362</v>
          </cell>
          <cell r="BM1077">
            <v>41360</v>
          </cell>
          <cell r="BN1077">
            <v>41628</v>
          </cell>
          <cell r="BO1077">
            <v>41635</v>
          </cell>
          <cell r="BP1077" t="str">
            <v>X</v>
          </cell>
          <cell r="BQ1077" t="str">
            <v>X</v>
          </cell>
          <cell r="BR1077">
            <v>41397</v>
          </cell>
          <cell r="BS1077">
            <v>41397</v>
          </cell>
          <cell r="BT1077">
            <v>41480</v>
          </cell>
          <cell r="BU1077">
            <v>41663</v>
          </cell>
          <cell r="BV1077">
            <v>41663</v>
          </cell>
          <cell r="BZ1077">
            <v>41543</v>
          </cell>
          <cell r="CA1077">
            <v>41575</v>
          </cell>
          <cell r="CB1077" t="str">
            <v>X</v>
          </cell>
          <cell r="CC1077">
            <v>1</v>
          </cell>
          <cell r="CD1077">
            <v>0</v>
          </cell>
        </row>
        <row r="1078">
          <cell r="B1078" t="str">
            <v xml:space="preserve">C2274044-01 </v>
          </cell>
          <cell r="C1078" t="str">
            <v>EPC / MARKWEST EVANS CITY</v>
          </cell>
          <cell r="D1078" t="str">
            <v>Boening</v>
          </cell>
          <cell r="E1078">
            <v>0</v>
          </cell>
          <cell r="F1078" t="str">
            <v>Miller</v>
          </cell>
          <cell r="G1078" t="str">
            <v>-</v>
          </cell>
          <cell r="H1078" t="str">
            <v>Kursten</v>
          </cell>
          <cell r="I1078" t="str">
            <v>3391106154</v>
          </cell>
          <cell r="J1078" t="str">
            <v>K-102, J339</v>
          </cell>
          <cell r="K1078" t="str">
            <v>SC13145</v>
          </cell>
          <cell r="M1078">
            <v>1</v>
          </cell>
          <cell r="N1078" t="str">
            <v>LMC311P</v>
          </cell>
          <cell r="O1078">
            <v>140781</v>
          </cell>
          <cell r="P1078" t="str">
            <v>PP</v>
          </cell>
          <cell r="Q1078" t="str">
            <v>STD</v>
          </cell>
          <cell r="R1078" t="str">
            <v>CB</v>
          </cell>
          <cell r="S1078" t="str">
            <v>N</v>
          </cell>
          <cell r="T1078" t="str">
            <v>N</v>
          </cell>
          <cell r="U1078">
            <v>41390</v>
          </cell>
          <cell r="V1078">
            <v>41390</v>
          </cell>
          <cell r="W1078">
            <v>41550</v>
          </cell>
          <cell r="X1078">
            <v>41542</v>
          </cell>
          <cell r="Y1078">
            <v>41390</v>
          </cell>
          <cell r="Z1078">
            <v>41397</v>
          </cell>
          <cell r="AA1078">
            <v>41397</v>
          </cell>
          <cell r="AB1078">
            <v>41404</v>
          </cell>
          <cell r="AC1078">
            <v>41430</v>
          </cell>
          <cell r="AD1078">
            <v>41444</v>
          </cell>
          <cell r="AE1078">
            <v>41470</v>
          </cell>
          <cell r="AF1078">
            <v>41474</v>
          </cell>
          <cell r="AH1078">
            <v>41512</v>
          </cell>
          <cell r="AI1078" t="str">
            <v>-</v>
          </cell>
          <cell r="AJ1078">
            <v>61</v>
          </cell>
          <cell r="AK1078">
            <v>21.714285714285715</v>
          </cell>
          <cell r="AL1078">
            <v>41390</v>
          </cell>
          <cell r="AN1078">
            <v>0</v>
          </cell>
          <cell r="AP1078">
            <v>0</v>
          </cell>
          <cell r="AQ1078">
            <v>0</v>
          </cell>
          <cell r="AR1078">
            <v>0</v>
          </cell>
          <cell r="AV1078">
            <v>41467</v>
          </cell>
          <cell r="AX1078">
            <v>41471</v>
          </cell>
          <cell r="AY1078">
            <v>41522</v>
          </cell>
          <cell r="AZ1078">
            <v>132</v>
          </cell>
          <cell r="BA1078">
            <v>56</v>
          </cell>
          <cell r="BB1078" t="str">
            <v>On-Time/Early</v>
          </cell>
          <cell r="BC1078" t="str">
            <v/>
          </cell>
          <cell r="BD1078" t="str">
            <v>FCA</v>
          </cell>
          <cell r="BE1078" t="str">
            <v>Arvada</v>
          </cell>
          <cell r="BF1078" t="str">
            <v>USA</v>
          </cell>
          <cell r="BH1078" t="str">
            <v>DI</v>
          </cell>
          <cell r="BJ1078">
            <v>41397</v>
          </cell>
          <cell r="BK1078">
            <v>41404</v>
          </cell>
          <cell r="BL1078">
            <v>41420</v>
          </cell>
          <cell r="BM1078">
            <v>41418</v>
          </cell>
          <cell r="BN1078">
            <v>41556</v>
          </cell>
          <cell r="BO1078">
            <v>41563</v>
          </cell>
          <cell r="BP1078" t="str">
            <v>-</v>
          </cell>
          <cell r="BQ1078" t="str">
            <v>-</v>
          </cell>
          <cell r="BR1078" t="str">
            <v>X</v>
          </cell>
          <cell r="BS1078" t="str">
            <v>-</v>
          </cell>
          <cell r="BT1078" t="str">
            <v>-</v>
          </cell>
          <cell r="BU1078" t="str">
            <v>x</v>
          </cell>
          <cell r="BV1078" t="str">
            <v>x</v>
          </cell>
          <cell r="CB1078" t="str">
            <v>X</v>
          </cell>
          <cell r="CC1078">
            <v>1</v>
          </cell>
        </row>
        <row r="1079">
          <cell r="B1079" t="str">
            <v>A2283457-01</v>
          </cell>
          <cell r="C1079" t="str">
            <v>MarkWest Bluestone</v>
          </cell>
          <cell r="D1079" t="str">
            <v>Kennedy</v>
          </cell>
          <cell r="E1079">
            <v>0</v>
          </cell>
          <cell r="F1079" t="str">
            <v>Miller</v>
          </cell>
          <cell r="G1079" t="str">
            <v>-</v>
          </cell>
          <cell r="H1079" t="str">
            <v>Madeleine</v>
          </cell>
          <cell r="I1079" t="str">
            <v>1017864</v>
          </cell>
          <cell r="J1079" t="str">
            <v>P-3603A</v>
          </cell>
          <cell r="K1079" t="str">
            <v>103706-3</v>
          </cell>
          <cell r="M1079">
            <v>1</v>
          </cell>
          <cell r="N1079" t="str">
            <v>LMV311</v>
          </cell>
          <cell r="O1079">
            <v>53722</v>
          </cell>
          <cell r="P1079" t="str">
            <v>-</v>
          </cell>
          <cell r="Q1079" t="str">
            <v>FLT</v>
          </cell>
          <cell r="R1079" t="str">
            <v>PA</v>
          </cell>
          <cell r="S1079" t="str">
            <v>N</v>
          </cell>
          <cell r="T1079" t="str">
            <v>N</v>
          </cell>
          <cell r="U1079">
            <v>41414</v>
          </cell>
          <cell r="V1079">
            <v>41415</v>
          </cell>
          <cell r="W1079">
            <v>41522</v>
          </cell>
          <cell r="X1079">
            <v>41522</v>
          </cell>
          <cell r="Y1079">
            <v>41415</v>
          </cell>
          <cell r="Z1079">
            <v>41422</v>
          </cell>
          <cell r="AA1079">
            <v>41422</v>
          </cell>
          <cell r="AB1079">
            <v>41422</v>
          </cell>
          <cell r="AC1079">
            <v>41410</v>
          </cell>
          <cell r="AD1079">
            <v>41424</v>
          </cell>
          <cell r="AE1079">
            <v>41474</v>
          </cell>
          <cell r="AF1079">
            <v>41477</v>
          </cell>
          <cell r="AH1079">
            <v>41492</v>
          </cell>
          <cell r="AI1079" t="str">
            <v>-</v>
          </cell>
          <cell r="AJ1079">
            <v>45</v>
          </cell>
          <cell r="AK1079">
            <v>15.285714285714286</v>
          </cell>
          <cell r="AL1079">
            <v>41415</v>
          </cell>
          <cell r="AM1079">
            <v>41463</v>
          </cell>
          <cell r="AN1079">
            <v>41458</v>
          </cell>
          <cell r="AO1079">
            <v>41464</v>
          </cell>
          <cell r="AP1079">
            <v>41415</v>
          </cell>
          <cell r="AQ1079">
            <v>41458</v>
          </cell>
          <cell r="AR1079">
            <v>41472</v>
          </cell>
          <cell r="AS1079">
            <v>41478</v>
          </cell>
          <cell r="AT1079" t="str">
            <v>Wareham</v>
          </cell>
          <cell r="AU1079" t="str">
            <v>Wareham</v>
          </cell>
          <cell r="AV1079">
            <v>41479</v>
          </cell>
          <cell r="AX1079">
            <v>41484</v>
          </cell>
          <cell r="AY1079">
            <v>41514</v>
          </cell>
          <cell r="BA1079">
            <v>47</v>
          </cell>
          <cell r="BB1079" t="str">
            <v>Late</v>
          </cell>
          <cell r="BC1079" t="str">
            <v>Late</v>
          </cell>
          <cell r="BD1079" t="str">
            <v>FCA</v>
          </cell>
          <cell r="BE1079" t="str">
            <v>Arvada</v>
          </cell>
          <cell r="BF1079" t="str">
            <v>USA</v>
          </cell>
          <cell r="BH1079" t="str">
            <v>DI</v>
          </cell>
          <cell r="BI1079" t="str">
            <v>PPD&amp;ADD</v>
          </cell>
          <cell r="BJ1079">
            <v>41422</v>
          </cell>
          <cell r="BK1079">
            <v>41429</v>
          </cell>
          <cell r="BL1079">
            <v>41429</v>
          </cell>
          <cell r="BM1079">
            <v>41443</v>
          </cell>
          <cell r="BN1079">
            <v>41536</v>
          </cell>
          <cell r="BO1079">
            <v>41543</v>
          </cell>
          <cell r="BP1079" t="str">
            <v>-</v>
          </cell>
          <cell r="BQ1079" t="str">
            <v>-</v>
          </cell>
          <cell r="BR1079" t="str">
            <v>X</v>
          </cell>
          <cell r="BS1079" t="str">
            <v>-</v>
          </cell>
          <cell r="BT1079" t="str">
            <v>-</v>
          </cell>
          <cell r="BU1079">
            <v>41534</v>
          </cell>
          <cell r="BV1079">
            <v>41534</v>
          </cell>
          <cell r="BZ1079" t="str">
            <v>-</v>
          </cell>
          <cell r="CA1079" t="str">
            <v>-</v>
          </cell>
          <cell r="CB1079" t="str">
            <v>X</v>
          </cell>
          <cell r="CC1079">
            <v>1</v>
          </cell>
        </row>
        <row r="1080">
          <cell r="B1080" t="str">
            <v>A2305894-01</v>
          </cell>
          <cell r="C1080" t="str">
            <v>Blanchard Refining/Marathon</v>
          </cell>
          <cell r="D1080" t="str">
            <v>Boening</v>
          </cell>
          <cell r="E1080">
            <v>0</v>
          </cell>
          <cell r="F1080" t="str">
            <v>Miller</v>
          </cell>
          <cell r="G1080" t="str">
            <v>-</v>
          </cell>
          <cell r="H1080" t="str">
            <v>Madeleine</v>
          </cell>
          <cell r="I1080" t="str">
            <v>4570012673-PPS</v>
          </cell>
          <cell r="J1080" t="str">
            <v>-</v>
          </cell>
          <cell r="K1080" t="str">
            <v>120072-2</v>
          </cell>
          <cell r="M1080">
            <v>1</v>
          </cell>
          <cell r="N1080" t="str">
            <v>LMV322</v>
          </cell>
          <cell r="O1080">
            <v>27617</v>
          </cell>
          <cell r="P1080" t="str">
            <v>-</v>
          </cell>
          <cell r="Q1080" t="str">
            <v>FLT</v>
          </cell>
          <cell r="R1080" t="str">
            <v>P5</v>
          </cell>
          <cell r="S1080" t="str">
            <v>N</v>
          </cell>
          <cell r="T1080" t="str">
            <v>Y</v>
          </cell>
          <cell r="U1080">
            <v>41471</v>
          </cell>
          <cell r="V1080">
            <v>41471</v>
          </cell>
          <cell r="W1080">
            <v>41506</v>
          </cell>
          <cell r="X1080">
            <v>41506</v>
          </cell>
          <cell r="Y1080">
            <v>41471</v>
          </cell>
          <cell r="Z1080">
            <v>41478</v>
          </cell>
          <cell r="AA1080">
            <v>41478</v>
          </cell>
          <cell r="AB1080">
            <v>41473.5</v>
          </cell>
          <cell r="AC1080">
            <v>41506</v>
          </cell>
          <cell r="AD1080">
            <v>41506</v>
          </cell>
          <cell r="AE1080">
            <v>41476.25</v>
          </cell>
          <cell r="AF1080">
            <v>41477.5</v>
          </cell>
          <cell r="AH1080">
            <v>41476</v>
          </cell>
          <cell r="AI1080" t="str">
            <v>-</v>
          </cell>
          <cell r="AJ1080">
            <v>5</v>
          </cell>
          <cell r="AK1080">
            <v>5</v>
          </cell>
          <cell r="AL1080">
            <v>41471</v>
          </cell>
          <cell r="AM1080" t="str">
            <v>-</v>
          </cell>
          <cell r="AN1080" t="str">
            <v>-</v>
          </cell>
          <cell r="AO1080">
            <v>41474</v>
          </cell>
          <cell r="AP1080">
            <v>41471</v>
          </cell>
          <cell r="AR1080" t="str">
            <v>-</v>
          </cell>
          <cell r="AS1080" t="str">
            <v>-</v>
          </cell>
          <cell r="AT1080" t="str">
            <v>-</v>
          </cell>
          <cell r="AU1080" t="str">
            <v>-</v>
          </cell>
          <cell r="AV1080">
            <v>41478</v>
          </cell>
          <cell r="AX1080">
            <v>41480</v>
          </cell>
          <cell r="AY1080">
            <v>41505</v>
          </cell>
          <cell r="BA1080">
            <v>6</v>
          </cell>
          <cell r="BB1080" t="str">
            <v>Late</v>
          </cell>
          <cell r="BC1080" t="str">
            <v/>
          </cell>
          <cell r="BD1080" t="str">
            <v>FCA</v>
          </cell>
          <cell r="BE1080" t="str">
            <v>ARVADA</v>
          </cell>
          <cell r="BF1080" t="str">
            <v>USA</v>
          </cell>
          <cell r="BH1080" t="str">
            <v>DK</v>
          </cell>
          <cell r="BI1080">
            <v>2010</v>
          </cell>
          <cell r="BJ1080">
            <v>41478</v>
          </cell>
          <cell r="BK1080">
            <v>41485</v>
          </cell>
          <cell r="BL1080">
            <v>41475.5</v>
          </cell>
          <cell r="BM1080">
            <v>41499</v>
          </cell>
          <cell r="BN1080">
            <v>41520</v>
          </cell>
          <cell r="BO1080">
            <v>41527</v>
          </cell>
          <cell r="BP1080" t="str">
            <v>-</v>
          </cell>
          <cell r="BQ1080" t="str">
            <v>-</v>
          </cell>
          <cell r="BR1080" t="str">
            <v>-</v>
          </cell>
          <cell r="BS1080" t="str">
            <v>-</v>
          </cell>
          <cell r="BT1080" t="str">
            <v>-</v>
          </cell>
          <cell r="BU1080">
            <v>41509</v>
          </cell>
          <cell r="BV1080">
            <v>41509</v>
          </cell>
          <cell r="BZ1080" t="str">
            <v>-</v>
          </cell>
          <cell r="CA1080" t="str">
            <v>-</v>
          </cell>
          <cell r="CB1080" t="str">
            <v>x</v>
          </cell>
          <cell r="CC1080">
            <v>1</v>
          </cell>
        </row>
        <row r="1081">
          <cell r="B1081" t="str">
            <v>A2289847-01</v>
          </cell>
          <cell r="C1081" t="str">
            <v>Holly Refining &amp; Marketing</v>
          </cell>
          <cell r="D1081" t="str">
            <v>Wareham</v>
          </cell>
          <cell r="E1081">
            <v>0</v>
          </cell>
          <cell r="F1081" t="str">
            <v>Miller</v>
          </cell>
          <cell r="G1081" t="str">
            <v>-</v>
          </cell>
          <cell r="H1081" t="str">
            <v>Kursten</v>
          </cell>
          <cell r="I1081" t="str">
            <v>156947</v>
          </cell>
          <cell r="K1081" t="str">
            <v>120060-1</v>
          </cell>
          <cell r="M1081">
            <v>1</v>
          </cell>
          <cell r="N1081" t="str">
            <v>LMV801</v>
          </cell>
          <cell r="O1081">
            <v>23217</v>
          </cell>
          <cell r="P1081" t="str">
            <v>-</v>
          </cell>
          <cell r="Q1081" t="str">
            <v>FLT</v>
          </cell>
          <cell r="R1081" t="str">
            <v>PA</v>
          </cell>
          <cell r="S1081" t="str">
            <v>N</v>
          </cell>
          <cell r="T1081" t="str">
            <v>N</v>
          </cell>
          <cell r="U1081">
            <v>41430</v>
          </cell>
          <cell r="V1081">
            <v>41431</v>
          </cell>
          <cell r="W1081">
            <v>41523</v>
          </cell>
          <cell r="X1081">
            <v>41523</v>
          </cell>
          <cell r="Y1081">
            <v>41430</v>
          </cell>
          <cell r="Z1081">
            <v>41438</v>
          </cell>
          <cell r="AA1081">
            <v>41438</v>
          </cell>
          <cell r="AB1081">
            <v>41438</v>
          </cell>
          <cell r="AC1081">
            <v>41411</v>
          </cell>
          <cell r="AD1081">
            <v>41425</v>
          </cell>
          <cell r="AE1081">
            <v>41475</v>
          </cell>
          <cell r="AF1081">
            <v>41478</v>
          </cell>
          <cell r="AH1081">
            <v>41493</v>
          </cell>
          <cell r="AI1081" t="str">
            <v>-</v>
          </cell>
          <cell r="AJ1081">
            <v>34</v>
          </cell>
          <cell r="AK1081">
            <v>13.142857142857142</v>
          </cell>
          <cell r="AL1081">
            <v>41430</v>
          </cell>
          <cell r="AM1081">
            <v>41435</v>
          </cell>
          <cell r="AN1081" t="str">
            <v>-</v>
          </cell>
          <cell r="AO1081">
            <v>41439</v>
          </cell>
          <cell r="AP1081">
            <v>41431</v>
          </cell>
          <cell r="AQ1081">
            <v>41445</v>
          </cell>
          <cell r="AR1081">
            <v>41451</v>
          </cell>
          <cell r="AS1081">
            <v>41453</v>
          </cell>
          <cell r="AT1081" t="str">
            <v>Boening</v>
          </cell>
          <cell r="AV1081">
            <v>41464</v>
          </cell>
          <cell r="AX1081">
            <v>41466</v>
          </cell>
          <cell r="AY1081">
            <v>41523</v>
          </cell>
          <cell r="BA1081">
            <v>24</v>
          </cell>
          <cell r="BB1081" t="str">
            <v>On-Time/Early</v>
          </cell>
          <cell r="BC1081" t="str">
            <v>Late</v>
          </cell>
          <cell r="BD1081" t="str">
            <v>FCA</v>
          </cell>
          <cell r="BE1081" t="str">
            <v>ARVADA</v>
          </cell>
          <cell r="BF1081" t="str">
            <v>USA</v>
          </cell>
          <cell r="BH1081" t="str">
            <v>DK</v>
          </cell>
          <cell r="BI1081" t="str">
            <v>FEDEX GROUND</v>
          </cell>
          <cell r="BJ1081">
            <v>41438</v>
          </cell>
          <cell r="BK1081">
            <v>41445</v>
          </cell>
          <cell r="BL1081">
            <v>41445</v>
          </cell>
          <cell r="BM1081">
            <v>41459</v>
          </cell>
          <cell r="BN1081">
            <v>41537</v>
          </cell>
          <cell r="BO1081">
            <v>41544</v>
          </cell>
          <cell r="BP1081" t="str">
            <v>-</v>
          </cell>
          <cell r="BQ1081" t="str">
            <v>-</v>
          </cell>
          <cell r="BR1081" t="str">
            <v>x</v>
          </cell>
          <cell r="BS1081" t="str">
            <v>-</v>
          </cell>
          <cell r="BT1081" t="str">
            <v>-</v>
          </cell>
          <cell r="BU1081" t="str">
            <v>x</v>
          </cell>
          <cell r="BV1081" t="str">
            <v>x</v>
          </cell>
          <cell r="BZ1081" t="str">
            <v>-</v>
          </cell>
          <cell r="CA1081" t="str">
            <v>-</v>
          </cell>
          <cell r="CB1081" t="str">
            <v>X</v>
          </cell>
          <cell r="CC1081">
            <v>1</v>
          </cell>
        </row>
        <row r="1082">
          <cell r="B1082" t="str">
            <v>A2306016-01</v>
          </cell>
          <cell r="C1082" t="str">
            <v>TPC Group</v>
          </cell>
          <cell r="D1082" t="str">
            <v>Wareham</v>
          </cell>
          <cell r="E1082">
            <v>0</v>
          </cell>
          <cell r="F1082" t="str">
            <v>Miller</v>
          </cell>
          <cell r="G1082" t="str">
            <v>-</v>
          </cell>
          <cell r="H1082" t="str">
            <v>Pam</v>
          </cell>
          <cell r="I1082" t="str">
            <v>90955</v>
          </cell>
          <cell r="J1082" t="str">
            <v>-</v>
          </cell>
          <cell r="K1082" t="str">
            <v>120784-2</v>
          </cell>
          <cell r="M1082">
            <v>1</v>
          </cell>
          <cell r="N1082" t="str">
            <v>LMV311</v>
          </cell>
          <cell r="O1082">
            <v>37559</v>
          </cell>
          <cell r="P1082" t="str">
            <v>-</v>
          </cell>
          <cell r="Q1082" t="str">
            <v>FLT</v>
          </cell>
          <cell r="R1082" t="str">
            <v>P5</v>
          </cell>
          <cell r="S1082" t="str">
            <v>N</v>
          </cell>
          <cell r="T1082" t="str">
            <v>Y</v>
          </cell>
          <cell r="U1082">
            <v>41471</v>
          </cell>
          <cell r="V1082">
            <v>41471</v>
          </cell>
          <cell r="W1082">
            <v>41507</v>
          </cell>
          <cell r="X1082">
            <v>41507</v>
          </cell>
          <cell r="Y1082">
            <v>41471</v>
          </cell>
          <cell r="Z1082">
            <v>41478</v>
          </cell>
          <cell r="AA1082">
            <v>41478</v>
          </cell>
          <cell r="AB1082">
            <v>41473.5</v>
          </cell>
          <cell r="AC1082">
            <v>41507</v>
          </cell>
          <cell r="AD1082">
            <v>41507</v>
          </cell>
          <cell r="AE1082">
            <v>41477.25</v>
          </cell>
          <cell r="AF1082">
            <v>41478.5</v>
          </cell>
          <cell r="AH1082">
            <v>41477</v>
          </cell>
          <cell r="AI1082" t="str">
            <v>-</v>
          </cell>
          <cell r="AJ1082">
            <v>6</v>
          </cell>
          <cell r="AK1082">
            <v>5.1428571428571432</v>
          </cell>
          <cell r="AL1082">
            <v>41471</v>
          </cell>
          <cell r="AM1082" t="str">
            <v>-</v>
          </cell>
          <cell r="AN1082" t="str">
            <v>-</v>
          </cell>
          <cell r="AP1082">
            <v>41471</v>
          </cell>
          <cell r="AR1082" t="str">
            <v>-</v>
          </cell>
          <cell r="AS1082" t="str">
            <v>-</v>
          </cell>
          <cell r="AT1082" t="str">
            <v>-</v>
          </cell>
          <cell r="AU1082" t="str">
            <v>-</v>
          </cell>
          <cell r="AV1082">
            <v>41477</v>
          </cell>
          <cell r="AW1082" t="str">
            <v>-</v>
          </cell>
          <cell r="AX1082">
            <v>41477</v>
          </cell>
          <cell r="AY1082">
            <v>41507</v>
          </cell>
          <cell r="BA1082">
            <v>5</v>
          </cell>
          <cell r="BB1082" t="str">
            <v>On-Time/Early</v>
          </cell>
          <cell r="BC1082" t="str">
            <v/>
          </cell>
          <cell r="BD1082" t="str">
            <v>FCA</v>
          </cell>
          <cell r="BE1082" t="str">
            <v>ARVADA</v>
          </cell>
          <cell r="BF1082" t="str">
            <v>USA</v>
          </cell>
          <cell r="BH1082" t="str">
            <v>DI</v>
          </cell>
          <cell r="BI1082">
            <v>2010</v>
          </cell>
          <cell r="BJ1082">
            <v>41478</v>
          </cell>
          <cell r="BK1082">
            <v>41485</v>
          </cell>
          <cell r="BL1082">
            <v>41475.5</v>
          </cell>
          <cell r="BM1082">
            <v>41499</v>
          </cell>
          <cell r="BN1082">
            <v>41521</v>
          </cell>
          <cell r="BO1082">
            <v>41528</v>
          </cell>
          <cell r="BP1082" t="str">
            <v>-</v>
          </cell>
          <cell r="BQ1082" t="str">
            <v>-</v>
          </cell>
          <cell r="BR1082" t="str">
            <v>x</v>
          </cell>
          <cell r="BS1082" t="str">
            <v>-</v>
          </cell>
          <cell r="BT1082" t="str">
            <v>-</v>
          </cell>
          <cell r="BU1082">
            <v>41521</v>
          </cell>
          <cell r="BV1082" t="str">
            <v>X</v>
          </cell>
          <cell r="BZ1082" t="str">
            <v>-</v>
          </cell>
          <cell r="CA1082" t="str">
            <v>-</v>
          </cell>
          <cell r="CB1082" t="str">
            <v>X</v>
          </cell>
          <cell r="CC1082">
            <v>1</v>
          </cell>
        </row>
        <row r="1083">
          <cell r="B1083" t="str">
            <v>A2289977-01</v>
          </cell>
          <cell r="C1083" t="str">
            <v>BASF / BC PASADENA</v>
          </cell>
          <cell r="D1083" t="str">
            <v>Boening</v>
          </cell>
          <cell r="E1083">
            <v>0</v>
          </cell>
          <cell r="F1083" t="str">
            <v>Miller</v>
          </cell>
          <cell r="G1083" t="str">
            <v>-</v>
          </cell>
          <cell r="H1083" t="str">
            <v>Kursten</v>
          </cell>
          <cell r="I1083" t="str">
            <v>4909389548</v>
          </cell>
          <cell r="J1083" t="str">
            <v>G-672 A/B</v>
          </cell>
          <cell r="K1083" t="str">
            <v>119823-1</v>
          </cell>
          <cell r="M1083">
            <v>1</v>
          </cell>
          <cell r="N1083" t="str">
            <v>LMV801</v>
          </cell>
          <cell r="O1083">
            <v>13892</v>
          </cell>
          <cell r="P1083" t="str">
            <v>-</v>
          </cell>
          <cell r="Q1083" t="str">
            <v>FLT</v>
          </cell>
          <cell r="R1083" t="str">
            <v>PA</v>
          </cell>
          <cell r="S1083" t="str">
            <v>N</v>
          </cell>
          <cell r="T1083" t="str">
            <v>N</v>
          </cell>
          <cell r="U1083">
            <v>41430</v>
          </cell>
          <cell r="V1083">
            <v>41431</v>
          </cell>
          <cell r="W1083">
            <v>41526</v>
          </cell>
          <cell r="X1083">
            <v>41526</v>
          </cell>
          <cell r="Y1083">
            <v>41431</v>
          </cell>
          <cell r="Z1083">
            <v>41438</v>
          </cell>
          <cell r="AA1083">
            <v>41438</v>
          </cell>
          <cell r="AB1083">
            <v>41438</v>
          </cell>
          <cell r="AC1083">
            <v>41414</v>
          </cell>
          <cell r="AD1083">
            <v>41428</v>
          </cell>
          <cell r="AE1083">
            <v>41478</v>
          </cell>
          <cell r="AF1083">
            <v>41481</v>
          </cell>
          <cell r="AH1083">
            <v>41496</v>
          </cell>
          <cell r="AI1083" t="str">
            <v>-</v>
          </cell>
          <cell r="AJ1083">
            <v>37</v>
          </cell>
          <cell r="AK1083">
            <v>13.571428571428571</v>
          </cell>
          <cell r="AL1083">
            <v>41431</v>
          </cell>
          <cell r="AM1083">
            <v>41463</v>
          </cell>
          <cell r="AN1083" t="str">
            <v>-</v>
          </cell>
          <cell r="AO1083" t="str">
            <v>-</v>
          </cell>
          <cell r="AP1083">
            <v>41431</v>
          </cell>
          <cell r="AR1083" t="str">
            <v>-</v>
          </cell>
          <cell r="AS1083" t="str">
            <v>-</v>
          </cell>
          <cell r="AT1083" t="str">
            <v>-</v>
          </cell>
          <cell r="AV1083">
            <v>41463</v>
          </cell>
          <cell r="AX1083">
            <v>41467</v>
          </cell>
          <cell r="AY1083">
            <v>41502</v>
          </cell>
          <cell r="AZ1083">
            <v>71</v>
          </cell>
          <cell r="BA1083">
            <v>23</v>
          </cell>
          <cell r="BB1083" t="str">
            <v>On-Time/Early</v>
          </cell>
          <cell r="BC1083" t="str">
            <v/>
          </cell>
          <cell r="BD1083" t="str">
            <v>FCA</v>
          </cell>
          <cell r="BE1083" t="str">
            <v>ARVADA</v>
          </cell>
          <cell r="BF1083" t="str">
            <v>USA</v>
          </cell>
          <cell r="BH1083" t="str">
            <v>DI</v>
          </cell>
          <cell r="BJ1083">
            <v>41438</v>
          </cell>
          <cell r="BK1083">
            <v>41445</v>
          </cell>
          <cell r="BL1083">
            <v>41445</v>
          </cell>
          <cell r="BM1083">
            <v>41459</v>
          </cell>
          <cell r="BN1083">
            <v>41540</v>
          </cell>
          <cell r="BO1083">
            <v>41547</v>
          </cell>
          <cell r="BP1083" t="str">
            <v>-</v>
          </cell>
          <cell r="BQ1083" t="str">
            <v>-</v>
          </cell>
          <cell r="BR1083" t="str">
            <v>x</v>
          </cell>
          <cell r="BS1083" t="str">
            <v>-</v>
          </cell>
          <cell r="BT1083" t="str">
            <v>-</v>
          </cell>
          <cell r="BU1083" t="str">
            <v>x</v>
          </cell>
          <cell r="BV1083" t="str">
            <v>x</v>
          </cell>
          <cell r="BZ1083" t="str">
            <v>-</v>
          </cell>
          <cell r="CA1083" t="str">
            <v>-</v>
          </cell>
          <cell r="CB1083" t="str">
            <v>X</v>
          </cell>
          <cell r="CC1083">
            <v>1</v>
          </cell>
        </row>
        <row r="1084">
          <cell r="B1084" t="str">
            <v>C2189518-01-02</v>
          </cell>
          <cell r="C1084" t="str">
            <v>BP Exploration / Worely Parsons</v>
          </cell>
          <cell r="D1084" t="str">
            <v>Strunc</v>
          </cell>
          <cell r="E1084">
            <v>0</v>
          </cell>
          <cell r="F1084" t="str">
            <v>Parsell</v>
          </cell>
          <cell r="H1084" t="str">
            <v>Suzy</v>
          </cell>
          <cell r="I1084" t="str">
            <v>156461-80-POD-1004</v>
          </cell>
          <cell r="J1084" t="str">
            <v>ZZZ-9410/9420</v>
          </cell>
          <cell r="K1084">
            <v>0</v>
          </cell>
          <cell r="M1084">
            <v>2</v>
          </cell>
          <cell r="N1084" t="str">
            <v>LMC343</v>
          </cell>
          <cell r="O1084">
            <v>2014374.96</v>
          </cell>
          <cell r="P1084" t="str">
            <v>PP</v>
          </cell>
          <cell r="Q1084" t="str">
            <v>CPX</v>
          </cell>
          <cell r="R1084" t="str">
            <v>CD</v>
          </cell>
          <cell r="S1084" t="str">
            <v>Y</v>
          </cell>
          <cell r="T1084" t="str">
            <v>N</v>
          </cell>
          <cell r="V1084">
            <v>41169</v>
          </cell>
          <cell r="W1084">
            <v>41578</v>
          </cell>
          <cell r="X1084">
            <v>41624</v>
          </cell>
          <cell r="Y1084">
            <v>0</v>
          </cell>
          <cell r="Z1084">
            <v>41176</v>
          </cell>
          <cell r="AA1084">
            <v>41176</v>
          </cell>
          <cell r="AB1084">
            <v>41183</v>
          </cell>
          <cell r="AC1084">
            <v>41512</v>
          </cell>
          <cell r="AD1084">
            <v>41526</v>
          </cell>
          <cell r="AE1084">
            <v>41478</v>
          </cell>
          <cell r="AF1084">
            <v>41483</v>
          </cell>
          <cell r="AH1084">
            <v>41594</v>
          </cell>
          <cell r="AI1084" t="str">
            <v>-</v>
          </cell>
          <cell r="AJ1084">
            <v>225</v>
          </cell>
          <cell r="AK1084">
            <v>65</v>
          </cell>
          <cell r="AP1084" t="str">
            <v>X</v>
          </cell>
          <cell r="AV1084">
            <v>41418</v>
          </cell>
          <cell r="AX1084">
            <v>41444</v>
          </cell>
          <cell r="AY1084">
            <v>41625</v>
          </cell>
          <cell r="AZ1084">
            <v>456</v>
          </cell>
          <cell r="BA1084">
            <v>180</v>
          </cell>
          <cell r="BB1084" t="str">
            <v>On-Time/Early</v>
          </cell>
          <cell r="BC1084" t="str">
            <v/>
          </cell>
          <cell r="BJ1084">
            <v>41176</v>
          </cell>
          <cell r="BK1084">
            <v>41183</v>
          </cell>
          <cell r="BL1084">
            <v>41199</v>
          </cell>
          <cell r="BM1084">
            <v>41197</v>
          </cell>
          <cell r="BN1084">
            <v>41638</v>
          </cell>
          <cell r="BO1084">
            <v>41645</v>
          </cell>
          <cell r="BP1084">
            <v>41153</v>
          </cell>
          <cell r="BQ1084">
            <v>41178</v>
          </cell>
          <cell r="BR1084">
            <v>41172</v>
          </cell>
          <cell r="BS1084">
            <v>41278</v>
          </cell>
          <cell r="BT1084" t="str">
            <v>X</v>
          </cell>
          <cell r="BU1084">
            <v>158</v>
          </cell>
          <cell r="BV1084">
            <v>151</v>
          </cell>
          <cell r="BZ1084" t="str">
            <v>X</v>
          </cell>
          <cell r="CA1084" t="str">
            <v>X</v>
          </cell>
          <cell r="CC1084">
            <v>0.85</v>
          </cell>
        </row>
        <row r="1085">
          <cell r="B1085" t="str">
            <v>C2295213-01</v>
          </cell>
          <cell r="C1085" t="str">
            <v>Bonanza Creek Energy</v>
          </cell>
          <cell r="D1085" t="str">
            <v>Wareham</v>
          </cell>
          <cell r="E1085">
            <v>0</v>
          </cell>
          <cell r="F1085" t="str">
            <v>Miller</v>
          </cell>
          <cell r="G1085" t="str">
            <v>-</v>
          </cell>
          <cell r="H1085" t="str">
            <v>Kursten</v>
          </cell>
          <cell r="I1085" t="str">
            <v>100</v>
          </cell>
          <cell r="J1085" t="str">
            <v>tbd</v>
          </cell>
          <cell r="K1085" t="str">
            <v>SC12324</v>
          </cell>
          <cell r="M1085">
            <v>1</v>
          </cell>
          <cell r="N1085" t="str">
            <v>LMC311P</v>
          </cell>
          <cell r="O1085">
            <v>148852</v>
          </cell>
          <cell r="P1085" t="str">
            <v>PP</v>
          </cell>
          <cell r="Q1085" t="str">
            <v>FLT</v>
          </cell>
          <cell r="R1085" t="str">
            <v>CA</v>
          </cell>
          <cell r="S1085" t="str">
            <v>N</v>
          </cell>
          <cell r="T1085" t="str">
            <v>N</v>
          </cell>
          <cell r="U1085">
            <v>41443</v>
          </cell>
          <cell r="V1085">
            <v>41444</v>
          </cell>
          <cell r="W1085">
            <v>41575</v>
          </cell>
          <cell r="X1085">
            <v>41544</v>
          </cell>
          <cell r="Y1085">
            <v>41443</v>
          </cell>
          <cell r="Z1085">
            <v>41451</v>
          </cell>
          <cell r="AA1085">
            <v>41451</v>
          </cell>
          <cell r="AB1085">
            <v>41458</v>
          </cell>
          <cell r="AC1085">
            <v>41432</v>
          </cell>
          <cell r="AD1085">
            <v>41446</v>
          </cell>
          <cell r="AE1085">
            <v>41480</v>
          </cell>
          <cell r="AF1085">
            <v>41484</v>
          </cell>
          <cell r="AH1085">
            <v>41514</v>
          </cell>
          <cell r="AI1085" t="str">
            <v>-</v>
          </cell>
          <cell r="AJ1085">
            <v>29</v>
          </cell>
          <cell r="AK1085">
            <v>14.285714285714286</v>
          </cell>
          <cell r="AL1085">
            <v>41443</v>
          </cell>
          <cell r="AM1085">
            <v>41466</v>
          </cell>
          <cell r="AN1085" t="str">
            <v>-</v>
          </cell>
          <cell r="AO1085">
            <v>41477</v>
          </cell>
          <cell r="AP1085">
            <v>41477</v>
          </cell>
          <cell r="AQ1085">
            <v>41484</v>
          </cell>
          <cell r="AR1085">
            <v>41487</v>
          </cell>
          <cell r="AS1085">
            <v>41502</v>
          </cell>
          <cell r="AT1085" t="str">
            <v>Boening</v>
          </cell>
          <cell r="AU1085" t="str">
            <v>Reichert</v>
          </cell>
          <cell r="AV1085">
            <v>41507</v>
          </cell>
          <cell r="AW1085" t="str">
            <v>-</v>
          </cell>
          <cell r="AX1085">
            <v>41509</v>
          </cell>
          <cell r="AY1085">
            <v>41547</v>
          </cell>
          <cell r="BA1085">
            <v>46</v>
          </cell>
          <cell r="BB1085" t="str">
            <v>Late</v>
          </cell>
          <cell r="BC1085" t="str">
            <v>Late</v>
          </cell>
          <cell r="BD1085" t="str">
            <v>FCA</v>
          </cell>
          <cell r="BE1085" t="str">
            <v>ARVADA</v>
          </cell>
          <cell r="BF1085" t="str">
            <v>USA</v>
          </cell>
          <cell r="BH1085" t="str">
            <v>DI</v>
          </cell>
          <cell r="BJ1085">
            <v>41451</v>
          </cell>
          <cell r="BK1085">
            <v>41458</v>
          </cell>
          <cell r="BL1085">
            <v>41465</v>
          </cell>
          <cell r="BM1085">
            <v>41472</v>
          </cell>
          <cell r="BN1085">
            <v>41558</v>
          </cell>
          <cell r="BO1085">
            <v>41565</v>
          </cell>
          <cell r="BP1085" t="str">
            <v>-</v>
          </cell>
          <cell r="BQ1085" t="str">
            <v>-</v>
          </cell>
          <cell r="BR1085">
            <v>41509</v>
          </cell>
          <cell r="BS1085" t="str">
            <v>-</v>
          </cell>
          <cell r="BT1085" t="str">
            <v>-</v>
          </cell>
          <cell r="BU1085">
            <v>41569</v>
          </cell>
          <cell r="BV1085">
            <v>41570</v>
          </cell>
          <cell r="BZ1085" t="str">
            <v>-</v>
          </cell>
          <cell r="CA1085" t="str">
            <v>-</v>
          </cell>
          <cell r="CB1085" t="str">
            <v>X</v>
          </cell>
          <cell r="CC1085">
            <v>1</v>
          </cell>
        </row>
        <row r="1086">
          <cell r="B1086" t="str">
            <v>A2257353-01</v>
          </cell>
          <cell r="C1086" t="str">
            <v>Pump Products / BP Indonesia</v>
          </cell>
          <cell r="D1086" t="str">
            <v>Mckechnie</v>
          </cell>
          <cell r="E1086">
            <v>0</v>
          </cell>
          <cell r="F1086" t="str">
            <v>Boles</v>
          </cell>
          <cell r="H1086" t="str">
            <v>Shara</v>
          </cell>
          <cell r="I1086" t="str">
            <v>2443</v>
          </cell>
          <cell r="K1086" t="str">
            <v>115438-2</v>
          </cell>
          <cell r="M1086">
            <v>1</v>
          </cell>
          <cell r="N1086" t="str">
            <v>LMV311Z</v>
          </cell>
          <cell r="O1086">
            <v>73435</v>
          </cell>
          <cell r="P1086" t="str">
            <v>PP</v>
          </cell>
          <cell r="Q1086" t="str">
            <v>MCPX</v>
          </cell>
          <cell r="R1086" t="str">
            <v>PB</v>
          </cell>
          <cell r="S1086" t="str">
            <v>N</v>
          </cell>
          <cell r="T1086" t="str">
            <v>N</v>
          </cell>
          <cell r="U1086">
            <v>41346</v>
          </cell>
          <cell r="V1086">
            <v>41347</v>
          </cell>
          <cell r="W1086">
            <v>41537</v>
          </cell>
          <cell r="X1086">
            <v>41537</v>
          </cell>
          <cell r="Y1086">
            <v>41346</v>
          </cell>
          <cell r="Z1086">
            <v>41354</v>
          </cell>
          <cell r="AA1086">
            <v>41354</v>
          </cell>
          <cell r="AB1086">
            <v>41354</v>
          </cell>
          <cell r="AC1086">
            <v>41425</v>
          </cell>
          <cell r="AD1086">
            <v>41439</v>
          </cell>
          <cell r="AE1086">
            <v>41482</v>
          </cell>
          <cell r="AF1086">
            <v>41485</v>
          </cell>
          <cell r="AH1086">
            <v>41507</v>
          </cell>
          <cell r="AI1086" t="str">
            <v>-</v>
          </cell>
          <cell r="AJ1086">
            <v>99</v>
          </cell>
          <cell r="AK1086">
            <v>27.142857142857142</v>
          </cell>
          <cell r="AL1086">
            <v>41346</v>
          </cell>
          <cell r="AM1086" t="str">
            <v>-</v>
          </cell>
          <cell r="AN1086" t="str">
            <v>-</v>
          </cell>
          <cell r="AO1086">
            <v>41355</v>
          </cell>
          <cell r="AP1086">
            <v>41347</v>
          </cell>
          <cell r="AQ1086" t="str">
            <v>X</v>
          </cell>
          <cell r="AR1086">
            <v>41443</v>
          </cell>
          <cell r="AS1086">
            <v>41450</v>
          </cell>
          <cell r="AT1086" t="str">
            <v>Setelin</v>
          </cell>
          <cell r="AV1086">
            <v>41466</v>
          </cell>
          <cell r="AW1086" t="str">
            <v>-</v>
          </cell>
          <cell r="AX1086">
            <v>41478</v>
          </cell>
          <cell r="AY1086">
            <v>41535</v>
          </cell>
          <cell r="AZ1086">
            <v>188</v>
          </cell>
          <cell r="BA1086">
            <v>86</v>
          </cell>
          <cell r="BB1086" t="str">
            <v>On-Time/Early</v>
          </cell>
          <cell r="BC1086" t="str">
            <v>Late</v>
          </cell>
          <cell r="BD1086" t="str">
            <v>EXW</v>
          </cell>
          <cell r="BE1086" t="str">
            <v>Arvada</v>
          </cell>
          <cell r="BF1086" t="str">
            <v>INDONESIA</v>
          </cell>
          <cell r="BH1086" t="str">
            <v>OE</v>
          </cell>
          <cell r="BI1086">
            <v>2000</v>
          </cell>
          <cell r="BJ1086">
            <v>41354</v>
          </cell>
          <cell r="BK1086">
            <v>41361</v>
          </cell>
          <cell r="BL1086">
            <v>41363</v>
          </cell>
          <cell r="BM1086">
            <v>41375</v>
          </cell>
          <cell r="BN1086">
            <v>41551</v>
          </cell>
          <cell r="BO1086">
            <v>41558</v>
          </cell>
          <cell r="BP1086" t="str">
            <v>X</v>
          </cell>
          <cell r="BQ1086" t="str">
            <v>X</v>
          </cell>
          <cell r="BR1086">
            <v>41467</v>
          </cell>
          <cell r="BS1086">
            <v>41436</v>
          </cell>
          <cell r="BT1086">
            <v>0</v>
          </cell>
          <cell r="BU1086">
            <v>41586</v>
          </cell>
          <cell r="BV1086">
            <v>238</v>
          </cell>
          <cell r="BZ1086">
            <v>41443</v>
          </cell>
          <cell r="CA1086">
            <v>41443</v>
          </cell>
          <cell r="CC1086">
            <v>1</v>
          </cell>
        </row>
        <row r="1087">
          <cell r="B1087" t="str">
            <v>A2257353-02</v>
          </cell>
          <cell r="C1087" t="str">
            <v>Pump Products / BP Indonesia</v>
          </cell>
          <cell r="D1087" t="str">
            <v>Mckechnie</v>
          </cell>
          <cell r="E1087">
            <v>0</v>
          </cell>
          <cell r="F1087" t="str">
            <v>Boles</v>
          </cell>
          <cell r="H1087" t="str">
            <v>Shara</v>
          </cell>
          <cell r="I1087" t="str">
            <v>2443</v>
          </cell>
          <cell r="K1087" t="str">
            <v>115438-2</v>
          </cell>
          <cell r="M1087">
            <v>1</v>
          </cell>
          <cell r="N1087" t="str">
            <v>LMV311Z</v>
          </cell>
          <cell r="O1087">
            <v>64670</v>
          </cell>
          <cell r="P1087" t="str">
            <v>PP</v>
          </cell>
          <cell r="Q1087" t="str">
            <v>MCPX</v>
          </cell>
          <cell r="R1087" t="str">
            <v>PB</v>
          </cell>
          <cell r="S1087" t="str">
            <v>N</v>
          </cell>
          <cell r="T1087" t="str">
            <v>N</v>
          </cell>
          <cell r="U1087">
            <v>41346</v>
          </cell>
          <cell r="V1087">
            <v>41347</v>
          </cell>
          <cell r="W1087">
            <v>41537</v>
          </cell>
          <cell r="X1087">
            <v>41537</v>
          </cell>
          <cell r="Y1087">
            <v>41346</v>
          </cell>
          <cell r="Z1087">
            <v>41354</v>
          </cell>
          <cell r="AA1087">
            <v>41354</v>
          </cell>
          <cell r="AB1087">
            <v>41354</v>
          </cell>
          <cell r="AC1087">
            <v>41425</v>
          </cell>
          <cell r="AD1087">
            <v>41439</v>
          </cell>
          <cell r="AE1087">
            <v>41482</v>
          </cell>
          <cell r="AF1087">
            <v>41485</v>
          </cell>
          <cell r="AH1087">
            <v>41507</v>
          </cell>
          <cell r="AI1087" t="str">
            <v>-</v>
          </cell>
          <cell r="AJ1087">
            <v>99</v>
          </cell>
          <cell r="AK1087">
            <v>27.142857142857142</v>
          </cell>
          <cell r="AL1087">
            <v>41346</v>
          </cell>
          <cell r="AM1087" t="str">
            <v>-</v>
          </cell>
          <cell r="AN1087" t="str">
            <v>-</v>
          </cell>
          <cell r="AO1087">
            <v>41355</v>
          </cell>
          <cell r="AP1087">
            <v>41347</v>
          </cell>
          <cell r="AR1087">
            <v>41443</v>
          </cell>
          <cell r="AS1087">
            <v>41450</v>
          </cell>
          <cell r="AT1087" t="str">
            <v>Setelin</v>
          </cell>
          <cell r="AV1087">
            <v>41466</v>
          </cell>
          <cell r="AW1087" t="str">
            <v>-</v>
          </cell>
          <cell r="AX1087">
            <v>41477</v>
          </cell>
          <cell r="AY1087">
            <v>41535</v>
          </cell>
          <cell r="AZ1087">
            <v>188</v>
          </cell>
          <cell r="BA1087">
            <v>86</v>
          </cell>
          <cell r="BB1087" t="str">
            <v>On-Time/Early</v>
          </cell>
          <cell r="BC1087" t="str">
            <v/>
          </cell>
          <cell r="BD1087" t="str">
            <v>EXW</v>
          </cell>
          <cell r="BE1087" t="str">
            <v>Arvada</v>
          </cell>
          <cell r="BF1087" t="str">
            <v>INDONESIA</v>
          </cell>
          <cell r="BH1087" t="str">
            <v>OE</v>
          </cell>
          <cell r="BI1087">
            <v>2000</v>
          </cell>
          <cell r="BJ1087">
            <v>41354</v>
          </cell>
          <cell r="BK1087">
            <v>41361</v>
          </cell>
          <cell r="BL1087">
            <v>41363</v>
          </cell>
          <cell r="BM1087">
            <v>41375</v>
          </cell>
          <cell r="BN1087">
            <v>41551</v>
          </cell>
          <cell r="BO1087">
            <v>41558</v>
          </cell>
          <cell r="BP1087" t="str">
            <v>X</v>
          </cell>
          <cell r="BQ1087" t="str">
            <v>X</v>
          </cell>
          <cell r="BR1087">
            <v>41467</v>
          </cell>
          <cell r="BS1087">
            <v>41436</v>
          </cell>
          <cell r="BT1087">
            <v>0</v>
          </cell>
          <cell r="BU1087">
            <v>41586</v>
          </cell>
          <cell r="BV1087">
            <v>238</v>
          </cell>
          <cell r="BZ1087">
            <v>41443</v>
          </cell>
          <cell r="CA1087">
            <v>41443</v>
          </cell>
          <cell r="CC1087">
            <v>1</v>
          </cell>
        </row>
        <row r="1088">
          <cell r="B1088" t="str">
            <v>A2257353-03</v>
          </cell>
          <cell r="C1088" t="str">
            <v>Pump Products / BP Indonesia</v>
          </cell>
          <cell r="D1088" t="str">
            <v>Mckechnie</v>
          </cell>
          <cell r="E1088">
            <v>0</v>
          </cell>
          <cell r="F1088" t="str">
            <v>Boles</v>
          </cell>
          <cell r="H1088" t="str">
            <v>Shara</v>
          </cell>
          <cell r="I1088" t="str">
            <v>2443</v>
          </cell>
          <cell r="K1088" t="str">
            <v>115438-2</v>
          </cell>
          <cell r="M1088">
            <v>1</v>
          </cell>
          <cell r="N1088" t="str">
            <v>LMV311Z</v>
          </cell>
          <cell r="O1088">
            <v>57098</v>
          </cell>
          <cell r="P1088" t="str">
            <v>PP</v>
          </cell>
          <cell r="Q1088" t="str">
            <v>MCPX</v>
          </cell>
          <cell r="R1088" t="str">
            <v>PB</v>
          </cell>
          <cell r="S1088" t="str">
            <v>N</v>
          </cell>
          <cell r="T1088" t="str">
            <v>N</v>
          </cell>
          <cell r="U1088">
            <v>41346</v>
          </cell>
          <cell r="V1088">
            <v>41347</v>
          </cell>
          <cell r="W1088">
            <v>41537</v>
          </cell>
          <cell r="X1088">
            <v>41537</v>
          </cell>
          <cell r="Y1088">
            <v>41346</v>
          </cell>
          <cell r="Z1088">
            <v>41354</v>
          </cell>
          <cell r="AA1088">
            <v>41354</v>
          </cell>
          <cell r="AB1088">
            <v>41354</v>
          </cell>
          <cell r="AC1088">
            <v>41425</v>
          </cell>
          <cell r="AD1088">
            <v>41439</v>
          </cell>
          <cell r="AE1088">
            <v>41482</v>
          </cell>
          <cell r="AF1088">
            <v>41485</v>
          </cell>
          <cell r="AH1088">
            <v>41507</v>
          </cell>
          <cell r="AI1088" t="str">
            <v>-</v>
          </cell>
          <cell r="AJ1088">
            <v>99</v>
          </cell>
          <cell r="AK1088">
            <v>27.142857142857142</v>
          </cell>
          <cell r="AL1088">
            <v>41346</v>
          </cell>
          <cell r="AM1088" t="str">
            <v>-</v>
          </cell>
          <cell r="AN1088" t="str">
            <v>-</v>
          </cell>
          <cell r="AO1088">
            <v>41355</v>
          </cell>
          <cell r="AP1088">
            <v>41347</v>
          </cell>
          <cell r="AQ1088">
            <v>41372</v>
          </cell>
          <cell r="AR1088">
            <v>41443</v>
          </cell>
          <cell r="AS1088">
            <v>41450</v>
          </cell>
          <cell r="AT1088" t="str">
            <v>Setelin</v>
          </cell>
          <cell r="AV1088">
            <v>41466</v>
          </cell>
          <cell r="AX1088">
            <v>41472</v>
          </cell>
          <cell r="AY1088">
            <v>41535</v>
          </cell>
          <cell r="AZ1088">
            <v>188</v>
          </cell>
          <cell r="BA1088">
            <v>86</v>
          </cell>
          <cell r="BB1088" t="str">
            <v>On-Time/Early</v>
          </cell>
          <cell r="BC1088" t="str">
            <v>On-Time/Early</v>
          </cell>
          <cell r="BD1088" t="str">
            <v>EXW</v>
          </cell>
          <cell r="BE1088" t="str">
            <v>Arvada</v>
          </cell>
          <cell r="BF1088" t="str">
            <v>INDONESIA</v>
          </cell>
          <cell r="BH1088" t="str">
            <v>OE</v>
          </cell>
          <cell r="BI1088">
            <v>2000</v>
          </cell>
          <cell r="BJ1088">
            <v>41354</v>
          </cell>
          <cell r="BK1088">
            <v>41361</v>
          </cell>
          <cell r="BL1088">
            <v>41363</v>
          </cell>
          <cell r="BM1088">
            <v>41375</v>
          </cell>
          <cell r="BN1088">
            <v>41551</v>
          </cell>
          <cell r="BO1088">
            <v>41558</v>
          </cell>
          <cell r="BP1088" t="str">
            <v>X</v>
          </cell>
          <cell r="BQ1088" t="str">
            <v>X</v>
          </cell>
          <cell r="BR1088">
            <v>41467</v>
          </cell>
          <cell r="BS1088">
            <v>41436</v>
          </cell>
          <cell r="BT1088">
            <v>0</v>
          </cell>
          <cell r="BU1088">
            <v>41586</v>
          </cell>
          <cell r="BV1088">
            <v>238</v>
          </cell>
          <cell r="BZ1088">
            <v>41443</v>
          </cell>
          <cell r="CA1088">
            <v>41443</v>
          </cell>
          <cell r="CC1088">
            <v>1</v>
          </cell>
        </row>
        <row r="1089">
          <cell r="B1089" t="str">
            <v>A2304718-01-02</v>
          </cell>
          <cell r="C1089" t="str">
            <v>Eagle Rock Energy</v>
          </cell>
          <cell r="D1089" t="str">
            <v>Kennedy</v>
          </cell>
          <cell r="E1089">
            <v>0</v>
          </cell>
          <cell r="F1089" t="str">
            <v>Reichert</v>
          </cell>
          <cell r="G1089" t="str">
            <v>-</v>
          </cell>
          <cell r="H1089" t="str">
            <v>Kursten</v>
          </cell>
          <cell r="I1089" t="str">
            <v>2013E313</v>
          </cell>
          <cell r="J1089" t="str">
            <v>P-111A/B</v>
          </cell>
          <cell r="K1089">
            <v>120261</v>
          </cell>
          <cell r="M1089">
            <v>2</v>
          </cell>
          <cell r="N1089" t="str">
            <v>LMV311</v>
          </cell>
          <cell r="O1089">
            <v>184976</v>
          </cell>
          <cell r="P1089" t="str">
            <v>-</v>
          </cell>
          <cell r="Q1089" t="str">
            <v>STD</v>
          </cell>
          <cell r="R1089" t="str">
            <v>PC</v>
          </cell>
          <cell r="S1089" t="str">
            <v>N</v>
          </cell>
          <cell r="T1089" t="str">
            <v>N</v>
          </cell>
          <cell r="U1089">
            <v>41467</v>
          </cell>
          <cell r="V1089">
            <v>41467</v>
          </cell>
          <cell r="W1089">
            <v>41554</v>
          </cell>
          <cell r="X1089">
            <v>41544</v>
          </cell>
          <cell r="Y1089">
            <v>41467</v>
          </cell>
          <cell r="Z1089">
            <v>41474</v>
          </cell>
          <cell r="AA1089">
            <v>41474</v>
          </cell>
          <cell r="AB1089">
            <v>41474</v>
          </cell>
          <cell r="AC1089">
            <v>41432</v>
          </cell>
          <cell r="AD1089">
            <v>41446</v>
          </cell>
          <cell r="AE1089">
            <v>41482</v>
          </cell>
          <cell r="AF1089">
            <v>41485</v>
          </cell>
          <cell r="AH1089">
            <v>41514</v>
          </cell>
          <cell r="AI1089" t="str">
            <v>-</v>
          </cell>
          <cell r="AJ1089">
            <v>13</v>
          </cell>
          <cell r="AK1089">
            <v>11</v>
          </cell>
          <cell r="AL1089">
            <v>41467</v>
          </cell>
          <cell r="AM1089">
            <v>41470</v>
          </cell>
          <cell r="AN1089">
            <v>41470</v>
          </cell>
          <cell r="AO1089">
            <v>41481</v>
          </cell>
          <cell r="AP1089">
            <v>41442</v>
          </cell>
          <cell r="AQ1089">
            <v>41493</v>
          </cell>
          <cell r="AR1089">
            <v>41495</v>
          </cell>
          <cell r="AV1089">
            <v>41499</v>
          </cell>
          <cell r="AX1089">
            <v>41501</v>
          </cell>
          <cell r="AY1089">
            <v>41547</v>
          </cell>
          <cell r="AZ1089">
            <v>80</v>
          </cell>
          <cell r="BA1089">
            <v>23</v>
          </cell>
          <cell r="BB1089" t="str">
            <v>Late</v>
          </cell>
          <cell r="BC1089" t="str">
            <v>Late</v>
          </cell>
          <cell r="BD1089" t="str">
            <v>EXW</v>
          </cell>
          <cell r="BE1089" t="str">
            <v>Arvada</v>
          </cell>
          <cell r="BF1089" t="str">
            <v>USA</v>
          </cell>
          <cell r="BH1089" t="str">
            <v>DK</v>
          </cell>
          <cell r="BI1089">
            <v>2010</v>
          </cell>
          <cell r="BJ1089">
            <v>41474</v>
          </cell>
          <cell r="BK1089">
            <v>41481</v>
          </cell>
          <cell r="BL1089">
            <v>41490</v>
          </cell>
          <cell r="BM1089">
            <v>41495</v>
          </cell>
          <cell r="BN1089">
            <v>41558</v>
          </cell>
          <cell r="BO1089">
            <v>41565</v>
          </cell>
          <cell r="BP1089" t="str">
            <v>-</v>
          </cell>
          <cell r="BQ1089" t="str">
            <v>-</v>
          </cell>
          <cell r="BR1089" t="str">
            <v>x</v>
          </cell>
          <cell r="BS1089" t="str">
            <v>-</v>
          </cell>
          <cell r="BT1089" t="str">
            <v>-</v>
          </cell>
          <cell r="BU1089">
            <v>41554</v>
          </cell>
          <cell r="BV1089">
            <v>41554</v>
          </cell>
          <cell r="CB1089" t="str">
            <v>X</v>
          </cell>
          <cell r="CC1089">
            <v>1</v>
          </cell>
        </row>
        <row r="1090">
          <cell r="B1090" t="str">
            <v>A2288120-01-02</v>
          </cell>
          <cell r="C1090" t="str">
            <v>Delta Elmechs / Electricity Generating Authority</v>
          </cell>
          <cell r="D1090" t="str">
            <v>Thompson</v>
          </cell>
          <cell r="E1090">
            <v>0</v>
          </cell>
          <cell r="F1090" t="str">
            <v>Miller</v>
          </cell>
          <cell r="G1090" t="str">
            <v>-</v>
          </cell>
          <cell r="H1090" t="str">
            <v>Kursten</v>
          </cell>
          <cell r="I1090" t="str">
            <v>SN11305-044R1</v>
          </cell>
          <cell r="K1090" t="str">
            <v>112230-4</v>
          </cell>
          <cell r="M1090">
            <v>2</v>
          </cell>
          <cell r="N1090" t="str">
            <v>LMV311Z</v>
          </cell>
          <cell r="O1090">
            <v>128776</v>
          </cell>
          <cell r="P1090" t="str">
            <v>-</v>
          </cell>
          <cell r="Q1090" t="str">
            <v>FLT</v>
          </cell>
          <cell r="R1090" t="str">
            <v>PA</v>
          </cell>
          <cell r="S1090" t="str">
            <v>N</v>
          </cell>
          <cell r="T1090" t="str">
            <v>N</v>
          </cell>
          <cell r="U1090">
            <v>41425</v>
          </cell>
          <cell r="V1090">
            <v>41428</v>
          </cell>
          <cell r="W1090">
            <v>41548</v>
          </cell>
          <cell r="X1090">
            <v>41530</v>
          </cell>
          <cell r="Y1090">
            <v>41425</v>
          </cell>
          <cell r="Z1090">
            <v>41435</v>
          </cell>
          <cell r="AA1090">
            <v>41435</v>
          </cell>
          <cell r="AB1090">
            <v>41435</v>
          </cell>
          <cell r="AC1090">
            <v>41418</v>
          </cell>
          <cell r="AD1090">
            <v>41432</v>
          </cell>
          <cell r="AE1090">
            <v>41482</v>
          </cell>
          <cell r="AF1090">
            <v>41485</v>
          </cell>
          <cell r="AH1090">
            <v>41500</v>
          </cell>
          <cell r="AI1090" t="str">
            <v>-</v>
          </cell>
          <cell r="AJ1090">
            <v>42</v>
          </cell>
          <cell r="AK1090">
            <v>14.571428571428571</v>
          </cell>
          <cell r="AL1090">
            <v>41425</v>
          </cell>
          <cell r="AM1090" t="str">
            <v>-</v>
          </cell>
          <cell r="AN1090" t="str">
            <v>-</v>
          </cell>
          <cell r="AO1090">
            <v>41456</v>
          </cell>
          <cell r="AP1090">
            <v>41428</v>
          </cell>
          <cell r="AQ1090">
            <v>41470</v>
          </cell>
          <cell r="AR1090">
            <v>41480</v>
          </cell>
          <cell r="AS1090">
            <v>41481</v>
          </cell>
          <cell r="AT1090" t="str">
            <v>Wareham</v>
          </cell>
          <cell r="AU1090" t="str">
            <v>Wareham</v>
          </cell>
          <cell r="AV1090">
            <v>41485</v>
          </cell>
          <cell r="AW1090" t="str">
            <v>-</v>
          </cell>
          <cell r="AX1090">
            <v>41486</v>
          </cell>
          <cell r="AY1090">
            <v>41534</v>
          </cell>
          <cell r="AZ1090">
            <v>106</v>
          </cell>
          <cell r="BA1090">
            <v>42</v>
          </cell>
          <cell r="BB1090" t="str">
            <v>On-Time/Early</v>
          </cell>
          <cell r="BC1090" t="str">
            <v>Late</v>
          </cell>
          <cell r="BD1090" t="str">
            <v>FCA</v>
          </cell>
          <cell r="BE1090" t="str">
            <v>ARVADA</v>
          </cell>
          <cell r="BF1090" t="str">
            <v>THAILAND</v>
          </cell>
          <cell r="BH1090" t="str">
            <v>OF</v>
          </cell>
          <cell r="BJ1090">
            <v>41435</v>
          </cell>
          <cell r="BK1090">
            <v>41442</v>
          </cell>
          <cell r="BL1090">
            <v>41442</v>
          </cell>
          <cell r="BM1090">
            <v>41456</v>
          </cell>
          <cell r="BN1090">
            <v>41544</v>
          </cell>
          <cell r="BO1090">
            <v>41551</v>
          </cell>
          <cell r="BP1090" t="str">
            <v>-</v>
          </cell>
          <cell r="BQ1090" t="str">
            <v>-</v>
          </cell>
          <cell r="BR1090" t="str">
            <v>x</v>
          </cell>
          <cell r="BS1090" t="str">
            <v>-</v>
          </cell>
          <cell r="BT1090" t="str">
            <v>-</v>
          </cell>
          <cell r="BU1090">
            <v>41540</v>
          </cell>
          <cell r="BV1090">
            <v>41540</v>
          </cell>
          <cell r="BZ1090" t="str">
            <v>-</v>
          </cell>
          <cell r="CA1090" t="str">
            <v>-</v>
          </cell>
          <cell r="CB1090" t="str">
            <v>X</v>
          </cell>
          <cell r="CC1090">
            <v>1</v>
          </cell>
        </row>
        <row r="1091">
          <cell r="B1091" t="str">
            <v>A2297477-01-02</v>
          </cell>
          <cell r="C1091" t="str">
            <v>NPE/CRESCENT POINT</v>
          </cell>
          <cell r="D1091" t="str">
            <v>Kennedy</v>
          </cell>
          <cell r="E1091">
            <v>0</v>
          </cell>
          <cell r="F1091" t="str">
            <v>Miller</v>
          </cell>
          <cell r="G1091" t="str">
            <v>-</v>
          </cell>
          <cell r="H1091" t="str">
            <v>Pam</v>
          </cell>
          <cell r="I1091" t="str">
            <v>PUR535443</v>
          </cell>
          <cell r="K1091" t="str">
            <v>118634-1</v>
          </cell>
          <cell r="M1091">
            <v>2</v>
          </cell>
          <cell r="N1091" t="str">
            <v>LMV801</v>
          </cell>
          <cell r="O1091">
            <v>48792.94</v>
          </cell>
          <cell r="P1091" t="str">
            <v>-</v>
          </cell>
          <cell r="Q1091" t="str">
            <v>FLT</v>
          </cell>
          <cell r="R1091" t="str">
            <v>PB</v>
          </cell>
          <cell r="S1091" t="str">
            <v>N</v>
          </cell>
          <cell r="T1091" t="str">
            <v>N</v>
          </cell>
          <cell r="U1091">
            <v>41449</v>
          </cell>
          <cell r="V1091">
            <v>41450</v>
          </cell>
          <cell r="W1091">
            <v>41537</v>
          </cell>
          <cell r="X1091">
            <v>41562</v>
          </cell>
          <cell r="Y1091">
            <v>41450</v>
          </cell>
          <cell r="Z1091">
            <v>41457</v>
          </cell>
          <cell r="AA1091">
            <v>41457</v>
          </cell>
          <cell r="AB1091">
            <v>41457</v>
          </cell>
          <cell r="AC1091">
            <v>41450</v>
          </cell>
          <cell r="AD1091">
            <v>41464</v>
          </cell>
          <cell r="AE1091">
            <v>41482</v>
          </cell>
          <cell r="AF1091">
            <v>41485</v>
          </cell>
          <cell r="AH1091">
            <v>41532</v>
          </cell>
          <cell r="AI1091" t="str">
            <v>-</v>
          </cell>
          <cell r="AJ1091">
            <v>26</v>
          </cell>
          <cell r="AK1091">
            <v>16</v>
          </cell>
          <cell r="AL1091">
            <v>41449</v>
          </cell>
          <cell r="AM1091">
            <v>41466</v>
          </cell>
          <cell r="AN1091" t="str">
            <v>-</v>
          </cell>
          <cell r="AO1091">
            <v>41470</v>
          </cell>
          <cell r="AP1091">
            <v>41466</v>
          </cell>
          <cell r="AR1091">
            <v>41479</v>
          </cell>
          <cell r="AS1091">
            <v>41487</v>
          </cell>
          <cell r="AT1091" t="str">
            <v>Kampman</v>
          </cell>
          <cell r="AU1091" t="str">
            <v>Kampman</v>
          </cell>
          <cell r="AV1091">
            <v>41486</v>
          </cell>
          <cell r="AW1091" t="str">
            <v>-</v>
          </cell>
          <cell r="AX1091">
            <v>41488</v>
          </cell>
          <cell r="AY1091">
            <v>41548</v>
          </cell>
          <cell r="AZ1091">
            <v>98</v>
          </cell>
          <cell r="BA1091">
            <v>27</v>
          </cell>
          <cell r="BB1091" t="str">
            <v>Late</v>
          </cell>
          <cell r="BC1091" t="str">
            <v/>
          </cell>
          <cell r="BD1091" t="str">
            <v xml:space="preserve">FCA </v>
          </cell>
          <cell r="BE1091" t="str">
            <v>Arvada</v>
          </cell>
          <cell r="BF1091" t="str">
            <v>CANADA</v>
          </cell>
          <cell r="BH1091" t="str">
            <v>DK</v>
          </cell>
          <cell r="BJ1091">
            <v>41457</v>
          </cell>
          <cell r="BK1091">
            <v>41464</v>
          </cell>
          <cell r="BL1091">
            <v>41466</v>
          </cell>
          <cell r="BM1091">
            <v>41478</v>
          </cell>
          <cell r="BN1091">
            <v>41576</v>
          </cell>
          <cell r="BO1091">
            <v>41583</v>
          </cell>
          <cell r="BP1091" t="str">
            <v>-</v>
          </cell>
          <cell r="BQ1091" t="str">
            <v>-</v>
          </cell>
          <cell r="BR1091" t="str">
            <v>-</v>
          </cell>
          <cell r="BS1091" t="str">
            <v>-</v>
          </cell>
          <cell r="BT1091" t="str">
            <v>-</v>
          </cell>
          <cell r="BU1091">
            <v>41565</v>
          </cell>
          <cell r="BV1091">
            <v>41570</v>
          </cell>
          <cell r="BZ1091" t="str">
            <v>-</v>
          </cell>
          <cell r="CA1091" t="str">
            <v>-</v>
          </cell>
          <cell r="CB1091" t="str">
            <v>X</v>
          </cell>
          <cell r="CC1091">
            <v>1</v>
          </cell>
        </row>
        <row r="1092">
          <cell r="B1092" t="str">
            <v>A2297477-03-04</v>
          </cell>
          <cell r="C1092" t="str">
            <v>NPE/CRESCENT POINT</v>
          </cell>
          <cell r="D1092" t="str">
            <v>Kennedy</v>
          </cell>
          <cell r="E1092">
            <v>0</v>
          </cell>
          <cell r="F1092" t="str">
            <v>Miller</v>
          </cell>
          <cell r="G1092" t="str">
            <v>-</v>
          </cell>
          <cell r="H1092" t="str">
            <v>Pam</v>
          </cell>
          <cell r="I1092" t="str">
            <v>PUR535443</v>
          </cell>
          <cell r="K1092" t="str">
            <v>118634-1</v>
          </cell>
          <cell r="M1092">
            <v>2</v>
          </cell>
          <cell r="N1092" t="str">
            <v>LMV801</v>
          </cell>
          <cell r="O1092">
            <v>43963.22</v>
          </cell>
          <cell r="P1092" t="str">
            <v>-</v>
          </cell>
          <cell r="Q1092" t="str">
            <v>FLT</v>
          </cell>
          <cell r="R1092" t="str">
            <v>PB</v>
          </cell>
          <cell r="S1092" t="str">
            <v>N</v>
          </cell>
          <cell r="T1092" t="str">
            <v>N</v>
          </cell>
          <cell r="U1092">
            <v>41449</v>
          </cell>
          <cell r="V1092">
            <v>41450</v>
          </cell>
          <cell r="W1092">
            <v>41537</v>
          </cell>
          <cell r="X1092">
            <v>41562</v>
          </cell>
          <cell r="Y1092">
            <v>41450</v>
          </cell>
          <cell r="Z1092">
            <v>41457</v>
          </cell>
          <cell r="AA1092">
            <v>41457</v>
          </cell>
          <cell r="AB1092">
            <v>41457</v>
          </cell>
          <cell r="AC1092">
            <v>41450</v>
          </cell>
          <cell r="AD1092">
            <v>41464</v>
          </cell>
          <cell r="AE1092">
            <v>41482</v>
          </cell>
          <cell r="AF1092">
            <v>41485</v>
          </cell>
          <cell r="AH1092">
            <v>41532</v>
          </cell>
          <cell r="AI1092" t="str">
            <v>-</v>
          </cell>
          <cell r="AJ1092">
            <v>26</v>
          </cell>
          <cell r="AK1092">
            <v>16</v>
          </cell>
          <cell r="AL1092">
            <v>41449</v>
          </cell>
          <cell r="AM1092">
            <v>41466</v>
          </cell>
          <cell r="AN1092" t="str">
            <v>-</v>
          </cell>
          <cell r="AO1092">
            <v>41470</v>
          </cell>
          <cell r="AP1092">
            <v>41466</v>
          </cell>
          <cell r="AR1092">
            <v>41479</v>
          </cell>
          <cell r="AS1092">
            <v>41487</v>
          </cell>
          <cell r="AT1092" t="str">
            <v>Kampman</v>
          </cell>
          <cell r="AU1092" t="str">
            <v>Kampman</v>
          </cell>
          <cell r="AV1092">
            <v>41486</v>
          </cell>
          <cell r="AW1092" t="str">
            <v>-</v>
          </cell>
          <cell r="AX1092">
            <v>41492</v>
          </cell>
          <cell r="AY1092">
            <v>41548</v>
          </cell>
          <cell r="AZ1092">
            <v>98</v>
          </cell>
          <cell r="BA1092">
            <v>27</v>
          </cell>
          <cell r="BB1092" t="str">
            <v>Late</v>
          </cell>
          <cell r="BC1092" t="str">
            <v/>
          </cell>
          <cell r="BD1092" t="str">
            <v xml:space="preserve">FCA </v>
          </cell>
          <cell r="BE1092" t="str">
            <v>Arvada</v>
          </cell>
          <cell r="BF1092" t="str">
            <v>CANADA</v>
          </cell>
          <cell r="BH1092" t="str">
            <v>DK</v>
          </cell>
          <cell r="BJ1092">
            <v>41457</v>
          </cell>
          <cell r="BK1092">
            <v>41464</v>
          </cell>
          <cell r="BL1092">
            <v>41466</v>
          </cell>
          <cell r="BM1092">
            <v>41478</v>
          </cell>
          <cell r="BN1092">
            <v>41576</v>
          </cell>
          <cell r="BO1092">
            <v>41583</v>
          </cell>
          <cell r="BP1092" t="str">
            <v>-</v>
          </cell>
          <cell r="BQ1092" t="str">
            <v>-</v>
          </cell>
          <cell r="BR1092">
            <v>41502</v>
          </cell>
          <cell r="BS1092" t="str">
            <v>-</v>
          </cell>
          <cell r="BT1092" t="str">
            <v>-</v>
          </cell>
          <cell r="BU1092">
            <v>41565</v>
          </cell>
          <cell r="BV1092">
            <v>41570</v>
          </cell>
          <cell r="BZ1092" t="str">
            <v>-</v>
          </cell>
          <cell r="CA1092" t="str">
            <v>-</v>
          </cell>
          <cell r="CB1092" t="str">
            <v>X</v>
          </cell>
          <cell r="CC1092">
            <v>1</v>
          </cell>
        </row>
        <row r="1093">
          <cell r="B1093" t="str">
            <v>C2280605-01</v>
          </cell>
          <cell r="C1093" t="str">
            <v>Exterran</v>
          </cell>
          <cell r="D1093" t="str">
            <v>Boening</v>
          </cell>
          <cell r="E1093">
            <v>0</v>
          </cell>
          <cell r="F1093" t="str">
            <v>Miller</v>
          </cell>
          <cell r="G1093" t="str">
            <v>-</v>
          </cell>
          <cell r="H1093" t="str">
            <v>Kursten</v>
          </cell>
          <cell r="I1093" t="str">
            <v>5507434</v>
          </cell>
          <cell r="J1093" t="str">
            <v>C-111</v>
          </cell>
          <cell r="K1093" t="str">
            <v>SC13170</v>
          </cell>
          <cell r="M1093">
            <v>1</v>
          </cell>
          <cell r="N1093" t="str">
            <v>LMC311F</v>
          </cell>
          <cell r="O1093">
            <v>162951</v>
          </cell>
          <cell r="P1093" t="str">
            <v>PP</v>
          </cell>
          <cell r="Q1093" t="str">
            <v>FLT</v>
          </cell>
          <cell r="R1093" t="str">
            <v>CA</v>
          </cell>
          <cell r="S1093" t="str">
            <v>?</v>
          </cell>
          <cell r="T1093" t="str">
            <v>N</v>
          </cell>
          <cell r="U1093">
            <v>41407</v>
          </cell>
          <cell r="V1093">
            <v>41408</v>
          </cell>
          <cell r="W1093">
            <v>41555</v>
          </cell>
          <cell r="X1093">
            <v>41544</v>
          </cell>
          <cell r="Y1093">
            <v>41408</v>
          </cell>
          <cell r="Z1093">
            <v>41415</v>
          </cell>
          <cell r="AA1093">
            <v>41415</v>
          </cell>
          <cell r="AB1093">
            <v>41422</v>
          </cell>
          <cell r="AC1093">
            <v>41432</v>
          </cell>
          <cell r="AD1093">
            <v>41446</v>
          </cell>
          <cell r="AE1093">
            <v>41483</v>
          </cell>
          <cell r="AF1093">
            <v>41487</v>
          </cell>
          <cell r="AH1093">
            <v>41514</v>
          </cell>
          <cell r="AI1093" t="str">
            <v>-</v>
          </cell>
          <cell r="AJ1093">
            <v>58</v>
          </cell>
          <cell r="AK1093">
            <v>19.428571428571427</v>
          </cell>
          <cell r="AL1093">
            <v>41408</v>
          </cell>
          <cell r="AM1093">
            <v>41431</v>
          </cell>
          <cell r="AN1093" t="str">
            <v>-</v>
          </cell>
          <cell r="AO1093">
            <v>41408</v>
          </cell>
          <cell r="AP1093">
            <v>41408</v>
          </cell>
          <cell r="AQ1093">
            <v>41408</v>
          </cell>
          <cell r="AR1093" t="str">
            <v>-</v>
          </cell>
          <cell r="AS1093" t="str">
            <v>-</v>
          </cell>
          <cell r="AT1093" t="str">
            <v>-</v>
          </cell>
          <cell r="AU1093" t="str">
            <v>-</v>
          </cell>
          <cell r="AV1093">
            <v>41487</v>
          </cell>
          <cell r="AW1093" t="str">
            <v>-</v>
          </cell>
          <cell r="AX1093">
            <v>41494</v>
          </cell>
          <cell r="AY1093">
            <v>41543</v>
          </cell>
          <cell r="AZ1093">
            <v>135</v>
          </cell>
          <cell r="BA1093">
            <v>58</v>
          </cell>
          <cell r="BB1093" t="str">
            <v>On-Time/Early</v>
          </cell>
          <cell r="BC1093" t="str">
            <v>On-Time/Early</v>
          </cell>
          <cell r="BD1093" t="str">
            <v>FCA</v>
          </cell>
          <cell r="BE1093" t="str">
            <v>Arvada</v>
          </cell>
          <cell r="BF1093" t="str">
            <v>usa</v>
          </cell>
          <cell r="BH1093" t="str">
            <v>DI</v>
          </cell>
          <cell r="BJ1093">
            <v>41415</v>
          </cell>
          <cell r="BK1093">
            <v>41422</v>
          </cell>
          <cell r="BL1093">
            <v>41429</v>
          </cell>
          <cell r="BM1093">
            <v>41436</v>
          </cell>
          <cell r="BN1093">
            <v>41558</v>
          </cell>
          <cell r="BO1093">
            <v>41565</v>
          </cell>
          <cell r="BP1093" t="str">
            <v>-</v>
          </cell>
          <cell r="BQ1093" t="str">
            <v>-</v>
          </cell>
          <cell r="BR1093">
            <v>41437</v>
          </cell>
          <cell r="BS1093" t="str">
            <v>-</v>
          </cell>
          <cell r="BT1093" t="str">
            <v>-</v>
          </cell>
          <cell r="BU1093">
            <v>41547</v>
          </cell>
          <cell r="BV1093">
            <v>41547</v>
          </cell>
          <cell r="BZ1093" t="str">
            <v>-</v>
          </cell>
          <cell r="CA1093" t="str">
            <v>-</v>
          </cell>
          <cell r="CB1093" t="str">
            <v>X</v>
          </cell>
          <cell r="CC1093">
            <v>1</v>
          </cell>
        </row>
        <row r="1094">
          <cell r="B1094" t="str">
            <v>A2262349-01</v>
          </cell>
          <cell r="C1094" t="str">
            <v>LG CHEM</v>
          </cell>
          <cell r="D1094" t="str">
            <v>Elkins</v>
          </cell>
          <cell r="E1094">
            <v>0</v>
          </cell>
          <cell r="F1094" t="str">
            <v>Boles</v>
          </cell>
          <cell r="H1094" t="str">
            <v>Heidi</v>
          </cell>
          <cell r="I1094" t="str">
            <v>4506158286</v>
          </cell>
          <cell r="J1094" t="str">
            <v>Butene Feed Pump</v>
          </cell>
          <cell r="K1094" t="str">
            <v>112515-2</v>
          </cell>
          <cell r="M1094">
            <v>1</v>
          </cell>
          <cell r="N1094" t="str">
            <v>LMV322</v>
          </cell>
          <cell r="O1094">
            <v>99000</v>
          </cell>
          <cell r="P1094" t="str">
            <v>-</v>
          </cell>
          <cell r="Q1094" t="str">
            <v>MCPX</v>
          </cell>
          <cell r="R1094" t="str">
            <v>PC</v>
          </cell>
          <cell r="S1094" t="str">
            <v>N</v>
          </cell>
          <cell r="T1094" t="str">
            <v>N</v>
          </cell>
          <cell r="U1094">
            <v>41355</v>
          </cell>
          <cell r="V1094">
            <v>41360</v>
          </cell>
          <cell r="W1094">
            <v>41547</v>
          </cell>
          <cell r="X1094">
            <v>41537</v>
          </cell>
          <cell r="Y1094">
            <v>41358</v>
          </cell>
          <cell r="Z1094">
            <v>41367</v>
          </cell>
          <cell r="AA1094">
            <v>41367</v>
          </cell>
          <cell r="AB1094">
            <v>41367</v>
          </cell>
          <cell r="AC1094">
            <v>41425</v>
          </cell>
          <cell r="AD1094">
            <v>41439</v>
          </cell>
          <cell r="AE1094">
            <v>41485</v>
          </cell>
          <cell r="AF1094">
            <v>41488</v>
          </cell>
          <cell r="AH1094">
            <v>41507</v>
          </cell>
          <cell r="AI1094" t="str">
            <v>-</v>
          </cell>
          <cell r="AJ1094">
            <v>93</v>
          </cell>
          <cell r="AK1094">
            <v>25.285714285714285</v>
          </cell>
          <cell r="AL1094">
            <v>41358</v>
          </cell>
          <cell r="AM1094">
            <v>41372</v>
          </cell>
          <cell r="AN1094">
            <v>41372</v>
          </cell>
          <cell r="AO1094">
            <v>41401</v>
          </cell>
          <cell r="AP1094">
            <v>41360</v>
          </cell>
          <cell r="AQ1094">
            <v>41401</v>
          </cell>
          <cell r="AR1094">
            <v>41430</v>
          </cell>
          <cell r="AS1094">
            <v>41456</v>
          </cell>
          <cell r="AT1094" t="str">
            <v>Parks</v>
          </cell>
          <cell r="AV1094">
            <v>41465</v>
          </cell>
          <cell r="AX1094">
            <v>41471</v>
          </cell>
          <cell r="AY1094">
            <v>41537</v>
          </cell>
          <cell r="AZ1094">
            <v>177</v>
          </cell>
          <cell r="BA1094">
            <v>76</v>
          </cell>
          <cell r="BB1094" t="str">
            <v>On-Time/Early</v>
          </cell>
          <cell r="BC1094" t="str">
            <v>On-Time/Early</v>
          </cell>
          <cell r="BD1094" t="str">
            <v>FOB</v>
          </cell>
          <cell r="BE1094" t="str">
            <v>SEAPORT</v>
          </cell>
          <cell r="BF1094" t="str">
            <v>USA</v>
          </cell>
          <cell r="BH1094" t="str">
            <v>SI</v>
          </cell>
          <cell r="BJ1094">
            <v>41367</v>
          </cell>
          <cell r="BK1094">
            <v>41374</v>
          </cell>
          <cell r="BL1094">
            <v>41383</v>
          </cell>
          <cell r="BM1094">
            <v>41388</v>
          </cell>
          <cell r="BN1094">
            <v>41551</v>
          </cell>
          <cell r="BO1094">
            <v>41558</v>
          </cell>
          <cell r="BP1094">
            <v>41403</v>
          </cell>
          <cell r="BQ1094">
            <v>41403</v>
          </cell>
          <cell r="BR1094">
            <v>41423</v>
          </cell>
          <cell r="BS1094">
            <v>41414</v>
          </cell>
          <cell r="BT1094" t="str">
            <v>X</v>
          </cell>
          <cell r="BU1094">
            <v>41548</v>
          </cell>
          <cell r="BV1094">
            <v>41548</v>
          </cell>
          <cell r="BZ1094">
            <v>41460</v>
          </cell>
          <cell r="CA1094">
            <v>41466</v>
          </cell>
          <cell r="CB1094" t="str">
            <v>X</v>
          </cell>
          <cell r="CC1094">
            <v>1</v>
          </cell>
          <cell r="CD1094" t="str">
            <v>Sent via e-mail per cust req. Sue E. e-mailed so final invoicing can be completed</v>
          </cell>
        </row>
        <row r="1095">
          <cell r="B1095" t="str">
            <v>A2307157-01-02</v>
          </cell>
          <cell r="C1095" t="str">
            <v>S-CON INC/Atlas Pipeline</v>
          </cell>
          <cell r="D1095" t="str">
            <v>Wareham</v>
          </cell>
          <cell r="E1095">
            <v>0</v>
          </cell>
          <cell r="F1095" t="str">
            <v>Miller</v>
          </cell>
          <cell r="G1095" t="str">
            <v>-</v>
          </cell>
          <cell r="H1095" t="str">
            <v>Kursten</v>
          </cell>
          <cell r="I1095" t="str">
            <v>2311-220-10002</v>
          </cell>
          <cell r="J1095" t="str">
            <v>P-1543-A/B</v>
          </cell>
          <cell r="K1095">
            <v>120301</v>
          </cell>
          <cell r="M1095">
            <v>2</v>
          </cell>
          <cell r="N1095" t="str">
            <v>LMV806</v>
          </cell>
          <cell r="O1095">
            <v>42664</v>
          </cell>
          <cell r="P1095" t="str">
            <v>-</v>
          </cell>
          <cell r="Q1095" t="str">
            <v>FLT</v>
          </cell>
          <cell r="R1095" t="str">
            <v>PB</v>
          </cell>
          <cell r="S1095" t="str">
            <v>Y</v>
          </cell>
          <cell r="T1095" t="str">
            <v>N</v>
          </cell>
          <cell r="U1095">
            <v>41473</v>
          </cell>
          <cell r="V1095">
            <v>41473</v>
          </cell>
          <cell r="W1095">
            <v>41547</v>
          </cell>
          <cell r="X1095">
            <v>41547</v>
          </cell>
          <cell r="Y1095">
            <v>41473</v>
          </cell>
          <cell r="Z1095">
            <v>41480</v>
          </cell>
          <cell r="AA1095">
            <v>41480</v>
          </cell>
          <cell r="AB1095">
            <v>41480</v>
          </cell>
          <cell r="AC1095">
            <v>41435</v>
          </cell>
          <cell r="AD1095">
            <v>41449</v>
          </cell>
          <cell r="AE1095">
            <v>41485</v>
          </cell>
          <cell r="AF1095">
            <v>41488</v>
          </cell>
          <cell r="AH1095">
            <v>41517</v>
          </cell>
          <cell r="AI1095" t="str">
            <v>-</v>
          </cell>
          <cell r="AJ1095">
            <v>12</v>
          </cell>
          <cell r="AK1095">
            <v>10.571428571428571</v>
          </cell>
          <cell r="AL1095">
            <v>41473</v>
          </cell>
          <cell r="AM1095">
            <v>41479</v>
          </cell>
          <cell r="AN1095">
            <v>41479</v>
          </cell>
          <cell r="AO1095">
            <v>41480</v>
          </cell>
          <cell r="AP1095">
            <v>41473</v>
          </cell>
          <cell r="AR1095" t="str">
            <v>-</v>
          </cell>
          <cell r="AS1095" t="str">
            <v>-</v>
          </cell>
          <cell r="AT1095" t="str">
            <v>-</v>
          </cell>
          <cell r="AU1095" t="str">
            <v>-</v>
          </cell>
          <cell r="AV1095">
            <v>41486</v>
          </cell>
          <cell r="AW1095" t="str">
            <v>-</v>
          </cell>
          <cell r="AX1095">
            <v>41487</v>
          </cell>
          <cell r="AY1095">
            <v>41535</v>
          </cell>
          <cell r="AZ1095">
            <v>62</v>
          </cell>
          <cell r="BA1095">
            <v>10</v>
          </cell>
          <cell r="BB1095" t="str">
            <v>On-Time/Early</v>
          </cell>
          <cell r="BC1095" t="str">
            <v/>
          </cell>
          <cell r="BD1095" t="str">
            <v>FCA</v>
          </cell>
          <cell r="BE1095" t="str">
            <v>ARVADA</v>
          </cell>
          <cell r="BF1095" t="str">
            <v>USA</v>
          </cell>
          <cell r="BH1095" t="str">
            <v>DI</v>
          </cell>
          <cell r="BJ1095">
            <v>41480</v>
          </cell>
          <cell r="BK1095">
            <v>41487</v>
          </cell>
          <cell r="BL1095">
            <v>41489</v>
          </cell>
          <cell r="BM1095">
            <v>41501</v>
          </cell>
          <cell r="BN1095">
            <v>41561</v>
          </cell>
          <cell r="BO1095">
            <v>41568</v>
          </cell>
          <cell r="BP1095" t="str">
            <v>-</v>
          </cell>
          <cell r="BQ1095" t="str">
            <v>-</v>
          </cell>
          <cell r="BR1095" t="str">
            <v>X</v>
          </cell>
          <cell r="BS1095" t="str">
            <v>-</v>
          </cell>
          <cell r="BT1095" t="str">
            <v>-</v>
          </cell>
          <cell r="BU1095">
            <v>41542</v>
          </cell>
          <cell r="BV1095">
            <v>41542</v>
          </cell>
          <cell r="BZ1095" t="str">
            <v>-</v>
          </cell>
          <cell r="CA1095" t="str">
            <v>-</v>
          </cell>
          <cell r="CB1095" t="str">
            <v>X</v>
          </cell>
          <cell r="CC1095">
            <v>1</v>
          </cell>
        </row>
        <row r="1096">
          <cell r="B1096" t="str">
            <v>A2295718-01-02</v>
          </cell>
          <cell r="C1096" t="str">
            <v>DCP MIDSTREAM LP  / FSD476</v>
          </cell>
          <cell r="D1096" t="str">
            <v>Kennedy</v>
          </cell>
          <cell r="E1096">
            <v>0</v>
          </cell>
          <cell r="F1096" t="str">
            <v>Miller</v>
          </cell>
          <cell r="G1096" t="str">
            <v>-</v>
          </cell>
          <cell r="H1096" t="str">
            <v>Pam</v>
          </cell>
          <cell r="I1096" t="str">
            <v>FSP01-0000150139</v>
          </cell>
          <cell r="K1096" t="str">
            <v>115799-2</v>
          </cell>
          <cell r="M1096">
            <v>1</v>
          </cell>
          <cell r="N1096" t="str">
            <v>LMV311</v>
          </cell>
          <cell r="O1096">
            <v>138120</v>
          </cell>
          <cell r="P1096" t="str">
            <v>-</v>
          </cell>
          <cell r="Q1096" t="str">
            <v>FLT</v>
          </cell>
          <cell r="R1096" t="str">
            <v>PC</v>
          </cell>
          <cell r="S1096" t="str">
            <v>N</v>
          </cell>
          <cell r="T1096" t="str">
            <v>N</v>
          </cell>
          <cell r="U1096">
            <v>41444</v>
          </cell>
          <cell r="V1096">
            <v>41444</v>
          </cell>
          <cell r="W1096">
            <v>41549</v>
          </cell>
          <cell r="X1096">
            <v>41533</v>
          </cell>
          <cell r="Y1096">
            <v>41444</v>
          </cell>
          <cell r="Z1096">
            <v>41451</v>
          </cell>
          <cell r="AA1096">
            <v>41451</v>
          </cell>
          <cell r="AB1096">
            <v>41451</v>
          </cell>
          <cell r="AC1096">
            <v>41421</v>
          </cell>
          <cell r="AD1096">
            <v>41435</v>
          </cell>
          <cell r="AE1096">
            <v>41487</v>
          </cell>
          <cell r="AF1096">
            <v>41490</v>
          </cell>
          <cell r="AH1096">
            <v>41503</v>
          </cell>
          <cell r="AI1096" t="str">
            <v>-</v>
          </cell>
          <cell r="AJ1096">
            <v>33</v>
          </cell>
          <cell r="AK1096">
            <v>12.714285714285714</v>
          </cell>
          <cell r="AL1096">
            <v>41444</v>
          </cell>
          <cell r="AM1096">
            <v>41464</v>
          </cell>
          <cell r="AN1096">
            <v>41464</v>
          </cell>
          <cell r="AO1096">
            <v>41465</v>
          </cell>
          <cell r="AP1096">
            <v>41464</v>
          </cell>
          <cell r="AQ1096">
            <v>41474</v>
          </cell>
          <cell r="AR1096">
            <v>41477</v>
          </cell>
          <cell r="AS1096">
            <v>41479</v>
          </cell>
          <cell r="AT1096" t="str">
            <v>Wareham</v>
          </cell>
          <cell r="AU1096" t="str">
            <v>Wareham</v>
          </cell>
          <cell r="AV1096">
            <v>41479</v>
          </cell>
          <cell r="AW1096" t="str">
            <v>-</v>
          </cell>
          <cell r="AX1096">
            <v>41481</v>
          </cell>
          <cell r="AY1096">
            <v>41541</v>
          </cell>
          <cell r="AZ1096">
            <v>97</v>
          </cell>
          <cell r="BA1096">
            <v>26</v>
          </cell>
          <cell r="BB1096" t="str">
            <v>On-Time/Early</v>
          </cell>
          <cell r="BC1096" t="str">
            <v>Late</v>
          </cell>
          <cell r="BD1096" t="str">
            <v>FCA</v>
          </cell>
          <cell r="BE1096" t="str">
            <v>ARVADA</v>
          </cell>
          <cell r="BF1096" t="str">
            <v>USA</v>
          </cell>
          <cell r="BH1096" t="str">
            <v>DI</v>
          </cell>
          <cell r="BJ1096">
            <v>41451</v>
          </cell>
          <cell r="BK1096">
            <v>41458</v>
          </cell>
          <cell r="BL1096">
            <v>41467</v>
          </cell>
          <cell r="BM1096">
            <v>41472</v>
          </cell>
          <cell r="BN1096">
            <v>41547</v>
          </cell>
          <cell r="BO1096">
            <v>41554</v>
          </cell>
          <cell r="BP1096" t="str">
            <v>-</v>
          </cell>
          <cell r="BQ1096" t="str">
            <v>-</v>
          </cell>
          <cell r="BR1096">
            <v>41477</v>
          </cell>
          <cell r="BS1096" t="str">
            <v>-</v>
          </cell>
          <cell r="BT1096" t="str">
            <v>-</v>
          </cell>
          <cell r="BU1096">
            <v>41555</v>
          </cell>
          <cell r="BV1096">
            <v>41555</v>
          </cell>
          <cell r="BZ1096" t="str">
            <v>-</v>
          </cell>
          <cell r="CA1096" t="str">
            <v>-</v>
          </cell>
          <cell r="CB1096" t="str">
            <v>X</v>
          </cell>
          <cell r="CC1096">
            <v>1</v>
          </cell>
        </row>
        <row r="1097">
          <cell r="B1097" t="str">
            <v>C2239612-01</v>
          </cell>
          <cell r="C1097" t="str">
            <v>Exterran</v>
          </cell>
          <cell r="D1097" t="str">
            <v>Boening</v>
          </cell>
          <cell r="E1097">
            <v>0</v>
          </cell>
          <cell r="F1097" t="str">
            <v>Miller</v>
          </cell>
          <cell r="G1097" t="str">
            <v>-</v>
          </cell>
          <cell r="H1097" t="str">
            <v>Kursten</v>
          </cell>
          <cell r="I1097" t="str">
            <v>5457998</v>
          </cell>
          <cell r="J1097" t="str">
            <v>C-111</v>
          </cell>
          <cell r="K1097">
            <v>0</v>
          </cell>
          <cell r="M1097">
            <v>1</v>
          </cell>
          <cell r="N1097" t="str">
            <v>LMC331F</v>
          </cell>
          <cell r="O1097">
            <v>198180</v>
          </cell>
          <cell r="P1097" t="str">
            <v>PP</v>
          </cell>
          <cell r="Q1097" t="str">
            <v>FLT</v>
          </cell>
          <cell r="R1097" t="str">
            <v>CA</v>
          </cell>
          <cell r="S1097" t="str">
            <v>N</v>
          </cell>
          <cell r="T1097" t="str">
            <v>N</v>
          </cell>
          <cell r="U1097">
            <v>41304</v>
          </cell>
          <cell r="V1097">
            <v>41304</v>
          </cell>
          <cell r="W1097">
            <v>41550</v>
          </cell>
          <cell r="X1097">
            <v>41544</v>
          </cell>
          <cell r="Y1097">
            <v>41304</v>
          </cell>
          <cell r="Z1097">
            <v>41311</v>
          </cell>
          <cell r="AA1097">
            <v>41311</v>
          </cell>
          <cell r="AB1097">
            <v>41318</v>
          </cell>
          <cell r="AC1097">
            <v>41432</v>
          </cell>
          <cell r="AD1097">
            <v>41446</v>
          </cell>
          <cell r="AE1097">
            <v>41486</v>
          </cell>
          <cell r="AF1097">
            <v>41490</v>
          </cell>
          <cell r="AH1097">
            <v>41514</v>
          </cell>
          <cell r="AI1097" t="str">
            <v>-</v>
          </cell>
          <cell r="AJ1097">
            <v>133</v>
          </cell>
          <cell r="AK1097">
            <v>34.285714285714285</v>
          </cell>
          <cell r="AL1097">
            <v>41304</v>
          </cell>
          <cell r="AP1097">
            <v>0</v>
          </cell>
          <cell r="AQ1097">
            <v>0</v>
          </cell>
          <cell r="AR1097" t="str">
            <v>-</v>
          </cell>
          <cell r="AS1097" t="str">
            <v>-</v>
          </cell>
          <cell r="AT1097" t="str">
            <v>-</v>
          </cell>
          <cell r="AU1097" t="str">
            <v>-</v>
          </cell>
          <cell r="AV1097">
            <v>41488</v>
          </cell>
          <cell r="AW1097" t="str">
            <v>-</v>
          </cell>
          <cell r="AX1097">
            <v>41498</v>
          </cell>
          <cell r="AY1097">
            <v>41543</v>
          </cell>
          <cell r="AZ1097">
            <v>239</v>
          </cell>
          <cell r="BA1097">
            <v>133</v>
          </cell>
          <cell r="BB1097" t="str">
            <v>On-Time/Early</v>
          </cell>
          <cell r="BC1097" t="str">
            <v/>
          </cell>
          <cell r="BD1097" t="str">
            <v>FCA</v>
          </cell>
          <cell r="BE1097" t="str">
            <v>Arvada</v>
          </cell>
          <cell r="BF1097" t="str">
            <v>USA</v>
          </cell>
          <cell r="BH1097" t="str">
            <v>DL</v>
          </cell>
          <cell r="BJ1097">
            <v>41311</v>
          </cell>
          <cell r="BK1097">
            <v>41318</v>
          </cell>
          <cell r="BL1097">
            <v>41325</v>
          </cell>
          <cell r="BM1097">
            <v>41332</v>
          </cell>
          <cell r="BN1097">
            <v>41558</v>
          </cell>
          <cell r="BO1097">
            <v>41565</v>
          </cell>
          <cell r="BP1097" t="str">
            <v>-</v>
          </cell>
          <cell r="BQ1097" t="str">
            <v>-</v>
          </cell>
          <cell r="BR1097">
            <v>41390</v>
          </cell>
          <cell r="BS1097" t="str">
            <v>-</v>
          </cell>
          <cell r="BT1097" t="str">
            <v>-</v>
          </cell>
          <cell r="BU1097">
            <v>41543</v>
          </cell>
          <cell r="BV1097">
            <v>41543</v>
          </cell>
          <cell r="BZ1097" t="str">
            <v>-</v>
          </cell>
          <cell r="CA1097" t="str">
            <v>-</v>
          </cell>
          <cell r="CB1097" t="str">
            <v>X</v>
          </cell>
          <cell r="CC1097">
            <v>1</v>
          </cell>
        </row>
        <row r="1098">
          <cell r="B1098" t="str">
            <v>A2284425-01-02CONV2013</v>
          </cell>
          <cell r="C1098" t="str">
            <v>Unimecanica</v>
          </cell>
          <cell r="D1098" t="str">
            <v>Kennedy</v>
          </cell>
          <cell r="E1098">
            <v>0</v>
          </cell>
          <cell r="F1098" t="str">
            <v>Miller</v>
          </cell>
          <cell r="G1098" t="str">
            <v>-</v>
          </cell>
          <cell r="H1098" t="str">
            <v>Pam</v>
          </cell>
          <cell r="I1098" t="str">
            <v>8010/3</v>
          </cell>
          <cell r="K1098" t="str">
            <v>118166-3</v>
          </cell>
          <cell r="M1098">
            <v>2</v>
          </cell>
          <cell r="N1098" t="str">
            <v>CONV</v>
          </cell>
          <cell r="O1098">
            <v>170216</v>
          </cell>
          <cell r="P1098" t="str">
            <v>PP</v>
          </cell>
          <cell r="Q1098" t="str">
            <v>FLT</v>
          </cell>
          <cell r="R1098" t="str">
            <v>PA</v>
          </cell>
          <cell r="S1098" t="str">
            <v>N</v>
          </cell>
          <cell r="T1098" t="str">
            <v>N</v>
          </cell>
          <cell r="U1098">
            <v>41415</v>
          </cell>
          <cell r="V1098">
            <v>41417</v>
          </cell>
          <cell r="W1098">
            <v>41533</v>
          </cell>
          <cell r="X1098">
            <v>41533</v>
          </cell>
          <cell r="Y1098">
            <v>41416</v>
          </cell>
          <cell r="Z1098">
            <v>41424</v>
          </cell>
          <cell r="AA1098">
            <v>41424</v>
          </cell>
          <cell r="AB1098">
            <v>41424</v>
          </cell>
          <cell r="AC1098">
            <v>41421</v>
          </cell>
          <cell r="AD1098">
            <v>41435</v>
          </cell>
          <cell r="AE1098">
            <v>41488</v>
          </cell>
          <cell r="AF1098">
            <v>41491</v>
          </cell>
          <cell r="AH1098">
            <v>41503</v>
          </cell>
          <cell r="AI1098" t="str">
            <v>-</v>
          </cell>
          <cell r="AJ1098">
            <v>53</v>
          </cell>
          <cell r="AK1098">
            <v>16.571428571428573</v>
          </cell>
          <cell r="AL1098">
            <v>41416</v>
          </cell>
          <cell r="AM1098" t="str">
            <v>-</v>
          </cell>
          <cell r="AN1098" t="str">
            <v>-</v>
          </cell>
          <cell r="AO1098" t="str">
            <v>-</v>
          </cell>
          <cell r="AP1098">
            <v>41430</v>
          </cell>
          <cell r="AR1098">
            <v>41430</v>
          </cell>
          <cell r="AS1098">
            <v>41430</v>
          </cell>
          <cell r="AT1098" t="str">
            <v>Parks</v>
          </cell>
          <cell r="AV1098">
            <v>41431</v>
          </cell>
          <cell r="AW1098" t="str">
            <v>-</v>
          </cell>
          <cell r="AX1098">
            <v>41444</v>
          </cell>
          <cell r="AY1098">
            <v>41542</v>
          </cell>
          <cell r="BA1098">
            <v>11</v>
          </cell>
          <cell r="BB1098" t="str">
            <v>On-Time/Early</v>
          </cell>
          <cell r="BC1098" t="str">
            <v/>
          </cell>
          <cell r="BD1098" t="str">
            <v>FCA</v>
          </cell>
          <cell r="BE1098" t="str">
            <v>Arvada</v>
          </cell>
          <cell r="BF1098" t="str">
            <v>New Zealand</v>
          </cell>
          <cell r="BH1098" t="str">
            <v>OC</v>
          </cell>
          <cell r="BJ1098">
            <v>41424</v>
          </cell>
          <cell r="BK1098">
            <v>41431</v>
          </cell>
          <cell r="BL1098">
            <v>41431</v>
          </cell>
          <cell r="BM1098">
            <v>41445</v>
          </cell>
          <cell r="BN1098">
            <v>41547</v>
          </cell>
          <cell r="BO1098">
            <v>41554</v>
          </cell>
          <cell r="BP1098" t="str">
            <v>-</v>
          </cell>
          <cell r="BQ1098" t="str">
            <v>-</v>
          </cell>
          <cell r="BR1098" t="str">
            <v>-</v>
          </cell>
          <cell r="BS1098" t="str">
            <v>-</v>
          </cell>
          <cell r="BT1098" t="str">
            <v>-</v>
          </cell>
          <cell r="BU1098">
            <v>41554</v>
          </cell>
          <cell r="BV1098">
            <v>41554</v>
          </cell>
          <cell r="BZ1098" t="str">
            <v>-</v>
          </cell>
          <cell r="CA1098" t="str">
            <v>-</v>
          </cell>
          <cell r="CB1098" t="str">
            <v>X</v>
          </cell>
          <cell r="CC1098">
            <v>1</v>
          </cell>
        </row>
        <row r="1099">
          <cell r="B1099" t="str">
            <v>C2289172-01</v>
          </cell>
          <cell r="C1099" t="str">
            <v>Goods &amp; Materials of Sichuan Petroleum</v>
          </cell>
          <cell r="D1099" t="str">
            <v>Gonzales</v>
          </cell>
          <cell r="E1099">
            <v>0</v>
          </cell>
          <cell r="F1099" t="str">
            <v>Reichert</v>
          </cell>
          <cell r="H1099" t="str">
            <v>Christina</v>
          </cell>
          <cell r="I1099" t="str">
            <v>SFS-GJ-2013-62</v>
          </cell>
          <cell r="J1099" t="str">
            <v>K-1101</v>
          </cell>
          <cell r="K1099" t="str">
            <v>SC13109</v>
          </cell>
          <cell r="M1099">
            <v>1</v>
          </cell>
          <cell r="N1099" t="str">
            <v>LMC311P</v>
          </cell>
          <cell r="O1099">
            <v>300000</v>
          </cell>
          <cell r="P1099" t="str">
            <v>PP</v>
          </cell>
          <cell r="Q1099" t="str">
            <v>MCPX</v>
          </cell>
          <cell r="R1099" t="str">
            <v>CC</v>
          </cell>
          <cell r="S1099" t="str">
            <v>Y</v>
          </cell>
          <cell r="T1099" t="str">
            <v>N</v>
          </cell>
          <cell r="U1099">
            <v>41438</v>
          </cell>
          <cell r="V1099">
            <v>41430</v>
          </cell>
          <cell r="W1099">
            <v>41586</v>
          </cell>
          <cell r="X1099">
            <v>41586</v>
          </cell>
          <cell r="Y1099">
            <v>41429</v>
          </cell>
          <cell r="Z1099">
            <v>41437</v>
          </cell>
          <cell r="AA1099">
            <v>41437</v>
          </cell>
          <cell r="AB1099">
            <v>41444</v>
          </cell>
          <cell r="AC1099">
            <v>41474</v>
          </cell>
          <cell r="AD1099">
            <v>41488</v>
          </cell>
          <cell r="AE1099">
            <v>41487</v>
          </cell>
          <cell r="AF1099">
            <v>41491</v>
          </cell>
          <cell r="AH1099">
            <v>41556</v>
          </cell>
          <cell r="AI1099" t="str">
            <v>-</v>
          </cell>
          <cell r="AJ1099">
            <v>44</v>
          </cell>
          <cell r="AK1099">
            <v>22.285714285714285</v>
          </cell>
          <cell r="AL1099">
            <v>41429</v>
          </cell>
          <cell r="AM1099">
            <v>41443</v>
          </cell>
          <cell r="AN1099" t="str">
            <v>-</v>
          </cell>
          <cell r="AO1099">
            <v>41450</v>
          </cell>
          <cell r="AP1099">
            <v>41450</v>
          </cell>
          <cell r="AQ1099" t="str">
            <v>x</v>
          </cell>
          <cell r="AR1099">
            <v>41487</v>
          </cell>
          <cell r="AS1099">
            <v>41506</v>
          </cell>
          <cell r="AT1099" t="str">
            <v>Peters</v>
          </cell>
          <cell r="AU1099" t="str">
            <v>Rosmiller</v>
          </cell>
          <cell r="AV1099">
            <v>41509</v>
          </cell>
          <cell r="AW1099" t="str">
            <v>-</v>
          </cell>
          <cell r="AX1099">
            <v>41514</v>
          </cell>
          <cell r="AY1099">
            <v>41605</v>
          </cell>
          <cell r="BA1099">
            <v>58</v>
          </cell>
          <cell r="BB1099" t="str">
            <v>Late</v>
          </cell>
          <cell r="BC1099" t="str">
            <v>Late</v>
          </cell>
          <cell r="BD1099" t="str">
            <v>CIF</v>
          </cell>
          <cell r="BE1099" t="str">
            <v>Shanghi</v>
          </cell>
          <cell r="BF1099" t="str">
            <v>China</v>
          </cell>
          <cell r="BH1099" t="str">
            <v>OC</v>
          </cell>
          <cell r="BJ1099">
            <v>41437</v>
          </cell>
          <cell r="BK1099">
            <v>41444</v>
          </cell>
          <cell r="BL1099">
            <v>41460</v>
          </cell>
          <cell r="BM1099">
            <v>41458</v>
          </cell>
          <cell r="BN1099">
            <v>41600</v>
          </cell>
          <cell r="BO1099">
            <v>41607</v>
          </cell>
          <cell r="BP1099" t="str">
            <v>X</v>
          </cell>
          <cell r="BQ1099" t="str">
            <v>X</v>
          </cell>
          <cell r="BR1099">
            <v>41467</v>
          </cell>
          <cell r="BS1099">
            <v>41481</v>
          </cell>
          <cell r="BT1099">
            <v>41453</v>
          </cell>
          <cell r="BU1099">
            <v>41618</v>
          </cell>
          <cell r="BV1099">
            <v>41618</v>
          </cell>
          <cell r="BZ1099">
            <v>41478</v>
          </cell>
          <cell r="CA1099">
            <v>41557</v>
          </cell>
          <cell r="CB1099" t="str">
            <v>X</v>
          </cell>
          <cell r="CC1099">
            <v>1</v>
          </cell>
          <cell r="CD1099" t="str">
            <v>Paid in full</v>
          </cell>
        </row>
        <row r="1100">
          <cell r="B1100" t="str">
            <v>C2269608-01</v>
          </cell>
          <cell r="C1100" t="str">
            <v>Panjin North Asphalt Fuel</v>
          </cell>
          <cell r="D1100" t="str">
            <v>Mallet</v>
          </cell>
          <cell r="E1100">
            <v>0</v>
          </cell>
          <cell r="F1100" t="str">
            <v>Joyce</v>
          </cell>
          <cell r="G1100" t="str">
            <v>-</v>
          </cell>
          <cell r="H1100" t="str">
            <v>Christina</v>
          </cell>
          <cell r="I1100" t="str">
            <v>BLSH-YF-2013-008</v>
          </cell>
          <cell r="J1100" t="str">
            <v>603-K-304</v>
          </cell>
          <cell r="K1100" t="str">
            <v>SC13087</v>
          </cell>
          <cell r="M1100">
            <v>1</v>
          </cell>
          <cell r="N1100" t="str">
            <v>LMC311P</v>
          </cell>
          <cell r="O1100">
            <v>270000</v>
          </cell>
          <cell r="P1100" t="str">
            <v>PP</v>
          </cell>
          <cell r="Q1100" t="str">
            <v>MCPX</v>
          </cell>
          <cell r="R1100" t="str">
            <v>CC</v>
          </cell>
          <cell r="S1100" t="str">
            <v>N</v>
          </cell>
          <cell r="T1100" t="str">
            <v>N</v>
          </cell>
          <cell r="U1100">
            <v>41374</v>
          </cell>
          <cell r="V1100">
            <v>41380</v>
          </cell>
          <cell r="W1100">
            <v>41586</v>
          </cell>
          <cell r="X1100">
            <v>41621</v>
          </cell>
          <cell r="Y1100">
            <v>41374</v>
          </cell>
          <cell r="Z1100">
            <v>41387</v>
          </cell>
          <cell r="AA1100">
            <v>41387</v>
          </cell>
          <cell r="AB1100">
            <v>41394</v>
          </cell>
          <cell r="AC1100">
            <v>41509</v>
          </cell>
          <cell r="AD1100">
            <v>41523</v>
          </cell>
          <cell r="AE1100">
            <v>41487</v>
          </cell>
          <cell r="AF1100">
            <v>41491</v>
          </cell>
          <cell r="AH1100">
            <v>41591</v>
          </cell>
          <cell r="AI1100" t="str">
            <v>-</v>
          </cell>
          <cell r="AJ1100">
            <v>80</v>
          </cell>
          <cell r="AK1100">
            <v>34.428571428571431</v>
          </cell>
          <cell r="AL1100">
            <v>41374</v>
          </cell>
          <cell r="AM1100">
            <v>41410</v>
          </cell>
          <cell r="AN1100" t="str">
            <v>-</v>
          </cell>
          <cell r="AO1100">
            <v>41465</v>
          </cell>
          <cell r="AP1100">
            <v>41414</v>
          </cell>
          <cell r="AQ1100">
            <v>41486</v>
          </cell>
          <cell r="AR1100">
            <v>41521</v>
          </cell>
          <cell r="AS1100">
            <v>41556</v>
          </cell>
          <cell r="AT1100" t="str">
            <v>Mike</v>
          </cell>
          <cell r="AU1100" t="str">
            <v>Reichert</v>
          </cell>
          <cell r="AV1100">
            <v>41558</v>
          </cell>
          <cell r="AW1100" t="str">
            <v>-</v>
          </cell>
          <cell r="AX1100">
            <v>41561</v>
          </cell>
          <cell r="AY1100">
            <v>41626</v>
          </cell>
          <cell r="BA1100">
            <v>129</v>
          </cell>
          <cell r="BB1100" t="str">
            <v>Late</v>
          </cell>
          <cell r="BC1100" t="str">
            <v>On-Time/Early</v>
          </cell>
          <cell r="BD1100" t="str">
            <v>CIF</v>
          </cell>
          <cell r="BE1100" t="str">
            <v>LONG BEACH</v>
          </cell>
          <cell r="BF1100" t="str">
            <v>CHINA</v>
          </cell>
          <cell r="BH1100" t="str">
            <v>OD</v>
          </cell>
          <cell r="BI1100">
            <v>2010</v>
          </cell>
          <cell r="BJ1100">
            <v>41387</v>
          </cell>
          <cell r="BK1100">
            <v>41394</v>
          </cell>
          <cell r="BL1100">
            <v>41410</v>
          </cell>
          <cell r="BM1100">
            <v>41408</v>
          </cell>
          <cell r="BN1100">
            <v>41635</v>
          </cell>
          <cell r="BO1100">
            <v>41642</v>
          </cell>
          <cell r="BP1100" t="str">
            <v>X</v>
          </cell>
          <cell r="BQ1100" t="str">
            <v>X</v>
          </cell>
          <cell r="BR1100">
            <v>41465</v>
          </cell>
          <cell r="BS1100">
            <v>41564</v>
          </cell>
          <cell r="BT1100">
            <v>41465</v>
          </cell>
          <cell r="BU1100" t="str">
            <v>2/13/147</v>
          </cell>
          <cell r="BV1100" t="str">
            <v>X</v>
          </cell>
          <cell r="BZ1100" t="str">
            <v>X</v>
          </cell>
          <cell r="CA1100" t="str">
            <v>X</v>
          </cell>
          <cell r="CC1100">
            <v>0.99</v>
          </cell>
          <cell r="CD1100" t="str">
            <v>$270,000.00 outstanding LC</v>
          </cell>
        </row>
        <row r="1101">
          <cell r="B1101" t="str">
            <v>C2278583-01</v>
          </cell>
          <cell r="C1101" t="str">
            <v>Rooks Oilfield / Petrotrin</v>
          </cell>
          <cell r="D1101" t="str">
            <v>McKechnie</v>
          </cell>
          <cell r="E1101">
            <v>0</v>
          </cell>
          <cell r="F1101" t="str">
            <v>Miller</v>
          </cell>
          <cell r="G1101" t="str">
            <v>-</v>
          </cell>
          <cell r="H1101" t="str">
            <v>Pam</v>
          </cell>
          <cell r="I1101" t="str">
            <v>P-225/05/13</v>
          </cell>
          <cell r="J1101">
            <v>0</v>
          </cell>
          <cell r="K1101" t="str">
            <v>SC10165</v>
          </cell>
          <cell r="M1101">
            <v>1</v>
          </cell>
          <cell r="N1101" t="str">
            <v>LMC311F</v>
          </cell>
          <cell r="O1101">
            <v>84975</v>
          </cell>
          <cell r="P1101" t="str">
            <v>-</v>
          </cell>
          <cell r="Q1101" t="str">
            <v>FLT</v>
          </cell>
          <cell r="R1101" t="str">
            <v>CA</v>
          </cell>
          <cell r="S1101" t="str">
            <v>N</v>
          </cell>
          <cell r="T1101" t="str">
            <v>N</v>
          </cell>
          <cell r="U1101">
            <v>41401</v>
          </cell>
          <cell r="V1101">
            <v>41402</v>
          </cell>
          <cell r="W1101">
            <v>41552</v>
          </cell>
          <cell r="X1101">
            <v>41544</v>
          </cell>
          <cell r="Y1101">
            <v>41402</v>
          </cell>
          <cell r="Z1101">
            <v>41409</v>
          </cell>
          <cell r="AA1101">
            <v>41409</v>
          </cell>
          <cell r="AB1101">
            <v>41416</v>
          </cell>
          <cell r="AC1101">
            <v>41432</v>
          </cell>
          <cell r="AD1101">
            <v>41446</v>
          </cell>
          <cell r="AE1101">
            <v>41488</v>
          </cell>
          <cell r="AF1101">
            <v>41492</v>
          </cell>
          <cell r="AH1101">
            <v>41514</v>
          </cell>
          <cell r="AI1101" t="str">
            <v>-</v>
          </cell>
          <cell r="AJ1101">
            <v>65</v>
          </cell>
          <cell r="AK1101">
            <v>20.285714285714285</v>
          </cell>
          <cell r="AL1101">
            <v>41402</v>
          </cell>
          <cell r="AM1101">
            <v>41444</v>
          </cell>
          <cell r="AN1101" t="str">
            <v>-</v>
          </cell>
          <cell r="AO1101">
            <v>41446</v>
          </cell>
          <cell r="AP1101">
            <v>41446</v>
          </cell>
          <cell r="AR1101">
            <v>41463</v>
          </cell>
          <cell r="AS1101">
            <v>41467</v>
          </cell>
          <cell r="AT1101" t="str">
            <v>Kanous</v>
          </cell>
          <cell r="AU1101" t="str">
            <v>Parsell</v>
          </cell>
          <cell r="AV1101">
            <v>41479</v>
          </cell>
          <cell r="AW1101" t="str">
            <v>-</v>
          </cell>
          <cell r="AX1101">
            <v>41481</v>
          </cell>
          <cell r="AY1101">
            <v>41536</v>
          </cell>
          <cell r="AZ1101">
            <v>134</v>
          </cell>
          <cell r="BA1101">
            <v>56</v>
          </cell>
          <cell r="BB1101" t="str">
            <v>On-Time/Early</v>
          </cell>
          <cell r="BC1101" t="str">
            <v/>
          </cell>
          <cell r="BD1101" t="str">
            <v>EXW</v>
          </cell>
          <cell r="BE1101" t="str">
            <v>Arvada</v>
          </cell>
          <cell r="BF1101" t="str">
            <v>WI</v>
          </cell>
          <cell r="BH1101" t="str">
            <v>DK</v>
          </cell>
          <cell r="BJ1101">
            <v>41409</v>
          </cell>
          <cell r="BK1101">
            <v>41416</v>
          </cell>
          <cell r="BL1101">
            <v>41423</v>
          </cell>
          <cell r="BM1101">
            <v>41430</v>
          </cell>
          <cell r="BN1101">
            <v>41558</v>
          </cell>
          <cell r="BO1101">
            <v>41565</v>
          </cell>
          <cell r="BP1101" t="str">
            <v>-</v>
          </cell>
          <cell r="BQ1101" t="str">
            <v>-</v>
          </cell>
          <cell r="BR1101" t="str">
            <v>x</v>
          </cell>
          <cell r="BS1101" t="str">
            <v>-</v>
          </cell>
          <cell r="BT1101" t="str">
            <v>-</v>
          </cell>
          <cell r="BU1101">
            <v>41549</v>
          </cell>
          <cell r="BV1101">
            <v>41570</v>
          </cell>
          <cell r="BZ1101" t="str">
            <v>-</v>
          </cell>
          <cell r="CA1101" t="str">
            <v>-</v>
          </cell>
          <cell r="CB1101" t="str">
            <v>X</v>
          </cell>
          <cell r="CC1101">
            <v>1</v>
          </cell>
        </row>
        <row r="1102">
          <cell r="B1102" t="str">
            <v>A2301296-01</v>
          </cell>
          <cell r="C1102" t="str">
            <v>Lyondell Badell/Equistar Chemicals</v>
          </cell>
          <cell r="D1102" t="str">
            <v>Boening</v>
          </cell>
          <cell r="E1102">
            <v>0</v>
          </cell>
          <cell r="F1102" t="str">
            <v>Reichert</v>
          </cell>
          <cell r="H1102" t="str">
            <v>Kursten</v>
          </cell>
          <cell r="I1102" t="str">
            <v>4401839712</v>
          </cell>
          <cell r="J1102" t="str">
            <v>P-909</v>
          </cell>
          <cell r="K1102">
            <v>117700</v>
          </cell>
          <cell r="M1102">
            <v>1</v>
          </cell>
          <cell r="N1102" t="str">
            <v>LMV801</v>
          </cell>
          <cell r="O1102">
            <v>22453</v>
          </cell>
          <cell r="P1102" t="str">
            <v>-</v>
          </cell>
          <cell r="Q1102" t="str">
            <v>FLT</v>
          </cell>
          <cell r="R1102" t="str">
            <v>PB</v>
          </cell>
          <cell r="S1102" t="str">
            <v>N</v>
          </cell>
          <cell r="T1102" t="str">
            <v>N</v>
          </cell>
          <cell r="U1102">
            <v>41458</v>
          </cell>
          <cell r="V1102">
            <v>41458</v>
          </cell>
          <cell r="W1102">
            <v>41544</v>
          </cell>
          <cell r="X1102">
            <v>41544</v>
          </cell>
          <cell r="Y1102">
            <v>41458</v>
          </cell>
          <cell r="Z1102">
            <v>41465</v>
          </cell>
          <cell r="AA1102">
            <v>41465</v>
          </cell>
          <cell r="AB1102">
            <v>41465</v>
          </cell>
          <cell r="AC1102">
            <v>41432</v>
          </cell>
          <cell r="AD1102">
            <v>41446</v>
          </cell>
          <cell r="AE1102">
            <v>41489</v>
          </cell>
          <cell r="AF1102">
            <v>41492</v>
          </cell>
          <cell r="AH1102">
            <v>41514</v>
          </cell>
          <cell r="AI1102">
            <v>0</v>
          </cell>
          <cell r="AJ1102">
            <v>25</v>
          </cell>
          <cell r="AK1102">
            <v>12.285714285714286</v>
          </cell>
          <cell r="AL1102">
            <v>41458</v>
          </cell>
          <cell r="AM1102">
            <v>41465</v>
          </cell>
          <cell r="AN1102">
            <v>41465</v>
          </cell>
          <cell r="AO1102">
            <v>41480</v>
          </cell>
          <cell r="AP1102" t="str">
            <v>x</v>
          </cell>
          <cell r="AQ1102" t="str">
            <v>x</v>
          </cell>
          <cell r="AR1102" t="str">
            <v>-</v>
          </cell>
          <cell r="AS1102" t="str">
            <v>-</v>
          </cell>
          <cell r="AT1102" t="str">
            <v>-</v>
          </cell>
          <cell r="AU1102" t="str">
            <v>-</v>
          </cell>
          <cell r="AV1102">
            <v>41485</v>
          </cell>
          <cell r="AX1102">
            <v>41486</v>
          </cell>
          <cell r="AY1102">
            <v>41536</v>
          </cell>
          <cell r="AZ1102">
            <v>78</v>
          </cell>
          <cell r="BA1102">
            <v>20</v>
          </cell>
          <cell r="BB1102" t="str">
            <v>On-Time/Early</v>
          </cell>
          <cell r="BC1102" t="str">
            <v>Late</v>
          </cell>
          <cell r="BD1102" t="str">
            <v>FCA</v>
          </cell>
          <cell r="BE1102" t="str">
            <v>Arvada</v>
          </cell>
          <cell r="BF1102" t="str">
            <v>USA</v>
          </cell>
          <cell r="BG1102" t="str">
            <v>-</v>
          </cell>
          <cell r="BH1102" t="str">
            <v>DI</v>
          </cell>
          <cell r="BI1102">
            <v>2010</v>
          </cell>
          <cell r="BJ1102">
            <v>41465</v>
          </cell>
          <cell r="BK1102">
            <v>41472</v>
          </cell>
          <cell r="BL1102">
            <v>41474</v>
          </cell>
          <cell r="BM1102">
            <v>41486</v>
          </cell>
          <cell r="BN1102">
            <v>41558</v>
          </cell>
          <cell r="BO1102">
            <v>41565</v>
          </cell>
          <cell r="BP1102" t="str">
            <v>-</v>
          </cell>
          <cell r="BQ1102" t="str">
            <v>-</v>
          </cell>
          <cell r="BR1102" t="str">
            <v>-</v>
          </cell>
          <cell r="BS1102" t="str">
            <v>-</v>
          </cell>
          <cell r="BT1102" t="str">
            <v>-</v>
          </cell>
          <cell r="BU1102">
            <v>41542</v>
          </cell>
          <cell r="BV1102">
            <v>41542</v>
          </cell>
          <cell r="BZ1102" t="str">
            <v>-</v>
          </cell>
          <cell r="CA1102" t="str">
            <v>-</v>
          </cell>
          <cell r="CB1102" t="str">
            <v>X</v>
          </cell>
          <cell r="CC1102">
            <v>1</v>
          </cell>
        </row>
        <row r="1103">
          <cell r="B1103" t="str">
            <v>A2310321-01</v>
          </cell>
          <cell r="C1103" t="str">
            <v>Countrymark Co-op, LLP</v>
          </cell>
          <cell r="D1103" t="str">
            <v>Kennedy</v>
          </cell>
          <cell r="E1103">
            <v>0</v>
          </cell>
          <cell r="F1103" t="str">
            <v>Reichert</v>
          </cell>
          <cell r="H1103" t="str">
            <v>Kursten</v>
          </cell>
          <cell r="I1103" t="str">
            <v>REF2131168000</v>
          </cell>
          <cell r="J1103">
            <v>2</v>
          </cell>
          <cell r="K1103" t="str">
            <v>119131-3</v>
          </cell>
          <cell r="M1103">
            <v>1</v>
          </cell>
          <cell r="N1103" t="str">
            <v>LMV322</v>
          </cell>
          <cell r="O1103">
            <v>47663.5</v>
          </cell>
          <cell r="P1103" t="str">
            <v>-</v>
          </cell>
          <cell r="Q1103" t="str">
            <v>FLT</v>
          </cell>
          <cell r="R1103" t="str">
            <v>P8</v>
          </cell>
          <cell r="S1103" t="str">
            <v>N</v>
          </cell>
          <cell r="T1103" t="str">
            <v>Y</v>
          </cell>
          <cell r="U1103">
            <v>41480</v>
          </cell>
          <cell r="V1103">
            <v>41481</v>
          </cell>
          <cell r="W1103">
            <v>41537</v>
          </cell>
          <cell r="X1103">
            <v>41537</v>
          </cell>
          <cell r="Y1103">
            <v>41480</v>
          </cell>
          <cell r="Z1103">
            <v>41488</v>
          </cell>
          <cell r="AA1103">
            <v>41488</v>
          </cell>
          <cell r="AB1103">
            <v>41485</v>
          </cell>
          <cell r="AC1103">
            <v>41537</v>
          </cell>
          <cell r="AD1103">
            <v>41537</v>
          </cell>
          <cell r="AE1103">
            <v>41491</v>
          </cell>
          <cell r="AF1103">
            <v>41493</v>
          </cell>
          <cell r="AH1103">
            <v>41507</v>
          </cell>
          <cell r="AI1103" t="str">
            <v>-</v>
          </cell>
          <cell r="AJ1103">
            <v>9</v>
          </cell>
          <cell r="AK1103">
            <v>8</v>
          </cell>
          <cell r="AL1103">
            <v>41480</v>
          </cell>
          <cell r="AM1103">
            <v>41485</v>
          </cell>
          <cell r="AN1103">
            <v>41485</v>
          </cell>
          <cell r="AO1103">
            <v>41486</v>
          </cell>
          <cell r="AP1103">
            <v>41481</v>
          </cell>
          <cell r="AR1103">
            <v>41488</v>
          </cell>
          <cell r="AS1103">
            <v>41491</v>
          </cell>
          <cell r="AT1103" t="str">
            <v>Wareham</v>
          </cell>
          <cell r="AU1103" t="str">
            <v>Wareham</v>
          </cell>
          <cell r="AV1103">
            <v>41491</v>
          </cell>
          <cell r="AW1103" t="str">
            <v>-</v>
          </cell>
          <cell r="AX1103">
            <v>41493</v>
          </cell>
          <cell r="AY1103">
            <v>41533</v>
          </cell>
          <cell r="BA1103">
            <v>7</v>
          </cell>
          <cell r="BB1103" t="str">
            <v>On-Time/Early</v>
          </cell>
          <cell r="BC1103" t="str">
            <v/>
          </cell>
          <cell r="BD1103" t="str">
            <v>FCA</v>
          </cell>
          <cell r="BE1103" t="str">
            <v>Arvada</v>
          </cell>
          <cell r="BF1103" t="str">
            <v>USA</v>
          </cell>
          <cell r="BH1103" t="str">
            <v>DK</v>
          </cell>
          <cell r="BI1103">
            <v>2010</v>
          </cell>
          <cell r="BJ1103">
            <v>41488</v>
          </cell>
          <cell r="BK1103">
            <v>41495</v>
          </cell>
          <cell r="BL1103">
            <v>41487</v>
          </cell>
          <cell r="BM1103">
            <v>41509</v>
          </cell>
          <cell r="BN1103">
            <v>41551</v>
          </cell>
          <cell r="BO1103">
            <v>41558</v>
          </cell>
          <cell r="BP1103" t="str">
            <v>-</v>
          </cell>
          <cell r="BQ1103" t="str">
            <v>-</v>
          </cell>
          <cell r="BR1103" t="str">
            <v>X</v>
          </cell>
          <cell r="BS1103" t="str">
            <v>-</v>
          </cell>
          <cell r="BT1103" t="str">
            <v>-</v>
          </cell>
          <cell r="BU1103">
            <v>41536</v>
          </cell>
          <cell r="BV1103">
            <v>41536</v>
          </cell>
          <cell r="BZ1103" t="str">
            <v>-</v>
          </cell>
          <cell r="CA1103" t="str">
            <v>-</v>
          </cell>
          <cell r="CB1103" t="str">
            <v>X</v>
          </cell>
          <cell r="CC1103">
            <v>1</v>
          </cell>
        </row>
        <row r="1104">
          <cell r="B1104" t="str">
            <v>C2295410-02</v>
          </cell>
          <cell r="C1104" t="str">
            <v>NPE / Keyera</v>
          </cell>
          <cell r="D1104" t="str">
            <v>Mckechnie</v>
          </cell>
          <cell r="E1104">
            <v>0</v>
          </cell>
          <cell r="F1104" t="str">
            <v>Joyce</v>
          </cell>
          <cell r="H1104" t="str">
            <v>Norma</v>
          </cell>
          <cell r="I1104" t="str">
            <v>PUR535384</v>
          </cell>
          <cell r="J1104" t="str">
            <v>C-410</v>
          </cell>
          <cell r="K1104" t="str">
            <v>SC13138</v>
          </cell>
          <cell r="M1104">
            <v>1</v>
          </cell>
          <cell r="N1104" t="str">
            <v>LMC331F</v>
          </cell>
          <cell r="O1104">
            <v>144879.67999999999</v>
          </cell>
          <cell r="P1104" t="str">
            <v>-</v>
          </cell>
          <cell r="Q1104" t="str">
            <v>MCPX</v>
          </cell>
          <cell r="R1104" t="str">
            <v>CA</v>
          </cell>
          <cell r="S1104" t="str">
            <v>N</v>
          </cell>
          <cell r="T1104" t="str">
            <v>N</v>
          </cell>
          <cell r="U1104">
            <v>41444</v>
          </cell>
          <cell r="V1104">
            <v>41444</v>
          </cell>
          <cell r="W1104">
            <v>41589</v>
          </cell>
          <cell r="X1104">
            <v>41624</v>
          </cell>
          <cell r="Y1104">
            <v>41444</v>
          </cell>
          <cell r="Z1104">
            <v>41451</v>
          </cell>
          <cell r="AA1104">
            <v>41451</v>
          </cell>
          <cell r="AB1104">
            <v>41458</v>
          </cell>
          <cell r="AC1104">
            <v>41512</v>
          </cell>
          <cell r="AD1104">
            <v>41526</v>
          </cell>
          <cell r="AE1104">
            <v>41489</v>
          </cell>
          <cell r="AF1104">
            <v>41493</v>
          </cell>
          <cell r="AH1104">
            <v>41594</v>
          </cell>
          <cell r="AI1104" t="str">
            <v>-</v>
          </cell>
          <cell r="AJ1104">
            <v>36</v>
          </cell>
          <cell r="AK1104">
            <v>25.714285714285715</v>
          </cell>
          <cell r="AL1104">
            <v>41444</v>
          </cell>
          <cell r="AM1104">
            <v>41456</v>
          </cell>
          <cell r="AN1104" t="str">
            <v>-</v>
          </cell>
          <cell r="AO1104">
            <v>41457</v>
          </cell>
          <cell r="AP1104">
            <v>41456</v>
          </cell>
          <cell r="AQ1104">
            <v>41456</v>
          </cell>
          <cell r="AR1104">
            <v>41493</v>
          </cell>
          <cell r="AT1104" t="str">
            <v>Marcikonis</v>
          </cell>
          <cell r="AU1104" t="str">
            <v>Schumacher</v>
          </cell>
          <cell r="AV1104">
            <v>41513</v>
          </cell>
          <cell r="AX1104">
            <v>41515</v>
          </cell>
          <cell r="AY1104">
            <v>41628</v>
          </cell>
          <cell r="BA1104">
            <v>50</v>
          </cell>
          <cell r="BB1104" t="str">
            <v>Late</v>
          </cell>
          <cell r="BC1104" t="str">
            <v>On-Time/Early</v>
          </cell>
          <cell r="BD1104" t="str">
            <v>FOB</v>
          </cell>
          <cell r="BE1104" t="str">
            <v>LONG BEACH</v>
          </cell>
          <cell r="BF1104" t="str">
            <v>THAILAND</v>
          </cell>
          <cell r="BH1104" t="str">
            <v>OD</v>
          </cell>
          <cell r="BI1104">
            <v>2010</v>
          </cell>
          <cell r="BJ1104">
            <v>41451</v>
          </cell>
          <cell r="BK1104">
            <v>41458</v>
          </cell>
          <cell r="BL1104">
            <v>41465</v>
          </cell>
          <cell r="BM1104">
            <v>41472</v>
          </cell>
          <cell r="BN1104">
            <v>41638</v>
          </cell>
          <cell r="BO1104">
            <v>41645</v>
          </cell>
          <cell r="BP1104">
            <v>41450</v>
          </cell>
          <cell r="BQ1104">
            <v>41450</v>
          </cell>
          <cell r="BR1104">
            <v>41480</v>
          </cell>
          <cell r="BS1104">
            <v>41471</v>
          </cell>
          <cell r="BT1104">
            <v>0</v>
          </cell>
          <cell r="BU1104">
            <v>41677</v>
          </cell>
          <cell r="BV1104">
            <v>151</v>
          </cell>
        </row>
        <row r="1105">
          <cell r="B1105" t="str">
            <v>2312821 (9741745-CONV2013)</v>
          </cell>
          <cell r="C1105" t="str">
            <v>Delta Process Equip/ Chevron</v>
          </cell>
          <cell r="D1105" t="str">
            <v>Boening</v>
          </cell>
          <cell r="E1105">
            <v>0</v>
          </cell>
          <cell r="F1105" t="str">
            <v>-</v>
          </cell>
          <cell r="H1105" t="str">
            <v>Kursten</v>
          </cell>
          <cell r="I1105" t="str">
            <v>086879</v>
          </cell>
          <cell r="J1105" t="str">
            <v>P-9595A</v>
          </cell>
          <cell r="K1105" t="str">
            <v>116835-CV</v>
          </cell>
          <cell r="M1105">
            <v>1</v>
          </cell>
          <cell r="N1105" t="str">
            <v>CONV SPARES</v>
          </cell>
          <cell r="O1105">
            <v>14670.15</v>
          </cell>
          <cell r="P1105" t="str">
            <v>-</v>
          </cell>
          <cell r="Q1105" t="str">
            <v>FLT</v>
          </cell>
          <cell r="R1105" t="str">
            <v>CONV SPARES</v>
          </cell>
          <cell r="S1105" t="str">
            <v>N</v>
          </cell>
          <cell r="T1105" t="str">
            <v>N</v>
          </cell>
          <cell r="U1105">
            <v>41486</v>
          </cell>
          <cell r="V1105">
            <v>41487</v>
          </cell>
          <cell r="W1105">
            <v>41522</v>
          </cell>
          <cell r="X1105">
            <v>41522</v>
          </cell>
          <cell r="Y1105">
            <v>41487</v>
          </cell>
          <cell r="Z1105">
            <v>41494</v>
          </cell>
          <cell r="AA1105">
            <v>41494</v>
          </cell>
          <cell r="AB1105" t="e">
            <v>#N/A</v>
          </cell>
          <cell r="AC1105" t="e">
            <v>#N/A</v>
          </cell>
          <cell r="AD1105" t="e">
            <v>#N/A</v>
          </cell>
          <cell r="AE1105" t="e">
            <v>#N/A</v>
          </cell>
          <cell r="AF1105">
            <v>41494</v>
          </cell>
          <cell r="AH1105">
            <v>41492</v>
          </cell>
          <cell r="AI1105" t="str">
            <v>-</v>
          </cell>
          <cell r="AJ1105">
            <v>6</v>
          </cell>
          <cell r="AK1105">
            <v>5</v>
          </cell>
          <cell r="AL1105">
            <v>41487</v>
          </cell>
          <cell r="AN1105">
            <v>0</v>
          </cell>
          <cell r="AW1105" t="str">
            <v>-</v>
          </cell>
          <cell r="AX1105" t="str">
            <v>-</v>
          </cell>
          <cell r="AY1105">
            <v>41554</v>
          </cell>
          <cell r="AZ1105">
            <v>67</v>
          </cell>
          <cell r="BA1105" t="str">
            <v/>
          </cell>
          <cell r="BB1105" t="str">
            <v/>
          </cell>
          <cell r="BC1105" t="str">
            <v/>
          </cell>
          <cell r="BD1105" t="str">
            <v>FCA</v>
          </cell>
          <cell r="BE1105" t="str">
            <v>Arvada</v>
          </cell>
          <cell r="BF1105" t="str">
            <v>USA</v>
          </cell>
          <cell r="BH1105" t="str">
            <v>DI</v>
          </cell>
          <cell r="BI1105">
            <v>2010</v>
          </cell>
          <cell r="BJ1105">
            <v>41494</v>
          </cell>
          <cell r="BK1105">
            <v>41501</v>
          </cell>
          <cell r="BL1105" t="str">
            <v>-</v>
          </cell>
          <cell r="BM1105">
            <v>41515</v>
          </cell>
          <cell r="BN1105" t="e">
            <v>#N/A</v>
          </cell>
          <cell r="BO1105" t="e">
            <v>#N/A</v>
          </cell>
          <cell r="BP1105" t="str">
            <v>-</v>
          </cell>
          <cell r="BQ1105" t="str">
            <v>-</v>
          </cell>
          <cell r="BR1105" t="str">
            <v>-</v>
          </cell>
          <cell r="BS1105" t="str">
            <v>-</v>
          </cell>
          <cell r="BT1105" t="str">
            <v>-</v>
          </cell>
          <cell r="BU1105">
            <v>41555</v>
          </cell>
          <cell r="BV1105">
            <v>41555</v>
          </cell>
          <cell r="BZ1105" t="str">
            <v>-</v>
          </cell>
          <cell r="CA1105" t="str">
            <v>-</v>
          </cell>
          <cell r="CB1105" t="str">
            <v>X</v>
          </cell>
          <cell r="CC1105">
            <v>1</v>
          </cell>
        </row>
        <row r="1106">
          <cell r="B1106" t="str">
            <v>C2298434-01</v>
          </cell>
          <cell r="C1106" t="str">
            <v>NiSource / Pennant Midstream</v>
          </cell>
          <cell r="D1106" t="str">
            <v>Thompson</v>
          </cell>
          <cell r="E1106">
            <v>0</v>
          </cell>
          <cell r="F1106" t="str">
            <v>Miller</v>
          </cell>
          <cell r="G1106" t="str">
            <v>-</v>
          </cell>
          <cell r="H1106" t="str">
            <v>Kursten</v>
          </cell>
          <cell r="I1106" t="str">
            <v>40078239</v>
          </cell>
          <cell r="J1106" t="str">
            <v>C-141</v>
          </cell>
          <cell r="K1106" t="str">
            <v>SC13175</v>
          </cell>
          <cell r="M1106">
            <v>1</v>
          </cell>
          <cell r="N1106" t="str">
            <v>LMC311P</v>
          </cell>
          <cell r="O1106">
            <v>126021</v>
          </cell>
          <cell r="P1106" t="str">
            <v>-</v>
          </cell>
          <cell r="Q1106" t="str">
            <v>FLT</v>
          </cell>
          <cell r="R1106" t="str">
            <v>CA</v>
          </cell>
          <cell r="S1106" t="str">
            <v>N</v>
          </cell>
          <cell r="T1106" t="str">
            <v>N</v>
          </cell>
          <cell r="U1106">
            <v>41450</v>
          </cell>
          <cell r="V1106">
            <v>41451</v>
          </cell>
          <cell r="W1106">
            <v>41555</v>
          </cell>
          <cell r="X1106">
            <v>41544</v>
          </cell>
          <cell r="Y1106">
            <v>41451</v>
          </cell>
          <cell r="Z1106">
            <v>41458</v>
          </cell>
          <cell r="AA1106">
            <v>41458</v>
          </cell>
          <cell r="AB1106">
            <v>41465</v>
          </cell>
          <cell r="AC1106">
            <v>41432</v>
          </cell>
          <cell r="AD1106">
            <v>41446</v>
          </cell>
          <cell r="AE1106">
            <v>41491</v>
          </cell>
          <cell r="AF1106">
            <v>41495</v>
          </cell>
          <cell r="AH1106">
            <v>41514</v>
          </cell>
          <cell r="AI1106" t="str">
            <v>-</v>
          </cell>
          <cell r="AJ1106">
            <v>33</v>
          </cell>
          <cell r="AK1106">
            <v>13.285714285714286</v>
          </cell>
          <cell r="AL1106">
            <v>41451</v>
          </cell>
          <cell r="AM1106">
            <v>41480</v>
          </cell>
          <cell r="AN1106" t="str">
            <v>-</v>
          </cell>
          <cell r="AO1106">
            <v>41478</v>
          </cell>
          <cell r="AP1106">
            <v>41481</v>
          </cell>
          <cell r="AQ1106">
            <v>41485</v>
          </cell>
          <cell r="AR1106">
            <v>41491</v>
          </cell>
          <cell r="AS1106">
            <v>41495</v>
          </cell>
          <cell r="AT1106" t="str">
            <v>Wareham</v>
          </cell>
          <cell r="AU1106" t="str">
            <v>Wareham</v>
          </cell>
          <cell r="AV1106">
            <v>41499</v>
          </cell>
          <cell r="AX1106">
            <v>41502</v>
          </cell>
          <cell r="AY1106">
            <v>41544</v>
          </cell>
          <cell r="BA1106">
            <v>35</v>
          </cell>
          <cell r="BB1106" t="str">
            <v>Late</v>
          </cell>
          <cell r="BC1106" t="str">
            <v>Late</v>
          </cell>
          <cell r="BD1106" t="str">
            <v>FCA</v>
          </cell>
          <cell r="BE1106" t="str">
            <v>Arvada</v>
          </cell>
          <cell r="BF1106" t="str">
            <v>USA</v>
          </cell>
          <cell r="BH1106" t="str">
            <v>DK</v>
          </cell>
          <cell r="BI1106" t="str">
            <v>COLLECT</v>
          </cell>
          <cell r="BJ1106">
            <v>41458</v>
          </cell>
          <cell r="BK1106">
            <v>41465</v>
          </cell>
          <cell r="BL1106">
            <v>41472</v>
          </cell>
          <cell r="BM1106">
            <v>41479</v>
          </cell>
          <cell r="BN1106">
            <v>41558</v>
          </cell>
          <cell r="BO1106">
            <v>41565</v>
          </cell>
          <cell r="BP1106" t="str">
            <v>-</v>
          </cell>
          <cell r="BQ1106" t="str">
            <v>-</v>
          </cell>
          <cell r="BR1106" t="str">
            <v>x</v>
          </cell>
          <cell r="BS1106" t="str">
            <v>-</v>
          </cell>
          <cell r="BT1106" t="str">
            <v>-</v>
          </cell>
          <cell r="BU1106">
            <v>41555</v>
          </cell>
          <cell r="BV1106">
            <v>41555</v>
          </cell>
          <cell r="BZ1106" t="str">
            <v>-</v>
          </cell>
          <cell r="CA1106" t="str">
            <v>-</v>
          </cell>
          <cell r="CB1106" t="str">
            <v>X</v>
          </cell>
          <cell r="CC1106">
            <v>1</v>
          </cell>
        </row>
        <row r="1107">
          <cell r="B1107" t="str">
            <v>2315639 (A000604-09-10-CONV2013)</v>
          </cell>
          <cell r="C1107" t="str">
            <v>Sunair Co/Philadelphia Energy Solutions</v>
          </cell>
          <cell r="D1107" t="str">
            <v>Wareham</v>
          </cell>
          <cell r="E1107">
            <v>0</v>
          </cell>
          <cell r="F1107" t="str">
            <v>-</v>
          </cell>
          <cell r="G1107" t="str">
            <v>-</v>
          </cell>
          <cell r="H1107" t="str">
            <v>Pam</v>
          </cell>
          <cell r="I1107" t="str">
            <v>27936CB</v>
          </cell>
          <cell r="K1107" t="str">
            <v>SQ#117253-CONV</v>
          </cell>
          <cell r="M1107">
            <v>1</v>
          </cell>
          <cell r="N1107" t="str">
            <v>CONV SPARES</v>
          </cell>
          <cell r="O1107">
            <v>12146.5</v>
          </cell>
          <cell r="P1107" t="str">
            <v>-</v>
          </cell>
          <cell r="Q1107" t="str">
            <v>FLT</v>
          </cell>
          <cell r="R1107" t="str">
            <v>CONV PARTS</v>
          </cell>
          <cell r="S1107" t="str">
            <v>N</v>
          </cell>
          <cell r="T1107" t="str">
            <v>N</v>
          </cell>
          <cell r="U1107">
            <v>41493</v>
          </cell>
          <cell r="V1107">
            <v>41493</v>
          </cell>
          <cell r="W1107">
            <v>41554</v>
          </cell>
          <cell r="X1107">
            <v>41554</v>
          </cell>
          <cell r="Y1107">
            <v>41493</v>
          </cell>
          <cell r="Z1107">
            <v>41500</v>
          </cell>
          <cell r="AA1107">
            <v>41500</v>
          </cell>
          <cell r="AB1107" t="e">
            <v>#N/A</v>
          </cell>
          <cell r="AC1107" t="e">
            <v>#N/A</v>
          </cell>
          <cell r="AD1107" t="e">
            <v>#N/A</v>
          </cell>
          <cell r="AE1107" t="e">
            <v>#N/A</v>
          </cell>
          <cell r="AF1107">
            <v>41495</v>
          </cell>
          <cell r="AH1107">
            <v>41503</v>
          </cell>
          <cell r="AI1107" t="str">
            <v>-</v>
          </cell>
          <cell r="AJ1107">
            <v>10</v>
          </cell>
          <cell r="AK1107">
            <v>5.8571428571428568</v>
          </cell>
          <cell r="AL1107">
            <v>41493</v>
          </cell>
          <cell r="AM1107" t="str">
            <v>-</v>
          </cell>
          <cell r="AN1107" t="str">
            <v>-</v>
          </cell>
          <cell r="AO1107" t="str">
            <v>-</v>
          </cell>
          <cell r="AP1107" t="str">
            <v>-</v>
          </cell>
          <cell r="AR1107" t="str">
            <v>-</v>
          </cell>
          <cell r="AS1107" t="str">
            <v>-</v>
          </cell>
          <cell r="AT1107" t="str">
            <v>-</v>
          </cell>
          <cell r="AU1107" t="str">
            <v>-</v>
          </cell>
          <cell r="AV1107" t="str">
            <v>-</v>
          </cell>
          <cell r="AW1107" t="str">
            <v>-</v>
          </cell>
          <cell r="AX1107">
            <v>41495</v>
          </cell>
          <cell r="AY1107">
            <v>41551</v>
          </cell>
          <cell r="BA1107" t="e">
            <v>#VALUE!</v>
          </cell>
          <cell r="BB1107" t="str">
            <v/>
          </cell>
          <cell r="BC1107" t="str">
            <v/>
          </cell>
          <cell r="BD1107" t="str">
            <v>FCA</v>
          </cell>
          <cell r="BE1107" t="str">
            <v>Arvada</v>
          </cell>
          <cell r="BF1107" t="str">
            <v>USA</v>
          </cell>
          <cell r="BH1107" t="str">
            <v>DJ</v>
          </cell>
          <cell r="BI1107">
            <v>2010</v>
          </cell>
          <cell r="BJ1107">
            <v>41499</v>
          </cell>
          <cell r="BK1107">
            <v>41506</v>
          </cell>
          <cell r="BL1107">
            <v>2</v>
          </cell>
          <cell r="BM1107">
            <v>41520</v>
          </cell>
          <cell r="BN1107" t="e">
            <v>#N/A</v>
          </cell>
          <cell r="BO1107">
            <v>41554</v>
          </cell>
          <cell r="BP1107" t="str">
            <v>-</v>
          </cell>
          <cell r="BQ1107" t="str">
            <v>-</v>
          </cell>
          <cell r="BR1107" t="str">
            <v>-</v>
          </cell>
          <cell r="BS1107" t="str">
            <v>-</v>
          </cell>
          <cell r="BT1107" t="str">
            <v>-</v>
          </cell>
          <cell r="BU1107">
            <v>41564</v>
          </cell>
          <cell r="BV1107">
            <v>41564</v>
          </cell>
          <cell r="BZ1107" t="str">
            <v>-</v>
          </cell>
          <cell r="CA1107" t="str">
            <v>-</v>
          </cell>
          <cell r="CB1107" t="str">
            <v>X</v>
          </cell>
          <cell r="CC1107">
            <v>1</v>
          </cell>
        </row>
        <row r="1108">
          <cell r="B1108" t="str">
            <v>A2299367-03</v>
          </cell>
          <cell r="C1108" t="str">
            <v>Placid Refining Co</v>
          </cell>
          <cell r="D1108" t="str">
            <v>Wareham</v>
          </cell>
          <cell r="E1108">
            <v>0</v>
          </cell>
          <cell r="F1108" t="str">
            <v>Miller</v>
          </cell>
          <cell r="G1108" t="str">
            <v>-</v>
          </cell>
          <cell r="H1108" t="str">
            <v>Kursten</v>
          </cell>
          <cell r="I1108" t="str">
            <v>61089</v>
          </cell>
          <cell r="J1108" t="str">
            <v>P-256</v>
          </cell>
          <cell r="K1108">
            <v>117086</v>
          </cell>
          <cell r="M1108">
            <v>1</v>
          </cell>
          <cell r="N1108" t="str">
            <v>LMV801</v>
          </cell>
          <cell r="O1108">
            <v>22996</v>
          </cell>
          <cell r="P1108" t="str">
            <v>PP</v>
          </cell>
          <cell r="Q1108" t="str">
            <v>STD</v>
          </cell>
          <cell r="R1108" t="str">
            <v>PC</v>
          </cell>
          <cell r="S1108" t="str">
            <v>N</v>
          </cell>
          <cell r="T1108" t="str">
            <v>N</v>
          </cell>
          <cell r="U1108">
            <v>41452</v>
          </cell>
          <cell r="V1108">
            <v>41453</v>
          </cell>
          <cell r="W1108">
            <v>41558</v>
          </cell>
          <cell r="X1108">
            <v>41544</v>
          </cell>
          <cell r="Y1108">
            <v>41452</v>
          </cell>
          <cell r="Z1108">
            <v>41460</v>
          </cell>
          <cell r="AA1108">
            <v>41460</v>
          </cell>
          <cell r="AB1108">
            <v>41460</v>
          </cell>
          <cell r="AC1108">
            <v>41432</v>
          </cell>
          <cell r="AD1108">
            <v>41446</v>
          </cell>
          <cell r="AE1108">
            <v>41496</v>
          </cell>
          <cell r="AF1108">
            <v>41499</v>
          </cell>
          <cell r="AH1108">
            <v>41528</v>
          </cell>
          <cell r="AI1108" t="str">
            <v>-</v>
          </cell>
          <cell r="AJ1108">
            <v>33</v>
          </cell>
          <cell r="AK1108">
            <v>15</v>
          </cell>
          <cell r="AL1108">
            <v>41452</v>
          </cell>
          <cell r="AM1108">
            <v>41456</v>
          </cell>
          <cell r="AN1108">
            <v>41456</v>
          </cell>
          <cell r="AO1108">
            <v>41464</v>
          </cell>
          <cell r="AP1108">
            <v>41453</v>
          </cell>
          <cell r="AQ1108">
            <v>41471</v>
          </cell>
          <cell r="AR1108">
            <v>41477</v>
          </cell>
          <cell r="AS1108">
            <v>41480</v>
          </cell>
          <cell r="AT1108" t="str">
            <v>Kennedy</v>
          </cell>
          <cell r="AU1108" t="str">
            <v>Kennedy</v>
          </cell>
          <cell r="AV1108">
            <v>41498</v>
          </cell>
          <cell r="AW1108" t="str">
            <v>-</v>
          </cell>
          <cell r="AX1108">
            <v>41501</v>
          </cell>
          <cell r="AY1108">
            <v>41544</v>
          </cell>
          <cell r="AZ1108">
            <v>91</v>
          </cell>
          <cell r="BA1108">
            <v>32</v>
          </cell>
          <cell r="BB1108" t="str">
            <v>On-Time/Early</v>
          </cell>
          <cell r="BC1108" t="str">
            <v>Late</v>
          </cell>
          <cell r="BD1108" t="str">
            <v>FCA</v>
          </cell>
          <cell r="BE1108" t="str">
            <v>Arvada</v>
          </cell>
          <cell r="BF1108" t="str">
            <v>USA</v>
          </cell>
          <cell r="BH1108" t="str">
            <v>DI</v>
          </cell>
          <cell r="BI1108">
            <v>2010</v>
          </cell>
          <cell r="BJ1108">
            <v>41460</v>
          </cell>
          <cell r="BK1108">
            <v>41467</v>
          </cell>
          <cell r="BL1108">
            <v>41476</v>
          </cell>
          <cell r="BM1108">
            <v>41481</v>
          </cell>
          <cell r="BN1108">
            <v>41558</v>
          </cell>
          <cell r="BO1108">
            <v>41565</v>
          </cell>
          <cell r="BP1108" t="str">
            <v>-</v>
          </cell>
          <cell r="BQ1108" t="str">
            <v>-</v>
          </cell>
          <cell r="BR1108">
            <v>41474</v>
          </cell>
          <cell r="BS1108" t="str">
            <v>-</v>
          </cell>
          <cell r="BT1108" t="str">
            <v>-</v>
          </cell>
          <cell r="BU1108">
            <v>41556</v>
          </cell>
          <cell r="BV1108">
            <v>41556</v>
          </cell>
          <cell r="CB1108" t="str">
            <v>X</v>
          </cell>
          <cell r="CC1108">
            <v>1</v>
          </cell>
        </row>
        <row r="1109">
          <cell r="B1109" t="str">
            <v>A2299367-04-05</v>
          </cell>
          <cell r="C1109" t="str">
            <v>Placid Refining Co</v>
          </cell>
          <cell r="D1109" t="str">
            <v>Wareham</v>
          </cell>
          <cell r="E1109">
            <v>0</v>
          </cell>
          <cell r="F1109" t="str">
            <v>Miller</v>
          </cell>
          <cell r="G1109" t="str">
            <v>-</v>
          </cell>
          <cell r="H1109" t="str">
            <v>Kursten</v>
          </cell>
          <cell r="I1109" t="str">
            <v>61089</v>
          </cell>
          <cell r="J1109" t="str">
            <v>P-216A/B</v>
          </cell>
          <cell r="K1109">
            <v>117157</v>
          </cell>
          <cell r="M1109">
            <v>2</v>
          </cell>
          <cell r="N1109" t="str">
            <v>LMV311</v>
          </cell>
          <cell r="O1109">
            <v>110662</v>
          </cell>
          <cell r="P1109" t="str">
            <v>PP</v>
          </cell>
          <cell r="Q1109" t="str">
            <v>STD</v>
          </cell>
          <cell r="R1109" t="str">
            <v>PC</v>
          </cell>
          <cell r="S1109" t="str">
            <v>N</v>
          </cell>
          <cell r="T1109" t="str">
            <v>N</v>
          </cell>
          <cell r="U1109">
            <v>41452</v>
          </cell>
          <cell r="V1109">
            <v>41453</v>
          </cell>
          <cell r="W1109">
            <v>41558</v>
          </cell>
          <cell r="X1109">
            <v>41544</v>
          </cell>
          <cell r="Y1109">
            <v>41452</v>
          </cell>
          <cell r="Z1109">
            <v>41460</v>
          </cell>
          <cell r="AA1109">
            <v>41460</v>
          </cell>
          <cell r="AB1109">
            <v>41460</v>
          </cell>
          <cell r="AC1109">
            <v>41432</v>
          </cell>
          <cell r="AD1109">
            <v>41446</v>
          </cell>
          <cell r="AE1109">
            <v>41496</v>
          </cell>
          <cell r="AF1109">
            <v>41499</v>
          </cell>
          <cell r="AH1109">
            <v>41528</v>
          </cell>
          <cell r="AI1109" t="str">
            <v>-</v>
          </cell>
          <cell r="AJ1109">
            <v>33</v>
          </cell>
          <cell r="AK1109">
            <v>15</v>
          </cell>
          <cell r="AL1109">
            <v>41452</v>
          </cell>
          <cell r="AM1109">
            <v>41456</v>
          </cell>
          <cell r="AN1109">
            <v>41456</v>
          </cell>
          <cell r="AO1109">
            <v>41464</v>
          </cell>
          <cell r="AP1109">
            <v>41453</v>
          </cell>
          <cell r="AQ1109">
            <v>41471</v>
          </cell>
          <cell r="AR1109">
            <v>41477</v>
          </cell>
          <cell r="AS1109">
            <v>41480</v>
          </cell>
          <cell r="AT1109" t="str">
            <v>Kennedy</v>
          </cell>
          <cell r="AU1109" t="str">
            <v>Kennedy</v>
          </cell>
          <cell r="AV1109">
            <v>41498</v>
          </cell>
          <cell r="AW1109" t="str">
            <v>-</v>
          </cell>
          <cell r="AX1109">
            <v>41502</v>
          </cell>
          <cell r="AY1109">
            <v>41544</v>
          </cell>
          <cell r="AZ1109">
            <v>91</v>
          </cell>
          <cell r="BA1109">
            <v>32</v>
          </cell>
          <cell r="BB1109" t="str">
            <v>On-Time/Early</v>
          </cell>
          <cell r="BC1109" t="str">
            <v>Late</v>
          </cell>
          <cell r="BD1109" t="str">
            <v>FCA</v>
          </cell>
          <cell r="BE1109" t="str">
            <v>Arvada</v>
          </cell>
          <cell r="BF1109" t="str">
            <v>USA</v>
          </cell>
          <cell r="BH1109" t="str">
            <v>DI</v>
          </cell>
          <cell r="BI1109">
            <v>2010</v>
          </cell>
          <cell r="BJ1109">
            <v>41460</v>
          </cell>
          <cell r="BK1109">
            <v>41467</v>
          </cell>
          <cell r="BL1109">
            <v>41476</v>
          </cell>
          <cell r="BM1109">
            <v>41481</v>
          </cell>
          <cell r="BN1109">
            <v>41558</v>
          </cell>
          <cell r="BO1109">
            <v>41565</v>
          </cell>
          <cell r="BP1109" t="str">
            <v>-</v>
          </cell>
          <cell r="BQ1109" t="str">
            <v>-</v>
          </cell>
          <cell r="BR1109">
            <v>37091</v>
          </cell>
          <cell r="BS1109" t="str">
            <v>-</v>
          </cell>
          <cell r="BT1109" t="str">
            <v>-</v>
          </cell>
          <cell r="BU1109">
            <v>41556</v>
          </cell>
          <cell r="BV1109">
            <v>41556</v>
          </cell>
          <cell r="CB1109" t="str">
            <v>X</v>
          </cell>
          <cell r="CC1109">
            <v>1</v>
          </cell>
        </row>
        <row r="1110">
          <cell r="B1110" t="str">
            <v>A2299367-01-02</v>
          </cell>
          <cell r="C1110" t="str">
            <v>Placid Refining Co</v>
          </cell>
          <cell r="D1110" t="str">
            <v>Wareham</v>
          </cell>
          <cell r="E1110">
            <v>0</v>
          </cell>
          <cell r="F1110" t="str">
            <v>Miller</v>
          </cell>
          <cell r="G1110" t="str">
            <v>-</v>
          </cell>
          <cell r="H1110" t="str">
            <v>Kursten</v>
          </cell>
          <cell r="I1110" t="str">
            <v>61089</v>
          </cell>
          <cell r="J1110" t="str">
            <v>P-253A/B</v>
          </cell>
          <cell r="K1110">
            <v>117086</v>
          </cell>
          <cell r="M1110">
            <v>2</v>
          </cell>
          <cell r="N1110" t="str">
            <v>LMV322</v>
          </cell>
          <cell r="O1110">
            <v>82648</v>
          </cell>
          <cell r="P1110" t="str">
            <v>PP</v>
          </cell>
          <cell r="Q1110" t="str">
            <v>STD</v>
          </cell>
          <cell r="R1110" t="str">
            <v>PC</v>
          </cell>
          <cell r="S1110" t="str">
            <v>N</v>
          </cell>
          <cell r="T1110" t="str">
            <v>N</v>
          </cell>
          <cell r="U1110">
            <v>41452</v>
          </cell>
          <cell r="V1110">
            <v>41453</v>
          </cell>
          <cell r="W1110">
            <v>41558</v>
          </cell>
          <cell r="X1110">
            <v>41544</v>
          </cell>
          <cell r="Y1110">
            <v>41452</v>
          </cell>
          <cell r="Z1110">
            <v>41460</v>
          </cell>
          <cell r="AA1110">
            <v>41460</v>
          </cell>
          <cell r="AB1110">
            <v>41460</v>
          </cell>
          <cell r="AC1110">
            <v>41432</v>
          </cell>
          <cell r="AD1110">
            <v>41446</v>
          </cell>
          <cell r="AE1110">
            <v>41496</v>
          </cell>
          <cell r="AF1110">
            <v>41499</v>
          </cell>
          <cell r="AH1110">
            <v>41514</v>
          </cell>
          <cell r="AI1110" t="str">
            <v>-</v>
          </cell>
          <cell r="AJ1110">
            <v>33</v>
          </cell>
          <cell r="AK1110">
            <v>13</v>
          </cell>
          <cell r="AL1110">
            <v>41452</v>
          </cell>
          <cell r="AM1110">
            <v>41456</v>
          </cell>
          <cell r="AN1110">
            <v>41456</v>
          </cell>
          <cell r="AO1110">
            <v>41464</v>
          </cell>
          <cell r="AP1110">
            <v>41453</v>
          </cell>
          <cell r="AQ1110">
            <v>41471</v>
          </cell>
          <cell r="AR1110">
            <v>41477</v>
          </cell>
          <cell r="AS1110">
            <v>41480</v>
          </cell>
          <cell r="AT1110" t="str">
            <v>Kennedy</v>
          </cell>
          <cell r="AU1110" t="str">
            <v>Kennedy</v>
          </cell>
          <cell r="AV1110">
            <v>41498</v>
          </cell>
          <cell r="AW1110" t="str">
            <v>-</v>
          </cell>
          <cell r="AX1110">
            <v>41507</v>
          </cell>
          <cell r="AY1110">
            <v>41544</v>
          </cell>
          <cell r="AZ1110">
            <v>91</v>
          </cell>
          <cell r="BA1110">
            <v>32</v>
          </cell>
          <cell r="BB1110" t="str">
            <v>On-Time/Early</v>
          </cell>
          <cell r="BC1110" t="str">
            <v>Late</v>
          </cell>
          <cell r="BD1110" t="str">
            <v>FCA</v>
          </cell>
          <cell r="BE1110" t="str">
            <v>Arvada</v>
          </cell>
          <cell r="BF1110" t="str">
            <v>USA</v>
          </cell>
          <cell r="BH1110" t="str">
            <v>DI</v>
          </cell>
          <cell r="BI1110">
            <v>2010</v>
          </cell>
          <cell r="BJ1110">
            <v>41460</v>
          </cell>
          <cell r="BK1110">
            <v>41467</v>
          </cell>
          <cell r="BL1110">
            <v>41476</v>
          </cell>
          <cell r="BM1110">
            <v>41481</v>
          </cell>
          <cell r="BN1110">
            <v>41558</v>
          </cell>
          <cell r="BO1110">
            <v>41565</v>
          </cell>
          <cell r="BP1110" t="str">
            <v>-</v>
          </cell>
          <cell r="BQ1110" t="str">
            <v>-</v>
          </cell>
          <cell r="BR1110">
            <v>41474</v>
          </cell>
          <cell r="BS1110" t="str">
            <v>-</v>
          </cell>
          <cell r="BT1110" t="str">
            <v>-</v>
          </cell>
          <cell r="BU1110">
            <v>41556</v>
          </cell>
          <cell r="BV1110">
            <v>41556</v>
          </cell>
          <cell r="CB1110" t="str">
            <v>X</v>
          </cell>
          <cell r="CC1110">
            <v>1</v>
          </cell>
        </row>
        <row r="1111">
          <cell r="B1111" t="str">
            <v>A2313954-01-02</v>
          </cell>
          <cell r="C1111" t="str">
            <v>ENAP REFINERIAS-ACONAGUA</v>
          </cell>
          <cell r="D1111" t="str">
            <v>Wareham</v>
          </cell>
          <cell r="E1111">
            <v>0</v>
          </cell>
          <cell r="F1111" t="str">
            <v>Miller</v>
          </cell>
          <cell r="G1111" t="str">
            <v>-</v>
          </cell>
          <cell r="H1111" t="str">
            <v>Pam</v>
          </cell>
          <cell r="I1111" t="str">
            <v>4500161073 (LINE 40)</v>
          </cell>
          <cell r="J1111" t="str">
            <v>J-1310A/B</v>
          </cell>
          <cell r="K1111" t="str">
            <v>118259-4</v>
          </cell>
          <cell r="M1111">
            <v>2</v>
          </cell>
          <cell r="N1111" t="str">
            <v>LMV801</v>
          </cell>
          <cell r="O1111">
            <v>60248</v>
          </cell>
          <cell r="P1111" t="str">
            <v>-</v>
          </cell>
          <cell r="Q1111" t="str">
            <v>FLT</v>
          </cell>
          <cell r="R1111" t="str">
            <v>P8</v>
          </cell>
          <cell r="S1111" t="str">
            <v>N</v>
          </cell>
          <cell r="T1111" t="str">
            <v>Y</v>
          </cell>
          <cell r="U1111">
            <v>41488</v>
          </cell>
          <cell r="V1111">
            <v>41491</v>
          </cell>
          <cell r="W1111">
            <v>41547</v>
          </cell>
          <cell r="X1111">
            <v>41547</v>
          </cell>
          <cell r="Y1111">
            <v>41491</v>
          </cell>
          <cell r="Z1111">
            <v>41498</v>
          </cell>
          <cell r="AA1111">
            <v>41498</v>
          </cell>
          <cell r="AB1111">
            <v>41495</v>
          </cell>
          <cell r="AC1111">
            <v>41547</v>
          </cell>
          <cell r="AD1111">
            <v>41547</v>
          </cell>
          <cell r="AE1111">
            <v>41500</v>
          </cell>
          <cell r="AF1111">
            <v>41502</v>
          </cell>
          <cell r="AH1111">
            <v>41517</v>
          </cell>
          <cell r="AI1111" t="str">
            <v>-</v>
          </cell>
          <cell r="AJ1111">
            <v>10</v>
          </cell>
          <cell r="AK1111">
            <v>8</v>
          </cell>
          <cell r="AL1111">
            <v>41491</v>
          </cell>
          <cell r="AM1111" t="str">
            <v>-</v>
          </cell>
          <cell r="AN1111" t="str">
            <v>-</v>
          </cell>
          <cell r="AO1111">
            <v>41493</v>
          </cell>
          <cell r="AP1111">
            <v>41488</v>
          </cell>
          <cell r="AR1111">
            <v>41495</v>
          </cell>
          <cell r="AS1111">
            <v>41499</v>
          </cell>
          <cell r="AT1111" t="str">
            <v>Kampan</v>
          </cell>
          <cell r="AU1111" t="str">
            <v>Kampman</v>
          </cell>
          <cell r="AV1111">
            <v>41499</v>
          </cell>
          <cell r="AW1111" t="str">
            <v>-</v>
          </cell>
          <cell r="AX1111">
            <v>41500</v>
          </cell>
          <cell r="AY1111">
            <v>41544</v>
          </cell>
          <cell r="AZ1111">
            <v>53</v>
          </cell>
          <cell r="BA1111">
            <v>7</v>
          </cell>
          <cell r="BB1111" t="str">
            <v>On-Time/Early</v>
          </cell>
          <cell r="BC1111" t="str">
            <v/>
          </cell>
          <cell r="BD1111" t="str">
            <v>FCA</v>
          </cell>
          <cell r="BE1111" t="str">
            <v>ARVADA</v>
          </cell>
          <cell r="BF1111" t="str">
            <v>CHILE</v>
          </cell>
          <cell r="BH1111" t="str">
            <v>DK</v>
          </cell>
          <cell r="BJ1111">
            <v>41498</v>
          </cell>
          <cell r="BK1111">
            <v>41505</v>
          </cell>
          <cell r="BL1111">
            <v>41497</v>
          </cell>
          <cell r="BM1111">
            <v>41519</v>
          </cell>
          <cell r="BN1111">
            <v>41561</v>
          </cell>
          <cell r="BO1111">
            <v>41568</v>
          </cell>
          <cell r="BP1111" t="str">
            <v>-</v>
          </cell>
          <cell r="BQ1111" t="str">
            <v>-</v>
          </cell>
          <cell r="BR1111">
            <v>41500</v>
          </cell>
          <cell r="BS1111" t="str">
            <v>-</v>
          </cell>
          <cell r="BT1111" t="str">
            <v>-</v>
          </cell>
          <cell r="BU1111">
            <v>41558</v>
          </cell>
          <cell r="BV1111">
            <v>41570</v>
          </cell>
          <cell r="BZ1111" t="str">
            <v>-</v>
          </cell>
          <cell r="CA1111" t="str">
            <v>-</v>
          </cell>
          <cell r="CB1111" t="str">
            <v>X</v>
          </cell>
          <cell r="CC1111">
            <v>1</v>
          </cell>
        </row>
        <row r="1112">
          <cell r="B1112" t="str">
            <v>A2301168-01</v>
          </cell>
          <cell r="C1112" t="str">
            <v>NOVATEC/Refineria Shushufindi</v>
          </cell>
          <cell r="D1112" t="str">
            <v>Wareham</v>
          </cell>
          <cell r="E1112">
            <v>0</v>
          </cell>
          <cell r="F1112" t="str">
            <v>Miller</v>
          </cell>
          <cell r="G1112" t="str">
            <v>-</v>
          </cell>
          <cell r="H1112" t="str">
            <v>Kursten</v>
          </cell>
          <cell r="I1112" t="str">
            <v>PO-076-13</v>
          </cell>
          <cell r="J1112" t="str">
            <v>CP006A</v>
          </cell>
          <cell r="K1112">
            <v>116981</v>
          </cell>
          <cell r="M1112">
            <v>1</v>
          </cell>
          <cell r="N1112" t="str">
            <v>LMV322Z</v>
          </cell>
          <cell r="O1112">
            <v>38614</v>
          </cell>
          <cell r="P1112" t="str">
            <v>-</v>
          </cell>
          <cell r="Q1112" t="str">
            <v>FLT</v>
          </cell>
          <cell r="R1112" t="str">
            <v>PA</v>
          </cell>
          <cell r="S1112" t="str">
            <v>N</v>
          </cell>
          <cell r="T1112" t="str">
            <v>N</v>
          </cell>
          <cell r="U1112">
            <v>41458</v>
          </cell>
          <cell r="V1112">
            <v>41458</v>
          </cell>
          <cell r="W1112">
            <v>41547</v>
          </cell>
          <cell r="X1112">
            <v>41547</v>
          </cell>
          <cell r="Y1112">
            <v>41458</v>
          </cell>
          <cell r="Z1112">
            <v>41465</v>
          </cell>
          <cell r="AA1112">
            <v>41465</v>
          </cell>
          <cell r="AB1112">
            <v>41465</v>
          </cell>
          <cell r="AC1112">
            <v>41435</v>
          </cell>
          <cell r="AD1112">
            <v>41449</v>
          </cell>
          <cell r="AE1112">
            <v>41499</v>
          </cell>
          <cell r="AF1112">
            <v>41502</v>
          </cell>
          <cell r="AH1112">
            <v>41517</v>
          </cell>
          <cell r="AI1112" t="str">
            <v>-</v>
          </cell>
          <cell r="AJ1112">
            <v>33</v>
          </cell>
          <cell r="AK1112">
            <v>12.714285714285714</v>
          </cell>
          <cell r="AL1112">
            <v>41458</v>
          </cell>
          <cell r="AM1112">
            <v>41466</v>
          </cell>
          <cell r="AN1112" t="str">
            <v>-</v>
          </cell>
          <cell r="AO1112">
            <v>41466</v>
          </cell>
          <cell r="AP1112">
            <v>41458</v>
          </cell>
          <cell r="AQ1112">
            <v>41478</v>
          </cell>
          <cell r="AR1112">
            <v>41478</v>
          </cell>
          <cell r="AS1112">
            <v>41479</v>
          </cell>
          <cell r="AT1112" t="str">
            <v>Boening</v>
          </cell>
          <cell r="AU1112" t="str">
            <v>Boening</v>
          </cell>
          <cell r="AV1112">
            <v>41480</v>
          </cell>
          <cell r="AX1112">
            <v>41485</v>
          </cell>
          <cell r="AY1112">
            <v>41535</v>
          </cell>
          <cell r="AZ1112">
            <v>77</v>
          </cell>
          <cell r="BA1112">
            <v>17</v>
          </cell>
          <cell r="BB1112" t="str">
            <v>On-Time/Early</v>
          </cell>
          <cell r="BC1112" t="str">
            <v>Late</v>
          </cell>
          <cell r="BD1112" t="str">
            <v>FCA</v>
          </cell>
          <cell r="BE1112" t="str">
            <v>Arvada</v>
          </cell>
          <cell r="BF1112" t="str">
            <v>Ecuador</v>
          </cell>
          <cell r="BH1112" t="str">
            <v>DK</v>
          </cell>
          <cell r="BI1112">
            <v>2000</v>
          </cell>
          <cell r="BJ1112">
            <v>41465</v>
          </cell>
          <cell r="BK1112">
            <v>41472</v>
          </cell>
          <cell r="BL1112">
            <v>41472</v>
          </cell>
          <cell r="BM1112">
            <v>41486</v>
          </cell>
          <cell r="BN1112">
            <v>41561</v>
          </cell>
          <cell r="BO1112">
            <v>41568</v>
          </cell>
          <cell r="BP1112" t="str">
            <v>-</v>
          </cell>
          <cell r="BQ1112" t="str">
            <v>-</v>
          </cell>
          <cell r="BR1112">
            <v>41478</v>
          </cell>
          <cell r="BS1112" t="str">
            <v>-</v>
          </cell>
          <cell r="BT1112" t="str">
            <v>-</v>
          </cell>
          <cell r="BU1112">
            <v>41542</v>
          </cell>
          <cell r="BV1112">
            <v>41542</v>
          </cell>
          <cell r="BZ1112" t="str">
            <v>-</v>
          </cell>
          <cell r="CA1112" t="str">
            <v>-</v>
          </cell>
          <cell r="CB1112" t="str">
            <v>X</v>
          </cell>
          <cell r="CC1112">
            <v>1</v>
          </cell>
        </row>
        <row r="1113">
          <cell r="B1113" t="str">
            <v>A2314793-01</v>
          </cell>
          <cell r="C1113" t="str">
            <v>Oliver Equip/Exxon Mobil</v>
          </cell>
          <cell r="D1113" t="str">
            <v>Boening</v>
          </cell>
          <cell r="E1113">
            <v>0</v>
          </cell>
          <cell r="F1113" t="str">
            <v>Miller</v>
          </cell>
          <cell r="G1113" t="str">
            <v>-</v>
          </cell>
          <cell r="H1113" t="str">
            <v>Pam</v>
          </cell>
          <cell r="I1113" t="str">
            <v>6017579</v>
          </cell>
          <cell r="J1113" t="str">
            <v>P-6559</v>
          </cell>
          <cell r="K1113" t="str">
            <v>120181-3</v>
          </cell>
          <cell r="M1113">
            <v>1</v>
          </cell>
          <cell r="N1113" t="str">
            <v>LMV801</v>
          </cell>
          <cell r="O1113">
            <v>16088.05</v>
          </cell>
          <cell r="P1113" t="str">
            <v>-</v>
          </cell>
          <cell r="Q1113" t="str">
            <v>FLT</v>
          </cell>
          <cell r="R1113" t="str">
            <v>P5</v>
          </cell>
          <cell r="S1113" t="str">
            <v>N</v>
          </cell>
          <cell r="T1113" t="str">
            <v>Y</v>
          </cell>
          <cell r="U1113">
            <v>41492</v>
          </cell>
          <cell r="V1113">
            <v>41492</v>
          </cell>
          <cell r="W1113">
            <v>41533</v>
          </cell>
          <cell r="X1113">
            <v>41533</v>
          </cell>
          <cell r="Y1113">
            <v>41492</v>
          </cell>
          <cell r="Z1113">
            <v>41499</v>
          </cell>
          <cell r="AA1113">
            <v>41499</v>
          </cell>
          <cell r="AB1113">
            <v>41494.5</v>
          </cell>
          <cell r="AC1113">
            <v>41533</v>
          </cell>
          <cell r="AD1113">
            <v>41533</v>
          </cell>
          <cell r="AE1113">
            <v>41504.25</v>
          </cell>
          <cell r="AF1113">
            <v>41505.5</v>
          </cell>
          <cell r="AH1113">
            <v>41503</v>
          </cell>
          <cell r="AI1113" t="str">
            <v>-</v>
          </cell>
          <cell r="AJ1113">
            <v>10</v>
          </cell>
          <cell r="AK1113">
            <v>5.8571428571428568</v>
          </cell>
          <cell r="AL1113">
            <v>41492</v>
          </cell>
          <cell r="AN1113">
            <v>0</v>
          </cell>
          <cell r="AV1113">
            <v>41495</v>
          </cell>
          <cell r="AW1113" t="str">
            <v>-</v>
          </cell>
          <cell r="AX1113">
            <v>41499</v>
          </cell>
          <cell r="AY1113">
            <v>41533</v>
          </cell>
          <cell r="BA1113">
            <v>4</v>
          </cell>
          <cell r="BB1113" t="str">
            <v>On-Time/Early</v>
          </cell>
          <cell r="BC1113" t="str">
            <v/>
          </cell>
          <cell r="BD1113" t="str">
            <v>FCA</v>
          </cell>
          <cell r="BE1113" t="str">
            <v>Arvada</v>
          </cell>
          <cell r="BF1113" t="str">
            <v>USA</v>
          </cell>
          <cell r="BH1113" t="str">
            <v>DI</v>
          </cell>
          <cell r="BI1113" t="str">
            <v>UCC</v>
          </cell>
          <cell r="BJ1113">
            <v>41499</v>
          </cell>
          <cell r="BK1113">
            <v>41506</v>
          </cell>
          <cell r="BL1113">
            <v>41496.5</v>
          </cell>
          <cell r="BM1113">
            <v>41520</v>
          </cell>
          <cell r="BN1113">
            <v>41547</v>
          </cell>
          <cell r="BO1113">
            <v>41554</v>
          </cell>
          <cell r="BP1113" t="str">
            <v>-</v>
          </cell>
          <cell r="BQ1113" t="str">
            <v>-</v>
          </cell>
          <cell r="BR1113" t="str">
            <v>-</v>
          </cell>
          <cell r="BS1113" t="str">
            <v>-</v>
          </cell>
          <cell r="BT1113" t="str">
            <v>-</v>
          </cell>
          <cell r="BU1113">
            <v>41544</v>
          </cell>
          <cell r="BV1113" t="str">
            <v>x</v>
          </cell>
          <cell r="BZ1113" t="str">
            <v>-</v>
          </cell>
          <cell r="CA1113" t="str">
            <v>-</v>
          </cell>
          <cell r="CB1113" t="str">
            <v>X</v>
          </cell>
          <cell r="CC1113">
            <v>1</v>
          </cell>
        </row>
        <row r="1114">
          <cell r="B1114" t="str">
            <v>A2321476-01</v>
          </cell>
          <cell r="C1114" t="str">
            <v>Praxair, Inc</v>
          </cell>
          <cell r="D1114" t="str">
            <v>Wareham</v>
          </cell>
          <cell r="E1114">
            <v>0</v>
          </cell>
          <cell r="F1114" t="str">
            <v>Miller</v>
          </cell>
          <cell r="G1114" t="str">
            <v>-</v>
          </cell>
          <cell r="H1114" t="str">
            <v>Pam</v>
          </cell>
          <cell r="I1114" t="str">
            <v>30559616</v>
          </cell>
          <cell r="K1114">
            <v>120506</v>
          </cell>
          <cell r="M1114">
            <v>1</v>
          </cell>
          <cell r="N1114" t="str">
            <v>LMV311</v>
          </cell>
          <cell r="O1114">
            <v>38595</v>
          </cell>
          <cell r="P1114" t="str">
            <v>-</v>
          </cell>
          <cell r="Q1114" t="str">
            <v>FLT</v>
          </cell>
          <cell r="R1114" t="str">
            <v>P6</v>
          </cell>
          <cell r="S1114" t="str">
            <v>N</v>
          </cell>
          <cell r="T1114" t="str">
            <v>Y</v>
          </cell>
          <cell r="U1114">
            <v>41508</v>
          </cell>
          <cell r="V1114">
            <v>41508</v>
          </cell>
          <cell r="W1114">
            <v>41556</v>
          </cell>
          <cell r="X1114">
            <v>41544</v>
          </cell>
          <cell r="Y1114">
            <v>41508</v>
          </cell>
          <cell r="Z1114">
            <v>41515</v>
          </cell>
          <cell r="AA1114">
            <v>41515</v>
          </cell>
          <cell r="AB1114">
            <v>41511</v>
          </cell>
          <cell r="AC1114">
            <v>41544</v>
          </cell>
          <cell r="AD1114">
            <v>41544</v>
          </cell>
          <cell r="AE1114">
            <v>41506.5</v>
          </cell>
          <cell r="AF1114">
            <v>41508</v>
          </cell>
          <cell r="AH1114">
            <v>41514</v>
          </cell>
          <cell r="AI1114" t="str">
            <v>-</v>
          </cell>
          <cell r="AJ1114">
            <v>1</v>
          </cell>
          <cell r="AK1114">
            <v>5.1428571428571432</v>
          </cell>
          <cell r="AL1114">
            <v>41508</v>
          </cell>
          <cell r="AM1114" t="str">
            <v>-</v>
          </cell>
          <cell r="AN1114" t="str">
            <v>-</v>
          </cell>
          <cell r="AO1114">
            <v>41509</v>
          </cell>
          <cell r="AP1114" t="str">
            <v>-</v>
          </cell>
          <cell r="AQ1114">
            <v>0</v>
          </cell>
          <cell r="AR1114">
            <v>41512</v>
          </cell>
          <cell r="AS1114">
            <v>41512</v>
          </cell>
          <cell r="AT1114" t="str">
            <v>Boening</v>
          </cell>
          <cell r="AU1114" t="str">
            <v>Boening</v>
          </cell>
          <cell r="AW1114" t="str">
            <v>-</v>
          </cell>
          <cell r="AX1114">
            <v>41513</v>
          </cell>
          <cell r="AY1114">
            <v>41547</v>
          </cell>
          <cell r="AZ1114">
            <v>39</v>
          </cell>
          <cell r="BA1114" t="str">
            <v/>
          </cell>
          <cell r="BB1114" t="str">
            <v/>
          </cell>
          <cell r="BC1114" t="str">
            <v/>
          </cell>
          <cell r="BD1114" t="str">
            <v>FCA</v>
          </cell>
          <cell r="BE1114" t="str">
            <v>Arvada</v>
          </cell>
          <cell r="BF1114" t="str">
            <v>USA</v>
          </cell>
          <cell r="BH1114" t="str">
            <v>DI</v>
          </cell>
          <cell r="BI1114">
            <v>2010</v>
          </cell>
          <cell r="BJ1114">
            <v>41515</v>
          </cell>
          <cell r="BK1114">
            <v>41522</v>
          </cell>
          <cell r="BL1114">
            <v>41513</v>
          </cell>
          <cell r="BM1114">
            <v>41536</v>
          </cell>
          <cell r="BN1114">
            <v>41558</v>
          </cell>
          <cell r="BO1114">
            <v>41565</v>
          </cell>
          <cell r="BP1114" t="str">
            <v>-</v>
          </cell>
          <cell r="BQ1114">
            <v>0</v>
          </cell>
          <cell r="BR1114" t="str">
            <v>-</v>
          </cell>
          <cell r="BT1114">
            <v>0</v>
          </cell>
          <cell r="BU1114">
            <v>41561</v>
          </cell>
          <cell r="BV1114">
            <v>41570</v>
          </cell>
          <cell r="CB1114" t="str">
            <v>X</v>
          </cell>
          <cell r="CC1114">
            <v>1</v>
          </cell>
        </row>
        <row r="1115">
          <cell r="B1115" t="str">
            <v>A2257353-04</v>
          </cell>
          <cell r="C1115" t="str">
            <v>Pump Products / BP Indonesia</v>
          </cell>
          <cell r="D1115" t="str">
            <v>Mckechnie</v>
          </cell>
          <cell r="E1115">
            <v>0</v>
          </cell>
          <cell r="F1115" t="str">
            <v>Boles</v>
          </cell>
          <cell r="H1115" t="str">
            <v>Shara</v>
          </cell>
          <cell r="I1115" t="str">
            <v>2443</v>
          </cell>
          <cell r="K1115" t="str">
            <v>115438-2</v>
          </cell>
          <cell r="M1115">
            <v>1</v>
          </cell>
          <cell r="N1115" t="str">
            <v>LMV311Z</v>
          </cell>
          <cell r="O1115">
            <v>137920</v>
          </cell>
          <cell r="P1115" t="str">
            <v>PP</v>
          </cell>
          <cell r="Q1115" t="str">
            <v>MCPX</v>
          </cell>
          <cell r="R1115" t="str">
            <v>PB</v>
          </cell>
          <cell r="S1115" t="str">
            <v>N</v>
          </cell>
          <cell r="T1115" t="str">
            <v>N</v>
          </cell>
          <cell r="U1115">
            <v>41346</v>
          </cell>
          <cell r="V1115">
            <v>41347</v>
          </cell>
          <cell r="W1115">
            <v>41537</v>
          </cell>
          <cell r="X1115">
            <v>41565</v>
          </cell>
          <cell r="Y1115">
            <v>41346</v>
          </cell>
          <cell r="Z1115">
            <v>41354</v>
          </cell>
          <cell r="AA1115">
            <v>41354</v>
          </cell>
          <cell r="AB1115">
            <v>41354</v>
          </cell>
          <cell r="AC1115">
            <v>41453</v>
          </cell>
          <cell r="AD1115">
            <v>41467</v>
          </cell>
          <cell r="AE1115">
            <v>41510</v>
          </cell>
          <cell r="AF1115">
            <v>41513</v>
          </cell>
          <cell r="AH1115">
            <v>41535</v>
          </cell>
          <cell r="AI1115" t="str">
            <v>-</v>
          </cell>
          <cell r="AJ1115">
            <v>119</v>
          </cell>
          <cell r="AK1115">
            <v>31.142857142857142</v>
          </cell>
          <cell r="AL1115">
            <v>41346</v>
          </cell>
          <cell r="AM1115" t="str">
            <v>-</v>
          </cell>
          <cell r="AN1115" t="str">
            <v>-</v>
          </cell>
          <cell r="AO1115">
            <v>41355</v>
          </cell>
          <cell r="AP1115">
            <v>41347</v>
          </cell>
          <cell r="AR1115">
            <v>41443</v>
          </cell>
          <cell r="AS1115">
            <v>41450</v>
          </cell>
          <cell r="AT1115" t="str">
            <v>Setelin</v>
          </cell>
          <cell r="AV1115">
            <v>41466</v>
          </cell>
          <cell r="AW1115" t="str">
            <v>-</v>
          </cell>
          <cell r="AX1115">
            <v>41484</v>
          </cell>
          <cell r="AY1115">
            <v>41569</v>
          </cell>
          <cell r="AZ1115">
            <v>222</v>
          </cell>
          <cell r="BA1115">
            <v>86</v>
          </cell>
          <cell r="BB1115" t="str">
            <v>On-Time/Early</v>
          </cell>
          <cell r="BC1115" t="str">
            <v/>
          </cell>
          <cell r="BD1115" t="str">
            <v>EXW</v>
          </cell>
          <cell r="BE1115" t="str">
            <v>Arvada</v>
          </cell>
          <cell r="BF1115" t="str">
            <v>INDONESIA</v>
          </cell>
          <cell r="BH1115" t="str">
            <v>OE</v>
          </cell>
          <cell r="BI1115">
            <v>2000</v>
          </cell>
          <cell r="BJ1115">
            <v>41354</v>
          </cell>
          <cell r="BK1115">
            <v>41361</v>
          </cell>
          <cell r="BL1115">
            <v>41363</v>
          </cell>
          <cell r="BM1115">
            <v>41375</v>
          </cell>
          <cell r="BN1115">
            <v>41579</v>
          </cell>
          <cell r="BO1115">
            <v>41586</v>
          </cell>
          <cell r="BP1115" t="str">
            <v>X</v>
          </cell>
          <cell r="BQ1115" t="str">
            <v>X</v>
          </cell>
          <cell r="BR1115">
            <v>41467</v>
          </cell>
          <cell r="BS1115">
            <v>41436</v>
          </cell>
          <cell r="BT1115">
            <v>0</v>
          </cell>
          <cell r="BU1115">
            <v>41586</v>
          </cell>
          <cell r="BV1115">
            <v>210</v>
          </cell>
          <cell r="BZ1115">
            <v>0</v>
          </cell>
          <cell r="CA1115">
            <v>0</v>
          </cell>
          <cell r="CC1115">
            <v>1</v>
          </cell>
        </row>
        <row r="1116">
          <cell r="B1116" t="str">
            <v>A2311298-01-02</v>
          </cell>
          <cell r="C1116" t="str">
            <v>NPE/ Crescent Point</v>
          </cell>
          <cell r="D1116" t="str">
            <v>Kennedy</v>
          </cell>
          <cell r="E1116">
            <v>0</v>
          </cell>
          <cell r="F1116" t="str">
            <v>Miller</v>
          </cell>
          <cell r="G1116" t="str">
            <v>-</v>
          </cell>
          <cell r="H1116" t="str">
            <v>Kursten</v>
          </cell>
          <cell r="I1116" t="str">
            <v>PUR353825</v>
          </cell>
          <cell r="J1116" t="str">
            <v>P4-574/572 R2</v>
          </cell>
          <cell r="K1116">
            <v>118309</v>
          </cell>
          <cell r="M1116">
            <v>2</v>
          </cell>
          <cell r="N1116" t="str">
            <v>LMV801</v>
          </cell>
          <cell r="O1116">
            <v>39607.160000000003</v>
          </cell>
          <cell r="P1116" t="str">
            <v>-</v>
          </cell>
          <cell r="Q1116" t="str">
            <v>FLT</v>
          </cell>
          <cell r="R1116" t="str">
            <v>PB</v>
          </cell>
          <cell r="S1116" t="str">
            <v>N</v>
          </cell>
          <cell r="T1116" t="str">
            <v>N</v>
          </cell>
          <cell r="U1116">
            <v>41480</v>
          </cell>
          <cell r="V1116">
            <v>41481</v>
          </cell>
          <cell r="W1116">
            <v>41570</v>
          </cell>
          <cell r="X1116">
            <v>41570</v>
          </cell>
          <cell r="Y1116">
            <v>41484</v>
          </cell>
          <cell r="Z1116">
            <v>41488</v>
          </cell>
          <cell r="AA1116">
            <v>41488</v>
          </cell>
          <cell r="AB1116">
            <v>41488</v>
          </cell>
          <cell r="AC1116">
            <v>41458</v>
          </cell>
          <cell r="AD1116">
            <v>41472</v>
          </cell>
          <cell r="AE1116">
            <v>41511</v>
          </cell>
          <cell r="AF1116">
            <v>41514</v>
          </cell>
          <cell r="AH1116">
            <v>41540</v>
          </cell>
          <cell r="AI1116" t="str">
            <v>-</v>
          </cell>
          <cell r="AJ1116">
            <v>24</v>
          </cell>
          <cell r="AK1116">
            <v>12.714285714285714</v>
          </cell>
          <cell r="AL1116">
            <v>41481</v>
          </cell>
          <cell r="AM1116">
            <v>41487</v>
          </cell>
          <cell r="AN1116" t="str">
            <v>-</v>
          </cell>
          <cell r="AO1116">
            <v>41494</v>
          </cell>
          <cell r="AP1116">
            <v>41484</v>
          </cell>
          <cell r="AR1116" t="str">
            <v>-</v>
          </cell>
          <cell r="AS1116" t="str">
            <v>-</v>
          </cell>
          <cell r="AT1116" t="str">
            <v>-</v>
          </cell>
          <cell r="AU1116" t="str">
            <v>-</v>
          </cell>
          <cell r="AV1116">
            <v>41515</v>
          </cell>
          <cell r="AW1116" t="str">
            <v>-</v>
          </cell>
          <cell r="AX1116">
            <v>41522</v>
          </cell>
          <cell r="AY1116">
            <v>41565</v>
          </cell>
          <cell r="AZ1116">
            <v>84</v>
          </cell>
          <cell r="BA1116">
            <v>25</v>
          </cell>
          <cell r="BB1116" t="str">
            <v>Late</v>
          </cell>
          <cell r="BC1116" t="str">
            <v/>
          </cell>
          <cell r="BD1116" t="str">
            <v>FCA</v>
          </cell>
          <cell r="BE1116" t="str">
            <v>ARVADA</v>
          </cell>
          <cell r="BF1116" t="str">
            <v>Canada</v>
          </cell>
          <cell r="BH1116" t="str">
            <v>DL</v>
          </cell>
          <cell r="BJ1116">
            <v>41488</v>
          </cell>
          <cell r="BK1116">
            <v>41495</v>
          </cell>
          <cell r="BL1116">
            <v>41497</v>
          </cell>
          <cell r="BM1116">
            <v>41509</v>
          </cell>
          <cell r="BN1116">
            <v>41584</v>
          </cell>
          <cell r="BO1116">
            <v>41591</v>
          </cell>
          <cell r="BP1116" t="str">
            <v>-</v>
          </cell>
          <cell r="BQ1116" t="str">
            <v>-</v>
          </cell>
          <cell r="BR1116">
            <v>41501</v>
          </cell>
          <cell r="BS1116" t="str">
            <v>-</v>
          </cell>
          <cell r="BT1116" t="str">
            <v>-</v>
          </cell>
          <cell r="BU1116">
            <v>41576</v>
          </cell>
          <cell r="BV1116">
            <v>41576</v>
          </cell>
          <cell r="BZ1116" t="str">
            <v>-</v>
          </cell>
          <cell r="CA1116" t="str">
            <v>-</v>
          </cell>
          <cell r="CB1116" t="str">
            <v>X</v>
          </cell>
          <cell r="CC1116">
            <v>1</v>
          </cell>
        </row>
        <row r="1117">
          <cell r="B1117" t="str">
            <v>A2311298-05-06</v>
          </cell>
          <cell r="C1117" t="str">
            <v>NPE/ Crescent Point</v>
          </cell>
          <cell r="D1117" t="str">
            <v>Kennedy</v>
          </cell>
          <cell r="E1117">
            <v>0</v>
          </cell>
          <cell r="F1117" t="str">
            <v>Miller</v>
          </cell>
          <cell r="G1117" t="str">
            <v>-</v>
          </cell>
          <cell r="H1117" t="str">
            <v>Kursten</v>
          </cell>
          <cell r="I1117" t="str">
            <v>PUR353825</v>
          </cell>
          <cell r="J1117" t="str">
            <v>P4-564/565 R4</v>
          </cell>
          <cell r="K1117">
            <v>118309</v>
          </cell>
          <cell r="M1117">
            <v>2</v>
          </cell>
          <cell r="N1117" t="str">
            <v>LMV801</v>
          </cell>
          <cell r="O1117">
            <v>45026</v>
          </cell>
          <cell r="P1117" t="str">
            <v>-</v>
          </cell>
          <cell r="Q1117" t="str">
            <v>FLT</v>
          </cell>
          <cell r="R1117" t="str">
            <v>PB</v>
          </cell>
          <cell r="S1117" t="str">
            <v>N</v>
          </cell>
          <cell r="T1117" t="str">
            <v>N</v>
          </cell>
          <cell r="U1117">
            <v>41480</v>
          </cell>
          <cell r="V1117">
            <v>41481</v>
          </cell>
          <cell r="W1117">
            <v>41570</v>
          </cell>
          <cell r="X1117">
            <v>41570</v>
          </cell>
          <cell r="Y1117">
            <v>41484</v>
          </cell>
          <cell r="Z1117">
            <v>41488</v>
          </cell>
          <cell r="AA1117">
            <v>41488</v>
          </cell>
          <cell r="AB1117">
            <v>41488</v>
          </cell>
          <cell r="AC1117">
            <v>41458</v>
          </cell>
          <cell r="AD1117">
            <v>41472</v>
          </cell>
          <cell r="AE1117">
            <v>41511</v>
          </cell>
          <cell r="AF1117">
            <v>41514</v>
          </cell>
          <cell r="AH1117">
            <v>41540</v>
          </cell>
          <cell r="AI1117" t="str">
            <v>-</v>
          </cell>
          <cell r="AJ1117">
            <v>24</v>
          </cell>
          <cell r="AK1117">
            <v>12.714285714285714</v>
          </cell>
          <cell r="AL1117">
            <v>41481</v>
          </cell>
          <cell r="AM1117">
            <v>41487</v>
          </cell>
          <cell r="AN1117" t="str">
            <v>-</v>
          </cell>
          <cell r="AO1117">
            <v>41494</v>
          </cell>
          <cell r="AP1117">
            <v>41484</v>
          </cell>
          <cell r="AR1117" t="str">
            <v>-</v>
          </cell>
          <cell r="AS1117" t="str">
            <v>-</v>
          </cell>
          <cell r="AT1117" t="str">
            <v>-</v>
          </cell>
          <cell r="AU1117" t="str">
            <v>-</v>
          </cell>
          <cell r="AV1117">
            <v>41515</v>
          </cell>
          <cell r="AW1117" t="str">
            <v>-</v>
          </cell>
          <cell r="AX1117">
            <v>41526</v>
          </cell>
          <cell r="AY1117">
            <v>41565</v>
          </cell>
          <cell r="AZ1117">
            <v>84</v>
          </cell>
          <cell r="BA1117">
            <v>25</v>
          </cell>
          <cell r="BB1117" t="str">
            <v>Late</v>
          </cell>
          <cell r="BC1117" t="str">
            <v/>
          </cell>
          <cell r="BD1117" t="str">
            <v>FCA</v>
          </cell>
          <cell r="BE1117" t="str">
            <v>ARVADA</v>
          </cell>
          <cell r="BF1117" t="str">
            <v>Canada</v>
          </cell>
          <cell r="BH1117" t="str">
            <v>DL</v>
          </cell>
          <cell r="BJ1117">
            <v>41488</v>
          </cell>
          <cell r="BK1117">
            <v>41495</v>
          </cell>
          <cell r="BL1117">
            <v>41497</v>
          </cell>
          <cell r="BM1117">
            <v>41509</v>
          </cell>
          <cell r="BN1117">
            <v>41584</v>
          </cell>
          <cell r="BO1117">
            <v>41591</v>
          </cell>
          <cell r="BP1117" t="str">
            <v>-</v>
          </cell>
          <cell r="BQ1117" t="str">
            <v>-</v>
          </cell>
          <cell r="BR1117">
            <v>41501</v>
          </cell>
          <cell r="BS1117" t="str">
            <v>-</v>
          </cell>
          <cell r="BT1117" t="str">
            <v>-</v>
          </cell>
          <cell r="BU1117">
            <v>41576</v>
          </cell>
          <cell r="BV1117">
            <v>41576</v>
          </cell>
          <cell r="BZ1117" t="str">
            <v>-</v>
          </cell>
          <cell r="CA1117" t="str">
            <v>-</v>
          </cell>
          <cell r="CB1117" t="str">
            <v>X</v>
          </cell>
          <cell r="CC1117">
            <v>1</v>
          </cell>
        </row>
        <row r="1118">
          <cell r="B1118" t="str">
            <v>A2311298-03-04</v>
          </cell>
          <cell r="C1118" t="str">
            <v>NPE/ Crescent Point</v>
          </cell>
          <cell r="D1118" t="str">
            <v>Kennedy</v>
          </cell>
          <cell r="E1118">
            <v>0</v>
          </cell>
          <cell r="F1118" t="str">
            <v>Miller</v>
          </cell>
          <cell r="G1118" t="str">
            <v>-</v>
          </cell>
          <cell r="H1118" t="str">
            <v>Kursten</v>
          </cell>
          <cell r="I1118" t="str">
            <v>PUR353825</v>
          </cell>
          <cell r="J1118" t="str">
            <v>P-554/555 R2</v>
          </cell>
          <cell r="K1118">
            <v>118309</v>
          </cell>
          <cell r="M1118">
            <v>2</v>
          </cell>
          <cell r="N1118" t="str">
            <v>LMV801</v>
          </cell>
          <cell r="O1118">
            <v>74118</v>
          </cell>
          <cell r="P1118" t="str">
            <v>-</v>
          </cell>
          <cell r="Q1118" t="str">
            <v>FLT</v>
          </cell>
          <cell r="R1118" t="str">
            <v>PB</v>
          </cell>
          <cell r="S1118" t="str">
            <v>N</v>
          </cell>
          <cell r="T1118" t="str">
            <v>N</v>
          </cell>
          <cell r="U1118">
            <v>41480</v>
          </cell>
          <cell r="V1118">
            <v>41481</v>
          </cell>
          <cell r="W1118">
            <v>41570</v>
          </cell>
          <cell r="X1118">
            <v>41570</v>
          </cell>
          <cell r="Y1118">
            <v>41484</v>
          </cell>
          <cell r="Z1118">
            <v>41488</v>
          </cell>
          <cell r="AA1118">
            <v>41488</v>
          </cell>
          <cell r="AB1118">
            <v>41488</v>
          </cell>
          <cell r="AC1118">
            <v>41458</v>
          </cell>
          <cell r="AD1118">
            <v>41472</v>
          </cell>
          <cell r="AE1118">
            <v>41511</v>
          </cell>
          <cell r="AF1118">
            <v>41514</v>
          </cell>
          <cell r="AH1118">
            <v>41540</v>
          </cell>
          <cell r="AI1118" t="str">
            <v>-</v>
          </cell>
          <cell r="AJ1118">
            <v>24</v>
          </cell>
          <cell r="AK1118">
            <v>12.714285714285714</v>
          </cell>
          <cell r="AL1118">
            <v>41481</v>
          </cell>
          <cell r="AM1118">
            <v>41487</v>
          </cell>
          <cell r="AN1118" t="str">
            <v>-</v>
          </cell>
          <cell r="AO1118">
            <v>41494</v>
          </cell>
          <cell r="AP1118">
            <v>41484</v>
          </cell>
          <cell r="AR1118" t="str">
            <v>-</v>
          </cell>
          <cell r="AS1118" t="str">
            <v>-</v>
          </cell>
          <cell r="AT1118" t="str">
            <v>-</v>
          </cell>
          <cell r="AU1118" t="str">
            <v>-</v>
          </cell>
          <cell r="AV1118">
            <v>41515</v>
          </cell>
          <cell r="AW1118" t="str">
            <v>-</v>
          </cell>
          <cell r="AX1118">
            <v>41526</v>
          </cell>
          <cell r="AY1118">
            <v>41571</v>
          </cell>
          <cell r="AZ1118">
            <v>90</v>
          </cell>
          <cell r="BA1118">
            <v>25</v>
          </cell>
          <cell r="BB1118" t="str">
            <v>Late</v>
          </cell>
          <cell r="BC1118" t="str">
            <v/>
          </cell>
          <cell r="BD1118" t="str">
            <v>FCA</v>
          </cell>
          <cell r="BE1118" t="str">
            <v>ARVADA</v>
          </cell>
          <cell r="BF1118" t="str">
            <v>Canada</v>
          </cell>
          <cell r="BH1118" t="str">
            <v>DL</v>
          </cell>
          <cell r="BJ1118">
            <v>41488</v>
          </cell>
          <cell r="BK1118">
            <v>41495</v>
          </cell>
          <cell r="BL1118">
            <v>41497</v>
          </cell>
          <cell r="BM1118">
            <v>41509</v>
          </cell>
          <cell r="BN1118">
            <v>41584</v>
          </cell>
          <cell r="BO1118">
            <v>41591</v>
          </cell>
          <cell r="BP1118" t="str">
            <v>-</v>
          </cell>
          <cell r="BQ1118" t="str">
            <v>-</v>
          </cell>
          <cell r="BR1118">
            <v>41501</v>
          </cell>
          <cell r="BS1118" t="str">
            <v>-</v>
          </cell>
          <cell r="BT1118" t="str">
            <v>-</v>
          </cell>
          <cell r="BU1118">
            <v>41576</v>
          </cell>
          <cell r="BV1118">
            <v>41576</v>
          </cell>
          <cell r="BZ1118" t="str">
            <v>-</v>
          </cell>
          <cell r="CA1118" t="str">
            <v>-</v>
          </cell>
          <cell r="CB1118" t="str">
            <v>X</v>
          </cell>
          <cell r="CC1118">
            <v>1</v>
          </cell>
        </row>
        <row r="1119">
          <cell r="B1119" t="str">
            <v>2323560 (88410500-CONV-2013)</v>
          </cell>
          <cell r="C1119" t="str">
            <v>Wood Group Mustang/ Tesoro Refining</v>
          </cell>
          <cell r="D1119" t="str">
            <v>Kennedy</v>
          </cell>
          <cell r="E1119">
            <v>0</v>
          </cell>
          <cell r="H1119" t="str">
            <v>Madeleine</v>
          </cell>
          <cell r="I1119" t="str">
            <v>20640-40-307.0-002</v>
          </cell>
          <cell r="J1119" t="str">
            <v>J-126A</v>
          </cell>
          <cell r="K1119" t="str">
            <v>118637-4</v>
          </cell>
          <cell r="M1119">
            <v>1</v>
          </cell>
          <cell r="N1119" t="str">
            <v>CONV SPARES</v>
          </cell>
          <cell r="O1119">
            <v>19578</v>
          </cell>
          <cell r="P1119" t="str">
            <v>-</v>
          </cell>
          <cell r="Q1119" t="str">
            <v>FLT</v>
          </cell>
          <cell r="R1119" t="str">
            <v>CONV PARTS</v>
          </cell>
          <cell r="S1119" t="str">
            <v>N</v>
          </cell>
          <cell r="T1119" t="str">
            <v>N</v>
          </cell>
          <cell r="U1119">
            <v>41513</v>
          </cell>
          <cell r="V1119">
            <v>41514</v>
          </cell>
          <cell r="W1119">
            <v>41541</v>
          </cell>
          <cell r="X1119">
            <v>41541</v>
          </cell>
          <cell r="Y1119">
            <v>41513</v>
          </cell>
          <cell r="Z1119">
            <v>41521</v>
          </cell>
          <cell r="AA1119">
            <v>41521</v>
          </cell>
          <cell r="AB1119" t="e">
            <v>#N/A</v>
          </cell>
          <cell r="AC1119" t="e">
            <v>#N/A</v>
          </cell>
          <cell r="AD1119" t="e">
            <v>#N/A</v>
          </cell>
          <cell r="AE1119" t="e">
            <v>#N/A</v>
          </cell>
          <cell r="AF1119">
            <v>41516</v>
          </cell>
          <cell r="AH1119">
            <v>41511</v>
          </cell>
          <cell r="AI1119" t="str">
            <v>-</v>
          </cell>
          <cell r="AJ1119">
            <v>3</v>
          </cell>
          <cell r="AK1119">
            <v>3.8571428571428572</v>
          </cell>
          <cell r="AL1119">
            <v>41513</v>
          </cell>
          <cell r="AM1119" t="str">
            <v>-</v>
          </cell>
          <cell r="AN1119" t="str">
            <v>-</v>
          </cell>
          <cell r="AO1119" t="str">
            <v>-</v>
          </cell>
          <cell r="AP1119" t="str">
            <v>-</v>
          </cell>
          <cell r="AQ1119">
            <v>0</v>
          </cell>
          <cell r="AR1119" t="str">
            <v>-</v>
          </cell>
          <cell r="AS1119" t="str">
            <v>-</v>
          </cell>
          <cell r="AT1119" t="str">
            <v>-</v>
          </cell>
          <cell r="AU1119" t="str">
            <v>-</v>
          </cell>
          <cell r="AV1119">
            <v>41515</v>
          </cell>
          <cell r="AW1119" t="str">
            <v>-</v>
          </cell>
          <cell r="AX1119">
            <v>41516</v>
          </cell>
          <cell r="AY1119">
            <v>41549</v>
          </cell>
          <cell r="AZ1119">
            <v>35</v>
          </cell>
          <cell r="BA1119">
            <v>2</v>
          </cell>
          <cell r="BB1119" t="str">
            <v>On-Time/Early</v>
          </cell>
          <cell r="BC1119" t="str">
            <v/>
          </cell>
          <cell r="BD1119" t="str">
            <v>FOB</v>
          </cell>
          <cell r="BE1119" t="str">
            <v>port</v>
          </cell>
          <cell r="BF1119" t="str">
            <v>China</v>
          </cell>
          <cell r="BH1119" t="str">
            <v>OD</v>
          </cell>
          <cell r="BI1119">
            <v>2010</v>
          </cell>
          <cell r="BJ1119">
            <v>41521</v>
          </cell>
          <cell r="BK1119">
            <v>41528</v>
          </cell>
          <cell r="BL1119" t="e">
            <v>#N/A</v>
          </cell>
          <cell r="BM1119">
            <v>41542</v>
          </cell>
          <cell r="BN1119" t="e">
            <v>#N/A</v>
          </cell>
          <cell r="BO1119" t="e">
            <v>#N/A</v>
          </cell>
          <cell r="BP1119" t="str">
            <v>-</v>
          </cell>
          <cell r="BQ1119" t="str">
            <v>-</v>
          </cell>
          <cell r="BR1119" t="str">
            <v>-</v>
          </cell>
          <cell r="BS1119" t="str">
            <v>-</v>
          </cell>
          <cell r="BT1119" t="str">
            <v>-</v>
          </cell>
          <cell r="BU1119">
            <v>41578</v>
          </cell>
          <cell r="BV1119">
            <v>41578</v>
          </cell>
          <cell r="BZ1119" t="str">
            <v>-</v>
          </cell>
          <cell r="CA1119" t="str">
            <v>-</v>
          </cell>
          <cell r="CB1119" t="str">
            <v>X</v>
          </cell>
          <cell r="CC1119">
            <v>1</v>
          </cell>
        </row>
        <row r="1120">
          <cell r="B1120" t="str">
            <v>C2287622-01</v>
          </cell>
          <cell r="C1120" t="str">
            <v>Vibropac / Petrobras</v>
          </cell>
          <cell r="D1120" t="str">
            <v>da Silva</v>
          </cell>
          <cell r="E1120">
            <v>0</v>
          </cell>
          <cell r="F1120" t="str">
            <v>Reichert</v>
          </cell>
          <cell r="H1120" t="str">
            <v>Shara</v>
          </cell>
          <cell r="I1120" t="str">
            <v>14637</v>
          </cell>
          <cell r="J1120" t="str">
            <v>V-13503</v>
          </cell>
          <cell r="K1120" t="str">
            <v>SC12397</v>
          </cell>
          <cell r="M1120">
            <v>1</v>
          </cell>
          <cell r="N1120" t="str">
            <v>LMC311P</v>
          </cell>
          <cell r="O1120">
            <v>63906</v>
          </cell>
          <cell r="P1120" t="str">
            <v>-</v>
          </cell>
          <cell r="Q1120" t="str">
            <v>MCPX</v>
          </cell>
          <cell r="R1120" t="str">
            <v>CA</v>
          </cell>
          <cell r="S1120" t="str">
            <v>N</v>
          </cell>
          <cell r="T1120" t="str">
            <v>N</v>
          </cell>
          <cell r="U1120">
            <v>41424</v>
          </cell>
          <cell r="V1120">
            <v>41425</v>
          </cell>
          <cell r="W1120">
            <v>41561</v>
          </cell>
          <cell r="X1120">
            <v>41578</v>
          </cell>
          <cell r="Y1120">
            <v>41424</v>
          </cell>
          <cell r="Z1120">
            <v>41432</v>
          </cell>
          <cell r="AA1120">
            <v>41432</v>
          </cell>
          <cell r="AB1120">
            <v>41439</v>
          </cell>
          <cell r="AC1120">
            <v>41466</v>
          </cell>
          <cell r="AD1120">
            <v>41480</v>
          </cell>
          <cell r="AE1120">
            <v>41514</v>
          </cell>
          <cell r="AF1120">
            <v>41518</v>
          </cell>
          <cell r="AH1120">
            <v>41548</v>
          </cell>
          <cell r="AI1120" t="str">
            <v>-</v>
          </cell>
          <cell r="AJ1120">
            <v>66</v>
          </cell>
          <cell r="AK1120">
            <v>21.857142857142858</v>
          </cell>
          <cell r="AL1120">
            <v>41425</v>
          </cell>
          <cell r="AM1120" t="str">
            <v>-</v>
          </cell>
          <cell r="AN1120" t="str">
            <v>-</v>
          </cell>
          <cell r="AO1120" t="str">
            <v>-</v>
          </cell>
          <cell r="AP1120">
            <v>41526</v>
          </cell>
          <cell r="AR1120">
            <v>41543</v>
          </cell>
          <cell r="AS1120">
            <v>41544</v>
          </cell>
          <cell r="AT1120" t="str">
            <v>Mike</v>
          </cell>
          <cell r="AU1120" t="str">
            <v>Parsell</v>
          </cell>
          <cell r="AV1120">
            <v>41548</v>
          </cell>
          <cell r="AW1120" t="str">
            <v>-</v>
          </cell>
          <cell r="AX1120">
            <v>41551</v>
          </cell>
          <cell r="AY1120">
            <v>41589</v>
          </cell>
          <cell r="BA1120">
            <v>88</v>
          </cell>
          <cell r="BB1120" t="str">
            <v>Late</v>
          </cell>
          <cell r="BC1120" t="str">
            <v/>
          </cell>
          <cell r="BJ1120">
            <v>41432</v>
          </cell>
          <cell r="BK1120">
            <v>41439</v>
          </cell>
          <cell r="BL1120">
            <v>41446</v>
          </cell>
          <cell r="BM1120">
            <v>41453</v>
          </cell>
          <cell r="BN1120">
            <v>41592</v>
          </cell>
          <cell r="BO1120">
            <v>41599</v>
          </cell>
          <cell r="BP1120" t="str">
            <v>X</v>
          </cell>
          <cell r="BQ1120" t="str">
            <v>X</v>
          </cell>
          <cell r="BR1120">
            <v>41530</v>
          </cell>
          <cell r="BS1120" t="str">
            <v>X</v>
          </cell>
          <cell r="BT1120" t="str">
            <v>X</v>
          </cell>
          <cell r="BU1120">
            <v>204</v>
          </cell>
          <cell r="BV1120">
            <v>197</v>
          </cell>
          <cell r="CC1120">
            <v>0.95</v>
          </cell>
          <cell r="CD1120" t="str">
            <v>with PM</v>
          </cell>
        </row>
        <row r="1121">
          <cell r="B1121" t="str">
            <v>C2218797-01-02</v>
          </cell>
          <cell r="C1121" t="str">
            <v>POSCO E&amp;C</v>
          </cell>
          <cell r="D1121" t="str">
            <v>Strunc</v>
          </cell>
          <cell r="E1121">
            <v>0</v>
          </cell>
          <cell r="F1121" t="str">
            <v>Powell</v>
          </cell>
          <cell r="G1121" t="str">
            <v>Hilbert</v>
          </cell>
          <cell r="H1121" t="str">
            <v>Suzy</v>
          </cell>
          <cell r="I1121" t="str">
            <v>2012FS0159</v>
          </cell>
          <cell r="J1121" t="str">
            <v>K-139A/B</v>
          </cell>
          <cell r="M1121">
            <v>2</v>
          </cell>
          <cell r="N1121" t="str">
            <v>LF2440</v>
          </cell>
          <cell r="O1121">
            <v>5155300</v>
          </cell>
          <cell r="P1121" t="str">
            <v>PP</v>
          </cell>
          <cell r="Q1121" t="str">
            <v>CPX</v>
          </cell>
          <cell r="R1121" t="str">
            <v>Pinn/API</v>
          </cell>
          <cell r="S1121" t="str">
            <v>Y</v>
          </cell>
          <cell r="T1121" t="str">
            <v>N</v>
          </cell>
          <cell r="U1121">
            <v>41225</v>
          </cell>
          <cell r="V1121">
            <v>41243</v>
          </cell>
          <cell r="W1121">
            <v>41712</v>
          </cell>
          <cell r="X1121">
            <v>41712</v>
          </cell>
          <cell r="Y1121">
            <v>41227</v>
          </cell>
          <cell r="Z1121">
            <v>41250</v>
          </cell>
          <cell r="AA1121">
            <v>41250</v>
          </cell>
          <cell r="AB1121">
            <v>41257</v>
          </cell>
          <cell r="AC1121">
            <v>41432</v>
          </cell>
          <cell r="AD1121">
            <v>41460</v>
          </cell>
          <cell r="AE1121" t="str">
            <v>-</v>
          </cell>
          <cell r="AF1121">
            <v>41519</v>
          </cell>
          <cell r="AH1121">
            <v>41682</v>
          </cell>
          <cell r="AI1121">
            <v>41558</v>
          </cell>
          <cell r="AJ1121">
            <v>197</v>
          </cell>
          <cell r="AK1121">
            <v>67</v>
          </cell>
          <cell r="AL1121">
            <v>41229</v>
          </cell>
          <cell r="AP1121" t="str">
            <v>X</v>
          </cell>
          <cell r="AQ1121">
            <v>0</v>
          </cell>
          <cell r="AR1121">
            <v>0</v>
          </cell>
          <cell r="AV1121">
            <v>41509</v>
          </cell>
          <cell r="AX1121">
            <v>41547</v>
          </cell>
          <cell r="AY1121">
            <v>41722</v>
          </cell>
          <cell r="AZ1121">
            <v>479</v>
          </cell>
          <cell r="BA1121">
            <v>191</v>
          </cell>
          <cell r="BB1121" t="str">
            <v>On-Time/Early</v>
          </cell>
          <cell r="BC1121" t="str">
            <v/>
          </cell>
          <cell r="BD1121" t="str">
            <v>FOB</v>
          </cell>
          <cell r="BE1121" t="str">
            <v>Long Beach</v>
          </cell>
          <cell r="BF1121" t="str">
            <v>Korea</v>
          </cell>
          <cell r="BH1121" t="str">
            <v>SI</v>
          </cell>
          <cell r="BI1121">
            <v>2010</v>
          </cell>
          <cell r="BJ1121">
            <v>41250</v>
          </cell>
          <cell r="BK1121">
            <v>41257</v>
          </cell>
          <cell r="BL1121">
            <v>41285</v>
          </cell>
          <cell r="BM1121">
            <v>41271</v>
          </cell>
          <cell r="BN1121">
            <v>41754</v>
          </cell>
          <cell r="BO1121">
            <v>41761</v>
          </cell>
          <cell r="BP1121">
            <v>41244</v>
          </cell>
          <cell r="BQ1121">
            <v>41298</v>
          </cell>
          <cell r="BR1121">
            <v>41347</v>
          </cell>
          <cell r="BS1121">
            <v>41373</v>
          </cell>
          <cell r="BT1121" t="str">
            <v>X</v>
          </cell>
          <cell r="BU1121">
            <v>42</v>
          </cell>
          <cell r="BV1121">
            <v>35</v>
          </cell>
          <cell r="CC1121">
            <v>0.25</v>
          </cell>
        </row>
        <row r="1122">
          <cell r="B1122" t="str">
            <v>A2310687-01-02</v>
          </cell>
          <cell r="C1122" t="str">
            <v>Tecnimont/ OPAL</v>
          </cell>
          <cell r="D1122" t="str">
            <v>Elkins</v>
          </cell>
          <cell r="E1122">
            <v>0</v>
          </cell>
          <cell r="F1122" t="str">
            <v>Collins-Lane</v>
          </cell>
          <cell r="H1122" t="str">
            <v>Norma</v>
          </cell>
          <cell r="I1122" t="str">
            <v>7500040704</v>
          </cell>
          <cell r="J1122" t="str">
            <v>30-PC-941A/B</v>
          </cell>
          <cell r="K1122">
            <v>112135</v>
          </cell>
          <cell r="M1122">
            <v>2</v>
          </cell>
          <cell r="N1122" t="str">
            <v>LMV311</v>
          </cell>
          <cell r="O1122">
            <v>483865</v>
          </cell>
          <cell r="P1122" t="str">
            <v>PP</v>
          </cell>
          <cell r="Q1122" t="str">
            <v>MCPX</v>
          </cell>
          <cell r="R1122" t="str">
            <v>PD</v>
          </cell>
          <cell r="S1122" t="str">
            <v>Y</v>
          </cell>
          <cell r="T1122" t="str">
            <v>N</v>
          </cell>
          <cell r="U1122">
            <v>41480</v>
          </cell>
          <cell r="V1122">
            <v>41481</v>
          </cell>
          <cell r="W1122">
            <v>41600</v>
          </cell>
          <cell r="X1122">
            <v>41624</v>
          </cell>
          <cell r="Y1122">
            <v>41480</v>
          </cell>
          <cell r="Z1122">
            <v>41488</v>
          </cell>
          <cell r="AA1122">
            <v>41488</v>
          </cell>
          <cell r="AB1122">
            <v>41488</v>
          </cell>
          <cell r="AC1122">
            <v>41512</v>
          </cell>
          <cell r="AD1122">
            <v>41526</v>
          </cell>
          <cell r="AE1122">
            <v>41515</v>
          </cell>
          <cell r="AF1122">
            <v>41519</v>
          </cell>
          <cell r="AH1122">
            <v>41594</v>
          </cell>
          <cell r="AI1122" t="str">
            <v>-</v>
          </cell>
          <cell r="AJ1122">
            <v>27</v>
          </cell>
          <cell r="AK1122">
            <v>20.428571428571427</v>
          </cell>
          <cell r="AL1122">
            <v>41480</v>
          </cell>
          <cell r="AM1122" t="str">
            <v>-</v>
          </cell>
          <cell r="AN1122">
            <v>41494</v>
          </cell>
          <cell r="AO1122">
            <v>41495</v>
          </cell>
          <cell r="AP1122" t="str">
            <v>-</v>
          </cell>
          <cell r="AQ1122">
            <v>41542</v>
          </cell>
          <cell r="AR1122">
            <v>41542</v>
          </cell>
          <cell r="AT1122" t="str">
            <v>Setelin</v>
          </cell>
          <cell r="AU1122" t="str">
            <v>Carlon</v>
          </cell>
          <cell r="AV1122">
            <v>41544</v>
          </cell>
          <cell r="AW1122" t="str">
            <v>-</v>
          </cell>
          <cell r="AX1122">
            <v>41550</v>
          </cell>
          <cell r="AY1122">
            <v>41634</v>
          </cell>
          <cell r="AZ1122">
            <v>153</v>
          </cell>
          <cell r="BA1122">
            <v>46</v>
          </cell>
          <cell r="BB1122" t="str">
            <v>Late</v>
          </cell>
          <cell r="BC1122" t="str">
            <v>Late</v>
          </cell>
          <cell r="BD1122" t="str">
            <v>FOB</v>
          </cell>
          <cell r="BE1122" t="str">
            <v>PORT</v>
          </cell>
          <cell r="BF1122" t="str">
            <v>INDIA</v>
          </cell>
          <cell r="BH1122" t="str">
            <v>OD</v>
          </cell>
          <cell r="BJ1122">
            <v>41488</v>
          </cell>
          <cell r="BK1122">
            <v>41495</v>
          </cell>
          <cell r="BL1122">
            <v>41500</v>
          </cell>
          <cell r="BM1122">
            <v>41509</v>
          </cell>
          <cell r="BN1122">
            <v>41638</v>
          </cell>
          <cell r="BO1122">
            <v>41645</v>
          </cell>
          <cell r="BP1122">
            <v>41484</v>
          </cell>
          <cell r="BQ1122">
            <v>41505</v>
          </cell>
          <cell r="BR1122">
            <v>41551</v>
          </cell>
          <cell r="BS1122">
            <v>41502</v>
          </cell>
          <cell r="BT1122">
            <v>0</v>
          </cell>
          <cell r="BU1122">
            <v>158</v>
          </cell>
          <cell r="BV1122">
            <v>151</v>
          </cell>
        </row>
        <row r="1123">
          <cell r="B1123" t="str">
            <v>A2310687-03</v>
          </cell>
          <cell r="C1123" t="str">
            <v>Tecnimont/ OPAL</v>
          </cell>
          <cell r="D1123" t="str">
            <v>Elkins</v>
          </cell>
          <cell r="E1123">
            <v>0</v>
          </cell>
          <cell r="F1123" t="str">
            <v>Boles</v>
          </cell>
          <cell r="H1123" t="str">
            <v>Norma</v>
          </cell>
          <cell r="I1123" t="str">
            <v>7500040704</v>
          </cell>
          <cell r="J1123" t="str">
            <v>30-PC-943</v>
          </cell>
          <cell r="K1123">
            <v>112135</v>
          </cell>
          <cell r="M1123">
            <v>1</v>
          </cell>
          <cell r="N1123" t="str">
            <v>LMV322</v>
          </cell>
          <cell r="O1123">
            <v>273868</v>
          </cell>
          <cell r="P1123" t="str">
            <v>PP</v>
          </cell>
          <cell r="Q1123" t="str">
            <v>MCPX</v>
          </cell>
          <cell r="R1123" t="str">
            <v>PD</v>
          </cell>
          <cell r="S1123" t="str">
            <v>Y</v>
          </cell>
          <cell r="T1123" t="str">
            <v>N</v>
          </cell>
          <cell r="U1123">
            <v>41480</v>
          </cell>
          <cell r="V1123">
            <v>41481</v>
          </cell>
          <cell r="W1123">
            <v>41600</v>
          </cell>
          <cell r="X1123">
            <v>41624</v>
          </cell>
          <cell r="Y1123">
            <v>41480</v>
          </cell>
          <cell r="Z1123">
            <v>41488</v>
          </cell>
          <cell r="AA1123">
            <v>41488</v>
          </cell>
          <cell r="AB1123">
            <v>41488</v>
          </cell>
          <cell r="AC1123">
            <v>41512</v>
          </cell>
          <cell r="AD1123">
            <v>41526</v>
          </cell>
          <cell r="AE1123">
            <v>41515</v>
          </cell>
          <cell r="AF1123">
            <v>41519</v>
          </cell>
          <cell r="AH1123">
            <v>41594</v>
          </cell>
          <cell r="AI1123" t="str">
            <v>-</v>
          </cell>
          <cell r="AJ1123">
            <v>27</v>
          </cell>
          <cell r="AK1123">
            <v>20.428571428571427</v>
          </cell>
          <cell r="AL1123">
            <v>41480</v>
          </cell>
          <cell r="AM1123" t="str">
            <v>-</v>
          </cell>
          <cell r="AN1123">
            <v>41494</v>
          </cell>
          <cell r="AO1123">
            <v>41495</v>
          </cell>
          <cell r="AP1123" t="str">
            <v>-</v>
          </cell>
          <cell r="AQ1123">
            <v>41542</v>
          </cell>
          <cell r="AR1123">
            <v>41542</v>
          </cell>
          <cell r="AT1123" t="str">
            <v>Setelin</v>
          </cell>
          <cell r="AU1123" t="str">
            <v>Carlon</v>
          </cell>
          <cell r="AV1123">
            <v>41544</v>
          </cell>
          <cell r="AW1123" t="str">
            <v>-</v>
          </cell>
          <cell r="AX1123">
            <v>41550</v>
          </cell>
          <cell r="AY1123">
            <v>41634</v>
          </cell>
          <cell r="AZ1123">
            <v>153</v>
          </cell>
          <cell r="BA1123">
            <v>46</v>
          </cell>
          <cell r="BB1123" t="str">
            <v>Late</v>
          </cell>
          <cell r="BC1123" t="str">
            <v>Late</v>
          </cell>
          <cell r="BD1123" t="str">
            <v>FOB</v>
          </cell>
          <cell r="BE1123" t="str">
            <v>PORT</v>
          </cell>
          <cell r="BF1123" t="str">
            <v>INDIA</v>
          </cell>
          <cell r="BH1123" t="str">
            <v>OD</v>
          </cell>
          <cell r="BJ1123">
            <v>41488</v>
          </cell>
          <cell r="BK1123">
            <v>41495</v>
          </cell>
          <cell r="BL1123">
            <v>41500</v>
          </cell>
          <cell r="BM1123">
            <v>41509</v>
          </cell>
          <cell r="BN1123">
            <v>41638</v>
          </cell>
          <cell r="BO1123">
            <v>41645</v>
          </cell>
          <cell r="BP1123">
            <v>41484</v>
          </cell>
          <cell r="BQ1123">
            <v>41505</v>
          </cell>
          <cell r="BR1123">
            <v>41551</v>
          </cell>
          <cell r="BS1123">
            <v>41502</v>
          </cell>
          <cell r="BT1123">
            <v>0</v>
          </cell>
          <cell r="BU1123">
            <v>158</v>
          </cell>
          <cell r="BV1123">
            <v>151</v>
          </cell>
        </row>
        <row r="1124">
          <cell r="B1124" t="str">
            <v>A2319380-01</v>
          </cell>
          <cell r="C1124" t="str">
            <v>Targa Downstream</v>
          </cell>
          <cell r="D1124" t="str">
            <v>Boening</v>
          </cell>
          <cell r="E1124">
            <v>0</v>
          </cell>
          <cell r="F1124" t="str">
            <v>Miller</v>
          </cell>
          <cell r="G1124" t="str">
            <v>-</v>
          </cell>
          <cell r="H1124" t="str">
            <v>Kursten</v>
          </cell>
          <cell r="I1124" t="str">
            <v>31009-0000037694</v>
          </cell>
          <cell r="J1124" t="str">
            <v>28-16-02</v>
          </cell>
          <cell r="K1124" t="str">
            <v>SQ#1136636-8</v>
          </cell>
          <cell r="M1124">
            <v>1</v>
          </cell>
          <cell r="N1124" t="str">
            <v>LMV801</v>
          </cell>
          <cell r="O1124">
            <v>37101</v>
          </cell>
          <cell r="P1124" t="str">
            <v>-</v>
          </cell>
          <cell r="Q1124" t="str">
            <v>FLT</v>
          </cell>
          <cell r="R1124" t="str">
            <v>PB</v>
          </cell>
          <cell r="S1124" t="str">
            <v>N</v>
          </cell>
          <cell r="T1124" t="str">
            <v>N</v>
          </cell>
          <cell r="U1124">
            <v>41502</v>
          </cell>
          <cell r="V1124">
            <v>41502</v>
          </cell>
          <cell r="W1124">
            <v>41572</v>
          </cell>
          <cell r="X1124">
            <v>41572</v>
          </cell>
          <cell r="Y1124">
            <v>41502</v>
          </cell>
          <cell r="Z1124">
            <v>41509</v>
          </cell>
          <cell r="AA1124">
            <v>41509</v>
          </cell>
          <cell r="AB1124">
            <v>41509</v>
          </cell>
          <cell r="AC1124">
            <v>41460</v>
          </cell>
          <cell r="AD1124">
            <v>41474</v>
          </cell>
          <cell r="AE1124">
            <v>41517</v>
          </cell>
          <cell r="AF1124">
            <v>41520</v>
          </cell>
          <cell r="AH1124">
            <v>41542</v>
          </cell>
          <cell r="AI1124" t="str">
            <v>-</v>
          </cell>
          <cell r="AJ1124">
            <v>13</v>
          </cell>
          <cell r="AK1124">
            <v>10</v>
          </cell>
          <cell r="AL1124">
            <v>41502</v>
          </cell>
          <cell r="AM1124">
            <v>41513</v>
          </cell>
          <cell r="AN1124">
            <v>41513</v>
          </cell>
          <cell r="AO1124">
            <v>41513</v>
          </cell>
          <cell r="AP1124" t="str">
            <v>-</v>
          </cell>
          <cell r="AQ1124">
            <v>0</v>
          </cell>
          <cell r="AR1124" t="str">
            <v>-</v>
          </cell>
          <cell r="AS1124" t="str">
            <v>-</v>
          </cell>
          <cell r="AT1124" t="str">
            <v>-</v>
          </cell>
          <cell r="AU1124" t="str">
            <v>-</v>
          </cell>
          <cell r="AV1124">
            <v>41522</v>
          </cell>
          <cell r="AW1124" t="str">
            <v>-</v>
          </cell>
          <cell r="AX1124">
            <v>41523</v>
          </cell>
          <cell r="AY1124">
            <v>41568</v>
          </cell>
          <cell r="AZ1124">
            <v>66</v>
          </cell>
          <cell r="BA1124">
            <v>15</v>
          </cell>
          <cell r="BB1124" t="str">
            <v>Late</v>
          </cell>
          <cell r="BC1124" t="str">
            <v/>
          </cell>
          <cell r="BD1124" t="str">
            <v>FCA</v>
          </cell>
          <cell r="BE1124" t="str">
            <v>ARVADA</v>
          </cell>
          <cell r="BF1124" t="str">
            <v>USA</v>
          </cell>
          <cell r="BH1124" t="str">
            <v>DI</v>
          </cell>
          <cell r="BI1124">
            <v>2010</v>
          </cell>
          <cell r="BJ1124">
            <v>41509</v>
          </cell>
          <cell r="BK1124">
            <v>41516</v>
          </cell>
          <cell r="BL1124">
            <v>41518</v>
          </cell>
          <cell r="BM1124">
            <v>41530</v>
          </cell>
          <cell r="BN1124">
            <v>41586</v>
          </cell>
          <cell r="BO1124">
            <v>41593</v>
          </cell>
          <cell r="BP1124" t="str">
            <v>-</v>
          </cell>
          <cell r="BQ1124" t="str">
            <v>-</v>
          </cell>
          <cell r="BR1124">
            <v>41522</v>
          </cell>
          <cell r="BS1124" t="str">
            <v>-</v>
          </cell>
          <cell r="BT1124" t="str">
            <v>-</v>
          </cell>
          <cell r="BU1124">
            <v>41576</v>
          </cell>
          <cell r="BV1124">
            <v>41576</v>
          </cell>
          <cell r="BZ1124" t="str">
            <v>-</v>
          </cell>
          <cell r="CA1124" t="str">
            <v>-</v>
          </cell>
          <cell r="CB1124" t="str">
            <v>X</v>
          </cell>
          <cell r="CC1124">
            <v>1</v>
          </cell>
        </row>
        <row r="1125">
          <cell r="B1125" t="str">
            <v>A2274848-01</v>
          </cell>
          <cell r="C1125" t="str">
            <v>Exion Asia / PC Muriah</v>
          </cell>
          <cell r="D1125" t="str">
            <v>Pastore</v>
          </cell>
          <cell r="E1125">
            <v>0</v>
          </cell>
          <cell r="F1125" t="str">
            <v>Smeltzer</v>
          </cell>
          <cell r="G1125" t="str">
            <v>Gonzales</v>
          </cell>
          <cell r="H1125" t="str">
            <v>Christina</v>
          </cell>
          <cell r="I1125" t="str">
            <v>00440139R1</v>
          </cell>
          <cell r="J1125" t="str">
            <v>10P2101</v>
          </cell>
          <cell r="K1125" t="str">
            <v>113711-8</v>
          </cell>
          <cell r="M1125">
            <v>1</v>
          </cell>
          <cell r="N1125" t="str">
            <v>LMV322</v>
          </cell>
          <cell r="O1125">
            <v>257385</v>
          </cell>
          <cell r="P1125" t="str">
            <v>PP</v>
          </cell>
          <cell r="Q1125" t="str">
            <v>MCPX</v>
          </cell>
          <cell r="R1125" t="str">
            <v>PE</v>
          </cell>
          <cell r="S1125" t="str">
            <v>Y</v>
          </cell>
          <cell r="T1125" t="str">
            <v>N</v>
          </cell>
          <cell r="U1125">
            <v>41393</v>
          </cell>
          <cell r="V1125">
            <v>41393</v>
          </cell>
          <cell r="W1125">
            <v>41595</v>
          </cell>
          <cell r="X1125">
            <v>41624</v>
          </cell>
          <cell r="Y1125">
            <v>41393</v>
          </cell>
          <cell r="Z1125">
            <v>41400</v>
          </cell>
          <cell r="AA1125">
            <v>41400</v>
          </cell>
          <cell r="AB1125">
            <v>41400</v>
          </cell>
          <cell r="AC1125">
            <v>41498</v>
          </cell>
          <cell r="AD1125">
            <v>41512</v>
          </cell>
          <cell r="AE1125">
            <v>41516</v>
          </cell>
          <cell r="AF1125">
            <v>41521</v>
          </cell>
          <cell r="AH1125">
            <v>41594</v>
          </cell>
          <cell r="AI1125" t="str">
            <v>-</v>
          </cell>
          <cell r="AJ1125">
            <v>93</v>
          </cell>
          <cell r="AK1125">
            <v>33</v>
          </cell>
          <cell r="AL1125">
            <v>41393</v>
          </cell>
          <cell r="AM1125">
            <v>41407</v>
          </cell>
          <cell r="AN1125">
            <v>41401</v>
          </cell>
          <cell r="AO1125">
            <v>41400</v>
          </cell>
          <cell r="AP1125">
            <v>41393</v>
          </cell>
          <cell r="AQ1125">
            <v>41439</v>
          </cell>
          <cell r="AR1125">
            <v>41512</v>
          </cell>
          <cell r="AS1125">
            <v>41514</v>
          </cell>
          <cell r="AT1125" t="str">
            <v>Setelin</v>
          </cell>
          <cell r="AU1125" t="str">
            <v>Joyce</v>
          </cell>
          <cell r="AV1125">
            <v>41516</v>
          </cell>
          <cell r="AX1125">
            <v>41534</v>
          </cell>
          <cell r="AY1125">
            <v>41635</v>
          </cell>
          <cell r="AZ1125">
            <v>242</v>
          </cell>
          <cell r="BA1125">
            <v>90</v>
          </cell>
          <cell r="BB1125" t="str">
            <v>On-Time/Early</v>
          </cell>
          <cell r="BC1125" t="str">
            <v>On-Time/Early</v>
          </cell>
          <cell r="BD1125" t="str">
            <v>EXW</v>
          </cell>
          <cell r="BE1125" t="str">
            <v>ARVADA</v>
          </cell>
          <cell r="BF1125" t="str">
            <v>SINGAPORE</v>
          </cell>
          <cell r="BH1125" t="str">
            <v>WI</v>
          </cell>
          <cell r="BI1125">
            <v>2010</v>
          </cell>
          <cell r="BJ1125">
            <v>41400</v>
          </cell>
          <cell r="BK1125">
            <v>41407</v>
          </cell>
          <cell r="BL1125">
            <v>41416</v>
          </cell>
          <cell r="BM1125">
            <v>41421</v>
          </cell>
          <cell r="BN1125">
            <v>41638</v>
          </cell>
          <cell r="BO1125">
            <v>41645</v>
          </cell>
          <cell r="BP1125" t="str">
            <v>X</v>
          </cell>
          <cell r="BQ1125">
            <v>41401</v>
          </cell>
          <cell r="BR1125">
            <v>41411</v>
          </cell>
          <cell r="BS1125">
            <v>41402</v>
          </cell>
          <cell r="BT1125">
            <v>41451</v>
          </cell>
          <cell r="BU1125" t="str">
            <v>X</v>
          </cell>
          <cell r="BV1125" t="str">
            <v>X</v>
          </cell>
          <cell r="BZ1125">
            <v>41619</v>
          </cell>
          <cell r="CA1125">
            <v>41555</v>
          </cell>
          <cell r="CB1125" t="str">
            <v>X</v>
          </cell>
          <cell r="CC1125">
            <v>1</v>
          </cell>
          <cell r="CD1125" t="str">
            <v>Paid in full</v>
          </cell>
        </row>
        <row r="1126">
          <cell r="B1126" t="str">
            <v>A2307047-01</v>
          </cell>
          <cell r="C1126" t="str">
            <v>Delek Refining Ltd.</v>
          </cell>
          <cell r="D1126" t="str">
            <v>Wareham</v>
          </cell>
          <cell r="E1126">
            <v>0</v>
          </cell>
          <cell r="F1126" t="str">
            <v>Reichert</v>
          </cell>
          <cell r="H1126" t="str">
            <v>Kursten</v>
          </cell>
          <cell r="I1126" t="str">
            <v>PO045845-0000-001</v>
          </cell>
          <cell r="K1126">
            <v>120660</v>
          </cell>
          <cell r="M1126">
            <v>1</v>
          </cell>
          <cell r="N1126" t="str">
            <v>LMV806</v>
          </cell>
          <cell r="O1126">
            <v>18637</v>
          </cell>
          <cell r="P1126" t="str">
            <v>-</v>
          </cell>
          <cell r="Q1126" t="str">
            <v>FLT</v>
          </cell>
          <cell r="R1126" t="str">
            <v>PA</v>
          </cell>
          <cell r="S1126" t="str">
            <v>N</v>
          </cell>
          <cell r="T1126" t="str">
            <v>N</v>
          </cell>
          <cell r="U1126">
            <v>41472</v>
          </cell>
          <cell r="V1126">
            <v>41473</v>
          </cell>
          <cell r="W1126">
            <v>41570</v>
          </cell>
          <cell r="X1126">
            <v>41570</v>
          </cell>
          <cell r="Y1126">
            <v>41473</v>
          </cell>
          <cell r="Z1126">
            <v>41480</v>
          </cell>
          <cell r="AA1126">
            <v>41480</v>
          </cell>
          <cell r="AB1126">
            <v>41480</v>
          </cell>
          <cell r="AC1126">
            <v>41458</v>
          </cell>
          <cell r="AD1126">
            <v>41472</v>
          </cell>
          <cell r="AE1126">
            <v>41520</v>
          </cell>
          <cell r="AF1126">
            <v>41523</v>
          </cell>
          <cell r="AH1126">
            <v>41540</v>
          </cell>
          <cell r="AI1126" t="str">
            <v>-</v>
          </cell>
          <cell r="AJ1126">
            <v>37</v>
          </cell>
          <cell r="AK1126">
            <v>13.857142857142858</v>
          </cell>
          <cell r="AL1126">
            <v>41472</v>
          </cell>
          <cell r="AM1126">
            <v>41485</v>
          </cell>
          <cell r="AN1126">
            <v>41485</v>
          </cell>
          <cell r="AO1126">
            <v>41486</v>
          </cell>
          <cell r="AP1126">
            <v>41473</v>
          </cell>
          <cell r="AQ1126" t="str">
            <v>X</v>
          </cell>
          <cell r="AR1126">
            <v>41499</v>
          </cell>
          <cell r="AS1126">
            <v>41505</v>
          </cell>
          <cell r="AT1126" t="str">
            <v>Kampman</v>
          </cell>
          <cell r="AU1126" t="str">
            <v>Kampman</v>
          </cell>
          <cell r="AV1126">
            <v>41505</v>
          </cell>
          <cell r="AW1126" t="str">
            <v>-</v>
          </cell>
          <cell r="AX1126">
            <v>41505</v>
          </cell>
          <cell r="AY1126">
            <v>41547</v>
          </cell>
          <cell r="AZ1126">
            <v>74</v>
          </cell>
          <cell r="BA1126">
            <v>23</v>
          </cell>
          <cell r="BB1126" t="str">
            <v>On-Time/Early</v>
          </cell>
          <cell r="BC1126" t="str">
            <v>Late</v>
          </cell>
          <cell r="BD1126" t="str">
            <v>FCA</v>
          </cell>
          <cell r="BE1126" t="str">
            <v>ARVADA</v>
          </cell>
          <cell r="BF1126" t="str">
            <v>USA</v>
          </cell>
          <cell r="BH1126" t="str">
            <v>DI</v>
          </cell>
          <cell r="BJ1126">
            <v>41480</v>
          </cell>
          <cell r="BK1126">
            <v>41487</v>
          </cell>
          <cell r="BL1126">
            <v>41487</v>
          </cell>
          <cell r="BM1126">
            <v>41501</v>
          </cell>
          <cell r="BN1126">
            <v>41584</v>
          </cell>
          <cell r="BO1126">
            <v>41591</v>
          </cell>
          <cell r="BP1126" t="str">
            <v>-</v>
          </cell>
          <cell r="BQ1126" t="str">
            <v>-</v>
          </cell>
          <cell r="BR1126">
            <v>41500</v>
          </cell>
          <cell r="BS1126" t="str">
            <v>-</v>
          </cell>
          <cell r="BT1126" t="str">
            <v>-</v>
          </cell>
          <cell r="BU1126">
            <v>41556</v>
          </cell>
          <cell r="BV1126">
            <v>41556</v>
          </cell>
          <cell r="BZ1126" t="str">
            <v>-</v>
          </cell>
          <cell r="CA1126" t="str">
            <v>-</v>
          </cell>
          <cell r="CB1126" t="str">
            <v>X</v>
          </cell>
          <cell r="CC1126">
            <v>1</v>
          </cell>
        </row>
        <row r="1127">
          <cell r="B1127" t="str">
            <v>A2307189-01-02</v>
          </cell>
          <cell r="C1127" t="str">
            <v>Delek Refining Ltd.</v>
          </cell>
          <cell r="D1127" t="str">
            <v>Wareham</v>
          </cell>
          <cell r="E1127">
            <v>0</v>
          </cell>
          <cell r="F1127" t="str">
            <v>Miller</v>
          </cell>
          <cell r="G1127" t="str">
            <v>-</v>
          </cell>
          <cell r="H1127" t="str">
            <v>Pam</v>
          </cell>
          <cell r="I1127" t="str">
            <v>PO045701-0000-001</v>
          </cell>
          <cell r="K1127">
            <v>120661</v>
          </cell>
          <cell r="M1127">
            <v>2</v>
          </cell>
          <cell r="N1127" t="str">
            <v>LMV806</v>
          </cell>
          <cell r="O1127">
            <v>41298</v>
          </cell>
          <cell r="P1127" t="str">
            <v>-</v>
          </cell>
          <cell r="Q1127" t="str">
            <v>FLT</v>
          </cell>
          <cell r="R1127" t="str">
            <v>PA</v>
          </cell>
          <cell r="S1127" t="str">
            <v>N</v>
          </cell>
          <cell r="T1127" t="str">
            <v>N</v>
          </cell>
          <cell r="U1127">
            <v>41472</v>
          </cell>
          <cell r="V1127">
            <v>41472</v>
          </cell>
          <cell r="W1127">
            <v>41570</v>
          </cell>
          <cell r="X1127">
            <v>41570</v>
          </cell>
          <cell r="Y1127">
            <v>41472</v>
          </cell>
          <cell r="Z1127">
            <v>41479</v>
          </cell>
          <cell r="AA1127">
            <v>41479</v>
          </cell>
          <cell r="AB1127">
            <v>41479</v>
          </cell>
          <cell r="AC1127">
            <v>41458</v>
          </cell>
          <cell r="AD1127">
            <v>41472</v>
          </cell>
          <cell r="AE1127">
            <v>41520</v>
          </cell>
          <cell r="AF1127">
            <v>41523</v>
          </cell>
          <cell r="AH1127">
            <v>41540</v>
          </cell>
          <cell r="AI1127" t="str">
            <v>-</v>
          </cell>
          <cell r="AJ1127">
            <v>38</v>
          </cell>
          <cell r="AK1127">
            <v>14</v>
          </cell>
          <cell r="AL1127">
            <v>41472</v>
          </cell>
          <cell r="AM1127">
            <v>41487</v>
          </cell>
          <cell r="AN1127">
            <v>41487</v>
          </cell>
          <cell r="AO1127">
            <v>41487</v>
          </cell>
          <cell r="AP1127">
            <v>41473</v>
          </cell>
          <cell r="AQ1127">
            <v>41473</v>
          </cell>
          <cell r="AR1127">
            <v>41492</v>
          </cell>
          <cell r="AV1127">
            <v>41500</v>
          </cell>
          <cell r="AW1127" t="str">
            <v>-</v>
          </cell>
          <cell r="AX1127">
            <v>41501</v>
          </cell>
          <cell r="AY1127">
            <v>41547</v>
          </cell>
          <cell r="AZ1127">
            <v>75</v>
          </cell>
          <cell r="BA1127">
            <v>21</v>
          </cell>
          <cell r="BB1127" t="str">
            <v>On-Time/Early</v>
          </cell>
          <cell r="BC1127" t="str">
            <v>Late</v>
          </cell>
          <cell r="BD1127" t="str">
            <v>FCA</v>
          </cell>
          <cell r="BE1127" t="str">
            <v>ARVADA</v>
          </cell>
          <cell r="BF1127" t="str">
            <v>USA</v>
          </cell>
          <cell r="BH1127" t="str">
            <v>DI</v>
          </cell>
          <cell r="BJ1127">
            <v>41479</v>
          </cell>
          <cell r="BK1127">
            <v>41486</v>
          </cell>
          <cell r="BL1127">
            <v>41486</v>
          </cell>
          <cell r="BM1127">
            <v>41500</v>
          </cell>
          <cell r="BN1127">
            <v>41584</v>
          </cell>
          <cell r="BO1127">
            <v>41591</v>
          </cell>
          <cell r="BP1127" t="str">
            <v>-</v>
          </cell>
          <cell r="BQ1127" t="str">
            <v>-</v>
          </cell>
          <cell r="BR1127">
            <v>41500</v>
          </cell>
          <cell r="BS1127" t="str">
            <v>-</v>
          </cell>
          <cell r="BT1127" t="str">
            <v>-</v>
          </cell>
          <cell r="BU1127">
            <v>41557</v>
          </cell>
          <cell r="BV1127">
            <v>41570</v>
          </cell>
          <cell r="BZ1127" t="str">
            <v>-</v>
          </cell>
          <cell r="CA1127" t="str">
            <v>-</v>
          </cell>
          <cell r="CB1127" t="str">
            <v>X</v>
          </cell>
          <cell r="CC1127">
            <v>1</v>
          </cell>
        </row>
        <row r="1128">
          <cell r="B1128" t="str">
            <v>A2228043-01-02</v>
          </cell>
          <cell r="C1128" t="str">
            <v>Yantai Wanhua</v>
          </cell>
          <cell r="D1128" t="str">
            <v>Setelin</v>
          </cell>
          <cell r="E1128">
            <v>0</v>
          </cell>
          <cell r="F1128" t="str">
            <v>Burks</v>
          </cell>
          <cell r="H1128" t="str">
            <v>Nancy</v>
          </cell>
          <cell r="I1128" t="str">
            <v>WHY12065US</v>
          </cell>
          <cell r="J1128" t="str">
            <v>P-1015-1/2</v>
          </cell>
          <cell r="M1128">
            <v>2</v>
          </cell>
          <cell r="N1128" t="str">
            <v>LMV311Z</v>
          </cell>
          <cell r="O1128">
            <v>300000</v>
          </cell>
          <cell r="P1128" t="str">
            <v>-</v>
          </cell>
          <cell r="Q1128" t="str">
            <v>CPX</v>
          </cell>
          <cell r="R1128" t="str">
            <v>PD</v>
          </cell>
          <cell r="S1128" t="str">
            <v>N</v>
          </cell>
          <cell r="T1128" t="str">
            <v>N</v>
          </cell>
          <cell r="U1128">
            <v>41255</v>
          </cell>
          <cell r="V1128">
            <v>41276</v>
          </cell>
          <cell r="W1128">
            <v>41591</v>
          </cell>
          <cell r="X1128">
            <v>41591</v>
          </cell>
          <cell r="Y1128">
            <v>41262</v>
          </cell>
          <cell r="Z1128">
            <v>41283</v>
          </cell>
          <cell r="AA1128">
            <v>41283</v>
          </cell>
          <cell r="AB1128">
            <v>41283</v>
          </cell>
          <cell r="AC1128">
            <v>41479</v>
          </cell>
          <cell r="AD1128">
            <v>41493</v>
          </cell>
          <cell r="AE1128">
            <v>41519</v>
          </cell>
          <cell r="AF1128">
            <v>41523</v>
          </cell>
          <cell r="AH1128">
            <v>41561</v>
          </cell>
          <cell r="AI1128" t="str">
            <v>-</v>
          </cell>
          <cell r="AJ1128">
            <v>178</v>
          </cell>
          <cell r="AK1128">
            <v>45</v>
          </cell>
          <cell r="AL1128">
            <v>41262</v>
          </cell>
          <cell r="AM1128">
            <v>41324</v>
          </cell>
          <cell r="AN1128">
            <v>41324</v>
          </cell>
          <cell r="AO1128">
            <v>41324</v>
          </cell>
          <cell r="AP1128">
            <v>41276</v>
          </cell>
          <cell r="AQ1128">
            <v>41495</v>
          </cell>
          <cell r="AR1128">
            <v>41506</v>
          </cell>
          <cell r="AS1128">
            <v>41526</v>
          </cell>
          <cell r="AT1128" t="str">
            <v>Nelson</v>
          </cell>
          <cell r="AU1128" t="str">
            <v>Miller</v>
          </cell>
          <cell r="AV1128">
            <v>41544</v>
          </cell>
          <cell r="AW1128" t="str">
            <v>-</v>
          </cell>
          <cell r="AX1128">
            <v>41548</v>
          </cell>
          <cell r="AY1128">
            <v>41612</v>
          </cell>
          <cell r="AZ1128">
            <v>336</v>
          </cell>
          <cell r="BA1128">
            <v>193</v>
          </cell>
          <cell r="BB1128" t="str">
            <v>Late</v>
          </cell>
          <cell r="BC1128" t="str">
            <v>Late</v>
          </cell>
          <cell r="BD1128" t="str">
            <v>FOB</v>
          </cell>
          <cell r="BE1128" t="str">
            <v>Long Beach, CA</v>
          </cell>
          <cell r="BF1128" t="str">
            <v>CHINA</v>
          </cell>
          <cell r="BG1128" t="str">
            <v>EAR99</v>
          </cell>
          <cell r="BH1128" t="str">
            <v>SI</v>
          </cell>
          <cell r="BI1128">
            <v>2010</v>
          </cell>
          <cell r="BJ1128">
            <v>41283</v>
          </cell>
          <cell r="BK1128">
            <v>41290</v>
          </cell>
          <cell r="BL1128">
            <v>41295</v>
          </cell>
          <cell r="BM1128">
            <v>41304</v>
          </cell>
          <cell r="BN1128">
            <v>41605</v>
          </cell>
          <cell r="BO1128">
            <v>41612</v>
          </cell>
          <cell r="BP1128">
            <v>41472</v>
          </cell>
          <cell r="BQ1128">
            <v>41474</v>
          </cell>
          <cell r="BR1128">
            <v>41332</v>
          </cell>
          <cell r="BS1128">
            <v>41493</v>
          </cell>
          <cell r="BT1128">
            <v>41512</v>
          </cell>
          <cell r="BU1128">
            <v>191</v>
          </cell>
          <cell r="BV1128">
            <v>184</v>
          </cell>
          <cell r="BZ1128">
            <v>0</v>
          </cell>
          <cell r="CA1128">
            <v>41551</v>
          </cell>
          <cell r="CB1128">
            <v>0</v>
          </cell>
          <cell r="CC1128">
            <v>1</v>
          </cell>
        </row>
        <row r="1129">
          <cell r="B1129" t="str">
            <v>C2218797-01-02</v>
          </cell>
          <cell r="C1129" t="str">
            <v>POSCO E&amp;C KIT</v>
          </cell>
          <cell r="D1129" t="str">
            <v>Strunc</v>
          </cell>
          <cell r="E1129">
            <v>0</v>
          </cell>
          <cell r="F1129" t="str">
            <v>Rutherford</v>
          </cell>
          <cell r="G1129" t="str">
            <v>Turner</v>
          </cell>
          <cell r="H1129" t="str">
            <v>Suzy</v>
          </cell>
          <cell r="I1129" t="str">
            <v>2012FS0159</v>
          </cell>
          <cell r="J1129" t="str">
            <v>K-139A/B</v>
          </cell>
          <cell r="M1129">
            <v>0</v>
          </cell>
          <cell r="N1129" t="str">
            <v>LF2440</v>
          </cell>
          <cell r="O1129">
            <v>0</v>
          </cell>
          <cell r="P1129" t="str">
            <v>PP</v>
          </cell>
          <cell r="Q1129" t="str">
            <v>CPX</v>
          </cell>
          <cell r="R1129" t="str">
            <v>Pinn/API</v>
          </cell>
          <cell r="S1129" t="str">
            <v>Y</v>
          </cell>
          <cell r="T1129" t="str">
            <v>N</v>
          </cell>
          <cell r="U1129">
            <v>41225</v>
          </cell>
          <cell r="V1129">
            <v>41243</v>
          </cell>
          <cell r="W1129">
            <v>41670</v>
          </cell>
          <cell r="X1129">
            <v>41712</v>
          </cell>
          <cell r="Y1129">
            <v>41227</v>
          </cell>
          <cell r="Z1129">
            <v>0</v>
          </cell>
          <cell r="AA1129">
            <v>41250</v>
          </cell>
          <cell r="AB1129">
            <v>41257</v>
          </cell>
          <cell r="AC1129">
            <v>41523</v>
          </cell>
          <cell r="AD1129">
            <v>41460</v>
          </cell>
          <cell r="AE1129" t="str">
            <v>-</v>
          </cell>
          <cell r="AF1129">
            <v>41523</v>
          </cell>
          <cell r="AG1129" t="str">
            <v>-</v>
          </cell>
          <cell r="AH1129">
            <v>41682</v>
          </cell>
          <cell r="AI1129">
            <v>41558</v>
          </cell>
          <cell r="AJ1129">
            <v>201</v>
          </cell>
          <cell r="AK1129">
            <v>67</v>
          </cell>
          <cell r="AL1129">
            <v>41229</v>
          </cell>
          <cell r="AP1129" t="str">
            <v>-</v>
          </cell>
          <cell r="AV1129">
            <v>41543</v>
          </cell>
          <cell r="AW1129">
            <v>41547</v>
          </cell>
          <cell r="AX1129" t="str">
            <v>-</v>
          </cell>
          <cell r="AY1129">
            <v>41722</v>
          </cell>
          <cell r="AZ1129">
            <v>479</v>
          </cell>
          <cell r="BA1129">
            <v>215</v>
          </cell>
          <cell r="BB1129" t="str">
            <v>Late</v>
          </cell>
          <cell r="BC1129" t="str">
            <v/>
          </cell>
          <cell r="BD1129" t="str">
            <v>FOB</v>
          </cell>
          <cell r="BE1129" t="str">
            <v>Long Beach</v>
          </cell>
          <cell r="BF1129" t="str">
            <v>Korea</v>
          </cell>
          <cell r="BH1129" t="str">
            <v>SI</v>
          </cell>
          <cell r="BI1129">
            <v>2010</v>
          </cell>
          <cell r="BJ1129">
            <v>41250</v>
          </cell>
          <cell r="BK1129">
            <v>41257</v>
          </cell>
          <cell r="BL1129">
            <v>41285</v>
          </cell>
          <cell r="BM1129">
            <v>41271</v>
          </cell>
          <cell r="BN1129">
            <v>41754</v>
          </cell>
          <cell r="BO1129">
            <v>41761</v>
          </cell>
          <cell r="BP1129">
            <v>41244</v>
          </cell>
          <cell r="BQ1129">
            <v>41298</v>
          </cell>
          <cell r="BR1129">
            <v>41347</v>
          </cell>
          <cell r="BS1129">
            <v>41373</v>
          </cell>
          <cell r="BT1129" t="str">
            <v>X</v>
          </cell>
          <cell r="BU1129">
            <v>42</v>
          </cell>
          <cell r="BV1129">
            <v>35</v>
          </cell>
          <cell r="BZ1129" t="str">
            <v>X</v>
          </cell>
          <cell r="CC1129">
            <v>0.75</v>
          </cell>
        </row>
        <row r="1130">
          <cell r="B1130" t="str">
            <v>A2325987-01</v>
          </cell>
          <cell r="C1130" t="str">
            <v>Flint Hills Resources Pine Bend</v>
          </cell>
          <cell r="D1130" t="str">
            <v>Wareham</v>
          </cell>
          <cell r="E1130">
            <v>0</v>
          </cell>
          <cell r="F1130" t="str">
            <v>Miller</v>
          </cell>
          <cell r="G1130" t="str">
            <v>-</v>
          </cell>
          <cell r="H1130" t="str">
            <v>Pam</v>
          </cell>
          <cell r="I1130" t="str">
            <v>PP152350</v>
          </cell>
          <cell r="J1130" t="str">
            <v>23P-24A/B</v>
          </cell>
          <cell r="K1130" t="str">
            <v>122142-1</v>
          </cell>
          <cell r="M1130">
            <v>1</v>
          </cell>
          <cell r="N1130" t="str">
            <v>LMV801</v>
          </cell>
          <cell r="O1130">
            <v>15207</v>
          </cell>
          <cell r="P1130" t="str">
            <v>-</v>
          </cell>
          <cell r="Q1130" t="str">
            <v>FLT</v>
          </cell>
          <cell r="R1130" t="str">
            <v>P3</v>
          </cell>
          <cell r="S1130" t="str">
            <v>N</v>
          </cell>
          <cell r="T1130" t="str">
            <v>N</v>
          </cell>
          <cell r="U1130">
            <v>41520</v>
          </cell>
          <cell r="V1130">
            <v>41521</v>
          </cell>
          <cell r="W1130">
            <v>41540</v>
          </cell>
          <cell r="X1130">
            <v>41540</v>
          </cell>
          <cell r="Y1130">
            <v>41520</v>
          </cell>
          <cell r="Z1130">
            <v>41528</v>
          </cell>
          <cell r="AA1130">
            <v>41528</v>
          </cell>
          <cell r="AB1130">
            <v>41522.5</v>
          </cell>
          <cell r="AC1130">
            <v>41540</v>
          </cell>
          <cell r="AD1130">
            <v>41540</v>
          </cell>
          <cell r="AE1130">
            <v>41522.75</v>
          </cell>
          <cell r="AF1130">
            <v>41523.5</v>
          </cell>
          <cell r="AH1130">
            <v>41510</v>
          </cell>
          <cell r="AI1130" t="str">
            <v>-</v>
          </cell>
          <cell r="AJ1130">
            <v>3</v>
          </cell>
          <cell r="AK1130">
            <v>2.7142857142857144</v>
          </cell>
          <cell r="AM1130" t="str">
            <v>-</v>
          </cell>
          <cell r="AN1130" t="str">
            <v>-</v>
          </cell>
          <cell r="AO1130" t="str">
            <v>-</v>
          </cell>
          <cell r="AP1130" t="str">
            <v>-</v>
          </cell>
          <cell r="AQ1130">
            <v>0</v>
          </cell>
          <cell r="AR1130" t="str">
            <v>-</v>
          </cell>
          <cell r="AS1130" t="str">
            <v>-</v>
          </cell>
          <cell r="AT1130" t="str">
            <v>-</v>
          </cell>
          <cell r="AU1130" t="str">
            <v>-</v>
          </cell>
          <cell r="AV1130">
            <v>41521</v>
          </cell>
          <cell r="AW1130" t="str">
            <v>-</v>
          </cell>
          <cell r="AX1130">
            <v>41522</v>
          </cell>
          <cell r="AY1130">
            <v>41540</v>
          </cell>
          <cell r="BA1130">
            <v>1</v>
          </cell>
          <cell r="BB1130" t="str">
            <v>On-Time/Early</v>
          </cell>
          <cell r="BC1130" t="str">
            <v/>
          </cell>
          <cell r="BJ1130">
            <v>41528</v>
          </cell>
          <cell r="BK1130">
            <v>41535</v>
          </cell>
          <cell r="BL1130">
            <v>41523.5</v>
          </cell>
          <cell r="BM1130">
            <v>41549</v>
          </cell>
          <cell r="BN1130">
            <v>41554</v>
          </cell>
          <cell r="BO1130">
            <v>41561</v>
          </cell>
          <cell r="BP1130" t="str">
            <v>-</v>
          </cell>
          <cell r="BQ1130" t="str">
            <v>-</v>
          </cell>
          <cell r="BR1130" t="str">
            <v>-</v>
          </cell>
          <cell r="BS1130" t="str">
            <v>-</v>
          </cell>
          <cell r="BT1130" t="str">
            <v>-</v>
          </cell>
          <cell r="BU1130">
            <v>41550</v>
          </cell>
          <cell r="BV1130">
            <v>41570</v>
          </cell>
          <cell r="BZ1130" t="str">
            <v>-</v>
          </cell>
          <cell r="CA1130" t="str">
            <v>-</v>
          </cell>
          <cell r="CB1130" t="str">
            <v>X</v>
          </cell>
          <cell r="CC1130">
            <v>1</v>
          </cell>
        </row>
        <row r="1131">
          <cell r="B1131" t="str">
            <v>2325859 (A000007-01-CONV2013)</v>
          </cell>
          <cell r="C1131" t="str">
            <v>Phillips 66 / Ponca City Refinery</v>
          </cell>
          <cell r="D1131" t="str">
            <v>Boening</v>
          </cell>
          <cell r="E1131">
            <v>0</v>
          </cell>
          <cell r="F1131" t="str">
            <v>Miller</v>
          </cell>
          <cell r="G1131" t="str">
            <v>-</v>
          </cell>
          <cell r="H1131" t="str">
            <v>Kursten</v>
          </cell>
          <cell r="I1131" t="str">
            <v>4518806562</v>
          </cell>
          <cell r="J1131" t="str">
            <v>P-1384</v>
          </cell>
          <cell r="K1131" t="str">
            <v>121953-2</v>
          </cell>
          <cell r="M1131">
            <v>1</v>
          </cell>
          <cell r="N1131" t="str">
            <v>CONV</v>
          </cell>
          <cell r="O1131">
            <v>80662</v>
          </cell>
          <cell r="P1131" t="str">
            <v>-</v>
          </cell>
          <cell r="Q1131" t="str">
            <v>FLT</v>
          </cell>
          <cell r="R1131" t="str">
            <v>P5</v>
          </cell>
          <cell r="S1131" t="str">
            <v>N</v>
          </cell>
          <cell r="T1131" t="str">
            <v>N</v>
          </cell>
          <cell r="U1131">
            <v>41520</v>
          </cell>
          <cell r="V1131">
            <v>41520</v>
          </cell>
          <cell r="W1131">
            <v>41555</v>
          </cell>
          <cell r="X1131">
            <v>41555</v>
          </cell>
          <cell r="Y1131">
            <v>0</v>
          </cell>
          <cell r="Z1131">
            <v>41527</v>
          </cell>
          <cell r="AA1131">
            <v>41527</v>
          </cell>
          <cell r="AB1131">
            <v>41522.5</v>
          </cell>
          <cell r="AC1131">
            <v>41555</v>
          </cell>
          <cell r="AD1131">
            <v>41555</v>
          </cell>
          <cell r="AE1131">
            <v>41526.25</v>
          </cell>
          <cell r="AF1131">
            <v>41527.5</v>
          </cell>
          <cell r="AH1131">
            <v>41525</v>
          </cell>
          <cell r="AI1131" t="str">
            <v>-</v>
          </cell>
          <cell r="AJ1131">
            <v>6</v>
          </cell>
          <cell r="AK1131">
            <v>5</v>
          </cell>
          <cell r="AP1131">
            <v>0</v>
          </cell>
          <cell r="AQ1131">
            <v>0</v>
          </cell>
          <cell r="AR1131">
            <v>0</v>
          </cell>
          <cell r="AV1131">
            <v>41529</v>
          </cell>
          <cell r="AW1131" t="str">
            <v>-</v>
          </cell>
          <cell r="AY1131">
            <v>41555</v>
          </cell>
          <cell r="BA1131">
            <v>8</v>
          </cell>
          <cell r="BB1131" t="str">
            <v>Late</v>
          </cell>
          <cell r="BC1131" t="str">
            <v/>
          </cell>
          <cell r="BJ1131">
            <v>41527</v>
          </cell>
          <cell r="BK1131">
            <v>41534</v>
          </cell>
          <cell r="BL1131">
            <v>41524.5</v>
          </cell>
          <cell r="BM1131">
            <v>41548</v>
          </cell>
          <cell r="BN1131">
            <v>41569</v>
          </cell>
          <cell r="BO1131">
            <v>41576</v>
          </cell>
          <cell r="BP1131" t="str">
            <v>-</v>
          </cell>
          <cell r="BQ1131" t="str">
            <v>-</v>
          </cell>
          <cell r="BR1131" t="str">
            <v>-</v>
          </cell>
          <cell r="BS1131" t="str">
            <v>-</v>
          </cell>
          <cell r="BT1131" t="str">
            <v>-</v>
          </cell>
          <cell r="BU1131">
            <v>41568</v>
          </cell>
          <cell r="BV1131">
            <v>41568</v>
          </cell>
          <cell r="BZ1131" t="str">
            <v>-</v>
          </cell>
          <cell r="CA1131" t="str">
            <v>-</v>
          </cell>
          <cell r="CB1131" t="str">
            <v>X</v>
          </cell>
          <cell r="CC1131">
            <v>1</v>
          </cell>
        </row>
        <row r="1132">
          <cell r="B1132" t="str">
            <v>C2327866-01</v>
          </cell>
          <cell r="C1132" t="str">
            <v>IND PUMP &amp; EQUIP/ KENSINGTON FACILITY</v>
          </cell>
          <cell r="D1132" t="str">
            <v>Boening</v>
          </cell>
          <cell r="E1132">
            <v>0</v>
          </cell>
          <cell r="F1132" t="str">
            <v>Miller</v>
          </cell>
          <cell r="G1132" t="str">
            <v>-</v>
          </cell>
          <cell r="H1132" t="str">
            <v>Kursten</v>
          </cell>
          <cell r="I1132" t="str">
            <v>0000050551</v>
          </cell>
          <cell r="J1132" t="str">
            <v>C-111</v>
          </cell>
          <cell r="K1132" t="str">
            <v>SC13284</v>
          </cell>
          <cell r="M1132">
            <v>1</v>
          </cell>
          <cell r="N1132" t="str">
            <v>LMC331F</v>
          </cell>
          <cell r="O1132">
            <v>150057.29999999999</v>
          </cell>
          <cell r="P1132" t="str">
            <v>-</v>
          </cell>
          <cell r="Q1132" t="str">
            <v>FLT</v>
          </cell>
          <cell r="R1132" t="str">
            <v>CA</v>
          </cell>
          <cell r="S1132" t="str">
            <v>N</v>
          </cell>
          <cell r="T1132" t="str">
            <v>N</v>
          </cell>
          <cell r="U1132">
            <v>41523</v>
          </cell>
          <cell r="V1132">
            <v>41526</v>
          </cell>
          <cell r="W1132">
            <v>41579</v>
          </cell>
          <cell r="X1132">
            <v>41579</v>
          </cell>
          <cell r="Y1132">
            <v>41523</v>
          </cell>
          <cell r="Z1132">
            <v>41533</v>
          </cell>
          <cell r="AA1132">
            <v>41533</v>
          </cell>
          <cell r="AB1132">
            <v>41540</v>
          </cell>
          <cell r="AC1132">
            <v>41467</v>
          </cell>
          <cell r="AD1132">
            <v>41481</v>
          </cell>
          <cell r="AE1132">
            <v>41524</v>
          </cell>
          <cell r="AF1132">
            <v>41528</v>
          </cell>
          <cell r="AH1132">
            <v>41549</v>
          </cell>
          <cell r="AI1132" t="str">
            <v>-</v>
          </cell>
          <cell r="AJ1132">
            <v>3</v>
          </cell>
          <cell r="AK1132">
            <v>7.5714285714285712</v>
          </cell>
          <cell r="AL1132">
            <v>41523</v>
          </cell>
          <cell r="AM1132" t="str">
            <v>-</v>
          </cell>
          <cell r="AN1132" t="str">
            <v>-</v>
          </cell>
          <cell r="AO1132">
            <v>41528</v>
          </cell>
          <cell r="AP1132">
            <v>41526</v>
          </cell>
          <cell r="AQ1132">
            <v>0</v>
          </cell>
          <cell r="AR1132" t="str">
            <v>-</v>
          </cell>
          <cell r="AS1132" t="str">
            <v>-</v>
          </cell>
          <cell r="AT1132" t="str">
            <v>-</v>
          </cell>
          <cell r="AU1132" t="str">
            <v>-</v>
          </cell>
          <cell r="AV1132">
            <v>41529</v>
          </cell>
          <cell r="AW1132" t="str">
            <v>-</v>
          </cell>
          <cell r="AX1132">
            <v>41530</v>
          </cell>
          <cell r="AY1132">
            <v>41575</v>
          </cell>
          <cell r="AZ1132">
            <v>49</v>
          </cell>
          <cell r="BA1132">
            <v>4</v>
          </cell>
          <cell r="BB1132" t="str">
            <v>Late</v>
          </cell>
          <cell r="BC1132" t="str">
            <v/>
          </cell>
          <cell r="BD1132" t="str">
            <v>FCA</v>
          </cell>
          <cell r="BE1132" t="str">
            <v>Jobsite-Kansas</v>
          </cell>
          <cell r="BF1132" t="str">
            <v>USA</v>
          </cell>
          <cell r="BH1132" t="str">
            <v>DJ</v>
          </cell>
          <cell r="BI1132">
            <v>2010</v>
          </cell>
          <cell r="BJ1132">
            <v>41533</v>
          </cell>
          <cell r="BK1132">
            <v>41540</v>
          </cell>
          <cell r="BL1132">
            <v>41547</v>
          </cell>
          <cell r="BM1132">
            <v>41554</v>
          </cell>
          <cell r="BN1132">
            <v>41593</v>
          </cell>
          <cell r="BO1132">
            <v>41600</v>
          </cell>
          <cell r="BP1132" t="str">
            <v>-</v>
          </cell>
          <cell r="BQ1132" t="str">
            <v>-</v>
          </cell>
          <cell r="BR1132" t="str">
            <v>-</v>
          </cell>
          <cell r="BS1132" t="str">
            <v>-</v>
          </cell>
          <cell r="BT1132" t="str">
            <v>-</v>
          </cell>
          <cell r="BU1132">
            <v>41579</v>
          </cell>
          <cell r="BV1132">
            <v>41579</v>
          </cell>
          <cell r="BZ1132" t="str">
            <v>-</v>
          </cell>
          <cell r="CA1132" t="str">
            <v>-</v>
          </cell>
          <cell r="CB1132" t="str">
            <v>X</v>
          </cell>
          <cell r="CC1132">
            <v>1</v>
          </cell>
        </row>
        <row r="1133">
          <cell r="B1133" t="str">
            <v>C2295410-01</v>
          </cell>
          <cell r="C1133" t="str">
            <v>NPE / Keyera</v>
          </cell>
          <cell r="D1133" t="str">
            <v>Mckechnie</v>
          </cell>
          <cell r="E1133">
            <v>0</v>
          </cell>
          <cell r="F1133" t="str">
            <v>Joyce</v>
          </cell>
          <cell r="H1133" t="str">
            <v>Norma</v>
          </cell>
          <cell r="I1133" t="str">
            <v>PUR535384</v>
          </cell>
          <cell r="J1133" t="str">
            <v>C-410</v>
          </cell>
          <cell r="K1133" t="str">
            <v>SC13138</v>
          </cell>
          <cell r="M1133">
            <v>1</v>
          </cell>
          <cell r="N1133" t="str">
            <v>LMC331F</v>
          </cell>
          <cell r="O1133">
            <v>222728.2</v>
          </cell>
          <cell r="P1133" t="str">
            <v>-</v>
          </cell>
          <cell r="Q1133" t="str">
            <v>MCPX</v>
          </cell>
          <cell r="R1133" t="str">
            <v>CD</v>
          </cell>
          <cell r="S1133" t="str">
            <v>N</v>
          </cell>
          <cell r="T1133" t="str">
            <v>N</v>
          </cell>
          <cell r="U1133">
            <v>41444</v>
          </cell>
          <cell r="V1133">
            <v>41444</v>
          </cell>
          <cell r="W1133">
            <v>41589</v>
          </cell>
          <cell r="X1133">
            <v>41624</v>
          </cell>
          <cell r="Y1133">
            <v>41444</v>
          </cell>
          <cell r="Z1133">
            <v>41451</v>
          </cell>
          <cell r="AA1133">
            <v>41451</v>
          </cell>
          <cell r="AB1133">
            <v>41458</v>
          </cell>
          <cell r="AC1133">
            <v>41512</v>
          </cell>
          <cell r="AD1133">
            <v>41526</v>
          </cell>
          <cell r="AE1133">
            <v>41523</v>
          </cell>
          <cell r="AF1133">
            <v>41528</v>
          </cell>
          <cell r="AH1133">
            <v>41594</v>
          </cell>
          <cell r="AI1133" t="str">
            <v>-</v>
          </cell>
          <cell r="AJ1133">
            <v>61</v>
          </cell>
          <cell r="AK1133">
            <v>25.714285714285715</v>
          </cell>
          <cell r="AL1133">
            <v>41444</v>
          </cell>
          <cell r="AM1133">
            <v>41456</v>
          </cell>
          <cell r="AN1133" t="str">
            <v>-</v>
          </cell>
          <cell r="AO1133">
            <v>41457</v>
          </cell>
          <cell r="AP1133">
            <v>41456</v>
          </cell>
          <cell r="AQ1133">
            <v>41456</v>
          </cell>
          <cell r="AR1133">
            <v>41493</v>
          </cell>
          <cell r="AS1133">
            <v>41503</v>
          </cell>
          <cell r="AT1133" t="str">
            <v>Marcikonis</v>
          </cell>
          <cell r="AU1133" t="str">
            <v>Schumacher</v>
          </cell>
          <cell r="AV1133">
            <v>41513</v>
          </cell>
          <cell r="AW1133" t="str">
            <v>-</v>
          </cell>
          <cell r="AX1133">
            <v>41515</v>
          </cell>
          <cell r="AY1133">
            <v>41628</v>
          </cell>
          <cell r="BA1133">
            <v>50</v>
          </cell>
          <cell r="BB1133" t="str">
            <v>On-Time/Early</v>
          </cell>
          <cell r="BC1133" t="str">
            <v>On-Time/Early</v>
          </cell>
          <cell r="BD1133" t="str">
            <v>FCA</v>
          </cell>
          <cell r="BE1133" t="str">
            <v>ARVADA</v>
          </cell>
          <cell r="BF1133" t="str">
            <v>USA</v>
          </cell>
          <cell r="BH1133" t="str">
            <v>DK</v>
          </cell>
          <cell r="BI1133">
            <v>2010</v>
          </cell>
          <cell r="BJ1133">
            <v>41451</v>
          </cell>
          <cell r="BK1133">
            <v>41458</v>
          </cell>
          <cell r="BL1133">
            <v>41474</v>
          </cell>
          <cell r="BM1133">
            <v>41472</v>
          </cell>
          <cell r="BN1133">
            <v>41638</v>
          </cell>
          <cell r="BO1133">
            <v>41645</v>
          </cell>
          <cell r="BP1133">
            <v>41450</v>
          </cell>
          <cell r="BQ1133">
            <v>41450</v>
          </cell>
          <cell r="BR1133">
            <v>41480</v>
          </cell>
          <cell r="BS1133">
            <v>41471</v>
          </cell>
          <cell r="BT1133">
            <v>0</v>
          </cell>
          <cell r="BU1133">
            <v>41677</v>
          </cell>
          <cell r="BV1133">
            <v>151</v>
          </cell>
        </row>
        <row r="1134">
          <cell r="B1134" t="str">
            <v>2329599(93414732-33-CONV2013)</v>
          </cell>
          <cell r="C1134" t="str">
            <v>SAJ/GS Caltex</v>
          </cell>
          <cell r="D1134" t="str">
            <v>Wareham</v>
          </cell>
          <cell r="E1134">
            <v>0</v>
          </cell>
          <cell r="F1134" t="str">
            <v>-</v>
          </cell>
          <cell r="G1134" t="str">
            <v>-</v>
          </cell>
          <cell r="H1134" t="str">
            <v>Kursten</v>
          </cell>
          <cell r="I1134" t="str">
            <v>182057-SUN(E)TT</v>
          </cell>
          <cell r="J1134" t="str">
            <v>S/N 93414732-33</v>
          </cell>
          <cell r="K1134">
            <v>117732</v>
          </cell>
          <cell r="M1134">
            <v>2</v>
          </cell>
          <cell r="N1134" t="str">
            <v>CONV PARTS</v>
          </cell>
          <cell r="O1134">
            <v>13492</v>
          </cell>
          <cell r="P1134" t="str">
            <v>-</v>
          </cell>
          <cell r="Q1134" t="str">
            <v>FLT</v>
          </cell>
          <cell r="R1134" t="str">
            <v>CONV PARTS</v>
          </cell>
          <cell r="S1134" t="str">
            <v>N</v>
          </cell>
          <cell r="T1134" t="str">
            <v>N</v>
          </cell>
          <cell r="U1134">
            <v>41528</v>
          </cell>
          <cell r="V1134">
            <v>41528</v>
          </cell>
          <cell r="W1134">
            <v>41549</v>
          </cell>
          <cell r="X1134">
            <v>41593</v>
          </cell>
          <cell r="Y1134">
            <v>41528</v>
          </cell>
          <cell r="Z1134">
            <v>41535</v>
          </cell>
          <cell r="AA1134">
            <v>41535</v>
          </cell>
          <cell r="AB1134" t="e">
            <v>#N/A</v>
          </cell>
          <cell r="AC1134" t="e">
            <v>#N/A</v>
          </cell>
          <cell r="AD1134" t="e">
            <v>#N/A</v>
          </cell>
          <cell r="AE1134" t="e">
            <v>#N/A</v>
          </cell>
          <cell r="AF1134">
            <v>41530</v>
          </cell>
          <cell r="AH1134">
            <v>41528</v>
          </cell>
          <cell r="AI1134" t="str">
            <v>-</v>
          </cell>
          <cell r="AJ1134">
            <v>3</v>
          </cell>
          <cell r="AK1134">
            <v>15</v>
          </cell>
          <cell r="AL1134">
            <v>41528</v>
          </cell>
          <cell r="AS1134">
            <v>0</v>
          </cell>
          <cell r="AV1134">
            <v>41530</v>
          </cell>
          <cell r="AY1134">
            <v>41555</v>
          </cell>
          <cell r="AZ1134">
            <v>27</v>
          </cell>
          <cell r="BA1134">
            <v>3</v>
          </cell>
          <cell r="BB1134" t="str">
            <v>On-Time/Early</v>
          </cell>
          <cell r="BC1134" t="str">
            <v/>
          </cell>
          <cell r="BD1134" t="str">
            <v>EXW</v>
          </cell>
          <cell r="BE1134" t="str">
            <v>ARVADA</v>
          </cell>
          <cell r="BF1134" t="str">
            <v>S. Korea</v>
          </cell>
          <cell r="BH1134" t="str">
            <v>AC</v>
          </cell>
          <cell r="BI1134">
            <v>2010</v>
          </cell>
          <cell r="BJ1134">
            <v>41535</v>
          </cell>
          <cell r="BK1134">
            <v>41542</v>
          </cell>
          <cell r="BL1134" t="e">
            <v>#N/A</v>
          </cell>
          <cell r="BM1134">
            <v>41556</v>
          </cell>
          <cell r="BN1134" t="e">
            <v>#N/A</v>
          </cell>
          <cell r="BO1134" t="e">
            <v>#N/A</v>
          </cell>
          <cell r="BP1134" t="str">
            <v>-</v>
          </cell>
          <cell r="BQ1134" t="str">
            <v>-</v>
          </cell>
          <cell r="BR1134" t="str">
            <v>-</v>
          </cell>
          <cell r="BS1134" t="str">
            <v>-</v>
          </cell>
          <cell r="BT1134" t="str">
            <v>-</v>
          </cell>
          <cell r="BU1134">
            <v>41558</v>
          </cell>
          <cell r="BV1134">
            <v>41558</v>
          </cell>
          <cell r="BZ1134" t="str">
            <v>-</v>
          </cell>
          <cell r="CA1134" t="str">
            <v>-</v>
          </cell>
          <cell r="CB1134" t="str">
            <v>X</v>
          </cell>
          <cell r="CC1134">
            <v>1</v>
          </cell>
        </row>
        <row r="1135">
          <cell r="B1135" t="str">
            <v>A2326887-01</v>
          </cell>
          <cell r="C1135" t="str">
            <v>Delta Process/ Evergreen Packaging</v>
          </cell>
          <cell r="D1135" t="str">
            <v>Wareham</v>
          </cell>
          <cell r="E1135">
            <v>0</v>
          </cell>
          <cell r="F1135" t="str">
            <v>Miller</v>
          </cell>
          <cell r="G1135" t="str">
            <v>-</v>
          </cell>
          <cell r="H1135" t="str">
            <v>Kursten</v>
          </cell>
          <cell r="I1135" t="str">
            <v>087123</v>
          </cell>
          <cell r="J1135" t="str">
            <v>P-1</v>
          </cell>
          <cell r="K1135" t="str">
            <v>SQ#121319</v>
          </cell>
          <cell r="M1135">
            <v>1</v>
          </cell>
          <cell r="N1135" t="str">
            <v>LMV311</v>
          </cell>
          <cell r="O1135">
            <v>30014</v>
          </cell>
          <cell r="P1135" t="str">
            <v>-</v>
          </cell>
          <cell r="Q1135" t="str">
            <v>FLT</v>
          </cell>
          <cell r="R1135" t="str">
            <v>P6</v>
          </cell>
          <cell r="S1135" t="str">
            <v>N</v>
          </cell>
          <cell r="T1135" t="str">
            <v>N</v>
          </cell>
          <cell r="U1135">
            <v>41522</v>
          </cell>
          <cell r="V1135">
            <v>41522</v>
          </cell>
          <cell r="W1135">
            <v>41565</v>
          </cell>
          <cell r="X1135">
            <v>41565</v>
          </cell>
          <cell r="Y1135">
            <v>41522</v>
          </cell>
          <cell r="Z1135">
            <v>41529</v>
          </cell>
          <cell r="AA1135">
            <v>41529</v>
          </cell>
          <cell r="AB1135">
            <v>41525</v>
          </cell>
          <cell r="AC1135">
            <v>41565</v>
          </cell>
          <cell r="AD1135">
            <v>41565</v>
          </cell>
          <cell r="AE1135">
            <v>41530.5</v>
          </cell>
          <cell r="AF1135">
            <v>41532</v>
          </cell>
          <cell r="AH1135">
            <v>41535</v>
          </cell>
          <cell r="AI1135" t="str">
            <v>-</v>
          </cell>
          <cell r="AJ1135">
            <v>7</v>
          </cell>
          <cell r="AK1135">
            <v>6.1428571428571432</v>
          </cell>
          <cell r="AL1135">
            <v>41522</v>
          </cell>
          <cell r="AM1135">
            <v>41522</v>
          </cell>
          <cell r="AN1135" t="str">
            <v>-</v>
          </cell>
          <cell r="AO1135">
            <v>41523</v>
          </cell>
          <cell r="AP1135">
            <v>41522</v>
          </cell>
          <cell r="AQ1135">
            <v>0</v>
          </cell>
          <cell r="AR1135">
            <v>41523</v>
          </cell>
          <cell r="AS1135">
            <v>41527</v>
          </cell>
          <cell r="AT1135" t="str">
            <v>Kampman</v>
          </cell>
          <cell r="AU1135" t="str">
            <v>Kampman</v>
          </cell>
          <cell r="AV1135">
            <v>41527</v>
          </cell>
          <cell r="AW1135" t="str">
            <v>-</v>
          </cell>
          <cell r="AX1135">
            <v>41528</v>
          </cell>
          <cell r="AY1135">
            <v>41565</v>
          </cell>
          <cell r="AZ1135">
            <v>43</v>
          </cell>
          <cell r="BA1135">
            <v>4</v>
          </cell>
          <cell r="BB1135" t="str">
            <v>On-Time/Early</v>
          </cell>
          <cell r="BC1135" t="str">
            <v/>
          </cell>
          <cell r="BD1135" t="str">
            <v>FCA</v>
          </cell>
          <cell r="BE1135" t="str">
            <v>ARVADA</v>
          </cell>
          <cell r="BF1135" t="str">
            <v>USA</v>
          </cell>
          <cell r="BH1135" t="str">
            <v>DK</v>
          </cell>
          <cell r="BI1135">
            <v>2010</v>
          </cell>
          <cell r="BJ1135">
            <v>41529</v>
          </cell>
          <cell r="BK1135">
            <v>41536</v>
          </cell>
          <cell r="BL1135">
            <v>41527</v>
          </cell>
          <cell r="BM1135">
            <v>41550</v>
          </cell>
          <cell r="BN1135">
            <v>41579</v>
          </cell>
          <cell r="BO1135">
            <v>41586</v>
          </cell>
          <cell r="BP1135" t="str">
            <v>-</v>
          </cell>
          <cell r="BQ1135" t="str">
            <v>-</v>
          </cell>
          <cell r="BR1135">
            <v>41528</v>
          </cell>
          <cell r="BS1135" t="str">
            <v>-</v>
          </cell>
          <cell r="BT1135" t="str">
            <v>-</v>
          </cell>
          <cell r="BU1135">
            <v>41572</v>
          </cell>
          <cell r="BV1135">
            <v>41572</v>
          </cell>
          <cell r="BZ1135" t="str">
            <v>-</v>
          </cell>
          <cell r="CA1135" t="str">
            <v>-</v>
          </cell>
          <cell r="CB1135" t="str">
            <v>X</v>
          </cell>
          <cell r="CC1135">
            <v>1</v>
          </cell>
        </row>
        <row r="1136">
          <cell r="B1136" t="str">
            <v>A2326833-01</v>
          </cell>
          <cell r="C1136" t="str">
            <v>INVISTA SAPPHIRE VICTORIA PLANT MFGG 0967 M6</v>
          </cell>
          <cell r="D1136" t="str">
            <v>Kennedy</v>
          </cell>
          <cell r="E1136">
            <v>0</v>
          </cell>
          <cell r="F1136" t="str">
            <v>Miller</v>
          </cell>
          <cell r="G1136" t="str">
            <v>-</v>
          </cell>
          <cell r="H1136" t="str">
            <v>Kursten</v>
          </cell>
          <cell r="I1136" t="str">
            <v>3801196066</v>
          </cell>
          <cell r="J1136">
            <v>0</v>
          </cell>
          <cell r="K1136" t="str">
            <v>119839-1</v>
          </cell>
          <cell r="M1136">
            <v>1</v>
          </cell>
          <cell r="N1136" t="str">
            <v>LMV322</v>
          </cell>
          <cell r="O1136">
            <v>40715</v>
          </cell>
          <cell r="P1136" t="str">
            <v>-</v>
          </cell>
          <cell r="Q1136" t="str">
            <v>FLT</v>
          </cell>
          <cell r="R1136" t="str">
            <v>PA</v>
          </cell>
          <cell r="S1136" t="str">
            <v>N</v>
          </cell>
          <cell r="T1136" t="str">
            <v>N</v>
          </cell>
          <cell r="U1136">
            <v>41522</v>
          </cell>
          <cell r="V1136">
            <v>41522</v>
          </cell>
          <cell r="W1136">
            <v>41578</v>
          </cell>
          <cell r="X1136">
            <v>41578</v>
          </cell>
          <cell r="Y1136">
            <v>41522</v>
          </cell>
          <cell r="Z1136">
            <v>41529</v>
          </cell>
          <cell r="AA1136">
            <v>41529</v>
          </cell>
          <cell r="AB1136">
            <v>41529</v>
          </cell>
          <cell r="AC1136">
            <v>41466</v>
          </cell>
          <cell r="AD1136">
            <v>41480</v>
          </cell>
          <cell r="AE1136">
            <v>41530</v>
          </cell>
          <cell r="AF1136">
            <v>41533</v>
          </cell>
          <cell r="AH1136">
            <v>41548</v>
          </cell>
          <cell r="AI1136" t="str">
            <v>-</v>
          </cell>
          <cell r="AJ1136">
            <v>8</v>
          </cell>
          <cell r="AK1136">
            <v>8</v>
          </cell>
          <cell r="AL1136">
            <v>41522</v>
          </cell>
          <cell r="AM1136" t="str">
            <v>-</v>
          </cell>
          <cell r="AN1136" t="str">
            <v>-</v>
          </cell>
          <cell r="AO1136">
            <v>41542</v>
          </cell>
          <cell r="AP1136">
            <v>41522</v>
          </cell>
          <cell r="AQ1136">
            <v>0</v>
          </cell>
          <cell r="AR1136">
            <v>41551</v>
          </cell>
          <cell r="AS1136">
            <v>41554</v>
          </cell>
          <cell r="AT1136" t="str">
            <v>Wareham</v>
          </cell>
          <cell r="AU1136" t="str">
            <v>Wareham</v>
          </cell>
          <cell r="AV1136">
            <v>41554</v>
          </cell>
          <cell r="AW1136" t="str">
            <v>-</v>
          </cell>
          <cell r="AX1136">
            <v>41555</v>
          </cell>
          <cell r="AY1136">
            <v>41578</v>
          </cell>
          <cell r="AZ1136">
            <v>56</v>
          </cell>
          <cell r="BA1136">
            <v>23</v>
          </cell>
          <cell r="BB1136" t="str">
            <v>Late</v>
          </cell>
          <cell r="BC1136" t="str">
            <v/>
          </cell>
          <cell r="BD1136" t="str">
            <v>FCA</v>
          </cell>
          <cell r="BE1136" t="str">
            <v>ARVADA</v>
          </cell>
          <cell r="BF1136" t="str">
            <v>USA</v>
          </cell>
          <cell r="BH1136" t="str">
            <v>DK</v>
          </cell>
          <cell r="BI1136">
            <v>2010</v>
          </cell>
          <cell r="BJ1136">
            <v>41529</v>
          </cell>
          <cell r="BK1136">
            <v>41536</v>
          </cell>
          <cell r="BL1136">
            <v>41536</v>
          </cell>
          <cell r="BM1136">
            <v>41550</v>
          </cell>
          <cell r="BN1136">
            <v>41592</v>
          </cell>
          <cell r="BO1136">
            <v>41599</v>
          </cell>
          <cell r="BP1136" t="str">
            <v>-</v>
          </cell>
          <cell r="BQ1136" t="str">
            <v>-</v>
          </cell>
          <cell r="BR1136">
            <v>41555</v>
          </cell>
          <cell r="BS1136" t="str">
            <v>-</v>
          </cell>
          <cell r="BT1136" t="str">
            <v>-</v>
          </cell>
          <cell r="BU1136">
            <v>41589</v>
          </cell>
          <cell r="BV1136">
            <v>41589</v>
          </cell>
          <cell r="BZ1136" t="str">
            <v>-</v>
          </cell>
          <cell r="CA1136" t="str">
            <v>-</v>
          </cell>
          <cell r="CB1136" t="str">
            <v>X</v>
          </cell>
          <cell r="CC1136">
            <v>1</v>
          </cell>
        </row>
        <row r="1137">
          <cell r="B1137" t="str">
            <v>C2241375-01</v>
          </cell>
          <cell r="C1137" t="str">
            <v>Ningbo SK Performance Rubber</v>
          </cell>
          <cell r="D1137" t="str">
            <v>Chatterji</v>
          </cell>
          <cell r="E1137">
            <v>0</v>
          </cell>
          <cell r="F1137" t="str">
            <v>Rutherford</v>
          </cell>
          <cell r="H1137" t="str">
            <v>Michelle</v>
          </cell>
          <cell r="I1137" t="str">
            <v>RP41200003</v>
          </cell>
          <cell r="J1137" t="str">
            <v>C-115</v>
          </cell>
          <cell r="K1137">
            <v>0</v>
          </cell>
          <cell r="M1137">
            <v>1</v>
          </cell>
          <cell r="N1137" t="str">
            <v>LMC311P</v>
          </cell>
          <cell r="O1137">
            <v>422488</v>
          </cell>
          <cell r="P1137" t="str">
            <v>LC</v>
          </cell>
          <cell r="Q1137" t="str">
            <v>CPX</v>
          </cell>
          <cell r="R1137" t="str">
            <v>CC</v>
          </cell>
          <cell r="S1137" t="str">
            <v>Y</v>
          </cell>
          <cell r="T1137" t="str">
            <v>N</v>
          </cell>
          <cell r="U1137">
            <v>41304</v>
          </cell>
          <cell r="V1137">
            <v>41309</v>
          </cell>
          <cell r="W1137">
            <v>41621</v>
          </cell>
          <cell r="X1137">
            <v>41621</v>
          </cell>
          <cell r="Y1137">
            <v>41304</v>
          </cell>
          <cell r="Z1137">
            <v>41316</v>
          </cell>
          <cell r="AA1137">
            <v>41316</v>
          </cell>
          <cell r="AB1137">
            <v>41323</v>
          </cell>
          <cell r="AC1137">
            <v>41509</v>
          </cell>
          <cell r="AD1137">
            <v>41523</v>
          </cell>
          <cell r="AE1137">
            <v>41529</v>
          </cell>
          <cell r="AF1137">
            <v>41533</v>
          </cell>
          <cell r="AH1137">
            <v>41591</v>
          </cell>
          <cell r="AI1137" t="str">
            <v>-</v>
          </cell>
          <cell r="AJ1137">
            <v>161</v>
          </cell>
          <cell r="AK1137">
            <v>44.571428571428569</v>
          </cell>
          <cell r="AL1137">
            <v>41304</v>
          </cell>
          <cell r="AM1137">
            <v>41352</v>
          </cell>
          <cell r="AN1137" t="str">
            <v>-</v>
          </cell>
          <cell r="AO1137">
            <v>41323</v>
          </cell>
          <cell r="AP1137">
            <v>41353</v>
          </cell>
          <cell r="AQ1137">
            <v>41437</v>
          </cell>
          <cell r="AR1137">
            <v>41536</v>
          </cell>
          <cell r="AT1137" t="str">
            <v>Kanous</v>
          </cell>
          <cell r="AU1137" t="str">
            <v>Rossmiller</v>
          </cell>
          <cell r="AV1137">
            <v>41544</v>
          </cell>
          <cell r="AW1137" t="str">
            <v>-</v>
          </cell>
          <cell r="AX1137">
            <v>41558</v>
          </cell>
          <cell r="AY1137">
            <v>41628</v>
          </cell>
          <cell r="AZ1137">
            <v>319</v>
          </cell>
          <cell r="BA1137">
            <v>170</v>
          </cell>
          <cell r="BB1137" t="str">
            <v>Late</v>
          </cell>
          <cell r="BC1137" t="str">
            <v>On-Time/Early</v>
          </cell>
          <cell r="BD1137" t="str">
            <v>FOB</v>
          </cell>
          <cell r="BE1137" t="str">
            <v>LONG BEACH</v>
          </cell>
          <cell r="BF1137" t="str">
            <v>CHINA</v>
          </cell>
          <cell r="BH1137" t="str">
            <v>DJ</v>
          </cell>
          <cell r="BI1137" t="str">
            <v>BEST WAY - 2010</v>
          </cell>
          <cell r="BJ1137">
            <v>41316</v>
          </cell>
          <cell r="BK1137">
            <v>41323</v>
          </cell>
          <cell r="BL1137">
            <v>41339</v>
          </cell>
          <cell r="BM1137">
            <v>41337</v>
          </cell>
          <cell r="BN1137">
            <v>41635</v>
          </cell>
          <cell r="BO1137">
            <v>41642</v>
          </cell>
          <cell r="BP1137">
            <v>41316</v>
          </cell>
          <cell r="BQ1137">
            <v>41348</v>
          </cell>
          <cell r="BR1137">
            <v>41348</v>
          </cell>
          <cell r="BS1137">
            <v>41365</v>
          </cell>
          <cell r="BT1137">
            <v>0</v>
          </cell>
          <cell r="BU1137">
            <v>41670</v>
          </cell>
          <cell r="BV1137">
            <v>41652</v>
          </cell>
          <cell r="CA1137">
            <v>41550</v>
          </cell>
          <cell r="CC1137">
            <v>1</v>
          </cell>
          <cell r="CD1137" t="str">
            <v>FD complete and shipped to client . Paid in full</v>
          </cell>
        </row>
        <row r="1138">
          <cell r="B1138" t="str">
            <v>C2241375-02</v>
          </cell>
          <cell r="C1138" t="str">
            <v>Ningbo SK Performance Rubber</v>
          </cell>
          <cell r="D1138" t="str">
            <v>Chatterji</v>
          </cell>
          <cell r="E1138">
            <v>0</v>
          </cell>
          <cell r="F1138" t="str">
            <v>Rutherford</v>
          </cell>
          <cell r="H1138" t="str">
            <v>Michelle</v>
          </cell>
          <cell r="I1138" t="str">
            <v>RP41200003</v>
          </cell>
          <cell r="J1138" t="str">
            <v>C-125</v>
          </cell>
          <cell r="K1138">
            <v>0</v>
          </cell>
          <cell r="M1138">
            <v>1</v>
          </cell>
          <cell r="N1138" t="str">
            <v>LMC311F</v>
          </cell>
          <cell r="O1138">
            <v>357512</v>
          </cell>
          <cell r="P1138" t="str">
            <v>LC</v>
          </cell>
          <cell r="Q1138" t="str">
            <v>CPX</v>
          </cell>
          <cell r="R1138" t="str">
            <v>CC</v>
          </cell>
          <cell r="S1138" t="str">
            <v>Y</v>
          </cell>
          <cell r="T1138" t="str">
            <v>N</v>
          </cell>
          <cell r="U1138">
            <v>41304</v>
          </cell>
          <cell r="V1138">
            <v>41309</v>
          </cell>
          <cell r="W1138">
            <v>41621</v>
          </cell>
          <cell r="X1138">
            <v>41621</v>
          </cell>
          <cell r="Y1138">
            <v>41304</v>
          </cell>
          <cell r="Z1138">
            <v>41316</v>
          </cell>
          <cell r="AA1138">
            <v>41316</v>
          </cell>
          <cell r="AB1138">
            <v>41323</v>
          </cell>
          <cell r="AC1138">
            <v>41509</v>
          </cell>
          <cell r="AD1138">
            <v>41523</v>
          </cell>
          <cell r="AE1138">
            <v>41529</v>
          </cell>
          <cell r="AF1138">
            <v>41533</v>
          </cell>
          <cell r="AH1138">
            <v>41591</v>
          </cell>
          <cell r="AI1138" t="str">
            <v>-</v>
          </cell>
          <cell r="AJ1138">
            <v>161</v>
          </cell>
          <cell r="AK1138">
            <v>44.571428571428569</v>
          </cell>
          <cell r="AL1138">
            <v>41304</v>
          </cell>
          <cell r="AM1138">
            <v>41352</v>
          </cell>
          <cell r="AN1138" t="str">
            <v>-</v>
          </cell>
          <cell r="AO1138">
            <v>41323</v>
          </cell>
          <cell r="AP1138">
            <v>41353</v>
          </cell>
          <cell r="AQ1138">
            <v>41437</v>
          </cell>
          <cell r="AR1138">
            <v>41536</v>
          </cell>
          <cell r="AT1138" t="str">
            <v>Kanous</v>
          </cell>
          <cell r="AU1138" t="str">
            <v>Rossmiller</v>
          </cell>
          <cell r="AV1138">
            <v>41544</v>
          </cell>
          <cell r="AW1138" t="str">
            <v>-</v>
          </cell>
          <cell r="AX1138">
            <v>41582</v>
          </cell>
          <cell r="AY1138">
            <v>41628</v>
          </cell>
          <cell r="AZ1138">
            <v>319</v>
          </cell>
          <cell r="BA1138">
            <v>170</v>
          </cell>
          <cell r="BB1138" t="str">
            <v>Late</v>
          </cell>
          <cell r="BC1138" t="str">
            <v>On-Time/Early</v>
          </cell>
          <cell r="BD1138" t="str">
            <v>FOB</v>
          </cell>
          <cell r="BE1138" t="str">
            <v>LONG BEACH</v>
          </cell>
          <cell r="BF1138" t="str">
            <v>CHINA</v>
          </cell>
          <cell r="BH1138" t="str">
            <v>DJ</v>
          </cell>
          <cell r="BI1138" t="str">
            <v>BEST WAY - 2010</v>
          </cell>
          <cell r="BJ1138">
            <v>41316</v>
          </cell>
          <cell r="BK1138">
            <v>41323</v>
          </cell>
          <cell r="BL1138">
            <v>41339</v>
          </cell>
          <cell r="BM1138">
            <v>41337</v>
          </cell>
          <cell r="BN1138">
            <v>41635</v>
          </cell>
          <cell r="BO1138">
            <v>41642</v>
          </cell>
          <cell r="BP1138">
            <v>41316</v>
          </cell>
          <cell r="BQ1138">
            <v>41348</v>
          </cell>
          <cell r="BR1138">
            <v>41348</v>
          </cell>
          <cell r="BS1138">
            <v>41365</v>
          </cell>
          <cell r="BT1138">
            <v>0</v>
          </cell>
          <cell r="BU1138">
            <v>41670</v>
          </cell>
          <cell r="BV1138">
            <v>41670</v>
          </cell>
          <cell r="CA1138">
            <v>41550</v>
          </cell>
          <cell r="CC1138">
            <v>1</v>
          </cell>
          <cell r="CD1138" t="str">
            <v>FD complete and shipped to client . Paid in full</v>
          </cell>
        </row>
        <row r="1139">
          <cell r="B1139" t="str">
            <v>C2295385-01</v>
          </cell>
          <cell r="C1139" t="str">
            <v>Sanex International / PetroChina Yunnan</v>
          </cell>
          <cell r="D1139" t="str">
            <v>Thompson</v>
          </cell>
          <cell r="E1139">
            <v>0</v>
          </cell>
          <cell r="F1139" t="str">
            <v>Rossmiller</v>
          </cell>
          <cell r="H1139" t="str">
            <v>Christina</v>
          </cell>
          <cell r="I1139" t="str">
            <v>HK130508YNR1</v>
          </cell>
          <cell r="J1139" t="str">
            <v>1220-K-0301</v>
          </cell>
          <cell r="K1139" t="str">
            <v>SC12157</v>
          </cell>
          <cell r="L1139" t="str">
            <v>Gonzales</v>
          </cell>
          <cell r="M1139">
            <v>1</v>
          </cell>
          <cell r="N1139" t="str">
            <v>LMC311P</v>
          </cell>
          <cell r="O1139">
            <v>345612.43</v>
          </cell>
          <cell r="P1139" t="str">
            <v>PP/LC</v>
          </cell>
          <cell r="Q1139" t="str">
            <v>MCPX</v>
          </cell>
          <cell r="R1139" t="str">
            <v>CC</v>
          </cell>
          <cell r="S1139" t="str">
            <v>Y</v>
          </cell>
          <cell r="T1139" t="str">
            <v>N</v>
          </cell>
          <cell r="U1139">
            <v>41443</v>
          </cell>
          <cell r="V1139">
            <v>41444</v>
          </cell>
          <cell r="W1139">
            <v>41691</v>
          </cell>
          <cell r="X1139">
            <v>41691</v>
          </cell>
          <cell r="Y1139">
            <v>41443</v>
          </cell>
          <cell r="Z1139">
            <v>41451</v>
          </cell>
          <cell r="AA1139">
            <v>41451</v>
          </cell>
          <cell r="AB1139">
            <v>41458</v>
          </cell>
          <cell r="AC1139">
            <v>41579</v>
          </cell>
          <cell r="AD1139">
            <v>41593</v>
          </cell>
          <cell r="AE1139">
            <v>41529</v>
          </cell>
          <cell r="AF1139">
            <v>41533</v>
          </cell>
          <cell r="AH1139">
            <v>41661</v>
          </cell>
          <cell r="AI1139" t="str">
            <v>-</v>
          </cell>
          <cell r="AJ1139">
            <v>64</v>
          </cell>
          <cell r="AK1139">
            <v>35.285714285714285</v>
          </cell>
          <cell r="AL1139">
            <v>41443</v>
          </cell>
          <cell r="AM1139">
            <v>41471</v>
          </cell>
          <cell r="AN1139" t="str">
            <v>-</v>
          </cell>
          <cell r="AO1139">
            <v>41465</v>
          </cell>
          <cell r="AP1139">
            <v>41472</v>
          </cell>
          <cell r="AQ1139">
            <v>41529</v>
          </cell>
          <cell r="AR1139">
            <v>41544</v>
          </cell>
          <cell r="AS1139">
            <v>41554</v>
          </cell>
          <cell r="AT1139" t="str">
            <v>Kanous</v>
          </cell>
          <cell r="AU1139" t="str">
            <v>Parsell</v>
          </cell>
          <cell r="AW1139" t="str">
            <v>-</v>
          </cell>
          <cell r="AX1139">
            <v>41558</v>
          </cell>
          <cell r="AY1139">
            <v>41688</v>
          </cell>
          <cell r="BA1139" t="str">
            <v/>
          </cell>
          <cell r="BB1139" t="str">
            <v/>
          </cell>
          <cell r="BC1139" t="str">
            <v>On-Time/Early</v>
          </cell>
          <cell r="BD1139" t="str">
            <v>FOB</v>
          </cell>
          <cell r="BE1139" t="str">
            <v>LONG BEACH</v>
          </cell>
          <cell r="BF1139" t="str">
            <v>CHINA</v>
          </cell>
          <cell r="BH1139" t="str">
            <v>OD</v>
          </cell>
          <cell r="BI1139">
            <v>2010</v>
          </cell>
          <cell r="BJ1139">
            <v>41451</v>
          </cell>
          <cell r="BK1139">
            <v>41458</v>
          </cell>
          <cell r="BL1139">
            <v>41474</v>
          </cell>
          <cell r="BM1139">
            <v>41472</v>
          </cell>
          <cell r="BN1139">
            <v>41705</v>
          </cell>
          <cell r="BO1139">
            <v>41712</v>
          </cell>
          <cell r="BP1139" t="str">
            <v>X</v>
          </cell>
          <cell r="BQ1139" t="str">
            <v>X</v>
          </cell>
          <cell r="BR1139">
            <v>41480</v>
          </cell>
          <cell r="BS1139" t="str">
            <v>X</v>
          </cell>
          <cell r="BT1139">
            <v>41550</v>
          </cell>
          <cell r="BU1139">
            <v>41689</v>
          </cell>
          <cell r="BV1139" t="str">
            <v>X</v>
          </cell>
          <cell r="CA1139" t="str">
            <v>X</v>
          </cell>
          <cell r="CC1139">
            <v>1</v>
          </cell>
          <cell r="CD1139" t="str">
            <v>$345,612.00 outstanding LC</v>
          </cell>
        </row>
        <row r="1140">
          <cell r="B1140" t="str">
            <v>A2262650-01-02</v>
          </cell>
          <cell r="C1140" t="str">
            <v>Bharat Petroleum</v>
          </cell>
          <cell r="D1140" t="str">
            <v>McKechnie</v>
          </cell>
          <cell r="E1140">
            <v>0</v>
          </cell>
          <cell r="F1140" t="str">
            <v>Reichert</v>
          </cell>
          <cell r="G1140" t="str">
            <v>-</v>
          </cell>
          <cell r="H1140" t="str">
            <v>Shara</v>
          </cell>
          <cell r="I1140" t="str">
            <v>4504062740</v>
          </cell>
          <cell r="J1140" t="str">
            <v>94-P-001</v>
          </cell>
          <cell r="K1140" t="str">
            <v>113463-2</v>
          </cell>
          <cell r="M1140">
            <v>2</v>
          </cell>
          <cell r="N1140" t="str">
            <v>LMV313</v>
          </cell>
          <cell r="O1140">
            <v>419194</v>
          </cell>
          <cell r="P1140" t="str">
            <v>-</v>
          </cell>
          <cell r="Q1140" t="str">
            <v>MCPX</v>
          </cell>
          <cell r="R1140" t="str">
            <v>PD</v>
          </cell>
          <cell r="S1140" t="str">
            <v>Y</v>
          </cell>
          <cell r="T1140" t="str">
            <v>N</v>
          </cell>
          <cell r="U1140">
            <v>41359</v>
          </cell>
          <cell r="V1140">
            <v>41361</v>
          </cell>
          <cell r="W1140">
            <v>41625</v>
          </cell>
          <cell r="X1140">
            <v>41625</v>
          </cell>
          <cell r="Y1140">
            <v>41359</v>
          </cell>
          <cell r="Z1140">
            <v>41368</v>
          </cell>
          <cell r="AA1140">
            <v>41368</v>
          </cell>
          <cell r="AB1140">
            <v>41368</v>
          </cell>
          <cell r="AC1140">
            <v>41513</v>
          </cell>
          <cell r="AD1140">
            <v>41527</v>
          </cell>
          <cell r="AE1140">
            <v>41533</v>
          </cell>
          <cell r="AF1140">
            <v>41537</v>
          </cell>
          <cell r="AH1140">
            <v>41595</v>
          </cell>
          <cell r="AI1140" t="str">
            <v>-</v>
          </cell>
          <cell r="AJ1140">
            <v>127</v>
          </cell>
          <cell r="AK1140">
            <v>37.714285714285715</v>
          </cell>
          <cell r="AL1140">
            <v>41360</v>
          </cell>
          <cell r="AM1140">
            <v>41372</v>
          </cell>
          <cell r="AN1140">
            <v>41390</v>
          </cell>
          <cell r="AO1140">
            <v>41393</v>
          </cell>
          <cell r="AP1140">
            <v>41390</v>
          </cell>
          <cell r="AQ1140">
            <v>41422</v>
          </cell>
          <cell r="AR1140">
            <v>41429</v>
          </cell>
          <cell r="AS1140">
            <v>41463</v>
          </cell>
          <cell r="AT1140" t="str">
            <v>Nelson</v>
          </cell>
          <cell r="AU1140" t="str">
            <v>-</v>
          </cell>
          <cell r="AV1140">
            <v>41502</v>
          </cell>
          <cell r="AW1140" t="str">
            <v>-</v>
          </cell>
          <cell r="AX1140">
            <v>41508</v>
          </cell>
          <cell r="AY1140">
            <v>41626</v>
          </cell>
          <cell r="AZ1140">
            <v>265</v>
          </cell>
          <cell r="BA1140">
            <v>102</v>
          </cell>
          <cell r="BB1140" t="str">
            <v>On-Time/Early</v>
          </cell>
          <cell r="BC1140" t="str">
            <v>On-Time/Early</v>
          </cell>
          <cell r="BD1140" t="str">
            <v>FOB</v>
          </cell>
          <cell r="BE1140" t="str">
            <v>LONG BEACH</v>
          </cell>
          <cell r="BF1140" t="str">
            <v>INDIA</v>
          </cell>
          <cell r="BI1140">
            <v>2010</v>
          </cell>
          <cell r="BJ1140">
            <v>41368</v>
          </cell>
          <cell r="BK1140">
            <v>41375</v>
          </cell>
          <cell r="BL1140">
            <v>41380</v>
          </cell>
          <cell r="BM1140">
            <v>41389</v>
          </cell>
          <cell r="BN1140">
            <v>41639</v>
          </cell>
          <cell r="BO1140">
            <v>41646</v>
          </cell>
          <cell r="BP1140" t="str">
            <v>X</v>
          </cell>
          <cell r="BQ1140" t="str">
            <v>X</v>
          </cell>
          <cell r="BR1140">
            <v>41403</v>
          </cell>
          <cell r="BS1140">
            <v>41410</v>
          </cell>
          <cell r="BT1140">
            <v>0</v>
          </cell>
          <cell r="BU1140">
            <v>41667</v>
          </cell>
          <cell r="BV1140">
            <v>150</v>
          </cell>
          <cell r="BZ1140">
            <v>41422</v>
          </cell>
          <cell r="CA1140">
            <v>41415</v>
          </cell>
          <cell r="CC1140">
            <v>1</v>
          </cell>
        </row>
        <row r="1141">
          <cell r="B1141" t="str">
            <v>C2328492-01</v>
          </cell>
          <cell r="C1141" t="str">
            <v>West Texas Gas</v>
          </cell>
          <cell r="D1141" t="str">
            <v>Wareham</v>
          </cell>
          <cell r="E1141">
            <v>0</v>
          </cell>
          <cell r="F1141" t="str">
            <v>Miller</v>
          </cell>
          <cell r="G1141" t="str">
            <v>-</v>
          </cell>
          <cell r="H1141" t="str">
            <v>Kursten</v>
          </cell>
          <cell r="I1141" t="str">
            <v>SR09092013</v>
          </cell>
          <cell r="J1141">
            <v>1</v>
          </cell>
          <cell r="K1141" t="str">
            <v>SC12310A</v>
          </cell>
          <cell r="M1141">
            <v>1</v>
          </cell>
          <cell r="N1141" t="str">
            <v>LMV801</v>
          </cell>
          <cell r="O1141">
            <v>111167</v>
          </cell>
          <cell r="P1141" t="str">
            <v>-</v>
          </cell>
          <cell r="Q1141" t="str">
            <v>FLT</v>
          </cell>
          <cell r="R1141" t="str">
            <v>CA</v>
          </cell>
          <cell r="S1141" t="str">
            <v>N</v>
          </cell>
          <cell r="T1141" t="str">
            <v>N</v>
          </cell>
          <cell r="U1141">
            <v>41527</v>
          </cell>
          <cell r="V1141">
            <v>41527</v>
          </cell>
          <cell r="W1141">
            <v>41597</v>
          </cell>
          <cell r="X1141">
            <v>41597</v>
          </cell>
          <cell r="Y1141">
            <v>41521</v>
          </cell>
          <cell r="Z1141">
            <v>41534</v>
          </cell>
          <cell r="AA1141">
            <v>41534</v>
          </cell>
          <cell r="AB1141">
            <v>41541</v>
          </cell>
          <cell r="AC1141">
            <v>41485</v>
          </cell>
          <cell r="AD1141">
            <v>41499</v>
          </cell>
          <cell r="AE1141">
            <v>41533</v>
          </cell>
          <cell r="AF1141">
            <v>41537</v>
          </cell>
          <cell r="AH1141">
            <v>41567</v>
          </cell>
          <cell r="AI1141" t="str">
            <v>-</v>
          </cell>
          <cell r="AJ1141">
            <v>9</v>
          </cell>
          <cell r="AK1141">
            <v>10</v>
          </cell>
          <cell r="AL1141">
            <v>41521</v>
          </cell>
          <cell r="AM1141" t="str">
            <v>-</v>
          </cell>
          <cell r="AN1141" t="str">
            <v>-</v>
          </cell>
          <cell r="AO1141" t="str">
            <v>-</v>
          </cell>
          <cell r="AP1141" t="str">
            <v>-</v>
          </cell>
          <cell r="AQ1141">
            <v>0</v>
          </cell>
          <cell r="AR1141">
            <v>41535</v>
          </cell>
          <cell r="AS1141">
            <v>41535</v>
          </cell>
          <cell r="AT1141" t="str">
            <v>Boening</v>
          </cell>
          <cell r="AU1141" t="str">
            <v>Boening</v>
          </cell>
          <cell r="AV1141" t="str">
            <v>-</v>
          </cell>
          <cell r="AW1141" t="str">
            <v>-</v>
          </cell>
          <cell r="AX1141">
            <v>41540</v>
          </cell>
          <cell r="AY1141">
            <v>41575</v>
          </cell>
          <cell r="AZ1141">
            <v>48</v>
          </cell>
          <cell r="BA1141" t="e">
            <v>#VALUE!</v>
          </cell>
          <cell r="BB1141" t="str">
            <v>Late</v>
          </cell>
          <cell r="BC1141" t="str">
            <v/>
          </cell>
          <cell r="BD1141" t="str">
            <v>FCA</v>
          </cell>
          <cell r="BE1141" t="str">
            <v>ARVADA</v>
          </cell>
          <cell r="BF1141" t="str">
            <v>USA</v>
          </cell>
          <cell r="BH1141" t="str">
            <v>DI</v>
          </cell>
          <cell r="BI1141">
            <v>2010</v>
          </cell>
          <cell r="BJ1141">
            <v>41534</v>
          </cell>
          <cell r="BK1141">
            <v>41541</v>
          </cell>
          <cell r="BL1141">
            <v>41548</v>
          </cell>
          <cell r="BM1141">
            <v>41555</v>
          </cell>
          <cell r="BN1141">
            <v>41611</v>
          </cell>
          <cell r="BO1141">
            <v>41618</v>
          </cell>
          <cell r="BP1141" t="str">
            <v>-</v>
          </cell>
          <cell r="BQ1141" t="str">
            <v>-</v>
          </cell>
          <cell r="BR1141">
            <v>41536</v>
          </cell>
          <cell r="BS1141" t="str">
            <v>-</v>
          </cell>
          <cell r="BT1141" t="str">
            <v>-</v>
          </cell>
          <cell r="BU1141">
            <v>41577</v>
          </cell>
          <cell r="BV1141">
            <v>41577</v>
          </cell>
          <cell r="BZ1141" t="str">
            <v>-</v>
          </cell>
          <cell r="CA1141" t="str">
            <v>-</v>
          </cell>
          <cell r="CB1141" t="str">
            <v>X</v>
          </cell>
          <cell r="CC1141">
            <v>1</v>
          </cell>
        </row>
        <row r="1142">
          <cell r="B1142" t="str">
            <v>C2321807-01</v>
          </cell>
          <cell r="C1142" t="str">
            <v>Formosa Hydrocarbons Co (Bare unit/ Duplicate)</v>
          </cell>
          <cell r="D1142" t="str">
            <v>Wareham</v>
          </cell>
          <cell r="E1142">
            <v>0</v>
          </cell>
          <cell r="F1142" t="str">
            <v>Miller</v>
          </cell>
          <cell r="G1142" t="str">
            <v>-</v>
          </cell>
          <cell r="H1142" t="str">
            <v>Kursten</v>
          </cell>
          <cell r="I1142" t="str">
            <v>MSUC4U3000M31M31</v>
          </cell>
          <cell r="J1142" t="str">
            <v>CM-11.05</v>
          </cell>
          <cell r="K1142" t="str">
            <v>SC12359</v>
          </cell>
          <cell r="M1142">
            <v>1</v>
          </cell>
          <cell r="N1142" t="str">
            <v>LMC311F</v>
          </cell>
          <cell r="O1142">
            <v>115011</v>
          </cell>
          <cell r="P1142" t="str">
            <v>-</v>
          </cell>
          <cell r="Q1142" t="str">
            <v>FLT</v>
          </cell>
          <cell r="R1142" t="str">
            <v>CA</v>
          </cell>
          <cell r="S1142" t="str">
            <v>N</v>
          </cell>
          <cell r="T1142" t="str">
            <v>N</v>
          </cell>
          <cell r="U1142">
            <v>41507</v>
          </cell>
          <cell r="V1142">
            <v>41508</v>
          </cell>
          <cell r="W1142">
            <v>41598</v>
          </cell>
          <cell r="X1142">
            <v>41598</v>
          </cell>
          <cell r="Y1142">
            <v>41507</v>
          </cell>
          <cell r="Z1142">
            <v>41515</v>
          </cell>
          <cell r="AA1142">
            <v>41515</v>
          </cell>
          <cell r="AB1142">
            <v>41522</v>
          </cell>
          <cell r="AC1142">
            <v>41486</v>
          </cell>
          <cell r="AD1142">
            <v>41500</v>
          </cell>
          <cell r="AE1142">
            <v>41534</v>
          </cell>
          <cell r="AF1142">
            <v>41538</v>
          </cell>
          <cell r="AH1142">
            <v>41568</v>
          </cell>
          <cell r="AI1142" t="str">
            <v>-</v>
          </cell>
          <cell r="AJ1142">
            <v>22</v>
          </cell>
          <cell r="AK1142">
            <v>12.857142857142858</v>
          </cell>
          <cell r="AL1142">
            <v>41507</v>
          </cell>
          <cell r="AM1142" t="str">
            <v>-</v>
          </cell>
          <cell r="AN1142" t="str">
            <v>-</v>
          </cell>
          <cell r="AO1142" t="str">
            <v>-</v>
          </cell>
          <cell r="AP1142" t="str">
            <v>-</v>
          </cell>
          <cell r="AQ1142">
            <v>0</v>
          </cell>
          <cell r="AR1142" t="str">
            <v>-</v>
          </cell>
          <cell r="AS1142" t="str">
            <v>-</v>
          </cell>
          <cell r="AT1142" t="str">
            <v>-</v>
          </cell>
          <cell r="AU1142" t="str">
            <v>-</v>
          </cell>
          <cell r="AV1142">
            <v>41543</v>
          </cell>
          <cell r="AW1142" t="str">
            <v>-</v>
          </cell>
          <cell r="AX1142">
            <v>41544</v>
          </cell>
          <cell r="AY1142">
            <v>41578</v>
          </cell>
          <cell r="AZ1142">
            <v>70</v>
          </cell>
          <cell r="BA1142">
            <v>26</v>
          </cell>
          <cell r="BB1142" t="str">
            <v>Late</v>
          </cell>
          <cell r="BC1142" t="str">
            <v/>
          </cell>
          <cell r="BD1142" t="str">
            <v>FCA</v>
          </cell>
          <cell r="BE1142" t="str">
            <v>Arvada</v>
          </cell>
          <cell r="BF1142" t="str">
            <v>USA</v>
          </cell>
          <cell r="BH1142" t="str">
            <v>DJ</v>
          </cell>
          <cell r="BI1142">
            <v>2010</v>
          </cell>
          <cell r="BJ1142">
            <v>41515</v>
          </cell>
          <cell r="BK1142">
            <v>41522</v>
          </cell>
          <cell r="BL1142">
            <v>41529</v>
          </cell>
          <cell r="BM1142">
            <v>41536</v>
          </cell>
          <cell r="BN1142">
            <v>41612</v>
          </cell>
          <cell r="BO1142">
            <v>41619</v>
          </cell>
          <cell r="BP1142" t="str">
            <v>-</v>
          </cell>
          <cell r="BQ1142" t="str">
            <v>-</v>
          </cell>
          <cell r="BR1142">
            <v>41544</v>
          </cell>
          <cell r="BS1142" t="str">
            <v>-</v>
          </cell>
          <cell r="BT1142" t="str">
            <v>-</v>
          </cell>
          <cell r="BU1142">
            <v>41584</v>
          </cell>
          <cell r="BV1142">
            <v>41584</v>
          </cell>
          <cell r="BZ1142" t="str">
            <v>-</v>
          </cell>
          <cell r="CA1142" t="str">
            <v>-</v>
          </cell>
          <cell r="CB1142" t="str">
            <v>X</v>
          </cell>
          <cell r="CC1142">
            <v>1</v>
          </cell>
        </row>
        <row r="1143">
          <cell r="B1143" t="str">
            <v>A2168148-01-04</v>
          </cell>
          <cell r="C1143" t="str">
            <v>Reliance</v>
          </cell>
          <cell r="D1143" t="str">
            <v>Kennedy</v>
          </cell>
          <cell r="E1143">
            <v>0</v>
          </cell>
          <cell r="F1143" t="str">
            <v>Boles</v>
          </cell>
          <cell r="H1143" t="str">
            <v>Shara</v>
          </cell>
          <cell r="I1143" t="str">
            <v>PTA5/MX8/7395150</v>
          </cell>
          <cell r="J1143">
            <v>0</v>
          </cell>
          <cell r="K1143">
            <v>0</v>
          </cell>
          <cell r="L1143" t="str">
            <v>Hepler</v>
          </cell>
          <cell r="M1143">
            <v>4</v>
          </cell>
          <cell r="N1143" t="str">
            <v>LMV311</v>
          </cell>
          <cell r="O1143">
            <v>1043249</v>
          </cell>
          <cell r="P1143" t="str">
            <v>PP</v>
          </cell>
          <cell r="Q1143" t="str">
            <v>CPX</v>
          </cell>
          <cell r="R1143" t="str">
            <v>PE</v>
          </cell>
          <cell r="S1143" t="str">
            <v>Y</v>
          </cell>
          <cell r="T1143" t="str">
            <v>N</v>
          </cell>
          <cell r="V1143">
            <v>41115</v>
          </cell>
          <cell r="W1143">
            <v>41481</v>
          </cell>
          <cell r="X1143">
            <v>41628</v>
          </cell>
          <cell r="Y1143">
            <v>0</v>
          </cell>
          <cell r="Z1143">
            <v>41122</v>
          </cell>
          <cell r="AA1143">
            <v>41122</v>
          </cell>
          <cell r="AB1143">
            <v>41122</v>
          </cell>
          <cell r="AC1143">
            <v>41502</v>
          </cell>
          <cell r="AD1143">
            <v>41516</v>
          </cell>
          <cell r="AE1143">
            <v>41534</v>
          </cell>
          <cell r="AF1143">
            <v>41539</v>
          </cell>
          <cell r="AH1143">
            <v>41598</v>
          </cell>
          <cell r="AI1143" t="str">
            <v>-</v>
          </cell>
          <cell r="AJ1143">
            <v>303</v>
          </cell>
          <cell r="AK1143">
            <v>73.285714285714292</v>
          </cell>
          <cell r="AL1143">
            <v>41115</v>
          </cell>
          <cell r="AM1143" t="str">
            <v>-</v>
          </cell>
          <cell r="AN1143" t="str">
            <v>-</v>
          </cell>
          <cell r="AO1143">
            <v>41116</v>
          </cell>
          <cell r="AP1143">
            <v>41208</v>
          </cell>
          <cell r="AQ1143">
            <v>41248</v>
          </cell>
          <cell r="AR1143">
            <v>41443</v>
          </cell>
          <cell r="AS1143">
            <v>0</v>
          </cell>
          <cell r="AT1143" t="str">
            <v>Parks</v>
          </cell>
          <cell r="AV1143">
            <v>41446</v>
          </cell>
          <cell r="AX1143">
            <v>41467</v>
          </cell>
          <cell r="AY1143">
            <v>41631</v>
          </cell>
          <cell r="AZ1143">
            <v>516</v>
          </cell>
          <cell r="BA1143">
            <v>238</v>
          </cell>
          <cell r="BB1143" t="str">
            <v>On-Time/Early</v>
          </cell>
          <cell r="BC1143" t="str">
            <v>On-Time/Early</v>
          </cell>
          <cell r="BD1143" t="str">
            <v>FOB</v>
          </cell>
          <cell r="BE1143" t="str">
            <v>Arvada</v>
          </cell>
          <cell r="BF1143" t="str">
            <v>India</v>
          </cell>
          <cell r="BH1143" t="str">
            <v>SI</v>
          </cell>
          <cell r="BJ1143">
            <v>41122</v>
          </cell>
          <cell r="BK1143">
            <v>41129</v>
          </cell>
          <cell r="BL1143">
            <v>41138</v>
          </cell>
          <cell r="BM1143">
            <v>41143</v>
          </cell>
          <cell r="BN1143">
            <v>41642</v>
          </cell>
          <cell r="BO1143">
            <v>41649</v>
          </cell>
          <cell r="BP1143" t="str">
            <v>X</v>
          </cell>
          <cell r="BQ1143" t="str">
            <v>X</v>
          </cell>
          <cell r="BR1143" t="str">
            <v>X</v>
          </cell>
          <cell r="BS1143" t="str">
            <v>X</v>
          </cell>
          <cell r="BT1143">
            <v>0</v>
          </cell>
          <cell r="BU1143">
            <v>154</v>
          </cell>
          <cell r="BV1143">
            <v>147</v>
          </cell>
          <cell r="BZ1143">
            <v>0</v>
          </cell>
          <cell r="CA1143">
            <v>0</v>
          </cell>
          <cell r="CC1143">
            <v>0.8</v>
          </cell>
          <cell r="CD1143" t="str">
            <v>FD index sent for approval</v>
          </cell>
        </row>
        <row r="1144">
          <cell r="B1144" t="str">
            <v>A2317716-01</v>
          </cell>
          <cell r="C1144" t="str">
            <v>Phillips 66 Co</v>
          </cell>
          <cell r="D1144" t="str">
            <v>Kennedy</v>
          </cell>
          <cell r="E1144">
            <v>0</v>
          </cell>
          <cell r="F1144" t="str">
            <v>Miller</v>
          </cell>
          <cell r="G1144" t="str">
            <v>-</v>
          </cell>
          <cell r="H1144" t="str">
            <v>Kursten</v>
          </cell>
          <cell r="I1144" t="str">
            <v>4518655171</v>
          </cell>
          <cell r="J1144">
            <v>0</v>
          </cell>
          <cell r="K1144" t="str">
            <v>120938-4</v>
          </cell>
          <cell r="M1144">
            <v>1</v>
          </cell>
          <cell r="N1144" t="str">
            <v>LMV801</v>
          </cell>
          <cell r="O1144">
            <v>18646</v>
          </cell>
          <cell r="P1144" t="str">
            <v>-</v>
          </cell>
          <cell r="Q1144" t="str">
            <v>FLT</v>
          </cell>
          <cell r="R1144" t="str">
            <v>PB</v>
          </cell>
          <cell r="S1144" t="str">
            <v>N</v>
          </cell>
          <cell r="T1144" t="str">
            <v>N</v>
          </cell>
          <cell r="U1144">
            <v>41499</v>
          </cell>
          <cell r="V1144">
            <v>41499</v>
          </cell>
          <cell r="W1144">
            <v>41592</v>
          </cell>
          <cell r="X1144">
            <v>41592</v>
          </cell>
          <cell r="Y1144">
            <v>41499</v>
          </cell>
          <cell r="Z1144">
            <v>41506</v>
          </cell>
          <cell r="AA1144">
            <v>41506</v>
          </cell>
          <cell r="AB1144">
            <v>41506</v>
          </cell>
          <cell r="AC1144">
            <v>41480</v>
          </cell>
          <cell r="AD1144">
            <v>41494</v>
          </cell>
          <cell r="AE1144">
            <v>41537</v>
          </cell>
          <cell r="AF1144">
            <v>41540</v>
          </cell>
          <cell r="AH1144">
            <v>41562</v>
          </cell>
          <cell r="AI1144" t="str">
            <v>-</v>
          </cell>
          <cell r="AJ1144">
            <v>30</v>
          </cell>
          <cell r="AK1144">
            <v>13.285714285714286</v>
          </cell>
          <cell r="AL1144">
            <v>41499</v>
          </cell>
          <cell r="AM1144">
            <v>41515</v>
          </cell>
          <cell r="AN1144" t="str">
            <v>-</v>
          </cell>
          <cell r="AO1144">
            <v>41516</v>
          </cell>
          <cell r="AP1144">
            <v>41499</v>
          </cell>
          <cell r="AR1144">
            <v>41522</v>
          </cell>
          <cell r="AS1144">
            <v>41527</v>
          </cell>
          <cell r="AT1144" t="str">
            <v>Wareham</v>
          </cell>
          <cell r="AU1144" t="str">
            <v>Wareham</v>
          </cell>
          <cell r="AV1144">
            <v>41527</v>
          </cell>
          <cell r="AX1144">
            <v>41527</v>
          </cell>
          <cell r="AY1144">
            <v>41571</v>
          </cell>
          <cell r="AZ1144">
            <v>72</v>
          </cell>
          <cell r="BA1144">
            <v>21</v>
          </cell>
          <cell r="BB1144" t="str">
            <v>On-Time/Early</v>
          </cell>
          <cell r="BC1144" t="str">
            <v/>
          </cell>
          <cell r="BD1144" t="str">
            <v>EXW</v>
          </cell>
          <cell r="BE1144" t="str">
            <v>ARVADA</v>
          </cell>
          <cell r="BF1144" t="str">
            <v>USA</v>
          </cell>
          <cell r="BH1144" t="str">
            <v>DK</v>
          </cell>
          <cell r="BI1144">
            <v>2010</v>
          </cell>
          <cell r="BJ1144">
            <v>41506</v>
          </cell>
          <cell r="BK1144">
            <v>41513</v>
          </cell>
          <cell r="BL1144">
            <v>41515</v>
          </cell>
          <cell r="BM1144">
            <v>41527</v>
          </cell>
          <cell r="BN1144">
            <v>41606</v>
          </cell>
          <cell r="BO1144">
            <v>41613</v>
          </cell>
          <cell r="BP1144" t="str">
            <v>-</v>
          </cell>
          <cell r="BQ1144" t="str">
            <v>-</v>
          </cell>
          <cell r="BR1144" t="str">
            <v>-</v>
          </cell>
          <cell r="BS1144" t="str">
            <v>-</v>
          </cell>
          <cell r="BT1144" t="str">
            <v>-</v>
          </cell>
          <cell r="BU1144">
            <v>41583</v>
          </cell>
          <cell r="BV1144">
            <v>41583</v>
          </cell>
          <cell r="BZ1144" t="str">
            <v>-</v>
          </cell>
          <cell r="CA1144" t="str">
            <v>-</v>
          </cell>
          <cell r="CB1144" t="str">
            <v>X</v>
          </cell>
          <cell r="CC1144">
            <v>1</v>
          </cell>
        </row>
        <row r="1145">
          <cell r="B1145" t="str">
            <v>C2277384-01</v>
          </cell>
          <cell r="C1145" t="str">
            <v>Whiting Oil &amp; Gas</v>
          </cell>
          <cell r="D1145" t="str">
            <v>Mckechnie</v>
          </cell>
          <cell r="E1145">
            <v>0</v>
          </cell>
          <cell r="F1145" t="str">
            <v>Rossmiller</v>
          </cell>
          <cell r="H1145" t="str">
            <v>Kursten</v>
          </cell>
          <cell r="I1145" t="str">
            <v>RMS 13010</v>
          </cell>
          <cell r="J1145" t="str">
            <v>NA</v>
          </cell>
          <cell r="K1145" t="str">
            <v>SC13117</v>
          </cell>
          <cell r="M1145">
            <v>1</v>
          </cell>
          <cell r="N1145" t="str">
            <v>LMC317</v>
          </cell>
          <cell r="O1145">
            <v>178869</v>
          </cell>
          <cell r="P1145" t="str">
            <v>-</v>
          </cell>
          <cell r="Q1145" t="str">
            <v>FLT</v>
          </cell>
          <cell r="R1145" t="str">
            <v>CA</v>
          </cell>
          <cell r="S1145" t="str">
            <v>N</v>
          </cell>
          <cell r="T1145" t="str">
            <v>N</v>
          </cell>
          <cell r="U1145">
            <v>41400</v>
          </cell>
          <cell r="V1145">
            <v>41400</v>
          </cell>
          <cell r="W1145">
            <v>41600</v>
          </cell>
          <cell r="X1145">
            <v>41600</v>
          </cell>
          <cell r="Y1145">
            <v>41400</v>
          </cell>
          <cell r="Z1145">
            <v>41407</v>
          </cell>
          <cell r="AA1145">
            <v>41407</v>
          </cell>
          <cell r="AB1145">
            <v>41414</v>
          </cell>
          <cell r="AC1145">
            <v>41488</v>
          </cell>
          <cell r="AD1145">
            <v>41502</v>
          </cell>
          <cell r="AE1145">
            <v>41536</v>
          </cell>
          <cell r="AF1145">
            <v>41540</v>
          </cell>
          <cell r="AH1145">
            <v>41570</v>
          </cell>
          <cell r="AI1145" t="str">
            <v>-</v>
          </cell>
          <cell r="AJ1145">
            <v>101</v>
          </cell>
          <cell r="AK1145">
            <v>28.571428571428573</v>
          </cell>
          <cell r="AL1145">
            <v>41400</v>
          </cell>
          <cell r="AM1145">
            <v>41439</v>
          </cell>
          <cell r="AN1145" t="str">
            <v>-</v>
          </cell>
          <cell r="AO1145">
            <v>41439</v>
          </cell>
          <cell r="AP1145">
            <v>41443</v>
          </cell>
          <cell r="AQ1145">
            <v>41450</v>
          </cell>
          <cell r="AR1145">
            <v>41495</v>
          </cell>
          <cell r="AS1145">
            <v>41506</v>
          </cell>
          <cell r="AT1145" t="str">
            <v>Boening</v>
          </cell>
          <cell r="AU1145" t="str">
            <v>Parsell</v>
          </cell>
          <cell r="AV1145">
            <v>41509</v>
          </cell>
          <cell r="AW1145" t="str">
            <v>-</v>
          </cell>
          <cell r="AX1145">
            <v>41515</v>
          </cell>
          <cell r="AY1145">
            <v>41604</v>
          </cell>
          <cell r="AZ1145">
            <v>204</v>
          </cell>
          <cell r="BA1145">
            <v>80</v>
          </cell>
          <cell r="BB1145" t="str">
            <v>On-Time/Early</v>
          </cell>
          <cell r="BC1145" t="str">
            <v>On-Time/Early</v>
          </cell>
          <cell r="BD1145" t="str">
            <v>FCA</v>
          </cell>
          <cell r="BE1145" t="str">
            <v>Arvada</v>
          </cell>
          <cell r="BF1145" t="str">
            <v>USA</v>
          </cell>
          <cell r="BH1145" t="str">
            <v>DI</v>
          </cell>
          <cell r="BI1145">
            <v>2010</v>
          </cell>
          <cell r="BJ1145">
            <v>41407</v>
          </cell>
          <cell r="BK1145">
            <v>41414</v>
          </cell>
          <cell r="BL1145">
            <v>41421</v>
          </cell>
          <cell r="BM1145">
            <v>41428</v>
          </cell>
          <cell r="BN1145">
            <v>41614</v>
          </cell>
          <cell r="BO1145">
            <v>41621</v>
          </cell>
          <cell r="BP1145" t="str">
            <v>-</v>
          </cell>
          <cell r="BQ1145" t="str">
            <v>-</v>
          </cell>
          <cell r="BR1145">
            <v>41451</v>
          </cell>
          <cell r="BS1145" t="str">
            <v>-</v>
          </cell>
          <cell r="BT1145" t="str">
            <v>-</v>
          </cell>
          <cell r="BU1145">
            <v>41617</v>
          </cell>
          <cell r="BV1145">
            <v>41617</v>
          </cell>
          <cell r="BZ1145" t="str">
            <v>-</v>
          </cell>
          <cell r="CA1145" t="str">
            <v>-</v>
          </cell>
          <cell r="CB1145" t="str">
            <v>X</v>
          </cell>
          <cell r="CC1145">
            <v>1</v>
          </cell>
        </row>
        <row r="1146">
          <cell r="B1146" t="str">
            <v>A2294154-01</v>
          </cell>
          <cell r="C1146" t="str">
            <v>Sigma International / BASF</v>
          </cell>
          <cell r="D1146" t="str">
            <v>Elkins</v>
          </cell>
          <cell r="E1146">
            <v>0</v>
          </cell>
          <cell r="F1146" t="str">
            <v>Boles</v>
          </cell>
          <cell r="G1146" t="str">
            <v>-</v>
          </cell>
          <cell r="H1146" t="str">
            <v>Heidi</v>
          </cell>
          <cell r="I1146" t="str">
            <v>DL-20130529-BSF</v>
          </cell>
          <cell r="J1146" t="str">
            <v>P15A</v>
          </cell>
          <cell r="K1146" t="str">
            <v>116012-5</v>
          </cell>
          <cell r="M1146">
            <v>1</v>
          </cell>
          <cell r="N1146" t="str">
            <v>LMV311</v>
          </cell>
          <cell r="O1146">
            <v>113760</v>
          </cell>
          <cell r="P1146" t="str">
            <v>PP</v>
          </cell>
          <cell r="Q1146" t="str">
            <v>MCPX</v>
          </cell>
          <cell r="R1146" t="str">
            <v>PC</v>
          </cell>
          <cell r="S1146" t="str">
            <v>N</v>
          </cell>
          <cell r="T1146" t="str">
            <v>N</v>
          </cell>
          <cell r="U1146">
            <v>41442</v>
          </cell>
          <cell r="V1146">
            <v>41442</v>
          </cell>
          <cell r="W1146">
            <v>41657</v>
          </cell>
          <cell r="X1146">
            <v>41600</v>
          </cell>
          <cell r="Y1146">
            <v>41442</v>
          </cell>
          <cell r="Z1146">
            <v>41449</v>
          </cell>
          <cell r="AA1146">
            <v>41449</v>
          </cell>
          <cell r="AB1146">
            <v>41449</v>
          </cell>
          <cell r="AC1146">
            <v>41488</v>
          </cell>
          <cell r="AD1146">
            <v>41502</v>
          </cell>
          <cell r="AE1146">
            <v>41538</v>
          </cell>
          <cell r="AF1146">
            <v>41541</v>
          </cell>
          <cell r="AH1146">
            <v>41570</v>
          </cell>
          <cell r="AI1146" t="str">
            <v>-</v>
          </cell>
          <cell r="AJ1146">
            <v>72</v>
          </cell>
          <cell r="AK1146">
            <v>22.571428571428573</v>
          </cell>
          <cell r="AL1146">
            <v>41442</v>
          </cell>
          <cell r="AM1146">
            <v>41458</v>
          </cell>
          <cell r="AN1146">
            <v>41458</v>
          </cell>
          <cell r="AO1146">
            <v>41464</v>
          </cell>
          <cell r="AP1146">
            <v>41442</v>
          </cell>
          <cell r="AQ1146">
            <v>41493</v>
          </cell>
          <cell r="AR1146">
            <v>41523</v>
          </cell>
          <cell r="AT1146" t="str">
            <v>Parks</v>
          </cell>
          <cell r="AU1146" t="str">
            <v>Burks</v>
          </cell>
          <cell r="AW1146" t="str">
            <v>-</v>
          </cell>
          <cell r="AX1146">
            <v>41530</v>
          </cell>
          <cell r="AY1146">
            <v>41603</v>
          </cell>
          <cell r="BA1146" t="str">
            <v/>
          </cell>
          <cell r="BB1146" t="str">
            <v/>
          </cell>
          <cell r="BC1146" t="str">
            <v>On-Time/Early</v>
          </cell>
          <cell r="BD1146" t="str">
            <v>FOB</v>
          </cell>
          <cell r="BE1146" t="str">
            <v>LONG BEACH</v>
          </cell>
          <cell r="BF1146" t="str">
            <v>CHINA</v>
          </cell>
          <cell r="BH1146" t="str">
            <v>OD</v>
          </cell>
          <cell r="BI1146">
            <v>2010</v>
          </cell>
          <cell r="BJ1146">
            <v>41449</v>
          </cell>
          <cell r="BK1146">
            <v>41456</v>
          </cell>
          <cell r="BL1146">
            <v>41465</v>
          </cell>
          <cell r="BM1146">
            <v>41470</v>
          </cell>
          <cell r="BN1146">
            <v>41628</v>
          </cell>
          <cell r="BO1146">
            <v>41635</v>
          </cell>
          <cell r="BP1146">
            <v>41452</v>
          </cell>
          <cell r="BQ1146">
            <v>41452</v>
          </cell>
          <cell r="BR1146">
            <v>41486</v>
          </cell>
          <cell r="BS1146">
            <v>41486</v>
          </cell>
          <cell r="BT1146" t="str">
            <v>X</v>
          </cell>
          <cell r="BU1146">
            <v>41618</v>
          </cell>
          <cell r="BV1146">
            <v>41618</v>
          </cell>
          <cell r="BZ1146">
            <v>41488</v>
          </cell>
          <cell r="CA1146">
            <v>41488</v>
          </cell>
          <cell r="CB1146" t="str">
            <v>X</v>
          </cell>
          <cell r="CC1146">
            <v>1</v>
          </cell>
          <cell r="CD1146">
            <v>0</v>
          </cell>
        </row>
        <row r="1147">
          <cell r="B1147" t="str">
            <v>A2316041-01</v>
          </cell>
          <cell r="C1147" t="str">
            <v>Momentive Speciality Chemicals</v>
          </cell>
          <cell r="D1147" t="str">
            <v>Kennedy</v>
          </cell>
          <cell r="E1147">
            <v>0</v>
          </cell>
          <cell r="F1147" t="str">
            <v>Miller</v>
          </cell>
          <cell r="G1147" t="str">
            <v>-</v>
          </cell>
          <cell r="H1147" t="str">
            <v>Kursten</v>
          </cell>
          <cell r="I1147" t="str">
            <v>4501614816</v>
          </cell>
          <cell r="J1147">
            <v>0</v>
          </cell>
          <cell r="K1147" t="str">
            <v>121350-1</v>
          </cell>
          <cell r="M1147">
            <v>1</v>
          </cell>
          <cell r="N1147" t="str">
            <v>LMV801</v>
          </cell>
          <cell r="O1147">
            <v>23899</v>
          </cell>
          <cell r="P1147" t="str">
            <v>-</v>
          </cell>
          <cell r="Q1147" t="str">
            <v>FLT</v>
          </cell>
          <cell r="R1147" t="str">
            <v>PA</v>
          </cell>
          <cell r="S1147" t="str">
            <v>N</v>
          </cell>
          <cell r="T1147" t="str">
            <v>N</v>
          </cell>
          <cell r="U1147">
            <v>41494</v>
          </cell>
          <cell r="V1147">
            <v>41495</v>
          </cell>
          <cell r="W1147">
            <v>41586</v>
          </cell>
          <cell r="X1147">
            <v>41586</v>
          </cell>
          <cell r="Y1147">
            <v>41494</v>
          </cell>
          <cell r="Z1147">
            <v>41502</v>
          </cell>
          <cell r="AA1147">
            <v>41502</v>
          </cell>
          <cell r="AB1147">
            <v>41502</v>
          </cell>
          <cell r="AC1147">
            <v>41474</v>
          </cell>
          <cell r="AD1147">
            <v>41488</v>
          </cell>
          <cell r="AE1147">
            <v>41538</v>
          </cell>
          <cell r="AF1147">
            <v>41541</v>
          </cell>
          <cell r="AH1147">
            <v>41556</v>
          </cell>
          <cell r="AI1147" t="str">
            <v>-</v>
          </cell>
          <cell r="AJ1147">
            <v>33</v>
          </cell>
          <cell r="AK1147">
            <v>13</v>
          </cell>
          <cell r="AL1147">
            <v>41494</v>
          </cell>
          <cell r="AM1147">
            <v>41520</v>
          </cell>
          <cell r="AN1147" t="str">
            <v>-</v>
          </cell>
          <cell r="AO1147">
            <v>41534</v>
          </cell>
          <cell r="AP1147">
            <v>41520</v>
          </cell>
          <cell r="AQ1147">
            <v>0</v>
          </cell>
          <cell r="AR1147">
            <v>41542</v>
          </cell>
          <cell r="AS1147">
            <v>41544</v>
          </cell>
          <cell r="AT1147" t="str">
            <v>Kampman</v>
          </cell>
          <cell r="AU1147" t="str">
            <v>Kampman</v>
          </cell>
          <cell r="AV1147">
            <v>41544</v>
          </cell>
          <cell r="AW1147" t="str">
            <v>-</v>
          </cell>
          <cell r="AX1147">
            <v>41544</v>
          </cell>
          <cell r="AY1147">
            <v>41571</v>
          </cell>
          <cell r="AZ1147">
            <v>76</v>
          </cell>
          <cell r="BA1147">
            <v>36</v>
          </cell>
          <cell r="BB1147" t="str">
            <v>Late</v>
          </cell>
          <cell r="BC1147" t="str">
            <v/>
          </cell>
          <cell r="BD1147" t="str">
            <v>FCA</v>
          </cell>
          <cell r="BE1147" t="str">
            <v>Arvada</v>
          </cell>
          <cell r="BF1147" t="str">
            <v>USA</v>
          </cell>
          <cell r="BH1147" t="str">
            <v>DK</v>
          </cell>
          <cell r="BI1147">
            <v>2010</v>
          </cell>
          <cell r="BJ1147">
            <v>41502</v>
          </cell>
          <cell r="BK1147">
            <v>41509</v>
          </cell>
          <cell r="BL1147">
            <v>41509</v>
          </cell>
          <cell r="BM1147">
            <v>41523</v>
          </cell>
          <cell r="BN1147">
            <v>41600</v>
          </cell>
          <cell r="BO1147">
            <v>41607</v>
          </cell>
          <cell r="BP1147" t="str">
            <v>-</v>
          </cell>
          <cell r="BQ1147" t="str">
            <v>-</v>
          </cell>
          <cell r="BR1147">
            <v>41544</v>
          </cell>
          <cell r="BS1147" t="str">
            <v>-</v>
          </cell>
          <cell r="BT1147" t="str">
            <v>-</v>
          </cell>
          <cell r="BU1147">
            <v>41582</v>
          </cell>
          <cell r="BV1147">
            <v>41582</v>
          </cell>
          <cell r="BZ1147" t="str">
            <v>-</v>
          </cell>
          <cell r="CA1147" t="str">
            <v>-</v>
          </cell>
          <cell r="CB1147" t="str">
            <v>X</v>
          </cell>
          <cell r="CC1147">
            <v>1</v>
          </cell>
        </row>
        <row r="1148">
          <cell r="B1148" t="str">
            <v>A2332325-01-02</v>
          </cell>
          <cell r="C1148" t="str">
            <v>Cimarex Energy Co</v>
          </cell>
          <cell r="D1148" t="str">
            <v>Wareham</v>
          </cell>
          <cell r="E1148">
            <v>0</v>
          </cell>
          <cell r="F1148" t="str">
            <v>Miller</v>
          </cell>
          <cell r="G1148" t="str">
            <v>-</v>
          </cell>
          <cell r="H1148" t="str">
            <v>Kursten</v>
          </cell>
          <cell r="I1148" t="str">
            <v>0859-13</v>
          </cell>
          <cell r="J1148">
            <v>0</v>
          </cell>
          <cell r="K1148" t="str">
            <v>122432-1</v>
          </cell>
          <cell r="M1148">
            <v>2</v>
          </cell>
          <cell r="N1148" t="str">
            <v>LMV806</v>
          </cell>
          <cell r="O1148">
            <v>46606</v>
          </cell>
          <cell r="P1148" t="str">
            <v>-</v>
          </cell>
          <cell r="Q1148" t="str">
            <v>FLT</v>
          </cell>
          <cell r="R1148" t="str">
            <v>P6</v>
          </cell>
          <cell r="S1148" t="str">
            <v>N</v>
          </cell>
          <cell r="T1148" t="str">
            <v>Y</v>
          </cell>
          <cell r="U1148">
            <v>41535</v>
          </cell>
          <cell r="V1148">
            <v>41535</v>
          </cell>
          <cell r="W1148">
            <v>41577</v>
          </cell>
          <cell r="X1148">
            <v>41577</v>
          </cell>
          <cell r="Y1148">
            <v>41535</v>
          </cell>
          <cell r="Z1148">
            <v>41542</v>
          </cell>
          <cell r="AA1148">
            <v>41542</v>
          </cell>
          <cell r="AB1148">
            <v>41538</v>
          </cell>
          <cell r="AC1148">
            <v>41577</v>
          </cell>
          <cell r="AD1148">
            <v>41577</v>
          </cell>
          <cell r="AE1148">
            <v>41541.5</v>
          </cell>
          <cell r="AF1148">
            <v>41543</v>
          </cell>
          <cell r="AH1148">
            <v>41547</v>
          </cell>
          <cell r="AI1148" t="str">
            <v>-</v>
          </cell>
          <cell r="AJ1148">
            <v>7</v>
          </cell>
          <cell r="AK1148">
            <v>6</v>
          </cell>
          <cell r="AL1148">
            <v>41535</v>
          </cell>
          <cell r="AM1148">
            <v>41535</v>
          </cell>
          <cell r="AN1148">
            <v>41535</v>
          </cell>
          <cell r="AO1148">
            <v>41536</v>
          </cell>
          <cell r="AP1148" t="str">
            <v>-</v>
          </cell>
          <cell r="AQ1148">
            <v>0</v>
          </cell>
          <cell r="AR1148">
            <v>41537</v>
          </cell>
          <cell r="AS1148" t="str">
            <v>-</v>
          </cell>
          <cell r="AT1148" t="str">
            <v>-</v>
          </cell>
          <cell r="AU1148" t="str">
            <v>-</v>
          </cell>
          <cell r="AV1148" t="str">
            <v>-</v>
          </cell>
          <cell r="AW1148" t="str">
            <v>-</v>
          </cell>
          <cell r="AX1148">
            <v>41540</v>
          </cell>
          <cell r="AY1148">
            <v>41571</v>
          </cell>
          <cell r="AZ1148">
            <v>36</v>
          </cell>
          <cell r="BA1148" t="e">
            <v>#VALUE!</v>
          </cell>
          <cell r="BB1148" t="str">
            <v>Late</v>
          </cell>
          <cell r="BC1148" t="str">
            <v/>
          </cell>
          <cell r="BD1148" t="str">
            <v>FCA</v>
          </cell>
          <cell r="BE1148" t="str">
            <v>ARVADA</v>
          </cell>
          <cell r="BF1148" t="str">
            <v>USA</v>
          </cell>
          <cell r="BH1148" t="str">
            <v>DI</v>
          </cell>
          <cell r="BI1148">
            <v>2010</v>
          </cell>
          <cell r="BJ1148">
            <v>41542</v>
          </cell>
          <cell r="BK1148">
            <v>41549</v>
          </cell>
          <cell r="BL1148">
            <v>41540</v>
          </cell>
          <cell r="BM1148">
            <v>41563</v>
          </cell>
          <cell r="BN1148">
            <v>41591</v>
          </cell>
          <cell r="BO1148">
            <v>41598</v>
          </cell>
          <cell r="BP1148" t="str">
            <v>-</v>
          </cell>
          <cell r="BQ1148" t="str">
            <v>-</v>
          </cell>
          <cell r="BR1148" t="str">
            <v>-</v>
          </cell>
          <cell r="BS1148" t="str">
            <v>-</v>
          </cell>
          <cell r="BT1148" t="str">
            <v>-</v>
          </cell>
          <cell r="BU1148">
            <v>41584</v>
          </cell>
          <cell r="BV1148">
            <v>41584</v>
          </cell>
          <cell r="BZ1148" t="str">
            <v>-</v>
          </cell>
          <cell r="CA1148" t="str">
            <v>-</v>
          </cell>
          <cell r="CB1148" t="str">
            <v>X</v>
          </cell>
          <cell r="CC1148">
            <v>1</v>
          </cell>
        </row>
        <row r="1149">
          <cell r="B1149" t="str">
            <v>C2330555-01</v>
          </cell>
          <cell r="C1149" t="str">
            <v>S-CON/ Access Midstream</v>
          </cell>
          <cell r="D1149" t="str">
            <v>Boening</v>
          </cell>
          <cell r="E1149">
            <v>0</v>
          </cell>
          <cell r="F1149" t="str">
            <v>Miller</v>
          </cell>
          <cell r="G1149" t="str">
            <v>-</v>
          </cell>
          <cell r="H1149" t="str">
            <v>Kursten</v>
          </cell>
          <cell r="I1149" t="str">
            <v>2334-110-10012</v>
          </cell>
          <cell r="J1149" t="str">
            <v>2334-C-1451</v>
          </cell>
          <cell r="K1149" t="str">
            <v>SC12322</v>
          </cell>
          <cell r="M1149">
            <v>1</v>
          </cell>
          <cell r="N1149" t="str">
            <v>LMC311F</v>
          </cell>
          <cell r="O1149">
            <v>242637</v>
          </cell>
          <cell r="P1149" t="str">
            <v>-</v>
          </cell>
          <cell r="Q1149" t="str">
            <v>STD</v>
          </cell>
          <cell r="R1149" t="str">
            <v>CA+</v>
          </cell>
          <cell r="S1149" t="str">
            <v>Y</v>
          </cell>
          <cell r="T1149" t="str">
            <v>N</v>
          </cell>
          <cell r="U1149">
            <v>41529</v>
          </cell>
          <cell r="V1149">
            <v>41530</v>
          </cell>
          <cell r="W1149">
            <v>41638</v>
          </cell>
          <cell r="X1149">
            <v>41638</v>
          </cell>
          <cell r="Y1149">
            <v>41529</v>
          </cell>
          <cell r="Z1149">
            <v>41537</v>
          </cell>
          <cell r="AA1149">
            <v>41537</v>
          </cell>
          <cell r="AB1149">
            <v>41544</v>
          </cell>
          <cell r="AC1149">
            <v>41526</v>
          </cell>
          <cell r="AD1149">
            <v>41540</v>
          </cell>
          <cell r="AE1149">
            <v>41539</v>
          </cell>
          <cell r="AF1149">
            <v>41543</v>
          </cell>
          <cell r="AH1149">
            <v>41608</v>
          </cell>
          <cell r="AI1149" t="str">
            <v>-</v>
          </cell>
          <cell r="AJ1149">
            <v>10</v>
          </cell>
          <cell r="AK1149">
            <v>15.428571428571429</v>
          </cell>
          <cell r="AL1149">
            <v>41529</v>
          </cell>
          <cell r="AM1149">
            <v>41541</v>
          </cell>
          <cell r="AN1149" t="str">
            <v>-</v>
          </cell>
          <cell r="AO1149">
            <v>41541</v>
          </cell>
          <cell r="AP1149">
            <v>41561</v>
          </cell>
          <cell r="AQ1149">
            <v>41563</v>
          </cell>
          <cell r="AR1149">
            <v>41564</v>
          </cell>
          <cell r="AS1149">
            <v>41565</v>
          </cell>
          <cell r="AT1149" t="str">
            <v>-</v>
          </cell>
          <cell r="AU1149" t="str">
            <v>Lindeman</v>
          </cell>
          <cell r="AV1149">
            <v>41565</v>
          </cell>
          <cell r="AW1149" t="str">
            <v>-</v>
          </cell>
          <cell r="AX1149">
            <v>41576</v>
          </cell>
          <cell r="AY1149">
            <v>41638</v>
          </cell>
          <cell r="AZ1149">
            <v>108</v>
          </cell>
          <cell r="BA1149">
            <v>26</v>
          </cell>
          <cell r="BB1149" t="str">
            <v>Late</v>
          </cell>
          <cell r="BC1149" t="str">
            <v>Late</v>
          </cell>
          <cell r="BD1149" t="str">
            <v>FCA</v>
          </cell>
          <cell r="BE1149" t="str">
            <v>ARVADA</v>
          </cell>
          <cell r="BF1149" t="str">
            <v>USA</v>
          </cell>
          <cell r="BH1149" t="str">
            <v>DI</v>
          </cell>
          <cell r="BI1149">
            <v>2010</v>
          </cell>
          <cell r="BJ1149">
            <v>41537</v>
          </cell>
          <cell r="BK1149">
            <v>41544</v>
          </cell>
          <cell r="BL1149">
            <v>41560</v>
          </cell>
          <cell r="BM1149">
            <v>41558</v>
          </cell>
          <cell r="BN1149">
            <v>41652</v>
          </cell>
          <cell r="BO1149">
            <v>41659</v>
          </cell>
          <cell r="BP1149" t="str">
            <v>-</v>
          </cell>
          <cell r="BQ1149" t="str">
            <v>-</v>
          </cell>
          <cell r="BR1149">
            <v>41563</v>
          </cell>
          <cell r="BS1149" t="str">
            <v>-</v>
          </cell>
          <cell r="BT1149" t="str">
            <v>-</v>
          </cell>
          <cell r="BU1149" t="str">
            <v>-</v>
          </cell>
          <cell r="BV1149" t="str">
            <v>-</v>
          </cell>
          <cell r="BZ1149">
            <v>0</v>
          </cell>
          <cell r="CA1149">
            <v>0</v>
          </cell>
          <cell r="CB1149" t="str">
            <v>X</v>
          </cell>
          <cell r="CC1149">
            <v>0.85</v>
          </cell>
          <cell r="CD1149" t="str">
            <v>Pm Review</v>
          </cell>
        </row>
        <row r="1150">
          <cell r="B1150" t="str">
            <v>A2309515-01</v>
          </cell>
          <cell r="C1150" t="str">
            <v>Fluidos Tecnicos/ Polioles</v>
          </cell>
          <cell r="D1150" t="str">
            <v>Wareham</v>
          </cell>
          <cell r="E1150">
            <v>0</v>
          </cell>
          <cell r="F1150" t="str">
            <v>Miller</v>
          </cell>
          <cell r="G1150" t="str">
            <v>-</v>
          </cell>
          <cell r="H1150" t="str">
            <v>Kursten</v>
          </cell>
          <cell r="I1150" t="str">
            <v>PSY-2-0161/13E REV 01</v>
          </cell>
          <cell r="J1150" t="str">
            <v>P-300 CA/CB</v>
          </cell>
          <cell r="K1150">
            <v>121282</v>
          </cell>
          <cell r="M1150">
            <v>2</v>
          </cell>
          <cell r="N1150" t="str">
            <v>LMV311</v>
          </cell>
          <cell r="O1150">
            <v>91254</v>
          </cell>
          <cell r="P1150" t="str">
            <v>-</v>
          </cell>
          <cell r="Q1150" t="str">
            <v>FLT</v>
          </cell>
          <cell r="R1150" t="str">
            <v>PA</v>
          </cell>
          <cell r="S1150" t="str">
            <v>N</v>
          </cell>
          <cell r="T1150" t="str">
            <v>N</v>
          </cell>
          <cell r="U1150">
            <v>41479</v>
          </cell>
          <cell r="V1150">
            <v>41479</v>
          </cell>
          <cell r="W1150">
            <v>41589</v>
          </cell>
          <cell r="X1150">
            <v>41589</v>
          </cell>
          <cell r="Y1150">
            <v>41479</v>
          </cell>
          <cell r="Z1150">
            <v>41486</v>
          </cell>
          <cell r="AA1150">
            <v>41486</v>
          </cell>
          <cell r="AB1150">
            <v>41486</v>
          </cell>
          <cell r="AC1150">
            <v>41477</v>
          </cell>
          <cell r="AD1150">
            <v>41491</v>
          </cell>
          <cell r="AE1150">
            <v>41541</v>
          </cell>
          <cell r="AF1150">
            <v>41544</v>
          </cell>
          <cell r="AH1150">
            <v>41559</v>
          </cell>
          <cell r="AI1150" t="str">
            <v>-</v>
          </cell>
          <cell r="AJ1150">
            <v>48</v>
          </cell>
          <cell r="AK1150">
            <v>15.714285714285714</v>
          </cell>
          <cell r="AL1150">
            <v>41479</v>
          </cell>
          <cell r="AM1150" t="str">
            <v>-</v>
          </cell>
          <cell r="AN1150" t="str">
            <v>-</v>
          </cell>
          <cell r="AO1150" t="str">
            <v>-</v>
          </cell>
          <cell r="AP1150">
            <v>41428</v>
          </cell>
          <cell r="AR1150">
            <v>41534</v>
          </cell>
          <cell r="AV1150">
            <v>41541</v>
          </cell>
          <cell r="AW1150" t="str">
            <v>-</v>
          </cell>
          <cell r="AX1150">
            <v>41541</v>
          </cell>
          <cell r="AY1150">
            <v>41585</v>
          </cell>
          <cell r="AZ1150">
            <v>106</v>
          </cell>
          <cell r="BA1150">
            <v>45</v>
          </cell>
          <cell r="BB1150" t="str">
            <v>On-Time/Early</v>
          </cell>
          <cell r="BC1150" t="str">
            <v/>
          </cell>
          <cell r="BD1150" t="str">
            <v>FCA</v>
          </cell>
          <cell r="BE1150" t="str">
            <v>ARVADA</v>
          </cell>
          <cell r="BF1150" t="str">
            <v>Mexico</v>
          </cell>
          <cell r="BH1150" t="str">
            <v>DI</v>
          </cell>
          <cell r="BJ1150">
            <v>41486</v>
          </cell>
          <cell r="BK1150">
            <v>41493</v>
          </cell>
          <cell r="BL1150">
            <v>41493</v>
          </cell>
          <cell r="BM1150">
            <v>41507</v>
          </cell>
          <cell r="BN1150">
            <v>41603</v>
          </cell>
          <cell r="BO1150">
            <v>41610</v>
          </cell>
          <cell r="BP1150" t="str">
            <v>-</v>
          </cell>
          <cell r="BQ1150" t="str">
            <v>-</v>
          </cell>
          <cell r="BR1150">
            <v>41542</v>
          </cell>
          <cell r="BS1150" t="str">
            <v>-</v>
          </cell>
          <cell r="BT1150" t="str">
            <v>-</v>
          </cell>
          <cell r="BU1150">
            <v>41592</v>
          </cell>
          <cell r="BV1150">
            <v>41592</v>
          </cell>
          <cell r="BZ1150" t="str">
            <v>-</v>
          </cell>
          <cell r="CA1150" t="str">
            <v>-</v>
          </cell>
          <cell r="CB1150" t="str">
            <v>X</v>
          </cell>
          <cell r="CC1150">
            <v>1</v>
          </cell>
        </row>
        <row r="1151">
          <cell r="B1151" t="str">
            <v>A2329681-01</v>
          </cell>
          <cell r="C1151" t="str">
            <v>Williams</v>
          </cell>
          <cell r="D1151" t="str">
            <v>Kennedy</v>
          </cell>
          <cell r="E1151">
            <v>0</v>
          </cell>
          <cell r="F1151" t="str">
            <v>Miller</v>
          </cell>
          <cell r="G1151" t="str">
            <v>-</v>
          </cell>
          <cell r="H1151" t="str">
            <v>Kursten</v>
          </cell>
          <cell r="I1151" t="str">
            <v>211176</v>
          </cell>
          <cell r="J1151">
            <v>0</v>
          </cell>
          <cell r="K1151" t="str">
            <v>121432-3</v>
          </cell>
          <cell r="M1151">
            <v>1</v>
          </cell>
          <cell r="N1151" t="str">
            <v>LMV801</v>
          </cell>
          <cell r="O1151">
            <v>55813</v>
          </cell>
          <cell r="P1151" t="str">
            <v>-</v>
          </cell>
          <cell r="Q1151" t="str">
            <v>FLT</v>
          </cell>
          <cell r="R1151" t="str">
            <v>PB</v>
          </cell>
          <cell r="S1151" t="str">
            <v>N</v>
          </cell>
          <cell r="T1151" t="str">
            <v>N</v>
          </cell>
          <cell r="U1151">
            <v>41528</v>
          </cell>
          <cell r="V1151">
            <v>41529</v>
          </cell>
          <cell r="W1151">
            <v>41597</v>
          </cell>
          <cell r="X1151">
            <v>41618</v>
          </cell>
          <cell r="Y1151">
            <v>41528</v>
          </cell>
          <cell r="Z1151">
            <v>41536</v>
          </cell>
          <cell r="AA1151">
            <v>41536</v>
          </cell>
          <cell r="AB1151">
            <v>41536</v>
          </cell>
          <cell r="AC1151">
            <v>41506</v>
          </cell>
          <cell r="AD1151">
            <v>41520</v>
          </cell>
          <cell r="AE1151">
            <v>41541</v>
          </cell>
          <cell r="AF1151">
            <v>41544</v>
          </cell>
          <cell r="AH1151">
            <v>41528</v>
          </cell>
          <cell r="AI1151" t="str">
            <v>-</v>
          </cell>
          <cell r="AJ1151">
            <v>12</v>
          </cell>
          <cell r="AK1151">
            <v>15</v>
          </cell>
          <cell r="AL1151">
            <v>41528</v>
          </cell>
          <cell r="AR1151">
            <v>41551</v>
          </cell>
          <cell r="AS1151">
            <v>41554</v>
          </cell>
          <cell r="AT1151" t="str">
            <v>Boening</v>
          </cell>
          <cell r="AU1151" t="str">
            <v>Boening</v>
          </cell>
          <cell r="AV1151">
            <v>41555</v>
          </cell>
          <cell r="AW1151" t="str">
            <v>-</v>
          </cell>
          <cell r="AX1151">
            <v>41556</v>
          </cell>
          <cell r="AY1151">
            <v>41625</v>
          </cell>
          <cell r="AZ1151">
            <v>96</v>
          </cell>
          <cell r="BA1151">
            <v>19</v>
          </cell>
          <cell r="BB1151" t="str">
            <v>Late</v>
          </cell>
          <cell r="BC1151" t="str">
            <v/>
          </cell>
          <cell r="BD1151" t="str">
            <v>EXW</v>
          </cell>
          <cell r="BE1151" t="str">
            <v>ARVADA</v>
          </cell>
          <cell r="BF1151" t="str">
            <v>USA</v>
          </cell>
          <cell r="BH1151" t="str">
            <v>DK</v>
          </cell>
          <cell r="BI1151">
            <v>2010</v>
          </cell>
          <cell r="BJ1151">
            <v>41536</v>
          </cell>
          <cell r="BK1151">
            <v>41543</v>
          </cell>
          <cell r="BL1151">
            <v>41545</v>
          </cell>
          <cell r="BM1151">
            <v>41557</v>
          </cell>
          <cell r="BN1151">
            <v>41632</v>
          </cell>
          <cell r="BO1151">
            <v>41639</v>
          </cell>
          <cell r="BP1151" t="str">
            <v>-</v>
          </cell>
          <cell r="BQ1151" t="str">
            <v>-</v>
          </cell>
          <cell r="BR1151">
            <v>41557</v>
          </cell>
          <cell r="BS1151" t="str">
            <v>-</v>
          </cell>
          <cell r="BT1151" t="str">
            <v>-</v>
          </cell>
          <cell r="BU1151">
            <v>41642</v>
          </cell>
          <cell r="BV1151">
            <v>41642</v>
          </cell>
          <cell r="BZ1151" t="str">
            <v>-</v>
          </cell>
          <cell r="CA1151" t="str">
            <v>-</v>
          </cell>
          <cell r="CB1151" t="str">
            <v>X</v>
          </cell>
          <cell r="CC1151">
            <v>1</v>
          </cell>
        </row>
        <row r="1152">
          <cell r="B1152" t="str">
            <v>A2330799-01</v>
          </cell>
          <cell r="C1152" t="str">
            <v>Milton Roy Ind Shangahi/ PetroChina</v>
          </cell>
          <cell r="D1152" t="str">
            <v>Kennedy</v>
          </cell>
          <cell r="E1152">
            <v>0</v>
          </cell>
          <cell r="F1152" t="str">
            <v>Miller</v>
          </cell>
          <cell r="G1152" t="str">
            <v>-</v>
          </cell>
          <cell r="H1152" t="str">
            <v>Kursten</v>
          </cell>
          <cell r="I1152" t="str">
            <v>OP 13300077</v>
          </cell>
          <cell r="J1152">
            <v>0</v>
          </cell>
          <cell r="K1152" t="str">
            <v>121431-2</v>
          </cell>
          <cell r="M1152">
            <v>1</v>
          </cell>
          <cell r="N1152" t="str">
            <v>LMV322</v>
          </cell>
          <cell r="O1152">
            <v>17011</v>
          </cell>
          <cell r="P1152" t="str">
            <v>-</v>
          </cell>
          <cell r="Q1152" t="str">
            <v>FLT</v>
          </cell>
          <cell r="R1152" t="str">
            <v>P5</v>
          </cell>
          <cell r="S1152" t="str">
            <v>N</v>
          </cell>
          <cell r="T1152" t="str">
            <v>Y</v>
          </cell>
          <cell r="U1152">
            <v>41530</v>
          </cell>
          <cell r="V1152">
            <v>41530</v>
          </cell>
          <cell r="W1152">
            <v>41572</v>
          </cell>
          <cell r="X1152">
            <v>41572</v>
          </cell>
          <cell r="Y1152">
            <v>41530</v>
          </cell>
          <cell r="Z1152">
            <v>41537</v>
          </cell>
          <cell r="AA1152">
            <v>41537</v>
          </cell>
          <cell r="AB1152">
            <v>41532.5</v>
          </cell>
          <cell r="AC1152">
            <v>41572</v>
          </cell>
          <cell r="AD1152">
            <v>41572</v>
          </cell>
          <cell r="AE1152">
            <v>41543.25</v>
          </cell>
          <cell r="AF1152">
            <v>41544.5</v>
          </cell>
          <cell r="AH1152">
            <v>41542</v>
          </cell>
          <cell r="AI1152" t="str">
            <v>-</v>
          </cell>
          <cell r="AJ1152">
            <v>11</v>
          </cell>
          <cell r="AK1152">
            <v>6</v>
          </cell>
          <cell r="AL1152">
            <v>41530</v>
          </cell>
          <cell r="AM1152" t="str">
            <v>-</v>
          </cell>
          <cell r="AN1152" t="str">
            <v>-</v>
          </cell>
          <cell r="AO1152">
            <v>41536</v>
          </cell>
          <cell r="AP1152">
            <v>41535</v>
          </cell>
          <cell r="AQ1152">
            <v>41537</v>
          </cell>
          <cell r="AR1152">
            <v>41537</v>
          </cell>
          <cell r="AS1152" t="str">
            <v>-</v>
          </cell>
          <cell r="AT1152" t="str">
            <v>-</v>
          </cell>
          <cell r="AU1152" t="str">
            <v>-</v>
          </cell>
          <cell r="AV1152">
            <v>41540</v>
          </cell>
          <cell r="AW1152" t="str">
            <v>-</v>
          </cell>
          <cell r="AX1152">
            <v>41542</v>
          </cell>
          <cell r="AY1152">
            <v>41572</v>
          </cell>
          <cell r="AZ1152">
            <v>42</v>
          </cell>
          <cell r="BA1152">
            <v>7</v>
          </cell>
          <cell r="BB1152" t="str">
            <v>On-Time/Early</v>
          </cell>
          <cell r="BC1152" t="str">
            <v>On-Time/Early</v>
          </cell>
          <cell r="BD1152" t="str">
            <v>EXW</v>
          </cell>
          <cell r="BE1152" t="str">
            <v>ARVADA</v>
          </cell>
          <cell r="BF1152" t="str">
            <v>CHINA</v>
          </cell>
          <cell r="BH1152" t="str">
            <v>OE</v>
          </cell>
          <cell r="BI1152">
            <v>2010</v>
          </cell>
          <cell r="BJ1152">
            <v>41537</v>
          </cell>
          <cell r="BK1152">
            <v>41544</v>
          </cell>
          <cell r="BL1152">
            <v>41534.5</v>
          </cell>
          <cell r="BM1152">
            <v>41558</v>
          </cell>
          <cell r="BN1152">
            <v>41586</v>
          </cell>
          <cell r="BO1152">
            <v>41593</v>
          </cell>
          <cell r="BP1152" t="str">
            <v>-</v>
          </cell>
          <cell r="BQ1152" t="str">
            <v>-</v>
          </cell>
          <cell r="BR1152">
            <v>41537</v>
          </cell>
          <cell r="BS1152" t="str">
            <v>-</v>
          </cell>
          <cell r="BT1152" t="str">
            <v>-</v>
          </cell>
          <cell r="BU1152">
            <v>41579</v>
          </cell>
          <cell r="BV1152">
            <v>41579</v>
          </cell>
          <cell r="BZ1152" t="str">
            <v>-</v>
          </cell>
          <cell r="CA1152" t="str">
            <v>-</v>
          </cell>
          <cell r="CB1152" t="str">
            <v>X</v>
          </cell>
          <cell r="CC1152">
            <v>1</v>
          </cell>
        </row>
        <row r="1153">
          <cell r="B1153" t="str">
            <v>A2311662-01</v>
          </cell>
          <cell r="C1153" t="str">
            <v>Shell Oil Company</v>
          </cell>
          <cell r="D1153" t="str">
            <v>Wareham</v>
          </cell>
          <cell r="E1153">
            <v>0</v>
          </cell>
          <cell r="F1153" t="str">
            <v>Miller</v>
          </cell>
          <cell r="G1153" t="str">
            <v>-</v>
          </cell>
          <cell r="H1153" t="str">
            <v>Kursten</v>
          </cell>
          <cell r="I1153" t="str">
            <v>4550340075</v>
          </cell>
          <cell r="J1153">
            <v>0</v>
          </cell>
          <cell r="K1153" t="str">
            <v>118097-4</v>
          </cell>
          <cell r="M1153">
            <v>1</v>
          </cell>
          <cell r="N1153" t="str">
            <v>LMV311</v>
          </cell>
          <cell r="O1153">
            <v>71635</v>
          </cell>
          <cell r="P1153" t="str">
            <v>-</v>
          </cell>
          <cell r="Q1153" t="str">
            <v>FLT</v>
          </cell>
          <cell r="R1153" t="str">
            <v>PB</v>
          </cell>
          <cell r="S1153" t="str">
            <v>N</v>
          </cell>
          <cell r="T1153" t="str">
            <v>N</v>
          </cell>
          <cell r="U1153">
            <v>41485</v>
          </cell>
          <cell r="V1153">
            <v>41485</v>
          </cell>
          <cell r="W1153">
            <v>41577</v>
          </cell>
          <cell r="X1153">
            <v>41600</v>
          </cell>
          <cell r="Y1153">
            <v>41485</v>
          </cell>
          <cell r="Z1153">
            <v>41492</v>
          </cell>
          <cell r="AA1153">
            <v>41492</v>
          </cell>
          <cell r="AB1153">
            <v>41492</v>
          </cell>
          <cell r="AC1153">
            <v>41488</v>
          </cell>
          <cell r="AD1153">
            <v>41502</v>
          </cell>
          <cell r="AE1153">
            <v>41543</v>
          </cell>
          <cell r="AF1153">
            <v>41546</v>
          </cell>
          <cell r="AH1153">
            <v>41570</v>
          </cell>
          <cell r="AI1153" t="str">
            <v>-</v>
          </cell>
          <cell r="AJ1153">
            <v>44</v>
          </cell>
          <cell r="AK1153">
            <v>16.428571428571427</v>
          </cell>
          <cell r="AL1153">
            <v>41485</v>
          </cell>
          <cell r="AM1153" t="str">
            <v>-</v>
          </cell>
          <cell r="AN1153" t="str">
            <v>-</v>
          </cell>
          <cell r="AO1153">
            <v>41507</v>
          </cell>
          <cell r="AP1153">
            <v>41485</v>
          </cell>
          <cell r="AQ1153">
            <v>41508</v>
          </cell>
          <cell r="AR1153">
            <v>41509</v>
          </cell>
          <cell r="AS1153">
            <v>41513</v>
          </cell>
          <cell r="AT1153" t="str">
            <v>Rae Anne</v>
          </cell>
          <cell r="AU1153" t="str">
            <v>Burks</v>
          </cell>
          <cell r="AV1153">
            <v>41513</v>
          </cell>
          <cell r="AW1153" t="str">
            <v>-</v>
          </cell>
          <cell r="AX1153">
            <v>41515</v>
          </cell>
          <cell r="AY1153">
            <v>41614</v>
          </cell>
          <cell r="AZ1153">
            <v>129</v>
          </cell>
          <cell r="BA1153">
            <v>21</v>
          </cell>
          <cell r="BB1153" t="str">
            <v>On-Time/Early</v>
          </cell>
          <cell r="BC1153" t="str">
            <v>Late</v>
          </cell>
          <cell r="BD1153" t="str">
            <v>FCA</v>
          </cell>
          <cell r="BE1153" t="str">
            <v>Arvada</v>
          </cell>
          <cell r="BF1153" t="str">
            <v>USA</v>
          </cell>
          <cell r="BH1153" t="str">
            <v>DI</v>
          </cell>
          <cell r="BJ1153">
            <v>41492</v>
          </cell>
          <cell r="BK1153">
            <v>41499</v>
          </cell>
          <cell r="BL1153">
            <v>41501</v>
          </cell>
          <cell r="BM1153">
            <v>41513</v>
          </cell>
          <cell r="BN1153">
            <v>41614</v>
          </cell>
          <cell r="BO1153">
            <v>41621</v>
          </cell>
          <cell r="BP1153" t="str">
            <v>-</v>
          </cell>
          <cell r="BQ1153" t="str">
            <v>-</v>
          </cell>
          <cell r="BR1153">
            <v>41509</v>
          </cell>
          <cell r="BS1153" t="str">
            <v>-</v>
          </cell>
          <cell r="BT1153" t="str">
            <v>-</v>
          </cell>
          <cell r="BU1153">
            <v>41617</v>
          </cell>
          <cell r="BV1153">
            <v>41617</v>
          </cell>
          <cell r="BZ1153" t="str">
            <v>-</v>
          </cell>
          <cell r="CA1153" t="str">
            <v>-</v>
          </cell>
          <cell r="CB1153" t="str">
            <v>X</v>
          </cell>
          <cell r="CC1153">
            <v>1</v>
          </cell>
        </row>
        <row r="1154">
          <cell r="B1154" t="str">
            <v>C2326332-01</v>
          </cell>
          <cell r="C1154" t="str">
            <v>UOP Russell LLC</v>
          </cell>
          <cell r="D1154" t="str">
            <v>Boening</v>
          </cell>
          <cell r="E1154">
            <v>0</v>
          </cell>
          <cell r="F1154" t="str">
            <v>Miller</v>
          </cell>
          <cell r="G1154" t="str">
            <v>-</v>
          </cell>
          <cell r="H1154" t="str">
            <v>Kursten</v>
          </cell>
          <cell r="I1154" t="str">
            <v>315-13</v>
          </cell>
          <cell r="J1154" t="str">
            <v>C-141</v>
          </cell>
          <cell r="K1154" t="str">
            <v>SC13303</v>
          </cell>
          <cell r="M1154">
            <v>1</v>
          </cell>
          <cell r="N1154" t="str">
            <v>LMC311P</v>
          </cell>
          <cell r="O1154">
            <v>129157</v>
          </cell>
          <cell r="P1154" t="str">
            <v>-</v>
          </cell>
          <cell r="Q1154" t="str">
            <v>FLT</v>
          </cell>
          <cell r="R1154" t="str">
            <v>CA</v>
          </cell>
          <cell r="S1154" t="str">
            <v>N</v>
          </cell>
          <cell r="T1154" t="str">
            <v>N</v>
          </cell>
          <cell r="U1154">
            <v>41520</v>
          </cell>
          <cell r="V1154">
            <v>41521</v>
          </cell>
          <cell r="W1154">
            <v>41618</v>
          </cell>
          <cell r="X1154">
            <v>41608</v>
          </cell>
          <cell r="Y1154">
            <v>41521</v>
          </cell>
          <cell r="Z1154">
            <v>41528</v>
          </cell>
          <cell r="AA1154">
            <v>41528</v>
          </cell>
          <cell r="AB1154">
            <v>41535</v>
          </cell>
          <cell r="AC1154">
            <v>41496</v>
          </cell>
          <cell r="AD1154">
            <v>41510</v>
          </cell>
          <cell r="AE1154">
            <v>41544</v>
          </cell>
          <cell r="AF1154">
            <v>41548</v>
          </cell>
          <cell r="AH1154">
            <v>41578</v>
          </cell>
          <cell r="AI1154" t="str">
            <v>-</v>
          </cell>
          <cell r="AJ1154">
            <v>20</v>
          </cell>
          <cell r="AK1154">
            <v>12.428571428571429</v>
          </cell>
          <cell r="AL1154">
            <v>41521</v>
          </cell>
          <cell r="AM1154">
            <v>41541</v>
          </cell>
          <cell r="AN1154" t="str">
            <v>-</v>
          </cell>
          <cell r="AO1154" t="str">
            <v>-</v>
          </cell>
          <cell r="AP1154" t="str">
            <v>-</v>
          </cell>
          <cell r="AQ1154">
            <v>0</v>
          </cell>
          <cell r="AR1154" t="str">
            <v>-</v>
          </cell>
          <cell r="AS1154" t="str">
            <v>-</v>
          </cell>
          <cell r="AT1154" t="str">
            <v>-</v>
          </cell>
          <cell r="AU1154" t="str">
            <v>-</v>
          </cell>
          <cell r="AV1154">
            <v>41544</v>
          </cell>
          <cell r="AW1154" t="str">
            <v>-</v>
          </cell>
          <cell r="AX1154">
            <v>41544</v>
          </cell>
          <cell r="AY1154">
            <v>41589</v>
          </cell>
          <cell r="AZ1154">
            <v>68</v>
          </cell>
          <cell r="BA1154">
            <v>18</v>
          </cell>
          <cell r="BB1154" t="str">
            <v>On-Time/Early</v>
          </cell>
          <cell r="BC1154" t="str">
            <v/>
          </cell>
          <cell r="BD1154" t="str">
            <v>FCA</v>
          </cell>
          <cell r="BE1154" t="str">
            <v>ARVADA</v>
          </cell>
          <cell r="BF1154" t="str">
            <v>USA</v>
          </cell>
          <cell r="BH1154" t="str">
            <v>DI</v>
          </cell>
          <cell r="BI1154">
            <v>2010</v>
          </cell>
          <cell r="BJ1154">
            <v>41528</v>
          </cell>
          <cell r="BK1154">
            <v>41535</v>
          </cell>
          <cell r="BL1154">
            <v>41542</v>
          </cell>
          <cell r="BM1154">
            <v>41549</v>
          </cell>
          <cell r="BN1154">
            <v>41622</v>
          </cell>
          <cell r="BO1154">
            <v>41629</v>
          </cell>
          <cell r="BP1154" t="str">
            <v>-</v>
          </cell>
          <cell r="BQ1154" t="str">
            <v>-</v>
          </cell>
          <cell r="BR1154">
            <v>41547</v>
          </cell>
          <cell r="BS1154" t="str">
            <v>-</v>
          </cell>
          <cell r="BT1154" t="str">
            <v>-</v>
          </cell>
          <cell r="BU1154">
            <v>41592</v>
          </cell>
          <cell r="BV1154">
            <v>41592</v>
          </cell>
          <cell r="BZ1154" t="str">
            <v>-</v>
          </cell>
          <cell r="CA1154" t="str">
            <v>-</v>
          </cell>
          <cell r="CB1154" t="str">
            <v>X</v>
          </cell>
          <cell r="CC1154">
            <v>1</v>
          </cell>
        </row>
        <row r="1155">
          <cell r="B1155" t="str">
            <v>C2326407-01</v>
          </cell>
          <cell r="C1155" t="str">
            <v>UOP Russell LLC</v>
          </cell>
          <cell r="D1155" t="str">
            <v>Boening</v>
          </cell>
          <cell r="E1155">
            <v>0</v>
          </cell>
          <cell r="F1155" t="str">
            <v>Miller</v>
          </cell>
          <cell r="G1155" t="str">
            <v>-</v>
          </cell>
          <cell r="H1155" t="str">
            <v>Kursten</v>
          </cell>
          <cell r="I1155" t="str">
            <v>334-12</v>
          </cell>
          <cell r="J1155" t="str">
            <v>C-141</v>
          </cell>
          <cell r="K1155" t="str">
            <v>SC13309</v>
          </cell>
          <cell r="M1155">
            <v>1</v>
          </cell>
          <cell r="N1155" t="str">
            <v>LMC311P</v>
          </cell>
          <cell r="O1155">
            <v>129157</v>
          </cell>
          <cell r="P1155" t="str">
            <v>-</v>
          </cell>
          <cell r="Q1155" t="str">
            <v>FLT</v>
          </cell>
          <cell r="R1155" t="str">
            <v>CA</v>
          </cell>
          <cell r="S1155" t="str">
            <v>N</v>
          </cell>
          <cell r="T1155" t="str">
            <v>N</v>
          </cell>
          <cell r="U1155">
            <v>41520</v>
          </cell>
          <cell r="V1155">
            <v>41521</v>
          </cell>
          <cell r="W1155">
            <v>41618</v>
          </cell>
          <cell r="X1155">
            <v>41608</v>
          </cell>
          <cell r="Y1155">
            <v>41521</v>
          </cell>
          <cell r="Z1155">
            <v>41528</v>
          </cell>
          <cell r="AA1155">
            <v>41528</v>
          </cell>
          <cell r="AB1155">
            <v>41535</v>
          </cell>
          <cell r="AC1155">
            <v>41496</v>
          </cell>
          <cell r="AD1155">
            <v>41510</v>
          </cell>
          <cell r="AE1155">
            <v>41544</v>
          </cell>
          <cell r="AF1155">
            <v>41548</v>
          </cell>
          <cell r="AH1155">
            <v>41578</v>
          </cell>
          <cell r="AI1155" t="str">
            <v>-</v>
          </cell>
          <cell r="AJ1155">
            <v>20</v>
          </cell>
          <cell r="AK1155">
            <v>12.428571428571429</v>
          </cell>
          <cell r="AL1155">
            <v>41521</v>
          </cell>
          <cell r="AM1155">
            <v>41541</v>
          </cell>
          <cell r="AN1155" t="str">
            <v>-</v>
          </cell>
          <cell r="AO1155" t="str">
            <v>-</v>
          </cell>
          <cell r="AP1155" t="str">
            <v>-</v>
          </cell>
          <cell r="AQ1155">
            <v>0</v>
          </cell>
          <cell r="AR1155" t="str">
            <v>-</v>
          </cell>
          <cell r="AS1155" t="str">
            <v>-</v>
          </cell>
          <cell r="AT1155" t="str">
            <v>-</v>
          </cell>
          <cell r="AU1155" t="str">
            <v>-</v>
          </cell>
          <cell r="AV1155">
            <v>41544</v>
          </cell>
          <cell r="AW1155" t="str">
            <v>-</v>
          </cell>
          <cell r="AX1155">
            <v>41547</v>
          </cell>
          <cell r="AY1155">
            <v>41589</v>
          </cell>
          <cell r="AZ1155">
            <v>68</v>
          </cell>
          <cell r="BA1155">
            <v>18</v>
          </cell>
          <cell r="BB1155" t="str">
            <v>On-Time/Early</v>
          </cell>
          <cell r="BC1155" t="str">
            <v/>
          </cell>
          <cell r="BD1155" t="str">
            <v>FCA</v>
          </cell>
          <cell r="BE1155" t="str">
            <v>ARVADA</v>
          </cell>
          <cell r="BF1155" t="str">
            <v>USA</v>
          </cell>
          <cell r="BH1155" t="str">
            <v>DI</v>
          </cell>
          <cell r="BI1155">
            <v>2010</v>
          </cell>
          <cell r="BJ1155">
            <v>41528</v>
          </cell>
          <cell r="BK1155">
            <v>41535</v>
          </cell>
          <cell r="BL1155">
            <v>41542</v>
          </cell>
          <cell r="BM1155">
            <v>41549</v>
          </cell>
          <cell r="BN1155">
            <v>41622</v>
          </cell>
          <cell r="BO1155">
            <v>41629</v>
          </cell>
          <cell r="BP1155" t="str">
            <v>-</v>
          </cell>
          <cell r="BQ1155" t="str">
            <v>-</v>
          </cell>
          <cell r="BR1155">
            <v>41547</v>
          </cell>
          <cell r="BS1155" t="str">
            <v>-</v>
          </cell>
          <cell r="BT1155" t="str">
            <v>-</v>
          </cell>
          <cell r="BU1155">
            <v>41592</v>
          </cell>
          <cell r="BV1155">
            <v>41592</v>
          </cell>
          <cell r="BZ1155" t="str">
            <v>-</v>
          </cell>
          <cell r="CA1155" t="str">
            <v>-</v>
          </cell>
          <cell r="CB1155" t="str">
            <v>X</v>
          </cell>
          <cell r="CC1155">
            <v>1</v>
          </cell>
        </row>
        <row r="1156">
          <cell r="B1156" t="str">
            <v>C2332478-01</v>
          </cell>
          <cell r="C1156" t="str">
            <v>C&amp;B IND/ Daelim Daedeock R&amp;D</v>
          </cell>
          <cell r="D1156" t="str">
            <v>Gonzales</v>
          </cell>
          <cell r="E1156">
            <v>0</v>
          </cell>
          <cell r="F1156" t="str">
            <v>Miller</v>
          </cell>
          <cell r="G1156" t="str">
            <v>-</v>
          </cell>
          <cell r="H1156" t="str">
            <v>Madeleine</v>
          </cell>
          <cell r="I1156" t="str">
            <v>CNB2013-E0909001</v>
          </cell>
          <cell r="J1156" t="str">
            <v>C-101</v>
          </cell>
          <cell r="K1156" t="str">
            <v>SC13065</v>
          </cell>
          <cell r="M1156">
            <v>1</v>
          </cell>
          <cell r="N1156" t="str">
            <v>LMC311P</v>
          </cell>
          <cell r="O1156">
            <v>190000</v>
          </cell>
          <cell r="P1156" t="str">
            <v>PP/LC</v>
          </cell>
          <cell r="Q1156" t="str">
            <v>MCPX</v>
          </cell>
          <cell r="R1156" t="str">
            <v>CA</v>
          </cell>
          <cell r="S1156" t="str">
            <v>N</v>
          </cell>
          <cell r="T1156" t="str">
            <v>Y</v>
          </cell>
          <cell r="U1156">
            <v>41534</v>
          </cell>
          <cell r="V1156">
            <v>41535</v>
          </cell>
          <cell r="W1156">
            <v>41611</v>
          </cell>
          <cell r="X1156">
            <v>41631</v>
          </cell>
          <cell r="Y1156">
            <v>41534</v>
          </cell>
          <cell r="Z1156">
            <v>41542</v>
          </cell>
          <cell r="AA1156">
            <v>41542</v>
          </cell>
          <cell r="AB1156">
            <v>41549</v>
          </cell>
          <cell r="AC1156">
            <v>41519</v>
          </cell>
          <cell r="AD1156">
            <v>41533</v>
          </cell>
          <cell r="AE1156">
            <v>41546</v>
          </cell>
          <cell r="AF1156">
            <v>41550</v>
          </cell>
          <cell r="AH1156">
            <v>41601</v>
          </cell>
          <cell r="AI1156" t="str">
            <v>-</v>
          </cell>
          <cell r="AJ1156">
            <v>12</v>
          </cell>
          <cell r="AK1156">
            <v>13.714285714285714</v>
          </cell>
          <cell r="AL1156">
            <v>41534</v>
          </cell>
          <cell r="AM1156">
            <v>41537</v>
          </cell>
          <cell r="AN1156" t="str">
            <v>-</v>
          </cell>
          <cell r="AO1156">
            <v>41536</v>
          </cell>
          <cell r="AP1156">
            <v>41536</v>
          </cell>
          <cell r="AQ1156">
            <v>41537</v>
          </cell>
          <cell r="AR1156">
            <v>41541</v>
          </cell>
          <cell r="AS1156">
            <v>41575</v>
          </cell>
          <cell r="AT1156" t="str">
            <v>Peters</v>
          </cell>
          <cell r="AU1156" t="str">
            <v>Reichert</v>
          </cell>
          <cell r="AV1156">
            <v>41576</v>
          </cell>
          <cell r="AW1156" t="str">
            <v>-</v>
          </cell>
          <cell r="AX1156">
            <v>41578</v>
          </cell>
          <cell r="AY1156">
            <v>41621</v>
          </cell>
          <cell r="BA1156">
            <v>30</v>
          </cell>
          <cell r="BB1156" t="str">
            <v>Late</v>
          </cell>
          <cell r="BC1156" t="str">
            <v>Late</v>
          </cell>
          <cell r="BD1156" t="str">
            <v>CPT</v>
          </cell>
          <cell r="BE1156" t="str">
            <v xml:space="preserve">Denver Airport /LA PORT </v>
          </cell>
          <cell r="BF1156" t="str">
            <v>Korea</v>
          </cell>
          <cell r="BH1156" t="str">
            <v>OD</v>
          </cell>
          <cell r="BI1156">
            <v>2010</v>
          </cell>
          <cell r="BJ1156">
            <v>41542</v>
          </cell>
          <cell r="BK1156">
            <v>41549</v>
          </cell>
          <cell r="BL1156">
            <v>41556</v>
          </cell>
          <cell r="BM1156">
            <v>41563</v>
          </cell>
          <cell r="BN1156">
            <v>41645</v>
          </cell>
          <cell r="BO1156">
            <v>41652</v>
          </cell>
          <cell r="BP1156" t="str">
            <v>X</v>
          </cell>
          <cell r="BQ1156" t="str">
            <v>X</v>
          </cell>
          <cell r="BR1156">
            <v>41549</v>
          </cell>
          <cell r="BS1156" t="str">
            <v>-</v>
          </cell>
          <cell r="BT1156">
            <v>41572</v>
          </cell>
          <cell r="BU1156">
            <v>151</v>
          </cell>
          <cell r="BV1156">
            <v>144</v>
          </cell>
          <cell r="CA1156" t="str">
            <v>-</v>
          </cell>
          <cell r="CC1156">
            <v>0.89</v>
          </cell>
          <cell r="CD1156" t="str">
            <v>19/17/17  (total/submitted/approved)</v>
          </cell>
        </row>
        <row r="1157">
          <cell r="B1157" t="str">
            <v>A2307305-01-02</v>
          </cell>
          <cell r="C1157" t="str">
            <v>John Zink/Enterprise Products</v>
          </cell>
          <cell r="D1157" t="str">
            <v>Boening</v>
          </cell>
          <cell r="E1157">
            <v>0</v>
          </cell>
          <cell r="F1157" t="str">
            <v>Miller</v>
          </cell>
          <cell r="G1157" t="str">
            <v>-</v>
          </cell>
          <cell r="H1157" t="str">
            <v>Kursten</v>
          </cell>
          <cell r="I1157" t="str">
            <v>5155970A</v>
          </cell>
          <cell r="K1157" t="str">
            <v>121105-1</v>
          </cell>
          <cell r="M1157">
            <v>2</v>
          </cell>
          <cell r="N1157" t="str">
            <v>LMV311</v>
          </cell>
          <cell r="O1157">
            <v>200498</v>
          </cell>
          <cell r="P1157" t="str">
            <v>-</v>
          </cell>
          <cell r="Q1157" t="str">
            <v>FLT</v>
          </cell>
          <cell r="R1157" t="str">
            <v>PB</v>
          </cell>
          <cell r="S1157" t="str">
            <v>Y</v>
          </cell>
          <cell r="T1157" t="str">
            <v>N</v>
          </cell>
          <cell r="U1157">
            <v>41472</v>
          </cell>
          <cell r="V1157">
            <v>41473</v>
          </cell>
          <cell r="W1157">
            <v>41600</v>
          </cell>
          <cell r="X1157">
            <v>41600</v>
          </cell>
          <cell r="Y1157">
            <v>41473</v>
          </cell>
          <cell r="Z1157">
            <v>41480</v>
          </cell>
          <cell r="AA1157">
            <v>41480</v>
          </cell>
          <cell r="AB1157">
            <v>41480</v>
          </cell>
          <cell r="AC1157">
            <v>41488</v>
          </cell>
          <cell r="AD1157">
            <v>41502</v>
          </cell>
          <cell r="AE1157">
            <v>41547</v>
          </cell>
          <cell r="AF1157">
            <v>41550</v>
          </cell>
          <cell r="AH1157">
            <v>41570</v>
          </cell>
          <cell r="AI1157" t="str">
            <v>-</v>
          </cell>
          <cell r="AJ1157">
            <v>56</v>
          </cell>
          <cell r="AK1157">
            <v>18.142857142857142</v>
          </cell>
          <cell r="AL1157">
            <v>41473</v>
          </cell>
          <cell r="AM1157">
            <v>41500</v>
          </cell>
          <cell r="AN1157">
            <v>41500</v>
          </cell>
          <cell r="AO1157">
            <v>41502</v>
          </cell>
          <cell r="AP1157">
            <v>41509</v>
          </cell>
          <cell r="AQ1157">
            <v>41509</v>
          </cell>
          <cell r="AR1157" t="str">
            <v>-</v>
          </cell>
          <cell r="AS1157" t="str">
            <v>-</v>
          </cell>
          <cell r="AT1157" t="str">
            <v>-</v>
          </cell>
          <cell r="AU1157" t="str">
            <v>-</v>
          </cell>
          <cell r="AV1157">
            <v>41564</v>
          </cell>
          <cell r="AW1157" t="str">
            <v>-</v>
          </cell>
          <cell r="AX1157">
            <v>41565</v>
          </cell>
          <cell r="AY1157">
            <v>41605</v>
          </cell>
          <cell r="AZ1157">
            <v>132</v>
          </cell>
          <cell r="BA1157">
            <v>66</v>
          </cell>
          <cell r="BB1157" t="str">
            <v>Late</v>
          </cell>
          <cell r="BC1157" t="str">
            <v>Late</v>
          </cell>
          <cell r="BD1157" t="str">
            <v>FCA</v>
          </cell>
          <cell r="BE1157" t="str">
            <v>ARVADA</v>
          </cell>
          <cell r="BF1157" t="str">
            <v>USA</v>
          </cell>
          <cell r="BH1157" t="str">
            <v>DK</v>
          </cell>
          <cell r="BJ1157">
            <v>41480</v>
          </cell>
          <cell r="BK1157">
            <v>41487</v>
          </cell>
          <cell r="BL1157">
            <v>41489</v>
          </cell>
          <cell r="BM1157">
            <v>41501</v>
          </cell>
          <cell r="BN1157">
            <v>41614</v>
          </cell>
          <cell r="BO1157">
            <v>41621</v>
          </cell>
          <cell r="BP1157" t="str">
            <v>-</v>
          </cell>
          <cell r="BQ1157" t="str">
            <v>-</v>
          </cell>
          <cell r="BR1157">
            <v>41509</v>
          </cell>
          <cell r="BS1157" t="str">
            <v>-</v>
          </cell>
          <cell r="BT1157" t="str">
            <v>-</v>
          </cell>
          <cell r="BU1157">
            <v>41621</v>
          </cell>
          <cell r="BV1157">
            <v>41621</v>
          </cell>
          <cell r="BZ1157" t="str">
            <v>-</v>
          </cell>
          <cell r="CA1157" t="str">
            <v>-</v>
          </cell>
          <cell r="CB1157" t="str">
            <v>X</v>
          </cell>
          <cell r="CC1157">
            <v>1</v>
          </cell>
        </row>
        <row r="1158">
          <cell r="B1158" t="str">
            <v>C2330495-01</v>
          </cell>
          <cell r="C1158" t="str">
            <v>Cameron / Electra</v>
          </cell>
          <cell r="D1158" t="str">
            <v>Wareham</v>
          </cell>
          <cell r="E1158">
            <v>0</v>
          </cell>
          <cell r="F1158" t="str">
            <v>Miller</v>
          </cell>
          <cell r="G1158" t="str">
            <v>-</v>
          </cell>
          <cell r="H1158" t="str">
            <v>Kursten</v>
          </cell>
          <cell r="I1158" t="str">
            <v>4510204976</v>
          </cell>
          <cell r="J1158" t="str">
            <v>C-4410</v>
          </cell>
          <cell r="K1158" t="str">
            <v>SC12408A</v>
          </cell>
          <cell r="M1158">
            <v>1</v>
          </cell>
          <cell r="N1158" t="str">
            <v>LMC311F</v>
          </cell>
          <cell r="O1158">
            <v>240119</v>
          </cell>
          <cell r="P1158" t="str">
            <v>-</v>
          </cell>
          <cell r="Q1158" t="str">
            <v>STD</v>
          </cell>
          <cell r="R1158" t="str">
            <v>CA+</v>
          </cell>
          <cell r="S1158" t="str">
            <v>N</v>
          </cell>
          <cell r="T1158" t="str">
            <v>N</v>
          </cell>
          <cell r="U1158">
            <v>41530</v>
          </cell>
          <cell r="V1158">
            <v>41530</v>
          </cell>
          <cell r="W1158">
            <v>41638</v>
          </cell>
          <cell r="X1158">
            <v>41631</v>
          </cell>
          <cell r="Y1158">
            <v>41530</v>
          </cell>
          <cell r="Z1158">
            <v>41537</v>
          </cell>
          <cell r="AA1158">
            <v>41537</v>
          </cell>
          <cell r="AB1158">
            <v>41544</v>
          </cell>
          <cell r="AC1158">
            <v>41519</v>
          </cell>
          <cell r="AD1158">
            <v>41533</v>
          </cell>
          <cell r="AE1158">
            <v>41546</v>
          </cell>
          <cell r="AF1158">
            <v>41550</v>
          </cell>
          <cell r="AH1158">
            <v>41601</v>
          </cell>
          <cell r="AI1158" t="str">
            <v>-</v>
          </cell>
          <cell r="AJ1158">
            <v>15</v>
          </cell>
          <cell r="AK1158">
            <v>14.428571428571429</v>
          </cell>
          <cell r="AL1158">
            <v>41530</v>
          </cell>
          <cell r="AM1158">
            <v>41535</v>
          </cell>
          <cell r="AN1158" t="str">
            <v>-</v>
          </cell>
          <cell r="AO1158">
            <v>41540</v>
          </cell>
          <cell r="AP1158">
            <v>41540</v>
          </cell>
          <cell r="AQ1158">
            <v>41548</v>
          </cell>
          <cell r="AR1158">
            <v>41548</v>
          </cell>
          <cell r="AS1158">
            <v>41550</v>
          </cell>
          <cell r="AT1158" t="str">
            <v>Dawson</v>
          </cell>
          <cell r="AU1158" t="str">
            <v>Dawson</v>
          </cell>
          <cell r="AV1158">
            <v>41550</v>
          </cell>
          <cell r="AW1158" t="str">
            <v>-</v>
          </cell>
          <cell r="AX1158">
            <v>41554</v>
          </cell>
          <cell r="AY1158">
            <v>41638</v>
          </cell>
          <cell r="AZ1158">
            <v>108</v>
          </cell>
          <cell r="BA1158">
            <v>15</v>
          </cell>
          <cell r="BB1158" t="str">
            <v>On-Time/Early</v>
          </cell>
          <cell r="BC1158" t="str">
            <v>Late</v>
          </cell>
          <cell r="BD1158" t="str">
            <v>FCA</v>
          </cell>
          <cell r="BE1158" t="str">
            <v>ARVADA</v>
          </cell>
          <cell r="BF1158" t="str">
            <v>USA</v>
          </cell>
          <cell r="BH1158" t="str">
            <v>DK</v>
          </cell>
          <cell r="BI1158">
            <v>2010</v>
          </cell>
          <cell r="BJ1158">
            <v>41537</v>
          </cell>
          <cell r="BK1158">
            <v>41544</v>
          </cell>
          <cell r="BL1158">
            <v>41560</v>
          </cell>
          <cell r="BM1158">
            <v>41558</v>
          </cell>
          <cell r="BN1158">
            <v>41645</v>
          </cell>
          <cell r="BO1158">
            <v>41652</v>
          </cell>
          <cell r="BP1158" t="str">
            <v>-</v>
          </cell>
          <cell r="BQ1158" t="str">
            <v>-</v>
          </cell>
          <cell r="BR1158">
            <v>41549</v>
          </cell>
          <cell r="BS1158" t="str">
            <v>-</v>
          </cell>
          <cell r="BT1158" t="str">
            <v>-</v>
          </cell>
          <cell r="BU1158">
            <v>41647</v>
          </cell>
          <cell r="BV1158">
            <v>41647</v>
          </cell>
          <cell r="BZ1158">
            <v>0</v>
          </cell>
          <cell r="CA1158">
            <v>0</v>
          </cell>
          <cell r="CB1158" t="str">
            <v>X</v>
          </cell>
          <cell r="CC1158">
            <v>1</v>
          </cell>
        </row>
        <row r="1159">
          <cell r="B1159" t="str">
            <v>A2259578-01-02</v>
          </cell>
          <cell r="C1159" t="str">
            <v xml:space="preserve">TPC GROUP (Jacobs) </v>
          </cell>
          <cell r="D1159" t="str">
            <v>Gibson</v>
          </cell>
          <cell r="E1159">
            <v>0</v>
          </cell>
          <cell r="F1159" t="str">
            <v>Burks</v>
          </cell>
          <cell r="H1159" t="str">
            <v>Heidi</v>
          </cell>
          <cell r="I1159" t="str">
            <v>87724</v>
          </cell>
          <cell r="J1159" t="str">
            <v>118PUM-3921/22</v>
          </cell>
          <cell r="K1159">
            <v>117248</v>
          </cell>
          <cell r="M1159">
            <v>2</v>
          </cell>
          <cell r="N1159" t="str">
            <v>LMV311</v>
          </cell>
          <cell r="O1159">
            <v>236778</v>
          </cell>
          <cell r="P1159" t="str">
            <v>-</v>
          </cell>
          <cell r="Q1159" t="str">
            <v>MCPX</v>
          </cell>
          <cell r="R1159" t="str">
            <v>PC</v>
          </cell>
          <cell r="S1159" t="str">
            <v>Y</v>
          </cell>
          <cell r="T1159" t="str">
            <v>N</v>
          </cell>
          <cell r="U1159">
            <v>41348</v>
          </cell>
          <cell r="V1159">
            <v>41353</v>
          </cell>
          <cell r="W1159">
            <v>41675</v>
          </cell>
          <cell r="X1159">
            <v>41624</v>
          </cell>
          <cell r="Y1159">
            <v>41351</v>
          </cell>
          <cell r="Z1159">
            <v>41360</v>
          </cell>
          <cell r="AA1159">
            <v>41360</v>
          </cell>
          <cell r="AB1159">
            <v>41360</v>
          </cell>
          <cell r="AC1159">
            <v>41512</v>
          </cell>
          <cell r="AD1159">
            <v>41526</v>
          </cell>
          <cell r="AE1159">
            <v>41548</v>
          </cell>
          <cell r="AF1159">
            <v>41551</v>
          </cell>
          <cell r="AH1159">
            <v>41594</v>
          </cell>
          <cell r="AI1159" t="str">
            <v>-</v>
          </cell>
          <cell r="AJ1159">
            <v>143</v>
          </cell>
          <cell r="AK1159">
            <v>38.714285714285715</v>
          </cell>
          <cell r="AL1159">
            <v>41351</v>
          </cell>
          <cell r="AM1159">
            <v>41354</v>
          </cell>
          <cell r="AN1159" t="str">
            <v>-</v>
          </cell>
          <cell r="AO1159" t="str">
            <v>-</v>
          </cell>
          <cell r="AP1159">
            <v>41353</v>
          </cell>
          <cell r="AR1159">
            <v>41540</v>
          </cell>
          <cell r="AS1159">
            <v>41548</v>
          </cell>
          <cell r="AT1159" t="str">
            <v>Rae Anne</v>
          </cell>
          <cell r="AU1159" t="str">
            <v>Boles</v>
          </cell>
          <cell r="AV1159">
            <v>41554</v>
          </cell>
          <cell r="AW1159" t="str">
            <v>-</v>
          </cell>
          <cell r="AX1159">
            <v>41565</v>
          </cell>
          <cell r="AY1159">
            <v>41624</v>
          </cell>
          <cell r="AZ1159">
            <v>271</v>
          </cell>
          <cell r="BA1159">
            <v>144</v>
          </cell>
          <cell r="BB1159" t="str">
            <v>Late</v>
          </cell>
          <cell r="BC1159" t="str">
            <v/>
          </cell>
          <cell r="BD1159" t="str">
            <v>DAP</v>
          </cell>
          <cell r="BE1159" t="str">
            <v>JOBSITE HOUSTON</v>
          </cell>
          <cell r="BF1159" t="str">
            <v>USA</v>
          </cell>
          <cell r="BH1159" t="str">
            <v>DJ</v>
          </cell>
          <cell r="BI1159" t="str">
            <v>PP &amp; ALLOW</v>
          </cell>
          <cell r="BJ1159">
            <v>41360</v>
          </cell>
          <cell r="BK1159">
            <v>41367</v>
          </cell>
          <cell r="BL1159">
            <v>41376</v>
          </cell>
          <cell r="BM1159">
            <v>41381</v>
          </cell>
          <cell r="BN1159">
            <v>41652</v>
          </cell>
          <cell r="BO1159">
            <v>41659</v>
          </cell>
          <cell r="BP1159">
            <v>41360</v>
          </cell>
          <cell r="BQ1159">
            <v>41360</v>
          </cell>
          <cell r="BR1159">
            <v>41418</v>
          </cell>
          <cell r="BS1159">
            <v>41368</v>
          </cell>
          <cell r="BT1159">
            <v>41515</v>
          </cell>
          <cell r="BU1159">
            <v>41628</v>
          </cell>
          <cell r="BV1159">
            <v>41627</v>
          </cell>
          <cell r="BZ1159">
            <v>41491</v>
          </cell>
          <cell r="CA1159">
            <v>41521</v>
          </cell>
          <cell r="CB1159" t="str">
            <v>X</v>
          </cell>
          <cell r="CC1159">
            <v>1</v>
          </cell>
          <cell r="CD1159">
            <v>0</v>
          </cell>
        </row>
        <row r="1160">
          <cell r="B1160" t="str">
            <v>A2335228-01-02</v>
          </cell>
          <cell r="C1160" t="str">
            <v>OEC/ Celanese Ltd</v>
          </cell>
          <cell r="D1160" t="str">
            <v>Kennedy</v>
          </cell>
          <cell r="E1160">
            <v>0</v>
          </cell>
          <cell r="F1160" t="str">
            <v>Miller</v>
          </cell>
          <cell r="G1160" t="str">
            <v>-</v>
          </cell>
          <cell r="H1160" t="str">
            <v>Kursten</v>
          </cell>
          <cell r="I1160" t="str">
            <v>6017848</v>
          </cell>
          <cell r="J1160">
            <v>0</v>
          </cell>
          <cell r="K1160" t="str">
            <v>121396-1</v>
          </cell>
          <cell r="M1160">
            <v>1</v>
          </cell>
          <cell r="N1160" t="str">
            <v>LMV801</v>
          </cell>
          <cell r="O1160">
            <v>20215.240000000002</v>
          </cell>
          <cell r="P1160" t="str">
            <v>-</v>
          </cell>
          <cell r="Q1160" t="str">
            <v>FLT</v>
          </cell>
          <cell r="R1160" t="str">
            <v>P6</v>
          </cell>
          <cell r="S1160" t="str">
            <v>N</v>
          </cell>
          <cell r="T1160" t="str">
            <v>Y</v>
          </cell>
          <cell r="U1160">
            <v>41542</v>
          </cell>
          <cell r="V1160">
            <v>41542</v>
          </cell>
          <cell r="W1160">
            <v>41586</v>
          </cell>
          <cell r="X1160">
            <v>41586</v>
          </cell>
          <cell r="Y1160">
            <v>41542</v>
          </cell>
          <cell r="Z1160">
            <v>41549</v>
          </cell>
          <cell r="AA1160">
            <v>41549</v>
          </cell>
          <cell r="AB1160">
            <v>41545</v>
          </cell>
          <cell r="AC1160">
            <v>41586</v>
          </cell>
          <cell r="AD1160">
            <v>41586</v>
          </cell>
          <cell r="AE1160">
            <v>41549.5</v>
          </cell>
          <cell r="AF1160">
            <v>41551</v>
          </cell>
          <cell r="AH1160">
            <v>41556</v>
          </cell>
          <cell r="AI1160" t="str">
            <v>-</v>
          </cell>
          <cell r="AJ1160">
            <v>8</v>
          </cell>
          <cell r="AK1160">
            <v>6.2857142857142856</v>
          </cell>
          <cell r="AL1160">
            <v>41542</v>
          </cell>
          <cell r="AM1160" t="str">
            <v>-</v>
          </cell>
          <cell r="AN1160" t="str">
            <v>-</v>
          </cell>
          <cell r="AO1160">
            <v>41548</v>
          </cell>
          <cell r="AP1160" t="str">
            <v>-</v>
          </cell>
          <cell r="AQ1160">
            <v>0</v>
          </cell>
          <cell r="AR1160">
            <v>41549</v>
          </cell>
          <cell r="AS1160">
            <v>41549</v>
          </cell>
          <cell r="AT1160" t="str">
            <v>Boening</v>
          </cell>
          <cell r="AU1160" t="str">
            <v>Boening</v>
          </cell>
          <cell r="AV1160">
            <v>41550</v>
          </cell>
          <cell r="AW1160" t="str">
            <v>-</v>
          </cell>
          <cell r="AX1160">
            <v>41551</v>
          </cell>
          <cell r="AY1160">
            <v>41583</v>
          </cell>
          <cell r="AZ1160">
            <v>41</v>
          </cell>
          <cell r="BA1160">
            <v>7</v>
          </cell>
          <cell r="BB1160" t="str">
            <v>On-Time/Early</v>
          </cell>
          <cell r="BC1160" t="str">
            <v/>
          </cell>
          <cell r="BD1160" t="str">
            <v>FCA</v>
          </cell>
          <cell r="BE1160" t="str">
            <v>ARVADA</v>
          </cell>
          <cell r="BF1160" t="str">
            <v>USA</v>
          </cell>
          <cell r="BH1160" t="str">
            <v>DI</v>
          </cell>
          <cell r="BI1160">
            <v>2010</v>
          </cell>
          <cell r="BJ1160">
            <v>41549</v>
          </cell>
          <cell r="BK1160">
            <v>41556</v>
          </cell>
          <cell r="BL1160">
            <v>41547</v>
          </cell>
          <cell r="BM1160">
            <v>41570</v>
          </cell>
          <cell r="BN1160">
            <v>41600</v>
          </cell>
          <cell r="BO1160">
            <v>41607</v>
          </cell>
          <cell r="BP1160" t="str">
            <v>-</v>
          </cell>
          <cell r="BQ1160" t="str">
            <v>-</v>
          </cell>
          <cell r="BR1160">
            <v>41551</v>
          </cell>
          <cell r="BS1160" t="str">
            <v>-</v>
          </cell>
          <cell r="BT1160" t="str">
            <v>-</v>
          </cell>
          <cell r="BU1160">
            <v>41625</v>
          </cell>
          <cell r="BV1160">
            <v>41625</v>
          </cell>
          <cell r="BZ1160" t="str">
            <v>-</v>
          </cell>
          <cell r="CA1160" t="str">
            <v>-</v>
          </cell>
          <cell r="CB1160" t="str">
            <v>X</v>
          </cell>
          <cell r="CC1160">
            <v>1</v>
          </cell>
        </row>
        <row r="1161">
          <cell r="B1161" t="str">
            <v>A2318398-01-02</v>
          </cell>
          <cell r="C1161" t="str">
            <v>Phillips 66 Co</v>
          </cell>
          <cell r="D1161" t="str">
            <v>Wareham</v>
          </cell>
          <cell r="E1161">
            <v>0</v>
          </cell>
          <cell r="F1161" t="str">
            <v>Miller</v>
          </cell>
          <cell r="G1161" t="str">
            <v>-</v>
          </cell>
          <cell r="H1161" t="str">
            <v>Kursten</v>
          </cell>
          <cell r="I1161" t="str">
            <v>4518737156</v>
          </cell>
          <cell r="J1161" t="str">
            <v>-</v>
          </cell>
          <cell r="K1161" t="str">
            <v>107087-5</v>
          </cell>
          <cell r="M1161">
            <v>2</v>
          </cell>
          <cell r="N1161" t="str">
            <v>LMV801</v>
          </cell>
          <cell r="O1161">
            <v>78264</v>
          </cell>
          <cell r="P1161" t="str">
            <v>-</v>
          </cell>
          <cell r="Q1161" t="str">
            <v>FLT</v>
          </cell>
          <cell r="R1161" t="str">
            <v>PB</v>
          </cell>
          <cell r="S1161" t="str">
            <v>N</v>
          </cell>
          <cell r="T1161" t="str">
            <v>N</v>
          </cell>
          <cell r="U1161">
            <v>41500</v>
          </cell>
          <cell r="V1161">
            <v>41500</v>
          </cell>
          <cell r="W1161">
            <v>41603</v>
          </cell>
          <cell r="X1161">
            <v>41603</v>
          </cell>
          <cell r="Y1161">
            <v>41500</v>
          </cell>
          <cell r="Z1161">
            <v>41507</v>
          </cell>
          <cell r="AA1161">
            <v>41507</v>
          </cell>
          <cell r="AB1161">
            <v>41507</v>
          </cell>
          <cell r="AC1161">
            <v>41491</v>
          </cell>
          <cell r="AD1161">
            <v>41505</v>
          </cell>
          <cell r="AE1161">
            <v>41548</v>
          </cell>
          <cell r="AF1161">
            <v>41551</v>
          </cell>
          <cell r="AH1161">
            <v>41573</v>
          </cell>
          <cell r="AI1161" t="str">
            <v>-</v>
          </cell>
          <cell r="AJ1161">
            <v>38</v>
          </cell>
          <cell r="AK1161">
            <v>14.714285714285714</v>
          </cell>
          <cell r="AL1161">
            <v>41500</v>
          </cell>
          <cell r="AM1161" t="str">
            <v>-</v>
          </cell>
          <cell r="AN1161" t="str">
            <v>-</v>
          </cell>
          <cell r="AO1161" t="str">
            <v>-</v>
          </cell>
          <cell r="AP1161" t="str">
            <v>-</v>
          </cell>
          <cell r="AR1161">
            <v>41554</v>
          </cell>
          <cell r="AS1161">
            <v>41554</v>
          </cell>
          <cell r="AT1161" t="str">
            <v>Kennedy</v>
          </cell>
          <cell r="AU1161" t="str">
            <v>Kennedy</v>
          </cell>
          <cell r="AV1161">
            <v>41555</v>
          </cell>
          <cell r="AW1161" t="str">
            <v>-</v>
          </cell>
          <cell r="AX1161">
            <v>41561</v>
          </cell>
          <cell r="AY1161">
            <v>41600</v>
          </cell>
          <cell r="BA1161">
            <v>40</v>
          </cell>
          <cell r="BB1161" t="str">
            <v>Late</v>
          </cell>
          <cell r="BC1161" t="str">
            <v/>
          </cell>
          <cell r="BD1161" t="str">
            <v>FCA</v>
          </cell>
          <cell r="BE1161" t="str">
            <v>Arvada</v>
          </cell>
          <cell r="BF1161" t="str">
            <v>USA</v>
          </cell>
          <cell r="BH1161" t="str">
            <v>DK</v>
          </cell>
          <cell r="BI1161">
            <v>2010</v>
          </cell>
          <cell r="BJ1161">
            <v>41507</v>
          </cell>
          <cell r="BK1161">
            <v>41514</v>
          </cell>
          <cell r="BL1161">
            <v>41516</v>
          </cell>
          <cell r="BM1161">
            <v>41528</v>
          </cell>
          <cell r="BN1161">
            <v>41617</v>
          </cell>
          <cell r="BO1161">
            <v>41624</v>
          </cell>
          <cell r="BP1161" t="str">
            <v>-</v>
          </cell>
          <cell r="BQ1161" t="str">
            <v>-</v>
          </cell>
          <cell r="BR1161">
            <v>41557</v>
          </cell>
          <cell r="BS1161" t="str">
            <v>-</v>
          </cell>
          <cell r="BT1161" t="str">
            <v>-</v>
          </cell>
          <cell r="BU1161">
            <v>41611</v>
          </cell>
          <cell r="BV1161">
            <v>41611</v>
          </cell>
          <cell r="BZ1161" t="str">
            <v>-</v>
          </cell>
          <cell r="CA1161" t="str">
            <v>-</v>
          </cell>
          <cell r="CB1161" t="str">
            <v>X</v>
          </cell>
          <cell r="CC1161">
            <v>1</v>
          </cell>
        </row>
        <row r="1162">
          <cell r="B1162" t="str">
            <v>C2298841-01</v>
          </cell>
          <cell r="C1162" t="str">
            <v>Bechtel / Queensland Curtis LNG</v>
          </cell>
          <cell r="D1162" t="str">
            <v>Weed</v>
          </cell>
          <cell r="E1162">
            <v>0</v>
          </cell>
          <cell r="F1162" t="str">
            <v>Igoe</v>
          </cell>
          <cell r="G1162" t="str">
            <v>R. Thompson</v>
          </cell>
          <cell r="H1162" t="str">
            <v>Melissa</v>
          </cell>
          <cell r="I1162" t="str">
            <v>25566-150-POA-MCCS-00001, Rv.0</v>
          </cell>
          <cell r="K1162" t="str">
            <v>SC09079</v>
          </cell>
          <cell r="M1162">
            <v>1</v>
          </cell>
          <cell r="N1162" t="str">
            <v>LF2330CG</v>
          </cell>
          <cell r="O1162">
            <v>1080430</v>
          </cell>
          <cell r="P1162" t="str">
            <v>PP</v>
          </cell>
          <cell r="Q1162" t="str">
            <v>CPX</v>
          </cell>
          <cell r="R1162" t="str">
            <v>Pinn/API</v>
          </cell>
          <cell r="S1162" t="str">
            <v>Y</v>
          </cell>
          <cell r="T1162" t="str">
            <v>N</v>
          </cell>
          <cell r="U1162">
            <v>41450</v>
          </cell>
          <cell r="V1162">
            <v>41452</v>
          </cell>
          <cell r="W1162">
            <v>41712</v>
          </cell>
          <cell r="X1162">
            <v>41729</v>
          </cell>
          <cell r="Y1162">
            <v>41451</v>
          </cell>
          <cell r="Z1162" t="str">
            <v>-</v>
          </cell>
          <cell r="AA1162" t="str">
            <v>-</v>
          </cell>
          <cell r="AB1162">
            <v>41466</v>
          </cell>
          <cell r="AC1162">
            <v>41449</v>
          </cell>
          <cell r="AD1162">
            <v>41477</v>
          </cell>
          <cell r="AE1162">
            <v>41537</v>
          </cell>
          <cell r="AF1162">
            <v>41551</v>
          </cell>
          <cell r="AH1162">
            <v>41699</v>
          </cell>
          <cell r="AI1162">
            <v>41575</v>
          </cell>
          <cell r="AJ1162">
            <v>72</v>
          </cell>
          <cell r="AK1162">
            <v>39.571428571428569</v>
          </cell>
          <cell r="AL1162">
            <v>41451</v>
          </cell>
          <cell r="AM1162" t="str">
            <v>-</v>
          </cell>
          <cell r="AN1162" t="str">
            <v>-</v>
          </cell>
          <cell r="AO1162" t="str">
            <v>-</v>
          </cell>
          <cell r="AP1162" t="str">
            <v>-</v>
          </cell>
          <cell r="AR1162" t="str">
            <v>-</v>
          </cell>
          <cell r="AS1162" t="str">
            <v>-</v>
          </cell>
          <cell r="AT1162" t="str">
            <v>-</v>
          </cell>
          <cell r="AU1162" t="str">
            <v>-</v>
          </cell>
          <cell r="AV1162">
            <v>41563</v>
          </cell>
          <cell r="AW1162" t="str">
            <v>-</v>
          </cell>
          <cell r="AX1162">
            <v>41570</v>
          </cell>
          <cell r="AY1162">
            <v>41726</v>
          </cell>
          <cell r="BA1162">
            <v>80</v>
          </cell>
          <cell r="BB1162" t="str">
            <v>Late</v>
          </cell>
          <cell r="BC1162" t="str">
            <v/>
          </cell>
          <cell r="BD1162" t="str">
            <v>FCA</v>
          </cell>
          <cell r="BE1162" t="str">
            <v>Arvada</v>
          </cell>
          <cell r="BF1162" t="str">
            <v>Australia</v>
          </cell>
          <cell r="BH1162" t="str">
            <v>OE</v>
          </cell>
          <cell r="BI1162">
            <v>2000</v>
          </cell>
          <cell r="BJ1162">
            <v>41459</v>
          </cell>
          <cell r="BK1162">
            <v>41466</v>
          </cell>
          <cell r="BL1162">
            <v>41494</v>
          </cell>
          <cell r="BM1162">
            <v>41480</v>
          </cell>
          <cell r="BN1162">
            <v>41771</v>
          </cell>
          <cell r="BO1162">
            <v>41778</v>
          </cell>
          <cell r="BP1162">
            <v>41460</v>
          </cell>
          <cell r="BQ1162">
            <v>41463</v>
          </cell>
          <cell r="BR1162" t="str">
            <v>-</v>
          </cell>
          <cell r="BS1162">
            <v>41489</v>
          </cell>
          <cell r="BT1162">
            <v>41717</v>
          </cell>
          <cell r="BU1162">
            <v>41717</v>
          </cell>
          <cell r="BV1162">
            <v>18</v>
          </cell>
          <cell r="BZ1162" t="str">
            <v>-</v>
          </cell>
          <cell r="CA1162">
            <v>41558</v>
          </cell>
          <cell r="CC1162">
            <v>0</v>
          </cell>
        </row>
        <row r="1163">
          <cell r="B1163" t="str">
            <v>A2313655-01</v>
          </cell>
          <cell r="C1163" t="str">
            <v>Pump Products/ PT Pertamina (Persero)</v>
          </cell>
          <cell r="D1163" t="str">
            <v>Kennedy</v>
          </cell>
          <cell r="E1163">
            <v>0</v>
          </cell>
          <cell r="F1163" t="str">
            <v>Miller</v>
          </cell>
          <cell r="G1163" t="str">
            <v>-</v>
          </cell>
          <cell r="H1163" t="str">
            <v>Kursten</v>
          </cell>
          <cell r="I1163" t="str">
            <v>2505</v>
          </cell>
          <cell r="J1163">
            <v>0</v>
          </cell>
          <cell r="K1163" t="str">
            <v>102687-2</v>
          </cell>
          <cell r="M1163">
            <v>1</v>
          </cell>
          <cell r="N1163" t="str">
            <v>LMV322</v>
          </cell>
          <cell r="O1163">
            <v>44703</v>
          </cell>
          <cell r="P1163" t="str">
            <v>-</v>
          </cell>
          <cell r="Q1163" t="str">
            <v>FLT</v>
          </cell>
          <cell r="R1163" t="str">
            <v>PA</v>
          </cell>
          <cell r="S1163" t="str">
            <v>N</v>
          </cell>
          <cell r="T1163" t="str">
            <v>N</v>
          </cell>
          <cell r="U1163">
            <v>41488</v>
          </cell>
          <cell r="V1163">
            <v>41488</v>
          </cell>
          <cell r="W1163">
            <v>41599</v>
          </cell>
          <cell r="X1163">
            <v>41599</v>
          </cell>
          <cell r="Y1163">
            <v>41488</v>
          </cell>
          <cell r="Z1163">
            <v>41495</v>
          </cell>
          <cell r="AA1163">
            <v>41495</v>
          </cell>
          <cell r="AB1163">
            <v>41495</v>
          </cell>
          <cell r="AC1163">
            <v>41487</v>
          </cell>
          <cell r="AD1163">
            <v>41501</v>
          </cell>
          <cell r="AE1163">
            <v>41551</v>
          </cell>
          <cell r="AF1163">
            <v>41554</v>
          </cell>
          <cell r="AH1163">
            <v>41569</v>
          </cell>
          <cell r="AI1163" t="str">
            <v>-</v>
          </cell>
          <cell r="AJ1163">
            <v>47</v>
          </cell>
          <cell r="AK1163">
            <v>15.857142857142858</v>
          </cell>
          <cell r="AL1163">
            <v>41488</v>
          </cell>
          <cell r="AM1163" t="str">
            <v>-</v>
          </cell>
          <cell r="AN1163" t="str">
            <v>-</v>
          </cell>
          <cell r="AO1163">
            <v>41551</v>
          </cell>
          <cell r="AP1163">
            <v>41549</v>
          </cell>
          <cell r="AQ1163">
            <v>41556</v>
          </cell>
          <cell r="AR1163">
            <v>41556</v>
          </cell>
          <cell r="AS1163">
            <v>41558</v>
          </cell>
          <cell r="AT1163" t="str">
            <v>Kampman</v>
          </cell>
          <cell r="AU1163" t="str">
            <v>Kampman</v>
          </cell>
          <cell r="AV1163">
            <v>41565</v>
          </cell>
          <cell r="AW1163" t="str">
            <v>-</v>
          </cell>
          <cell r="AX1163">
            <v>41568</v>
          </cell>
          <cell r="AY1163">
            <v>41603</v>
          </cell>
          <cell r="AZ1163">
            <v>115</v>
          </cell>
          <cell r="BA1163">
            <v>56</v>
          </cell>
          <cell r="BB1163" t="str">
            <v>Late</v>
          </cell>
          <cell r="BC1163" t="str">
            <v>Late</v>
          </cell>
          <cell r="BD1163" t="str">
            <v>EXW</v>
          </cell>
          <cell r="BE1163" t="str">
            <v>ARVADA</v>
          </cell>
          <cell r="BF1163" t="str">
            <v>SINGAPORE</v>
          </cell>
          <cell r="BH1163" t="str">
            <v>OE</v>
          </cell>
          <cell r="BJ1163">
            <v>41495</v>
          </cell>
          <cell r="BK1163">
            <v>41502</v>
          </cell>
          <cell r="BL1163">
            <v>41502</v>
          </cell>
          <cell r="BM1163">
            <v>41516</v>
          </cell>
          <cell r="BN1163">
            <v>41613</v>
          </cell>
          <cell r="BO1163">
            <v>41620</v>
          </cell>
          <cell r="BP1163" t="str">
            <v>-</v>
          </cell>
          <cell r="BQ1163" t="str">
            <v>-</v>
          </cell>
          <cell r="BR1163">
            <v>41565</v>
          </cell>
          <cell r="BS1163" t="str">
            <v>-</v>
          </cell>
          <cell r="BT1163" t="str">
            <v>-</v>
          </cell>
          <cell r="BU1163">
            <v>41621</v>
          </cell>
          <cell r="BV1163">
            <v>41621</v>
          </cell>
          <cell r="BZ1163" t="str">
            <v>-</v>
          </cell>
          <cell r="CA1163" t="str">
            <v>-</v>
          </cell>
          <cell r="CB1163" t="str">
            <v>X</v>
          </cell>
          <cell r="CC1163">
            <v>1</v>
          </cell>
        </row>
        <row r="1164">
          <cell r="B1164" t="str">
            <v>A2289078-01</v>
          </cell>
          <cell r="C1164" t="str">
            <v>Delta Process / Exxon Chemical</v>
          </cell>
          <cell r="D1164" t="str">
            <v>Faber</v>
          </cell>
          <cell r="E1164">
            <v>0</v>
          </cell>
          <cell r="F1164" t="str">
            <v>Reichert</v>
          </cell>
          <cell r="H1164" t="str">
            <v>Madeleine</v>
          </cell>
          <cell r="I1164" t="str">
            <v>085745</v>
          </cell>
          <cell r="J1164" t="str">
            <v>MUP-09B</v>
          </cell>
          <cell r="K1164">
            <v>112423</v>
          </cell>
          <cell r="M1164">
            <v>1</v>
          </cell>
          <cell r="N1164" t="str">
            <v>BMP311</v>
          </cell>
          <cell r="O1164">
            <v>120368</v>
          </cell>
          <cell r="P1164" t="str">
            <v>N</v>
          </cell>
          <cell r="Q1164" t="str">
            <v>MCPX</v>
          </cell>
          <cell r="R1164" t="str">
            <v>PC</v>
          </cell>
          <cell r="S1164" t="str">
            <v>N</v>
          </cell>
          <cell r="T1164" t="str">
            <v>N</v>
          </cell>
          <cell r="U1164">
            <v>41429</v>
          </cell>
          <cell r="V1164">
            <v>41430</v>
          </cell>
          <cell r="W1164">
            <v>41627</v>
          </cell>
          <cell r="X1164">
            <v>41627</v>
          </cell>
          <cell r="Y1164">
            <v>41429</v>
          </cell>
          <cell r="Z1164">
            <v>41437</v>
          </cell>
          <cell r="AA1164">
            <v>41437</v>
          </cell>
          <cell r="AB1164">
            <v>41437</v>
          </cell>
          <cell r="AC1164">
            <v>41515</v>
          </cell>
          <cell r="AD1164">
            <v>41529</v>
          </cell>
          <cell r="AE1164">
            <v>41551</v>
          </cell>
          <cell r="AF1164">
            <v>41554</v>
          </cell>
          <cell r="AH1164">
            <v>41597</v>
          </cell>
          <cell r="AI1164" t="str">
            <v>-</v>
          </cell>
          <cell r="AJ1164">
            <v>89</v>
          </cell>
          <cell r="AK1164">
            <v>28.142857142857142</v>
          </cell>
          <cell r="AL1164">
            <v>41429</v>
          </cell>
          <cell r="AM1164" t="str">
            <v>-</v>
          </cell>
          <cell r="AN1164" t="str">
            <v>-</v>
          </cell>
          <cell r="AO1164">
            <v>41443</v>
          </cell>
          <cell r="AP1164">
            <v>41446</v>
          </cell>
          <cell r="AR1164">
            <v>41474</v>
          </cell>
          <cell r="AS1164">
            <v>41506</v>
          </cell>
          <cell r="AT1164" t="str">
            <v>Tippet</v>
          </cell>
          <cell r="AU1164" t="str">
            <v>Carlon</v>
          </cell>
          <cell r="AV1164">
            <v>41548</v>
          </cell>
          <cell r="AW1164" t="str">
            <v>-</v>
          </cell>
          <cell r="AX1164">
            <v>41554</v>
          </cell>
          <cell r="AY1164">
            <v>41631</v>
          </cell>
          <cell r="BA1164">
            <v>85</v>
          </cell>
          <cell r="BB1164" t="str">
            <v>On-Time/Early</v>
          </cell>
          <cell r="BC1164" t="str">
            <v/>
          </cell>
          <cell r="BD1164" t="str">
            <v>FCA</v>
          </cell>
          <cell r="BE1164" t="str">
            <v>Arvada</v>
          </cell>
          <cell r="BF1164" t="str">
            <v>USA</v>
          </cell>
          <cell r="BH1164" t="str">
            <v>DI</v>
          </cell>
          <cell r="BJ1164">
            <v>41437</v>
          </cell>
          <cell r="BK1164">
            <v>41444</v>
          </cell>
          <cell r="BL1164">
            <v>41453</v>
          </cell>
          <cell r="BM1164">
            <v>41458</v>
          </cell>
          <cell r="BN1164">
            <v>41641</v>
          </cell>
          <cell r="BO1164">
            <v>41648</v>
          </cell>
          <cell r="BP1164" t="str">
            <v>X</v>
          </cell>
          <cell r="BQ1164" t="str">
            <v>X</v>
          </cell>
          <cell r="BR1164">
            <v>41457</v>
          </cell>
          <cell r="BS1164">
            <v>41457</v>
          </cell>
          <cell r="BT1164">
            <v>0</v>
          </cell>
          <cell r="BU1164">
            <v>155</v>
          </cell>
          <cell r="BV1164">
            <v>148</v>
          </cell>
          <cell r="CC1164">
            <v>0</v>
          </cell>
        </row>
        <row r="1165">
          <cell r="B1165" t="str">
            <v>C2311614-01</v>
          </cell>
          <cell r="C1165" t="str">
            <v>Markwest/ Majorsville</v>
          </cell>
          <cell r="D1165" t="str">
            <v>Whitfield</v>
          </cell>
          <cell r="E1165">
            <v>0</v>
          </cell>
          <cell r="F1165" t="str">
            <v>Miller</v>
          </cell>
          <cell r="G1165" t="str">
            <v>-</v>
          </cell>
          <cell r="H1165" t="str">
            <v>Kursten</v>
          </cell>
          <cell r="I1165" t="str">
            <v>1021962</v>
          </cell>
          <cell r="J1165" t="str">
            <v>LBTY130022-12-215C</v>
          </cell>
          <cell r="K1165" t="str">
            <v>SC13227</v>
          </cell>
          <cell r="M1165">
            <v>1</v>
          </cell>
          <cell r="N1165" t="str">
            <v>LMC311P</v>
          </cell>
          <cell r="O1165">
            <v>135129</v>
          </cell>
          <cell r="P1165" t="str">
            <v>-</v>
          </cell>
          <cell r="Q1165" t="str">
            <v>FLT</v>
          </cell>
          <cell r="R1165" t="str">
            <v>CA</v>
          </cell>
          <cell r="S1165" t="str">
            <v>N</v>
          </cell>
          <cell r="T1165" t="str">
            <v>N</v>
          </cell>
          <cell r="U1165">
            <v>41485</v>
          </cell>
          <cell r="V1165">
            <v>41485</v>
          </cell>
          <cell r="W1165">
            <v>41614</v>
          </cell>
          <cell r="X1165">
            <v>41614</v>
          </cell>
          <cell r="Y1165">
            <v>41485</v>
          </cell>
          <cell r="Z1165">
            <v>41492</v>
          </cell>
          <cell r="AA1165">
            <v>41492</v>
          </cell>
          <cell r="AB1165">
            <v>41499</v>
          </cell>
          <cell r="AC1165">
            <v>41502</v>
          </cell>
          <cell r="AD1165">
            <v>41516</v>
          </cell>
          <cell r="AE1165">
            <v>41550</v>
          </cell>
          <cell r="AF1165">
            <v>41554</v>
          </cell>
          <cell r="AH1165">
            <v>41584</v>
          </cell>
          <cell r="AI1165" t="str">
            <v>-</v>
          </cell>
          <cell r="AJ1165">
            <v>50</v>
          </cell>
          <cell r="AK1165">
            <v>18.428571428571427</v>
          </cell>
          <cell r="AL1165">
            <v>41485</v>
          </cell>
          <cell r="AM1165">
            <v>41535</v>
          </cell>
          <cell r="AN1165" t="str">
            <v>-</v>
          </cell>
          <cell r="AO1165">
            <v>41537</v>
          </cell>
          <cell r="AP1165">
            <v>41540</v>
          </cell>
          <cell r="AQ1165">
            <v>41540</v>
          </cell>
          <cell r="AR1165">
            <v>41550</v>
          </cell>
          <cell r="AS1165">
            <v>41562</v>
          </cell>
          <cell r="AT1165" t="str">
            <v>Jones</v>
          </cell>
          <cell r="AU1165" t="str">
            <v>Jones</v>
          </cell>
          <cell r="AV1165">
            <v>41565</v>
          </cell>
          <cell r="AW1165" t="str">
            <v>-</v>
          </cell>
          <cell r="AX1165">
            <v>41569</v>
          </cell>
          <cell r="AY1165">
            <v>41600</v>
          </cell>
          <cell r="AZ1165">
            <v>115</v>
          </cell>
          <cell r="BA1165">
            <v>59</v>
          </cell>
          <cell r="BB1165" t="str">
            <v>Late</v>
          </cell>
          <cell r="BC1165" t="str">
            <v>Late</v>
          </cell>
          <cell r="BD1165" t="str">
            <v>FCA</v>
          </cell>
          <cell r="BE1165" t="str">
            <v>Arvada</v>
          </cell>
          <cell r="BF1165" t="str">
            <v>USA</v>
          </cell>
          <cell r="BH1165" t="str">
            <v>DJ</v>
          </cell>
          <cell r="BJ1165">
            <v>41492</v>
          </cell>
          <cell r="BK1165">
            <v>41499</v>
          </cell>
          <cell r="BL1165">
            <v>41506</v>
          </cell>
          <cell r="BM1165">
            <v>41513</v>
          </cell>
          <cell r="BN1165">
            <v>41628</v>
          </cell>
          <cell r="BO1165">
            <v>41635</v>
          </cell>
          <cell r="BP1165" t="str">
            <v>-</v>
          </cell>
          <cell r="BQ1165" t="str">
            <v>-</v>
          </cell>
          <cell r="BR1165">
            <v>41549</v>
          </cell>
          <cell r="BS1165" t="str">
            <v>-</v>
          </cell>
          <cell r="BT1165" t="str">
            <v>-</v>
          </cell>
          <cell r="BU1165">
            <v>41642</v>
          </cell>
          <cell r="BV1165">
            <v>41642</v>
          </cell>
          <cell r="BZ1165" t="str">
            <v>-</v>
          </cell>
          <cell r="CA1165" t="str">
            <v>-</v>
          </cell>
          <cell r="CB1165" t="str">
            <v>X</v>
          </cell>
          <cell r="CC1165">
            <v>1</v>
          </cell>
        </row>
        <row r="1166">
          <cell r="B1166" t="str">
            <v>A2256494-01-02</v>
          </cell>
          <cell r="C1166" t="str">
            <v>Fernas / ONGC Petro</v>
          </cell>
          <cell r="D1166" t="str">
            <v>Setelin</v>
          </cell>
          <cell r="E1166">
            <v>0</v>
          </cell>
          <cell r="F1166" t="str">
            <v>Reichert</v>
          </cell>
          <cell r="G1166" t="str">
            <v>-</v>
          </cell>
          <cell r="H1166" t="str">
            <v>Shara</v>
          </cell>
          <cell r="I1166" t="str">
            <v>FCIPL/PRC/EPC-01/OPAL/PO-450</v>
          </cell>
          <cell r="J1166" t="str">
            <v>69-PC-001A/B</v>
          </cell>
          <cell r="K1166" t="str">
            <v>109457-13</v>
          </cell>
          <cell r="L1166" t="str">
            <v>-</v>
          </cell>
          <cell r="M1166">
            <v>2</v>
          </cell>
          <cell r="N1166" t="str">
            <v>LMV322</v>
          </cell>
          <cell r="O1166">
            <v>117500</v>
          </cell>
          <cell r="P1166" t="str">
            <v>PP</v>
          </cell>
          <cell r="Q1166" t="str">
            <v>MCPX</v>
          </cell>
          <cell r="R1166" t="str">
            <v>PC</v>
          </cell>
          <cell r="S1166" t="str">
            <v>Y</v>
          </cell>
          <cell r="T1166" t="str">
            <v>N</v>
          </cell>
          <cell r="U1166">
            <v>41344</v>
          </cell>
          <cell r="V1166">
            <v>41346</v>
          </cell>
          <cell r="W1166">
            <v>41631</v>
          </cell>
          <cell r="X1166">
            <v>41631</v>
          </cell>
          <cell r="Y1166">
            <v>41344</v>
          </cell>
          <cell r="Z1166">
            <v>41353</v>
          </cell>
          <cell r="AA1166">
            <v>41353</v>
          </cell>
          <cell r="AB1166">
            <v>41353</v>
          </cell>
          <cell r="AC1166">
            <v>41519</v>
          </cell>
          <cell r="AD1166">
            <v>41533</v>
          </cell>
          <cell r="AE1166">
            <v>41556</v>
          </cell>
          <cell r="AF1166">
            <v>41559</v>
          </cell>
          <cell r="AH1166">
            <v>41601</v>
          </cell>
          <cell r="AI1166" t="str">
            <v>-</v>
          </cell>
          <cell r="AJ1166">
            <v>153</v>
          </cell>
          <cell r="AK1166">
            <v>40.714285714285715</v>
          </cell>
          <cell r="AL1166">
            <v>41344</v>
          </cell>
          <cell r="AM1166">
            <v>41347</v>
          </cell>
          <cell r="AN1166" t="str">
            <v>-</v>
          </cell>
          <cell r="AO1166">
            <v>41354</v>
          </cell>
          <cell r="AP1166">
            <v>41488</v>
          </cell>
          <cell r="AQ1166">
            <v>41488</v>
          </cell>
          <cell r="AR1166">
            <v>41488</v>
          </cell>
          <cell r="AT1166" t="str">
            <v>Rae Anne</v>
          </cell>
          <cell r="AV1166">
            <v>41499</v>
          </cell>
          <cell r="AX1166">
            <v>41514</v>
          </cell>
          <cell r="AY1166">
            <v>41628</v>
          </cell>
          <cell r="AZ1166">
            <v>282</v>
          </cell>
          <cell r="BA1166">
            <v>110</v>
          </cell>
          <cell r="BB1166" t="str">
            <v>On-Time/Early</v>
          </cell>
          <cell r="BC1166" t="str">
            <v>On-Time/Early</v>
          </cell>
          <cell r="BD1166" t="str">
            <v>FOB</v>
          </cell>
          <cell r="BE1166" t="str">
            <v>LONG BEACH</v>
          </cell>
          <cell r="BF1166" t="str">
            <v>INDIA</v>
          </cell>
          <cell r="BH1166" t="str">
            <v>OC</v>
          </cell>
          <cell r="BJ1166">
            <v>41353</v>
          </cell>
          <cell r="BK1166">
            <v>41360</v>
          </cell>
          <cell r="BL1166">
            <v>41369</v>
          </cell>
          <cell r="BM1166">
            <v>41374</v>
          </cell>
          <cell r="BN1166">
            <v>41645</v>
          </cell>
          <cell r="BO1166">
            <v>41652</v>
          </cell>
          <cell r="BP1166" t="str">
            <v>X</v>
          </cell>
          <cell r="BQ1166" t="str">
            <v>X</v>
          </cell>
          <cell r="BR1166">
            <v>41485</v>
          </cell>
          <cell r="BS1166">
            <v>41358</v>
          </cell>
          <cell r="BT1166" t="str">
            <v>X</v>
          </cell>
          <cell r="BU1166">
            <v>151</v>
          </cell>
          <cell r="BV1166">
            <v>144</v>
          </cell>
          <cell r="BZ1166">
            <v>0</v>
          </cell>
          <cell r="CA1166">
            <v>0</v>
          </cell>
          <cell r="CC1166">
            <v>1</v>
          </cell>
          <cell r="CD1166" t="str">
            <v>Errand Enterprises making books</v>
          </cell>
        </row>
        <row r="1167">
          <cell r="B1167" t="str">
            <v>A2256494-03-04</v>
          </cell>
          <cell r="C1167" t="str">
            <v>Fernas / ONGC Petro</v>
          </cell>
          <cell r="D1167" t="str">
            <v>Setelin</v>
          </cell>
          <cell r="E1167">
            <v>0</v>
          </cell>
          <cell r="F1167" t="str">
            <v>Reichert</v>
          </cell>
          <cell r="G1167" t="str">
            <v>-</v>
          </cell>
          <cell r="H1167" t="str">
            <v>Shara</v>
          </cell>
          <cell r="I1167" t="str">
            <v>FCIPL/PRC/EPC-01/OPAL/PO-450</v>
          </cell>
          <cell r="J1167" t="str">
            <v>69-PC-002A/B</v>
          </cell>
          <cell r="K1167" t="str">
            <v>109457-13</v>
          </cell>
          <cell r="L1167" t="str">
            <v>-</v>
          </cell>
          <cell r="M1167">
            <v>2</v>
          </cell>
          <cell r="N1167" t="str">
            <v>LMV322</v>
          </cell>
          <cell r="O1167">
            <v>117500</v>
          </cell>
          <cell r="P1167" t="str">
            <v>PP</v>
          </cell>
          <cell r="Q1167" t="str">
            <v>MCPX</v>
          </cell>
          <cell r="R1167" t="str">
            <v>PC</v>
          </cell>
          <cell r="S1167" t="str">
            <v>Y</v>
          </cell>
          <cell r="T1167" t="str">
            <v>N</v>
          </cell>
          <cell r="U1167">
            <v>41344</v>
          </cell>
          <cell r="V1167">
            <v>41346</v>
          </cell>
          <cell r="W1167">
            <v>41631</v>
          </cell>
          <cell r="X1167">
            <v>41631</v>
          </cell>
          <cell r="Y1167">
            <v>41344</v>
          </cell>
          <cell r="Z1167">
            <v>41353</v>
          </cell>
          <cell r="AA1167">
            <v>41353</v>
          </cell>
          <cell r="AB1167">
            <v>41353</v>
          </cell>
          <cell r="AC1167">
            <v>41519</v>
          </cell>
          <cell r="AD1167">
            <v>41533</v>
          </cell>
          <cell r="AE1167">
            <v>41556</v>
          </cell>
          <cell r="AF1167">
            <v>41559</v>
          </cell>
          <cell r="AH1167">
            <v>41601</v>
          </cell>
          <cell r="AI1167" t="str">
            <v>-</v>
          </cell>
          <cell r="AJ1167">
            <v>153</v>
          </cell>
          <cell r="AK1167">
            <v>40.714285714285715</v>
          </cell>
          <cell r="AL1167">
            <v>41344</v>
          </cell>
          <cell r="AM1167">
            <v>41347</v>
          </cell>
          <cell r="AN1167" t="str">
            <v>-</v>
          </cell>
          <cell r="AO1167">
            <v>41354</v>
          </cell>
          <cell r="AP1167">
            <v>41488</v>
          </cell>
          <cell r="AQ1167">
            <v>41488</v>
          </cell>
          <cell r="AR1167">
            <v>41488</v>
          </cell>
          <cell r="AT1167" t="str">
            <v>Rae Anne</v>
          </cell>
          <cell r="AV1167">
            <v>41499</v>
          </cell>
          <cell r="AX1167">
            <v>41514</v>
          </cell>
          <cell r="AY1167">
            <v>41628</v>
          </cell>
          <cell r="AZ1167">
            <v>282</v>
          </cell>
          <cell r="BA1167">
            <v>110</v>
          </cell>
          <cell r="BB1167" t="str">
            <v>On-Time/Early</v>
          </cell>
          <cell r="BC1167" t="str">
            <v>On-Time/Early</v>
          </cell>
          <cell r="BD1167" t="str">
            <v>FOB</v>
          </cell>
          <cell r="BE1167" t="str">
            <v>LONG BEACH</v>
          </cell>
          <cell r="BF1167" t="str">
            <v>INDIA</v>
          </cell>
          <cell r="BH1167" t="str">
            <v>OC</v>
          </cell>
          <cell r="BJ1167">
            <v>41353</v>
          </cell>
          <cell r="BK1167">
            <v>41360</v>
          </cell>
          <cell r="BL1167">
            <v>41369</v>
          </cell>
          <cell r="BM1167">
            <v>41374</v>
          </cell>
          <cell r="BN1167">
            <v>41645</v>
          </cell>
          <cell r="BO1167">
            <v>41652</v>
          </cell>
          <cell r="BP1167" t="str">
            <v>X</v>
          </cell>
          <cell r="BQ1167" t="str">
            <v>X</v>
          </cell>
          <cell r="BR1167">
            <v>41485</v>
          </cell>
          <cell r="BS1167">
            <v>41358</v>
          </cell>
          <cell r="BT1167" t="str">
            <v>X</v>
          </cell>
          <cell r="BU1167">
            <v>151</v>
          </cell>
          <cell r="BV1167">
            <v>144</v>
          </cell>
          <cell r="BZ1167">
            <v>0</v>
          </cell>
          <cell r="CA1167">
            <v>0</v>
          </cell>
          <cell r="CC1167">
            <v>1</v>
          </cell>
          <cell r="CD1167" t="str">
            <v>Errand Enterprises making books</v>
          </cell>
        </row>
        <row r="1168">
          <cell r="B1168" t="str">
            <v>C2332339-01</v>
          </cell>
          <cell r="C1168" t="str">
            <v>Kinder Morgan Energy Partners</v>
          </cell>
          <cell r="D1168" t="str">
            <v>Whitfield</v>
          </cell>
          <cell r="E1168">
            <v>0</v>
          </cell>
          <cell r="F1168" t="str">
            <v>Miller</v>
          </cell>
          <cell r="G1168" t="str">
            <v>-</v>
          </cell>
          <cell r="H1168" t="str">
            <v>Kursten</v>
          </cell>
          <cell r="I1168" t="str">
            <v>6502225-0-STAT</v>
          </cell>
          <cell r="J1168" t="str">
            <v>C-1554049-01</v>
          </cell>
          <cell r="K1168" t="str">
            <v>SC13223</v>
          </cell>
          <cell r="M1168">
            <v>1</v>
          </cell>
          <cell r="N1168" t="str">
            <v>LMC311F</v>
          </cell>
          <cell r="O1168">
            <v>156218</v>
          </cell>
          <cell r="P1168" t="str">
            <v>-</v>
          </cell>
          <cell r="Q1168" t="str">
            <v>FLT</v>
          </cell>
          <cell r="R1168" t="str">
            <v>CA</v>
          </cell>
          <cell r="S1168" t="str">
            <v>N</v>
          </cell>
          <cell r="T1168" t="str">
            <v>N</v>
          </cell>
          <cell r="U1168">
            <v>41534</v>
          </cell>
          <cell r="V1168">
            <v>41535</v>
          </cell>
          <cell r="W1168">
            <v>41621</v>
          </cell>
          <cell r="X1168">
            <v>41621</v>
          </cell>
          <cell r="Y1168">
            <v>41534</v>
          </cell>
          <cell r="Z1168">
            <v>41542</v>
          </cell>
          <cell r="AA1168">
            <v>41542</v>
          </cell>
          <cell r="AB1168">
            <v>41549</v>
          </cell>
          <cell r="AC1168">
            <v>41509</v>
          </cell>
          <cell r="AD1168">
            <v>41523</v>
          </cell>
          <cell r="AE1168">
            <v>41557</v>
          </cell>
          <cell r="AF1168">
            <v>41561</v>
          </cell>
          <cell r="AH1168">
            <v>41591</v>
          </cell>
          <cell r="AI1168" t="str">
            <v>-</v>
          </cell>
          <cell r="AJ1168">
            <v>19</v>
          </cell>
          <cell r="AK1168">
            <v>12.285714285714286</v>
          </cell>
          <cell r="AL1168">
            <v>41534</v>
          </cell>
          <cell r="AM1168">
            <v>41540</v>
          </cell>
          <cell r="AN1168" t="str">
            <v>-</v>
          </cell>
          <cell r="AO1168">
            <v>41550</v>
          </cell>
          <cell r="AP1168">
            <v>41556</v>
          </cell>
          <cell r="AQ1168">
            <v>41557</v>
          </cell>
          <cell r="AR1168">
            <v>41558</v>
          </cell>
          <cell r="AS1168">
            <v>41569</v>
          </cell>
          <cell r="AT1168" t="str">
            <v>Wareham</v>
          </cell>
          <cell r="AU1168" t="str">
            <v>Wareham</v>
          </cell>
          <cell r="AV1168">
            <v>41576</v>
          </cell>
          <cell r="AW1168" t="str">
            <v>-</v>
          </cell>
          <cell r="AX1168">
            <v>41577</v>
          </cell>
          <cell r="AY1168">
            <v>41624</v>
          </cell>
          <cell r="AZ1168">
            <v>89</v>
          </cell>
          <cell r="BA1168">
            <v>30</v>
          </cell>
          <cell r="BB1168" t="str">
            <v>Late</v>
          </cell>
          <cell r="BC1168" t="str">
            <v>Late</v>
          </cell>
          <cell r="BD1168" t="str">
            <v>EXW</v>
          </cell>
          <cell r="BE1168" t="str">
            <v>JOBSITE</v>
          </cell>
          <cell r="BF1168" t="str">
            <v>USA</v>
          </cell>
          <cell r="BH1168" t="str">
            <v>DI</v>
          </cell>
          <cell r="BI1168">
            <v>2010</v>
          </cell>
          <cell r="BJ1168">
            <v>41542</v>
          </cell>
          <cell r="BK1168">
            <v>41549</v>
          </cell>
          <cell r="BL1168">
            <v>41556</v>
          </cell>
          <cell r="BM1168">
            <v>41563</v>
          </cell>
          <cell r="BN1168">
            <v>41635</v>
          </cell>
          <cell r="BO1168">
            <v>41642</v>
          </cell>
          <cell r="BP1168" t="str">
            <v>-</v>
          </cell>
          <cell r="BQ1168" t="str">
            <v>-</v>
          </cell>
          <cell r="BR1168" t="str">
            <v>-</v>
          </cell>
          <cell r="BS1168" t="str">
            <v>-</v>
          </cell>
          <cell r="BT1168" t="str">
            <v>-</v>
          </cell>
          <cell r="BU1168">
            <v>41642</v>
          </cell>
          <cell r="BV1168">
            <v>41642</v>
          </cell>
          <cell r="BZ1168" t="str">
            <v>-</v>
          </cell>
          <cell r="CA1168" t="str">
            <v>-</v>
          </cell>
          <cell r="CB1168" t="str">
            <v>X</v>
          </cell>
          <cell r="CC1168">
            <v>1</v>
          </cell>
        </row>
        <row r="1169">
          <cell r="B1169" t="str">
            <v>A2339220-01</v>
          </cell>
          <cell r="C1169" t="str">
            <v>Wynnewood Refining Company</v>
          </cell>
          <cell r="D1169" t="str">
            <v>Wareham</v>
          </cell>
          <cell r="E1169">
            <v>0</v>
          </cell>
          <cell r="F1169" t="str">
            <v>Miller</v>
          </cell>
          <cell r="G1169" t="str">
            <v>-</v>
          </cell>
          <cell r="H1169" t="str">
            <v>Kursten</v>
          </cell>
          <cell r="I1169" t="str">
            <v>WYN-14079</v>
          </cell>
          <cell r="J1169" t="str">
            <v>22-3P101B</v>
          </cell>
          <cell r="K1169" t="str">
            <v>122861-2</v>
          </cell>
          <cell r="M1169">
            <v>1</v>
          </cell>
          <cell r="N1169" t="str">
            <v>LMV322</v>
          </cell>
          <cell r="O1169">
            <v>26621</v>
          </cell>
          <cell r="P1169" t="str">
            <v>-</v>
          </cell>
          <cell r="Q1169" t="str">
            <v>FLT</v>
          </cell>
          <cell r="R1169" t="str">
            <v>P7</v>
          </cell>
          <cell r="S1169" t="str">
            <v>N</v>
          </cell>
          <cell r="T1169" t="str">
            <v>Y</v>
          </cell>
          <cell r="U1169">
            <v>41550</v>
          </cell>
          <cell r="V1169">
            <v>41551</v>
          </cell>
          <cell r="W1169">
            <v>41600</v>
          </cell>
          <cell r="X1169">
            <v>41600</v>
          </cell>
          <cell r="Y1169">
            <v>41550</v>
          </cell>
          <cell r="Z1169">
            <v>41558</v>
          </cell>
          <cell r="AA1169">
            <v>41558</v>
          </cell>
          <cell r="AB1169">
            <v>41554.5</v>
          </cell>
          <cell r="AC1169">
            <v>41600</v>
          </cell>
          <cell r="AD1169">
            <v>41600</v>
          </cell>
          <cell r="AE1169">
            <v>41559.75</v>
          </cell>
          <cell r="AF1169">
            <v>41561.5</v>
          </cell>
          <cell r="AH1169">
            <v>41570</v>
          </cell>
          <cell r="AI1169" t="str">
            <v>-</v>
          </cell>
          <cell r="AJ1169">
            <v>7</v>
          </cell>
          <cell r="AK1169">
            <v>7</v>
          </cell>
          <cell r="AL1169">
            <v>41550</v>
          </cell>
          <cell r="AM1169" t="str">
            <v>-</v>
          </cell>
          <cell r="AN1169" t="str">
            <v>-</v>
          </cell>
          <cell r="AO1169">
            <v>41556</v>
          </cell>
          <cell r="AP1169" t="str">
            <v>-</v>
          </cell>
          <cell r="AQ1169">
            <v>0</v>
          </cell>
          <cell r="AR1169">
            <v>41557</v>
          </cell>
          <cell r="AS1169">
            <v>41561</v>
          </cell>
          <cell r="AT1169" t="str">
            <v>Boening</v>
          </cell>
          <cell r="AU1169" t="str">
            <v>Boening</v>
          </cell>
          <cell r="AV1169">
            <v>41562</v>
          </cell>
          <cell r="AW1169" t="str">
            <v>-</v>
          </cell>
          <cell r="AX1169">
            <v>41562</v>
          </cell>
          <cell r="AY1169">
            <v>41593</v>
          </cell>
          <cell r="AZ1169">
            <v>42</v>
          </cell>
          <cell r="BA1169">
            <v>8</v>
          </cell>
          <cell r="BB1169" t="str">
            <v>Late</v>
          </cell>
          <cell r="BC1169" t="str">
            <v/>
          </cell>
          <cell r="BD1169" t="str">
            <v>EXW</v>
          </cell>
          <cell r="BE1169" t="str">
            <v>Arvada</v>
          </cell>
          <cell r="BF1169" t="str">
            <v>USA</v>
          </cell>
          <cell r="BH1169" t="str">
            <v>DK</v>
          </cell>
          <cell r="BI1169">
            <v>2010</v>
          </cell>
          <cell r="BJ1169">
            <v>41558</v>
          </cell>
          <cell r="BK1169">
            <v>41565</v>
          </cell>
          <cell r="BL1169">
            <v>41556.5</v>
          </cell>
          <cell r="BM1169">
            <v>41579</v>
          </cell>
          <cell r="BN1169">
            <v>41614</v>
          </cell>
          <cell r="BO1169">
            <v>41621</v>
          </cell>
          <cell r="BP1169" t="str">
            <v>-</v>
          </cell>
          <cell r="BQ1169" t="str">
            <v>-</v>
          </cell>
          <cell r="BR1169">
            <v>41562</v>
          </cell>
          <cell r="BS1169" t="str">
            <v>-</v>
          </cell>
          <cell r="BT1169" t="str">
            <v>-</v>
          </cell>
          <cell r="BU1169">
            <v>41611</v>
          </cell>
          <cell r="BV1169">
            <v>41611</v>
          </cell>
          <cell r="BZ1169" t="str">
            <v>-</v>
          </cell>
          <cell r="CA1169" t="str">
            <v>-</v>
          </cell>
          <cell r="CB1169" t="str">
            <v>X</v>
          </cell>
          <cell r="CC1169">
            <v>1</v>
          </cell>
        </row>
        <row r="1170">
          <cell r="B1170" t="str">
            <v>C2315007-01</v>
          </cell>
          <cell r="C1170" t="str">
            <v>Flag City Processing Partners</v>
          </cell>
          <cell r="D1170" t="str">
            <v>Wareham</v>
          </cell>
          <cell r="E1170">
            <v>0</v>
          </cell>
          <cell r="F1170" t="str">
            <v>Miller</v>
          </cell>
          <cell r="G1170" t="str">
            <v>-</v>
          </cell>
          <cell r="H1170" t="str">
            <v>Kursten</v>
          </cell>
          <cell r="I1170" t="str">
            <v>FC13-321867</v>
          </cell>
          <cell r="J1170" t="str">
            <v>-</v>
          </cell>
          <cell r="K1170" t="str">
            <v>SC13062</v>
          </cell>
          <cell r="M1170">
            <v>1</v>
          </cell>
          <cell r="N1170" t="str">
            <v>LMC311F</v>
          </cell>
          <cell r="O1170">
            <v>170477</v>
          </cell>
          <cell r="P1170" t="str">
            <v>PP</v>
          </cell>
          <cell r="Q1170" t="str">
            <v>STD</v>
          </cell>
          <cell r="R1170" t="str">
            <v>CA</v>
          </cell>
          <cell r="S1170" t="str">
            <v>N</v>
          </cell>
          <cell r="T1170" t="str">
            <v>N</v>
          </cell>
          <cell r="U1170">
            <v>41492</v>
          </cell>
          <cell r="V1170">
            <v>41493</v>
          </cell>
          <cell r="W1170">
            <v>41624</v>
          </cell>
          <cell r="X1170">
            <v>41624</v>
          </cell>
          <cell r="Y1170">
            <v>41492</v>
          </cell>
          <cell r="Z1170">
            <v>41500</v>
          </cell>
          <cell r="AA1170">
            <v>41500</v>
          </cell>
          <cell r="AB1170">
            <v>41507</v>
          </cell>
          <cell r="AC1170">
            <v>41512</v>
          </cell>
          <cell r="AD1170">
            <v>41526</v>
          </cell>
          <cell r="AE1170">
            <v>41559</v>
          </cell>
          <cell r="AF1170">
            <v>41563</v>
          </cell>
          <cell r="AH1170">
            <v>41594</v>
          </cell>
          <cell r="AI1170" t="str">
            <v>-</v>
          </cell>
          <cell r="AJ1170">
            <v>51</v>
          </cell>
          <cell r="AK1170">
            <v>18.714285714285715</v>
          </cell>
          <cell r="AL1170">
            <v>41492</v>
          </cell>
          <cell r="AM1170">
            <v>41493</v>
          </cell>
          <cell r="AN1170" t="str">
            <v>-</v>
          </cell>
          <cell r="AO1170">
            <v>41494</v>
          </cell>
          <cell r="AP1170">
            <v>41498</v>
          </cell>
          <cell r="AQ1170">
            <v>41528</v>
          </cell>
          <cell r="AR1170">
            <v>41528</v>
          </cell>
          <cell r="AS1170">
            <v>41540</v>
          </cell>
          <cell r="AT1170" t="str">
            <v>Boening</v>
          </cell>
          <cell r="AU1170" t="str">
            <v>Boening</v>
          </cell>
          <cell r="AV1170" t="str">
            <v>-</v>
          </cell>
          <cell r="AW1170" t="str">
            <v>-</v>
          </cell>
          <cell r="AX1170">
            <v>41542</v>
          </cell>
          <cell r="AY1170">
            <v>41592</v>
          </cell>
          <cell r="AZ1170">
            <v>99</v>
          </cell>
          <cell r="BA1170" t="e">
            <v>#VALUE!</v>
          </cell>
          <cell r="BB1170" t="str">
            <v>Late</v>
          </cell>
          <cell r="BC1170" t="str">
            <v>Late</v>
          </cell>
          <cell r="BD1170" t="str">
            <v>FCA</v>
          </cell>
          <cell r="BE1170" t="str">
            <v>Arvada</v>
          </cell>
          <cell r="BF1170" t="str">
            <v>USA</v>
          </cell>
          <cell r="BH1170" t="str">
            <v>DI</v>
          </cell>
          <cell r="BI1170" t="str">
            <v>UCC</v>
          </cell>
          <cell r="BJ1170">
            <v>41500</v>
          </cell>
          <cell r="BK1170">
            <v>41507</v>
          </cell>
          <cell r="BL1170">
            <v>41514</v>
          </cell>
          <cell r="BM1170">
            <v>41521</v>
          </cell>
          <cell r="BN1170">
            <v>41638</v>
          </cell>
          <cell r="BO1170">
            <v>41645</v>
          </cell>
          <cell r="BP1170" t="str">
            <v>-</v>
          </cell>
          <cell r="BQ1170" t="str">
            <v>-</v>
          </cell>
          <cell r="BR1170">
            <v>41505</v>
          </cell>
          <cell r="BS1170" t="str">
            <v>-</v>
          </cell>
          <cell r="BT1170" t="str">
            <v>-</v>
          </cell>
          <cell r="BU1170">
            <v>41611</v>
          </cell>
          <cell r="BV1170">
            <v>41611</v>
          </cell>
          <cell r="CB1170" t="str">
            <v>X</v>
          </cell>
          <cell r="CC1170">
            <v>1</v>
          </cell>
        </row>
        <row r="1171">
          <cell r="B1171" t="str">
            <v>C2318178-01</v>
          </cell>
          <cell r="C1171" t="str">
            <v>Engineering Tech/DCP Midstream</v>
          </cell>
          <cell r="D1171" t="str">
            <v>Boening</v>
          </cell>
          <cell r="E1171">
            <v>0</v>
          </cell>
          <cell r="F1171" t="str">
            <v>Miller</v>
          </cell>
          <cell r="G1171" t="str">
            <v>-</v>
          </cell>
          <cell r="H1171" t="str">
            <v>Kursten</v>
          </cell>
          <cell r="I1171" t="str">
            <v>D16630</v>
          </cell>
          <cell r="J1171" t="str">
            <v>P-100</v>
          </cell>
          <cell r="K1171" t="str">
            <v>SC13299</v>
          </cell>
          <cell r="M1171">
            <v>1</v>
          </cell>
          <cell r="N1171" t="str">
            <v>LMC311P</v>
          </cell>
          <cell r="O1171">
            <v>145488</v>
          </cell>
          <cell r="P1171" t="str">
            <v>PP</v>
          </cell>
          <cell r="Q1171" t="str">
            <v>FLT</v>
          </cell>
          <cell r="R1171" t="str">
            <v>CA</v>
          </cell>
          <cell r="S1171" t="str">
            <v>N</v>
          </cell>
          <cell r="T1171" t="str">
            <v>N</v>
          </cell>
          <cell r="U1171">
            <v>41500</v>
          </cell>
          <cell r="V1171">
            <v>41500</v>
          </cell>
          <cell r="W1171">
            <v>41652</v>
          </cell>
          <cell r="X1171">
            <v>41624</v>
          </cell>
          <cell r="Y1171">
            <v>41500</v>
          </cell>
          <cell r="Z1171">
            <v>41507</v>
          </cell>
          <cell r="AA1171">
            <v>41507</v>
          </cell>
          <cell r="AB1171">
            <v>41514</v>
          </cell>
          <cell r="AC1171">
            <v>41512</v>
          </cell>
          <cell r="AD1171">
            <v>41526</v>
          </cell>
          <cell r="AE1171">
            <v>41560</v>
          </cell>
          <cell r="AF1171">
            <v>41564</v>
          </cell>
          <cell r="AH1171">
            <v>41594</v>
          </cell>
          <cell r="AI1171" t="str">
            <v>-</v>
          </cell>
          <cell r="AJ1171">
            <v>47</v>
          </cell>
          <cell r="AK1171">
            <v>17.714285714285715</v>
          </cell>
          <cell r="AL1171">
            <v>41500</v>
          </cell>
          <cell r="AM1171">
            <v>41527</v>
          </cell>
          <cell r="AN1171" t="str">
            <v>-</v>
          </cell>
          <cell r="AO1171">
            <v>41527</v>
          </cell>
          <cell r="AP1171">
            <v>41527</v>
          </cell>
          <cell r="AQ1171">
            <v>41527</v>
          </cell>
          <cell r="AR1171" t="str">
            <v>-</v>
          </cell>
          <cell r="AS1171" t="str">
            <v>-</v>
          </cell>
          <cell r="AT1171" t="str">
            <v>-</v>
          </cell>
          <cell r="AU1171" t="str">
            <v>-</v>
          </cell>
          <cell r="AV1171">
            <v>41557</v>
          </cell>
          <cell r="AW1171" t="str">
            <v>-</v>
          </cell>
          <cell r="AX1171">
            <v>41561</v>
          </cell>
          <cell r="AY1171">
            <v>41600</v>
          </cell>
          <cell r="BA1171">
            <v>42</v>
          </cell>
          <cell r="BB1171" t="str">
            <v>On-Time/Early</v>
          </cell>
          <cell r="BC1171" t="str">
            <v>Late</v>
          </cell>
          <cell r="BD1171" t="str">
            <v>FCA</v>
          </cell>
          <cell r="BE1171" t="str">
            <v>Arvada</v>
          </cell>
          <cell r="BF1171" t="str">
            <v>USA</v>
          </cell>
          <cell r="BH1171" t="str">
            <v>DI</v>
          </cell>
          <cell r="BI1171">
            <v>2010</v>
          </cell>
          <cell r="BJ1171">
            <v>41507</v>
          </cell>
          <cell r="BK1171">
            <v>41514</v>
          </cell>
          <cell r="BL1171">
            <v>41521</v>
          </cell>
          <cell r="BM1171">
            <v>41528</v>
          </cell>
          <cell r="BN1171">
            <v>41638</v>
          </cell>
          <cell r="BO1171">
            <v>41645</v>
          </cell>
          <cell r="BP1171" t="str">
            <v>-</v>
          </cell>
          <cell r="BQ1171" t="str">
            <v>-</v>
          </cell>
          <cell r="BR1171">
            <v>41558</v>
          </cell>
          <cell r="BS1171" t="str">
            <v>-</v>
          </cell>
          <cell r="BT1171" t="str">
            <v>-</v>
          </cell>
          <cell r="BU1171">
            <v>41611</v>
          </cell>
          <cell r="BV1171">
            <v>41611</v>
          </cell>
          <cell r="BZ1171" t="str">
            <v>-</v>
          </cell>
          <cell r="CA1171" t="str">
            <v>-</v>
          </cell>
          <cell r="CB1171" t="str">
            <v>X</v>
          </cell>
          <cell r="CC1171">
            <v>1</v>
          </cell>
        </row>
        <row r="1172">
          <cell r="B1172" t="str">
            <v>C2341166-01</v>
          </cell>
          <cell r="C1172" t="str">
            <v>UOP Russell</v>
          </cell>
          <cell r="D1172" t="str">
            <v>Boening</v>
          </cell>
          <cell r="E1172">
            <v>0</v>
          </cell>
          <cell r="F1172" t="str">
            <v>Miller</v>
          </cell>
          <cell r="G1172" t="str">
            <v>-</v>
          </cell>
          <cell r="H1172" t="str">
            <v>Kursten</v>
          </cell>
          <cell r="I1172" t="str">
            <v>355-12</v>
          </cell>
          <cell r="J1172" t="str">
            <v>C-141</v>
          </cell>
          <cell r="K1172" t="str">
            <v>SC13371</v>
          </cell>
          <cell r="M1172">
            <v>1</v>
          </cell>
          <cell r="N1172" t="str">
            <v>LMC311P</v>
          </cell>
          <cell r="O1172">
            <v>129157</v>
          </cell>
          <cell r="P1172" t="str">
            <v>-</v>
          </cell>
          <cell r="Q1172" t="str">
            <v>FLT</v>
          </cell>
          <cell r="R1172" t="str">
            <v>CA</v>
          </cell>
          <cell r="S1172" t="str">
            <v>N</v>
          </cell>
          <cell r="T1172" t="str">
            <v>N</v>
          </cell>
          <cell r="U1172">
            <v>41556</v>
          </cell>
          <cell r="V1172">
            <v>41556</v>
          </cell>
          <cell r="W1172">
            <v>41694</v>
          </cell>
          <cell r="X1172">
            <v>41631</v>
          </cell>
          <cell r="Y1172">
            <v>41556</v>
          </cell>
          <cell r="Z1172">
            <v>41563</v>
          </cell>
          <cell r="AA1172">
            <v>41563</v>
          </cell>
          <cell r="AB1172">
            <v>41570</v>
          </cell>
          <cell r="AC1172">
            <v>41519</v>
          </cell>
          <cell r="AD1172">
            <v>41533</v>
          </cell>
          <cell r="AE1172">
            <v>41560</v>
          </cell>
          <cell r="AF1172">
            <v>41564</v>
          </cell>
          <cell r="AH1172">
            <v>41601</v>
          </cell>
          <cell r="AI1172" t="str">
            <v>-</v>
          </cell>
          <cell r="AJ1172">
            <v>7</v>
          </cell>
          <cell r="AK1172">
            <v>10.714285714285714</v>
          </cell>
          <cell r="AL1172">
            <v>41556</v>
          </cell>
          <cell r="AM1172" t="str">
            <v>-</v>
          </cell>
          <cell r="AN1172" t="str">
            <v>-</v>
          </cell>
          <cell r="AO1172" t="str">
            <v>-</v>
          </cell>
          <cell r="AP1172" t="str">
            <v>-</v>
          </cell>
          <cell r="AR1172" t="str">
            <v>-</v>
          </cell>
          <cell r="AS1172" t="str">
            <v>-</v>
          </cell>
          <cell r="AT1172" t="str">
            <v>-</v>
          </cell>
          <cell r="AU1172" t="str">
            <v>-</v>
          </cell>
          <cell r="AV1172">
            <v>41575</v>
          </cell>
          <cell r="AX1172">
            <v>41576</v>
          </cell>
          <cell r="AY1172">
            <v>41635</v>
          </cell>
          <cell r="AZ1172">
            <v>79</v>
          </cell>
          <cell r="BA1172">
            <v>14</v>
          </cell>
          <cell r="BB1172" t="str">
            <v>Late</v>
          </cell>
          <cell r="BC1172" t="str">
            <v/>
          </cell>
          <cell r="BD1172" t="str">
            <v>FCA</v>
          </cell>
          <cell r="BE1172" t="str">
            <v>Arvada</v>
          </cell>
          <cell r="BF1172" t="str">
            <v>USA</v>
          </cell>
          <cell r="BH1172" t="str">
            <v>DI</v>
          </cell>
          <cell r="BI1172">
            <v>2010</v>
          </cell>
          <cell r="BJ1172">
            <v>41563</v>
          </cell>
          <cell r="BK1172">
            <v>41570</v>
          </cell>
          <cell r="BL1172">
            <v>41577</v>
          </cell>
          <cell r="BM1172">
            <v>41584</v>
          </cell>
          <cell r="BN1172">
            <v>41645</v>
          </cell>
          <cell r="BO1172">
            <v>41652</v>
          </cell>
          <cell r="BP1172" t="str">
            <v>-</v>
          </cell>
          <cell r="BQ1172" t="str">
            <v>-</v>
          </cell>
          <cell r="BR1172" t="str">
            <v>-</v>
          </cell>
          <cell r="BS1172" t="str">
            <v>-</v>
          </cell>
          <cell r="BT1172" t="str">
            <v>-</v>
          </cell>
          <cell r="BU1172">
            <v>41648</v>
          </cell>
          <cell r="BV1172">
            <v>41648</v>
          </cell>
          <cell r="CB1172" t="str">
            <v>X</v>
          </cell>
          <cell r="CC1172">
            <v>1</v>
          </cell>
          <cell r="CD1172">
            <v>0</v>
          </cell>
        </row>
        <row r="1173">
          <cell r="B1173" t="str">
            <v>C2341064-01</v>
          </cell>
          <cell r="C1173" t="str">
            <v>UOP Russell</v>
          </cell>
          <cell r="D1173" t="str">
            <v>Boening</v>
          </cell>
          <cell r="E1173">
            <v>0</v>
          </cell>
          <cell r="F1173" t="str">
            <v>Miller</v>
          </cell>
          <cell r="G1173" t="str">
            <v>-</v>
          </cell>
          <cell r="H1173" t="str">
            <v>Kursten</v>
          </cell>
          <cell r="I1173" t="str">
            <v>336-12</v>
          </cell>
          <cell r="J1173" t="str">
            <v>C-141</v>
          </cell>
          <cell r="K1173" t="str">
            <v>SC13370</v>
          </cell>
          <cell r="M1173">
            <v>1</v>
          </cell>
          <cell r="N1173" t="str">
            <v>LMC311P</v>
          </cell>
          <cell r="O1173">
            <v>129157</v>
          </cell>
          <cell r="P1173" t="str">
            <v>-</v>
          </cell>
          <cell r="Q1173" t="str">
            <v>FLT</v>
          </cell>
          <cell r="R1173" t="str">
            <v>CA</v>
          </cell>
          <cell r="S1173" t="str">
            <v>N</v>
          </cell>
          <cell r="T1173" t="str">
            <v>N</v>
          </cell>
          <cell r="U1173">
            <v>41556</v>
          </cell>
          <cell r="V1173">
            <v>41556</v>
          </cell>
          <cell r="W1173">
            <v>41694</v>
          </cell>
          <cell r="X1173">
            <v>41631</v>
          </cell>
          <cell r="Y1173">
            <v>41556</v>
          </cell>
          <cell r="Z1173">
            <v>41563</v>
          </cell>
          <cell r="AA1173">
            <v>41563</v>
          </cell>
          <cell r="AB1173">
            <v>41570</v>
          </cell>
          <cell r="AC1173">
            <v>41519</v>
          </cell>
          <cell r="AD1173">
            <v>41533</v>
          </cell>
          <cell r="AE1173">
            <v>41560</v>
          </cell>
          <cell r="AF1173">
            <v>41564</v>
          </cell>
          <cell r="AH1173">
            <v>41601</v>
          </cell>
          <cell r="AI1173" t="str">
            <v>-</v>
          </cell>
          <cell r="AJ1173">
            <v>7</v>
          </cell>
          <cell r="AK1173">
            <v>10.714285714285714</v>
          </cell>
          <cell r="AL1173">
            <v>41556</v>
          </cell>
          <cell r="AM1173" t="str">
            <v>-</v>
          </cell>
          <cell r="AN1173" t="str">
            <v>-</v>
          </cell>
          <cell r="AO1173" t="str">
            <v>-</v>
          </cell>
          <cell r="AP1173" t="str">
            <v>-</v>
          </cell>
          <cell r="AR1173" t="str">
            <v>-</v>
          </cell>
          <cell r="AS1173" t="str">
            <v>-</v>
          </cell>
          <cell r="AT1173" t="str">
            <v>-</v>
          </cell>
          <cell r="AU1173" t="str">
            <v>-</v>
          </cell>
          <cell r="AV1173">
            <v>41584</v>
          </cell>
          <cell r="AW1173" t="str">
            <v>-</v>
          </cell>
          <cell r="AX1173">
            <v>41585</v>
          </cell>
          <cell r="AY1173">
            <v>41635</v>
          </cell>
          <cell r="AZ1173">
            <v>79</v>
          </cell>
          <cell r="BA1173">
            <v>21</v>
          </cell>
          <cell r="BB1173" t="str">
            <v>Late</v>
          </cell>
          <cell r="BC1173" t="str">
            <v/>
          </cell>
          <cell r="BD1173" t="str">
            <v>FCA</v>
          </cell>
          <cell r="BE1173" t="str">
            <v>Arvada</v>
          </cell>
          <cell r="BF1173" t="str">
            <v>USA</v>
          </cell>
          <cell r="BH1173" t="str">
            <v>DI</v>
          </cell>
          <cell r="BI1173">
            <v>2010</v>
          </cell>
          <cell r="BJ1173">
            <v>41563</v>
          </cell>
          <cell r="BK1173">
            <v>41570</v>
          </cell>
          <cell r="BL1173">
            <v>41577</v>
          </cell>
          <cell r="BM1173">
            <v>41584</v>
          </cell>
          <cell r="BN1173">
            <v>41645</v>
          </cell>
          <cell r="BO1173">
            <v>41652</v>
          </cell>
          <cell r="BP1173" t="str">
            <v>-</v>
          </cell>
          <cell r="BQ1173" t="str">
            <v>-</v>
          </cell>
          <cell r="BR1173">
            <v>41585</v>
          </cell>
          <cell r="BS1173" t="str">
            <v>-</v>
          </cell>
          <cell r="BT1173" t="str">
            <v>-</v>
          </cell>
          <cell r="BU1173">
            <v>41646</v>
          </cell>
          <cell r="BV1173">
            <v>41646</v>
          </cell>
          <cell r="CB1173" t="str">
            <v>X</v>
          </cell>
          <cell r="CC1173">
            <v>1</v>
          </cell>
        </row>
        <row r="1174">
          <cell r="B1174" t="str">
            <v>C2324938-01</v>
          </cell>
          <cell r="C1174" t="str">
            <v>Exterran</v>
          </cell>
          <cell r="D1174" t="str">
            <v>Wareham</v>
          </cell>
          <cell r="E1174">
            <v>0</v>
          </cell>
          <cell r="F1174" t="str">
            <v>Rutherford</v>
          </cell>
          <cell r="G1174" t="str">
            <v>-</v>
          </cell>
          <cell r="H1174" t="str">
            <v>Kursten</v>
          </cell>
          <cell r="I1174" t="str">
            <v>5562039</v>
          </cell>
          <cell r="J1174" t="str">
            <v>C-111</v>
          </cell>
          <cell r="K1174" t="str">
            <v>SC13322</v>
          </cell>
          <cell r="M1174">
            <v>1</v>
          </cell>
          <cell r="N1174" t="str">
            <v>LMC311P</v>
          </cell>
          <cell r="O1174">
            <v>155091</v>
          </cell>
          <cell r="P1174" t="str">
            <v>PP</v>
          </cell>
          <cell r="Q1174" t="str">
            <v>FLT</v>
          </cell>
          <cell r="R1174" t="str">
            <v>CA</v>
          </cell>
          <cell r="S1174" t="str">
            <v>Y</v>
          </cell>
          <cell r="T1174" t="str">
            <v>N</v>
          </cell>
          <cell r="U1174">
            <v>41515</v>
          </cell>
          <cell r="V1174">
            <v>41516</v>
          </cell>
          <cell r="W1174">
            <v>41638</v>
          </cell>
          <cell r="X1174">
            <v>41638</v>
          </cell>
          <cell r="Y1174">
            <v>41516</v>
          </cell>
          <cell r="Z1174">
            <v>41523</v>
          </cell>
          <cell r="AA1174">
            <v>41523</v>
          </cell>
          <cell r="AB1174">
            <v>41530</v>
          </cell>
          <cell r="AC1174">
            <v>41526</v>
          </cell>
          <cell r="AD1174">
            <v>41540</v>
          </cell>
          <cell r="AE1174">
            <v>41560</v>
          </cell>
          <cell r="AF1174">
            <v>41564</v>
          </cell>
          <cell r="AH1174">
            <v>41608</v>
          </cell>
          <cell r="AI1174" t="str">
            <v>-</v>
          </cell>
          <cell r="AJ1174">
            <v>35</v>
          </cell>
          <cell r="AK1174">
            <v>17.428571428571427</v>
          </cell>
          <cell r="AL1174">
            <v>41516</v>
          </cell>
          <cell r="AM1174" t="str">
            <v>-</v>
          </cell>
          <cell r="AN1174" t="str">
            <v>-</v>
          </cell>
          <cell r="AO1174" t="str">
            <v>-</v>
          </cell>
          <cell r="AP1174" t="str">
            <v>-</v>
          </cell>
          <cell r="AQ1174">
            <v>0</v>
          </cell>
          <cell r="AR1174" t="str">
            <v>-</v>
          </cell>
          <cell r="AS1174" t="str">
            <v>-</v>
          </cell>
          <cell r="AT1174" t="str">
            <v>-</v>
          </cell>
          <cell r="AU1174" t="str">
            <v>-</v>
          </cell>
          <cell r="AV1174">
            <v>41564</v>
          </cell>
          <cell r="AW1174" t="str">
            <v>-</v>
          </cell>
          <cell r="AX1174">
            <v>41569</v>
          </cell>
          <cell r="AY1174">
            <v>41638</v>
          </cell>
          <cell r="AZ1174">
            <v>122</v>
          </cell>
          <cell r="BA1174">
            <v>35</v>
          </cell>
          <cell r="BB1174" t="str">
            <v>On-Time/Early</v>
          </cell>
          <cell r="BC1174" t="str">
            <v/>
          </cell>
          <cell r="BD1174" t="str">
            <v>EXW</v>
          </cell>
          <cell r="BE1174" t="str">
            <v>Arvada</v>
          </cell>
          <cell r="BF1174" t="str">
            <v>USA</v>
          </cell>
          <cell r="BH1174" t="str">
            <v>DL</v>
          </cell>
          <cell r="BI1174">
            <v>2010</v>
          </cell>
          <cell r="BJ1174">
            <v>41523</v>
          </cell>
          <cell r="BK1174">
            <v>41530</v>
          </cell>
          <cell r="BL1174">
            <v>41537</v>
          </cell>
          <cell r="BM1174">
            <v>41544</v>
          </cell>
          <cell r="BN1174">
            <v>41652</v>
          </cell>
          <cell r="BO1174">
            <v>41659</v>
          </cell>
          <cell r="BP1174" t="str">
            <v>-</v>
          </cell>
          <cell r="BQ1174" t="str">
            <v>-</v>
          </cell>
          <cell r="BR1174">
            <v>41565</v>
          </cell>
          <cell r="BS1174" t="str">
            <v>-</v>
          </cell>
          <cell r="BT1174" t="str">
            <v>-</v>
          </cell>
          <cell r="BU1174">
            <v>41625</v>
          </cell>
          <cell r="BV1174">
            <v>41625</v>
          </cell>
          <cell r="BZ1174" t="str">
            <v>-</v>
          </cell>
          <cell r="CA1174" t="str">
            <v>-</v>
          </cell>
          <cell r="CB1174" t="str">
            <v>X</v>
          </cell>
          <cell r="CC1174">
            <v>1</v>
          </cell>
        </row>
        <row r="1175">
          <cell r="B1175" t="str">
            <v>C2331930-01-02</v>
          </cell>
          <cell r="C1175" t="str">
            <v>Valerus Compression Services</v>
          </cell>
          <cell r="D1175" t="str">
            <v>Boening</v>
          </cell>
          <cell r="E1175">
            <v>0</v>
          </cell>
          <cell r="F1175" t="str">
            <v>Miller</v>
          </cell>
          <cell r="G1175" t="str">
            <v>-</v>
          </cell>
          <cell r="H1175" t="str">
            <v>Kursten</v>
          </cell>
          <cell r="I1175" t="str">
            <v>TUL0000493</v>
          </cell>
          <cell r="J1175" t="str">
            <v>C-3540</v>
          </cell>
          <cell r="K1175" t="str">
            <v>SC13342</v>
          </cell>
          <cell r="M1175">
            <v>2</v>
          </cell>
          <cell r="N1175" t="str">
            <v>LMC311P</v>
          </cell>
          <cell r="O1175">
            <v>262440</v>
          </cell>
          <cell r="P1175" t="str">
            <v>PP</v>
          </cell>
          <cell r="Q1175" t="str">
            <v>FLT</v>
          </cell>
          <cell r="R1175" t="str">
            <v>CA</v>
          </cell>
          <cell r="S1175" t="str">
            <v>N</v>
          </cell>
          <cell r="T1175" t="str">
            <v>N</v>
          </cell>
          <cell r="U1175">
            <v>41534</v>
          </cell>
          <cell r="V1175">
            <v>41534</v>
          </cell>
          <cell r="W1175">
            <v>41625</v>
          </cell>
          <cell r="X1175">
            <v>41625</v>
          </cell>
          <cell r="Y1175">
            <v>41534</v>
          </cell>
          <cell r="Z1175">
            <v>41541</v>
          </cell>
          <cell r="AA1175">
            <v>41541</v>
          </cell>
          <cell r="AB1175">
            <v>41548</v>
          </cell>
          <cell r="AC1175">
            <v>41513</v>
          </cell>
          <cell r="AD1175">
            <v>41527</v>
          </cell>
          <cell r="AE1175">
            <v>41561</v>
          </cell>
          <cell r="AF1175">
            <v>41565</v>
          </cell>
          <cell r="AH1175">
            <v>41595</v>
          </cell>
          <cell r="AI1175" t="str">
            <v>-</v>
          </cell>
          <cell r="AJ1175">
            <v>24</v>
          </cell>
          <cell r="AK1175">
            <v>13</v>
          </cell>
          <cell r="AL1175">
            <v>41534</v>
          </cell>
          <cell r="AM1175" t="str">
            <v>-</v>
          </cell>
          <cell r="AN1175" t="str">
            <v>-</v>
          </cell>
          <cell r="AO1175" t="str">
            <v>-</v>
          </cell>
          <cell r="AP1175" t="str">
            <v>-</v>
          </cell>
          <cell r="AQ1175">
            <v>0</v>
          </cell>
          <cell r="AR1175" t="str">
            <v>-</v>
          </cell>
          <cell r="AS1175" t="str">
            <v>-</v>
          </cell>
          <cell r="AT1175" t="str">
            <v>-</v>
          </cell>
          <cell r="AU1175" t="str">
            <v>-</v>
          </cell>
          <cell r="AV1175">
            <v>41572</v>
          </cell>
          <cell r="AW1175" t="str">
            <v>-</v>
          </cell>
          <cell r="AX1175">
            <v>41575</v>
          </cell>
          <cell r="AY1175">
            <v>41625</v>
          </cell>
          <cell r="AZ1175">
            <v>91</v>
          </cell>
          <cell r="BA1175">
            <v>29</v>
          </cell>
          <cell r="BB1175" t="str">
            <v>Late</v>
          </cell>
          <cell r="BC1175" t="str">
            <v/>
          </cell>
          <cell r="BD1175" t="str">
            <v>EXW</v>
          </cell>
          <cell r="BE1175" t="str">
            <v>ARVADA</v>
          </cell>
          <cell r="BF1175" t="str">
            <v>USA</v>
          </cell>
          <cell r="BH1175" t="str">
            <v>DK</v>
          </cell>
          <cell r="BI1175">
            <v>2010</v>
          </cell>
          <cell r="BJ1175">
            <v>41541</v>
          </cell>
          <cell r="BK1175">
            <v>41548</v>
          </cell>
          <cell r="BL1175">
            <v>41555</v>
          </cell>
          <cell r="BM1175">
            <v>41562</v>
          </cell>
          <cell r="BN1175">
            <v>41639</v>
          </cell>
          <cell r="BO1175">
            <v>41646</v>
          </cell>
          <cell r="BP1175" t="str">
            <v>-</v>
          </cell>
          <cell r="BQ1175" t="str">
            <v>-</v>
          </cell>
          <cell r="BR1175">
            <v>41572</v>
          </cell>
          <cell r="BS1175" t="str">
            <v>-</v>
          </cell>
          <cell r="BT1175" t="str">
            <v>-</v>
          </cell>
          <cell r="BU1175">
            <v>41642</v>
          </cell>
          <cell r="BV1175">
            <v>41642</v>
          </cell>
          <cell r="BZ1175" t="str">
            <v>-</v>
          </cell>
          <cell r="CA1175" t="str">
            <v>-</v>
          </cell>
          <cell r="CB1175" t="str">
            <v>X</v>
          </cell>
          <cell r="CC1175">
            <v>1</v>
          </cell>
        </row>
        <row r="1176">
          <cell r="B1176" t="str">
            <v>C2324982-01</v>
          </cell>
          <cell r="C1176" t="str">
            <v>Exterran</v>
          </cell>
          <cell r="D1176" t="str">
            <v>Wareham</v>
          </cell>
          <cell r="E1176">
            <v>0</v>
          </cell>
          <cell r="F1176" t="str">
            <v>Miller</v>
          </cell>
          <cell r="G1176" t="str">
            <v>-</v>
          </cell>
          <cell r="H1176" t="str">
            <v>Kursten</v>
          </cell>
          <cell r="I1176" t="str">
            <v>5562059</v>
          </cell>
          <cell r="J1176" t="str">
            <v>C-111</v>
          </cell>
          <cell r="K1176" t="str">
            <v>SC13321</v>
          </cell>
          <cell r="M1176">
            <v>1</v>
          </cell>
          <cell r="N1176" t="str">
            <v>LMC331F</v>
          </cell>
          <cell r="O1176">
            <v>196309</v>
          </cell>
          <cell r="P1176" t="str">
            <v>PP</v>
          </cell>
          <cell r="Q1176" t="str">
            <v>FLT</v>
          </cell>
          <cell r="R1176" t="str">
            <v>CA</v>
          </cell>
          <cell r="S1176" t="str">
            <v>Y</v>
          </cell>
          <cell r="T1176" t="str">
            <v>N</v>
          </cell>
          <cell r="U1176">
            <v>41515</v>
          </cell>
          <cell r="V1176">
            <v>41516</v>
          </cell>
          <cell r="W1176">
            <v>41639</v>
          </cell>
          <cell r="X1176">
            <v>41639</v>
          </cell>
          <cell r="Y1176">
            <v>41516</v>
          </cell>
          <cell r="Z1176">
            <v>41523</v>
          </cell>
          <cell r="AA1176">
            <v>41523</v>
          </cell>
          <cell r="AB1176">
            <v>41530</v>
          </cell>
          <cell r="AC1176">
            <v>41527</v>
          </cell>
          <cell r="AD1176">
            <v>41541</v>
          </cell>
          <cell r="AE1176">
            <v>41561</v>
          </cell>
          <cell r="AF1176">
            <v>41565</v>
          </cell>
          <cell r="AH1176">
            <v>41609</v>
          </cell>
          <cell r="AI1176" t="str">
            <v>-</v>
          </cell>
          <cell r="AJ1176">
            <v>36</v>
          </cell>
          <cell r="AK1176">
            <v>17.571428571428573</v>
          </cell>
          <cell r="AL1176">
            <v>41516</v>
          </cell>
          <cell r="AM1176">
            <v>41554</v>
          </cell>
          <cell r="AN1176" t="str">
            <v>-</v>
          </cell>
          <cell r="AO1176">
            <v>41551</v>
          </cell>
          <cell r="AP1176">
            <v>41555</v>
          </cell>
          <cell r="AQ1176">
            <v>41562</v>
          </cell>
          <cell r="AR1176">
            <v>41562</v>
          </cell>
          <cell r="AS1176" t="str">
            <v>-</v>
          </cell>
          <cell r="AT1176" t="str">
            <v>-</v>
          </cell>
          <cell r="AU1176" t="str">
            <v>-</v>
          </cell>
          <cell r="AV1176">
            <v>41565</v>
          </cell>
          <cell r="AW1176" t="str">
            <v>-</v>
          </cell>
          <cell r="AX1176">
            <v>41569</v>
          </cell>
          <cell r="AY1176">
            <v>41638</v>
          </cell>
          <cell r="AZ1176">
            <v>122</v>
          </cell>
          <cell r="BA1176">
            <v>36</v>
          </cell>
          <cell r="BB1176" t="str">
            <v>On-Time/Early</v>
          </cell>
          <cell r="BC1176" t="str">
            <v>Late</v>
          </cell>
          <cell r="BD1176" t="str">
            <v>EXW</v>
          </cell>
          <cell r="BE1176" t="str">
            <v>Arvada</v>
          </cell>
          <cell r="BF1176" t="str">
            <v>USA</v>
          </cell>
          <cell r="BH1176" t="str">
            <v>DL</v>
          </cell>
          <cell r="BI1176">
            <v>2010</v>
          </cell>
          <cell r="BJ1176">
            <v>41523</v>
          </cell>
          <cell r="BK1176">
            <v>41530</v>
          </cell>
          <cell r="BL1176">
            <v>41537</v>
          </cell>
          <cell r="BM1176">
            <v>41544</v>
          </cell>
          <cell r="BN1176">
            <v>41653</v>
          </cell>
          <cell r="BO1176">
            <v>41660</v>
          </cell>
          <cell r="BP1176" t="str">
            <v>-</v>
          </cell>
          <cell r="BQ1176" t="str">
            <v>-</v>
          </cell>
          <cell r="BR1176">
            <v>41565</v>
          </cell>
          <cell r="BS1176" t="str">
            <v>-</v>
          </cell>
          <cell r="BT1176" t="str">
            <v>-</v>
          </cell>
          <cell r="BU1176">
            <v>41627</v>
          </cell>
          <cell r="BV1176">
            <v>41627</v>
          </cell>
          <cell r="BZ1176" t="str">
            <v>-</v>
          </cell>
          <cell r="CA1176" t="str">
            <v>-</v>
          </cell>
          <cell r="CB1176" t="str">
            <v>X</v>
          </cell>
          <cell r="CC1176">
            <v>1</v>
          </cell>
        </row>
        <row r="1177">
          <cell r="B1177" t="str">
            <v>C2326411-01</v>
          </cell>
          <cell r="C1177" t="str">
            <v>UOP Russell LLC</v>
          </cell>
          <cell r="D1177" t="str">
            <v>Boening</v>
          </cell>
          <cell r="E1177">
            <v>0</v>
          </cell>
          <cell r="F1177" t="str">
            <v>Miller</v>
          </cell>
          <cell r="G1177" t="str">
            <v>-</v>
          </cell>
          <cell r="H1177" t="str">
            <v>Kursten</v>
          </cell>
          <cell r="I1177" t="str">
            <v>341-12</v>
          </cell>
          <cell r="J1177" t="str">
            <v>C-141</v>
          </cell>
          <cell r="K1177" t="str">
            <v>SC13308</v>
          </cell>
          <cell r="M1177">
            <v>1</v>
          </cell>
          <cell r="N1177" t="str">
            <v>LMC311P</v>
          </cell>
          <cell r="O1177">
            <v>129157</v>
          </cell>
          <cell r="P1177" t="str">
            <v>-</v>
          </cell>
          <cell r="Q1177" t="str">
            <v>FLT</v>
          </cell>
          <cell r="R1177" t="str">
            <v>CA</v>
          </cell>
          <cell r="S1177" t="str">
            <v>N</v>
          </cell>
          <cell r="T1177" t="str">
            <v>N</v>
          </cell>
          <cell r="U1177">
            <v>41520</v>
          </cell>
          <cell r="V1177">
            <v>41521</v>
          </cell>
          <cell r="W1177">
            <v>41628</v>
          </cell>
          <cell r="X1177">
            <v>41628</v>
          </cell>
          <cell r="Y1177">
            <v>41521</v>
          </cell>
          <cell r="Z1177">
            <v>41528</v>
          </cell>
          <cell r="AA1177">
            <v>41528</v>
          </cell>
          <cell r="AB1177">
            <v>41535</v>
          </cell>
          <cell r="AC1177">
            <v>41516</v>
          </cell>
          <cell r="AD1177">
            <v>41530</v>
          </cell>
          <cell r="AE1177">
            <v>41563</v>
          </cell>
          <cell r="AF1177">
            <v>41567</v>
          </cell>
          <cell r="AH1177">
            <v>41598</v>
          </cell>
          <cell r="AI1177" t="str">
            <v>-</v>
          </cell>
          <cell r="AJ1177">
            <v>33</v>
          </cell>
          <cell r="AK1177">
            <v>15.285714285714286</v>
          </cell>
          <cell r="AL1177">
            <v>41521</v>
          </cell>
          <cell r="AM1177">
            <v>41541</v>
          </cell>
          <cell r="AN1177" t="str">
            <v>-</v>
          </cell>
          <cell r="AO1177" t="str">
            <v>-</v>
          </cell>
          <cell r="AP1177" t="str">
            <v>-</v>
          </cell>
          <cell r="AQ1177">
            <v>0</v>
          </cell>
          <cell r="AR1177" t="str">
            <v>-</v>
          </cell>
          <cell r="AS1177" t="str">
            <v>-</v>
          </cell>
          <cell r="AT1177" t="str">
            <v>-</v>
          </cell>
          <cell r="AU1177" t="str">
            <v>-</v>
          </cell>
          <cell r="AV1177">
            <v>41547</v>
          </cell>
          <cell r="AX1177">
            <v>41547</v>
          </cell>
          <cell r="AY1177">
            <v>41591</v>
          </cell>
          <cell r="AZ1177">
            <v>70</v>
          </cell>
          <cell r="BA1177">
            <v>19</v>
          </cell>
          <cell r="BB1177" t="str">
            <v>On-Time/Early</v>
          </cell>
          <cell r="BC1177" t="str">
            <v/>
          </cell>
          <cell r="BD1177" t="str">
            <v>FCA</v>
          </cell>
          <cell r="BE1177" t="str">
            <v>ARVADA</v>
          </cell>
          <cell r="BF1177" t="str">
            <v>USA</v>
          </cell>
          <cell r="BH1177" t="str">
            <v>DI</v>
          </cell>
          <cell r="BI1177">
            <v>2010</v>
          </cell>
          <cell r="BJ1177">
            <v>41528</v>
          </cell>
          <cell r="BK1177">
            <v>41535</v>
          </cell>
          <cell r="BL1177">
            <v>41542</v>
          </cell>
          <cell r="BM1177">
            <v>41549</v>
          </cell>
          <cell r="BN1177">
            <v>41642</v>
          </cell>
          <cell r="BO1177">
            <v>41649</v>
          </cell>
          <cell r="BP1177" t="str">
            <v>-</v>
          </cell>
          <cell r="BQ1177" t="str">
            <v>-</v>
          </cell>
          <cell r="BR1177">
            <v>41547</v>
          </cell>
          <cell r="BS1177" t="str">
            <v>-</v>
          </cell>
          <cell r="BT1177" t="str">
            <v>-</v>
          </cell>
          <cell r="BU1177">
            <v>41611</v>
          </cell>
          <cell r="BV1177">
            <v>41611</v>
          </cell>
          <cell r="BZ1177" t="str">
            <v>-</v>
          </cell>
          <cell r="CA1177" t="str">
            <v>-</v>
          </cell>
          <cell r="CB1177" t="str">
            <v>X</v>
          </cell>
          <cell r="CC1177">
            <v>1</v>
          </cell>
        </row>
        <row r="1178">
          <cell r="B1178" t="str">
            <v>A2338881-01</v>
          </cell>
          <cell r="C1178" t="str">
            <v>Sociedad Comercial La Llave/ YPFB Refinacion</v>
          </cell>
          <cell r="D1178" t="str">
            <v>Kennedy</v>
          </cell>
          <cell r="E1178">
            <v>0</v>
          </cell>
          <cell r="F1178" t="str">
            <v>Collins-Lane</v>
          </cell>
          <cell r="G1178" t="str">
            <v>-</v>
          </cell>
          <cell r="H1178" t="str">
            <v>Kursten</v>
          </cell>
          <cell r="I1178" t="str">
            <v>154/2013</v>
          </cell>
          <cell r="J1178" t="str">
            <v>3P-1010</v>
          </cell>
          <cell r="K1178" t="str">
            <v>120397-8</v>
          </cell>
          <cell r="M1178">
            <v>1</v>
          </cell>
          <cell r="N1178" t="str">
            <v>LMV322</v>
          </cell>
          <cell r="O1178">
            <v>43616</v>
          </cell>
          <cell r="P1178" t="str">
            <v>-</v>
          </cell>
          <cell r="Q1178" t="str">
            <v>STD</v>
          </cell>
          <cell r="R1178" t="str">
            <v>PB</v>
          </cell>
          <cell r="S1178" t="str">
            <v>N</v>
          </cell>
          <cell r="T1178" t="str">
            <v>N</v>
          </cell>
          <cell r="U1178">
            <v>41550</v>
          </cell>
          <cell r="V1178">
            <v>41551</v>
          </cell>
          <cell r="W1178">
            <v>41620</v>
          </cell>
          <cell r="X1178">
            <v>41620</v>
          </cell>
          <cell r="Y1178">
            <v>41542</v>
          </cell>
          <cell r="Z1178">
            <v>41558</v>
          </cell>
          <cell r="AA1178">
            <v>41558</v>
          </cell>
          <cell r="AB1178">
            <v>41558</v>
          </cell>
          <cell r="AC1178">
            <v>41508</v>
          </cell>
          <cell r="AD1178">
            <v>41522</v>
          </cell>
          <cell r="AE1178">
            <v>41565</v>
          </cell>
          <cell r="AF1178">
            <v>41568</v>
          </cell>
          <cell r="AH1178">
            <v>41590</v>
          </cell>
          <cell r="AI1178" t="str">
            <v>-</v>
          </cell>
          <cell r="AJ1178">
            <v>12</v>
          </cell>
          <cell r="AK1178">
            <v>9.8571428571428577</v>
          </cell>
          <cell r="AL1178">
            <v>41550</v>
          </cell>
          <cell r="AM1178" t="str">
            <v>-</v>
          </cell>
          <cell r="AN1178" t="str">
            <v>-</v>
          </cell>
          <cell r="AO1178">
            <v>41557</v>
          </cell>
          <cell r="AP1178">
            <v>41551</v>
          </cell>
          <cell r="AQ1178">
            <v>41565</v>
          </cell>
          <cell r="AR1178">
            <v>41565</v>
          </cell>
          <cell r="AT1178" t="str">
            <v>Nelson</v>
          </cell>
          <cell r="AU1178" t="str">
            <v>Burks</v>
          </cell>
          <cell r="AV1178">
            <v>41572</v>
          </cell>
          <cell r="AX1178">
            <v>41572</v>
          </cell>
          <cell r="AY1178">
            <v>41621</v>
          </cell>
          <cell r="AZ1178">
            <v>70</v>
          </cell>
          <cell r="BA1178">
            <v>16</v>
          </cell>
          <cell r="BB1178" t="str">
            <v>Late</v>
          </cell>
          <cell r="BC1178" t="str">
            <v>Late</v>
          </cell>
          <cell r="BD1178" t="str">
            <v>EXW</v>
          </cell>
          <cell r="BE1178" t="str">
            <v>Arvada</v>
          </cell>
          <cell r="BF1178" t="str">
            <v>Boliva</v>
          </cell>
          <cell r="BH1178" t="str">
            <v>AC</v>
          </cell>
          <cell r="BI1178">
            <v>2010</v>
          </cell>
          <cell r="BJ1178">
            <v>41558</v>
          </cell>
          <cell r="BK1178">
            <v>41565</v>
          </cell>
          <cell r="BL1178">
            <v>41567</v>
          </cell>
          <cell r="BM1178">
            <v>41579</v>
          </cell>
          <cell r="BN1178">
            <v>41634</v>
          </cell>
          <cell r="BO1178">
            <v>41641</v>
          </cell>
          <cell r="BP1178" t="str">
            <v>-</v>
          </cell>
          <cell r="BQ1178" t="str">
            <v>-</v>
          </cell>
          <cell r="BR1178">
            <v>41575</v>
          </cell>
          <cell r="BS1178" t="str">
            <v>-</v>
          </cell>
          <cell r="BT1178" t="str">
            <v>-</v>
          </cell>
          <cell r="BU1178">
            <v>41631</v>
          </cell>
          <cell r="BV1178">
            <v>41631</v>
          </cell>
          <cell r="CB1178" t="str">
            <v>X</v>
          </cell>
          <cell r="CC1178">
            <v>1</v>
          </cell>
        </row>
        <row r="1179">
          <cell r="B1179" t="str">
            <v>A2338881-02</v>
          </cell>
          <cell r="C1179" t="str">
            <v>Sociedad Comercial La Llave/ YPFB Refinacion</v>
          </cell>
          <cell r="D1179" t="str">
            <v>Kennedy</v>
          </cell>
          <cell r="E1179">
            <v>0</v>
          </cell>
          <cell r="F1179" t="str">
            <v>Collins-Lane</v>
          </cell>
          <cell r="G1179" t="str">
            <v>-</v>
          </cell>
          <cell r="H1179" t="str">
            <v>Kursten</v>
          </cell>
          <cell r="I1179" t="str">
            <v>154/2013</v>
          </cell>
          <cell r="J1179" t="str">
            <v>3P-1208</v>
          </cell>
          <cell r="K1179" t="str">
            <v>120397-8</v>
          </cell>
          <cell r="M1179">
            <v>1</v>
          </cell>
          <cell r="N1179" t="str">
            <v>LMV322</v>
          </cell>
          <cell r="O1179">
            <v>38420</v>
          </cell>
          <cell r="P1179" t="str">
            <v>-</v>
          </cell>
          <cell r="Q1179" t="str">
            <v>STD</v>
          </cell>
          <cell r="R1179" t="str">
            <v>PB</v>
          </cell>
          <cell r="S1179" t="str">
            <v>N</v>
          </cell>
          <cell r="T1179" t="str">
            <v>N</v>
          </cell>
          <cell r="U1179">
            <v>41550</v>
          </cell>
          <cell r="V1179">
            <v>41551</v>
          </cell>
          <cell r="W1179">
            <v>41620</v>
          </cell>
          <cell r="X1179">
            <v>41620</v>
          </cell>
          <cell r="Y1179">
            <v>41542</v>
          </cell>
          <cell r="Z1179">
            <v>41558</v>
          </cell>
          <cell r="AA1179">
            <v>41558</v>
          </cell>
          <cell r="AB1179">
            <v>41558</v>
          </cell>
          <cell r="AC1179">
            <v>41508</v>
          </cell>
          <cell r="AD1179">
            <v>41522</v>
          </cell>
          <cell r="AE1179">
            <v>41565</v>
          </cell>
          <cell r="AF1179">
            <v>41568</v>
          </cell>
          <cell r="AH1179">
            <v>41590</v>
          </cell>
          <cell r="AI1179" t="str">
            <v>-</v>
          </cell>
          <cell r="AJ1179">
            <v>12</v>
          </cell>
          <cell r="AK1179">
            <v>9.8571428571428577</v>
          </cell>
          <cell r="AL1179">
            <v>41550</v>
          </cell>
          <cell r="AM1179" t="str">
            <v>-</v>
          </cell>
          <cell r="AN1179" t="str">
            <v>-</v>
          </cell>
          <cell r="AO1179">
            <v>41557</v>
          </cell>
          <cell r="AP1179">
            <v>41551</v>
          </cell>
          <cell r="AQ1179">
            <v>41565</v>
          </cell>
          <cell r="AR1179">
            <v>41565</v>
          </cell>
          <cell r="AS1179" t="str">
            <v>-</v>
          </cell>
          <cell r="AT1179" t="str">
            <v>Nelson</v>
          </cell>
          <cell r="AU1179" t="str">
            <v>Burks</v>
          </cell>
          <cell r="AV1179">
            <v>41572</v>
          </cell>
          <cell r="AW1179" t="str">
            <v>-</v>
          </cell>
          <cell r="AX1179">
            <v>41575</v>
          </cell>
          <cell r="AY1179">
            <v>41621</v>
          </cell>
          <cell r="AZ1179">
            <v>70</v>
          </cell>
          <cell r="BA1179">
            <v>16</v>
          </cell>
          <cell r="BB1179" t="str">
            <v>Late</v>
          </cell>
          <cell r="BC1179" t="str">
            <v>Late</v>
          </cell>
          <cell r="BD1179" t="str">
            <v>EXW</v>
          </cell>
          <cell r="BE1179" t="str">
            <v>Arvada</v>
          </cell>
          <cell r="BF1179" t="str">
            <v>Boliva</v>
          </cell>
          <cell r="BH1179" t="str">
            <v>AC</v>
          </cell>
          <cell r="BI1179">
            <v>2010</v>
          </cell>
          <cell r="BJ1179">
            <v>41558</v>
          </cell>
          <cell r="BK1179">
            <v>41565</v>
          </cell>
          <cell r="BL1179">
            <v>41567</v>
          </cell>
          <cell r="BM1179">
            <v>41579</v>
          </cell>
          <cell r="BN1179">
            <v>41634</v>
          </cell>
          <cell r="BO1179">
            <v>41641</v>
          </cell>
          <cell r="BP1179" t="str">
            <v>-</v>
          </cell>
          <cell r="BQ1179" t="str">
            <v>-</v>
          </cell>
          <cell r="BR1179">
            <v>41575</v>
          </cell>
          <cell r="BS1179" t="str">
            <v>-</v>
          </cell>
          <cell r="BT1179" t="str">
            <v>-</v>
          </cell>
          <cell r="BU1179">
            <v>41631</v>
          </cell>
          <cell r="BV1179">
            <v>41631</v>
          </cell>
          <cell r="CB1179" t="str">
            <v>X</v>
          </cell>
          <cell r="CC1179">
            <v>1</v>
          </cell>
        </row>
        <row r="1180">
          <cell r="B1180" t="str">
            <v>A2338881-03</v>
          </cell>
          <cell r="C1180" t="str">
            <v>Sociedad Comercial La Llave/ YPFB Refinacion</v>
          </cell>
          <cell r="D1180" t="str">
            <v>Kennedy</v>
          </cell>
          <cell r="E1180">
            <v>0</v>
          </cell>
          <cell r="F1180" t="str">
            <v>Collins-Lane</v>
          </cell>
          <cell r="G1180" t="str">
            <v>-</v>
          </cell>
          <cell r="H1180" t="str">
            <v>Kursten</v>
          </cell>
          <cell r="I1180" t="str">
            <v>154/2013</v>
          </cell>
          <cell r="J1180" t="str">
            <v>3P-1308</v>
          </cell>
          <cell r="K1180" t="str">
            <v>120397-8</v>
          </cell>
          <cell r="M1180">
            <v>1</v>
          </cell>
          <cell r="N1180" t="str">
            <v>LMV322</v>
          </cell>
          <cell r="O1180">
            <v>38420</v>
          </cell>
          <cell r="P1180" t="str">
            <v>-</v>
          </cell>
          <cell r="Q1180" t="str">
            <v>STD</v>
          </cell>
          <cell r="R1180" t="str">
            <v>PB</v>
          </cell>
          <cell r="S1180" t="str">
            <v>N</v>
          </cell>
          <cell r="T1180" t="str">
            <v>N</v>
          </cell>
          <cell r="U1180">
            <v>41550</v>
          </cell>
          <cell r="V1180">
            <v>41551</v>
          </cell>
          <cell r="W1180">
            <v>41620</v>
          </cell>
          <cell r="X1180">
            <v>41620</v>
          </cell>
          <cell r="Y1180">
            <v>41542</v>
          </cell>
          <cell r="Z1180">
            <v>41558</v>
          </cell>
          <cell r="AA1180">
            <v>41558</v>
          </cell>
          <cell r="AB1180">
            <v>41558</v>
          </cell>
          <cell r="AC1180">
            <v>41508</v>
          </cell>
          <cell r="AD1180">
            <v>41522</v>
          </cell>
          <cell r="AE1180">
            <v>41565</v>
          </cell>
          <cell r="AF1180">
            <v>41568</v>
          </cell>
          <cell r="AH1180">
            <v>41590</v>
          </cell>
          <cell r="AI1180" t="str">
            <v>-</v>
          </cell>
          <cell r="AJ1180">
            <v>12</v>
          </cell>
          <cell r="AK1180">
            <v>9.8571428571428577</v>
          </cell>
          <cell r="AL1180">
            <v>41550</v>
          </cell>
          <cell r="AM1180" t="str">
            <v>-</v>
          </cell>
          <cell r="AN1180" t="str">
            <v>-</v>
          </cell>
          <cell r="AO1180">
            <v>41557</v>
          </cell>
          <cell r="AP1180">
            <v>41551</v>
          </cell>
          <cell r="AQ1180">
            <v>41565</v>
          </cell>
          <cell r="AR1180">
            <v>41565</v>
          </cell>
          <cell r="AT1180" t="str">
            <v>Nelson</v>
          </cell>
          <cell r="AU1180" t="str">
            <v>Burks</v>
          </cell>
          <cell r="AV1180">
            <v>41572</v>
          </cell>
          <cell r="AW1180" t="str">
            <v>-</v>
          </cell>
          <cell r="AX1180">
            <v>41576</v>
          </cell>
          <cell r="AY1180">
            <v>41621</v>
          </cell>
          <cell r="AZ1180">
            <v>70</v>
          </cell>
          <cell r="BA1180">
            <v>16</v>
          </cell>
          <cell r="BB1180" t="str">
            <v>Late</v>
          </cell>
          <cell r="BC1180" t="str">
            <v>Late</v>
          </cell>
          <cell r="BD1180" t="str">
            <v>EXW</v>
          </cell>
          <cell r="BE1180" t="str">
            <v>Arvada</v>
          </cell>
          <cell r="BF1180" t="str">
            <v>Boliva</v>
          </cell>
          <cell r="BH1180" t="str">
            <v>AC</v>
          </cell>
          <cell r="BI1180">
            <v>2010</v>
          </cell>
          <cell r="BJ1180">
            <v>41558</v>
          </cell>
          <cell r="BK1180">
            <v>41565</v>
          </cell>
          <cell r="BL1180">
            <v>41567</v>
          </cell>
          <cell r="BM1180">
            <v>41579</v>
          </cell>
          <cell r="BN1180">
            <v>41634</v>
          </cell>
          <cell r="BO1180">
            <v>41641</v>
          </cell>
          <cell r="BP1180" t="str">
            <v>-</v>
          </cell>
          <cell r="BQ1180" t="str">
            <v>-</v>
          </cell>
          <cell r="BR1180">
            <v>41575</v>
          </cell>
          <cell r="BS1180" t="str">
            <v>-</v>
          </cell>
          <cell r="BT1180" t="str">
            <v>-</v>
          </cell>
          <cell r="BU1180">
            <v>41631</v>
          </cell>
          <cell r="BV1180">
            <v>41631</v>
          </cell>
          <cell r="CB1180" t="str">
            <v>X</v>
          </cell>
          <cell r="CC1180">
            <v>1</v>
          </cell>
        </row>
        <row r="1181">
          <cell r="B1181" t="str">
            <v>C2343185-01</v>
          </cell>
          <cell r="C1181" t="str">
            <v>West View-Cunningham/ MarkWest</v>
          </cell>
          <cell r="D1181" t="str">
            <v>Wareham</v>
          </cell>
          <cell r="E1181">
            <v>0</v>
          </cell>
          <cell r="F1181" t="str">
            <v>Miller</v>
          </cell>
          <cell r="G1181" t="str">
            <v>-</v>
          </cell>
          <cell r="H1181" t="str">
            <v>Kursten</v>
          </cell>
          <cell r="I1181" t="str">
            <v>14173U-13B</v>
          </cell>
          <cell r="J1181" t="str">
            <v>C-111</v>
          </cell>
          <cell r="K1181" t="str">
            <v>SC13184</v>
          </cell>
          <cell r="M1181">
            <v>1</v>
          </cell>
          <cell r="N1181" t="str">
            <v>LMC311P</v>
          </cell>
          <cell r="O1181">
            <v>96586.35</v>
          </cell>
          <cell r="P1181" t="str">
            <v>-</v>
          </cell>
          <cell r="Q1181" t="str">
            <v>FLT</v>
          </cell>
          <cell r="R1181" t="str">
            <v>CA</v>
          </cell>
          <cell r="S1181" t="str">
            <v>N</v>
          </cell>
          <cell r="T1181" t="str">
            <v>N</v>
          </cell>
          <cell r="U1181">
            <v>41561</v>
          </cell>
          <cell r="V1181">
            <v>41561</v>
          </cell>
          <cell r="W1181">
            <v>41628</v>
          </cell>
          <cell r="X1181">
            <v>41628</v>
          </cell>
          <cell r="Y1181">
            <v>41561</v>
          </cell>
          <cell r="Z1181">
            <v>41568</v>
          </cell>
          <cell r="AA1181">
            <v>41568</v>
          </cell>
          <cell r="AB1181">
            <v>41575</v>
          </cell>
          <cell r="AC1181">
            <v>41516</v>
          </cell>
          <cell r="AD1181">
            <v>41530</v>
          </cell>
          <cell r="AE1181">
            <v>41564</v>
          </cell>
          <cell r="AF1181">
            <v>41568</v>
          </cell>
          <cell r="AH1181">
            <v>41598</v>
          </cell>
          <cell r="AI1181" t="str">
            <v>-</v>
          </cell>
          <cell r="AJ1181">
            <v>6</v>
          </cell>
          <cell r="AK1181">
            <v>9.5714285714285712</v>
          </cell>
          <cell r="AL1181">
            <v>41561</v>
          </cell>
          <cell r="AM1181" t="str">
            <v>-</v>
          </cell>
          <cell r="AN1181" t="str">
            <v>-</v>
          </cell>
          <cell r="AO1181" t="str">
            <v>-</v>
          </cell>
          <cell r="AP1181" t="str">
            <v>-</v>
          </cell>
          <cell r="AR1181" t="str">
            <v>-</v>
          </cell>
          <cell r="AS1181" t="str">
            <v>-</v>
          </cell>
          <cell r="AT1181" t="str">
            <v>-</v>
          </cell>
          <cell r="AU1181" t="str">
            <v>-</v>
          </cell>
          <cell r="AV1181">
            <v>41568</v>
          </cell>
          <cell r="AW1181" t="str">
            <v>-</v>
          </cell>
          <cell r="AX1181">
            <v>41570</v>
          </cell>
          <cell r="AY1181">
            <v>41613</v>
          </cell>
          <cell r="AZ1181">
            <v>52</v>
          </cell>
          <cell r="BA1181">
            <v>6</v>
          </cell>
          <cell r="BB1181" t="str">
            <v>On-Time/Early</v>
          </cell>
          <cell r="BC1181" t="str">
            <v/>
          </cell>
          <cell r="BD1181" t="str">
            <v>FCA</v>
          </cell>
          <cell r="BE1181" t="str">
            <v>Arvada</v>
          </cell>
          <cell r="BF1181" t="str">
            <v>USA</v>
          </cell>
          <cell r="BH1181" t="str">
            <v>DK</v>
          </cell>
          <cell r="BI1181">
            <v>2010</v>
          </cell>
          <cell r="BJ1181">
            <v>41568</v>
          </cell>
          <cell r="BK1181">
            <v>41575</v>
          </cell>
          <cell r="BL1181">
            <v>41582</v>
          </cell>
          <cell r="BM1181">
            <v>41589</v>
          </cell>
          <cell r="BN1181">
            <v>41642</v>
          </cell>
          <cell r="BO1181">
            <v>41649</v>
          </cell>
          <cell r="BP1181" t="str">
            <v>-</v>
          </cell>
          <cell r="BQ1181" t="str">
            <v>-</v>
          </cell>
          <cell r="BR1181">
            <v>41568</v>
          </cell>
          <cell r="BS1181" t="str">
            <v>-</v>
          </cell>
          <cell r="BT1181" t="str">
            <v>-</v>
          </cell>
          <cell r="BU1181">
            <v>41624</v>
          </cell>
          <cell r="BV1181">
            <v>41624</v>
          </cell>
          <cell r="CB1181" t="str">
            <v>X</v>
          </cell>
          <cell r="CC1181">
            <v>1</v>
          </cell>
        </row>
        <row r="1182">
          <cell r="B1182" t="str">
            <v>C2337610-01</v>
          </cell>
          <cell r="C1182" t="str">
            <v>Howard Energy</v>
          </cell>
          <cell r="D1182" t="str">
            <v>Boening</v>
          </cell>
          <cell r="E1182">
            <v>0</v>
          </cell>
          <cell r="F1182" t="str">
            <v>Miller</v>
          </cell>
          <cell r="G1182" t="str">
            <v>-</v>
          </cell>
          <cell r="H1182" t="str">
            <v>Kursten</v>
          </cell>
          <cell r="I1182" t="str">
            <v>747-14</v>
          </cell>
          <cell r="J1182" t="str">
            <v>C-101</v>
          </cell>
          <cell r="K1182" t="str">
            <v>SC13329</v>
          </cell>
          <cell r="M1182">
            <v>1</v>
          </cell>
          <cell r="N1182" t="str">
            <v>LMC311P</v>
          </cell>
          <cell r="O1182">
            <v>146451</v>
          </cell>
          <cell r="P1182" t="str">
            <v>-</v>
          </cell>
          <cell r="Q1182" t="str">
            <v>FLT</v>
          </cell>
          <cell r="R1182" t="str">
            <v>CA</v>
          </cell>
          <cell r="S1182" t="str">
            <v>N</v>
          </cell>
          <cell r="T1182" t="str">
            <v>N</v>
          </cell>
          <cell r="U1182">
            <v>41542</v>
          </cell>
          <cell r="V1182">
            <v>41543</v>
          </cell>
          <cell r="W1182">
            <v>41628</v>
          </cell>
          <cell r="X1182">
            <v>41628</v>
          </cell>
          <cell r="Y1182">
            <v>41542</v>
          </cell>
          <cell r="Z1182">
            <v>41550</v>
          </cell>
          <cell r="AA1182">
            <v>41550</v>
          </cell>
          <cell r="AB1182">
            <v>41557</v>
          </cell>
          <cell r="AC1182">
            <v>41516</v>
          </cell>
          <cell r="AD1182">
            <v>41530</v>
          </cell>
          <cell r="AE1182">
            <v>41564</v>
          </cell>
          <cell r="AF1182">
            <v>41568</v>
          </cell>
          <cell r="AH1182">
            <v>41598</v>
          </cell>
          <cell r="AI1182" t="str">
            <v>-</v>
          </cell>
          <cell r="AJ1182">
            <v>18</v>
          </cell>
          <cell r="AK1182">
            <v>12.142857142857142</v>
          </cell>
          <cell r="AL1182">
            <v>41542</v>
          </cell>
          <cell r="AM1182">
            <v>41554</v>
          </cell>
          <cell r="AN1182" t="str">
            <v>-</v>
          </cell>
          <cell r="AO1182">
            <v>41565</v>
          </cell>
          <cell r="AP1182">
            <v>41573</v>
          </cell>
          <cell r="AQ1182">
            <v>0</v>
          </cell>
          <cell r="AR1182" t="str">
            <v>-</v>
          </cell>
          <cell r="AS1182" t="str">
            <v>-</v>
          </cell>
          <cell r="AT1182" t="str">
            <v>-</v>
          </cell>
          <cell r="AU1182" t="str">
            <v>-</v>
          </cell>
          <cell r="AV1182">
            <v>41573</v>
          </cell>
          <cell r="AW1182" t="str">
            <v>-</v>
          </cell>
          <cell r="AX1182">
            <v>41578</v>
          </cell>
          <cell r="AY1182">
            <v>41626</v>
          </cell>
          <cell r="AZ1182">
            <v>83</v>
          </cell>
          <cell r="BA1182">
            <v>22</v>
          </cell>
          <cell r="BB1182" t="str">
            <v>Late</v>
          </cell>
          <cell r="BC1182" t="str">
            <v/>
          </cell>
          <cell r="BD1182" t="str">
            <v>FCA</v>
          </cell>
          <cell r="BE1182" t="str">
            <v>Jobsite - TX</v>
          </cell>
          <cell r="BF1182" t="str">
            <v>USA</v>
          </cell>
          <cell r="BH1182" t="str">
            <v>DJ</v>
          </cell>
          <cell r="BI1182">
            <v>2010</v>
          </cell>
          <cell r="BJ1182">
            <v>41550</v>
          </cell>
          <cell r="BK1182">
            <v>41557</v>
          </cell>
          <cell r="BL1182">
            <v>41564</v>
          </cell>
          <cell r="BM1182">
            <v>41571</v>
          </cell>
          <cell r="BN1182">
            <v>41642</v>
          </cell>
          <cell r="BO1182">
            <v>41649</v>
          </cell>
          <cell r="BP1182" t="str">
            <v>-</v>
          </cell>
          <cell r="BQ1182" t="str">
            <v>-</v>
          </cell>
          <cell r="BR1182">
            <v>41575</v>
          </cell>
          <cell r="BS1182" t="str">
            <v>-</v>
          </cell>
          <cell r="BT1182" t="str">
            <v>-</v>
          </cell>
          <cell r="BU1182">
            <v>41642</v>
          </cell>
          <cell r="BV1182">
            <v>41642</v>
          </cell>
          <cell r="BZ1182" t="str">
            <v>-</v>
          </cell>
          <cell r="CA1182" t="str">
            <v>-</v>
          </cell>
          <cell r="CB1182" t="str">
            <v>X</v>
          </cell>
          <cell r="CC1182">
            <v>1</v>
          </cell>
        </row>
        <row r="1183">
          <cell r="B1183" t="str">
            <v>C2342584-01</v>
          </cell>
          <cell r="C1183" t="str">
            <v>UOP Russell</v>
          </cell>
          <cell r="D1183" t="str">
            <v>Boening</v>
          </cell>
          <cell r="E1183">
            <v>0</v>
          </cell>
          <cell r="F1183" t="str">
            <v>Miller</v>
          </cell>
          <cell r="G1183" t="str">
            <v>-</v>
          </cell>
          <cell r="H1183" t="str">
            <v>Kursten</v>
          </cell>
          <cell r="I1183" t="str">
            <v>337-12</v>
          </cell>
          <cell r="J1183" t="str">
            <v>C-141</v>
          </cell>
          <cell r="K1183" t="str">
            <v>SC13378</v>
          </cell>
          <cell r="M1183">
            <v>1</v>
          </cell>
          <cell r="N1183" t="str">
            <v>LMC311P</v>
          </cell>
          <cell r="O1183">
            <v>129157</v>
          </cell>
          <cell r="P1183" t="str">
            <v>-</v>
          </cell>
          <cell r="Q1183" t="str">
            <v>FLT</v>
          </cell>
          <cell r="R1183" t="str">
            <v>CA</v>
          </cell>
          <cell r="S1183" t="str">
            <v>N</v>
          </cell>
          <cell r="T1183" t="str">
            <v>N</v>
          </cell>
          <cell r="U1183">
            <v>41558</v>
          </cell>
          <cell r="V1183">
            <v>41561</v>
          </cell>
          <cell r="W1183">
            <v>41687</v>
          </cell>
          <cell r="X1183">
            <v>41631</v>
          </cell>
          <cell r="Y1183">
            <v>41561</v>
          </cell>
          <cell r="Z1183">
            <v>41568</v>
          </cell>
          <cell r="AA1183">
            <v>41568</v>
          </cell>
          <cell r="AB1183">
            <v>41575</v>
          </cell>
          <cell r="AC1183">
            <v>41519</v>
          </cell>
          <cell r="AD1183">
            <v>41533</v>
          </cell>
          <cell r="AE1183">
            <v>41564</v>
          </cell>
          <cell r="AF1183">
            <v>41568</v>
          </cell>
          <cell r="AH1183">
            <v>41601</v>
          </cell>
          <cell r="AI1183" t="str">
            <v>-</v>
          </cell>
          <cell r="AJ1183">
            <v>6</v>
          </cell>
          <cell r="AK1183">
            <v>10</v>
          </cell>
          <cell r="AL1183">
            <v>41561</v>
          </cell>
          <cell r="AM1183" t="str">
            <v>-</v>
          </cell>
          <cell r="AN1183" t="str">
            <v>-</v>
          </cell>
          <cell r="AO1183" t="str">
            <v>-</v>
          </cell>
          <cell r="AP1183" t="str">
            <v>-</v>
          </cell>
          <cell r="AR1183" t="str">
            <v>-</v>
          </cell>
          <cell r="AS1183" t="str">
            <v>-</v>
          </cell>
          <cell r="AT1183" t="str">
            <v>-</v>
          </cell>
          <cell r="AU1183" t="str">
            <v>-</v>
          </cell>
          <cell r="AV1183">
            <v>41583</v>
          </cell>
          <cell r="AW1183" t="str">
            <v>-</v>
          </cell>
          <cell r="AX1183">
            <v>41586</v>
          </cell>
          <cell r="AY1183">
            <v>41635</v>
          </cell>
          <cell r="AZ1183">
            <v>74</v>
          </cell>
          <cell r="BA1183">
            <v>17</v>
          </cell>
          <cell r="BB1183" t="str">
            <v>Late</v>
          </cell>
          <cell r="BC1183" t="str">
            <v/>
          </cell>
          <cell r="BD1183" t="str">
            <v>FCA</v>
          </cell>
          <cell r="BE1183" t="str">
            <v>Arvada</v>
          </cell>
          <cell r="BF1183" t="str">
            <v>USA</v>
          </cell>
          <cell r="BH1183" t="str">
            <v>DI</v>
          </cell>
          <cell r="BI1183">
            <v>2010</v>
          </cell>
          <cell r="BJ1183">
            <v>41568</v>
          </cell>
          <cell r="BK1183">
            <v>41575</v>
          </cell>
          <cell r="BL1183">
            <v>41582</v>
          </cell>
          <cell r="BM1183">
            <v>41589</v>
          </cell>
          <cell r="BN1183">
            <v>41645</v>
          </cell>
          <cell r="BO1183">
            <v>41652</v>
          </cell>
          <cell r="BP1183" t="str">
            <v>-</v>
          </cell>
          <cell r="BQ1183" t="str">
            <v>-</v>
          </cell>
          <cell r="BR1183">
            <v>41584</v>
          </cell>
          <cell r="BS1183" t="str">
            <v>-</v>
          </cell>
          <cell r="BT1183" t="str">
            <v>-</v>
          </cell>
          <cell r="BU1183">
            <v>41646</v>
          </cell>
          <cell r="BV1183">
            <v>41646</v>
          </cell>
          <cell r="CB1183" t="str">
            <v>X</v>
          </cell>
          <cell r="CC1183">
            <v>1</v>
          </cell>
        </row>
        <row r="1184">
          <cell r="B1184" t="str">
            <v>A2339014-01</v>
          </cell>
          <cell r="C1184" t="str">
            <v>Wynnewood Refining Company</v>
          </cell>
          <cell r="D1184" t="str">
            <v>Wareham</v>
          </cell>
          <cell r="E1184">
            <v>0</v>
          </cell>
          <cell r="F1184" t="str">
            <v>Miller</v>
          </cell>
          <cell r="G1184" t="str">
            <v>-</v>
          </cell>
          <cell r="H1184" t="str">
            <v>Kursten</v>
          </cell>
          <cell r="I1184" t="str">
            <v>WYN-14080</v>
          </cell>
          <cell r="J1184" t="str">
            <v>25-P305A</v>
          </cell>
          <cell r="K1184" t="str">
            <v>122802-1</v>
          </cell>
          <cell r="M1184">
            <v>1</v>
          </cell>
          <cell r="N1184" t="str">
            <v>LMV801</v>
          </cell>
          <cell r="O1184">
            <v>33888</v>
          </cell>
          <cell r="P1184" t="str">
            <v>-</v>
          </cell>
          <cell r="Q1184" t="str">
            <v>FLT</v>
          </cell>
          <cell r="R1184" t="str">
            <v>PA</v>
          </cell>
          <cell r="S1184" t="str">
            <v>N</v>
          </cell>
          <cell r="T1184" t="str">
            <v>N</v>
          </cell>
          <cell r="U1184">
            <v>41550</v>
          </cell>
          <cell r="V1184">
            <v>41551</v>
          </cell>
          <cell r="W1184">
            <v>41614</v>
          </cell>
          <cell r="X1184">
            <v>41614</v>
          </cell>
          <cell r="Y1184">
            <v>41550</v>
          </cell>
          <cell r="Z1184">
            <v>41558</v>
          </cell>
          <cell r="AA1184">
            <v>41558</v>
          </cell>
          <cell r="AB1184">
            <v>41558</v>
          </cell>
          <cell r="AC1184">
            <v>41502</v>
          </cell>
          <cell r="AD1184">
            <v>41516</v>
          </cell>
          <cell r="AE1184">
            <v>41566</v>
          </cell>
          <cell r="AF1184">
            <v>41569</v>
          </cell>
          <cell r="AH1184">
            <v>41584</v>
          </cell>
          <cell r="AI1184" t="str">
            <v>-</v>
          </cell>
          <cell r="AJ1184">
            <v>13</v>
          </cell>
          <cell r="AK1184">
            <v>9</v>
          </cell>
          <cell r="AL1184">
            <v>41550</v>
          </cell>
          <cell r="AM1184" t="str">
            <v>-</v>
          </cell>
          <cell r="AN1184" t="str">
            <v>-</v>
          </cell>
          <cell r="AO1184" t="str">
            <v>-</v>
          </cell>
          <cell r="AP1184" t="str">
            <v>-</v>
          </cell>
          <cell r="AQ1184">
            <v>0</v>
          </cell>
          <cell r="AR1184">
            <v>41571</v>
          </cell>
          <cell r="AS1184">
            <v>41571</v>
          </cell>
          <cell r="AT1184" t="str">
            <v>Boening</v>
          </cell>
          <cell r="AU1184" t="str">
            <v>Boening</v>
          </cell>
          <cell r="AV1184">
            <v>41571</v>
          </cell>
          <cell r="AW1184" t="str">
            <v>-</v>
          </cell>
          <cell r="AX1184">
            <v>41576</v>
          </cell>
          <cell r="AY1184">
            <v>41626</v>
          </cell>
          <cell r="AZ1184">
            <v>75</v>
          </cell>
          <cell r="BA1184">
            <v>15</v>
          </cell>
          <cell r="BB1184" t="str">
            <v>Late</v>
          </cell>
          <cell r="BC1184" t="str">
            <v/>
          </cell>
          <cell r="BD1184" t="str">
            <v>EXW</v>
          </cell>
          <cell r="BE1184" t="str">
            <v>Arvada</v>
          </cell>
          <cell r="BF1184" t="str">
            <v>USA</v>
          </cell>
          <cell r="BH1184" t="str">
            <v>DK</v>
          </cell>
          <cell r="BI1184">
            <v>2010</v>
          </cell>
          <cell r="BJ1184">
            <v>41558</v>
          </cell>
          <cell r="BK1184">
            <v>41565</v>
          </cell>
          <cell r="BL1184">
            <v>41565</v>
          </cell>
          <cell r="BM1184">
            <v>41579</v>
          </cell>
          <cell r="BN1184">
            <v>41628</v>
          </cell>
          <cell r="BO1184">
            <v>41635</v>
          </cell>
          <cell r="BP1184" t="str">
            <v>-</v>
          </cell>
          <cell r="BQ1184" t="str">
            <v>-</v>
          </cell>
          <cell r="BR1184">
            <v>41575</v>
          </cell>
          <cell r="BS1184" t="str">
            <v>-</v>
          </cell>
          <cell r="BT1184" t="str">
            <v>-</v>
          </cell>
          <cell r="BU1184">
            <v>41647</v>
          </cell>
          <cell r="BV1184">
            <v>41647</v>
          </cell>
          <cell r="BZ1184" t="str">
            <v>-</v>
          </cell>
          <cell r="CA1184" t="str">
            <v>-</v>
          </cell>
          <cell r="CB1184" t="str">
            <v>X</v>
          </cell>
          <cell r="CC1184">
            <v>1</v>
          </cell>
        </row>
        <row r="1185">
          <cell r="B1185" t="str">
            <v>C2330151-01</v>
          </cell>
          <cell r="C1185" t="str">
            <v>UOP Russell LLC</v>
          </cell>
          <cell r="D1185" t="str">
            <v>Boening</v>
          </cell>
          <cell r="E1185">
            <v>0</v>
          </cell>
          <cell r="F1185" t="str">
            <v>Miller</v>
          </cell>
          <cell r="G1185" t="str">
            <v>-</v>
          </cell>
          <cell r="H1185" t="str">
            <v>Kursten</v>
          </cell>
          <cell r="I1185" t="str">
            <v>357-13</v>
          </cell>
          <cell r="J1185" t="str">
            <v>C-141</v>
          </cell>
          <cell r="K1185" t="str">
            <v>SC13340</v>
          </cell>
          <cell r="M1185">
            <v>1</v>
          </cell>
          <cell r="N1185" t="str">
            <v>LMC311P</v>
          </cell>
          <cell r="O1185">
            <v>129157</v>
          </cell>
          <cell r="P1185" t="str">
            <v>-</v>
          </cell>
          <cell r="Q1185" t="str">
            <v>FLT</v>
          </cell>
          <cell r="R1185" t="str">
            <v>CA</v>
          </cell>
          <cell r="S1185" t="str">
            <v>N</v>
          </cell>
          <cell r="T1185" t="str">
            <v>N</v>
          </cell>
          <cell r="U1185">
            <v>41529</v>
          </cell>
          <cell r="V1185">
            <v>41529</v>
          </cell>
          <cell r="W1185">
            <v>41654</v>
          </cell>
          <cell r="X1185">
            <v>41631</v>
          </cell>
          <cell r="Y1185">
            <v>41529</v>
          </cell>
          <cell r="Z1185">
            <v>41536</v>
          </cell>
          <cell r="AA1185">
            <v>41536</v>
          </cell>
          <cell r="AB1185">
            <v>41543</v>
          </cell>
          <cell r="AC1185">
            <v>41519</v>
          </cell>
          <cell r="AD1185">
            <v>41533</v>
          </cell>
          <cell r="AE1185">
            <v>41566</v>
          </cell>
          <cell r="AF1185">
            <v>41570</v>
          </cell>
          <cell r="AH1185">
            <v>41601</v>
          </cell>
          <cell r="AI1185" t="str">
            <v>-</v>
          </cell>
          <cell r="AJ1185">
            <v>30</v>
          </cell>
          <cell r="AK1185">
            <v>14.571428571428571</v>
          </cell>
          <cell r="AL1185">
            <v>41529</v>
          </cell>
          <cell r="AM1185">
            <v>41541</v>
          </cell>
          <cell r="AN1185" t="str">
            <v>-</v>
          </cell>
          <cell r="AO1185" t="str">
            <v>-</v>
          </cell>
          <cell r="AP1185" t="str">
            <v>-</v>
          </cell>
          <cell r="AQ1185">
            <v>0</v>
          </cell>
          <cell r="AR1185" t="str">
            <v>-</v>
          </cell>
          <cell r="AS1185" t="str">
            <v>-</v>
          </cell>
          <cell r="AT1185" t="str">
            <v>-</v>
          </cell>
          <cell r="AU1185" t="str">
            <v>-</v>
          </cell>
          <cell r="AV1185">
            <v>41547</v>
          </cell>
          <cell r="AW1185" t="str">
            <v>-</v>
          </cell>
          <cell r="AX1185">
            <v>41547</v>
          </cell>
          <cell r="AY1185">
            <v>41604</v>
          </cell>
          <cell r="AZ1185">
            <v>75</v>
          </cell>
          <cell r="BA1185">
            <v>13</v>
          </cell>
          <cell r="BB1185" t="str">
            <v>On-Time/Early</v>
          </cell>
          <cell r="BC1185" t="str">
            <v/>
          </cell>
          <cell r="BD1185" t="str">
            <v>FCA</v>
          </cell>
          <cell r="BE1185" t="str">
            <v>ARVADA</v>
          </cell>
          <cell r="BF1185" t="str">
            <v>USA</v>
          </cell>
          <cell r="BH1185" t="str">
            <v>DI</v>
          </cell>
          <cell r="BI1185">
            <v>2010</v>
          </cell>
          <cell r="BJ1185">
            <v>41536</v>
          </cell>
          <cell r="BK1185">
            <v>41543</v>
          </cell>
          <cell r="BL1185">
            <v>41550</v>
          </cell>
          <cell r="BM1185">
            <v>41557</v>
          </cell>
          <cell r="BN1185">
            <v>41645</v>
          </cell>
          <cell r="BO1185">
            <v>41652</v>
          </cell>
          <cell r="BP1185" t="str">
            <v>-</v>
          </cell>
          <cell r="BQ1185" t="str">
            <v>-</v>
          </cell>
          <cell r="BR1185">
            <v>41547</v>
          </cell>
          <cell r="BS1185" t="str">
            <v>-</v>
          </cell>
          <cell r="BT1185" t="str">
            <v>-</v>
          </cell>
          <cell r="BU1185">
            <v>41619</v>
          </cell>
          <cell r="BV1185">
            <v>41619</v>
          </cell>
          <cell r="BZ1185" t="str">
            <v>-</v>
          </cell>
          <cell r="CA1185" t="str">
            <v>-</v>
          </cell>
          <cell r="CB1185" t="str">
            <v>X</v>
          </cell>
          <cell r="CC1185">
            <v>1</v>
          </cell>
        </row>
        <row r="1186">
          <cell r="B1186" t="str">
            <v>A2324609-01</v>
          </cell>
          <cell r="C1186" t="str">
            <v>ENAP REFINERIA - ACONAGUA</v>
          </cell>
          <cell r="D1186" t="str">
            <v>Setelin</v>
          </cell>
          <cell r="E1186">
            <v>0</v>
          </cell>
          <cell r="F1186" t="str">
            <v>Joyce</v>
          </cell>
          <cell r="G1186" t="str">
            <v>-</v>
          </cell>
          <cell r="H1186" t="str">
            <v>Shara</v>
          </cell>
          <cell r="I1186" t="str">
            <v>4500161521</v>
          </cell>
          <cell r="J1186" t="str">
            <v>J-1973</v>
          </cell>
          <cell r="K1186" t="str">
            <v>SQ#121374</v>
          </cell>
          <cell r="M1186">
            <v>1</v>
          </cell>
          <cell r="N1186" t="str">
            <v>LMV801</v>
          </cell>
          <cell r="O1186">
            <v>129387</v>
          </cell>
          <cell r="P1186" t="str">
            <v>-</v>
          </cell>
          <cell r="Q1186" t="str">
            <v>MCPX</v>
          </cell>
          <cell r="R1186" t="str">
            <v>PB</v>
          </cell>
          <cell r="S1186" t="str">
            <v>N</v>
          </cell>
          <cell r="T1186" t="str">
            <v>N</v>
          </cell>
          <cell r="U1186">
            <v>41515</v>
          </cell>
          <cell r="V1186">
            <v>41515</v>
          </cell>
          <cell r="W1186">
            <v>41623</v>
          </cell>
          <cell r="X1186">
            <v>41623</v>
          </cell>
          <cell r="Y1186">
            <v>41515</v>
          </cell>
          <cell r="Z1186">
            <v>41522</v>
          </cell>
          <cell r="AA1186">
            <v>41522</v>
          </cell>
          <cell r="AB1186">
            <v>41522</v>
          </cell>
          <cell r="AC1186">
            <v>41511</v>
          </cell>
          <cell r="AD1186">
            <v>41525</v>
          </cell>
          <cell r="AE1186">
            <v>41568</v>
          </cell>
          <cell r="AF1186">
            <v>41571</v>
          </cell>
          <cell r="AH1186">
            <v>41593</v>
          </cell>
          <cell r="AI1186" t="str">
            <v>-</v>
          </cell>
          <cell r="AJ1186">
            <v>41</v>
          </cell>
          <cell r="AK1186">
            <v>15.428571428571429</v>
          </cell>
          <cell r="AL1186">
            <v>41515</v>
          </cell>
          <cell r="AM1186" t="str">
            <v>-</v>
          </cell>
          <cell r="AN1186" t="str">
            <v>-</v>
          </cell>
          <cell r="AO1186">
            <v>41554</v>
          </cell>
          <cell r="AP1186">
            <v>41557</v>
          </cell>
          <cell r="AQ1186">
            <v>41557</v>
          </cell>
          <cell r="AR1186">
            <v>41558</v>
          </cell>
          <cell r="AS1186">
            <v>41563</v>
          </cell>
          <cell r="AT1186" t="str">
            <v>Rae Anne</v>
          </cell>
          <cell r="AU1186" t="str">
            <v>Boles</v>
          </cell>
          <cell r="AV1186">
            <v>41564</v>
          </cell>
          <cell r="AW1186" t="str">
            <v>-</v>
          </cell>
          <cell r="AX1186">
            <v>41569</v>
          </cell>
          <cell r="AY1186">
            <v>41635</v>
          </cell>
          <cell r="BA1186">
            <v>36</v>
          </cell>
          <cell r="BB1186" t="str">
            <v>On-Time/Early</v>
          </cell>
          <cell r="BC1186" t="str">
            <v>Late</v>
          </cell>
          <cell r="BD1186" t="str">
            <v>EXW</v>
          </cell>
          <cell r="BE1186" t="str">
            <v>ARVADA</v>
          </cell>
          <cell r="BF1186" t="str">
            <v>CHILE</v>
          </cell>
          <cell r="BH1186" t="str">
            <v>DK</v>
          </cell>
          <cell r="BI1186">
            <v>2010</v>
          </cell>
          <cell r="BJ1186">
            <v>41522</v>
          </cell>
          <cell r="BK1186">
            <v>41529</v>
          </cell>
          <cell r="BL1186">
            <v>41531</v>
          </cell>
          <cell r="BM1186">
            <v>41543</v>
          </cell>
          <cell r="BN1186">
            <v>41637</v>
          </cell>
          <cell r="BO1186">
            <v>41644</v>
          </cell>
          <cell r="BP1186">
            <v>41530</v>
          </cell>
          <cell r="BQ1186">
            <v>41530</v>
          </cell>
          <cell r="BR1186">
            <v>41561</v>
          </cell>
          <cell r="BS1186">
            <v>41558</v>
          </cell>
          <cell r="BT1186">
            <v>0</v>
          </cell>
          <cell r="BU1186">
            <v>41681</v>
          </cell>
          <cell r="BV1186">
            <v>152</v>
          </cell>
          <cell r="BZ1186">
            <v>0</v>
          </cell>
          <cell r="CA1186">
            <v>0</v>
          </cell>
          <cell r="CC1186">
            <v>1</v>
          </cell>
        </row>
        <row r="1187">
          <cell r="B1187" t="str">
            <v>A2296090-01</v>
          </cell>
          <cell r="C1187" t="str">
            <v>ENAP REFINERIA - ACONAGUA</v>
          </cell>
          <cell r="D1187" t="str">
            <v>Faber</v>
          </cell>
          <cell r="E1187">
            <v>0</v>
          </cell>
          <cell r="F1187" t="str">
            <v>Joyce</v>
          </cell>
          <cell r="H1187" t="str">
            <v>Shara</v>
          </cell>
          <cell r="I1187" t="str">
            <v>4500156957</v>
          </cell>
          <cell r="J1187" t="str">
            <v>J-1974</v>
          </cell>
          <cell r="K1187">
            <v>118760</v>
          </cell>
          <cell r="M1187">
            <v>1</v>
          </cell>
          <cell r="N1187" t="str">
            <v>LMV801</v>
          </cell>
          <cell r="O1187">
            <v>129387</v>
          </cell>
          <cell r="P1187" t="str">
            <v>-</v>
          </cell>
          <cell r="Q1187" t="str">
            <v>MCPX</v>
          </cell>
          <cell r="R1187" t="str">
            <v>PB</v>
          </cell>
          <cell r="S1187" t="str">
            <v>N</v>
          </cell>
          <cell r="T1187" t="str">
            <v>N</v>
          </cell>
          <cell r="U1187">
            <v>41445</v>
          </cell>
          <cell r="V1187">
            <v>41445</v>
          </cell>
          <cell r="W1187">
            <v>41623</v>
          </cell>
          <cell r="X1187">
            <v>41623</v>
          </cell>
          <cell r="Y1187">
            <v>41445</v>
          </cell>
          <cell r="Z1187">
            <v>41452</v>
          </cell>
          <cell r="AA1187">
            <v>41452</v>
          </cell>
          <cell r="AB1187">
            <v>41452</v>
          </cell>
          <cell r="AC1187">
            <v>41511</v>
          </cell>
          <cell r="AD1187">
            <v>41525</v>
          </cell>
          <cell r="AE1187">
            <v>41568</v>
          </cell>
          <cell r="AF1187">
            <v>41571</v>
          </cell>
          <cell r="AH1187">
            <v>41593</v>
          </cell>
          <cell r="AI1187" t="str">
            <v>-</v>
          </cell>
          <cell r="AJ1187">
            <v>91</v>
          </cell>
          <cell r="AK1187">
            <v>25.428571428571427</v>
          </cell>
          <cell r="AL1187">
            <v>41445</v>
          </cell>
          <cell r="AM1187" t="str">
            <v>-</v>
          </cell>
          <cell r="AN1187" t="str">
            <v>-</v>
          </cell>
          <cell r="AO1187" t="str">
            <v>-</v>
          </cell>
          <cell r="AP1187">
            <v>41445</v>
          </cell>
          <cell r="AR1187">
            <v>41486</v>
          </cell>
          <cell r="AT1187" t="str">
            <v>Tippet</v>
          </cell>
          <cell r="AV1187">
            <v>41520</v>
          </cell>
          <cell r="AW1187" t="str">
            <v>-</v>
          </cell>
          <cell r="AX1187">
            <v>41556</v>
          </cell>
          <cell r="AY1187">
            <v>41635</v>
          </cell>
          <cell r="BA1187">
            <v>54</v>
          </cell>
          <cell r="BB1187" t="str">
            <v>On-Time/Early</v>
          </cell>
          <cell r="BC1187" t="str">
            <v/>
          </cell>
          <cell r="BD1187" t="str">
            <v>EXW</v>
          </cell>
          <cell r="BE1187" t="str">
            <v>ARVADA</v>
          </cell>
          <cell r="BF1187" t="str">
            <v>CHILE</v>
          </cell>
          <cell r="BH1187" t="str">
            <v>DK</v>
          </cell>
          <cell r="BI1187">
            <v>2010</v>
          </cell>
          <cell r="BJ1187">
            <v>41452</v>
          </cell>
          <cell r="BK1187">
            <v>41459</v>
          </cell>
          <cell r="BL1187">
            <v>41461</v>
          </cell>
          <cell r="BM1187">
            <v>41473</v>
          </cell>
          <cell r="BN1187">
            <v>41637</v>
          </cell>
          <cell r="BO1187">
            <v>41644</v>
          </cell>
          <cell r="BP1187" t="str">
            <v>X</v>
          </cell>
          <cell r="BQ1187" t="str">
            <v>X</v>
          </cell>
          <cell r="BR1187">
            <v>335</v>
          </cell>
          <cell r="BS1187">
            <v>323</v>
          </cell>
          <cell r="BT1187">
            <v>0</v>
          </cell>
          <cell r="BU1187">
            <v>41681</v>
          </cell>
          <cell r="BV1187">
            <v>152</v>
          </cell>
          <cell r="BZ1187">
            <v>0</v>
          </cell>
          <cell r="CA1187">
            <v>0</v>
          </cell>
          <cell r="CC1187">
            <v>1</v>
          </cell>
        </row>
        <row r="1188">
          <cell r="B1188" t="str">
            <v>A2342521-01</v>
          </cell>
          <cell r="C1188" t="str">
            <v>Navajo Refining Company</v>
          </cell>
          <cell r="D1188" t="str">
            <v>Kennedy</v>
          </cell>
          <cell r="E1188">
            <v>0</v>
          </cell>
          <cell r="F1188" t="str">
            <v>Miller</v>
          </cell>
          <cell r="G1188" t="str">
            <v>-</v>
          </cell>
          <cell r="H1188" t="str">
            <v>Kursten</v>
          </cell>
          <cell r="I1188" t="str">
            <v>165391</v>
          </cell>
          <cell r="J1188" t="str">
            <v>N105935</v>
          </cell>
          <cell r="K1188" t="str">
            <v>122909-1</v>
          </cell>
          <cell r="M1188">
            <v>1</v>
          </cell>
          <cell r="N1188" t="str">
            <v>LMV311</v>
          </cell>
          <cell r="O1188">
            <v>38733</v>
          </cell>
          <cell r="P1188" t="str">
            <v>-</v>
          </cell>
          <cell r="Q1188" t="str">
            <v>FLT</v>
          </cell>
          <cell r="R1188" t="str">
            <v>P6</v>
          </cell>
          <cell r="S1188" t="str">
            <v>N</v>
          </cell>
          <cell r="T1188" t="str">
            <v>Y</v>
          </cell>
          <cell r="U1188">
            <v>41557</v>
          </cell>
          <cell r="V1188">
            <v>41561</v>
          </cell>
          <cell r="W1188">
            <v>41605</v>
          </cell>
          <cell r="X1188">
            <v>41605</v>
          </cell>
          <cell r="Y1188">
            <v>41557</v>
          </cell>
          <cell r="Z1188">
            <v>41568</v>
          </cell>
          <cell r="AA1188">
            <v>41568</v>
          </cell>
          <cell r="AB1188">
            <v>41564</v>
          </cell>
          <cell r="AC1188">
            <v>41605</v>
          </cell>
          <cell r="AD1188">
            <v>41605</v>
          </cell>
          <cell r="AE1188">
            <v>41569.5</v>
          </cell>
          <cell r="AF1188">
            <v>41571</v>
          </cell>
          <cell r="AH1188">
            <v>41575</v>
          </cell>
          <cell r="AI1188" t="str">
            <v>-</v>
          </cell>
          <cell r="AJ1188">
            <v>9</v>
          </cell>
          <cell r="AK1188">
            <v>6.2857142857142856</v>
          </cell>
          <cell r="AL1188">
            <v>41557</v>
          </cell>
          <cell r="AM1188" t="str">
            <v>-</v>
          </cell>
          <cell r="AN1188" t="str">
            <v>-</v>
          </cell>
          <cell r="AO1188">
            <v>41568</v>
          </cell>
          <cell r="AP1188">
            <v>41569</v>
          </cell>
          <cell r="AR1188">
            <v>41570</v>
          </cell>
          <cell r="AS1188">
            <v>41570</v>
          </cell>
          <cell r="AT1188" t="str">
            <v>Kampman</v>
          </cell>
          <cell r="AU1188" t="str">
            <v>Kampman</v>
          </cell>
          <cell r="AV1188">
            <v>41571</v>
          </cell>
          <cell r="AW1188" t="str">
            <v>-</v>
          </cell>
          <cell r="AX1188">
            <v>41571</v>
          </cell>
          <cell r="AY1188">
            <v>41605</v>
          </cell>
          <cell r="AZ1188">
            <v>44</v>
          </cell>
          <cell r="BA1188">
            <v>9</v>
          </cell>
          <cell r="BB1188" t="str">
            <v>On-Time/Early</v>
          </cell>
          <cell r="BC1188" t="str">
            <v/>
          </cell>
          <cell r="BD1188" t="str">
            <v>FCA</v>
          </cell>
          <cell r="BE1188" t="str">
            <v>Arvada</v>
          </cell>
          <cell r="BF1188" t="str">
            <v>USA</v>
          </cell>
          <cell r="BH1188" t="str">
            <v>SI</v>
          </cell>
          <cell r="BI1188" t="str">
            <v>UCC</v>
          </cell>
          <cell r="BJ1188">
            <v>41568</v>
          </cell>
          <cell r="BK1188">
            <v>41575</v>
          </cell>
          <cell r="BL1188">
            <v>41566</v>
          </cell>
          <cell r="BM1188">
            <v>41589</v>
          </cell>
          <cell r="BN1188">
            <v>41619</v>
          </cell>
          <cell r="BO1188">
            <v>41626</v>
          </cell>
          <cell r="BP1188" t="str">
            <v>-</v>
          </cell>
          <cell r="BQ1188" t="str">
            <v>-</v>
          </cell>
          <cell r="BR1188">
            <v>41571</v>
          </cell>
          <cell r="BS1188" t="str">
            <v>-</v>
          </cell>
          <cell r="BT1188" t="str">
            <v>-</v>
          </cell>
          <cell r="BU1188">
            <v>41612</v>
          </cell>
          <cell r="BV1188">
            <v>41612</v>
          </cell>
          <cell r="CB1188" t="str">
            <v>X</v>
          </cell>
          <cell r="CC1188">
            <v>1</v>
          </cell>
        </row>
        <row r="1189">
          <cell r="B1189" t="str">
            <v>C2342618-01</v>
          </cell>
          <cell r="C1189" t="str">
            <v>UOP Russell</v>
          </cell>
          <cell r="D1189" t="str">
            <v>Boening</v>
          </cell>
          <cell r="E1189">
            <v>0</v>
          </cell>
          <cell r="F1189" t="str">
            <v>Miller</v>
          </cell>
          <cell r="G1189" t="str">
            <v>-</v>
          </cell>
          <cell r="H1189" t="str">
            <v>Kursten</v>
          </cell>
          <cell r="I1189" t="str">
            <v>327-12</v>
          </cell>
          <cell r="J1189" t="str">
            <v>C-141</v>
          </cell>
          <cell r="K1189" t="str">
            <v>SC13379</v>
          </cell>
          <cell r="M1189">
            <v>1</v>
          </cell>
          <cell r="N1189" t="str">
            <v>LMC311P</v>
          </cell>
          <cell r="O1189">
            <v>129157</v>
          </cell>
          <cell r="P1189" t="str">
            <v>-</v>
          </cell>
          <cell r="Q1189" t="str">
            <v>FLT</v>
          </cell>
          <cell r="R1189" t="str">
            <v>CA</v>
          </cell>
          <cell r="S1189" t="str">
            <v>N</v>
          </cell>
          <cell r="T1189" t="str">
            <v>N</v>
          </cell>
          <cell r="U1189">
            <v>41558</v>
          </cell>
          <cell r="V1189">
            <v>41561</v>
          </cell>
          <cell r="W1189">
            <v>41673</v>
          </cell>
          <cell r="X1189">
            <v>41631</v>
          </cell>
          <cell r="Y1189">
            <v>41561</v>
          </cell>
          <cell r="Z1189">
            <v>41568</v>
          </cell>
          <cell r="AA1189">
            <v>41568</v>
          </cell>
          <cell r="AB1189">
            <v>41575</v>
          </cell>
          <cell r="AC1189">
            <v>41519</v>
          </cell>
          <cell r="AD1189">
            <v>41533</v>
          </cell>
          <cell r="AE1189">
            <v>41567</v>
          </cell>
          <cell r="AF1189">
            <v>41571</v>
          </cell>
          <cell r="AH1189">
            <v>41601</v>
          </cell>
          <cell r="AI1189" t="str">
            <v>-</v>
          </cell>
          <cell r="AJ1189">
            <v>9</v>
          </cell>
          <cell r="AK1189">
            <v>10</v>
          </cell>
          <cell r="AL1189">
            <v>41561</v>
          </cell>
          <cell r="AM1189" t="str">
            <v>-</v>
          </cell>
          <cell r="AN1189" t="str">
            <v>-</v>
          </cell>
          <cell r="AO1189" t="str">
            <v>-</v>
          </cell>
          <cell r="AP1189" t="str">
            <v>-</v>
          </cell>
          <cell r="AR1189" t="str">
            <v>-</v>
          </cell>
          <cell r="AS1189" t="str">
            <v>-</v>
          </cell>
          <cell r="AT1189" t="str">
            <v>-</v>
          </cell>
          <cell r="AU1189" t="str">
            <v>-</v>
          </cell>
          <cell r="AV1189">
            <v>41583</v>
          </cell>
          <cell r="AW1189" t="str">
            <v>-</v>
          </cell>
          <cell r="AX1189">
            <v>41584</v>
          </cell>
          <cell r="AY1189">
            <v>41635</v>
          </cell>
          <cell r="AZ1189">
            <v>74</v>
          </cell>
          <cell r="BA1189">
            <v>17</v>
          </cell>
          <cell r="BB1189" t="str">
            <v>Late</v>
          </cell>
          <cell r="BC1189" t="str">
            <v/>
          </cell>
          <cell r="BD1189" t="str">
            <v>FCA</v>
          </cell>
          <cell r="BE1189" t="str">
            <v>Arvada</v>
          </cell>
          <cell r="BF1189" t="str">
            <v>USA</v>
          </cell>
          <cell r="BH1189" t="str">
            <v>DI</v>
          </cell>
          <cell r="BI1189">
            <v>2010</v>
          </cell>
          <cell r="BJ1189">
            <v>41568</v>
          </cell>
          <cell r="BK1189">
            <v>41575</v>
          </cell>
          <cell r="BL1189">
            <v>41582</v>
          </cell>
          <cell r="BM1189">
            <v>41589</v>
          </cell>
          <cell r="BN1189">
            <v>41645</v>
          </cell>
          <cell r="BO1189">
            <v>41652</v>
          </cell>
          <cell r="BP1189" t="str">
            <v>-</v>
          </cell>
          <cell r="BQ1189" t="str">
            <v>-</v>
          </cell>
          <cell r="BR1189">
            <v>41584</v>
          </cell>
          <cell r="BS1189" t="str">
            <v>-</v>
          </cell>
          <cell r="BT1189" t="str">
            <v>-</v>
          </cell>
          <cell r="BU1189">
            <v>41649</v>
          </cell>
          <cell r="BV1189">
            <v>41649</v>
          </cell>
          <cell r="CB1189" t="str">
            <v>X</v>
          </cell>
          <cell r="CC1189">
            <v>1</v>
          </cell>
        </row>
        <row r="1190">
          <cell r="B1190" t="str">
            <v>C2341026-01</v>
          </cell>
          <cell r="C1190" t="str">
            <v>UOP Russell</v>
          </cell>
          <cell r="D1190" t="str">
            <v>Boening</v>
          </cell>
          <cell r="E1190">
            <v>0</v>
          </cell>
          <cell r="F1190" t="str">
            <v>Miller</v>
          </cell>
          <cell r="G1190" t="str">
            <v>-</v>
          </cell>
          <cell r="H1190" t="str">
            <v>Kursten</v>
          </cell>
          <cell r="I1190" t="str">
            <v>326-12</v>
          </cell>
          <cell r="J1190" t="str">
            <v>C-141</v>
          </cell>
          <cell r="K1190" t="str">
            <v>SC13369</v>
          </cell>
          <cell r="M1190">
            <v>1</v>
          </cell>
          <cell r="N1190" t="str">
            <v>LMC311P</v>
          </cell>
          <cell r="O1190">
            <v>129157</v>
          </cell>
          <cell r="P1190" t="str">
            <v>-</v>
          </cell>
          <cell r="Q1190" t="str">
            <v>FLT</v>
          </cell>
          <cell r="R1190" t="str">
            <v>CA</v>
          </cell>
          <cell r="S1190" t="str">
            <v>N</v>
          </cell>
          <cell r="T1190" t="str">
            <v>N</v>
          </cell>
          <cell r="U1190">
            <v>41556</v>
          </cell>
          <cell r="V1190">
            <v>41556</v>
          </cell>
          <cell r="W1190">
            <v>41638</v>
          </cell>
          <cell r="X1190">
            <v>41631</v>
          </cell>
          <cell r="Y1190">
            <v>41556</v>
          </cell>
          <cell r="Z1190">
            <v>41563</v>
          </cell>
          <cell r="AA1190">
            <v>41563</v>
          </cell>
          <cell r="AB1190">
            <v>41570</v>
          </cell>
          <cell r="AC1190">
            <v>41519</v>
          </cell>
          <cell r="AD1190">
            <v>41533</v>
          </cell>
          <cell r="AE1190">
            <v>41567</v>
          </cell>
          <cell r="AF1190">
            <v>41571</v>
          </cell>
          <cell r="AH1190">
            <v>41601</v>
          </cell>
          <cell r="AI1190" t="str">
            <v>-</v>
          </cell>
          <cell r="AJ1190">
            <v>12</v>
          </cell>
          <cell r="AK1190">
            <v>10.714285714285714</v>
          </cell>
          <cell r="AL1190">
            <v>41556</v>
          </cell>
          <cell r="AN1190" t="str">
            <v>-</v>
          </cell>
          <cell r="AO1190" t="str">
            <v>-</v>
          </cell>
          <cell r="AP1190" t="str">
            <v>-</v>
          </cell>
          <cell r="AR1190" t="str">
            <v>-</v>
          </cell>
          <cell r="AS1190" t="str">
            <v>-</v>
          </cell>
          <cell r="AT1190" t="str">
            <v>-</v>
          </cell>
          <cell r="AU1190" t="str">
            <v>-</v>
          </cell>
          <cell r="AV1190">
            <v>41565</v>
          </cell>
          <cell r="AW1190" t="str">
            <v>-</v>
          </cell>
          <cell r="AX1190">
            <v>41568</v>
          </cell>
          <cell r="AY1190">
            <v>41627</v>
          </cell>
          <cell r="AZ1190">
            <v>71</v>
          </cell>
          <cell r="BA1190">
            <v>8</v>
          </cell>
          <cell r="BB1190" t="str">
            <v>On-Time/Early</v>
          </cell>
          <cell r="BC1190" t="str">
            <v/>
          </cell>
          <cell r="BD1190" t="str">
            <v>FCA</v>
          </cell>
          <cell r="BE1190" t="str">
            <v>Arvada</v>
          </cell>
          <cell r="BF1190" t="str">
            <v>USA</v>
          </cell>
          <cell r="BH1190" t="str">
            <v>DI</v>
          </cell>
          <cell r="BI1190">
            <v>2010</v>
          </cell>
          <cell r="BJ1190">
            <v>41563</v>
          </cell>
          <cell r="BK1190">
            <v>41570</v>
          </cell>
          <cell r="BL1190">
            <v>41577</v>
          </cell>
          <cell r="BM1190">
            <v>41584</v>
          </cell>
          <cell r="BN1190">
            <v>41645</v>
          </cell>
          <cell r="BO1190">
            <v>41652</v>
          </cell>
          <cell r="BP1190" t="str">
            <v>-</v>
          </cell>
          <cell r="BQ1190" t="str">
            <v>-</v>
          </cell>
          <cell r="BR1190">
            <v>41565</v>
          </cell>
          <cell r="BS1190" t="str">
            <v>-</v>
          </cell>
          <cell r="BT1190" t="str">
            <v>-</v>
          </cell>
          <cell r="BU1190">
            <v>41627</v>
          </cell>
          <cell r="BV1190">
            <v>41627</v>
          </cell>
          <cell r="CB1190" t="str">
            <v>X</v>
          </cell>
          <cell r="CC1190">
            <v>1</v>
          </cell>
        </row>
        <row r="1191">
          <cell r="B1191" t="str">
            <v>C2333142-01</v>
          </cell>
          <cell r="C1191" t="str">
            <v>Encana Oil &amp; Gas</v>
          </cell>
          <cell r="D1191" t="str">
            <v>Wareham</v>
          </cell>
          <cell r="E1191">
            <v>0</v>
          </cell>
          <cell r="F1191" t="str">
            <v>Miller</v>
          </cell>
          <cell r="G1191" t="str">
            <v>-</v>
          </cell>
          <cell r="H1191" t="str">
            <v>Kursten</v>
          </cell>
          <cell r="I1191" t="str">
            <v>PO44081</v>
          </cell>
          <cell r="J1191" t="str">
            <v>PO44081</v>
          </cell>
          <cell r="K1191" t="str">
            <v>SC12037</v>
          </cell>
          <cell r="M1191">
            <v>1</v>
          </cell>
          <cell r="N1191" t="str">
            <v>LMC311P</v>
          </cell>
          <cell r="O1191">
            <v>96513</v>
          </cell>
          <cell r="P1191" t="str">
            <v>-</v>
          </cell>
          <cell r="Q1191" t="str">
            <v>FLT</v>
          </cell>
          <cell r="R1191" t="str">
            <v>CA</v>
          </cell>
          <cell r="S1191" t="str">
            <v>N</v>
          </cell>
          <cell r="T1191" t="str">
            <v>N</v>
          </cell>
          <cell r="U1191">
            <v>41536</v>
          </cell>
          <cell r="V1191">
            <v>41536</v>
          </cell>
          <cell r="W1191">
            <v>41631</v>
          </cell>
          <cell r="X1191">
            <v>41631</v>
          </cell>
          <cell r="Y1191">
            <v>41533</v>
          </cell>
          <cell r="Z1191">
            <v>41543</v>
          </cell>
          <cell r="AA1191">
            <v>41543</v>
          </cell>
          <cell r="AB1191">
            <v>41550</v>
          </cell>
          <cell r="AC1191">
            <v>41519</v>
          </cell>
          <cell r="AD1191">
            <v>41533</v>
          </cell>
          <cell r="AE1191">
            <v>41567</v>
          </cell>
          <cell r="AF1191">
            <v>41571</v>
          </cell>
          <cell r="AH1191">
            <v>41601</v>
          </cell>
          <cell r="AI1191" t="str">
            <v>-</v>
          </cell>
          <cell r="AJ1191">
            <v>26</v>
          </cell>
          <cell r="AK1191">
            <v>13.571428571428571</v>
          </cell>
          <cell r="AL1191">
            <v>41533</v>
          </cell>
          <cell r="AM1191" t="str">
            <v>-</v>
          </cell>
          <cell r="AN1191" t="str">
            <v>-</v>
          </cell>
          <cell r="AO1191" t="str">
            <v>-</v>
          </cell>
          <cell r="AP1191" t="str">
            <v>-</v>
          </cell>
          <cell r="AQ1191">
            <v>0</v>
          </cell>
          <cell r="AR1191" t="str">
            <v>-</v>
          </cell>
          <cell r="AS1191" t="str">
            <v>-</v>
          </cell>
          <cell r="AT1191" t="str">
            <v>-</v>
          </cell>
          <cell r="AU1191" t="str">
            <v>-</v>
          </cell>
          <cell r="AV1191">
            <v>41570</v>
          </cell>
          <cell r="AW1191" t="str">
            <v>-</v>
          </cell>
          <cell r="AX1191">
            <v>41570</v>
          </cell>
          <cell r="AY1191">
            <v>41613</v>
          </cell>
          <cell r="AZ1191">
            <v>77</v>
          </cell>
          <cell r="BA1191">
            <v>25</v>
          </cell>
          <cell r="BB1191" t="str">
            <v>On-Time/Early</v>
          </cell>
          <cell r="BC1191" t="str">
            <v/>
          </cell>
          <cell r="BD1191" t="str">
            <v>EXW</v>
          </cell>
          <cell r="BE1191" t="str">
            <v>ARVADA</v>
          </cell>
          <cell r="BF1191" t="str">
            <v>USA</v>
          </cell>
          <cell r="BH1191" t="str">
            <v>DK</v>
          </cell>
          <cell r="BI1191">
            <v>2010</v>
          </cell>
          <cell r="BJ1191">
            <v>41543</v>
          </cell>
          <cell r="BK1191">
            <v>41550</v>
          </cell>
          <cell r="BL1191">
            <v>41557</v>
          </cell>
          <cell r="BM1191">
            <v>41564</v>
          </cell>
          <cell r="BN1191">
            <v>41645</v>
          </cell>
          <cell r="BO1191">
            <v>41652</v>
          </cell>
          <cell r="BP1191" t="str">
            <v>-</v>
          </cell>
          <cell r="BQ1191" t="str">
            <v>-</v>
          </cell>
          <cell r="BR1191">
            <v>41569</v>
          </cell>
          <cell r="BS1191" t="str">
            <v>-</v>
          </cell>
          <cell r="BT1191" t="str">
            <v>-</v>
          </cell>
          <cell r="BU1191">
            <v>41627</v>
          </cell>
          <cell r="BV1191">
            <v>41625</v>
          </cell>
          <cell r="BZ1191" t="str">
            <v>-</v>
          </cell>
          <cell r="CA1191" t="str">
            <v>-</v>
          </cell>
          <cell r="CB1191" t="str">
            <v>X</v>
          </cell>
          <cell r="CC1191">
            <v>1</v>
          </cell>
        </row>
        <row r="1192">
          <cell r="B1192" t="str">
            <v>C2324854-01</v>
          </cell>
          <cell r="C1192" t="str">
            <v>Exterran</v>
          </cell>
          <cell r="D1192" t="str">
            <v>Wareham</v>
          </cell>
          <cell r="E1192">
            <v>0</v>
          </cell>
          <cell r="F1192" t="str">
            <v>Rutherford</v>
          </cell>
          <cell r="G1192" t="str">
            <v>-</v>
          </cell>
          <cell r="H1192" t="str">
            <v>Kursten</v>
          </cell>
          <cell r="I1192" t="str">
            <v>5562241</v>
          </cell>
          <cell r="J1192" t="str">
            <v>C-111</v>
          </cell>
          <cell r="K1192" t="str">
            <v>SC13323</v>
          </cell>
          <cell r="M1192">
            <v>1</v>
          </cell>
          <cell r="N1192" t="str">
            <v>LMC311P</v>
          </cell>
          <cell r="O1192">
            <v>155091</v>
          </cell>
          <cell r="P1192" t="str">
            <v>PP</v>
          </cell>
          <cell r="Q1192" t="str">
            <v>FLT</v>
          </cell>
          <cell r="R1192" t="str">
            <v>CA</v>
          </cell>
          <cell r="S1192" t="str">
            <v>Y</v>
          </cell>
          <cell r="T1192" t="str">
            <v>N</v>
          </cell>
          <cell r="U1192">
            <v>41515</v>
          </cell>
          <cell r="V1192">
            <v>41516</v>
          </cell>
          <cell r="W1192">
            <v>41645</v>
          </cell>
          <cell r="X1192">
            <v>41645</v>
          </cell>
          <cell r="Y1192">
            <v>41516</v>
          </cell>
          <cell r="Z1192">
            <v>41523</v>
          </cell>
          <cell r="AA1192">
            <v>41523</v>
          </cell>
          <cell r="AB1192">
            <v>41530</v>
          </cell>
          <cell r="AC1192">
            <v>41533</v>
          </cell>
          <cell r="AD1192">
            <v>41547</v>
          </cell>
          <cell r="AE1192">
            <v>41567</v>
          </cell>
          <cell r="AF1192">
            <v>41571</v>
          </cell>
          <cell r="AH1192">
            <v>41615</v>
          </cell>
          <cell r="AI1192" t="str">
            <v>-</v>
          </cell>
          <cell r="AJ1192">
            <v>40</v>
          </cell>
          <cell r="AK1192">
            <v>18.428571428571427</v>
          </cell>
          <cell r="AL1192">
            <v>41516</v>
          </cell>
          <cell r="AM1192" t="str">
            <v>-</v>
          </cell>
          <cell r="AN1192" t="str">
            <v>-</v>
          </cell>
          <cell r="AO1192" t="str">
            <v>-</v>
          </cell>
          <cell r="AP1192" t="str">
            <v>-</v>
          </cell>
          <cell r="AQ1192">
            <v>0</v>
          </cell>
          <cell r="AR1192" t="str">
            <v>-</v>
          </cell>
          <cell r="AS1192" t="str">
            <v>-</v>
          </cell>
          <cell r="AT1192" t="str">
            <v>-</v>
          </cell>
          <cell r="AU1192" t="str">
            <v>-</v>
          </cell>
          <cell r="AV1192">
            <v>41564</v>
          </cell>
          <cell r="AW1192" t="str">
            <v>-</v>
          </cell>
          <cell r="AX1192">
            <v>41568</v>
          </cell>
          <cell r="AY1192">
            <v>41638</v>
          </cell>
          <cell r="AZ1192">
            <v>122</v>
          </cell>
          <cell r="BA1192">
            <v>35</v>
          </cell>
          <cell r="BB1192" t="str">
            <v>On-Time/Early</v>
          </cell>
          <cell r="BC1192" t="str">
            <v/>
          </cell>
          <cell r="BD1192" t="str">
            <v>EXW</v>
          </cell>
          <cell r="BE1192" t="str">
            <v>Arvada</v>
          </cell>
          <cell r="BF1192" t="str">
            <v>USA</v>
          </cell>
          <cell r="BH1192" t="str">
            <v>DL</v>
          </cell>
          <cell r="BI1192">
            <v>2010</v>
          </cell>
          <cell r="BJ1192">
            <v>41523</v>
          </cell>
          <cell r="BK1192">
            <v>41530</v>
          </cell>
          <cell r="BL1192">
            <v>41537</v>
          </cell>
          <cell r="BM1192">
            <v>41544</v>
          </cell>
          <cell r="BN1192">
            <v>41659</v>
          </cell>
          <cell r="BO1192">
            <v>41666</v>
          </cell>
          <cell r="BP1192" t="str">
            <v>-</v>
          </cell>
          <cell r="BQ1192" t="str">
            <v>-</v>
          </cell>
          <cell r="BR1192">
            <v>41565</v>
          </cell>
          <cell r="BS1192" t="str">
            <v>-</v>
          </cell>
          <cell r="BT1192" t="str">
            <v>-</v>
          </cell>
          <cell r="BU1192">
            <v>41625</v>
          </cell>
          <cell r="BV1192">
            <v>41625</v>
          </cell>
          <cell r="BZ1192" t="str">
            <v>-</v>
          </cell>
          <cell r="CA1192" t="str">
            <v>-</v>
          </cell>
          <cell r="CB1192" t="str">
            <v>X</v>
          </cell>
          <cell r="CC1192">
            <v>1</v>
          </cell>
        </row>
        <row r="1193">
          <cell r="B1193" t="str">
            <v>A2343157-01-02</v>
          </cell>
          <cell r="C1193" t="str">
            <v>Williams Field Services</v>
          </cell>
          <cell r="D1193" t="str">
            <v>Wareham</v>
          </cell>
          <cell r="E1193">
            <v>0</v>
          </cell>
          <cell r="F1193" t="str">
            <v>Miller</v>
          </cell>
          <cell r="G1193" t="str">
            <v>-</v>
          </cell>
          <cell r="H1193" t="str">
            <v>Kursten</v>
          </cell>
          <cell r="I1193" t="str">
            <v>212837</v>
          </cell>
          <cell r="J1193">
            <v>0</v>
          </cell>
          <cell r="K1193" t="str">
            <v>121174-3</v>
          </cell>
          <cell r="M1193">
            <v>2</v>
          </cell>
          <cell r="N1193" t="str">
            <v>LMV806</v>
          </cell>
          <cell r="O1193">
            <v>59000</v>
          </cell>
          <cell r="P1193" t="str">
            <v>-</v>
          </cell>
          <cell r="Q1193" t="str">
            <v>FLT</v>
          </cell>
          <cell r="R1193" t="str">
            <v>PA</v>
          </cell>
          <cell r="S1193" t="str">
            <v>N</v>
          </cell>
          <cell r="T1193" t="str">
            <v>N</v>
          </cell>
          <cell r="U1193">
            <v>41562</v>
          </cell>
          <cell r="V1193">
            <v>41562</v>
          </cell>
          <cell r="W1193">
            <v>41617</v>
          </cell>
          <cell r="X1193">
            <v>41617</v>
          </cell>
          <cell r="Y1193">
            <v>41562</v>
          </cell>
          <cell r="Z1193">
            <v>41569</v>
          </cell>
          <cell r="AA1193">
            <v>41569</v>
          </cell>
          <cell r="AB1193">
            <v>41569</v>
          </cell>
          <cell r="AC1193">
            <v>41505</v>
          </cell>
          <cell r="AD1193">
            <v>41519</v>
          </cell>
          <cell r="AE1193">
            <v>41569</v>
          </cell>
          <cell r="AF1193">
            <v>41572</v>
          </cell>
          <cell r="AH1193">
            <v>41587</v>
          </cell>
          <cell r="AI1193" t="str">
            <v>-</v>
          </cell>
          <cell r="AJ1193">
            <v>9</v>
          </cell>
          <cell r="AK1193">
            <v>7.8571428571428568</v>
          </cell>
          <cell r="AL1193">
            <v>41562</v>
          </cell>
          <cell r="AM1193" t="str">
            <v>-</v>
          </cell>
          <cell r="AN1193" t="str">
            <v>-</v>
          </cell>
          <cell r="AO1193" t="str">
            <v>-</v>
          </cell>
          <cell r="AP1193" t="str">
            <v>-</v>
          </cell>
          <cell r="AR1193" t="str">
            <v>-</v>
          </cell>
          <cell r="AS1193" t="str">
            <v>-</v>
          </cell>
          <cell r="AT1193" t="str">
            <v>-</v>
          </cell>
          <cell r="AU1193" t="str">
            <v>-</v>
          </cell>
          <cell r="AV1193">
            <v>41576</v>
          </cell>
          <cell r="AW1193" t="str">
            <v>-</v>
          </cell>
          <cell r="AX1193">
            <v>41577</v>
          </cell>
          <cell r="AY1193">
            <v>41620</v>
          </cell>
          <cell r="AZ1193">
            <v>58</v>
          </cell>
          <cell r="BA1193">
            <v>11</v>
          </cell>
          <cell r="BB1193" t="str">
            <v>Late</v>
          </cell>
          <cell r="BC1193" t="str">
            <v/>
          </cell>
          <cell r="BD1193" t="str">
            <v>FCA</v>
          </cell>
          <cell r="BE1193" t="str">
            <v>Arvada</v>
          </cell>
          <cell r="BF1193" t="str">
            <v>USA</v>
          </cell>
          <cell r="BH1193" t="str">
            <v>DI</v>
          </cell>
          <cell r="BI1193">
            <v>2010</v>
          </cell>
          <cell r="BJ1193">
            <v>41569</v>
          </cell>
          <cell r="BK1193">
            <v>41576</v>
          </cell>
          <cell r="BL1193">
            <v>41576</v>
          </cell>
          <cell r="BM1193">
            <v>41590</v>
          </cell>
          <cell r="BN1193">
            <v>41631</v>
          </cell>
          <cell r="BO1193">
            <v>41638</v>
          </cell>
          <cell r="BP1193" t="str">
            <v>-</v>
          </cell>
          <cell r="BQ1193" t="str">
            <v>-</v>
          </cell>
          <cell r="BR1193">
            <v>41578</v>
          </cell>
          <cell r="BS1193" t="str">
            <v>-</v>
          </cell>
          <cell r="BT1193" t="str">
            <v>-</v>
          </cell>
          <cell r="BU1193">
            <v>41627</v>
          </cell>
          <cell r="BV1193">
            <v>41627</v>
          </cell>
          <cell r="CB1193" t="str">
            <v>X</v>
          </cell>
          <cell r="CC1193">
            <v>1</v>
          </cell>
        </row>
        <row r="1194">
          <cell r="B1194" t="str">
            <v>A2345480-02-03</v>
          </cell>
          <cell r="C1194" t="str">
            <v>Milton Roy Ind Shangahi/ PetroChina</v>
          </cell>
          <cell r="D1194" t="str">
            <v>Kennedy</v>
          </cell>
          <cell r="E1194">
            <v>0</v>
          </cell>
          <cell r="F1194" t="str">
            <v>Boles</v>
          </cell>
          <cell r="H1194" t="str">
            <v>Kursten</v>
          </cell>
          <cell r="I1194" t="str">
            <v>S81131006</v>
          </cell>
          <cell r="J1194">
            <v>0</v>
          </cell>
          <cell r="K1194" t="str">
            <v>122259-1</v>
          </cell>
          <cell r="M1194">
            <v>2</v>
          </cell>
          <cell r="N1194" t="str">
            <v>LMV322</v>
          </cell>
          <cell r="O1194">
            <v>28876</v>
          </cell>
          <cell r="P1194" t="str">
            <v>-</v>
          </cell>
          <cell r="Q1194" t="str">
            <v>FLT</v>
          </cell>
          <cell r="R1194" t="str">
            <v>PA</v>
          </cell>
          <cell r="S1194" t="str">
            <v>N</v>
          </cell>
          <cell r="T1194" t="str">
            <v>N</v>
          </cell>
          <cell r="U1194">
            <v>41564</v>
          </cell>
          <cell r="V1194">
            <v>41564</v>
          </cell>
          <cell r="W1194">
            <v>41620</v>
          </cell>
          <cell r="X1194">
            <v>41620</v>
          </cell>
          <cell r="Y1194">
            <v>41564</v>
          </cell>
          <cell r="Z1194">
            <v>41571</v>
          </cell>
          <cell r="AA1194">
            <v>41571</v>
          </cell>
          <cell r="AB1194">
            <v>41571</v>
          </cell>
          <cell r="AC1194">
            <v>41508</v>
          </cell>
          <cell r="AD1194">
            <v>41522</v>
          </cell>
          <cell r="AE1194">
            <v>41569</v>
          </cell>
          <cell r="AF1194">
            <v>41572</v>
          </cell>
          <cell r="AH1194">
            <v>41590</v>
          </cell>
          <cell r="AI1194" t="str">
            <v>-</v>
          </cell>
          <cell r="AJ1194">
            <v>7</v>
          </cell>
          <cell r="AK1194">
            <v>8</v>
          </cell>
          <cell r="AL1194">
            <v>41564</v>
          </cell>
          <cell r="AM1194" t="str">
            <v>-</v>
          </cell>
          <cell r="AN1194" t="str">
            <v>-</v>
          </cell>
          <cell r="AO1194" t="str">
            <v>-</v>
          </cell>
          <cell r="AP1194" t="str">
            <v>-</v>
          </cell>
          <cell r="AR1194">
            <v>41579</v>
          </cell>
          <cell r="AS1194">
            <v>41579</v>
          </cell>
          <cell r="AT1194" t="str">
            <v>Parks</v>
          </cell>
          <cell r="AU1194" t="str">
            <v>Jones</v>
          </cell>
          <cell r="AV1194">
            <v>41583</v>
          </cell>
          <cell r="AW1194" t="str">
            <v>-</v>
          </cell>
          <cell r="AX1194">
            <v>41583</v>
          </cell>
          <cell r="AY1194">
            <v>41621</v>
          </cell>
          <cell r="AZ1194">
            <v>57</v>
          </cell>
          <cell r="BA1194">
            <v>14</v>
          </cell>
          <cell r="BB1194" t="str">
            <v>Late</v>
          </cell>
          <cell r="BC1194" t="str">
            <v/>
          </cell>
          <cell r="BD1194" t="str">
            <v>EXW</v>
          </cell>
          <cell r="BE1194" t="str">
            <v>Arvada</v>
          </cell>
          <cell r="BF1194" t="str">
            <v>China</v>
          </cell>
          <cell r="BH1194" t="str">
            <v>AC</v>
          </cell>
          <cell r="BI1194">
            <v>2010</v>
          </cell>
          <cell r="BJ1194">
            <v>41571</v>
          </cell>
          <cell r="BK1194">
            <v>41578</v>
          </cell>
          <cell r="BL1194">
            <v>41578</v>
          </cell>
          <cell r="BM1194">
            <v>41592</v>
          </cell>
          <cell r="BN1194">
            <v>41634</v>
          </cell>
          <cell r="BO1194">
            <v>41641</v>
          </cell>
          <cell r="BP1194" t="str">
            <v>-</v>
          </cell>
          <cell r="BQ1194" t="str">
            <v>-</v>
          </cell>
          <cell r="BR1194">
            <v>41583</v>
          </cell>
          <cell r="BS1194" t="str">
            <v>-</v>
          </cell>
          <cell r="BT1194" t="str">
            <v>-</v>
          </cell>
          <cell r="BU1194">
            <v>41645</v>
          </cell>
          <cell r="BV1194">
            <v>41645</v>
          </cell>
          <cell r="CB1194" t="str">
            <v>X</v>
          </cell>
          <cell r="CC1194">
            <v>1</v>
          </cell>
        </row>
        <row r="1195">
          <cell r="B1195" t="str">
            <v>A2345480-01</v>
          </cell>
          <cell r="C1195" t="str">
            <v>Milton Roy Ind Shangahi/ PetroChina</v>
          </cell>
          <cell r="D1195" t="str">
            <v>Kennedy</v>
          </cell>
          <cell r="E1195">
            <v>0</v>
          </cell>
          <cell r="F1195" t="str">
            <v>Boles</v>
          </cell>
          <cell r="H1195" t="str">
            <v>Kursten</v>
          </cell>
          <cell r="I1195" t="str">
            <v>S81131006</v>
          </cell>
          <cell r="J1195">
            <v>0</v>
          </cell>
          <cell r="K1195" t="str">
            <v>119655-2</v>
          </cell>
          <cell r="M1195">
            <v>1</v>
          </cell>
          <cell r="N1195" t="str">
            <v>LMV322</v>
          </cell>
          <cell r="O1195">
            <v>26376</v>
          </cell>
          <cell r="P1195" t="str">
            <v>-</v>
          </cell>
          <cell r="Q1195" t="str">
            <v>FLT</v>
          </cell>
          <cell r="R1195" t="str">
            <v>PA</v>
          </cell>
          <cell r="S1195" t="str">
            <v>Y</v>
          </cell>
          <cell r="T1195" t="str">
            <v>N</v>
          </cell>
          <cell r="U1195">
            <v>41564</v>
          </cell>
          <cell r="V1195">
            <v>41564</v>
          </cell>
          <cell r="W1195">
            <v>41620</v>
          </cell>
          <cell r="X1195">
            <v>41620</v>
          </cell>
          <cell r="Y1195">
            <v>41564</v>
          </cell>
          <cell r="Z1195">
            <v>41571</v>
          </cell>
          <cell r="AA1195">
            <v>41571</v>
          </cell>
          <cell r="AB1195">
            <v>41571</v>
          </cell>
          <cell r="AC1195">
            <v>41508</v>
          </cell>
          <cell r="AD1195">
            <v>41522</v>
          </cell>
          <cell r="AE1195">
            <v>41569</v>
          </cell>
          <cell r="AF1195">
            <v>41572</v>
          </cell>
          <cell r="AH1195">
            <v>41590</v>
          </cell>
          <cell r="AI1195" t="str">
            <v>-</v>
          </cell>
          <cell r="AJ1195">
            <v>7</v>
          </cell>
          <cell r="AK1195">
            <v>8</v>
          </cell>
          <cell r="AL1195">
            <v>41564</v>
          </cell>
          <cell r="AM1195" t="str">
            <v>-</v>
          </cell>
          <cell r="AN1195" t="str">
            <v>-</v>
          </cell>
          <cell r="AO1195">
            <v>41572</v>
          </cell>
          <cell r="AP1195">
            <v>41564</v>
          </cell>
          <cell r="AQ1195">
            <v>41578</v>
          </cell>
          <cell r="AR1195">
            <v>41579</v>
          </cell>
          <cell r="AS1195">
            <v>41579</v>
          </cell>
          <cell r="AT1195" t="str">
            <v>Parks</v>
          </cell>
          <cell r="AU1195" t="str">
            <v>Jones</v>
          </cell>
          <cell r="AV1195">
            <v>41583</v>
          </cell>
          <cell r="AW1195" t="str">
            <v>-</v>
          </cell>
          <cell r="AX1195">
            <v>41584</v>
          </cell>
          <cell r="AY1195">
            <v>41621</v>
          </cell>
          <cell r="AZ1195">
            <v>57</v>
          </cell>
          <cell r="BA1195">
            <v>14</v>
          </cell>
          <cell r="BB1195" t="str">
            <v>Late</v>
          </cell>
          <cell r="BC1195" t="str">
            <v>Late</v>
          </cell>
          <cell r="BD1195" t="str">
            <v>EXW</v>
          </cell>
          <cell r="BE1195" t="str">
            <v>Arvada</v>
          </cell>
          <cell r="BF1195" t="str">
            <v>China</v>
          </cell>
          <cell r="BH1195" t="str">
            <v>AC</v>
          </cell>
          <cell r="BI1195">
            <v>2010</v>
          </cell>
          <cell r="BJ1195">
            <v>41571</v>
          </cell>
          <cell r="BK1195">
            <v>41578</v>
          </cell>
          <cell r="BL1195">
            <v>41578</v>
          </cell>
          <cell r="BM1195">
            <v>41592</v>
          </cell>
          <cell r="BN1195">
            <v>41634</v>
          </cell>
          <cell r="BO1195">
            <v>41641</v>
          </cell>
          <cell r="BP1195" t="str">
            <v>-</v>
          </cell>
          <cell r="BQ1195" t="str">
            <v>-</v>
          </cell>
          <cell r="BR1195">
            <v>41583</v>
          </cell>
          <cell r="BS1195" t="str">
            <v>-</v>
          </cell>
          <cell r="BT1195" t="str">
            <v>-</v>
          </cell>
          <cell r="BU1195">
            <v>41645</v>
          </cell>
          <cell r="BV1195">
            <v>41645</v>
          </cell>
          <cell r="CB1195" t="str">
            <v>X</v>
          </cell>
          <cell r="CC1195">
            <v>1</v>
          </cell>
        </row>
        <row r="1196">
          <cell r="B1196" t="str">
            <v>A2334577-01</v>
          </cell>
          <cell r="C1196" t="str">
            <v>Gamma Equipos / Pemex Refinacion</v>
          </cell>
          <cell r="D1196" t="str">
            <v>Kennedy</v>
          </cell>
          <cell r="E1196">
            <v>0</v>
          </cell>
          <cell r="F1196" t="str">
            <v>Miller</v>
          </cell>
          <cell r="G1196" t="str">
            <v>-</v>
          </cell>
          <cell r="H1196" t="str">
            <v>Kursten</v>
          </cell>
          <cell r="I1196" t="str">
            <v>SND-2383/13E REV 01</v>
          </cell>
          <cell r="J1196" t="str">
            <v>GA-202</v>
          </cell>
          <cell r="K1196" t="str">
            <v>SQ#117989-6</v>
          </cell>
          <cell r="M1196">
            <v>1</v>
          </cell>
          <cell r="N1196" t="str">
            <v>LMV322</v>
          </cell>
          <cell r="O1196">
            <v>36710</v>
          </cell>
          <cell r="P1196" t="str">
            <v>-</v>
          </cell>
          <cell r="Q1196" t="str">
            <v>FLT</v>
          </cell>
          <cell r="R1196" t="str">
            <v>PB</v>
          </cell>
          <cell r="S1196" t="str">
            <v>N</v>
          </cell>
          <cell r="T1196" t="str">
            <v>N</v>
          </cell>
          <cell r="U1196">
            <v>41541</v>
          </cell>
          <cell r="V1196">
            <v>41541</v>
          </cell>
          <cell r="W1196">
            <v>41624</v>
          </cell>
          <cell r="X1196">
            <v>41624</v>
          </cell>
          <cell r="Y1196">
            <v>41541</v>
          </cell>
          <cell r="Z1196">
            <v>41548</v>
          </cell>
          <cell r="AA1196">
            <v>41548</v>
          </cell>
          <cell r="AB1196">
            <v>41548</v>
          </cell>
          <cell r="AC1196">
            <v>41512</v>
          </cell>
          <cell r="AD1196">
            <v>41526</v>
          </cell>
          <cell r="AE1196">
            <v>41569</v>
          </cell>
          <cell r="AF1196">
            <v>41572</v>
          </cell>
          <cell r="AH1196">
            <v>41594</v>
          </cell>
          <cell r="AI1196" t="str">
            <v>-</v>
          </cell>
          <cell r="AJ1196">
            <v>24</v>
          </cell>
          <cell r="AK1196">
            <v>11.857142857142858</v>
          </cell>
          <cell r="AL1196">
            <v>41541</v>
          </cell>
          <cell r="AM1196" t="str">
            <v>-</v>
          </cell>
          <cell r="AN1196" t="str">
            <v>-</v>
          </cell>
          <cell r="AO1196">
            <v>41563</v>
          </cell>
          <cell r="AP1196">
            <v>41563</v>
          </cell>
          <cell r="AQ1196">
            <v>41563</v>
          </cell>
          <cell r="AR1196">
            <v>41576</v>
          </cell>
          <cell r="AS1196">
            <v>41578</v>
          </cell>
          <cell r="AT1196" t="str">
            <v>Parks</v>
          </cell>
          <cell r="AU1196" t="str">
            <v>Wareham</v>
          </cell>
          <cell r="AV1196">
            <v>41579</v>
          </cell>
          <cell r="AW1196" t="str">
            <v>-</v>
          </cell>
          <cell r="AX1196">
            <v>41582</v>
          </cell>
          <cell r="AY1196">
            <v>41624</v>
          </cell>
          <cell r="AZ1196">
            <v>83</v>
          </cell>
          <cell r="BA1196">
            <v>29</v>
          </cell>
          <cell r="BB1196" t="str">
            <v>Late</v>
          </cell>
          <cell r="BC1196" t="str">
            <v>Late</v>
          </cell>
          <cell r="BD1196" t="str">
            <v>FCA</v>
          </cell>
          <cell r="BE1196" t="str">
            <v>Arvada</v>
          </cell>
          <cell r="BF1196" t="str">
            <v>USA</v>
          </cell>
          <cell r="BH1196" t="str">
            <v>DI</v>
          </cell>
          <cell r="BI1196">
            <v>2010</v>
          </cell>
          <cell r="BJ1196">
            <v>41548</v>
          </cell>
          <cell r="BK1196">
            <v>41555</v>
          </cell>
          <cell r="BL1196">
            <v>41557</v>
          </cell>
          <cell r="BM1196">
            <v>41569</v>
          </cell>
          <cell r="BN1196">
            <v>41638</v>
          </cell>
          <cell r="BO1196">
            <v>41645</v>
          </cell>
          <cell r="BP1196" t="str">
            <v>-</v>
          </cell>
          <cell r="BQ1196" t="str">
            <v>-</v>
          </cell>
          <cell r="BR1196">
            <v>41579</v>
          </cell>
          <cell r="BS1196" t="str">
            <v>-</v>
          </cell>
          <cell r="BT1196" t="str">
            <v>-</v>
          </cell>
          <cell r="BU1196">
            <v>41645</v>
          </cell>
          <cell r="BV1196">
            <v>41645</v>
          </cell>
          <cell r="BZ1196" t="str">
            <v>-</v>
          </cell>
          <cell r="CA1196" t="str">
            <v>-</v>
          </cell>
          <cell r="CB1196" t="str">
            <v>X</v>
          </cell>
          <cell r="CC1196">
            <v>1</v>
          </cell>
        </row>
        <row r="1197">
          <cell r="B1197" t="str">
            <v>A2334577-02</v>
          </cell>
          <cell r="C1197" t="str">
            <v>Gamma Equipos / Pemex Refinacion</v>
          </cell>
          <cell r="D1197" t="str">
            <v>Kennedy</v>
          </cell>
          <cell r="E1197">
            <v>0</v>
          </cell>
          <cell r="F1197" t="str">
            <v>Miller</v>
          </cell>
          <cell r="G1197" t="str">
            <v>-</v>
          </cell>
          <cell r="H1197" t="str">
            <v>Kursten</v>
          </cell>
          <cell r="I1197" t="str">
            <v>SND-2383/13E REV 01</v>
          </cell>
          <cell r="J1197" t="str">
            <v>GA-201/R</v>
          </cell>
          <cell r="K1197" t="str">
            <v>SQ#117995-5</v>
          </cell>
          <cell r="M1197">
            <v>1</v>
          </cell>
          <cell r="N1197" t="str">
            <v>LMV806</v>
          </cell>
          <cell r="O1197">
            <v>20667</v>
          </cell>
          <cell r="P1197" t="str">
            <v>-</v>
          </cell>
          <cell r="Q1197" t="str">
            <v>FLT</v>
          </cell>
          <cell r="R1197" t="str">
            <v>PB</v>
          </cell>
          <cell r="S1197" t="str">
            <v>N</v>
          </cell>
          <cell r="T1197" t="str">
            <v>N</v>
          </cell>
          <cell r="U1197">
            <v>41541</v>
          </cell>
          <cell r="V1197">
            <v>41541</v>
          </cell>
          <cell r="W1197">
            <v>41624</v>
          </cell>
          <cell r="X1197">
            <v>41624</v>
          </cell>
          <cell r="Y1197">
            <v>41541</v>
          </cell>
          <cell r="Z1197">
            <v>41548</v>
          </cell>
          <cell r="AA1197">
            <v>41548</v>
          </cell>
          <cell r="AB1197">
            <v>41548</v>
          </cell>
          <cell r="AC1197">
            <v>41512</v>
          </cell>
          <cell r="AD1197">
            <v>41526</v>
          </cell>
          <cell r="AE1197">
            <v>41569</v>
          </cell>
          <cell r="AF1197">
            <v>41572</v>
          </cell>
          <cell r="AH1197">
            <v>41594</v>
          </cell>
          <cell r="AI1197" t="str">
            <v>-</v>
          </cell>
          <cell r="AJ1197">
            <v>24</v>
          </cell>
          <cell r="AK1197">
            <v>11.857142857142858</v>
          </cell>
          <cell r="AL1197">
            <v>41541</v>
          </cell>
          <cell r="AM1197" t="str">
            <v>-</v>
          </cell>
          <cell r="AN1197" t="str">
            <v>-</v>
          </cell>
          <cell r="AO1197">
            <v>41563</v>
          </cell>
          <cell r="AP1197">
            <v>41563</v>
          </cell>
          <cell r="AQ1197">
            <v>41563</v>
          </cell>
          <cell r="AR1197">
            <v>41576</v>
          </cell>
          <cell r="AS1197">
            <v>41578</v>
          </cell>
          <cell r="AT1197" t="str">
            <v>Parks</v>
          </cell>
          <cell r="AU1197" t="str">
            <v>Wareham</v>
          </cell>
          <cell r="AV1197">
            <v>41579</v>
          </cell>
          <cell r="AW1197" t="str">
            <v>-</v>
          </cell>
          <cell r="AX1197">
            <v>41582</v>
          </cell>
          <cell r="AY1197">
            <v>41624</v>
          </cell>
          <cell r="AZ1197">
            <v>83</v>
          </cell>
          <cell r="BA1197">
            <v>29</v>
          </cell>
          <cell r="BB1197" t="str">
            <v>Late</v>
          </cell>
          <cell r="BC1197" t="str">
            <v>Late</v>
          </cell>
          <cell r="BD1197" t="str">
            <v>FCA</v>
          </cell>
          <cell r="BE1197" t="str">
            <v>Arvada</v>
          </cell>
          <cell r="BF1197" t="str">
            <v>USA</v>
          </cell>
          <cell r="BH1197" t="str">
            <v>DI</v>
          </cell>
          <cell r="BI1197">
            <v>2010</v>
          </cell>
          <cell r="BJ1197">
            <v>41548</v>
          </cell>
          <cell r="BK1197">
            <v>41555</v>
          </cell>
          <cell r="BL1197">
            <v>41557</v>
          </cell>
          <cell r="BM1197">
            <v>41569</v>
          </cell>
          <cell r="BN1197">
            <v>41638</v>
          </cell>
          <cell r="BO1197">
            <v>41645</v>
          </cell>
          <cell r="BP1197" t="str">
            <v>-</v>
          </cell>
          <cell r="BQ1197" t="str">
            <v>-</v>
          </cell>
          <cell r="BR1197">
            <v>41579</v>
          </cell>
          <cell r="BS1197" t="str">
            <v>-</v>
          </cell>
          <cell r="BT1197" t="str">
            <v>-</v>
          </cell>
          <cell r="BU1197">
            <v>41645</v>
          </cell>
          <cell r="BV1197">
            <v>41645</v>
          </cell>
          <cell r="BZ1197" t="str">
            <v>-</v>
          </cell>
          <cell r="CA1197" t="str">
            <v>-</v>
          </cell>
          <cell r="CB1197" t="str">
            <v>X</v>
          </cell>
          <cell r="CC1197">
            <v>1</v>
          </cell>
        </row>
        <row r="1198">
          <cell r="B1198" t="str">
            <v>A2343693-01</v>
          </cell>
          <cell r="C1198" t="str">
            <v>Grupo/ Petrobras</v>
          </cell>
          <cell r="D1198" t="str">
            <v>Wareham</v>
          </cell>
          <cell r="E1198">
            <v>0</v>
          </cell>
          <cell r="F1198" t="str">
            <v>Miller</v>
          </cell>
          <cell r="H1198" t="str">
            <v>Kursten</v>
          </cell>
          <cell r="I1198" t="str">
            <v>OI133745</v>
          </cell>
          <cell r="J1198">
            <v>0</v>
          </cell>
          <cell r="K1198" t="str">
            <v>SQ#114628</v>
          </cell>
          <cell r="M1198">
            <v>1</v>
          </cell>
          <cell r="N1198" t="str">
            <v>LMV322</v>
          </cell>
          <cell r="O1198">
            <v>24412.75</v>
          </cell>
          <cell r="P1198" t="str">
            <v>-</v>
          </cell>
          <cell r="Q1198" t="str">
            <v>FLT</v>
          </cell>
          <cell r="R1198" t="str">
            <v>P8</v>
          </cell>
          <cell r="S1198" t="str">
            <v>N</v>
          </cell>
          <cell r="T1198" t="str">
            <v>N</v>
          </cell>
          <cell r="U1198">
            <v>41562</v>
          </cell>
          <cell r="V1198">
            <v>41563</v>
          </cell>
          <cell r="W1198">
            <v>41618</v>
          </cell>
          <cell r="X1198">
            <v>41618</v>
          </cell>
          <cell r="Y1198">
            <v>41563</v>
          </cell>
          <cell r="Z1198">
            <v>41570</v>
          </cell>
          <cell r="AA1198">
            <v>41570</v>
          </cell>
          <cell r="AB1198">
            <v>41567</v>
          </cell>
          <cell r="AC1198">
            <v>41618</v>
          </cell>
          <cell r="AD1198">
            <v>41618</v>
          </cell>
          <cell r="AE1198">
            <v>41572</v>
          </cell>
          <cell r="AF1198">
            <v>41574</v>
          </cell>
          <cell r="AH1198">
            <v>41588</v>
          </cell>
          <cell r="AI1198" t="str">
            <v>-</v>
          </cell>
          <cell r="AJ1198">
            <v>8</v>
          </cell>
          <cell r="AK1198">
            <v>7.8571428571428568</v>
          </cell>
          <cell r="AL1198">
            <v>41563</v>
          </cell>
          <cell r="AM1198" t="str">
            <v>-</v>
          </cell>
          <cell r="AN1198" t="str">
            <v>-</v>
          </cell>
          <cell r="AO1198">
            <v>41577</v>
          </cell>
          <cell r="AP1198">
            <v>41562</v>
          </cell>
          <cell r="AR1198">
            <v>41582</v>
          </cell>
          <cell r="AS1198">
            <v>41582</v>
          </cell>
          <cell r="AT1198" t="str">
            <v>Kampman</v>
          </cell>
          <cell r="AU1198" t="str">
            <v>Kampman</v>
          </cell>
          <cell r="AV1198">
            <v>41582</v>
          </cell>
          <cell r="AW1198" t="str">
            <v>-</v>
          </cell>
          <cell r="AX1198">
            <v>41583</v>
          </cell>
          <cell r="AY1198">
            <v>41631</v>
          </cell>
          <cell r="AZ1198">
            <v>68</v>
          </cell>
          <cell r="BA1198">
            <v>14</v>
          </cell>
          <cell r="BB1198" t="str">
            <v>Late</v>
          </cell>
          <cell r="BC1198" t="str">
            <v/>
          </cell>
          <cell r="BD1198" t="str">
            <v>FCA</v>
          </cell>
          <cell r="BE1198" t="str">
            <v>Arvada</v>
          </cell>
          <cell r="BF1198" t="str">
            <v>Argentina</v>
          </cell>
          <cell r="BH1198" t="str">
            <v>AC</v>
          </cell>
          <cell r="BI1198">
            <v>2010</v>
          </cell>
          <cell r="BJ1198">
            <v>41570</v>
          </cell>
          <cell r="BK1198">
            <v>41577</v>
          </cell>
          <cell r="BL1198">
            <v>41569</v>
          </cell>
          <cell r="BM1198">
            <v>41591</v>
          </cell>
          <cell r="BN1198">
            <v>41632</v>
          </cell>
          <cell r="BO1198">
            <v>41639</v>
          </cell>
          <cell r="BP1198" t="str">
            <v>-</v>
          </cell>
          <cell r="BQ1198" t="str">
            <v>-</v>
          </cell>
          <cell r="BR1198">
            <v>41583</v>
          </cell>
          <cell r="BS1198" t="str">
            <v>-</v>
          </cell>
          <cell r="BT1198" t="str">
            <v>-</v>
          </cell>
          <cell r="BU1198" t="str">
            <v>1/6/14/</v>
          </cell>
          <cell r="BV1198">
            <v>41645</v>
          </cell>
          <cell r="CB1198" t="str">
            <v>X</v>
          </cell>
          <cell r="CC1198">
            <v>1</v>
          </cell>
        </row>
        <row r="1199">
          <cell r="B1199" t="str">
            <v>A2345293-01-02</v>
          </cell>
          <cell r="C1199" t="str">
            <v>Waskom Gas Processing</v>
          </cell>
          <cell r="D1199" t="str">
            <v>Wareham</v>
          </cell>
          <cell r="E1199">
            <v>0</v>
          </cell>
          <cell r="F1199" t="str">
            <v>Miller</v>
          </cell>
          <cell r="G1199" t="str">
            <v>-</v>
          </cell>
          <cell r="H1199" t="str">
            <v>Kursten</v>
          </cell>
          <cell r="I1199" t="str">
            <v>4504114103</v>
          </cell>
          <cell r="J1199" t="str">
            <v>3098-22-A/B</v>
          </cell>
          <cell r="K1199" t="str">
            <v>SQ#121800 FQ</v>
          </cell>
          <cell r="M1199">
            <v>2</v>
          </cell>
          <cell r="N1199" t="str">
            <v>LMV322</v>
          </cell>
          <cell r="O1199">
            <v>77282</v>
          </cell>
          <cell r="P1199" t="str">
            <v>-</v>
          </cell>
          <cell r="Q1199" t="str">
            <v>FLT</v>
          </cell>
          <cell r="R1199" t="str">
            <v>P5</v>
          </cell>
          <cell r="S1199" t="str">
            <v>N</v>
          </cell>
          <cell r="T1199" t="str">
            <v>Y</v>
          </cell>
          <cell r="U1199">
            <v>41568</v>
          </cell>
          <cell r="V1199">
            <v>41568</v>
          </cell>
          <cell r="W1199">
            <v>41603</v>
          </cell>
          <cell r="X1199">
            <v>41603</v>
          </cell>
          <cell r="Y1199">
            <v>41568</v>
          </cell>
          <cell r="Z1199">
            <v>41575</v>
          </cell>
          <cell r="AA1199">
            <v>41575</v>
          </cell>
          <cell r="AB1199">
            <v>41570.5</v>
          </cell>
          <cell r="AC1199">
            <v>41603</v>
          </cell>
          <cell r="AD1199">
            <v>41603</v>
          </cell>
          <cell r="AE1199">
            <v>41573.25</v>
          </cell>
          <cell r="AF1199">
            <v>41574.5</v>
          </cell>
          <cell r="AH1199">
            <v>41573</v>
          </cell>
          <cell r="AI1199" t="str">
            <v>-</v>
          </cell>
          <cell r="AJ1199">
            <v>5</v>
          </cell>
          <cell r="AK1199">
            <v>5</v>
          </cell>
          <cell r="AL1199">
            <v>41568</v>
          </cell>
          <cell r="AM1199" t="str">
            <v>-</v>
          </cell>
          <cell r="AN1199" t="str">
            <v>-</v>
          </cell>
          <cell r="AO1199" t="str">
            <v>-</v>
          </cell>
          <cell r="AP1199" t="str">
            <v>-</v>
          </cell>
          <cell r="AR1199" t="str">
            <v>-</v>
          </cell>
          <cell r="AS1199" t="str">
            <v>-</v>
          </cell>
          <cell r="AT1199" t="str">
            <v>-</v>
          </cell>
          <cell r="AU1199" t="str">
            <v>-</v>
          </cell>
          <cell r="AV1199">
            <v>41576</v>
          </cell>
          <cell r="AW1199" t="str">
            <v>-</v>
          </cell>
          <cell r="AX1199">
            <v>41577</v>
          </cell>
          <cell r="AY1199">
            <v>41600</v>
          </cell>
          <cell r="AZ1199">
            <v>32</v>
          </cell>
          <cell r="BA1199">
            <v>7</v>
          </cell>
          <cell r="BB1199" t="str">
            <v>Late</v>
          </cell>
          <cell r="BC1199" t="str">
            <v>-</v>
          </cell>
          <cell r="BD1199" t="str">
            <v>DAP</v>
          </cell>
          <cell r="BE1199" t="str">
            <v>JOBSITE</v>
          </cell>
          <cell r="BF1199" t="str">
            <v>USA</v>
          </cell>
          <cell r="BH1199" t="str">
            <v>DJ</v>
          </cell>
          <cell r="BI1199">
            <v>2010</v>
          </cell>
          <cell r="BJ1199">
            <v>41575</v>
          </cell>
          <cell r="BK1199">
            <v>41582</v>
          </cell>
          <cell r="BL1199">
            <v>41572.5</v>
          </cell>
          <cell r="BM1199">
            <v>41596</v>
          </cell>
          <cell r="BN1199">
            <v>41617</v>
          </cell>
          <cell r="BO1199">
            <v>41624</v>
          </cell>
          <cell r="BP1199" t="str">
            <v>-</v>
          </cell>
          <cell r="BQ1199" t="str">
            <v>-</v>
          </cell>
          <cell r="BR1199">
            <v>41578</v>
          </cell>
          <cell r="BS1199" t="str">
            <v>-</v>
          </cell>
          <cell r="BT1199" t="str">
            <v>-</v>
          </cell>
          <cell r="BU1199">
            <v>41611</v>
          </cell>
          <cell r="BV1199">
            <v>41611</v>
          </cell>
          <cell r="CB1199" t="str">
            <v>X</v>
          </cell>
          <cell r="CC1199">
            <v>1</v>
          </cell>
        </row>
        <row r="1200">
          <cell r="B1200" t="str">
            <v>A2344622-01</v>
          </cell>
          <cell r="C1200" t="str">
            <v>Innova S/A</v>
          </cell>
          <cell r="D1200" t="str">
            <v>Setelin</v>
          </cell>
          <cell r="E1200">
            <v>0</v>
          </cell>
          <cell r="F1200" t="str">
            <v>Reichert</v>
          </cell>
          <cell r="H1200" t="str">
            <v>Shara</v>
          </cell>
          <cell r="I1200" t="str">
            <v>13900168-X1</v>
          </cell>
          <cell r="J1200">
            <v>0</v>
          </cell>
          <cell r="K1200">
            <v>121996</v>
          </cell>
          <cell r="M1200">
            <v>1</v>
          </cell>
          <cell r="N1200" t="str">
            <v>LMV333</v>
          </cell>
          <cell r="O1200">
            <v>107500</v>
          </cell>
          <cell r="P1200" t="str">
            <v>PP</v>
          </cell>
          <cell r="Q1200" t="str">
            <v>MCPX</v>
          </cell>
          <cell r="R1200" t="str">
            <v>PB</v>
          </cell>
          <cell r="S1200" t="str">
            <v>N</v>
          </cell>
          <cell r="T1200" t="str">
            <v>N</v>
          </cell>
          <cell r="U1200">
            <v>41563</v>
          </cell>
          <cell r="V1200">
            <v>41564</v>
          </cell>
          <cell r="W1200">
            <v>41631</v>
          </cell>
          <cell r="X1200">
            <v>41631</v>
          </cell>
          <cell r="Y1200">
            <v>41563</v>
          </cell>
          <cell r="Z1200">
            <v>41571</v>
          </cell>
          <cell r="AA1200">
            <v>41571</v>
          </cell>
          <cell r="AB1200">
            <v>41571</v>
          </cell>
          <cell r="AC1200">
            <v>41519</v>
          </cell>
          <cell r="AD1200">
            <v>41533</v>
          </cell>
          <cell r="AE1200">
            <v>41572</v>
          </cell>
          <cell r="AF1200">
            <v>41575</v>
          </cell>
          <cell r="AH1200">
            <v>41601</v>
          </cell>
          <cell r="AI1200" t="str">
            <v>-</v>
          </cell>
          <cell r="AJ1200">
            <v>8</v>
          </cell>
          <cell r="AK1200">
            <v>9.5714285714285712</v>
          </cell>
          <cell r="AL1200">
            <v>41563</v>
          </cell>
          <cell r="AM1200" t="str">
            <v>-</v>
          </cell>
          <cell r="AN1200" t="str">
            <v>-</v>
          </cell>
          <cell r="AO1200">
            <v>41577</v>
          </cell>
          <cell r="AP1200">
            <v>41575</v>
          </cell>
          <cell r="AQ1200">
            <v>41582</v>
          </cell>
          <cell r="AR1200">
            <v>41582</v>
          </cell>
          <cell r="AS1200">
            <v>41584</v>
          </cell>
          <cell r="AT1200" t="str">
            <v>Parks</v>
          </cell>
          <cell r="AU1200" t="str">
            <v>Boles</v>
          </cell>
          <cell r="AV1200">
            <v>41586</v>
          </cell>
          <cell r="AW1200" t="str">
            <v>-</v>
          </cell>
          <cell r="AX1200">
            <v>41590</v>
          </cell>
          <cell r="AY1200">
            <v>41631</v>
          </cell>
          <cell r="AZ1200">
            <v>67</v>
          </cell>
          <cell r="BA1200">
            <v>17</v>
          </cell>
          <cell r="BB1200" t="str">
            <v>Late</v>
          </cell>
          <cell r="BC1200" t="str">
            <v>Late</v>
          </cell>
          <cell r="BD1200" t="str">
            <v>EXW</v>
          </cell>
          <cell r="BE1200" t="str">
            <v>Arvada</v>
          </cell>
          <cell r="BF1200" t="str">
            <v>Brazil</v>
          </cell>
          <cell r="BH1200" t="str">
            <v>AC</v>
          </cell>
          <cell r="BI1200">
            <v>2010</v>
          </cell>
          <cell r="BJ1200">
            <v>41571</v>
          </cell>
          <cell r="BK1200">
            <v>41578</v>
          </cell>
          <cell r="BL1200">
            <v>41580</v>
          </cell>
          <cell r="BM1200">
            <v>41592</v>
          </cell>
          <cell r="BN1200">
            <v>41645</v>
          </cell>
          <cell r="BO1200">
            <v>41652</v>
          </cell>
          <cell r="BP1200" t="str">
            <v>X</v>
          </cell>
          <cell r="BQ1200" t="str">
            <v>X</v>
          </cell>
          <cell r="BR1200">
            <v>41579</v>
          </cell>
          <cell r="BS1200">
            <v>41579</v>
          </cell>
          <cell r="BT1200">
            <v>0</v>
          </cell>
          <cell r="BU1200">
            <v>41681</v>
          </cell>
          <cell r="BV1200">
            <v>144</v>
          </cell>
          <cell r="CC1200">
            <v>1</v>
          </cell>
        </row>
        <row r="1201">
          <cell r="B1201" t="str">
            <v>2347708 ( A000572-01-CONV2013</v>
          </cell>
          <cell r="C1201" t="str">
            <v>Sunair Co/ Sunococ Philadephia Refining</v>
          </cell>
          <cell r="D1201" t="str">
            <v>Kennedy</v>
          </cell>
          <cell r="E1201">
            <v>0</v>
          </cell>
          <cell r="G1201" t="str">
            <v>-</v>
          </cell>
          <cell r="H1201" t="str">
            <v>Kursten</v>
          </cell>
          <cell r="I1201" t="str">
            <v>028473</v>
          </cell>
          <cell r="J1201" t="str">
            <v>A000572-01</v>
          </cell>
          <cell r="K1201">
            <v>121809</v>
          </cell>
          <cell r="M1201">
            <v>1</v>
          </cell>
          <cell r="N1201" t="str">
            <v>CONV SPARES</v>
          </cell>
          <cell r="O1201">
            <v>25188</v>
          </cell>
          <cell r="P1201" t="str">
            <v>-</v>
          </cell>
          <cell r="Q1201" t="str">
            <v>FLT</v>
          </cell>
          <cell r="R1201" t="str">
            <v>CONV SPARES</v>
          </cell>
          <cell r="S1201" t="str">
            <v>N</v>
          </cell>
          <cell r="T1201" t="str">
            <v>N</v>
          </cell>
          <cell r="U1201">
            <v>41570</v>
          </cell>
          <cell r="V1201">
            <v>41570</v>
          </cell>
          <cell r="W1201">
            <v>41593</v>
          </cell>
          <cell r="X1201">
            <v>41593</v>
          </cell>
          <cell r="Y1201">
            <v>41570</v>
          </cell>
          <cell r="Z1201">
            <v>41577</v>
          </cell>
          <cell r="AA1201">
            <v>41577</v>
          </cell>
          <cell r="AB1201" t="e">
            <v>#N/A</v>
          </cell>
          <cell r="AC1201" t="e">
            <v>#N/A</v>
          </cell>
          <cell r="AD1201" t="e">
            <v>#N/A</v>
          </cell>
          <cell r="AE1201" t="e">
            <v>#N/A</v>
          </cell>
          <cell r="AF1201">
            <v>41575</v>
          </cell>
          <cell r="AH1201">
            <v>41563</v>
          </cell>
          <cell r="AI1201" t="str">
            <v>-</v>
          </cell>
          <cell r="AJ1201">
            <v>4</v>
          </cell>
          <cell r="AK1201">
            <v>3.2857142857142856</v>
          </cell>
          <cell r="AL1201">
            <v>41570</v>
          </cell>
          <cell r="AM1201" t="str">
            <v>-</v>
          </cell>
          <cell r="AN1201" t="str">
            <v>-</v>
          </cell>
          <cell r="AO1201" t="str">
            <v>-</v>
          </cell>
          <cell r="AP1201" t="str">
            <v>-</v>
          </cell>
          <cell r="AR1201" t="str">
            <v>-</v>
          </cell>
          <cell r="AS1201" t="str">
            <v>-</v>
          </cell>
          <cell r="AT1201" t="str">
            <v>-</v>
          </cell>
          <cell r="AU1201" t="str">
            <v>-</v>
          </cell>
          <cell r="AV1201" t="str">
            <v>-</v>
          </cell>
          <cell r="AW1201" t="str">
            <v>-</v>
          </cell>
          <cell r="AX1201">
            <v>41582</v>
          </cell>
          <cell r="AY1201">
            <v>41597</v>
          </cell>
          <cell r="AZ1201">
            <v>27</v>
          </cell>
          <cell r="BA1201" t="e">
            <v>#VALUE!</v>
          </cell>
          <cell r="BB1201" t="str">
            <v>Late</v>
          </cell>
          <cell r="BC1201" t="str">
            <v/>
          </cell>
          <cell r="BD1201" t="str">
            <v>EXW</v>
          </cell>
          <cell r="BE1201" t="str">
            <v>Arvada</v>
          </cell>
          <cell r="BF1201" t="str">
            <v>USA</v>
          </cell>
          <cell r="BH1201" t="str">
            <v>DK</v>
          </cell>
          <cell r="BI1201">
            <v>2010</v>
          </cell>
          <cell r="BJ1201">
            <v>41577</v>
          </cell>
          <cell r="BK1201">
            <v>41584</v>
          </cell>
          <cell r="BL1201" t="e">
            <v>#N/A</v>
          </cell>
          <cell r="BM1201">
            <v>41598</v>
          </cell>
          <cell r="BN1201" t="e">
            <v>#N/A</v>
          </cell>
          <cell r="BO1201" t="e">
            <v>#N/A</v>
          </cell>
          <cell r="BP1201" t="str">
            <v>-</v>
          </cell>
          <cell r="BQ1201" t="str">
            <v>-</v>
          </cell>
          <cell r="BR1201" t="str">
            <v>n/a</v>
          </cell>
          <cell r="BS1201" t="str">
            <v>-</v>
          </cell>
          <cell r="BT1201" t="str">
            <v>-</v>
          </cell>
          <cell r="BU1201">
            <v>41611</v>
          </cell>
          <cell r="BV1201">
            <v>41611</v>
          </cell>
          <cell r="CB1201" t="str">
            <v>X</v>
          </cell>
          <cell r="CC1201">
            <v>1</v>
          </cell>
        </row>
        <row r="1202">
          <cell r="B1202" t="str">
            <v>A2322198-01-02</v>
          </cell>
          <cell r="C1202" t="str">
            <v>NPE/ Shell Canada Energy</v>
          </cell>
          <cell r="D1202" t="str">
            <v>Wareham</v>
          </cell>
          <cell r="E1202">
            <v>0</v>
          </cell>
          <cell r="F1202" t="str">
            <v>Miller</v>
          </cell>
          <cell r="G1202" t="str">
            <v>-</v>
          </cell>
          <cell r="H1202" t="str">
            <v>Kursten</v>
          </cell>
          <cell r="I1202" t="str">
            <v>PUR715760</v>
          </cell>
          <cell r="J1202">
            <v>0</v>
          </cell>
          <cell r="K1202" t="str">
            <v>121872-2</v>
          </cell>
          <cell r="M1202">
            <v>2</v>
          </cell>
          <cell r="N1202" t="str">
            <v>LMV806</v>
          </cell>
          <cell r="O1202">
            <v>34316.239999999998</v>
          </cell>
          <cell r="P1202" t="str">
            <v>-</v>
          </cell>
          <cell r="Q1202" t="str">
            <v>FLT</v>
          </cell>
          <cell r="R1202" t="str">
            <v>PA</v>
          </cell>
          <cell r="S1202" t="str">
            <v>N</v>
          </cell>
          <cell r="T1202" t="str">
            <v>N</v>
          </cell>
          <cell r="U1202">
            <v>41509</v>
          </cell>
          <cell r="V1202">
            <v>41509</v>
          </cell>
          <cell r="W1202">
            <v>41621</v>
          </cell>
          <cell r="X1202">
            <v>41621</v>
          </cell>
          <cell r="Y1202">
            <v>41509</v>
          </cell>
          <cell r="Z1202">
            <v>41516</v>
          </cell>
          <cell r="AA1202">
            <v>41516</v>
          </cell>
          <cell r="AB1202">
            <v>41516</v>
          </cell>
          <cell r="AC1202">
            <v>41509</v>
          </cell>
          <cell r="AD1202">
            <v>41523</v>
          </cell>
          <cell r="AE1202">
            <v>41573</v>
          </cell>
          <cell r="AF1202">
            <v>41576</v>
          </cell>
          <cell r="AH1202">
            <v>41591</v>
          </cell>
          <cell r="AI1202" t="str">
            <v>-</v>
          </cell>
          <cell r="AJ1202">
            <v>48</v>
          </cell>
          <cell r="AK1202">
            <v>16</v>
          </cell>
          <cell r="AL1202">
            <v>41509</v>
          </cell>
          <cell r="AM1202">
            <v>41568</v>
          </cell>
          <cell r="AN1202" t="str">
            <v>-</v>
          </cell>
          <cell r="AO1202">
            <v>41583</v>
          </cell>
          <cell r="AP1202">
            <v>41509</v>
          </cell>
          <cell r="AQ1202">
            <v>41585</v>
          </cell>
          <cell r="AR1202">
            <v>41585</v>
          </cell>
          <cell r="AS1202">
            <v>41589</v>
          </cell>
          <cell r="AT1202" t="str">
            <v>Kampman</v>
          </cell>
          <cell r="AU1202" t="str">
            <v>Kampman</v>
          </cell>
          <cell r="AV1202">
            <v>41589</v>
          </cell>
          <cell r="AW1202" t="str">
            <v>-</v>
          </cell>
          <cell r="AX1202">
            <v>41591</v>
          </cell>
          <cell r="AY1202">
            <v>41624</v>
          </cell>
          <cell r="AZ1202">
            <v>115</v>
          </cell>
          <cell r="BA1202">
            <v>57</v>
          </cell>
          <cell r="BB1202" t="str">
            <v>Late</v>
          </cell>
          <cell r="BC1202" t="str">
            <v>Late</v>
          </cell>
          <cell r="BD1202" t="str">
            <v>EXW</v>
          </cell>
          <cell r="BE1202" t="str">
            <v>ARVADA</v>
          </cell>
          <cell r="BF1202" t="str">
            <v>Canda</v>
          </cell>
          <cell r="BH1202" t="str">
            <v>DK</v>
          </cell>
          <cell r="BI1202">
            <v>2010</v>
          </cell>
          <cell r="BJ1202">
            <v>41516</v>
          </cell>
          <cell r="BK1202">
            <v>41523</v>
          </cell>
          <cell r="BL1202">
            <v>41523</v>
          </cell>
          <cell r="BM1202">
            <v>41537</v>
          </cell>
          <cell r="BN1202">
            <v>41635</v>
          </cell>
          <cell r="BO1202">
            <v>41642</v>
          </cell>
          <cell r="BP1202" t="str">
            <v>-</v>
          </cell>
          <cell r="BQ1202" t="str">
            <v>-</v>
          </cell>
          <cell r="BR1202">
            <v>41586</v>
          </cell>
          <cell r="BS1202" t="str">
            <v>-</v>
          </cell>
          <cell r="BT1202" t="str">
            <v>-</v>
          </cell>
          <cell r="BU1202">
            <v>41642</v>
          </cell>
          <cell r="BV1202">
            <v>41642</v>
          </cell>
          <cell r="BZ1202" t="str">
            <v>-</v>
          </cell>
          <cell r="CA1202" t="str">
            <v>-</v>
          </cell>
          <cell r="CB1202" t="str">
            <v>X</v>
          </cell>
          <cell r="CC1202">
            <v>1</v>
          </cell>
        </row>
        <row r="1203">
          <cell r="B1203" t="str">
            <v>A2311103-01-02</v>
          </cell>
          <cell r="C1203" t="str">
            <v>Phillips 66 Co</v>
          </cell>
          <cell r="D1203" t="str">
            <v>Boening</v>
          </cell>
          <cell r="E1203">
            <v>0</v>
          </cell>
          <cell r="F1203" t="str">
            <v>Miller</v>
          </cell>
          <cell r="G1203" t="str">
            <v>-</v>
          </cell>
          <cell r="H1203" t="str">
            <v>Kursten</v>
          </cell>
          <cell r="I1203" t="str">
            <v>4518668046</v>
          </cell>
          <cell r="J1203" t="str">
            <v>P-10AX/BX</v>
          </cell>
          <cell r="K1203">
            <v>110345</v>
          </cell>
          <cell r="M1203">
            <v>2</v>
          </cell>
          <cell r="N1203" t="str">
            <v>LMV801</v>
          </cell>
          <cell r="O1203">
            <v>87317</v>
          </cell>
          <cell r="P1203" t="str">
            <v>-</v>
          </cell>
          <cell r="Q1203" t="str">
            <v>FLT</v>
          </cell>
          <cell r="R1203" t="str">
            <v>PA</v>
          </cell>
          <cell r="S1203" t="str">
            <v>N</v>
          </cell>
          <cell r="T1203" t="str">
            <v>N</v>
          </cell>
          <cell r="U1203">
            <v>41484</v>
          </cell>
          <cell r="V1203">
            <v>41484</v>
          </cell>
          <cell r="W1203">
            <v>41579</v>
          </cell>
          <cell r="X1203">
            <v>41621</v>
          </cell>
          <cell r="Y1203">
            <v>41484</v>
          </cell>
          <cell r="Z1203">
            <v>41491</v>
          </cell>
          <cell r="AA1203">
            <v>41491</v>
          </cell>
          <cell r="AB1203">
            <v>41491</v>
          </cell>
          <cell r="AC1203">
            <v>41509</v>
          </cell>
          <cell r="AD1203">
            <v>41523</v>
          </cell>
          <cell r="AE1203">
            <v>41573</v>
          </cell>
          <cell r="AF1203">
            <v>41576</v>
          </cell>
          <cell r="AH1203">
            <v>41591</v>
          </cell>
          <cell r="AI1203" t="str">
            <v>-</v>
          </cell>
          <cell r="AJ1203">
            <v>67</v>
          </cell>
          <cell r="AK1203">
            <v>19.571428571428573</v>
          </cell>
          <cell r="AL1203">
            <v>41484</v>
          </cell>
          <cell r="AM1203">
            <v>41498</v>
          </cell>
          <cell r="AN1203" t="str">
            <v>-</v>
          </cell>
          <cell r="AO1203">
            <v>41512</v>
          </cell>
          <cell r="AP1203">
            <v>41484</v>
          </cell>
          <cell r="AQ1203">
            <v>41534</v>
          </cell>
          <cell r="AR1203" t="str">
            <v>-</v>
          </cell>
          <cell r="AS1203" t="str">
            <v>-</v>
          </cell>
          <cell r="AT1203" t="str">
            <v>-</v>
          </cell>
          <cell r="AU1203" t="str">
            <v>-</v>
          </cell>
          <cell r="AV1203">
            <v>41535</v>
          </cell>
          <cell r="AW1203" t="str">
            <v>-</v>
          </cell>
          <cell r="AX1203">
            <v>41537</v>
          </cell>
          <cell r="AY1203">
            <v>41624</v>
          </cell>
          <cell r="AZ1203">
            <v>140</v>
          </cell>
          <cell r="BA1203">
            <v>38</v>
          </cell>
          <cell r="BB1203" t="str">
            <v>On-Time/Early</v>
          </cell>
          <cell r="BC1203" t="str">
            <v>Late</v>
          </cell>
          <cell r="BD1203" t="str">
            <v>FCA</v>
          </cell>
          <cell r="BE1203" t="str">
            <v>ARVADA</v>
          </cell>
          <cell r="BF1203" t="str">
            <v>USA</v>
          </cell>
          <cell r="BH1203" t="str">
            <v>DK</v>
          </cell>
          <cell r="BJ1203">
            <v>41491</v>
          </cell>
          <cell r="BK1203">
            <v>41498</v>
          </cell>
          <cell r="BL1203">
            <v>41498</v>
          </cell>
          <cell r="BM1203">
            <v>41512</v>
          </cell>
          <cell r="BN1203">
            <v>41635</v>
          </cell>
          <cell r="BO1203">
            <v>41642</v>
          </cell>
          <cell r="BP1203" t="str">
            <v>-</v>
          </cell>
          <cell r="BQ1203" t="str">
            <v>-</v>
          </cell>
          <cell r="BR1203">
            <v>41555</v>
          </cell>
          <cell r="BS1203" t="str">
            <v>-</v>
          </cell>
          <cell r="BT1203" t="str">
            <v>-</v>
          </cell>
          <cell r="BU1203">
            <v>41631</v>
          </cell>
          <cell r="BV1203">
            <v>41631</v>
          </cell>
          <cell r="BZ1203" t="str">
            <v>-</v>
          </cell>
          <cell r="CA1203" t="str">
            <v>-</v>
          </cell>
          <cell r="CB1203" t="str">
            <v>X</v>
          </cell>
          <cell r="CC1203">
            <v>1</v>
          </cell>
        </row>
        <row r="1204">
          <cell r="B1204" t="str">
            <v>2346969 (73112881-CONV2013)</v>
          </cell>
          <cell r="C1204" t="str">
            <v>DXP Enterprises/ Suncor</v>
          </cell>
          <cell r="D1204" t="str">
            <v>Kennedy</v>
          </cell>
          <cell r="E1204">
            <v>0</v>
          </cell>
          <cell r="G1204" t="str">
            <v>-</v>
          </cell>
          <cell r="H1204" t="str">
            <v>Kursten</v>
          </cell>
          <cell r="I1204" t="str">
            <v>2974174</v>
          </cell>
          <cell r="J1204" t="str">
            <v>P-11</v>
          </cell>
          <cell r="K1204">
            <v>121847</v>
          </cell>
          <cell r="M1204">
            <v>1</v>
          </cell>
          <cell r="N1204" t="str">
            <v>CONV SPARES</v>
          </cell>
          <cell r="O1204">
            <v>10190.89</v>
          </cell>
          <cell r="P1204" t="str">
            <v>-</v>
          </cell>
          <cell r="Q1204" t="str">
            <v>FLT</v>
          </cell>
          <cell r="R1204" t="str">
            <v>CONV</v>
          </cell>
          <cell r="S1204" t="str">
            <v>N</v>
          </cell>
          <cell r="T1204" t="str">
            <v>N</v>
          </cell>
          <cell r="U1204">
            <v>41570</v>
          </cell>
          <cell r="V1204">
            <v>41570</v>
          </cell>
          <cell r="W1204">
            <v>41598</v>
          </cell>
          <cell r="X1204">
            <v>41598</v>
          </cell>
          <cell r="Y1204">
            <v>41570</v>
          </cell>
          <cell r="Z1204">
            <v>41577</v>
          </cell>
          <cell r="AA1204">
            <v>41577</v>
          </cell>
          <cell r="AB1204" t="e">
            <v>#N/A</v>
          </cell>
          <cell r="AC1204" t="e">
            <v>#N/A</v>
          </cell>
          <cell r="AD1204" t="e">
            <v>#N/A</v>
          </cell>
          <cell r="AE1204" t="e">
            <v>#N/A</v>
          </cell>
          <cell r="AF1204">
            <v>41577</v>
          </cell>
          <cell r="AH1204">
            <v>41568</v>
          </cell>
          <cell r="AI1204" t="str">
            <v>-</v>
          </cell>
          <cell r="AJ1204">
            <v>6</v>
          </cell>
          <cell r="AK1204">
            <v>4</v>
          </cell>
          <cell r="AL1204">
            <v>41570</v>
          </cell>
          <cell r="AM1204" t="str">
            <v>-</v>
          </cell>
          <cell r="AN1204" t="str">
            <v>-</v>
          </cell>
          <cell r="AO1204" t="str">
            <v>-</v>
          </cell>
          <cell r="AP1204" t="str">
            <v>-</v>
          </cell>
          <cell r="AR1204" t="str">
            <v>-</v>
          </cell>
          <cell r="AS1204" t="str">
            <v>-</v>
          </cell>
          <cell r="AT1204" t="str">
            <v>-</v>
          </cell>
          <cell r="AU1204" t="str">
            <v>-</v>
          </cell>
          <cell r="AV1204" t="str">
            <v>-</v>
          </cell>
          <cell r="AW1204" t="str">
            <v>-</v>
          </cell>
          <cell r="AX1204" t="str">
            <v>-</v>
          </cell>
          <cell r="AY1204">
            <v>41598</v>
          </cell>
          <cell r="AZ1204">
            <v>28</v>
          </cell>
          <cell r="BA1204" t="e">
            <v>#VALUE!</v>
          </cell>
          <cell r="BB1204" t="str">
            <v>Late</v>
          </cell>
          <cell r="BC1204" t="str">
            <v/>
          </cell>
          <cell r="BD1204" t="str">
            <v>EXW</v>
          </cell>
          <cell r="BE1204" t="str">
            <v>Arvada</v>
          </cell>
          <cell r="BF1204" t="str">
            <v>USA</v>
          </cell>
          <cell r="BH1204" t="str">
            <v>DK</v>
          </cell>
          <cell r="BI1204">
            <v>2010</v>
          </cell>
          <cell r="BJ1204">
            <v>41577</v>
          </cell>
          <cell r="BK1204">
            <v>41584</v>
          </cell>
          <cell r="BL1204" t="e">
            <v>#N/A</v>
          </cell>
          <cell r="BM1204">
            <v>41598</v>
          </cell>
          <cell r="BN1204" t="e">
            <v>#N/A</v>
          </cell>
          <cell r="BO1204" t="e">
            <v>#N/A</v>
          </cell>
          <cell r="BP1204" t="str">
            <v>-</v>
          </cell>
          <cell r="BQ1204" t="str">
            <v>-</v>
          </cell>
          <cell r="BR1204" t="str">
            <v>n/a</v>
          </cell>
          <cell r="BS1204" t="str">
            <v>-</v>
          </cell>
          <cell r="BT1204" t="str">
            <v>-</v>
          </cell>
          <cell r="BU1204">
            <v>41611</v>
          </cell>
          <cell r="BV1204">
            <v>41611</v>
          </cell>
          <cell r="CB1204" t="str">
            <v>X</v>
          </cell>
          <cell r="CC1204">
            <v>1</v>
          </cell>
        </row>
        <row r="1205">
          <cell r="B1205" t="str">
            <v>C2334596-01</v>
          </cell>
          <cell r="C1205" t="str">
            <v>Linde Eng North America/ PT Energi</v>
          </cell>
          <cell r="D1205" t="str">
            <v>Boening</v>
          </cell>
          <cell r="E1205">
            <v>0</v>
          </cell>
          <cell r="F1205" t="str">
            <v>Miller</v>
          </cell>
          <cell r="G1205" t="str">
            <v>-</v>
          </cell>
          <cell r="H1205" t="str">
            <v>Kursten</v>
          </cell>
          <cell r="I1205" t="str">
            <v>004 2KA1790</v>
          </cell>
          <cell r="J1205" t="str">
            <v>117-NC-01</v>
          </cell>
          <cell r="K1205" t="str">
            <v>SC13302</v>
          </cell>
          <cell r="M1205">
            <v>1</v>
          </cell>
          <cell r="N1205" t="str">
            <v>LMC311P</v>
          </cell>
          <cell r="O1205">
            <v>163370.47</v>
          </cell>
          <cell r="P1205" t="str">
            <v>PP</v>
          </cell>
          <cell r="Q1205" t="str">
            <v>STD</v>
          </cell>
          <cell r="R1205" t="str">
            <v>CA</v>
          </cell>
          <cell r="S1205" t="str">
            <v>N</v>
          </cell>
          <cell r="T1205" t="str">
            <v>N</v>
          </cell>
          <cell r="U1205">
            <v>41537</v>
          </cell>
          <cell r="V1205">
            <v>41540</v>
          </cell>
          <cell r="W1205">
            <v>41638</v>
          </cell>
          <cell r="X1205">
            <v>41631</v>
          </cell>
          <cell r="Y1205">
            <v>41537</v>
          </cell>
          <cell r="Z1205">
            <v>41547</v>
          </cell>
          <cell r="AA1205">
            <v>41547</v>
          </cell>
          <cell r="AB1205">
            <v>41554</v>
          </cell>
          <cell r="AC1205">
            <v>41519</v>
          </cell>
          <cell r="AD1205">
            <v>41533</v>
          </cell>
          <cell r="AE1205">
            <v>41574</v>
          </cell>
          <cell r="AF1205">
            <v>41578</v>
          </cell>
          <cell r="AH1205">
            <v>41601</v>
          </cell>
          <cell r="AI1205" t="str">
            <v>-</v>
          </cell>
          <cell r="AJ1205">
            <v>29</v>
          </cell>
          <cell r="AK1205">
            <v>13</v>
          </cell>
          <cell r="AL1205">
            <v>41537</v>
          </cell>
          <cell r="AM1205" t="str">
            <v>-</v>
          </cell>
          <cell r="AN1205" t="str">
            <v>-</v>
          </cell>
          <cell r="AO1205" t="str">
            <v>-</v>
          </cell>
          <cell r="AP1205" t="str">
            <v>-</v>
          </cell>
          <cell r="AQ1205">
            <v>0</v>
          </cell>
          <cell r="AR1205" t="str">
            <v>-</v>
          </cell>
          <cell r="AS1205" t="str">
            <v>-</v>
          </cell>
          <cell r="AT1205" t="str">
            <v>-</v>
          </cell>
          <cell r="AU1205" t="str">
            <v>-</v>
          </cell>
          <cell r="AV1205">
            <v>41613</v>
          </cell>
          <cell r="AW1205" t="str">
            <v>-</v>
          </cell>
          <cell r="AX1205">
            <v>41614</v>
          </cell>
          <cell r="AY1205">
            <v>41639</v>
          </cell>
          <cell r="AZ1205">
            <v>99</v>
          </cell>
          <cell r="BA1205">
            <v>54</v>
          </cell>
          <cell r="BB1205" t="str">
            <v>Late</v>
          </cell>
          <cell r="BC1205" t="str">
            <v/>
          </cell>
          <cell r="BD1205" t="str">
            <v>FCA</v>
          </cell>
          <cell r="BE1205" t="str">
            <v>Arvada</v>
          </cell>
          <cell r="BF1205" t="str">
            <v>USA</v>
          </cell>
          <cell r="BH1205" t="str">
            <v>DI</v>
          </cell>
          <cell r="BI1205">
            <v>2010</v>
          </cell>
          <cell r="BJ1205">
            <v>41547</v>
          </cell>
          <cell r="BK1205">
            <v>41554</v>
          </cell>
          <cell r="BL1205">
            <v>41561</v>
          </cell>
          <cell r="BM1205">
            <v>41568</v>
          </cell>
          <cell r="BN1205">
            <v>41645</v>
          </cell>
          <cell r="BO1205">
            <v>41652</v>
          </cell>
          <cell r="BP1205" t="str">
            <v>-</v>
          </cell>
          <cell r="BQ1205" t="str">
            <v>-</v>
          </cell>
          <cell r="BR1205">
            <v>41589</v>
          </cell>
          <cell r="BS1205" t="str">
            <v>-</v>
          </cell>
          <cell r="BT1205" t="str">
            <v>-</v>
          </cell>
          <cell r="BU1205" t="str">
            <v>-</v>
          </cell>
          <cell r="BV1205" t="str">
            <v>-</v>
          </cell>
          <cell r="BZ1205" t="str">
            <v>-</v>
          </cell>
          <cell r="CA1205" t="str">
            <v>-</v>
          </cell>
          <cell r="CB1205" t="str">
            <v>X</v>
          </cell>
          <cell r="CC1205">
            <v>0.75</v>
          </cell>
          <cell r="CD1205" t="str">
            <v>Pm Review</v>
          </cell>
        </row>
        <row r="1206">
          <cell r="B1206" t="str">
            <v>A2327394-01</v>
          </cell>
          <cell r="C1206" t="str">
            <v>Dominion Transmission/ Hastings Extraction</v>
          </cell>
          <cell r="D1206" t="str">
            <v>Wareham</v>
          </cell>
          <cell r="E1206">
            <v>0</v>
          </cell>
          <cell r="F1206" t="str">
            <v>Miller</v>
          </cell>
          <cell r="G1206" t="str">
            <v>-</v>
          </cell>
          <cell r="H1206" t="str">
            <v>Kursten</v>
          </cell>
          <cell r="I1206" t="str">
            <v>4500088993</v>
          </cell>
          <cell r="J1206">
            <v>0</v>
          </cell>
          <cell r="K1206" t="str">
            <v>122150-1</v>
          </cell>
          <cell r="M1206">
            <v>1</v>
          </cell>
          <cell r="N1206" t="str">
            <v>LMV801</v>
          </cell>
          <cell r="O1206">
            <v>54800</v>
          </cell>
          <cell r="P1206" t="str">
            <v>-</v>
          </cell>
          <cell r="Q1206" t="str">
            <v>FLT</v>
          </cell>
          <cell r="R1206" t="str">
            <v>PB</v>
          </cell>
          <cell r="S1206" t="str">
            <v>N</v>
          </cell>
          <cell r="T1206" t="str">
            <v>N</v>
          </cell>
          <cell r="U1206">
            <v>41523</v>
          </cell>
          <cell r="V1206">
            <v>41523</v>
          </cell>
          <cell r="W1206">
            <v>41634</v>
          </cell>
          <cell r="X1206">
            <v>41634</v>
          </cell>
          <cell r="Y1206">
            <v>41523</v>
          </cell>
          <cell r="Z1206">
            <v>41530</v>
          </cell>
          <cell r="AA1206">
            <v>41530</v>
          </cell>
          <cell r="AB1206">
            <v>41530</v>
          </cell>
          <cell r="AC1206">
            <v>41522</v>
          </cell>
          <cell r="AD1206">
            <v>41536</v>
          </cell>
          <cell r="AE1206">
            <v>41579</v>
          </cell>
          <cell r="AF1206">
            <v>41582</v>
          </cell>
          <cell r="AH1206">
            <v>41604</v>
          </cell>
          <cell r="AI1206" t="str">
            <v>-</v>
          </cell>
          <cell r="AJ1206">
            <v>42</v>
          </cell>
          <cell r="AK1206">
            <v>15.857142857142858</v>
          </cell>
          <cell r="AL1206">
            <v>41523</v>
          </cell>
          <cell r="AM1206" t="str">
            <v>-</v>
          </cell>
          <cell r="AN1206" t="str">
            <v>-</v>
          </cell>
          <cell r="AO1206">
            <v>41584</v>
          </cell>
          <cell r="AP1206">
            <v>41586</v>
          </cell>
          <cell r="AQ1206">
            <v>41586</v>
          </cell>
          <cell r="AR1206">
            <v>41586</v>
          </cell>
          <cell r="AS1206">
            <v>41590</v>
          </cell>
          <cell r="AT1206" t="str">
            <v>Kampman</v>
          </cell>
          <cell r="AU1206" t="str">
            <v>Kampman</v>
          </cell>
          <cell r="AV1206">
            <v>41590</v>
          </cell>
          <cell r="AW1206" t="str">
            <v>-</v>
          </cell>
          <cell r="AX1206">
            <v>41591</v>
          </cell>
          <cell r="AY1206">
            <v>41631</v>
          </cell>
          <cell r="AZ1206">
            <v>108</v>
          </cell>
          <cell r="BA1206">
            <v>48</v>
          </cell>
          <cell r="BB1206" t="str">
            <v>Late</v>
          </cell>
          <cell r="BC1206" t="str">
            <v>Late</v>
          </cell>
          <cell r="BD1206" t="str">
            <v>EXW</v>
          </cell>
          <cell r="BE1206" t="str">
            <v>ARVADA</v>
          </cell>
          <cell r="BF1206" t="str">
            <v>USA</v>
          </cell>
          <cell r="BH1206" t="str">
            <v>DL</v>
          </cell>
          <cell r="BI1206">
            <v>2010</v>
          </cell>
          <cell r="BJ1206">
            <v>41530</v>
          </cell>
          <cell r="BK1206">
            <v>41537</v>
          </cell>
          <cell r="BL1206">
            <v>41539</v>
          </cell>
          <cell r="BM1206">
            <v>41551</v>
          </cell>
          <cell r="BN1206">
            <v>41648</v>
          </cell>
          <cell r="BO1206">
            <v>41655</v>
          </cell>
          <cell r="BP1206" t="str">
            <v>-</v>
          </cell>
          <cell r="BQ1206" t="str">
            <v>-</v>
          </cell>
          <cell r="BR1206">
            <v>41590</v>
          </cell>
          <cell r="BS1206" t="str">
            <v>-</v>
          </cell>
          <cell r="BT1206" t="str">
            <v>-</v>
          </cell>
          <cell r="BU1206">
            <v>41653</v>
          </cell>
          <cell r="BV1206">
            <v>41653</v>
          </cell>
          <cell r="BZ1206" t="str">
            <v>-</v>
          </cell>
          <cell r="CA1206" t="str">
            <v>-</v>
          </cell>
          <cell r="CB1206" t="str">
            <v>X</v>
          </cell>
          <cell r="CC1206">
            <v>1</v>
          </cell>
        </row>
        <row r="1207">
          <cell r="B1207" t="str">
            <v>A2346362-01-04</v>
          </cell>
          <cell r="C1207" t="str">
            <v>Alstom Power Inc/ NV Energy</v>
          </cell>
          <cell r="D1207" t="str">
            <v>Boening</v>
          </cell>
          <cell r="E1207">
            <v>0</v>
          </cell>
          <cell r="F1207" t="str">
            <v>Miller</v>
          </cell>
          <cell r="G1207" t="str">
            <v>-</v>
          </cell>
          <cell r="H1207" t="str">
            <v>Kursten</v>
          </cell>
          <cell r="I1207" t="str">
            <v>4100462886/1</v>
          </cell>
          <cell r="J1207">
            <v>0</v>
          </cell>
          <cell r="K1207" t="str">
            <v>166837-6</v>
          </cell>
          <cell r="M1207">
            <v>4</v>
          </cell>
          <cell r="N1207" t="str">
            <v>GBX NEW</v>
          </cell>
          <cell r="O1207">
            <v>167244</v>
          </cell>
          <cell r="P1207" t="str">
            <v>-</v>
          </cell>
          <cell r="Q1207" t="str">
            <v>FLT</v>
          </cell>
          <cell r="R1207" t="str">
            <v>PA</v>
          </cell>
          <cell r="S1207" t="str">
            <v>N</v>
          </cell>
          <cell r="T1207" t="str">
            <v>N</v>
          </cell>
          <cell r="U1207">
            <v>41568</v>
          </cell>
          <cell r="V1207">
            <v>41570</v>
          </cell>
          <cell r="W1207">
            <v>41631</v>
          </cell>
          <cell r="X1207">
            <v>41631</v>
          </cell>
          <cell r="Y1207">
            <v>41568</v>
          </cell>
          <cell r="Z1207">
            <v>41577</v>
          </cell>
          <cell r="AA1207">
            <v>41577</v>
          </cell>
          <cell r="AB1207">
            <v>41577</v>
          </cell>
          <cell r="AC1207">
            <v>41519</v>
          </cell>
          <cell r="AD1207">
            <v>41533</v>
          </cell>
          <cell r="AE1207">
            <v>41582</v>
          </cell>
          <cell r="AF1207">
            <v>41585</v>
          </cell>
          <cell r="AH1207">
            <v>41601</v>
          </cell>
          <cell r="AI1207" t="str">
            <v>-</v>
          </cell>
          <cell r="AJ1207">
            <v>12</v>
          </cell>
          <cell r="AK1207">
            <v>8.7142857142857135</v>
          </cell>
          <cell r="AL1207">
            <v>41568</v>
          </cell>
          <cell r="AM1207" t="str">
            <v>-</v>
          </cell>
          <cell r="AN1207" t="str">
            <v>-</v>
          </cell>
          <cell r="AR1207">
            <v>41592</v>
          </cell>
          <cell r="AT1207" t="str">
            <v>Parks</v>
          </cell>
          <cell r="AU1207" t="str">
            <v>Parks</v>
          </cell>
          <cell r="AW1207" t="str">
            <v>-</v>
          </cell>
          <cell r="AX1207">
            <v>41597</v>
          </cell>
          <cell r="AY1207">
            <v>41628</v>
          </cell>
          <cell r="AZ1207">
            <v>58</v>
          </cell>
          <cell r="BA1207" t="str">
            <v/>
          </cell>
          <cell r="BB1207" t="str">
            <v/>
          </cell>
          <cell r="BC1207" t="str">
            <v/>
          </cell>
          <cell r="BD1207" t="str">
            <v xml:space="preserve">DAP </v>
          </cell>
          <cell r="BE1207" t="str">
            <v>JOBSITE</v>
          </cell>
          <cell r="BF1207" t="str">
            <v>USA</v>
          </cell>
          <cell r="BH1207" t="str">
            <v>DI</v>
          </cell>
          <cell r="BI1207">
            <v>2010</v>
          </cell>
          <cell r="BJ1207">
            <v>41577</v>
          </cell>
          <cell r="BK1207">
            <v>41584</v>
          </cell>
          <cell r="BL1207">
            <v>41584</v>
          </cell>
          <cell r="BM1207">
            <v>41598</v>
          </cell>
          <cell r="BN1207">
            <v>41645</v>
          </cell>
          <cell r="BO1207">
            <v>41652</v>
          </cell>
          <cell r="BP1207" t="str">
            <v>-</v>
          </cell>
          <cell r="BQ1207" t="str">
            <v>-</v>
          </cell>
          <cell r="BR1207" t="str">
            <v>n/a</v>
          </cell>
          <cell r="BS1207" t="str">
            <v>-</v>
          </cell>
          <cell r="BT1207" t="str">
            <v>-</v>
          </cell>
          <cell r="BU1207">
            <v>41654</v>
          </cell>
          <cell r="BV1207">
            <v>41654</v>
          </cell>
          <cell r="CB1207" t="str">
            <v>X</v>
          </cell>
          <cell r="CC1207">
            <v>1</v>
          </cell>
        </row>
        <row r="1208">
          <cell r="B1208" t="str">
            <v>2293014 (89421110-CONV2013)</v>
          </cell>
          <cell r="C1208" t="str">
            <v>Equistar Conversion</v>
          </cell>
          <cell r="D1208" t="str">
            <v>Boening</v>
          </cell>
          <cell r="E1208">
            <v>0</v>
          </cell>
          <cell r="F1208" t="str">
            <v>-</v>
          </cell>
          <cell r="H1208" t="str">
            <v>FLT</v>
          </cell>
          <cell r="I1208" t="str">
            <v>LPOD-F120-PMJ203</v>
          </cell>
          <cell r="J1208" t="str">
            <v>3658-J</v>
          </cell>
          <cell r="K1208" t="str">
            <v xml:space="preserve">SC12381 </v>
          </cell>
          <cell r="L1208" t="str">
            <v>Fox</v>
          </cell>
          <cell r="M1208">
            <v>1</v>
          </cell>
          <cell r="N1208" t="str">
            <v>LMC337</v>
          </cell>
          <cell r="O1208">
            <v>171618.84</v>
          </cell>
          <cell r="P1208" t="str">
            <v>-</v>
          </cell>
          <cell r="Q1208" t="str">
            <v>STD</v>
          </cell>
          <cell r="R1208" t="str">
            <v>CC</v>
          </cell>
          <cell r="S1208" t="str">
            <v>Y</v>
          </cell>
          <cell r="T1208" t="str">
            <v>N</v>
          </cell>
          <cell r="U1208">
            <v>41436</v>
          </cell>
          <cell r="V1208">
            <v>41438</v>
          </cell>
          <cell r="W1208">
            <v>41699</v>
          </cell>
          <cell r="X1208">
            <v>41746</v>
          </cell>
          <cell r="Y1208">
            <v>41436</v>
          </cell>
          <cell r="Z1208" t="str">
            <v>-</v>
          </cell>
          <cell r="AA1208" t="str">
            <v>-</v>
          </cell>
          <cell r="AB1208">
            <v>41452</v>
          </cell>
          <cell r="AC1208" t="str">
            <v>-</v>
          </cell>
          <cell r="AD1208" t="str">
            <v>-</v>
          </cell>
          <cell r="AE1208">
            <v>41589</v>
          </cell>
          <cell r="AF1208">
            <v>41590</v>
          </cell>
          <cell r="AH1208">
            <v>41716</v>
          </cell>
          <cell r="AI1208" t="str">
            <v>-</v>
          </cell>
          <cell r="AJ1208">
            <v>109</v>
          </cell>
          <cell r="AK1208">
            <v>44</v>
          </cell>
          <cell r="AL1208">
            <v>41436</v>
          </cell>
          <cell r="AN1208">
            <v>0</v>
          </cell>
          <cell r="AR1208">
            <v>41655</v>
          </cell>
          <cell r="AT1208" t="str">
            <v>Marcikonis</v>
          </cell>
          <cell r="AV1208">
            <v>41666</v>
          </cell>
          <cell r="AW1208" t="str">
            <v>-</v>
          </cell>
          <cell r="AX1208">
            <v>41687</v>
          </cell>
          <cell r="AY1208">
            <v>41760</v>
          </cell>
          <cell r="BA1208">
            <v>163</v>
          </cell>
          <cell r="BB1208" t="str">
            <v>Late</v>
          </cell>
          <cell r="BC1208" t="str">
            <v/>
          </cell>
          <cell r="BD1208" t="str">
            <v>FCA</v>
          </cell>
          <cell r="BE1208" t="str">
            <v>Arvada</v>
          </cell>
          <cell r="BF1208" t="str">
            <v>USA</v>
          </cell>
          <cell r="BH1208" t="str">
            <v>DK</v>
          </cell>
          <cell r="BI1208">
            <v>2010</v>
          </cell>
          <cell r="BJ1208">
            <v>41445</v>
          </cell>
          <cell r="BK1208">
            <v>41452</v>
          </cell>
          <cell r="BL1208">
            <v>41468</v>
          </cell>
          <cell r="BM1208">
            <v>41466</v>
          </cell>
          <cell r="BN1208">
            <v>41760</v>
          </cell>
          <cell r="BO1208">
            <v>41767</v>
          </cell>
          <cell r="BP1208">
            <v>41500</v>
          </cell>
          <cell r="BQ1208">
            <v>41516</v>
          </cell>
          <cell r="BR1208">
            <v>41592</v>
          </cell>
          <cell r="BS1208" t="str">
            <v>-</v>
          </cell>
          <cell r="BT1208">
            <v>0</v>
          </cell>
          <cell r="BU1208">
            <v>36</v>
          </cell>
          <cell r="BV1208">
            <v>29</v>
          </cell>
          <cell r="CC1208">
            <v>0.75</v>
          </cell>
          <cell r="CD1208" t="str">
            <v xml:space="preserve">32/24/16 (total/submitted/approved) </v>
          </cell>
        </row>
        <row r="1209">
          <cell r="B1209" t="str">
            <v>A2327414-01</v>
          </cell>
          <cell r="C1209" t="str">
            <v>Precision Ind</v>
          </cell>
          <cell r="D1209" t="str">
            <v>Kennedy</v>
          </cell>
          <cell r="E1209">
            <v>0</v>
          </cell>
          <cell r="F1209" t="str">
            <v>Miller</v>
          </cell>
          <cell r="G1209" t="str">
            <v>-</v>
          </cell>
          <cell r="H1209" t="str">
            <v>Kursten</v>
          </cell>
          <cell r="I1209" t="str">
            <v>LND 148965</v>
          </cell>
          <cell r="J1209" t="str">
            <v>10P-41</v>
          </cell>
          <cell r="K1209">
            <v>114340</v>
          </cell>
          <cell r="M1209">
            <v>1</v>
          </cell>
          <cell r="N1209" t="str">
            <v>LMV801</v>
          </cell>
          <cell r="O1209">
            <v>18131</v>
          </cell>
          <cell r="P1209" t="str">
            <v>-</v>
          </cell>
          <cell r="Q1209" t="str">
            <v>FLT</v>
          </cell>
          <cell r="R1209" t="str">
            <v>PA</v>
          </cell>
          <cell r="S1209" t="str">
            <v>N</v>
          </cell>
          <cell r="T1209" t="str">
            <v>N</v>
          </cell>
          <cell r="U1209">
            <v>41523</v>
          </cell>
          <cell r="V1209">
            <v>41523</v>
          </cell>
          <cell r="W1209">
            <v>41636</v>
          </cell>
          <cell r="X1209">
            <v>41636</v>
          </cell>
          <cell r="Y1209">
            <v>41523</v>
          </cell>
          <cell r="Z1209">
            <v>41530</v>
          </cell>
          <cell r="AA1209">
            <v>41530</v>
          </cell>
          <cell r="AB1209">
            <v>41530</v>
          </cell>
          <cell r="AC1209">
            <v>41524</v>
          </cell>
          <cell r="AD1209">
            <v>41538</v>
          </cell>
          <cell r="AE1209">
            <v>41588</v>
          </cell>
          <cell r="AF1209">
            <v>41591</v>
          </cell>
          <cell r="AH1209">
            <v>41606</v>
          </cell>
          <cell r="AI1209" t="str">
            <v>-</v>
          </cell>
          <cell r="AJ1209">
            <v>49</v>
          </cell>
          <cell r="AK1209">
            <v>16.142857142857142</v>
          </cell>
          <cell r="AL1209">
            <v>41523</v>
          </cell>
          <cell r="AM1209" t="str">
            <v>-</v>
          </cell>
          <cell r="AN1209" t="str">
            <v>-</v>
          </cell>
          <cell r="AO1209" t="str">
            <v>-</v>
          </cell>
          <cell r="AP1209" t="str">
            <v>-</v>
          </cell>
          <cell r="AQ1209">
            <v>0</v>
          </cell>
          <cell r="AR1209" t="str">
            <v>-</v>
          </cell>
          <cell r="AS1209" t="str">
            <v>-</v>
          </cell>
          <cell r="AT1209" t="str">
            <v>-</v>
          </cell>
          <cell r="AU1209" t="str">
            <v>-</v>
          </cell>
          <cell r="AV1209">
            <v>41612</v>
          </cell>
          <cell r="AW1209" t="str">
            <v>-</v>
          </cell>
          <cell r="AX1209">
            <v>41613</v>
          </cell>
          <cell r="AY1209">
            <v>41631</v>
          </cell>
          <cell r="AZ1209">
            <v>108</v>
          </cell>
          <cell r="BA1209">
            <v>64</v>
          </cell>
          <cell r="BB1209" t="str">
            <v>Late</v>
          </cell>
          <cell r="BC1209" t="str">
            <v/>
          </cell>
          <cell r="BD1209" t="str">
            <v>FCA</v>
          </cell>
          <cell r="BE1209" t="str">
            <v>ARVADA</v>
          </cell>
          <cell r="BF1209" t="str">
            <v>USA</v>
          </cell>
          <cell r="BH1209" t="str">
            <v>DK</v>
          </cell>
          <cell r="BI1209">
            <v>2010</v>
          </cell>
          <cell r="BJ1209">
            <v>41530</v>
          </cell>
          <cell r="BK1209">
            <v>41537</v>
          </cell>
          <cell r="BL1209">
            <v>41537</v>
          </cell>
          <cell r="BM1209">
            <v>41551</v>
          </cell>
          <cell r="BN1209">
            <v>41650</v>
          </cell>
          <cell r="BO1209">
            <v>41657</v>
          </cell>
          <cell r="BP1209" t="str">
            <v>-</v>
          </cell>
          <cell r="BQ1209" t="str">
            <v>-</v>
          </cell>
          <cell r="BR1209">
            <v>41614</v>
          </cell>
          <cell r="BS1209" t="str">
            <v>-</v>
          </cell>
          <cell r="BT1209" t="str">
            <v>-</v>
          </cell>
          <cell r="BU1209">
            <v>41653</v>
          </cell>
          <cell r="BV1209">
            <v>41653</v>
          </cell>
          <cell r="BZ1209" t="str">
            <v>-</v>
          </cell>
          <cell r="CA1209" t="str">
            <v>-</v>
          </cell>
          <cell r="CB1209" t="str">
            <v>X</v>
          </cell>
          <cell r="CC1209">
            <v>1</v>
          </cell>
        </row>
        <row r="1210">
          <cell r="B1210" t="str">
            <v>2354507(84226150-CONV2013)</v>
          </cell>
          <cell r="C1210" t="str">
            <v>Kinder Morgan</v>
          </cell>
          <cell r="D1210" t="str">
            <v>Wareham</v>
          </cell>
          <cell r="E1210">
            <v>0</v>
          </cell>
          <cell r="G1210" t="str">
            <v>-</v>
          </cell>
          <cell r="H1210" t="str">
            <v>Kursten</v>
          </cell>
          <cell r="I1210" t="str">
            <v>4261932-0-CONT</v>
          </cell>
          <cell r="J1210" t="str">
            <v>K-620</v>
          </cell>
          <cell r="K1210" t="str">
            <v>SC12387A</v>
          </cell>
          <cell r="M1210">
            <v>1</v>
          </cell>
          <cell r="N1210" t="str">
            <v>CONV SPARES</v>
          </cell>
          <cell r="O1210">
            <v>61476</v>
          </cell>
          <cell r="P1210" t="str">
            <v>-</v>
          </cell>
          <cell r="Q1210" t="str">
            <v>FLT</v>
          </cell>
          <cell r="R1210" t="str">
            <v>CONV SPARES</v>
          </cell>
          <cell r="S1210" t="str">
            <v>N</v>
          </cell>
          <cell r="T1210" t="str">
            <v>N</v>
          </cell>
          <cell r="U1210">
            <v>41590</v>
          </cell>
          <cell r="V1210">
            <v>41590</v>
          </cell>
          <cell r="W1210">
            <v>41628</v>
          </cell>
          <cell r="X1210">
            <v>41628</v>
          </cell>
          <cell r="Y1210">
            <v>41590</v>
          </cell>
          <cell r="Z1210">
            <v>41597</v>
          </cell>
          <cell r="AA1210">
            <v>41597</v>
          </cell>
          <cell r="AB1210" t="e">
            <v>#N/A</v>
          </cell>
          <cell r="AC1210" t="e">
            <v>#N/A</v>
          </cell>
          <cell r="AD1210" t="e">
            <v>#N/A</v>
          </cell>
          <cell r="AE1210" t="e">
            <v>#N/A</v>
          </cell>
          <cell r="AF1210">
            <v>41593</v>
          </cell>
          <cell r="AH1210">
            <v>41598</v>
          </cell>
          <cell r="AI1210" t="str">
            <v>-</v>
          </cell>
          <cell r="AJ1210">
            <v>4</v>
          </cell>
          <cell r="AK1210">
            <v>5.4285714285714288</v>
          </cell>
          <cell r="AL1210">
            <v>41590</v>
          </cell>
          <cell r="AM1210" t="str">
            <v>-</v>
          </cell>
          <cell r="AN1210" t="str">
            <v>-</v>
          </cell>
          <cell r="AO1210" t="str">
            <v>-</v>
          </cell>
          <cell r="AP1210" t="str">
            <v>-</v>
          </cell>
          <cell r="AR1210" t="str">
            <v>-</v>
          </cell>
          <cell r="AS1210" t="str">
            <v>-</v>
          </cell>
          <cell r="AT1210" t="str">
            <v>-</v>
          </cell>
          <cell r="AU1210" t="str">
            <v>-</v>
          </cell>
          <cell r="AV1210" t="str">
            <v>-</v>
          </cell>
          <cell r="AW1210" t="str">
            <v>-</v>
          </cell>
          <cell r="AX1210">
            <v>41611</v>
          </cell>
          <cell r="AY1210">
            <v>41624</v>
          </cell>
          <cell r="AZ1210">
            <v>34</v>
          </cell>
          <cell r="BA1210" t="e">
            <v>#VALUE!</v>
          </cell>
          <cell r="BB1210" t="str">
            <v>Late</v>
          </cell>
          <cell r="BC1210" t="str">
            <v/>
          </cell>
          <cell r="BD1210" t="str">
            <v>FCA</v>
          </cell>
          <cell r="BE1210" t="str">
            <v>Snyder, TX</v>
          </cell>
          <cell r="BF1210" t="str">
            <v>USA</v>
          </cell>
          <cell r="BH1210" t="str">
            <v>DI</v>
          </cell>
          <cell r="BI1210">
            <v>2010</v>
          </cell>
          <cell r="BJ1210">
            <v>41597</v>
          </cell>
          <cell r="BK1210">
            <v>41604</v>
          </cell>
          <cell r="BL1210" t="e">
            <v>#N/A</v>
          </cell>
          <cell r="BM1210">
            <v>41618</v>
          </cell>
          <cell r="BN1210" t="e">
            <v>#N/A</v>
          </cell>
          <cell r="BO1210" t="e">
            <v>#N/A</v>
          </cell>
          <cell r="BP1210" t="str">
            <v>-</v>
          </cell>
          <cell r="BQ1210" t="str">
            <v>-</v>
          </cell>
          <cell r="BR1210" t="str">
            <v>n/a</v>
          </cell>
          <cell r="BS1210" t="str">
            <v>-</v>
          </cell>
          <cell r="BT1210" t="str">
            <v>-</v>
          </cell>
          <cell r="BU1210">
            <v>41626</v>
          </cell>
          <cell r="BV1210">
            <v>41626</v>
          </cell>
          <cell r="CB1210" t="str">
            <v>X</v>
          </cell>
          <cell r="CC1210">
            <v>1</v>
          </cell>
        </row>
        <row r="1211">
          <cell r="B1211" t="str">
            <v>A2355068-01</v>
          </cell>
          <cell r="C1211" t="str">
            <v>Applied Energy LLC</v>
          </cell>
          <cell r="D1211" t="str">
            <v>Kennedy</v>
          </cell>
          <cell r="E1211">
            <v>0</v>
          </cell>
          <cell r="F1211" t="str">
            <v>Boles</v>
          </cell>
          <cell r="H1211" t="str">
            <v>Kursten</v>
          </cell>
          <cell r="I1211" t="str">
            <v>122808</v>
          </cell>
          <cell r="J1211" t="str">
            <v>P-1</v>
          </cell>
          <cell r="K1211">
            <v>123819</v>
          </cell>
          <cell r="M1211">
            <v>1</v>
          </cell>
          <cell r="N1211" t="str">
            <v>LMV322Z</v>
          </cell>
          <cell r="O1211">
            <v>43613</v>
          </cell>
          <cell r="P1211" t="str">
            <v>-</v>
          </cell>
          <cell r="Q1211" t="str">
            <v>FLT</v>
          </cell>
          <cell r="R1211" t="str">
            <v>P4</v>
          </cell>
          <cell r="S1211" t="str">
            <v>N</v>
          </cell>
          <cell r="T1211" t="str">
            <v>Y</v>
          </cell>
          <cell r="U1211">
            <v>41590</v>
          </cell>
          <cell r="V1211">
            <v>41591</v>
          </cell>
          <cell r="W1211">
            <v>41617</v>
          </cell>
          <cell r="X1211">
            <v>41617</v>
          </cell>
          <cell r="Y1211">
            <v>41591</v>
          </cell>
          <cell r="Z1211">
            <v>41598</v>
          </cell>
          <cell r="AA1211">
            <v>41598</v>
          </cell>
          <cell r="AB1211">
            <v>41593</v>
          </cell>
          <cell r="AC1211">
            <v>41617</v>
          </cell>
          <cell r="AD1211">
            <v>41617</v>
          </cell>
          <cell r="AE1211">
            <v>41595</v>
          </cell>
          <cell r="AF1211">
            <v>41596</v>
          </cell>
          <cell r="AH1211">
            <v>41587</v>
          </cell>
          <cell r="AI1211" t="str">
            <v>-</v>
          </cell>
          <cell r="AJ1211">
            <v>4</v>
          </cell>
          <cell r="AK1211">
            <v>3.7142857142857144</v>
          </cell>
          <cell r="AL1211">
            <v>41591</v>
          </cell>
          <cell r="AM1211" t="str">
            <v>-</v>
          </cell>
          <cell r="AN1211" t="str">
            <v>-</v>
          </cell>
          <cell r="AO1211">
            <v>41592</v>
          </cell>
          <cell r="AP1211" t="str">
            <v>-</v>
          </cell>
          <cell r="AR1211">
            <v>41600</v>
          </cell>
          <cell r="AS1211">
            <v>41600</v>
          </cell>
          <cell r="AT1211" t="str">
            <v>Parks</v>
          </cell>
          <cell r="AU1211" t="str">
            <v>-</v>
          </cell>
          <cell r="AV1211">
            <v>41603</v>
          </cell>
          <cell r="AW1211" t="str">
            <v>-</v>
          </cell>
          <cell r="AX1211">
            <v>41603</v>
          </cell>
          <cell r="AY1211">
            <v>41631</v>
          </cell>
          <cell r="AZ1211">
            <v>40</v>
          </cell>
          <cell r="BA1211">
            <v>9</v>
          </cell>
          <cell r="BB1211" t="str">
            <v>Late</v>
          </cell>
          <cell r="BC1211" t="str">
            <v/>
          </cell>
          <cell r="BD1211" t="str">
            <v>FCA</v>
          </cell>
          <cell r="BE1211" t="str">
            <v>Arvada</v>
          </cell>
          <cell r="BF1211" t="str">
            <v>USA</v>
          </cell>
          <cell r="BH1211" t="str">
            <v>DI</v>
          </cell>
          <cell r="BI1211">
            <v>2010</v>
          </cell>
          <cell r="BJ1211">
            <v>41598</v>
          </cell>
          <cell r="BK1211">
            <v>41605</v>
          </cell>
          <cell r="BL1211">
            <v>41595</v>
          </cell>
          <cell r="BM1211">
            <v>41619</v>
          </cell>
          <cell r="BN1211">
            <v>41631</v>
          </cell>
          <cell r="BO1211">
            <v>41638</v>
          </cell>
          <cell r="BP1211" t="str">
            <v>-</v>
          </cell>
          <cell r="BQ1211" t="str">
            <v>-</v>
          </cell>
          <cell r="BR1211" t="str">
            <v>-</v>
          </cell>
          <cell r="BS1211" t="str">
            <v>-</v>
          </cell>
          <cell r="BT1211" t="str">
            <v>-</v>
          </cell>
          <cell r="BU1211">
            <v>41645</v>
          </cell>
          <cell r="BV1211">
            <v>41645</v>
          </cell>
          <cell r="CB1211" t="str">
            <v>X</v>
          </cell>
          <cell r="CC1211">
            <v>1</v>
          </cell>
        </row>
        <row r="1212">
          <cell r="B1212" t="str">
            <v>2355004(85116774-CONV2013)</v>
          </cell>
          <cell r="C1212" t="str">
            <v>IPEC</v>
          </cell>
          <cell r="D1212" t="str">
            <v>Kennedy</v>
          </cell>
          <cell r="E1212">
            <v>0</v>
          </cell>
          <cell r="H1212" t="str">
            <v>Kursten</v>
          </cell>
          <cell r="I1212" t="str">
            <v>5489</v>
          </cell>
          <cell r="J1212" t="str">
            <v>PR-1554</v>
          </cell>
          <cell r="K1212" t="str">
            <v>123152-1</v>
          </cell>
          <cell r="M1212">
            <v>1</v>
          </cell>
          <cell r="N1212" t="str">
            <v>CONV SPARES</v>
          </cell>
          <cell r="O1212">
            <v>14755</v>
          </cell>
          <cell r="P1212" t="str">
            <v>-</v>
          </cell>
          <cell r="Q1212" t="str">
            <v>FLT</v>
          </cell>
          <cell r="R1212" t="str">
            <v>CONV SPARES</v>
          </cell>
          <cell r="S1212" t="str">
            <v>N</v>
          </cell>
          <cell r="T1212" t="str">
            <v>N</v>
          </cell>
          <cell r="U1212">
            <v>41590</v>
          </cell>
          <cell r="V1212">
            <v>41591</v>
          </cell>
          <cell r="W1212">
            <v>41621</v>
          </cell>
          <cell r="X1212">
            <v>41621</v>
          </cell>
          <cell r="Y1212">
            <v>41591</v>
          </cell>
          <cell r="Z1212">
            <v>41598</v>
          </cell>
          <cell r="AA1212">
            <v>41598</v>
          </cell>
          <cell r="AB1212" t="e">
            <v>#N/A</v>
          </cell>
          <cell r="AC1212" t="e">
            <v>#N/A</v>
          </cell>
          <cell r="AD1212" t="e">
            <v>#N/A</v>
          </cell>
          <cell r="AE1212" t="e">
            <v>#N/A</v>
          </cell>
          <cell r="AF1212">
            <v>41598</v>
          </cell>
          <cell r="AH1212">
            <v>41591</v>
          </cell>
          <cell r="AI1212" t="str">
            <v>-</v>
          </cell>
          <cell r="AJ1212">
            <v>6</v>
          </cell>
          <cell r="AK1212">
            <v>4.2857142857142856</v>
          </cell>
          <cell r="AL1212">
            <v>41591</v>
          </cell>
          <cell r="AM1212" t="str">
            <v>-</v>
          </cell>
          <cell r="AN1212" t="str">
            <v>-</v>
          </cell>
          <cell r="AO1212" t="str">
            <v>-</v>
          </cell>
          <cell r="AP1212" t="str">
            <v>-</v>
          </cell>
          <cell r="AR1212" t="str">
            <v>-</v>
          </cell>
          <cell r="AS1212" t="str">
            <v>-</v>
          </cell>
          <cell r="AT1212" t="str">
            <v>-</v>
          </cell>
          <cell r="AU1212" t="str">
            <v>-</v>
          </cell>
          <cell r="AV1212">
            <v>41592</v>
          </cell>
          <cell r="AW1212" t="str">
            <v>-</v>
          </cell>
          <cell r="AY1212">
            <v>41613</v>
          </cell>
          <cell r="AZ1212">
            <v>22</v>
          </cell>
          <cell r="BA1212">
            <v>2</v>
          </cell>
          <cell r="BB1212" t="str">
            <v>On-Time/Early</v>
          </cell>
          <cell r="BC1212" t="str">
            <v/>
          </cell>
          <cell r="BD1212" t="str">
            <v>FCA</v>
          </cell>
          <cell r="BE1212" t="str">
            <v>Arvada</v>
          </cell>
          <cell r="BF1212" t="str">
            <v>USA</v>
          </cell>
          <cell r="BH1212" t="str">
            <v>DI</v>
          </cell>
          <cell r="BI1212">
            <v>2010</v>
          </cell>
          <cell r="BJ1212">
            <v>41598</v>
          </cell>
          <cell r="BK1212">
            <v>41605</v>
          </cell>
          <cell r="BL1212" t="e">
            <v>#N/A</v>
          </cell>
          <cell r="BM1212">
            <v>41619</v>
          </cell>
          <cell r="BN1212" t="e">
            <v>#N/A</v>
          </cell>
          <cell r="BO1212" t="e">
            <v>#N/A</v>
          </cell>
          <cell r="BP1212" t="str">
            <v>-</v>
          </cell>
          <cell r="BQ1212" t="str">
            <v>-</v>
          </cell>
          <cell r="BR1212" t="str">
            <v>n/a</v>
          </cell>
          <cell r="BS1212" t="str">
            <v>-</v>
          </cell>
          <cell r="BT1212" t="str">
            <v>-</v>
          </cell>
          <cell r="BU1212">
            <v>41617</v>
          </cell>
          <cell r="BV1212">
            <v>41617</v>
          </cell>
          <cell r="CB1212" t="str">
            <v>X</v>
          </cell>
          <cell r="CC1212">
            <v>1</v>
          </cell>
        </row>
        <row r="1213">
          <cell r="B1213" t="str">
            <v>C2299736-01-04</v>
          </cell>
          <cell r="C1213" t="str">
            <v>Shenhua Logistics/Shenhua Coal Yulin</v>
          </cell>
          <cell r="D1213" t="str">
            <v>Gonzales</v>
          </cell>
          <cell r="E1213">
            <v>0</v>
          </cell>
          <cell r="F1213" t="str">
            <v>Parsell</v>
          </cell>
          <cell r="G1213" t="str">
            <v>Kanous</v>
          </cell>
          <cell r="H1213" t="str">
            <v>Christina</v>
          </cell>
          <cell r="I1213" t="str">
            <v>SHWZGWDL130100</v>
          </cell>
          <cell r="J1213" t="str">
            <v>C-201A/B and C-251A/B</v>
          </cell>
          <cell r="K1213" t="str">
            <v>SC12263</v>
          </cell>
          <cell r="L1213" t="str">
            <v>Fox</v>
          </cell>
          <cell r="M1213">
            <v>4</v>
          </cell>
          <cell r="N1213" t="str">
            <v>LMC347</v>
          </cell>
          <cell r="O1213">
            <v>3569210</v>
          </cell>
          <cell r="P1213" t="str">
            <v>-</v>
          </cell>
          <cell r="Q1213" t="str">
            <v>MCPX</v>
          </cell>
          <cell r="R1213" t="str">
            <v>CE</v>
          </cell>
          <cell r="S1213" t="str">
            <v>Y</v>
          </cell>
          <cell r="T1213" t="str">
            <v>N</v>
          </cell>
          <cell r="U1213">
            <v>41453</v>
          </cell>
          <cell r="V1213">
            <v>41453</v>
          </cell>
          <cell r="W1213">
            <v>41722</v>
          </cell>
          <cell r="X1213">
            <v>41712</v>
          </cell>
          <cell r="Y1213">
            <v>41453</v>
          </cell>
          <cell r="Z1213">
            <v>41460</v>
          </cell>
          <cell r="AA1213">
            <v>41460</v>
          </cell>
          <cell r="AB1213">
            <v>41467</v>
          </cell>
          <cell r="AC1213">
            <v>41607</v>
          </cell>
          <cell r="AD1213">
            <v>41621</v>
          </cell>
          <cell r="AE1213">
            <v>41593</v>
          </cell>
          <cell r="AF1213">
            <v>41603</v>
          </cell>
          <cell r="AH1213">
            <v>41528</v>
          </cell>
          <cell r="AI1213" t="str">
            <v>-</v>
          </cell>
          <cell r="AJ1213">
            <v>107</v>
          </cell>
          <cell r="AK1213">
            <v>15</v>
          </cell>
          <cell r="AL1213">
            <v>41453</v>
          </cell>
          <cell r="AM1213">
            <v>41495</v>
          </cell>
          <cell r="AN1213" t="str">
            <v>-</v>
          </cell>
          <cell r="AO1213">
            <v>41494</v>
          </cell>
          <cell r="AP1213">
            <v>41564</v>
          </cell>
          <cell r="AQ1213">
            <v>41624</v>
          </cell>
          <cell r="AR1213">
            <v>41626</v>
          </cell>
          <cell r="AS1213">
            <v>41628</v>
          </cell>
          <cell r="AT1213" t="str">
            <v>Peters</v>
          </cell>
          <cell r="AU1213" t="str">
            <v>Rossmiller</v>
          </cell>
          <cell r="AV1213">
            <v>41642</v>
          </cell>
          <cell r="AW1213" t="str">
            <v>-</v>
          </cell>
          <cell r="AX1213">
            <v>41655</v>
          </cell>
          <cell r="AY1213">
            <v>41725</v>
          </cell>
          <cell r="AZ1213">
            <v>272</v>
          </cell>
          <cell r="BA1213">
            <v>136</v>
          </cell>
          <cell r="BB1213" t="str">
            <v>Late</v>
          </cell>
          <cell r="BC1213" t="str">
            <v>Late</v>
          </cell>
          <cell r="BD1213" t="str">
            <v>CFR</v>
          </cell>
          <cell r="BE1213" t="str">
            <v>Long Beach</v>
          </cell>
          <cell r="BF1213" t="str">
            <v>China</v>
          </cell>
          <cell r="BH1213" t="str">
            <v>OD</v>
          </cell>
          <cell r="BI1213">
            <v>2010</v>
          </cell>
          <cell r="BJ1213">
            <v>41460</v>
          </cell>
          <cell r="BK1213">
            <v>41467</v>
          </cell>
          <cell r="BL1213">
            <v>41479</v>
          </cell>
          <cell r="BM1213">
            <v>41481</v>
          </cell>
          <cell r="BN1213">
            <v>41740</v>
          </cell>
          <cell r="BO1213">
            <v>41747</v>
          </cell>
          <cell r="BP1213">
            <v>41460</v>
          </cell>
          <cell r="BQ1213">
            <v>41521</v>
          </cell>
          <cell r="BR1213">
            <v>41486</v>
          </cell>
          <cell r="BS1213">
            <v>41550</v>
          </cell>
          <cell r="BT1213" t="str">
            <v>X</v>
          </cell>
          <cell r="BU1213">
            <v>56</v>
          </cell>
          <cell r="BV1213">
            <v>49</v>
          </cell>
          <cell r="CA1213">
            <v>41572</v>
          </cell>
          <cell r="CC1213">
            <v>0.7</v>
          </cell>
        </row>
        <row r="1214">
          <cell r="B1214" t="str">
            <v>A2250361-01-03</v>
          </cell>
          <cell r="C1214" t="str">
            <v>OPTC/CTCI</v>
          </cell>
          <cell r="D1214" t="str">
            <v>Nelson</v>
          </cell>
          <cell r="E1214">
            <v>0</v>
          </cell>
          <cell r="F1214" t="str">
            <v>Joyce</v>
          </cell>
          <cell r="G1214" t="str">
            <v>Gibson</v>
          </cell>
          <cell r="H1214" t="str">
            <v>Heidi</v>
          </cell>
          <cell r="I1214" t="str">
            <v>0010025266</v>
          </cell>
          <cell r="J1214" t="str">
            <v>G3-1816 A/B/C</v>
          </cell>
          <cell r="M1214">
            <v>3</v>
          </cell>
          <cell r="N1214" t="str">
            <v>BMP341</v>
          </cell>
          <cell r="O1214">
            <v>534381</v>
          </cell>
          <cell r="P1214" t="str">
            <v>PP/LC</v>
          </cell>
          <cell r="Q1214" t="str">
            <v>MCPX</v>
          </cell>
          <cell r="R1214" t="str">
            <v>PD</v>
          </cell>
          <cell r="S1214" t="str">
            <v>N</v>
          </cell>
          <cell r="T1214" t="str">
            <v>N</v>
          </cell>
          <cell r="U1214">
            <v>41325</v>
          </cell>
          <cell r="V1214">
            <v>41331</v>
          </cell>
          <cell r="W1214">
            <v>41670</v>
          </cell>
          <cell r="X1214">
            <v>41712</v>
          </cell>
          <cell r="Y1214">
            <v>41326</v>
          </cell>
          <cell r="Z1214">
            <v>41338</v>
          </cell>
          <cell r="AA1214">
            <v>41338</v>
          </cell>
          <cell r="AB1214">
            <v>41338</v>
          </cell>
          <cell r="AC1214">
            <v>41443</v>
          </cell>
          <cell r="AD1214">
            <v>41498</v>
          </cell>
          <cell r="AE1214">
            <v>41599</v>
          </cell>
          <cell r="AF1214">
            <v>41603</v>
          </cell>
          <cell r="AH1214">
            <v>41682</v>
          </cell>
          <cell r="AI1214" t="str">
            <v>-</v>
          </cell>
          <cell r="AJ1214">
            <v>195</v>
          </cell>
          <cell r="AK1214">
            <v>54.428571428571431</v>
          </cell>
          <cell r="AL1214">
            <v>41326</v>
          </cell>
          <cell r="AM1214">
            <v>41348</v>
          </cell>
          <cell r="AN1214" t="str">
            <v>-</v>
          </cell>
          <cell r="AO1214" t="str">
            <v>-</v>
          </cell>
          <cell r="AP1214">
            <v>41331</v>
          </cell>
          <cell r="AQ1214">
            <v>0</v>
          </cell>
          <cell r="AR1214">
            <v>41597</v>
          </cell>
          <cell r="AS1214">
            <v>41604</v>
          </cell>
          <cell r="AT1214" t="str">
            <v>Parks</v>
          </cell>
          <cell r="AU1214" t="str">
            <v>Darcy</v>
          </cell>
          <cell r="AV1214">
            <v>41613</v>
          </cell>
          <cell r="AW1214" t="str">
            <v>-</v>
          </cell>
          <cell r="AX1214">
            <v>41626</v>
          </cell>
          <cell r="AY1214">
            <v>41722</v>
          </cell>
          <cell r="AZ1214">
            <v>391</v>
          </cell>
          <cell r="BA1214">
            <v>203</v>
          </cell>
          <cell r="BB1214" t="str">
            <v>Late</v>
          </cell>
          <cell r="BC1214" t="str">
            <v/>
          </cell>
          <cell r="BJ1214">
            <v>41338</v>
          </cell>
          <cell r="BK1214">
            <v>41345</v>
          </cell>
          <cell r="BL1214">
            <v>41350</v>
          </cell>
          <cell r="BM1214">
            <v>41359</v>
          </cell>
          <cell r="BN1214">
            <v>41726</v>
          </cell>
          <cell r="BO1214">
            <v>41733</v>
          </cell>
          <cell r="BP1214">
            <v>41456</v>
          </cell>
          <cell r="BQ1214">
            <v>41456</v>
          </cell>
          <cell r="BR1214">
            <v>41471</v>
          </cell>
          <cell r="BS1214">
            <v>41471</v>
          </cell>
          <cell r="BT1214">
            <v>41718</v>
          </cell>
          <cell r="BU1214">
            <v>70</v>
          </cell>
          <cell r="BV1214">
            <v>63</v>
          </cell>
          <cell r="CA1214">
            <v>41696</v>
          </cell>
          <cell r="CB1214">
            <v>0</v>
          </cell>
          <cell r="CC1214">
            <v>0.05</v>
          </cell>
          <cell r="CD1214" t="str">
            <v>Working on final documents for Final Approval &amp; Final Data started</v>
          </cell>
        </row>
        <row r="1215">
          <cell r="B1215" t="str">
            <v>A2250361-04-05</v>
          </cell>
          <cell r="C1215" t="str">
            <v>OPTC/CTCI</v>
          </cell>
          <cell r="D1215" t="str">
            <v>Nelson</v>
          </cell>
          <cell r="E1215">
            <v>0</v>
          </cell>
          <cell r="F1215" t="str">
            <v>Joyce</v>
          </cell>
          <cell r="G1215" t="str">
            <v>Gibson</v>
          </cell>
          <cell r="H1215" t="str">
            <v>Heidi</v>
          </cell>
          <cell r="I1215" t="str">
            <v>0010025266</v>
          </cell>
          <cell r="J1215" t="str">
            <v>G3-1606 A/B</v>
          </cell>
          <cell r="M1215">
            <v>2</v>
          </cell>
          <cell r="N1215" t="str">
            <v>LMV311</v>
          </cell>
          <cell r="O1215">
            <v>165619</v>
          </cell>
          <cell r="P1215" t="str">
            <v>PP/LC</v>
          </cell>
          <cell r="Q1215" t="str">
            <v>MCPX</v>
          </cell>
          <cell r="R1215" t="str">
            <v>PD</v>
          </cell>
          <cell r="S1215" t="str">
            <v>N</v>
          </cell>
          <cell r="T1215" t="str">
            <v>N</v>
          </cell>
          <cell r="U1215">
            <v>41325</v>
          </cell>
          <cell r="V1215">
            <v>41331</v>
          </cell>
          <cell r="W1215">
            <v>41670</v>
          </cell>
          <cell r="X1215">
            <v>41712</v>
          </cell>
          <cell r="Y1215">
            <v>41326</v>
          </cell>
          <cell r="Z1215">
            <v>41338</v>
          </cell>
          <cell r="AA1215">
            <v>41338</v>
          </cell>
          <cell r="AB1215">
            <v>41338</v>
          </cell>
          <cell r="AC1215">
            <v>41443</v>
          </cell>
          <cell r="AD1215">
            <v>41498</v>
          </cell>
          <cell r="AE1215">
            <v>41599</v>
          </cell>
          <cell r="AF1215">
            <v>41603</v>
          </cell>
          <cell r="AH1215">
            <v>41682</v>
          </cell>
          <cell r="AI1215" t="str">
            <v>-</v>
          </cell>
          <cell r="AJ1215">
            <v>195</v>
          </cell>
          <cell r="AK1215">
            <v>54.428571428571431</v>
          </cell>
          <cell r="AL1215">
            <v>41326</v>
          </cell>
          <cell r="AM1215">
            <v>41348</v>
          </cell>
          <cell r="AN1215">
            <v>0</v>
          </cell>
          <cell r="AP1215">
            <v>41334</v>
          </cell>
          <cell r="AQ1215">
            <v>0</v>
          </cell>
          <cell r="AR1215">
            <v>41597</v>
          </cell>
          <cell r="AS1215">
            <v>41604</v>
          </cell>
          <cell r="AT1215" t="str">
            <v>Parks</v>
          </cell>
          <cell r="AU1215" t="str">
            <v>Darcy</v>
          </cell>
          <cell r="AV1215">
            <v>41615</v>
          </cell>
          <cell r="AX1215">
            <v>41628</v>
          </cell>
          <cell r="AY1215">
            <v>41722</v>
          </cell>
          <cell r="AZ1215">
            <v>391</v>
          </cell>
          <cell r="BA1215">
            <v>204</v>
          </cell>
          <cell r="BB1215" t="str">
            <v>Late</v>
          </cell>
          <cell r="BC1215" t="str">
            <v/>
          </cell>
          <cell r="BJ1215">
            <v>41338</v>
          </cell>
          <cell r="BK1215">
            <v>41345</v>
          </cell>
          <cell r="BL1215">
            <v>41350</v>
          </cell>
          <cell r="BM1215">
            <v>41359</v>
          </cell>
          <cell r="BN1215">
            <v>41726</v>
          </cell>
          <cell r="BO1215">
            <v>41733</v>
          </cell>
          <cell r="BP1215">
            <v>41456</v>
          </cell>
          <cell r="BQ1215">
            <v>41456</v>
          </cell>
          <cell r="BR1215">
            <v>41471</v>
          </cell>
          <cell r="BS1215">
            <v>41471</v>
          </cell>
          <cell r="BT1215">
            <v>41718</v>
          </cell>
          <cell r="BU1215">
            <v>70</v>
          </cell>
          <cell r="BV1215">
            <v>63</v>
          </cell>
          <cell r="CA1215">
            <v>41696</v>
          </cell>
          <cell r="CB1215">
            <v>0</v>
          </cell>
          <cell r="CC1215">
            <v>0.05</v>
          </cell>
          <cell r="CD1215" t="str">
            <v>Working on final documents for Final Approval &amp; Final Data started</v>
          </cell>
        </row>
        <row r="1216">
          <cell r="B1216" t="str">
            <v>C2324100-01</v>
          </cell>
          <cell r="C1216" t="str">
            <v>Beijing Transpacific Botong/ Shandong Wonfull Petrochemical</v>
          </cell>
          <cell r="D1216" t="str">
            <v>Mckechnie</v>
          </cell>
          <cell r="E1216">
            <v>0</v>
          </cell>
          <cell r="F1216" t="str">
            <v>Reichert</v>
          </cell>
          <cell r="H1216" t="str">
            <v>Michelle</v>
          </cell>
          <cell r="I1216" t="str">
            <v>WonfullSD2013</v>
          </cell>
          <cell r="J1216" t="str">
            <v>2211-C-2301</v>
          </cell>
          <cell r="K1216" t="str">
            <v>SC13115</v>
          </cell>
          <cell r="M1216">
            <v>1</v>
          </cell>
          <cell r="N1216" t="str">
            <v>LMC311P</v>
          </cell>
          <cell r="O1216">
            <v>291400</v>
          </cell>
          <cell r="P1216" t="str">
            <v>PP/LC</v>
          </cell>
          <cell r="Q1216" t="str">
            <v>MCPX</v>
          </cell>
          <cell r="R1216" t="str">
            <v>CC</v>
          </cell>
          <cell r="S1216" t="str">
            <v>Y</v>
          </cell>
          <cell r="T1216" t="str">
            <v>N</v>
          </cell>
          <cell r="U1216">
            <v>41513</v>
          </cell>
          <cell r="V1216">
            <v>41514</v>
          </cell>
          <cell r="W1216">
            <v>41705</v>
          </cell>
          <cell r="X1216">
            <v>41705</v>
          </cell>
          <cell r="Y1216">
            <v>41513</v>
          </cell>
          <cell r="Z1216">
            <v>41521</v>
          </cell>
          <cell r="AA1216">
            <v>37868</v>
          </cell>
          <cell r="AB1216">
            <v>41528</v>
          </cell>
          <cell r="AC1216">
            <v>41590</v>
          </cell>
          <cell r="AD1216">
            <v>41605</v>
          </cell>
          <cell r="AE1216">
            <v>41586</v>
          </cell>
          <cell r="AF1216">
            <v>41607</v>
          </cell>
          <cell r="AG1216">
            <v>41596</v>
          </cell>
          <cell r="AH1216">
            <v>41675</v>
          </cell>
          <cell r="AI1216" t="str">
            <v>-</v>
          </cell>
          <cell r="AJ1216">
            <v>68</v>
          </cell>
          <cell r="AK1216">
            <v>27.285714285714285</v>
          </cell>
          <cell r="AL1216">
            <v>41513</v>
          </cell>
          <cell r="AM1216">
            <v>41533</v>
          </cell>
          <cell r="AN1216" t="str">
            <v>-</v>
          </cell>
          <cell r="AO1216">
            <v>41529</v>
          </cell>
          <cell r="AP1216">
            <v>41535</v>
          </cell>
          <cell r="AQ1216">
            <v>41563</v>
          </cell>
          <cell r="AR1216">
            <v>41564</v>
          </cell>
          <cell r="AS1216">
            <v>41603</v>
          </cell>
          <cell r="AT1216" t="str">
            <v>Kanous</v>
          </cell>
          <cell r="AU1216" t="str">
            <v>Rossmiller</v>
          </cell>
          <cell r="AV1216">
            <v>41605</v>
          </cell>
          <cell r="AW1216" t="str">
            <v>-</v>
          </cell>
          <cell r="AX1216">
            <v>41612</v>
          </cell>
          <cell r="AY1216">
            <v>41722</v>
          </cell>
          <cell r="AZ1216">
            <v>208</v>
          </cell>
          <cell r="BA1216">
            <v>66</v>
          </cell>
          <cell r="BB1216" t="str">
            <v>On-Time/Early</v>
          </cell>
          <cell r="BC1216" t="str">
            <v>On-Time/Early</v>
          </cell>
          <cell r="BD1216" t="str">
            <v>FOB</v>
          </cell>
          <cell r="BE1216" t="str">
            <v>port</v>
          </cell>
          <cell r="BF1216" t="str">
            <v>China</v>
          </cell>
          <cell r="BH1216" t="str">
            <v>OD</v>
          </cell>
          <cell r="BI1216">
            <v>2010</v>
          </cell>
          <cell r="BJ1216">
            <v>41521</v>
          </cell>
          <cell r="BK1216">
            <v>41528</v>
          </cell>
          <cell r="BL1216">
            <v>41544</v>
          </cell>
          <cell r="BM1216">
            <v>41542</v>
          </cell>
          <cell r="BN1216">
            <v>41719</v>
          </cell>
          <cell r="BO1216">
            <v>41726</v>
          </cell>
          <cell r="BP1216">
            <v>41527</v>
          </cell>
          <cell r="BQ1216">
            <v>41527</v>
          </cell>
          <cell r="BR1216">
            <v>41562</v>
          </cell>
          <cell r="BS1216">
            <v>41547</v>
          </cell>
          <cell r="BT1216">
            <v>0</v>
          </cell>
          <cell r="BU1216">
            <v>77</v>
          </cell>
          <cell r="BV1216">
            <v>70</v>
          </cell>
          <cell r="BZ1216">
            <v>41562</v>
          </cell>
          <cell r="CA1216">
            <v>41571</v>
          </cell>
          <cell r="CC1216" t="str">
            <v>20, 20%</v>
          </cell>
          <cell r="CD1216" t="str">
            <v>42 docs, 8 submitted, 8 approved</v>
          </cell>
        </row>
        <row r="1217">
          <cell r="B1217" t="str">
            <v>C2296109-01</v>
          </cell>
          <cell r="C1217" t="str">
            <v>NPE / PT SURYA ESA PERKASA</v>
          </cell>
          <cell r="D1217" t="str">
            <v>Emily</v>
          </cell>
          <cell r="E1217">
            <v>0</v>
          </cell>
          <cell r="F1217" t="str">
            <v>Parsell</v>
          </cell>
          <cell r="H1217" t="str">
            <v>FLT</v>
          </cell>
          <cell r="I1217" t="str">
            <v>PUR535420</v>
          </cell>
          <cell r="K1217" t="str">
            <v>SC12242</v>
          </cell>
          <cell r="L1217" t="str">
            <v>Mallet</v>
          </cell>
          <cell r="M1217">
            <v>1</v>
          </cell>
          <cell r="N1217" t="str">
            <v>LMC331F</v>
          </cell>
          <cell r="O1217">
            <v>229700.55</v>
          </cell>
          <cell r="P1217" t="str">
            <v>-</v>
          </cell>
          <cell r="Q1217" t="str">
            <v>STD</v>
          </cell>
          <cell r="R1217" t="str">
            <v>CD</v>
          </cell>
          <cell r="S1217" t="str">
            <v>N</v>
          </cell>
          <cell r="T1217" t="str">
            <v>N</v>
          </cell>
          <cell r="U1217">
            <v>41445</v>
          </cell>
          <cell r="V1217">
            <v>41445</v>
          </cell>
          <cell r="W1217">
            <v>41689</v>
          </cell>
          <cell r="X1217">
            <v>41710</v>
          </cell>
          <cell r="Y1217">
            <v>41445</v>
          </cell>
          <cell r="Z1217">
            <v>41452</v>
          </cell>
          <cell r="AA1217" t="str">
            <v>-</v>
          </cell>
          <cell r="AB1217">
            <v>41459</v>
          </cell>
          <cell r="AC1217">
            <v>41577</v>
          </cell>
          <cell r="AD1217">
            <v>41591</v>
          </cell>
          <cell r="AE1217">
            <v>41584</v>
          </cell>
          <cell r="AF1217">
            <v>41610</v>
          </cell>
          <cell r="AG1217">
            <v>41593</v>
          </cell>
          <cell r="AH1217">
            <v>41680</v>
          </cell>
          <cell r="AI1217" t="str">
            <v>-</v>
          </cell>
          <cell r="AJ1217">
            <v>118</v>
          </cell>
          <cell r="AK1217">
            <v>37.857142857142854</v>
          </cell>
          <cell r="AL1217">
            <v>41445</v>
          </cell>
          <cell r="AM1217">
            <v>41463</v>
          </cell>
          <cell r="AN1217" t="str">
            <v>-</v>
          </cell>
          <cell r="AO1217">
            <v>41456</v>
          </cell>
          <cell r="AP1217" t="str">
            <v>-</v>
          </cell>
          <cell r="AR1217">
            <v>41612</v>
          </cell>
          <cell r="AT1217" t="str">
            <v>Peters</v>
          </cell>
          <cell r="AV1217">
            <v>41628</v>
          </cell>
          <cell r="AW1217" t="str">
            <v>-</v>
          </cell>
          <cell r="AX1217">
            <v>41642</v>
          </cell>
          <cell r="AY1217">
            <v>41718</v>
          </cell>
          <cell r="AZ1217">
            <v>273</v>
          </cell>
          <cell r="BA1217">
            <v>132</v>
          </cell>
          <cell r="BB1217" t="str">
            <v>Late</v>
          </cell>
          <cell r="BC1217" t="str">
            <v/>
          </cell>
          <cell r="BD1217" t="str">
            <v>FCA</v>
          </cell>
          <cell r="BE1217" t="str">
            <v>ARVADA</v>
          </cell>
          <cell r="BF1217" t="str">
            <v>INDONESIA</v>
          </cell>
          <cell r="BH1217" t="str">
            <v>DK</v>
          </cell>
          <cell r="BI1217">
            <v>2010</v>
          </cell>
          <cell r="BJ1217">
            <v>41452</v>
          </cell>
          <cell r="BK1217">
            <v>41459</v>
          </cell>
          <cell r="BL1217">
            <v>41475</v>
          </cell>
          <cell r="BM1217">
            <v>41473</v>
          </cell>
          <cell r="BN1217">
            <v>41724</v>
          </cell>
          <cell r="BO1217">
            <v>41731</v>
          </cell>
          <cell r="BP1217">
            <v>41453</v>
          </cell>
          <cell r="BQ1217">
            <v>41485</v>
          </cell>
          <cell r="BR1217">
            <v>41527</v>
          </cell>
          <cell r="BS1217">
            <v>41513</v>
          </cell>
          <cell r="BT1217">
            <v>0</v>
          </cell>
          <cell r="BU1217">
            <v>72</v>
          </cell>
          <cell r="BV1217">
            <v>65</v>
          </cell>
          <cell r="CC1217" t="str">
            <v>14% / 0%</v>
          </cell>
          <cell r="CD1217" t="str">
            <v>27 Docs,  4 submitted, 0 Approved</v>
          </cell>
        </row>
        <row r="1218">
          <cell r="B1218" t="str">
            <v>C2299624-01-02</v>
          </cell>
          <cell r="C1218" t="str">
            <v>Actus/CJ BIO Malaysia</v>
          </cell>
          <cell r="D1218" t="str">
            <v>Thompson</v>
          </cell>
          <cell r="E1218">
            <v>0</v>
          </cell>
          <cell r="F1218" t="str">
            <v>Rossmiller</v>
          </cell>
          <cell r="H1218" t="str">
            <v>Norma</v>
          </cell>
          <cell r="I1218" t="str">
            <v>AP-130626</v>
          </cell>
          <cell r="J1218" t="str">
            <v>C-1</v>
          </cell>
          <cell r="K1218" t="str">
            <v>SC13003</v>
          </cell>
          <cell r="L1218" t="str">
            <v>Whitfield</v>
          </cell>
          <cell r="M1218">
            <v>2</v>
          </cell>
          <cell r="N1218" t="str">
            <v>LMC311P</v>
          </cell>
          <cell r="O1218">
            <v>626587</v>
          </cell>
          <cell r="P1218" t="str">
            <v>PP</v>
          </cell>
          <cell r="Q1218" t="str">
            <v>MCPX</v>
          </cell>
          <cell r="R1218" t="str">
            <v>CC</v>
          </cell>
          <cell r="S1218" t="str">
            <v>Y</v>
          </cell>
          <cell r="T1218" t="str">
            <v>N</v>
          </cell>
          <cell r="U1218">
            <v>41452</v>
          </cell>
          <cell r="V1218">
            <v>41453</v>
          </cell>
          <cell r="W1218">
            <v>41635</v>
          </cell>
          <cell r="X1218">
            <v>41708</v>
          </cell>
          <cell r="Y1218">
            <v>41452</v>
          </cell>
          <cell r="Z1218">
            <v>41460</v>
          </cell>
          <cell r="AA1218">
            <v>41460</v>
          </cell>
          <cell r="AB1218">
            <v>41467</v>
          </cell>
          <cell r="AC1218">
            <v>41520</v>
          </cell>
          <cell r="AD1218">
            <v>41535</v>
          </cell>
          <cell r="AE1218">
            <v>41531</v>
          </cell>
          <cell r="AF1218">
            <v>41613</v>
          </cell>
          <cell r="AH1218">
            <v>41528</v>
          </cell>
          <cell r="AI1218" t="str">
            <v>-</v>
          </cell>
          <cell r="AJ1218">
            <v>115</v>
          </cell>
          <cell r="AK1218">
            <v>15</v>
          </cell>
          <cell r="AL1218">
            <v>41452</v>
          </cell>
          <cell r="AM1218">
            <v>41481</v>
          </cell>
          <cell r="AN1218" t="str">
            <v>-</v>
          </cell>
          <cell r="AO1218">
            <v>41480</v>
          </cell>
          <cell r="AR1218">
            <v>41624</v>
          </cell>
          <cell r="AS1218">
            <v>0</v>
          </cell>
          <cell r="AT1218" t="str">
            <v>Marcikonis</v>
          </cell>
          <cell r="AU1218" t="str">
            <v>Parsell</v>
          </cell>
          <cell r="AV1218">
            <v>41655</v>
          </cell>
          <cell r="AW1218" t="str">
            <v>-</v>
          </cell>
          <cell r="AX1218">
            <v>41660</v>
          </cell>
          <cell r="AY1218">
            <v>41716</v>
          </cell>
          <cell r="AZ1218">
            <v>263</v>
          </cell>
          <cell r="BA1218">
            <v>145</v>
          </cell>
          <cell r="BB1218" t="str">
            <v>Late</v>
          </cell>
          <cell r="BC1218" t="str">
            <v/>
          </cell>
          <cell r="BD1218" t="str">
            <v>FCA</v>
          </cell>
          <cell r="BE1218" t="str">
            <v>Arvada</v>
          </cell>
          <cell r="BF1218" t="str">
            <v>MALAYSIA</v>
          </cell>
          <cell r="BH1218" t="str">
            <v>OC</v>
          </cell>
          <cell r="BI1218">
            <v>2010</v>
          </cell>
          <cell r="BJ1218">
            <v>41460</v>
          </cell>
          <cell r="BK1218">
            <v>41467</v>
          </cell>
          <cell r="BL1218">
            <v>41483</v>
          </cell>
          <cell r="BM1218">
            <v>41481</v>
          </cell>
          <cell r="BN1218">
            <v>41730</v>
          </cell>
          <cell r="BO1218">
            <v>41737</v>
          </cell>
          <cell r="BP1218">
            <v>41499</v>
          </cell>
          <cell r="BQ1218">
            <v>41479</v>
          </cell>
          <cell r="BR1218">
            <v>41526</v>
          </cell>
          <cell r="BS1218" t="str">
            <v>-</v>
          </cell>
          <cell r="BT1218">
            <v>41479</v>
          </cell>
          <cell r="BU1218">
            <v>66</v>
          </cell>
          <cell r="BV1218">
            <v>59</v>
          </cell>
          <cell r="CA1218" t="str">
            <v>-</v>
          </cell>
          <cell r="CC1218">
            <v>0.86</v>
          </cell>
          <cell r="CD1218" t="str">
            <v>35/30/23 (total/submitted/approved)</v>
          </cell>
        </row>
        <row r="1219">
          <cell r="B1219" t="str">
            <v>A2227489-01-02</v>
          </cell>
          <cell r="C1219" t="str">
            <v>Ecopetrol America</v>
          </cell>
          <cell r="D1219" t="str">
            <v>Nelson</v>
          </cell>
          <cell r="E1219">
            <v>0</v>
          </cell>
          <cell r="F1219" t="str">
            <v>Boles</v>
          </cell>
          <cell r="H1219" t="str">
            <v>Shara</v>
          </cell>
          <cell r="I1219" t="str">
            <v>3000242</v>
          </cell>
          <cell r="J1219" t="str">
            <v>P-232C/D</v>
          </cell>
          <cell r="M1219">
            <v>2</v>
          </cell>
          <cell r="N1219" t="str">
            <v>LMV311Z</v>
          </cell>
          <cell r="O1219">
            <v>609652.47999999998</v>
          </cell>
          <cell r="P1219" t="str">
            <v>PP</v>
          </cell>
          <cell r="Q1219" t="str">
            <v>CPX</v>
          </cell>
          <cell r="R1219" t="str">
            <v>PD</v>
          </cell>
          <cell r="S1219" t="str">
            <v>Y</v>
          </cell>
          <cell r="T1219" t="str">
            <v>N</v>
          </cell>
          <cell r="U1219">
            <v>41256</v>
          </cell>
          <cell r="V1219">
            <v>41264</v>
          </cell>
          <cell r="W1219">
            <v>41698</v>
          </cell>
          <cell r="X1219">
            <v>41722</v>
          </cell>
          <cell r="Y1219">
            <v>41262</v>
          </cell>
          <cell r="Z1219">
            <v>41278</v>
          </cell>
          <cell r="AA1219">
            <v>41278</v>
          </cell>
          <cell r="AB1219">
            <v>41271</v>
          </cell>
          <cell r="AC1219">
            <v>41397</v>
          </cell>
          <cell r="AD1219">
            <v>41411</v>
          </cell>
          <cell r="AE1219">
            <v>41418</v>
          </cell>
          <cell r="AF1219">
            <v>41617</v>
          </cell>
          <cell r="AH1219">
            <v>41692</v>
          </cell>
          <cell r="AI1219" t="str">
            <v>-</v>
          </cell>
          <cell r="AJ1219">
            <v>252</v>
          </cell>
          <cell r="AK1219">
            <v>65.428571428571431</v>
          </cell>
          <cell r="AL1219">
            <v>41262</v>
          </cell>
          <cell r="AM1219">
            <v>41296</v>
          </cell>
          <cell r="AN1219">
            <v>41296</v>
          </cell>
          <cell r="AO1219" t="str">
            <v>-</v>
          </cell>
          <cell r="AP1219">
            <v>41396</v>
          </cell>
          <cell r="AQ1219">
            <v>41403</v>
          </cell>
          <cell r="AR1219">
            <v>41541</v>
          </cell>
          <cell r="AT1219" t="str">
            <v>Rae Anne</v>
          </cell>
          <cell r="AV1219">
            <v>41544</v>
          </cell>
          <cell r="AW1219" t="str">
            <v>-</v>
          </cell>
          <cell r="AX1219">
            <v>41582</v>
          </cell>
          <cell r="AY1219">
            <v>41712</v>
          </cell>
          <cell r="AZ1219">
            <v>448</v>
          </cell>
          <cell r="BA1219">
            <v>201</v>
          </cell>
          <cell r="BB1219" t="str">
            <v>On-Time/Early</v>
          </cell>
          <cell r="BC1219" t="str">
            <v>On-Time/Early</v>
          </cell>
          <cell r="BD1219" t="str">
            <v>FCA</v>
          </cell>
          <cell r="BE1219" t="str">
            <v>Houston, TX</v>
          </cell>
          <cell r="BF1219" t="str">
            <v>Columbia</v>
          </cell>
          <cell r="BG1219" t="str">
            <v>EAR99</v>
          </cell>
          <cell r="BH1219" t="str">
            <v>OE</v>
          </cell>
          <cell r="BJ1219">
            <v>41271</v>
          </cell>
          <cell r="BK1219">
            <v>41278</v>
          </cell>
          <cell r="BL1219">
            <v>41283</v>
          </cell>
          <cell r="BM1219">
            <v>41292</v>
          </cell>
          <cell r="BN1219">
            <v>41736</v>
          </cell>
          <cell r="BO1219">
            <v>41743</v>
          </cell>
          <cell r="BP1219" t="str">
            <v>X</v>
          </cell>
          <cell r="BQ1219" t="str">
            <v>X</v>
          </cell>
          <cell r="BR1219">
            <v>41338</v>
          </cell>
          <cell r="BS1219">
            <v>41338</v>
          </cell>
          <cell r="BT1219">
            <v>0</v>
          </cell>
          <cell r="BU1219">
            <v>60</v>
          </cell>
          <cell r="BV1219">
            <v>53</v>
          </cell>
          <cell r="BZ1219">
            <v>0</v>
          </cell>
          <cell r="CA1219">
            <v>0</v>
          </cell>
          <cell r="CC1219">
            <v>0.8</v>
          </cell>
          <cell r="CD1219" t="str">
            <v>still approving docs</v>
          </cell>
        </row>
        <row r="1220">
          <cell r="B1220" t="str">
            <v>C2268208-01</v>
          </cell>
          <cell r="C1220" t="str">
            <v>Flowserve Corp</v>
          </cell>
          <cell r="D1220" t="str">
            <v>Lothe</v>
          </cell>
          <cell r="E1220">
            <v>0</v>
          </cell>
          <cell r="F1220" t="str">
            <v>Igoe</v>
          </cell>
          <cell r="G1220" t="str">
            <v>Cornelius</v>
          </cell>
          <cell r="H1220" t="str">
            <v>Melissa</v>
          </cell>
          <cell r="I1220" t="str">
            <v>622996</v>
          </cell>
          <cell r="J1220">
            <v>1512</v>
          </cell>
          <cell r="K1220" t="str">
            <v>SC12169</v>
          </cell>
          <cell r="M1220">
            <v>1</v>
          </cell>
          <cell r="N1220" t="str">
            <v>LF2240CG</v>
          </cell>
          <cell r="O1220">
            <v>273201</v>
          </cell>
          <cell r="P1220" t="str">
            <v>-</v>
          </cell>
          <cell r="Q1220" t="str">
            <v>CPX</v>
          </cell>
          <cell r="R1220" t="str">
            <v>CC</v>
          </cell>
          <cell r="S1220" t="str">
            <v>N</v>
          </cell>
          <cell r="T1220" t="str">
            <v>N</v>
          </cell>
          <cell r="U1220">
            <v>41368</v>
          </cell>
          <cell r="V1220">
            <v>41375</v>
          </cell>
          <cell r="W1220">
            <v>41694</v>
          </cell>
          <cell r="X1220">
            <v>41694</v>
          </cell>
          <cell r="Y1220">
            <v>41368</v>
          </cell>
          <cell r="Z1220" t="str">
            <v>-</v>
          </cell>
          <cell r="AA1220" t="str">
            <v>-</v>
          </cell>
          <cell r="AB1220">
            <v>41389</v>
          </cell>
          <cell r="AC1220">
            <v>41582</v>
          </cell>
          <cell r="AD1220">
            <v>41596</v>
          </cell>
          <cell r="AE1220" t="str">
            <v>-</v>
          </cell>
          <cell r="AF1220">
            <v>41618</v>
          </cell>
          <cell r="AH1220">
            <v>41664</v>
          </cell>
          <cell r="AI1220" t="str">
            <v>-</v>
          </cell>
          <cell r="AJ1220">
            <v>174</v>
          </cell>
          <cell r="AK1220">
            <v>45.571428571428569</v>
          </cell>
          <cell r="AL1220">
            <v>41369</v>
          </cell>
          <cell r="AM1220" t="str">
            <v>-</v>
          </cell>
          <cell r="AN1220" t="str">
            <v>-</v>
          </cell>
          <cell r="AO1220" t="str">
            <v>-</v>
          </cell>
          <cell r="AP1220" t="str">
            <v>-</v>
          </cell>
          <cell r="AQ1220">
            <v>0</v>
          </cell>
          <cell r="AR1220" t="str">
            <v>-</v>
          </cell>
          <cell r="AS1220" t="str">
            <v>-</v>
          </cell>
          <cell r="AT1220" t="str">
            <v>-</v>
          </cell>
          <cell r="AU1220" t="str">
            <v>-</v>
          </cell>
          <cell r="AV1220">
            <v>41614</v>
          </cell>
          <cell r="AW1220" t="str">
            <v>-</v>
          </cell>
          <cell r="AX1220">
            <v>41618</v>
          </cell>
          <cell r="AY1220">
            <v>41696</v>
          </cell>
          <cell r="AZ1220">
            <v>321</v>
          </cell>
          <cell r="BA1220">
            <v>172</v>
          </cell>
          <cell r="BB1220" t="str">
            <v>On-Time/Early</v>
          </cell>
          <cell r="BC1220" t="str">
            <v/>
          </cell>
          <cell r="BD1220" t="str">
            <v>FOB</v>
          </cell>
          <cell r="BE1220" t="str">
            <v>Port</v>
          </cell>
          <cell r="BF1220" t="str">
            <v>India</v>
          </cell>
          <cell r="BH1220" t="str">
            <v>OD</v>
          </cell>
          <cell r="BJ1220">
            <v>41382</v>
          </cell>
          <cell r="BK1220">
            <v>41389</v>
          </cell>
          <cell r="BL1220">
            <v>41405</v>
          </cell>
          <cell r="BM1220">
            <v>41403</v>
          </cell>
          <cell r="BN1220">
            <v>41708</v>
          </cell>
          <cell r="BO1220">
            <v>41715</v>
          </cell>
          <cell r="BP1220" t="str">
            <v>-</v>
          </cell>
          <cell r="BQ1220" t="str">
            <v>-</v>
          </cell>
          <cell r="BR1220">
            <v>391</v>
          </cell>
          <cell r="BS1220">
            <v>393</v>
          </cell>
          <cell r="BT1220" t="str">
            <v>-</v>
          </cell>
          <cell r="BU1220">
            <v>88</v>
          </cell>
          <cell r="BV1220">
            <v>81</v>
          </cell>
          <cell r="CA1220" t="str">
            <v>-</v>
          </cell>
          <cell r="CC1220">
            <v>0</v>
          </cell>
          <cell r="CD1220" t="str">
            <v>PM to provide GA &amp; ITP if applicable to this order</v>
          </cell>
        </row>
        <row r="1221">
          <cell r="B1221" t="str">
            <v>C2336703-01</v>
          </cell>
          <cell r="C1221" t="str">
            <v xml:space="preserve">EPC </v>
          </cell>
          <cell r="D1221" t="str">
            <v>Wareham</v>
          </cell>
          <cell r="E1221">
            <v>0</v>
          </cell>
          <cell r="F1221" t="str">
            <v>Miller</v>
          </cell>
          <cell r="G1221" t="str">
            <v>-</v>
          </cell>
          <cell r="H1221" t="str">
            <v>Madeleine</v>
          </cell>
          <cell r="I1221" t="str">
            <v>3861106347</v>
          </cell>
          <cell r="J1221" t="str">
            <v>K-101</v>
          </cell>
          <cell r="K1221" t="str">
            <v>SC13352</v>
          </cell>
          <cell r="M1221">
            <v>1</v>
          </cell>
          <cell r="N1221" t="str">
            <v>LMC311P</v>
          </cell>
          <cell r="O1221">
            <v>152867</v>
          </cell>
          <cell r="P1221" t="str">
            <v>PP</v>
          </cell>
          <cell r="Q1221" t="str">
            <v>STD</v>
          </cell>
          <cell r="R1221" t="str">
            <v>CB</v>
          </cell>
          <cell r="S1221" t="str">
            <v>N</v>
          </cell>
          <cell r="T1221" t="str">
            <v>N</v>
          </cell>
          <cell r="U1221">
            <v>41544</v>
          </cell>
          <cell r="V1221">
            <v>41547</v>
          </cell>
          <cell r="W1221">
            <v>41686</v>
          </cell>
          <cell r="X1221">
            <v>41686</v>
          </cell>
          <cell r="Y1221">
            <v>41544</v>
          </cell>
          <cell r="Z1221">
            <v>41554</v>
          </cell>
          <cell r="AA1221">
            <v>41554</v>
          </cell>
          <cell r="AB1221">
            <v>41561</v>
          </cell>
          <cell r="AC1221">
            <v>41574</v>
          </cell>
          <cell r="AD1221">
            <v>41588</v>
          </cell>
          <cell r="AE1221">
            <v>41615</v>
          </cell>
          <cell r="AF1221">
            <v>41619</v>
          </cell>
          <cell r="AH1221">
            <v>41656</v>
          </cell>
          <cell r="AI1221" t="str">
            <v>-</v>
          </cell>
          <cell r="AJ1221">
            <v>53</v>
          </cell>
          <cell r="AK1221">
            <v>19.857142857142858</v>
          </cell>
          <cell r="AL1221">
            <v>41544</v>
          </cell>
          <cell r="AM1221">
            <v>41589</v>
          </cell>
          <cell r="AN1221">
            <v>41589</v>
          </cell>
          <cell r="AO1221">
            <v>41589</v>
          </cell>
          <cell r="AP1221">
            <v>41589</v>
          </cell>
          <cell r="AQ1221">
            <v>41591</v>
          </cell>
          <cell r="AR1221">
            <v>41613</v>
          </cell>
          <cell r="AS1221">
            <v>41619</v>
          </cell>
          <cell r="AT1221" t="str">
            <v>Jones</v>
          </cell>
          <cell r="AU1221" t="str">
            <v>Jones</v>
          </cell>
          <cell r="AV1221">
            <v>41619</v>
          </cell>
          <cell r="AW1221" t="str">
            <v>-</v>
          </cell>
          <cell r="AX1221">
            <v>41620</v>
          </cell>
          <cell r="AY1221">
            <v>41670</v>
          </cell>
          <cell r="AZ1221">
            <v>123</v>
          </cell>
          <cell r="BA1221">
            <v>53</v>
          </cell>
          <cell r="BB1221" t="str">
            <v>On-Time/Early</v>
          </cell>
          <cell r="BC1221" t="str">
            <v>Late</v>
          </cell>
          <cell r="BD1221" t="str">
            <v>FCA</v>
          </cell>
          <cell r="BE1221" t="str">
            <v>ARVADA</v>
          </cell>
          <cell r="BF1221" t="str">
            <v>USA</v>
          </cell>
          <cell r="BH1221" t="str">
            <v>DI</v>
          </cell>
          <cell r="BI1221">
            <v>2010</v>
          </cell>
          <cell r="BJ1221">
            <v>41554</v>
          </cell>
          <cell r="BK1221">
            <v>41561</v>
          </cell>
          <cell r="BL1221">
            <v>41577</v>
          </cell>
          <cell r="BM1221">
            <v>41575</v>
          </cell>
          <cell r="BN1221">
            <v>41700</v>
          </cell>
          <cell r="BO1221">
            <v>41707</v>
          </cell>
          <cell r="BP1221" t="str">
            <v>-</v>
          </cell>
          <cell r="BQ1221" t="str">
            <v>-</v>
          </cell>
          <cell r="BR1221">
            <v>41619</v>
          </cell>
          <cell r="BS1221" t="str">
            <v>-</v>
          </cell>
          <cell r="BT1221" t="str">
            <v>-</v>
          </cell>
          <cell r="BU1221" t="str">
            <v>-</v>
          </cell>
          <cell r="BV1221" t="str">
            <v>-</v>
          </cell>
          <cell r="BZ1221">
            <v>0</v>
          </cell>
          <cell r="CA1221">
            <v>0</v>
          </cell>
          <cell r="CB1221" t="str">
            <v>X</v>
          </cell>
          <cell r="CC1221">
            <v>0.85</v>
          </cell>
          <cell r="CD1221" t="str">
            <v>PM Review, Inspection 1/20</v>
          </cell>
        </row>
        <row r="1222">
          <cell r="B1222" t="str">
            <v>A2328749-01</v>
          </cell>
          <cell r="C1222" t="str">
            <v>NCRA</v>
          </cell>
          <cell r="D1222" t="str">
            <v>Kennedy</v>
          </cell>
          <cell r="E1222">
            <v>0</v>
          </cell>
          <cell r="F1222" t="str">
            <v>Miller</v>
          </cell>
          <cell r="G1222" t="str">
            <v>-</v>
          </cell>
          <cell r="H1222" t="str">
            <v>Kursten</v>
          </cell>
          <cell r="I1222" t="str">
            <v>114396-000 OP</v>
          </cell>
          <cell r="J1222" t="str">
            <v>PA-1721</v>
          </cell>
          <cell r="K1222" t="str">
            <v>SQ#121411</v>
          </cell>
          <cell r="M1222">
            <v>1</v>
          </cell>
          <cell r="N1222" t="str">
            <v>LMV311</v>
          </cell>
          <cell r="O1222">
            <v>97516</v>
          </cell>
          <cell r="P1222" t="str">
            <v>-</v>
          </cell>
          <cell r="Q1222" t="str">
            <v>STD</v>
          </cell>
          <cell r="R1222" t="str">
            <v>PB</v>
          </cell>
          <cell r="S1222" t="str">
            <v>N</v>
          </cell>
          <cell r="T1222" t="str">
            <v>N</v>
          </cell>
          <cell r="U1222">
            <v>41523</v>
          </cell>
          <cell r="V1222">
            <v>41523</v>
          </cell>
          <cell r="W1222">
            <v>41680</v>
          </cell>
          <cell r="X1222">
            <v>41680</v>
          </cell>
          <cell r="Y1222">
            <v>41523</v>
          </cell>
          <cell r="Z1222">
            <v>41530</v>
          </cell>
          <cell r="AA1222">
            <v>41530</v>
          </cell>
          <cell r="AB1222">
            <v>41530</v>
          </cell>
          <cell r="AC1222">
            <v>41568</v>
          </cell>
          <cell r="AD1222">
            <v>41582</v>
          </cell>
          <cell r="AE1222">
            <v>41618</v>
          </cell>
          <cell r="AF1222">
            <v>41621</v>
          </cell>
          <cell r="AH1222">
            <v>41650</v>
          </cell>
          <cell r="AI1222" t="str">
            <v>-</v>
          </cell>
          <cell r="AJ1222">
            <v>71</v>
          </cell>
          <cell r="AK1222">
            <v>22.428571428571427</v>
          </cell>
          <cell r="AL1222">
            <v>41523</v>
          </cell>
          <cell r="AM1222">
            <v>41527</v>
          </cell>
          <cell r="AN1222" t="str">
            <v>-</v>
          </cell>
          <cell r="AO1222">
            <v>41534</v>
          </cell>
          <cell r="AP1222">
            <v>41527</v>
          </cell>
          <cell r="AQ1222">
            <v>41541</v>
          </cell>
          <cell r="AR1222">
            <v>41541</v>
          </cell>
          <cell r="AS1222">
            <v>41544</v>
          </cell>
          <cell r="AT1222" t="str">
            <v>Kampman</v>
          </cell>
          <cell r="AU1222" t="str">
            <v>Kampman</v>
          </cell>
          <cell r="AV1222">
            <v>41544</v>
          </cell>
          <cell r="AX1222">
            <v>41548</v>
          </cell>
          <cell r="AY1222">
            <v>41666</v>
          </cell>
          <cell r="AZ1222">
            <v>143</v>
          </cell>
          <cell r="BA1222">
            <v>16</v>
          </cell>
          <cell r="BB1222" t="str">
            <v>On-Time/Early</v>
          </cell>
          <cell r="BC1222" t="str">
            <v>On-Time/Early</v>
          </cell>
          <cell r="BD1222" t="str">
            <v>FCA</v>
          </cell>
          <cell r="BE1222" t="str">
            <v>Jobsite-Kansas</v>
          </cell>
          <cell r="BF1222" t="str">
            <v>USA</v>
          </cell>
          <cell r="BH1222" t="str">
            <v>DJ</v>
          </cell>
          <cell r="BI1222">
            <v>2010</v>
          </cell>
          <cell r="BJ1222">
            <v>41530</v>
          </cell>
          <cell r="BK1222">
            <v>41537</v>
          </cell>
          <cell r="BL1222">
            <v>41539</v>
          </cell>
          <cell r="BM1222">
            <v>41551</v>
          </cell>
          <cell r="BN1222">
            <v>41694</v>
          </cell>
          <cell r="BO1222">
            <v>41701</v>
          </cell>
          <cell r="BP1222" t="str">
            <v>-</v>
          </cell>
          <cell r="BQ1222" t="str">
            <v>-</v>
          </cell>
          <cell r="BR1222">
            <v>41547</v>
          </cell>
          <cell r="BS1222" t="str">
            <v>-</v>
          </cell>
          <cell r="BT1222" t="str">
            <v>-</v>
          </cell>
          <cell r="BU1222" t="str">
            <v>-</v>
          </cell>
          <cell r="BV1222" t="str">
            <v>-</v>
          </cell>
          <cell r="BZ1222">
            <v>0</v>
          </cell>
          <cell r="CA1222">
            <v>0</v>
          </cell>
          <cell r="CB1222" t="str">
            <v>X</v>
          </cell>
          <cell r="CC1222">
            <v>0</v>
          </cell>
        </row>
        <row r="1223">
          <cell r="B1223" t="str">
            <v>A2351437-01</v>
          </cell>
          <cell r="C1223" t="str">
            <v>NPE/ Energie Valero Inc</v>
          </cell>
          <cell r="D1223" t="str">
            <v>Wareham</v>
          </cell>
          <cell r="E1223">
            <v>0</v>
          </cell>
          <cell r="F1223" t="str">
            <v>Miller</v>
          </cell>
          <cell r="H1223" t="str">
            <v>Kursten</v>
          </cell>
          <cell r="I1223" t="str">
            <v>PUR502254</v>
          </cell>
          <cell r="K1223" t="str">
            <v>122034-1</v>
          </cell>
          <cell r="M1223">
            <v>1</v>
          </cell>
          <cell r="N1223" t="str">
            <v>LMV801</v>
          </cell>
          <cell r="O1223">
            <v>17214.12</v>
          </cell>
          <cell r="P1223" t="str">
            <v>-</v>
          </cell>
          <cell r="Q1223" t="str">
            <v>FLT</v>
          </cell>
          <cell r="R1223" t="str">
            <v>PA</v>
          </cell>
          <cell r="S1223" t="str">
            <v>N</v>
          </cell>
          <cell r="T1223" t="str">
            <v>N</v>
          </cell>
          <cell r="U1223">
            <v>41582</v>
          </cell>
          <cell r="V1223">
            <v>41583</v>
          </cell>
          <cell r="W1223">
            <v>41669</v>
          </cell>
          <cell r="X1223">
            <v>41669</v>
          </cell>
          <cell r="Y1223">
            <v>41583</v>
          </cell>
          <cell r="Z1223">
            <v>41590</v>
          </cell>
          <cell r="AA1223">
            <v>41590</v>
          </cell>
          <cell r="AB1223">
            <v>41590</v>
          </cell>
          <cell r="AC1223">
            <v>41557</v>
          </cell>
          <cell r="AD1223">
            <v>41571</v>
          </cell>
          <cell r="AE1223">
            <v>41621</v>
          </cell>
          <cell r="AF1223">
            <v>41624</v>
          </cell>
          <cell r="AH1223">
            <v>41639</v>
          </cell>
          <cell r="AI1223" t="str">
            <v>-</v>
          </cell>
          <cell r="AJ1223">
            <v>30</v>
          </cell>
          <cell r="AK1223">
            <v>12.285714285714286</v>
          </cell>
          <cell r="AL1223">
            <v>41583</v>
          </cell>
          <cell r="AM1223" t="str">
            <v>-</v>
          </cell>
          <cell r="AN1223" t="str">
            <v>-</v>
          </cell>
          <cell r="AO1223" t="str">
            <v>-</v>
          </cell>
          <cell r="AP1223" t="str">
            <v>-</v>
          </cell>
          <cell r="AR1223" t="str">
            <v>-</v>
          </cell>
          <cell r="AS1223" t="str">
            <v>-</v>
          </cell>
          <cell r="AT1223" t="str">
            <v>-</v>
          </cell>
          <cell r="AU1223" t="str">
            <v>-</v>
          </cell>
          <cell r="AV1223">
            <v>41613</v>
          </cell>
          <cell r="AW1223" t="str">
            <v>-</v>
          </cell>
          <cell r="AX1223">
            <v>41614</v>
          </cell>
          <cell r="AY1223">
            <v>41659</v>
          </cell>
          <cell r="AZ1223">
            <v>76</v>
          </cell>
          <cell r="BA1223">
            <v>23</v>
          </cell>
          <cell r="BB1223" t="str">
            <v>On-Time/Early</v>
          </cell>
          <cell r="BC1223" t="str">
            <v/>
          </cell>
          <cell r="BD1223" t="str">
            <v>FCA</v>
          </cell>
          <cell r="BE1223" t="str">
            <v>Arvada</v>
          </cell>
          <cell r="BF1223" t="str">
            <v>Canada</v>
          </cell>
          <cell r="BH1223" t="str">
            <v>DI</v>
          </cell>
          <cell r="BI1223">
            <v>2010</v>
          </cell>
          <cell r="BJ1223">
            <v>41590</v>
          </cell>
          <cell r="BK1223">
            <v>41597</v>
          </cell>
          <cell r="BL1223">
            <v>41597</v>
          </cell>
          <cell r="BM1223">
            <v>41611</v>
          </cell>
          <cell r="BN1223">
            <v>41683</v>
          </cell>
          <cell r="BO1223">
            <v>41690</v>
          </cell>
          <cell r="BP1223" t="str">
            <v>-</v>
          </cell>
          <cell r="BQ1223" t="str">
            <v>-</v>
          </cell>
          <cell r="BR1223">
            <v>41613</v>
          </cell>
          <cell r="BS1223" t="str">
            <v>-</v>
          </cell>
          <cell r="BT1223" t="str">
            <v>-</v>
          </cell>
          <cell r="BU1223" t="str">
            <v>-</v>
          </cell>
          <cell r="BV1223" t="str">
            <v>-</v>
          </cell>
          <cell r="CB1223" t="str">
            <v>X</v>
          </cell>
        </row>
        <row r="1224">
          <cell r="B1224" t="str">
            <v>A2348218-01</v>
          </cell>
          <cell r="C1224" t="str">
            <v>INVISTA SAPPHIRE VICTORIA PLANT MFGG 0967 M6</v>
          </cell>
          <cell r="D1224" t="str">
            <v>Kennedy</v>
          </cell>
          <cell r="E1224">
            <v>0</v>
          </cell>
          <cell r="H1224" t="str">
            <v>FLT</v>
          </cell>
          <cell r="I1224" t="str">
            <v>3801216334</v>
          </cell>
          <cell r="J1224">
            <v>0</v>
          </cell>
          <cell r="K1224" t="str">
            <v>123343-2</v>
          </cell>
          <cell r="M1224">
            <v>1</v>
          </cell>
          <cell r="N1224" t="str">
            <v>LMV322</v>
          </cell>
          <cell r="O1224">
            <v>40715</v>
          </cell>
          <cell r="P1224" t="str">
            <v>-</v>
          </cell>
          <cell r="Q1224" t="str">
            <v>FLT</v>
          </cell>
          <cell r="R1224" t="str">
            <v>PA</v>
          </cell>
          <cell r="S1224" t="str">
            <v>N</v>
          </cell>
          <cell r="T1224" t="str">
            <v>N</v>
          </cell>
          <cell r="U1224">
            <v>41575</v>
          </cell>
          <cell r="V1224">
            <v>41575</v>
          </cell>
          <cell r="W1224">
            <v>41669</v>
          </cell>
          <cell r="X1224">
            <v>41669</v>
          </cell>
          <cell r="Y1224">
            <v>41575</v>
          </cell>
          <cell r="Z1224">
            <v>41582</v>
          </cell>
          <cell r="AA1224">
            <v>41582</v>
          </cell>
          <cell r="AB1224">
            <v>41582</v>
          </cell>
          <cell r="AC1224">
            <v>41557</v>
          </cell>
          <cell r="AD1224">
            <v>41571</v>
          </cell>
          <cell r="AE1224">
            <v>41621</v>
          </cell>
          <cell r="AF1224">
            <v>41624</v>
          </cell>
          <cell r="AH1224">
            <v>41639</v>
          </cell>
          <cell r="AI1224" t="str">
            <v>-</v>
          </cell>
          <cell r="AJ1224">
            <v>36</v>
          </cell>
          <cell r="AK1224">
            <v>13.428571428571429</v>
          </cell>
          <cell r="AL1224">
            <v>41575</v>
          </cell>
          <cell r="AM1224" t="str">
            <v>-</v>
          </cell>
          <cell r="AN1224" t="str">
            <v>-</v>
          </cell>
          <cell r="AO1224" t="str">
            <v>-</v>
          </cell>
          <cell r="AP1224" t="str">
            <v>-</v>
          </cell>
          <cell r="AR1224">
            <v>41614</v>
          </cell>
          <cell r="AS1224">
            <v>41618</v>
          </cell>
          <cell r="AT1224" t="str">
            <v>Kampman</v>
          </cell>
          <cell r="AU1224" t="str">
            <v>Kampman</v>
          </cell>
          <cell r="AV1224">
            <v>41618</v>
          </cell>
          <cell r="AW1224" t="str">
            <v>-</v>
          </cell>
          <cell r="AX1224">
            <v>41619</v>
          </cell>
          <cell r="AY1224">
            <v>41648</v>
          </cell>
          <cell r="AZ1224">
            <v>73</v>
          </cell>
          <cell r="BA1224">
            <v>32</v>
          </cell>
          <cell r="BB1224" t="str">
            <v>On-Time/Early</v>
          </cell>
          <cell r="BC1224" t="str">
            <v/>
          </cell>
          <cell r="BD1224" t="str">
            <v>FCA</v>
          </cell>
          <cell r="BE1224" t="str">
            <v>Arvada</v>
          </cell>
          <cell r="BF1224" t="str">
            <v>USA</v>
          </cell>
          <cell r="BH1224" t="str">
            <v>DK</v>
          </cell>
          <cell r="BI1224">
            <v>2010</v>
          </cell>
          <cell r="BJ1224">
            <v>41582</v>
          </cell>
          <cell r="BK1224">
            <v>41589</v>
          </cell>
          <cell r="BL1224">
            <v>41589</v>
          </cell>
          <cell r="BM1224">
            <v>41603</v>
          </cell>
          <cell r="BN1224">
            <v>41683</v>
          </cell>
          <cell r="BO1224">
            <v>41690</v>
          </cell>
          <cell r="BP1224" t="str">
            <v>-</v>
          </cell>
          <cell r="BQ1224" t="str">
            <v>-</v>
          </cell>
          <cell r="BR1224">
            <v>41619</v>
          </cell>
          <cell r="BS1224" t="str">
            <v>-</v>
          </cell>
          <cell r="BT1224" t="str">
            <v>-</v>
          </cell>
          <cell r="BU1224">
            <v>41655</v>
          </cell>
          <cell r="BV1224">
            <v>41655</v>
          </cell>
          <cell r="CB1224" t="str">
            <v>X</v>
          </cell>
          <cell r="CC1224">
            <v>1</v>
          </cell>
        </row>
        <row r="1225">
          <cell r="B1225" t="str">
            <v>A2350424-01-02</v>
          </cell>
          <cell r="C1225" t="str">
            <v>Milton Roy Ind Shanghai / Zhangjiagang Yangzijiang Petrochemical</v>
          </cell>
          <cell r="D1225" t="str">
            <v>Kennedy</v>
          </cell>
          <cell r="E1225">
            <v>0</v>
          </cell>
          <cell r="F1225" t="str">
            <v>Miller</v>
          </cell>
          <cell r="H1225" t="str">
            <v>Kursten</v>
          </cell>
          <cell r="I1225" t="str">
            <v>S81131008</v>
          </cell>
          <cell r="J1225" t="str">
            <v>G2012/G2013</v>
          </cell>
          <cell r="K1225" t="str">
            <v>121437-1</v>
          </cell>
          <cell r="M1225">
            <v>2</v>
          </cell>
          <cell r="N1225" t="str">
            <v>LMV313</v>
          </cell>
          <cell r="O1225">
            <v>83726</v>
          </cell>
          <cell r="P1225" t="str">
            <v>-</v>
          </cell>
          <cell r="Q1225" t="str">
            <v>STD</v>
          </cell>
          <cell r="R1225" t="str">
            <v>PB</v>
          </cell>
          <cell r="S1225" t="str">
            <v>Y</v>
          </cell>
          <cell r="T1225" t="str">
            <v>N</v>
          </cell>
          <cell r="U1225">
            <v>41578</v>
          </cell>
          <cell r="V1225">
            <v>41578</v>
          </cell>
          <cell r="W1225">
            <v>41676</v>
          </cell>
          <cell r="X1225">
            <v>41676</v>
          </cell>
          <cell r="Y1225">
            <v>41578</v>
          </cell>
          <cell r="Z1225">
            <v>41585</v>
          </cell>
          <cell r="AA1225">
            <v>41585</v>
          </cell>
          <cell r="AB1225">
            <v>41585</v>
          </cell>
          <cell r="AC1225">
            <v>41564</v>
          </cell>
          <cell r="AD1225">
            <v>41578</v>
          </cell>
          <cell r="AE1225">
            <v>41621</v>
          </cell>
          <cell r="AF1225">
            <v>41624</v>
          </cell>
          <cell r="AH1225">
            <v>41646</v>
          </cell>
          <cell r="AI1225" t="str">
            <v>-</v>
          </cell>
          <cell r="AJ1225">
            <v>33</v>
          </cell>
          <cell r="AK1225">
            <v>14</v>
          </cell>
          <cell r="AL1225">
            <v>41578</v>
          </cell>
          <cell r="AM1225" t="str">
            <v>-</v>
          </cell>
          <cell r="AN1225" t="str">
            <v>-</v>
          </cell>
          <cell r="AO1225" t="str">
            <v>-</v>
          </cell>
          <cell r="AP1225" t="str">
            <v>-</v>
          </cell>
          <cell r="AR1225" t="str">
            <v>-</v>
          </cell>
          <cell r="AS1225">
            <v>41598</v>
          </cell>
          <cell r="AT1225" t="str">
            <v>Kampman</v>
          </cell>
          <cell r="AU1225" t="str">
            <v>Kampman</v>
          </cell>
          <cell r="AV1225">
            <v>41617</v>
          </cell>
          <cell r="AW1225" t="str">
            <v>-</v>
          </cell>
          <cell r="AX1225">
            <v>41619</v>
          </cell>
          <cell r="AY1225">
            <v>41689</v>
          </cell>
          <cell r="AZ1225" t="str">
            <v/>
          </cell>
          <cell r="BA1225">
            <v>28</v>
          </cell>
          <cell r="BB1225" t="str">
            <v/>
          </cell>
          <cell r="BC1225" t="str">
            <v/>
          </cell>
          <cell r="BD1225" t="str">
            <v>EXW</v>
          </cell>
          <cell r="BE1225" t="str">
            <v>ARVADA</v>
          </cell>
          <cell r="BF1225" t="str">
            <v>China</v>
          </cell>
          <cell r="BH1225" t="str">
            <v>AC</v>
          </cell>
          <cell r="BI1225">
            <v>2010</v>
          </cell>
          <cell r="BJ1225">
            <v>41585</v>
          </cell>
          <cell r="BK1225">
            <v>41592</v>
          </cell>
          <cell r="BL1225">
            <v>41594</v>
          </cell>
          <cell r="BM1225">
            <v>41606</v>
          </cell>
          <cell r="BN1225">
            <v>41690</v>
          </cell>
          <cell r="BO1225">
            <v>41697</v>
          </cell>
          <cell r="BP1225" t="str">
            <v>-</v>
          </cell>
          <cell r="BQ1225" t="str">
            <v>-</v>
          </cell>
          <cell r="BR1225">
            <v>41618</v>
          </cell>
          <cell r="BS1225" t="str">
            <v>-</v>
          </cell>
          <cell r="BT1225" t="str">
            <v>-</v>
          </cell>
          <cell r="BU1225" t="str">
            <v>-</v>
          </cell>
          <cell r="BV1225" t="str">
            <v>-</v>
          </cell>
          <cell r="CB1225" t="str">
            <v>X</v>
          </cell>
        </row>
        <row r="1226">
          <cell r="B1226" t="str">
            <v>A2350424-03-04</v>
          </cell>
          <cell r="C1226" t="str">
            <v>Milton Roy Ind Shanghai / Zhangjiagang Yangzijiang Petrochemical</v>
          </cell>
          <cell r="D1226" t="str">
            <v>Kennedy</v>
          </cell>
          <cell r="E1226">
            <v>0</v>
          </cell>
          <cell r="F1226" t="str">
            <v>Miller</v>
          </cell>
          <cell r="G1226" t="str">
            <v>-</v>
          </cell>
          <cell r="H1226" t="str">
            <v>Kursten</v>
          </cell>
          <cell r="I1226" t="str">
            <v>S81131008</v>
          </cell>
          <cell r="J1226" t="str">
            <v>G5269/G5270</v>
          </cell>
          <cell r="K1226" t="str">
            <v>121437-1</v>
          </cell>
          <cell r="M1226">
            <v>2</v>
          </cell>
          <cell r="N1226" t="str">
            <v>LMV311</v>
          </cell>
          <cell r="O1226">
            <v>74354</v>
          </cell>
          <cell r="P1226" t="str">
            <v>-</v>
          </cell>
          <cell r="Q1226" t="str">
            <v>STD</v>
          </cell>
          <cell r="R1226" t="str">
            <v>PB</v>
          </cell>
          <cell r="S1226" t="str">
            <v>Y</v>
          </cell>
          <cell r="T1226" t="str">
            <v>N</v>
          </cell>
          <cell r="U1226">
            <v>41578</v>
          </cell>
          <cell r="V1226">
            <v>41578</v>
          </cell>
          <cell r="W1226">
            <v>41676</v>
          </cell>
          <cell r="X1226">
            <v>41676</v>
          </cell>
          <cell r="Y1226">
            <v>41578</v>
          </cell>
          <cell r="Z1226">
            <v>41585</v>
          </cell>
          <cell r="AA1226">
            <v>41585</v>
          </cell>
          <cell r="AB1226">
            <v>41585</v>
          </cell>
          <cell r="AC1226">
            <v>41564</v>
          </cell>
          <cell r="AD1226">
            <v>41578</v>
          </cell>
          <cell r="AE1226">
            <v>41621</v>
          </cell>
          <cell r="AF1226">
            <v>41624</v>
          </cell>
          <cell r="AH1226">
            <v>41646</v>
          </cell>
          <cell r="AI1226" t="str">
            <v>-</v>
          </cell>
          <cell r="AJ1226">
            <v>33</v>
          </cell>
          <cell r="AK1226">
            <v>14</v>
          </cell>
          <cell r="AL1226">
            <v>41578</v>
          </cell>
          <cell r="AM1226" t="str">
            <v>-</v>
          </cell>
          <cell r="AN1226" t="str">
            <v>-</v>
          </cell>
          <cell r="AO1226" t="str">
            <v>-</v>
          </cell>
          <cell r="AP1226" t="str">
            <v>-</v>
          </cell>
          <cell r="AR1226">
            <v>41600</v>
          </cell>
          <cell r="AS1226">
            <v>41614</v>
          </cell>
          <cell r="AT1226" t="str">
            <v>Kampman</v>
          </cell>
          <cell r="AU1226" t="str">
            <v>Kampman</v>
          </cell>
          <cell r="AV1226">
            <v>41617</v>
          </cell>
          <cell r="AW1226" t="str">
            <v>-</v>
          </cell>
          <cell r="AX1226">
            <v>41627</v>
          </cell>
          <cell r="AY1226">
            <v>41689</v>
          </cell>
          <cell r="AZ1226" t="str">
            <v/>
          </cell>
          <cell r="BA1226">
            <v>28</v>
          </cell>
          <cell r="BB1226" t="str">
            <v/>
          </cell>
          <cell r="BC1226" t="str">
            <v/>
          </cell>
          <cell r="BD1226" t="str">
            <v>EXW</v>
          </cell>
          <cell r="BE1226" t="str">
            <v>ARVADA</v>
          </cell>
          <cell r="BF1226" t="str">
            <v>China</v>
          </cell>
          <cell r="BH1226" t="str">
            <v>AC</v>
          </cell>
          <cell r="BI1226">
            <v>2010</v>
          </cell>
          <cell r="BJ1226">
            <v>41585</v>
          </cell>
          <cell r="BK1226">
            <v>41592</v>
          </cell>
          <cell r="BL1226">
            <v>41594</v>
          </cell>
          <cell r="BM1226">
            <v>41606</v>
          </cell>
          <cell r="BN1226">
            <v>41690</v>
          </cell>
          <cell r="BO1226">
            <v>41697</v>
          </cell>
          <cell r="BP1226" t="str">
            <v>-</v>
          </cell>
          <cell r="BQ1226" t="str">
            <v>-</v>
          </cell>
          <cell r="BR1226">
            <v>41618</v>
          </cell>
          <cell r="BS1226" t="str">
            <v>-</v>
          </cell>
          <cell r="BT1226" t="str">
            <v>-</v>
          </cell>
          <cell r="BU1226" t="str">
            <v>-</v>
          </cell>
          <cell r="BV1226" t="str">
            <v>-</v>
          </cell>
          <cell r="CB1226" t="str">
            <v>X</v>
          </cell>
        </row>
        <row r="1227">
          <cell r="B1227" t="str">
            <v>A2306027-01</v>
          </cell>
          <cell r="C1227" t="str">
            <v>Ventech/Dakota Prairie Refining</v>
          </cell>
          <cell r="D1227" t="str">
            <v>Wareham</v>
          </cell>
          <cell r="E1227">
            <v>0</v>
          </cell>
          <cell r="F1227" t="str">
            <v>Miller</v>
          </cell>
          <cell r="G1227" t="str">
            <v>-</v>
          </cell>
          <cell r="H1227" t="str">
            <v>Kursten</v>
          </cell>
          <cell r="I1227" t="str">
            <v>4763010-13-01291</v>
          </cell>
          <cell r="J1227" t="str">
            <v>-</v>
          </cell>
          <cell r="K1227" t="str">
            <v>119338-2</v>
          </cell>
          <cell r="M1227">
            <v>2</v>
          </cell>
          <cell r="N1227" t="str">
            <v>LMV801</v>
          </cell>
          <cell r="O1227">
            <v>64243</v>
          </cell>
          <cell r="P1227" t="str">
            <v>-</v>
          </cell>
          <cell r="Q1227" t="str">
            <v>FLT</v>
          </cell>
          <cell r="R1227" t="str">
            <v>PB</v>
          </cell>
          <cell r="S1227" t="str">
            <v>Y</v>
          </cell>
          <cell r="T1227" t="str">
            <v>N</v>
          </cell>
          <cell r="U1227">
            <v>41471</v>
          </cell>
          <cell r="V1227">
            <v>41471</v>
          </cell>
          <cell r="W1227">
            <v>41675</v>
          </cell>
          <cell r="X1227">
            <v>41675</v>
          </cell>
          <cell r="Y1227">
            <v>41471</v>
          </cell>
          <cell r="Z1227">
            <v>41478</v>
          </cell>
          <cell r="AA1227">
            <v>41478</v>
          </cell>
          <cell r="AB1227">
            <v>41478</v>
          </cell>
          <cell r="AC1227">
            <v>41563</v>
          </cell>
          <cell r="AD1227">
            <v>41577</v>
          </cell>
          <cell r="AE1227">
            <v>41623</v>
          </cell>
          <cell r="AF1227">
            <v>41626</v>
          </cell>
          <cell r="AH1227">
            <v>41645</v>
          </cell>
          <cell r="AI1227" t="str">
            <v>-</v>
          </cell>
          <cell r="AJ1227">
            <v>112</v>
          </cell>
          <cell r="AK1227">
            <v>29.142857142857142</v>
          </cell>
          <cell r="AL1227">
            <v>41471</v>
          </cell>
          <cell r="AM1227">
            <v>41488</v>
          </cell>
          <cell r="AN1227">
            <v>41488</v>
          </cell>
          <cell r="AO1227">
            <v>41521</v>
          </cell>
          <cell r="AP1227">
            <v>41582</v>
          </cell>
          <cell r="AQ1227">
            <v>41561</v>
          </cell>
          <cell r="AR1227">
            <v>41582</v>
          </cell>
          <cell r="AS1227">
            <v>41583</v>
          </cell>
          <cell r="AT1227" t="str">
            <v>Kampman</v>
          </cell>
          <cell r="AU1227" t="str">
            <v>Kampman</v>
          </cell>
          <cell r="AV1227">
            <v>41583</v>
          </cell>
          <cell r="AW1227" t="str">
            <v>-</v>
          </cell>
          <cell r="AX1227">
            <v>41589</v>
          </cell>
          <cell r="AY1227">
            <v>41668</v>
          </cell>
          <cell r="AZ1227">
            <v>197</v>
          </cell>
          <cell r="BA1227">
            <v>81</v>
          </cell>
          <cell r="BB1227" t="str">
            <v>On-Time/Early</v>
          </cell>
          <cell r="BC1227" t="str">
            <v>On-Time/Early</v>
          </cell>
          <cell r="BD1227" t="str">
            <v xml:space="preserve">FCA </v>
          </cell>
          <cell r="BE1227" t="str">
            <v>Arvada</v>
          </cell>
          <cell r="BF1227" t="str">
            <v>USA</v>
          </cell>
          <cell r="BH1227" t="str">
            <v>DI</v>
          </cell>
          <cell r="BJ1227">
            <v>41478</v>
          </cell>
          <cell r="BK1227">
            <v>41485</v>
          </cell>
          <cell r="BL1227">
            <v>41487</v>
          </cell>
          <cell r="BM1227">
            <v>41499</v>
          </cell>
          <cell r="BN1227">
            <v>41689</v>
          </cell>
          <cell r="BO1227">
            <v>41696</v>
          </cell>
          <cell r="BP1227" t="str">
            <v>-</v>
          </cell>
          <cell r="BQ1227" t="str">
            <v>-</v>
          </cell>
          <cell r="BR1227">
            <v>41583</v>
          </cell>
          <cell r="BS1227" t="str">
            <v>-</v>
          </cell>
          <cell r="BT1227" t="str">
            <v>-</v>
          </cell>
          <cell r="BU1227" t="str">
            <v>-</v>
          </cell>
          <cell r="BV1227" t="str">
            <v>-</v>
          </cell>
          <cell r="BZ1227" t="str">
            <v>-</v>
          </cell>
          <cell r="CA1227" t="str">
            <v>-</v>
          </cell>
          <cell r="CB1227" t="str">
            <v>X</v>
          </cell>
          <cell r="CC1227">
            <v>0.85</v>
          </cell>
          <cell r="CD1227" t="str">
            <v>PM review, Inspection 1/25</v>
          </cell>
        </row>
        <row r="1228">
          <cell r="B1228" t="str">
            <v>A2367979-01</v>
          </cell>
          <cell r="C1228" t="str">
            <v>BP Products NA, Inc. c/o Jacobs Field Services NA</v>
          </cell>
          <cell r="D1228" t="str">
            <v>Kennedy</v>
          </cell>
          <cell r="E1228">
            <v>0</v>
          </cell>
          <cell r="F1228" t="str">
            <v>Miller</v>
          </cell>
          <cell r="H1228" t="str">
            <v>Kursten</v>
          </cell>
          <cell r="I1228" t="str">
            <v>22PN1650-3H104833</v>
          </cell>
          <cell r="J1228" t="str">
            <v>34P-448</v>
          </cell>
          <cell r="K1228" t="str">
            <v>123986-1</v>
          </cell>
          <cell r="M1228">
            <v>1</v>
          </cell>
          <cell r="N1228" t="str">
            <v>LMV322</v>
          </cell>
          <cell r="O1228">
            <v>41841</v>
          </cell>
          <cell r="P1228" t="str">
            <v>-</v>
          </cell>
          <cell r="Q1228" t="str">
            <v>FLT</v>
          </cell>
          <cell r="R1228" t="str">
            <v>P4</v>
          </cell>
          <cell r="S1228" t="str">
            <v>N</v>
          </cell>
          <cell r="T1228" t="str">
            <v>Y</v>
          </cell>
          <cell r="U1228">
            <v>41619</v>
          </cell>
          <cell r="V1228">
            <v>41627</v>
          </cell>
          <cell r="W1228">
            <v>41649</v>
          </cell>
          <cell r="X1228">
            <v>41649</v>
          </cell>
          <cell r="Y1228">
            <v>41619</v>
          </cell>
          <cell r="Z1228">
            <v>41634</v>
          </cell>
          <cell r="AA1228">
            <v>41634</v>
          </cell>
          <cell r="AB1228">
            <v>41629</v>
          </cell>
          <cell r="AC1228">
            <v>41649</v>
          </cell>
          <cell r="AD1228">
            <v>41649</v>
          </cell>
          <cell r="AE1228">
            <v>41626</v>
          </cell>
          <cell r="AF1228">
            <v>41627</v>
          </cell>
          <cell r="AH1228">
            <v>41619</v>
          </cell>
          <cell r="AI1228" t="str">
            <v>-</v>
          </cell>
          <cell r="AJ1228">
            <v>1</v>
          </cell>
          <cell r="AK1228">
            <v>3.1428571428571428</v>
          </cell>
          <cell r="AL1228">
            <v>41619</v>
          </cell>
          <cell r="AN1228" t="str">
            <v>-</v>
          </cell>
          <cell r="AO1228" t="str">
            <v>-</v>
          </cell>
          <cell r="AP1228" t="str">
            <v>-</v>
          </cell>
          <cell r="AR1228" t="str">
            <v>-</v>
          </cell>
          <cell r="AS1228" t="str">
            <v>-</v>
          </cell>
          <cell r="AT1228" t="str">
            <v>-</v>
          </cell>
          <cell r="AU1228" t="str">
            <v>-</v>
          </cell>
          <cell r="AV1228">
            <v>41628</v>
          </cell>
          <cell r="AW1228" t="str">
            <v>-</v>
          </cell>
          <cell r="AX1228">
            <v>41628</v>
          </cell>
          <cell r="AY1228">
            <v>41638</v>
          </cell>
          <cell r="AZ1228">
            <v>11</v>
          </cell>
          <cell r="BA1228">
            <v>2</v>
          </cell>
          <cell r="BB1228" t="str">
            <v>Late</v>
          </cell>
          <cell r="BC1228" t="str">
            <v/>
          </cell>
          <cell r="BD1228" t="str">
            <v>FCA</v>
          </cell>
          <cell r="BE1228" t="str">
            <v>Arvada</v>
          </cell>
          <cell r="BF1228" t="str">
            <v>USA</v>
          </cell>
          <cell r="BH1228" t="str">
            <v>DI</v>
          </cell>
          <cell r="BI1228">
            <v>2010</v>
          </cell>
          <cell r="BJ1228">
            <v>41634</v>
          </cell>
          <cell r="BK1228">
            <v>41641</v>
          </cell>
          <cell r="BL1228">
            <v>41631</v>
          </cell>
          <cell r="BM1228">
            <v>41655</v>
          </cell>
          <cell r="BN1228">
            <v>41663</v>
          </cell>
          <cell r="BO1228">
            <v>41670</v>
          </cell>
          <cell r="BP1228" t="str">
            <v>-</v>
          </cell>
          <cell r="BQ1228" t="str">
            <v>-</v>
          </cell>
          <cell r="BR1228" t="str">
            <v>-</v>
          </cell>
          <cell r="BS1228" t="str">
            <v>-</v>
          </cell>
          <cell r="BT1228" t="str">
            <v>-</v>
          </cell>
          <cell r="BU1228">
            <v>41649</v>
          </cell>
          <cell r="BV1228">
            <v>41649</v>
          </cell>
          <cell r="CB1228" t="str">
            <v>X</v>
          </cell>
          <cell r="CC1228">
            <v>1</v>
          </cell>
        </row>
        <row r="1229">
          <cell r="B1229" t="str">
            <v>A2351338-01</v>
          </cell>
          <cell r="C1229" t="str">
            <v>Grupo/ YPF Ensenada</v>
          </cell>
          <cell r="D1229" t="str">
            <v>Wareham</v>
          </cell>
          <cell r="E1229">
            <v>0</v>
          </cell>
          <cell r="F1229" t="str">
            <v>Miller</v>
          </cell>
          <cell r="H1229" t="str">
            <v>Kursten</v>
          </cell>
          <cell r="I1229" t="str">
            <v>OI133744</v>
          </cell>
          <cell r="J1229" t="str">
            <v>J-3633</v>
          </cell>
          <cell r="K1229">
            <v>120420</v>
          </cell>
          <cell r="M1229">
            <v>1</v>
          </cell>
          <cell r="N1229" t="str">
            <v>LMV806</v>
          </cell>
          <cell r="O1229">
            <v>28695.599999999999</v>
          </cell>
          <cell r="P1229" t="str">
            <v>-</v>
          </cell>
          <cell r="Q1229" t="str">
            <v>FLT</v>
          </cell>
          <cell r="R1229" t="str">
            <v>PA</v>
          </cell>
          <cell r="S1229" t="str">
            <v>N</v>
          </cell>
          <cell r="T1229" t="str">
            <v>N</v>
          </cell>
          <cell r="U1229">
            <v>41582</v>
          </cell>
          <cell r="V1229">
            <v>41582</v>
          </cell>
          <cell r="W1229">
            <v>41677</v>
          </cell>
          <cell r="X1229">
            <v>41677</v>
          </cell>
          <cell r="Y1229">
            <v>41582</v>
          </cell>
          <cell r="Z1229">
            <v>41589</v>
          </cell>
          <cell r="AA1229">
            <v>41589</v>
          </cell>
          <cell r="AB1229">
            <v>41589</v>
          </cell>
          <cell r="AC1229">
            <v>41565</v>
          </cell>
          <cell r="AD1229">
            <v>41579</v>
          </cell>
          <cell r="AE1229">
            <v>41625</v>
          </cell>
          <cell r="AF1229">
            <v>41628</v>
          </cell>
          <cell r="AH1229">
            <v>41647</v>
          </cell>
          <cell r="AI1229" t="str">
            <v>-</v>
          </cell>
          <cell r="AJ1229">
            <v>35</v>
          </cell>
          <cell r="AK1229">
            <v>13.571428571428571</v>
          </cell>
          <cell r="AL1229">
            <v>41582</v>
          </cell>
          <cell r="AM1229">
            <v>41584</v>
          </cell>
          <cell r="AN1229" t="str">
            <v>-</v>
          </cell>
          <cell r="AO1229">
            <v>41619</v>
          </cell>
          <cell r="AP1229">
            <v>41584</v>
          </cell>
          <cell r="AR1229">
            <v>41625</v>
          </cell>
          <cell r="AS1229" t="str">
            <v>-</v>
          </cell>
          <cell r="AT1229" t="str">
            <v>-</v>
          </cell>
          <cell r="AU1229" t="str">
            <v>-</v>
          </cell>
          <cell r="AV1229">
            <v>41627</v>
          </cell>
          <cell r="AW1229" t="str">
            <v>-</v>
          </cell>
          <cell r="AX1229">
            <v>41631</v>
          </cell>
          <cell r="AY1229">
            <v>41670</v>
          </cell>
          <cell r="AZ1229">
            <v>88</v>
          </cell>
          <cell r="BA1229">
            <v>34</v>
          </cell>
          <cell r="BB1229" t="str">
            <v>On-Time/Early</v>
          </cell>
          <cell r="BC1229" t="str">
            <v/>
          </cell>
          <cell r="BD1229" t="str">
            <v>FCA</v>
          </cell>
          <cell r="BE1229" t="str">
            <v>Arvada</v>
          </cell>
          <cell r="BF1229" t="str">
            <v>Argentina</v>
          </cell>
          <cell r="BH1229" t="str">
            <v>AA</v>
          </cell>
          <cell r="BI1229">
            <v>2010</v>
          </cell>
          <cell r="BJ1229">
            <v>41589</v>
          </cell>
          <cell r="BK1229">
            <v>41596</v>
          </cell>
          <cell r="BL1229">
            <v>41596</v>
          </cell>
          <cell r="BM1229">
            <v>41610</v>
          </cell>
          <cell r="BN1229">
            <v>41691</v>
          </cell>
          <cell r="BO1229">
            <v>41698</v>
          </cell>
          <cell r="BP1229" t="str">
            <v>-</v>
          </cell>
          <cell r="BQ1229" t="str">
            <v>-</v>
          </cell>
          <cell r="BR1229" t="str">
            <v>-</v>
          </cell>
          <cell r="BS1229" t="str">
            <v>-</v>
          </cell>
          <cell r="BT1229" t="str">
            <v>-</v>
          </cell>
          <cell r="BU1229" t="str">
            <v>-</v>
          </cell>
          <cell r="BV1229" t="str">
            <v>-</v>
          </cell>
          <cell r="CB1229" t="str">
            <v>X</v>
          </cell>
        </row>
        <row r="1230">
          <cell r="B1230" t="str">
            <v>A2351338-02</v>
          </cell>
          <cell r="C1230" t="str">
            <v>Grupo/ YPF Ensenada</v>
          </cell>
          <cell r="D1230" t="str">
            <v>Wareham</v>
          </cell>
          <cell r="E1230">
            <v>0</v>
          </cell>
          <cell r="F1230" t="str">
            <v>Miller</v>
          </cell>
          <cell r="H1230" t="str">
            <v>Kursten</v>
          </cell>
          <cell r="I1230" t="str">
            <v>OI133744</v>
          </cell>
          <cell r="J1230" t="str">
            <v>J-3661</v>
          </cell>
          <cell r="K1230">
            <v>120420</v>
          </cell>
          <cell r="M1230">
            <v>1</v>
          </cell>
          <cell r="N1230" t="str">
            <v>LMV806</v>
          </cell>
          <cell r="O1230">
            <v>19068.7</v>
          </cell>
          <cell r="P1230" t="str">
            <v>-</v>
          </cell>
          <cell r="Q1230" t="str">
            <v>FLT</v>
          </cell>
          <cell r="R1230" t="str">
            <v>PA</v>
          </cell>
          <cell r="S1230" t="str">
            <v>N</v>
          </cell>
          <cell r="T1230" t="str">
            <v>N</v>
          </cell>
          <cell r="U1230">
            <v>41582</v>
          </cell>
          <cell r="V1230">
            <v>41582</v>
          </cell>
          <cell r="W1230">
            <v>41677</v>
          </cell>
          <cell r="X1230">
            <v>41677</v>
          </cell>
          <cell r="Y1230">
            <v>41582</v>
          </cell>
          <cell r="Z1230">
            <v>41589</v>
          </cell>
          <cell r="AA1230">
            <v>41589</v>
          </cell>
          <cell r="AB1230">
            <v>41589</v>
          </cell>
          <cell r="AC1230">
            <v>41565</v>
          </cell>
          <cell r="AD1230">
            <v>41579</v>
          </cell>
          <cell r="AE1230">
            <v>41625</v>
          </cell>
          <cell r="AF1230">
            <v>41628</v>
          </cell>
          <cell r="AH1230">
            <v>41647</v>
          </cell>
          <cell r="AI1230" t="str">
            <v>-</v>
          </cell>
          <cell r="AJ1230">
            <v>35</v>
          </cell>
          <cell r="AK1230">
            <v>13.571428571428571</v>
          </cell>
          <cell r="AL1230">
            <v>41582</v>
          </cell>
          <cell r="AM1230">
            <v>41584</v>
          </cell>
          <cell r="AN1230" t="str">
            <v>-</v>
          </cell>
          <cell r="AO1230">
            <v>41619</v>
          </cell>
          <cell r="AP1230">
            <v>41584</v>
          </cell>
          <cell r="AR1230">
            <v>41625</v>
          </cell>
          <cell r="AS1230" t="str">
            <v>-</v>
          </cell>
          <cell r="AT1230" t="str">
            <v>-</v>
          </cell>
          <cell r="AU1230" t="str">
            <v>-</v>
          </cell>
          <cell r="AV1230">
            <v>41627</v>
          </cell>
          <cell r="AW1230" t="str">
            <v>-</v>
          </cell>
          <cell r="AX1230">
            <v>41639</v>
          </cell>
          <cell r="AY1230">
            <v>41670</v>
          </cell>
          <cell r="AZ1230">
            <v>88</v>
          </cell>
          <cell r="BA1230">
            <v>34</v>
          </cell>
          <cell r="BB1230" t="str">
            <v>On-Time/Early</v>
          </cell>
          <cell r="BC1230" t="str">
            <v/>
          </cell>
          <cell r="BD1230" t="str">
            <v>FCA</v>
          </cell>
          <cell r="BE1230" t="str">
            <v>Arvada</v>
          </cell>
          <cell r="BF1230" t="str">
            <v>Argentina</v>
          </cell>
          <cell r="BH1230" t="str">
            <v>AA</v>
          </cell>
          <cell r="BI1230">
            <v>2010</v>
          </cell>
          <cell r="BJ1230">
            <v>41589</v>
          </cell>
          <cell r="BK1230">
            <v>41596</v>
          </cell>
          <cell r="BL1230">
            <v>41596</v>
          </cell>
          <cell r="BM1230">
            <v>41610</v>
          </cell>
          <cell r="BN1230">
            <v>41691</v>
          </cell>
          <cell r="BO1230">
            <v>41698</v>
          </cell>
          <cell r="BP1230" t="str">
            <v>-</v>
          </cell>
          <cell r="BQ1230" t="str">
            <v>-</v>
          </cell>
          <cell r="BR1230" t="str">
            <v>-</v>
          </cell>
          <cell r="BS1230" t="str">
            <v>-</v>
          </cell>
          <cell r="BT1230" t="str">
            <v>-</v>
          </cell>
          <cell r="BU1230" t="str">
            <v>-</v>
          </cell>
          <cell r="BV1230" t="str">
            <v>-</v>
          </cell>
          <cell r="CB1230" t="str">
            <v>X</v>
          </cell>
        </row>
        <row r="1231">
          <cell r="B1231" t="str">
            <v>A2351065-01-02</v>
          </cell>
          <cell r="C1231" t="str">
            <v>Centerpoint Energy/ Waskom Gas Processing</v>
          </cell>
          <cell r="D1231" t="str">
            <v>Wareham</v>
          </cell>
          <cell r="E1231">
            <v>0</v>
          </cell>
          <cell r="F1231" t="str">
            <v>Miller</v>
          </cell>
          <cell r="G1231" t="str">
            <v>-</v>
          </cell>
          <cell r="H1231" t="str">
            <v>Kursten</v>
          </cell>
          <cell r="I1231" t="str">
            <v>4504113588</v>
          </cell>
          <cell r="J1231" t="str">
            <v>P-61 A/B</v>
          </cell>
          <cell r="K1231" t="str">
            <v>121381-6</v>
          </cell>
          <cell r="M1231">
            <v>2</v>
          </cell>
          <cell r="N1231" t="str">
            <v>LMV806</v>
          </cell>
          <cell r="O1231">
            <v>36008</v>
          </cell>
          <cell r="P1231" t="str">
            <v>-</v>
          </cell>
          <cell r="Q1231" t="str">
            <v>FLT</v>
          </cell>
          <cell r="R1231" t="str">
            <v>PA</v>
          </cell>
          <cell r="S1231" t="str">
            <v>N</v>
          </cell>
          <cell r="T1231" t="str">
            <v>N</v>
          </cell>
          <cell r="U1231">
            <v>41582</v>
          </cell>
          <cell r="V1231">
            <v>41582</v>
          </cell>
          <cell r="W1231">
            <v>41678</v>
          </cell>
          <cell r="X1231">
            <v>41678</v>
          </cell>
          <cell r="Y1231">
            <v>41582</v>
          </cell>
          <cell r="Z1231">
            <v>41589</v>
          </cell>
          <cell r="AA1231">
            <v>41589</v>
          </cell>
          <cell r="AB1231">
            <v>41589</v>
          </cell>
          <cell r="AC1231">
            <v>41566</v>
          </cell>
          <cell r="AD1231">
            <v>41580</v>
          </cell>
          <cell r="AE1231">
            <v>41625</v>
          </cell>
          <cell r="AF1231">
            <v>41628</v>
          </cell>
          <cell r="AH1231">
            <v>41648</v>
          </cell>
          <cell r="AI1231" t="str">
            <v>-</v>
          </cell>
          <cell r="AJ1231">
            <v>35</v>
          </cell>
          <cell r="AK1231">
            <v>13.714285714285714</v>
          </cell>
          <cell r="AL1231">
            <v>41582</v>
          </cell>
          <cell r="AM1231" t="str">
            <v>X</v>
          </cell>
          <cell r="AN1231" t="str">
            <v>X</v>
          </cell>
          <cell r="AO1231">
            <v>41591</v>
          </cell>
          <cell r="AP1231" t="str">
            <v>X</v>
          </cell>
          <cell r="AQ1231">
            <v>41600</v>
          </cell>
          <cell r="AR1231">
            <v>41600</v>
          </cell>
          <cell r="AS1231">
            <v>41614</v>
          </cell>
          <cell r="AT1231" t="str">
            <v>Kampman</v>
          </cell>
          <cell r="AU1231" t="str">
            <v>Kampman</v>
          </cell>
          <cell r="AV1231">
            <v>41618</v>
          </cell>
          <cell r="AW1231" t="str">
            <v>-</v>
          </cell>
          <cell r="AX1231">
            <v>41624</v>
          </cell>
          <cell r="AY1231">
            <v>41670</v>
          </cell>
          <cell r="AZ1231">
            <v>88</v>
          </cell>
          <cell r="BA1231">
            <v>27</v>
          </cell>
          <cell r="BB1231" t="str">
            <v>On-Time/Early</v>
          </cell>
          <cell r="BC1231" t="str">
            <v>Late</v>
          </cell>
          <cell r="BD1231" t="str">
            <v>EXW</v>
          </cell>
          <cell r="BE1231" t="str">
            <v>Arvada</v>
          </cell>
          <cell r="BF1231" t="str">
            <v>USA</v>
          </cell>
          <cell r="BH1231" t="str">
            <v>DK</v>
          </cell>
          <cell r="BI1231">
            <v>2010</v>
          </cell>
          <cell r="BJ1231">
            <v>41589</v>
          </cell>
          <cell r="BK1231">
            <v>41596</v>
          </cell>
          <cell r="BL1231">
            <v>41596</v>
          </cell>
          <cell r="BM1231">
            <v>41610</v>
          </cell>
          <cell r="BN1231">
            <v>41692</v>
          </cell>
          <cell r="BO1231">
            <v>41699</v>
          </cell>
          <cell r="BP1231" t="str">
            <v>-</v>
          </cell>
          <cell r="BQ1231" t="str">
            <v>-</v>
          </cell>
          <cell r="BR1231">
            <v>41621</v>
          </cell>
          <cell r="BS1231" t="str">
            <v>-</v>
          </cell>
          <cell r="BT1231" t="str">
            <v>-</v>
          </cell>
          <cell r="BU1231" t="str">
            <v>-</v>
          </cell>
          <cell r="BV1231" t="str">
            <v>-</v>
          </cell>
          <cell r="CB1231" t="str">
            <v>X</v>
          </cell>
        </row>
        <row r="1232">
          <cell r="B1232" t="str">
            <v>A2351065-03-04</v>
          </cell>
          <cell r="C1232" t="str">
            <v>Centerpoint Energy/ Waskom Gas Processing</v>
          </cell>
          <cell r="D1232" t="str">
            <v>Wareham</v>
          </cell>
          <cell r="E1232">
            <v>0</v>
          </cell>
          <cell r="F1232" t="str">
            <v>Miller</v>
          </cell>
          <cell r="G1232" t="str">
            <v>-</v>
          </cell>
          <cell r="H1232" t="str">
            <v>Kursten</v>
          </cell>
          <cell r="I1232" t="str">
            <v>4504113588</v>
          </cell>
          <cell r="J1232" t="str">
            <v>P-62 A/B</v>
          </cell>
          <cell r="K1232" t="str">
            <v>121386-4</v>
          </cell>
          <cell r="M1232">
            <v>2</v>
          </cell>
          <cell r="N1232" t="str">
            <v>LMV806</v>
          </cell>
          <cell r="O1232">
            <v>33648</v>
          </cell>
          <cell r="P1232" t="str">
            <v>-</v>
          </cell>
          <cell r="Q1232" t="str">
            <v>FLT</v>
          </cell>
          <cell r="R1232" t="str">
            <v>PA</v>
          </cell>
          <cell r="S1232" t="str">
            <v>N</v>
          </cell>
          <cell r="T1232" t="str">
            <v>N</v>
          </cell>
          <cell r="U1232">
            <v>41582</v>
          </cell>
          <cell r="V1232">
            <v>41582</v>
          </cell>
          <cell r="W1232">
            <v>41678</v>
          </cell>
          <cell r="X1232">
            <v>41678</v>
          </cell>
          <cell r="Y1232">
            <v>41582</v>
          </cell>
          <cell r="Z1232">
            <v>41589</v>
          </cell>
          <cell r="AA1232">
            <v>41589</v>
          </cell>
          <cell r="AB1232">
            <v>41589</v>
          </cell>
          <cell r="AC1232">
            <v>41566</v>
          </cell>
          <cell r="AD1232">
            <v>41580</v>
          </cell>
          <cell r="AE1232">
            <v>41625</v>
          </cell>
          <cell r="AF1232">
            <v>41628</v>
          </cell>
          <cell r="AH1232">
            <v>41648</v>
          </cell>
          <cell r="AI1232" t="str">
            <v>-</v>
          </cell>
          <cell r="AJ1232">
            <v>35</v>
          </cell>
          <cell r="AK1232">
            <v>13.714285714285714</v>
          </cell>
          <cell r="AL1232">
            <v>41582</v>
          </cell>
          <cell r="AM1232" t="str">
            <v>X</v>
          </cell>
          <cell r="AN1232" t="str">
            <v>X</v>
          </cell>
          <cell r="AO1232">
            <v>41591</v>
          </cell>
          <cell r="AP1232" t="str">
            <v>X</v>
          </cell>
          <cell r="AQ1232">
            <v>41600</v>
          </cell>
          <cell r="AR1232">
            <v>41600</v>
          </cell>
          <cell r="AS1232">
            <v>41617</v>
          </cell>
          <cell r="AT1232" t="str">
            <v>Kampman</v>
          </cell>
          <cell r="AU1232" t="str">
            <v>Kampman</v>
          </cell>
          <cell r="AV1232">
            <v>41618</v>
          </cell>
          <cell r="AW1232" t="str">
            <v>-</v>
          </cell>
          <cell r="AX1232">
            <v>41628</v>
          </cell>
          <cell r="AY1232">
            <v>41670</v>
          </cell>
          <cell r="AZ1232">
            <v>88</v>
          </cell>
          <cell r="BA1232">
            <v>27</v>
          </cell>
          <cell r="BB1232" t="str">
            <v>On-Time/Early</v>
          </cell>
          <cell r="BC1232" t="str">
            <v>Late</v>
          </cell>
          <cell r="BD1232" t="str">
            <v>EXW</v>
          </cell>
          <cell r="BE1232" t="str">
            <v>Arvada</v>
          </cell>
          <cell r="BF1232" t="str">
            <v>USA</v>
          </cell>
          <cell r="BH1232" t="str">
            <v>DK</v>
          </cell>
          <cell r="BI1232">
            <v>2010</v>
          </cell>
          <cell r="BJ1232">
            <v>41589</v>
          </cell>
          <cell r="BK1232">
            <v>41596</v>
          </cell>
          <cell r="BL1232">
            <v>41596</v>
          </cell>
          <cell r="BM1232">
            <v>41610</v>
          </cell>
          <cell r="BN1232">
            <v>41692</v>
          </cell>
          <cell r="BO1232">
            <v>41699</v>
          </cell>
          <cell r="BP1232" t="str">
            <v>-</v>
          </cell>
          <cell r="BQ1232" t="str">
            <v>-</v>
          </cell>
          <cell r="BR1232">
            <v>41621</v>
          </cell>
          <cell r="BS1232" t="str">
            <v>-</v>
          </cell>
          <cell r="BT1232" t="str">
            <v>-</v>
          </cell>
          <cell r="BU1232" t="str">
            <v>-</v>
          </cell>
          <cell r="BV1232" t="str">
            <v>-</v>
          </cell>
          <cell r="CB1232" t="str">
            <v>X</v>
          </cell>
        </row>
        <row r="1233">
          <cell r="B1233" t="str">
            <v>A2351065-07-08</v>
          </cell>
          <cell r="C1233" t="str">
            <v>Centerpoint Energy/ Waskom Gas Processing</v>
          </cell>
          <cell r="D1233" t="str">
            <v>Wareham</v>
          </cell>
          <cell r="E1233">
            <v>0</v>
          </cell>
          <cell r="F1233" t="str">
            <v>Miller</v>
          </cell>
          <cell r="G1233" t="str">
            <v>-</v>
          </cell>
          <cell r="H1233" t="str">
            <v>Kursten</v>
          </cell>
          <cell r="I1233" t="str">
            <v>4504113588</v>
          </cell>
          <cell r="J1233" t="str">
            <v>P-64 A/B</v>
          </cell>
          <cell r="K1233" t="str">
            <v>121387-4</v>
          </cell>
          <cell r="M1233">
            <v>2</v>
          </cell>
          <cell r="N1233" t="str">
            <v>LMV806</v>
          </cell>
          <cell r="O1233">
            <v>33648</v>
          </cell>
          <cell r="P1233" t="str">
            <v>-</v>
          </cell>
          <cell r="Q1233" t="str">
            <v>FLT</v>
          </cell>
          <cell r="R1233" t="str">
            <v>PA</v>
          </cell>
          <cell r="S1233" t="str">
            <v>N</v>
          </cell>
          <cell r="T1233" t="str">
            <v>N</v>
          </cell>
          <cell r="U1233">
            <v>41582</v>
          </cell>
          <cell r="V1233">
            <v>41582</v>
          </cell>
          <cell r="W1233">
            <v>41678</v>
          </cell>
          <cell r="X1233">
            <v>41678</v>
          </cell>
          <cell r="Y1233">
            <v>41582</v>
          </cell>
          <cell r="Z1233">
            <v>41589</v>
          </cell>
          <cell r="AA1233">
            <v>41589</v>
          </cell>
          <cell r="AB1233">
            <v>41589</v>
          </cell>
          <cell r="AC1233">
            <v>41566</v>
          </cell>
          <cell r="AD1233">
            <v>41580</v>
          </cell>
          <cell r="AE1233">
            <v>41625</v>
          </cell>
          <cell r="AF1233">
            <v>41628</v>
          </cell>
          <cell r="AH1233">
            <v>41648</v>
          </cell>
          <cell r="AI1233" t="str">
            <v>-</v>
          </cell>
          <cell r="AJ1233">
            <v>35</v>
          </cell>
          <cell r="AK1233">
            <v>13.714285714285714</v>
          </cell>
          <cell r="AL1233">
            <v>41582</v>
          </cell>
          <cell r="AM1233" t="str">
            <v>X</v>
          </cell>
          <cell r="AN1233" t="str">
            <v>X</v>
          </cell>
          <cell r="AO1233">
            <v>41591</v>
          </cell>
          <cell r="AP1233" t="str">
            <v>X</v>
          </cell>
          <cell r="AQ1233">
            <v>41600</v>
          </cell>
          <cell r="AR1233">
            <v>41600</v>
          </cell>
          <cell r="AS1233">
            <v>41618</v>
          </cell>
          <cell r="AT1233" t="str">
            <v>Kampman</v>
          </cell>
          <cell r="AU1233" t="str">
            <v>Kampman</v>
          </cell>
          <cell r="AV1233">
            <v>41618</v>
          </cell>
          <cell r="AW1233" t="str">
            <v>-</v>
          </cell>
          <cell r="AX1233">
            <v>41642</v>
          </cell>
          <cell r="AY1233">
            <v>41683</v>
          </cell>
          <cell r="AZ1233">
            <v>101</v>
          </cell>
          <cell r="BA1233">
            <v>27</v>
          </cell>
          <cell r="BB1233" t="str">
            <v>On-Time/Early</v>
          </cell>
          <cell r="BC1233" t="str">
            <v>Late</v>
          </cell>
          <cell r="BD1233" t="str">
            <v>EXW</v>
          </cell>
          <cell r="BE1233" t="str">
            <v>Arvada</v>
          </cell>
          <cell r="BF1233" t="str">
            <v>USA</v>
          </cell>
          <cell r="BH1233" t="str">
            <v>DK</v>
          </cell>
          <cell r="BI1233">
            <v>2010</v>
          </cell>
          <cell r="BJ1233">
            <v>41589</v>
          </cell>
          <cell r="BK1233">
            <v>41596</v>
          </cell>
          <cell r="BL1233">
            <v>41596</v>
          </cell>
          <cell r="BM1233">
            <v>41610</v>
          </cell>
          <cell r="BN1233">
            <v>41692</v>
          </cell>
          <cell r="BO1233">
            <v>41699</v>
          </cell>
          <cell r="BP1233" t="str">
            <v>-</v>
          </cell>
          <cell r="BQ1233" t="str">
            <v>-</v>
          </cell>
          <cell r="BR1233">
            <v>41621</v>
          </cell>
          <cell r="BS1233" t="str">
            <v>-</v>
          </cell>
          <cell r="BT1233" t="str">
            <v>-</v>
          </cell>
          <cell r="BU1233" t="str">
            <v>-</v>
          </cell>
          <cell r="BV1233" t="str">
            <v>-</v>
          </cell>
          <cell r="CB1233" t="str">
            <v>X</v>
          </cell>
        </row>
        <row r="1234">
          <cell r="B1234" t="str">
            <v>A2351065-05-06</v>
          </cell>
          <cell r="C1234" t="str">
            <v>Centerpoint Energy/ Waskom Gas Processing</v>
          </cell>
          <cell r="D1234" t="str">
            <v>Wareham</v>
          </cell>
          <cell r="E1234">
            <v>0</v>
          </cell>
          <cell r="F1234" t="str">
            <v>Miller</v>
          </cell>
          <cell r="G1234" t="str">
            <v>-</v>
          </cell>
          <cell r="H1234" t="str">
            <v>Kursten</v>
          </cell>
          <cell r="I1234" t="str">
            <v>4504113588</v>
          </cell>
          <cell r="J1234" t="str">
            <v>P-64 A/B</v>
          </cell>
          <cell r="K1234" t="str">
            <v>122202-3</v>
          </cell>
          <cell r="M1234">
            <v>2</v>
          </cell>
          <cell r="N1234" t="str">
            <v>LMV806</v>
          </cell>
          <cell r="O1234">
            <v>38128</v>
          </cell>
          <cell r="P1234" t="str">
            <v>-</v>
          </cell>
          <cell r="Q1234" t="str">
            <v>FLT</v>
          </cell>
          <cell r="R1234" t="str">
            <v>PA</v>
          </cell>
          <cell r="S1234" t="str">
            <v>N</v>
          </cell>
          <cell r="T1234" t="str">
            <v>N</v>
          </cell>
          <cell r="U1234">
            <v>41582</v>
          </cell>
          <cell r="V1234">
            <v>41582</v>
          </cell>
          <cell r="W1234">
            <v>41678</v>
          </cell>
          <cell r="X1234">
            <v>41678</v>
          </cell>
          <cell r="Y1234">
            <v>41582</v>
          </cell>
          <cell r="Z1234">
            <v>41589</v>
          </cell>
          <cell r="AA1234">
            <v>41589</v>
          </cell>
          <cell r="AB1234">
            <v>41589</v>
          </cell>
          <cell r="AC1234">
            <v>41566</v>
          </cell>
          <cell r="AD1234">
            <v>41580</v>
          </cell>
          <cell r="AE1234">
            <v>41625</v>
          </cell>
          <cell r="AF1234">
            <v>41628</v>
          </cell>
          <cell r="AH1234">
            <v>41648</v>
          </cell>
          <cell r="AI1234" t="str">
            <v>-</v>
          </cell>
          <cell r="AJ1234">
            <v>35</v>
          </cell>
          <cell r="AK1234">
            <v>13.714285714285714</v>
          </cell>
          <cell r="AL1234">
            <v>41582</v>
          </cell>
          <cell r="AM1234" t="str">
            <v>X</v>
          </cell>
          <cell r="AN1234" t="str">
            <v>X</v>
          </cell>
          <cell r="AO1234">
            <v>41591</v>
          </cell>
          <cell r="AP1234" t="str">
            <v>X</v>
          </cell>
          <cell r="AQ1234">
            <v>41600</v>
          </cell>
          <cell r="AR1234">
            <v>41600</v>
          </cell>
          <cell r="AS1234">
            <v>41617</v>
          </cell>
          <cell r="AT1234" t="str">
            <v>Kampman</v>
          </cell>
          <cell r="AU1234" t="str">
            <v>Kampman</v>
          </cell>
          <cell r="AV1234">
            <v>41618</v>
          </cell>
          <cell r="AW1234" t="str">
            <v>-</v>
          </cell>
          <cell r="AX1234">
            <v>41642</v>
          </cell>
          <cell r="AY1234">
            <v>41670</v>
          </cell>
          <cell r="AZ1234">
            <v>88</v>
          </cell>
          <cell r="BA1234">
            <v>27</v>
          </cell>
          <cell r="BB1234" t="str">
            <v>On-Time/Early</v>
          </cell>
          <cell r="BC1234" t="str">
            <v>Late</v>
          </cell>
          <cell r="BD1234" t="str">
            <v>EXW</v>
          </cell>
          <cell r="BE1234" t="str">
            <v>Arvada</v>
          </cell>
          <cell r="BF1234" t="str">
            <v>USA</v>
          </cell>
          <cell r="BH1234" t="str">
            <v>DK</v>
          </cell>
          <cell r="BI1234">
            <v>2010</v>
          </cell>
          <cell r="BJ1234">
            <v>41589</v>
          </cell>
          <cell r="BK1234">
            <v>41596</v>
          </cell>
          <cell r="BL1234">
            <v>41596</v>
          </cell>
          <cell r="BM1234">
            <v>41610</v>
          </cell>
          <cell r="BN1234">
            <v>41692</v>
          </cell>
          <cell r="BO1234">
            <v>41699</v>
          </cell>
          <cell r="BP1234" t="str">
            <v>-</v>
          </cell>
          <cell r="BQ1234" t="str">
            <v>-</v>
          </cell>
          <cell r="BR1234">
            <v>41621</v>
          </cell>
          <cell r="BS1234" t="str">
            <v>-</v>
          </cell>
          <cell r="BT1234" t="str">
            <v>-</v>
          </cell>
          <cell r="BU1234" t="str">
            <v>-</v>
          </cell>
          <cell r="BV1234" t="str">
            <v>-</v>
          </cell>
          <cell r="CB1234" t="str">
            <v>X</v>
          </cell>
        </row>
        <row r="1235">
          <cell r="B1235" t="str">
            <v>2364246 (98417643-CONV2013)</v>
          </cell>
          <cell r="C1235" t="str">
            <v>Corrosion Fluid Products</v>
          </cell>
          <cell r="D1235" t="str">
            <v>Kennedy</v>
          </cell>
          <cell r="E1235">
            <v>0</v>
          </cell>
          <cell r="G1235" t="str">
            <v>-</v>
          </cell>
          <cell r="H1235" t="str">
            <v>FLT</v>
          </cell>
          <cell r="I1235" t="str">
            <v>4114924</v>
          </cell>
          <cell r="J1235" t="str">
            <v>CONV</v>
          </cell>
          <cell r="K1235">
            <v>123976</v>
          </cell>
          <cell r="M1235">
            <v>1</v>
          </cell>
          <cell r="N1235" t="str">
            <v>LMV311</v>
          </cell>
          <cell r="O1235">
            <v>22374</v>
          </cell>
          <cell r="P1235" t="str">
            <v>-</v>
          </cell>
          <cell r="Q1235" t="str">
            <v>FLT</v>
          </cell>
          <cell r="R1235" t="str">
            <v>CONV</v>
          </cell>
          <cell r="S1235" t="str">
            <v>N</v>
          </cell>
          <cell r="T1235" t="str">
            <v>N</v>
          </cell>
          <cell r="U1235">
            <v>41618</v>
          </cell>
          <cell r="V1235">
            <v>41618</v>
          </cell>
          <cell r="W1235">
            <v>41663</v>
          </cell>
          <cell r="X1235">
            <v>41663</v>
          </cell>
          <cell r="Y1235">
            <v>41618</v>
          </cell>
          <cell r="Z1235">
            <v>41625</v>
          </cell>
          <cell r="AA1235">
            <v>41625</v>
          </cell>
          <cell r="AB1235" t="e">
            <v>#N/A</v>
          </cell>
          <cell r="AC1235" t="e">
            <v>#N/A</v>
          </cell>
          <cell r="AD1235" t="e">
            <v>#N/A</v>
          </cell>
          <cell r="AE1235" t="e">
            <v>#N/A</v>
          </cell>
          <cell r="AF1235">
            <v>41630</v>
          </cell>
          <cell r="AH1235">
            <v>41633</v>
          </cell>
          <cell r="AI1235" t="str">
            <v>-</v>
          </cell>
          <cell r="AJ1235">
            <v>9</v>
          </cell>
          <cell r="AK1235">
            <v>6.4285714285714288</v>
          </cell>
          <cell r="AL1235">
            <v>41618</v>
          </cell>
          <cell r="AM1235" t="str">
            <v>-</v>
          </cell>
          <cell r="AN1235" t="str">
            <v>-</v>
          </cell>
          <cell r="AV1235">
            <v>41620</v>
          </cell>
          <cell r="AX1235">
            <v>41620</v>
          </cell>
          <cell r="AY1235">
            <v>41635</v>
          </cell>
          <cell r="AZ1235">
            <v>17</v>
          </cell>
          <cell r="BA1235">
            <v>3</v>
          </cell>
          <cell r="BB1235" t="str">
            <v>On-Time/Early</v>
          </cell>
          <cell r="BC1235" t="str">
            <v/>
          </cell>
          <cell r="BD1235" t="str">
            <v>EXW</v>
          </cell>
          <cell r="BE1235" t="str">
            <v>Arvada</v>
          </cell>
          <cell r="BF1235" t="str">
            <v>USA</v>
          </cell>
          <cell r="BH1235" t="str">
            <v>DK</v>
          </cell>
          <cell r="BI1235">
            <v>2010</v>
          </cell>
          <cell r="BJ1235">
            <v>41625</v>
          </cell>
          <cell r="BK1235">
            <v>41632</v>
          </cell>
          <cell r="BL1235" t="e">
            <v>#N/A</v>
          </cell>
          <cell r="BM1235">
            <v>41646</v>
          </cell>
          <cell r="BN1235" t="e">
            <v>#N/A</v>
          </cell>
          <cell r="BO1235" t="e">
            <v>#N/A</v>
          </cell>
          <cell r="BP1235" t="str">
            <v>-</v>
          </cell>
          <cell r="BQ1235" t="str">
            <v>-</v>
          </cell>
          <cell r="BR1235" t="str">
            <v>-</v>
          </cell>
          <cell r="BS1235" t="str">
            <v>-</v>
          </cell>
          <cell r="BT1235">
            <v>0</v>
          </cell>
          <cell r="BU1235">
            <v>41653</v>
          </cell>
          <cell r="BV1235">
            <v>41653</v>
          </cell>
          <cell r="CB1235" t="str">
            <v>X</v>
          </cell>
          <cell r="CC1235">
            <v>1</v>
          </cell>
        </row>
        <row r="1236">
          <cell r="B1236" t="str">
            <v>A2362166-01</v>
          </cell>
          <cell r="C1236" t="str">
            <v>Milton Roy Ind/ Petrochina Jinxi Petrochemical</v>
          </cell>
          <cell r="D1236" t="str">
            <v>Kennedy</v>
          </cell>
          <cell r="E1236">
            <v>0</v>
          </cell>
          <cell r="F1236" t="str">
            <v>Miller</v>
          </cell>
          <cell r="G1236" t="str">
            <v>-</v>
          </cell>
          <cell r="H1236" t="str">
            <v>Kursten</v>
          </cell>
          <cell r="I1236" t="str">
            <v>S81131201</v>
          </cell>
          <cell r="J1236">
            <v>0</v>
          </cell>
          <cell r="K1236" t="str">
            <v>124361-2</v>
          </cell>
          <cell r="M1236">
            <v>1</v>
          </cell>
          <cell r="N1236" t="str">
            <v>LMV322</v>
          </cell>
          <cell r="O1236">
            <v>26376</v>
          </cell>
          <cell r="P1236" t="str">
            <v>-</v>
          </cell>
          <cell r="Q1236" t="str">
            <v>FLT</v>
          </cell>
          <cell r="R1236" t="str">
            <v>PA</v>
          </cell>
          <cell r="S1236" t="str">
            <v>N</v>
          </cell>
          <cell r="T1236" t="str">
            <v>N</v>
          </cell>
          <cell r="U1236">
            <v>41613</v>
          </cell>
          <cell r="V1236">
            <v>41613</v>
          </cell>
          <cell r="W1236">
            <v>41676</v>
          </cell>
          <cell r="X1236">
            <v>41676</v>
          </cell>
          <cell r="Y1236">
            <v>41613</v>
          </cell>
          <cell r="Z1236">
            <v>41620</v>
          </cell>
          <cell r="AA1236">
            <v>41620</v>
          </cell>
          <cell r="AB1236">
            <v>41620</v>
          </cell>
          <cell r="AC1236">
            <v>41564</v>
          </cell>
          <cell r="AD1236">
            <v>41578</v>
          </cell>
          <cell r="AE1236">
            <v>41628</v>
          </cell>
          <cell r="AF1236">
            <v>41631</v>
          </cell>
          <cell r="AH1236">
            <v>41646</v>
          </cell>
          <cell r="AI1236" t="str">
            <v>-</v>
          </cell>
          <cell r="AJ1236">
            <v>13</v>
          </cell>
          <cell r="AK1236">
            <v>9</v>
          </cell>
          <cell r="AL1236">
            <v>41613</v>
          </cell>
          <cell r="AM1236" t="str">
            <v>-</v>
          </cell>
          <cell r="AN1236" t="str">
            <v>-</v>
          </cell>
          <cell r="AO1236">
            <v>41618</v>
          </cell>
          <cell r="AP1236">
            <v>41617</v>
          </cell>
          <cell r="AQ1236">
            <v>41619</v>
          </cell>
          <cell r="AR1236">
            <v>41619</v>
          </cell>
          <cell r="AV1236">
            <v>41620</v>
          </cell>
          <cell r="AW1236" t="str">
            <v>-</v>
          </cell>
          <cell r="AX1236">
            <v>41624</v>
          </cell>
          <cell r="AY1236">
            <v>41683</v>
          </cell>
          <cell r="AZ1236">
            <v>70</v>
          </cell>
          <cell r="BA1236">
            <v>6</v>
          </cell>
          <cell r="BB1236" t="str">
            <v>On-Time/Early</v>
          </cell>
          <cell r="BC1236" t="str">
            <v>Late</v>
          </cell>
          <cell r="BD1236" t="str">
            <v>EXW</v>
          </cell>
          <cell r="BE1236" t="str">
            <v>Arvada</v>
          </cell>
          <cell r="BF1236" t="str">
            <v>China</v>
          </cell>
          <cell r="BH1236" t="str">
            <v>AC</v>
          </cell>
          <cell r="BI1236">
            <v>2010</v>
          </cell>
          <cell r="BJ1236">
            <v>41620</v>
          </cell>
          <cell r="BK1236">
            <v>41627</v>
          </cell>
          <cell r="BL1236">
            <v>41627</v>
          </cell>
          <cell r="BM1236">
            <v>41641</v>
          </cell>
          <cell r="BN1236">
            <v>41690</v>
          </cell>
          <cell r="BO1236">
            <v>41697</v>
          </cell>
          <cell r="BP1236" t="str">
            <v>-</v>
          </cell>
          <cell r="BQ1236" t="str">
            <v>-</v>
          </cell>
          <cell r="BR1236">
            <v>41621</v>
          </cell>
          <cell r="BS1236" t="str">
            <v>-</v>
          </cell>
          <cell r="BT1236" t="str">
            <v>-</v>
          </cell>
          <cell r="BU1236" t="str">
            <v>-</v>
          </cell>
          <cell r="BV1236" t="str">
            <v>-</v>
          </cell>
          <cell r="CB1236" t="str">
            <v>X</v>
          </cell>
        </row>
        <row r="1237">
          <cell r="B1237" t="str">
            <v>C2367445-01</v>
          </cell>
          <cell r="C1237" t="str">
            <v>NPE (Gearbox only)</v>
          </cell>
          <cell r="D1237" t="str">
            <v>Wareham</v>
          </cell>
          <cell r="E1237">
            <v>0</v>
          </cell>
          <cell r="F1237" t="str">
            <v>-</v>
          </cell>
          <cell r="H1237" t="str">
            <v>Kursten</v>
          </cell>
          <cell r="I1237" t="str">
            <v>PUR716484</v>
          </cell>
          <cell r="K1237" t="str">
            <v>C2158506-01</v>
          </cell>
          <cell r="M1237">
            <v>1</v>
          </cell>
          <cell r="N1237" t="str">
            <v>GBX NEW</v>
          </cell>
          <cell r="O1237">
            <v>54443.839999999997</v>
          </cell>
          <cell r="P1237" t="str">
            <v>-</v>
          </cell>
          <cell r="Q1237" t="str">
            <v>FLT</v>
          </cell>
          <cell r="R1237" t="str">
            <v>GBX NEW</v>
          </cell>
          <cell r="S1237" t="str">
            <v>N</v>
          </cell>
          <cell r="T1237" t="str">
            <v>N</v>
          </cell>
          <cell r="U1237">
            <v>41626</v>
          </cell>
          <cell r="V1237">
            <v>41626</v>
          </cell>
          <cell r="W1237">
            <v>41666</v>
          </cell>
          <cell r="X1237">
            <v>41666</v>
          </cell>
          <cell r="Y1237">
            <v>41626</v>
          </cell>
          <cell r="Z1237">
            <v>41633</v>
          </cell>
          <cell r="AA1237">
            <v>41633</v>
          </cell>
          <cell r="AB1237" t="e">
            <v>#N/A</v>
          </cell>
          <cell r="AC1237" t="e">
            <v>#N/A</v>
          </cell>
          <cell r="AD1237" t="e">
            <v>#N/A</v>
          </cell>
          <cell r="AE1237" t="e">
            <v>#N/A</v>
          </cell>
          <cell r="AF1237">
            <v>41641</v>
          </cell>
          <cell r="AH1237">
            <v>41636</v>
          </cell>
          <cell r="AI1237" t="str">
            <v>-</v>
          </cell>
          <cell r="AJ1237">
            <v>12</v>
          </cell>
          <cell r="AK1237">
            <v>5.7142857142857144</v>
          </cell>
          <cell r="AL1237">
            <v>41626</v>
          </cell>
          <cell r="AM1237" t="str">
            <v>-</v>
          </cell>
          <cell r="AN1237" t="str">
            <v>-</v>
          </cell>
          <cell r="AO1237" t="str">
            <v>-</v>
          </cell>
          <cell r="AP1237" t="str">
            <v>-</v>
          </cell>
          <cell r="AS1237">
            <v>41647</v>
          </cell>
          <cell r="AT1237" t="str">
            <v>Marcikonis</v>
          </cell>
          <cell r="AV1237">
            <v>41647</v>
          </cell>
          <cell r="AW1237" t="str">
            <v>-</v>
          </cell>
          <cell r="AX1237">
            <v>41649</v>
          </cell>
          <cell r="AY1237">
            <v>41670</v>
          </cell>
          <cell r="AZ1237">
            <v>44</v>
          </cell>
          <cell r="BA1237">
            <v>16</v>
          </cell>
          <cell r="BB1237" t="str">
            <v>Late</v>
          </cell>
          <cell r="BC1237" t="str">
            <v/>
          </cell>
          <cell r="BD1237" t="str">
            <v>EXW</v>
          </cell>
          <cell r="BE1237" t="str">
            <v>Arvada</v>
          </cell>
          <cell r="BF1237" t="str">
            <v>Canada</v>
          </cell>
          <cell r="BH1237" t="str">
            <v>DK</v>
          </cell>
          <cell r="BI1237">
            <v>2010</v>
          </cell>
          <cell r="BJ1237">
            <v>41633</v>
          </cell>
          <cell r="BK1237">
            <v>41640</v>
          </cell>
          <cell r="BL1237" t="e">
            <v>#N/A</v>
          </cell>
          <cell r="BM1237">
            <v>41654</v>
          </cell>
          <cell r="BN1237" t="e">
            <v>#N/A</v>
          </cell>
          <cell r="BO1237" t="e">
            <v>#N/A</v>
          </cell>
          <cell r="BP1237" t="str">
            <v>-</v>
          </cell>
          <cell r="BQ1237" t="str">
            <v>-</v>
          </cell>
          <cell r="BR1237" t="str">
            <v>-</v>
          </cell>
          <cell r="BS1237" t="str">
            <v>-</v>
          </cell>
          <cell r="BT1237" t="str">
            <v>-</v>
          </cell>
          <cell r="BU1237" t="str">
            <v>-</v>
          </cell>
          <cell r="BV1237" t="str">
            <v>-</v>
          </cell>
          <cell r="CB1237" t="str">
            <v>X</v>
          </cell>
          <cell r="CC1237">
            <v>0.85</v>
          </cell>
          <cell r="CD1237" t="str">
            <v>PM review</v>
          </cell>
        </row>
        <row r="1238">
          <cell r="B1238" t="str">
            <v>A2349502-01</v>
          </cell>
          <cell r="C1238" t="str">
            <v>Agrium US Inc</v>
          </cell>
          <cell r="D1238" t="str">
            <v>Kennedy</v>
          </cell>
          <cell r="E1238">
            <v>0</v>
          </cell>
          <cell r="F1238" t="str">
            <v>Miller</v>
          </cell>
          <cell r="G1238" t="str">
            <v>-</v>
          </cell>
          <cell r="H1238" t="str">
            <v>FLT</v>
          </cell>
          <cell r="I1238" t="str">
            <v>4501248973</v>
          </cell>
          <cell r="J1238" t="str">
            <v>A2213057-01</v>
          </cell>
          <cell r="K1238" t="str">
            <v>123377-OH</v>
          </cell>
          <cell r="M1238">
            <v>1</v>
          </cell>
          <cell r="N1238" t="str">
            <v>LMV322</v>
          </cell>
          <cell r="O1238">
            <v>25088</v>
          </cell>
          <cell r="P1238" t="str">
            <v>-</v>
          </cell>
          <cell r="Q1238" t="str">
            <v>FLT</v>
          </cell>
          <cell r="R1238" t="str">
            <v>PA</v>
          </cell>
          <cell r="S1238" t="str">
            <v>N</v>
          </cell>
          <cell r="T1238" t="str">
            <v>N</v>
          </cell>
          <cell r="U1238">
            <v>41577</v>
          </cell>
          <cell r="V1238">
            <v>41577</v>
          </cell>
          <cell r="W1238">
            <v>41680</v>
          </cell>
          <cell r="X1238">
            <v>41680</v>
          </cell>
          <cell r="Y1238">
            <v>41577</v>
          </cell>
          <cell r="Z1238">
            <v>41584</v>
          </cell>
          <cell r="AA1238">
            <v>41584</v>
          </cell>
          <cell r="AB1238">
            <v>41584</v>
          </cell>
          <cell r="AC1238">
            <v>41568</v>
          </cell>
          <cell r="AD1238">
            <v>41582</v>
          </cell>
          <cell r="AE1238">
            <v>41638</v>
          </cell>
          <cell r="AF1238">
            <v>41641</v>
          </cell>
          <cell r="AH1238">
            <v>41650</v>
          </cell>
          <cell r="AI1238" t="str">
            <v>-</v>
          </cell>
          <cell r="AJ1238">
            <v>47</v>
          </cell>
          <cell r="AK1238">
            <v>14.714285714285714</v>
          </cell>
          <cell r="AL1238">
            <v>41577</v>
          </cell>
          <cell r="AM1238">
            <v>41583</v>
          </cell>
          <cell r="AN1238" t="str">
            <v>-</v>
          </cell>
          <cell r="AO1238">
            <v>41625</v>
          </cell>
          <cell r="AP1238">
            <v>41577</v>
          </cell>
          <cell r="AQ1238">
            <v>41626</v>
          </cell>
          <cell r="AR1238">
            <v>41626</v>
          </cell>
          <cell r="AS1238">
            <v>41638</v>
          </cell>
          <cell r="AT1238" t="str">
            <v>Kampman</v>
          </cell>
          <cell r="AU1238" t="str">
            <v>Kampman</v>
          </cell>
          <cell r="AV1238">
            <v>41642</v>
          </cell>
          <cell r="AW1238" t="str">
            <v>-</v>
          </cell>
          <cell r="AX1238">
            <v>41645</v>
          </cell>
          <cell r="AY1238">
            <v>41696</v>
          </cell>
          <cell r="AZ1238">
            <v>119</v>
          </cell>
          <cell r="BA1238">
            <v>48</v>
          </cell>
          <cell r="BB1238" t="str">
            <v>Late</v>
          </cell>
          <cell r="BC1238" t="str">
            <v>Late</v>
          </cell>
          <cell r="BD1238" t="str">
            <v>FCA</v>
          </cell>
          <cell r="BE1238" t="str">
            <v>ARVADA</v>
          </cell>
          <cell r="BF1238" t="str">
            <v>USA</v>
          </cell>
          <cell r="BH1238" t="str">
            <v>DI</v>
          </cell>
          <cell r="BI1238">
            <v>2010</v>
          </cell>
          <cell r="BJ1238">
            <v>41584</v>
          </cell>
          <cell r="BK1238">
            <v>41591</v>
          </cell>
          <cell r="BL1238">
            <v>41591</v>
          </cell>
          <cell r="BM1238">
            <v>41605</v>
          </cell>
          <cell r="BN1238">
            <v>41694</v>
          </cell>
          <cell r="BO1238">
            <v>41701</v>
          </cell>
          <cell r="BP1238" t="str">
            <v>-</v>
          </cell>
          <cell r="BQ1238" t="str">
            <v>-</v>
          </cell>
          <cell r="BR1238" t="str">
            <v>-</v>
          </cell>
          <cell r="BS1238" t="str">
            <v>-</v>
          </cell>
          <cell r="BT1238" t="str">
            <v>-</v>
          </cell>
          <cell r="BU1238" t="str">
            <v>-</v>
          </cell>
          <cell r="BV1238" t="str">
            <v>-</v>
          </cell>
          <cell r="CB1238" t="str">
            <v>X</v>
          </cell>
        </row>
        <row r="1239">
          <cell r="B1239" t="str">
            <v>A2355889-01</v>
          </cell>
          <cell r="C1239" t="str">
            <v>Shanghai Xuanpei Fluid Machinery/ Chunxiao Gas Plant</v>
          </cell>
          <cell r="D1239" t="str">
            <v>Gibson</v>
          </cell>
          <cell r="E1239">
            <v>0</v>
          </cell>
          <cell r="F1239" t="str">
            <v>Smeltzer</v>
          </cell>
          <cell r="G1239" t="str">
            <v>Gibson</v>
          </cell>
          <cell r="H1239" t="str">
            <v>Christina</v>
          </cell>
          <cell r="I1239" t="str">
            <v>2013-1106</v>
          </cell>
          <cell r="J1239">
            <v>0</v>
          </cell>
          <cell r="K1239" t="str">
            <v>121476-1</v>
          </cell>
          <cell r="L1239" t="str">
            <v>Thompson</v>
          </cell>
          <cell r="M1239">
            <v>1</v>
          </cell>
          <cell r="N1239" t="str">
            <v>LMV322</v>
          </cell>
          <cell r="O1239">
            <v>35517</v>
          </cell>
          <cell r="P1239" t="str">
            <v>-</v>
          </cell>
          <cell r="Q1239" t="str">
            <v>MCPX</v>
          </cell>
          <cell r="R1239" t="str">
            <v>PB</v>
          </cell>
          <cell r="S1239" t="str">
            <v>N</v>
          </cell>
          <cell r="T1239" t="str">
            <v>N</v>
          </cell>
          <cell r="U1239">
            <v>41592</v>
          </cell>
          <cell r="V1239">
            <v>41593</v>
          </cell>
          <cell r="W1239">
            <v>41682</v>
          </cell>
          <cell r="X1239">
            <v>41696</v>
          </cell>
          <cell r="Y1239">
            <v>41592</v>
          </cell>
          <cell r="Z1239" t="str">
            <v>-</v>
          </cell>
          <cell r="AA1239" t="str">
            <v>-</v>
          </cell>
          <cell r="AB1239">
            <v>41600</v>
          </cell>
          <cell r="AC1239">
            <v>41584</v>
          </cell>
          <cell r="AD1239">
            <v>41598</v>
          </cell>
          <cell r="AE1239">
            <v>41639</v>
          </cell>
          <cell r="AF1239">
            <v>41642</v>
          </cell>
          <cell r="AG1239">
            <v>41649</v>
          </cell>
          <cell r="AH1239">
            <v>41666</v>
          </cell>
          <cell r="AI1239" t="str">
            <v>-</v>
          </cell>
          <cell r="AJ1239">
            <v>36</v>
          </cell>
          <cell r="AK1239">
            <v>14.714285714285714</v>
          </cell>
          <cell r="AL1239">
            <v>41592</v>
          </cell>
          <cell r="AM1239" t="str">
            <v>-</v>
          </cell>
          <cell r="AN1239" t="str">
            <v>-</v>
          </cell>
          <cell r="AO1239">
            <v>41599</v>
          </cell>
          <cell r="AR1239">
            <v>41653</v>
          </cell>
          <cell r="AS1239">
            <v>41656</v>
          </cell>
          <cell r="AT1239" t="str">
            <v>Parks</v>
          </cell>
          <cell r="AU1239" t="str">
            <v>Collins-Lane</v>
          </cell>
          <cell r="AV1239">
            <v>41659</v>
          </cell>
          <cell r="AW1239" t="str">
            <v>-</v>
          </cell>
          <cell r="AX1239">
            <v>41662</v>
          </cell>
          <cell r="AY1239">
            <v>41691</v>
          </cell>
          <cell r="AZ1239">
            <v>98</v>
          </cell>
          <cell r="BA1239">
            <v>47</v>
          </cell>
          <cell r="BB1239" t="str">
            <v>Late</v>
          </cell>
          <cell r="BC1239" t="str">
            <v/>
          </cell>
          <cell r="BD1239" t="str">
            <v>CIP</v>
          </cell>
          <cell r="BE1239" t="str">
            <v>DIA Airport</v>
          </cell>
          <cell r="BF1239" t="str">
            <v>China</v>
          </cell>
          <cell r="BH1239" t="str">
            <v>AB</v>
          </cell>
          <cell r="BI1239">
            <v>2010</v>
          </cell>
          <cell r="BJ1239">
            <v>41600</v>
          </cell>
          <cell r="BK1239">
            <v>41607</v>
          </cell>
          <cell r="BL1239">
            <v>41609</v>
          </cell>
          <cell r="BM1239">
            <v>41621</v>
          </cell>
          <cell r="BN1239">
            <v>41710</v>
          </cell>
          <cell r="BO1239">
            <v>41717</v>
          </cell>
          <cell r="BP1239">
            <v>196</v>
          </cell>
          <cell r="BQ1239" t="str">
            <v>X</v>
          </cell>
          <cell r="BR1239">
            <v>187</v>
          </cell>
          <cell r="BS1239">
            <v>175</v>
          </cell>
          <cell r="BT1239" t="str">
            <v>X</v>
          </cell>
          <cell r="BU1239">
            <v>41698</v>
          </cell>
          <cell r="BV1239" t="str">
            <v>X</v>
          </cell>
          <cell r="BZ1239" t="str">
            <v>X</v>
          </cell>
          <cell r="CA1239" t="str">
            <v>X</v>
          </cell>
          <cell r="CC1239">
            <v>1</v>
          </cell>
          <cell r="CD1239" t="str">
            <v>owe $32,017.00</v>
          </cell>
        </row>
        <row r="1240">
          <cell r="B1240" t="str">
            <v>A2356464-01</v>
          </cell>
          <cell r="C1240" t="str">
            <v>BASF Corp.</v>
          </cell>
          <cell r="D1240" t="str">
            <v>Kennedy</v>
          </cell>
          <cell r="E1240">
            <v>0</v>
          </cell>
          <cell r="F1240" t="str">
            <v>Miller</v>
          </cell>
          <cell r="H1240" t="str">
            <v>Madeleine</v>
          </cell>
          <cell r="I1240" t="str">
            <v>4912275701</v>
          </cell>
          <cell r="J1240">
            <v>0</v>
          </cell>
          <cell r="K1240" t="str">
            <v>122957-1</v>
          </cell>
          <cell r="M1240">
            <v>1</v>
          </cell>
          <cell r="N1240" t="str">
            <v>LMV322</v>
          </cell>
          <cell r="O1240">
            <v>43716</v>
          </cell>
          <cell r="P1240" t="str">
            <v>-</v>
          </cell>
          <cell r="Q1240" t="str">
            <v>FLT</v>
          </cell>
          <cell r="R1240" t="str">
            <v>PB</v>
          </cell>
          <cell r="S1240" t="str">
            <v>N</v>
          </cell>
          <cell r="T1240" t="str">
            <v>N</v>
          </cell>
          <cell r="U1240">
            <v>41592</v>
          </cell>
          <cell r="V1240">
            <v>41593</v>
          </cell>
          <cell r="W1240">
            <v>41689</v>
          </cell>
          <cell r="X1240">
            <v>41689</v>
          </cell>
          <cell r="Y1240">
            <v>41592</v>
          </cell>
          <cell r="Z1240">
            <v>41600</v>
          </cell>
          <cell r="AA1240">
            <v>41600</v>
          </cell>
          <cell r="AB1240">
            <v>41600</v>
          </cell>
          <cell r="AC1240">
            <v>41577</v>
          </cell>
          <cell r="AD1240">
            <v>41591</v>
          </cell>
          <cell r="AE1240">
            <v>41639</v>
          </cell>
          <cell r="AF1240">
            <v>41642</v>
          </cell>
          <cell r="AH1240">
            <v>41659</v>
          </cell>
          <cell r="AI1240" t="str">
            <v>-</v>
          </cell>
          <cell r="AJ1240">
            <v>36</v>
          </cell>
          <cell r="AK1240">
            <v>13.714285714285714</v>
          </cell>
          <cell r="AL1240">
            <v>41592</v>
          </cell>
          <cell r="AM1240" t="str">
            <v>-</v>
          </cell>
          <cell r="AN1240" t="str">
            <v>-</v>
          </cell>
          <cell r="AR1240">
            <v>41648</v>
          </cell>
          <cell r="AV1240">
            <v>41649</v>
          </cell>
          <cell r="AX1240">
            <v>41649</v>
          </cell>
          <cell r="AY1240">
            <v>41680</v>
          </cell>
          <cell r="AZ1240">
            <v>87</v>
          </cell>
          <cell r="BA1240">
            <v>41</v>
          </cell>
          <cell r="BB1240" t="str">
            <v>Late</v>
          </cell>
          <cell r="BC1240" t="str">
            <v/>
          </cell>
          <cell r="BD1240" t="str">
            <v>FCA</v>
          </cell>
          <cell r="BE1240" t="str">
            <v>Arvada</v>
          </cell>
          <cell r="BF1240" t="str">
            <v>USA</v>
          </cell>
          <cell r="BH1240" t="str">
            <v>DI</v>
          </cell>
          <cell r="BI1240">
            <v>2010</v>
          </cell>
          <cell r="BJ1240">
            <v>41600</v>
          </cell>
          <cell r="BK1240">
            <v>41607</v>
          </cell>
          <cell r="BL1240">
            <v>41609</v>
          </cell>
          <cell r="BM1240">
            <v>41621</v>
          </cell>
          <cell r="BN1240">
            <v>41703</v>
          </cell>
          <cell r="BO1240">
            <v>41710</v>
          </cell>
          <cell r="BP1240" t="str">
            <v>-</v>
          </cell>
          <cell r="BQ1240" t="str">
            <v>-</v>
          </cell>
          <cell r="BR1240">
            <v>41986</v>
          </cell>
          <cell r="BS1240" t="str">
            <v>-</v>
          </cell>
          <cell r="BT1240" t="str">
            <v>-</v>
          </cell>
          <cell r="BU1240" t="str">
            <v>-</v>
          </cell>
          <cell r="BV1240" t="str">
            <v>-</v>
          </cell>
          <cell r="CB1240" t="str">
            <v>X</v>
          </cell>
        </row>
        <row r="1241">
          <cell r="B1241" t="str">
            <v>A2320912-01</v>
          </cell>
          <cell r="C1241" t="str">
            <v>Barber Nicols (Gearbox only)</v>
          </cell>
          <cell r="D1241" t="str">
            <v>Wareham</v>
          </cell>
          <cell r="E1241">
            <v>0</v>
          </cell>
          <cell r="F1241" t="str">
            <v>-</v>
          </cell>
          <cell r="G1241" t="str">
            <v>-</v>
          </cell>
          <cell r="H1241" t="str">
            <v>Kursten</v>
          </cell>
          <cell r="I1241" t="str">
            <v>30334</v>
          </cell>
          <cell r="J1241">
            <v>0</v>
          </cell>
          <cell r="K1241" t="str">
            <v>119431-1</v>
          </cell>
          <cell r="M1241">
            <v>1</v>
          </cell>
          <cell r="N1241" t="str">
            <v>GBX NEW</v>
          </cell>
          <cell r="O1241">
            <v>66539</v>
          </cell>
          <cell r="P1241" t="str">
            <v>-</v>
          </cell>
          <cell r="Q1241" t="str">
            <v>STD</v>
          </cell>
          <cell r="R1241" t="str">
            <v>-</v>
          </cell>
          <cell r="S1241" t="str">
            <v>N</v>
          </cell>
          <cell r="T1241" t="str">
            <v>N</v>
          </cell>
          <cell r="U1241">
            <v>41505</v>
          </cell>
          <cell r="V1241">
            <v>41505</v>
          </cell>
          <cell r="W1241">
            <v>41628</v>
          </cell>
          <cell r="X1241">
            <v>41699</v>
          </cell>
          <cell r="Y1241">
            <v>41505</v>
          </cell>
          <cell r="Z1241" t="str">
            <v>-</v>
          </cell>
          <cell r="AA1241" t="str">
            <v>-</v>
          </cell>
          <cell r="AB1241" t="str">
            <v>-</v>
          </cell>
          <cell r="AD1241" t="str">
            <v>-</v>
          </cell>
          <cell r="AE1241" t="str">
            <v>-</v>
          </cell>
          <cell r="AF1241">
            <v>41642</v>
          </cell>
          <cell r="AH1241">
            <v>41669</v>
          </cell>
          <cell r="AI1241" t="str">
            <v>-</v>
          </cell>
          <cell r="AJ1241">
            <v>100</v>
          </cell>
          <cell r="AK1241">
            <v>27.714285714285715</v>
          </cell>
          <cell r="AL1241">
            <v>41505</v>
          </cell>
          <cell r="AN1241">
            <v>0</v>
          </cell>
          <cell r="AP1241">
            <v>0</v>
          </cell>
          <cell r="AQ1241">
            <v>0</v>
          </cell>
          <cell r="AR1241">
            <v>0</v>
          </cell>
          <cell r="AV1241">
            <v>41642</v>
          </cell>
          <cell r="AW1241" t="str">
            <v>-</v>
          </cell>
          <cell r="AX1241">
            <v>41642</v>
          </cell>
          <cell r="AY1241">
            <v>41697</v>
          </cell>
          <cell r="AZ1241">
            <v>192</v>
          </cell>
          <cell r="BA1241">
            <v>100</v>
          </cell>
          <cell r="BB1241" t="str">
            <v>On-Time/Early</v>
          </cell>
          <cell r="BC1241" t="str">
            <v/>
          </cell>
          <cell r="BD1241" t="str">
            <v>FCA</v>
          </cell>
          <cell r="BE1241" t="str">
            <v>ARVADA</v>
          </cell>
          <cell r="BF1241" t="str">
            <v>USA</v>
          </cell>
          <cell r="BH1241" t="str">
            <v>DI</v>
          </cell>
          <cell r="BI1241">
            <v>2010</v>
          </cell>
          <cell r="BJ1241">
            <v>41512</v>
          </cell>
          <cell r="BK1241">
            <v>41519</v>
          </cell>
          <cell r="BL1241" t="str">
            <v>-</v>
          </cell>
          <cell r="BM1241">
            <v>41533</v>
          </cell>
          <cell r="BN1241" t="e">
            <v>#N/A</v>
          </cell>
          <cell r="BO1241" t="e">
            <v>#N/A</v>
          </cell>
          <cell r="BP1241" t="str">
            <v>-</v>
          </cell>
          <cell r="BQ1241" t="str">
            <v>-</v>
          </cell>
          <cell r="BR1241" t="str">
            <v>-</v>
          </cell>
          <cell r="BS1241" t="str">
            <v>-</v>
          </cell>
          <cell r="BT1241" t="str">
            <v>-</v>
          </cell>
          <cell r="BU1241" t="str">
            <v>-</v>
          </cell>
          <cell r="BV1241" t="str">
            <v>-</v>
          </cell>
          <cell r="BZ1241">
            <v>0</v>
          </cell>
          <cell r="CA1241">
            <v>0</v>
          </cell>
          <cell r="CB1241" t="str">
            <v>X</v>
          </cell>
          <cell r="CD1241" t="str">
            <v>1/9 ORDER ON HOLD waiting for new PO to be issued by customer</v>
          </cell>
        </row>
        <row r="1242">
          <cell r="B1242" t="str">
            <v>A2351015-01</v>
          </cell>
          <cell r="C1242" t="str">
            <v>Valero-McKee Refinery</v>
          </cell>
          <cell r="D1242" t="str">
            <v>Kennedy</v>
          </cell>
          <cell r="E1242">
            <v>0</v>
          </cell>
          <cell r="F1242" t="str">
            <v>Miller</v>
          </cell>
          <cell r="G1242" t="str">
            <v>-</v>
          </cell>
          <cell r="H1242" t="str">
            <v>Madeleine</v>
          </cell>
          <cell r="I1242" t="str">
            <v>4502858473</v>
          </cell>
          <cell r="J1242">
            <v>0</v>
          </cell>
          <cell r="K1242" t="str">
            <v>SD1272R Rev1</v>
          </cell>
          <cell r="M1242">
            <v>1</v>
          </cell>
          <cell r="N1242" t="str">
            <v>LMV806</v>
          </cell>
          <cell r="O1242">
            <v>12492</v>
          </cell>
          <cell r="P1242" t="str">
            <v>-</v>
          </cell>
          <cell r="Q1242" t="str">
            <v>FLT</v>
          </cell>
          <cell r="R1242" t="str">
            <v>PA</v>
          </cell>
          <cell r="S1242" t="str">
            <v>N</v>
          </cell>
          <cell r="T1242" t="str">
            <v>N</v>
          </cell>
          <cell r="U1242">
            <v>41582</v>
          </cell>
          <cell r="V1242">
            <v>41582</v>
          </cell>
          <cell r="W1242">
            <v>41690</v>
          </cell>
          <cell r="X1242">
            <v>41690</v>
          </cell>
          <cell r="Y1242">
            <v>41582</v>
          </cell>
          <cell r="Z1242">
            <v>41589</v>
          </cell>
          <cell r="AA1242" t="str">
            <v>-</v>
          </cell>
          <cell r="AB1242">
            <v>41589</v>
          </cell>
          <cell r="AC1242">
            <v>41578</v>
          </cell>
          <cell r="AD1242">
            <v>41592</v>
          </cell>
          <cell r="AE1242">
            <v>41642</v>
          </cell>
          <cell r="AF1242">
            <v>41645</v>
          </cell>
          <cell r="AH1242">
            <v>41660</v>
          </cell>
          <cell r="AI1242" t="str">
            <v>-</v>
          </cell>
          <cell r="AJ1242">
            <v>46</v>
          </cell>
          <cell r="AK1242">
            <v>15.428571428571429</v>
          </cell>
          <cell r="AL1242">
            <v>41582</v>
          </cell>
          <cell r="AM1242">
            <v>41626</v>
          </cell>
          <cell r="AN1242" t="str">
            <v>-</v>
          </cell>
          <cell r="AO1242">
            <v>41645</v>
          </cell>
          <cell r="AP1242">
            <v>41626</v>
          </cell>
          <cell r="AR1242">
            <v>41646</v>
          </cell>
          <cell r="AS1242">
            <v>41647</v>
          </cell>
          <cell r="AT1242" t="str">
            <v>Boening</v>
          </cell>
          <cell r="AU1242" t="str">
            <v>Boening</v>
          </cell>
          <cell r="AV1242">
            <v>41647</v>
          </cell>
          <cell r="AW1242" t="str">
            <v>-</v>
          </cell>
          <cell r="AX1242">
            <v>41648</v>
          </cell>
          <cell r="AY1242">
            <v>41691</v>
          </cell>
          <cell r="AZ1242">
            <v>109</v>
          </cell>
          <cell r="BA1242">
            <v>48</v>
          </cell>
          <cell r="BB1242" t="str">
            <v>Late</v>
          </cell>
          <cell r="BC1242" t="str">
            <v/>
          </cell>
          <cell r="BD1242" t="str">
            <v>FCA</v>
          </cell>
          <cell r="BE1242" t="str">
            <v>Arvada</v>
          </cell>
          <cell r="BF1242" t="str">
            <v>USA</v>
          </cell>
          <cell r="BH1242" t="str">
            <v>DI</v>
          </cell>
          <cell r="BI1242">
            <v>2010</v>
          </cell>
          <cell r="BJ1242">
            <v>41589</v>
          </cell>
          <cell r="BK1242">
            <v>41596</v>
          </cell>
          <cell r="BL1242">
            <v>41596</v>
          </cell>
          <cell r="BM1242">
            <v>41610</v>
          </cell>
          <cell r="BN1242">
            <v>41704</v>
          </cell>
          <cell r="BO1242">
            <v>41711</v>
          </cell>
          <cell r="BP1242" t="str">
            <v>-</v>
          </cell>
          <cell r="BQ1242" t="str">
            <v>-</v>
          </cell>
          <cell r="BR1242">
            <v>41647</v>
          </cell>
          <cell r="BS1242" t="str">
            <v>-</v>
          </cell>
          <cell r="BT1242" t="str">
            <v>-</v>
          </cell>
          <cell r="BU1242" t="str">
            <v>-</v>
          </cell>
          <cell r="BV1242" t="str">
            <v>-</v>
          </cell>
          <cell r="CB1242" t="str">
            <v>X</v>
          </cell>
        </row>
        <row r="1243">
          <cell r="B1243" t="str">
            <v>A2368392-01-02</v>
          </cell>
          <cell r="C1243" t="str">
            <v>GAISA/ YPF Complejo Ind</v>
          </cell>
          <cell r="D1243" t="str">
            <v>Wareham</v>
          </cell>
          <cell r="E1243">
            <v>0</v>
          </cell>
          <cell r="F1243" t="str">
            <v>Miller</v>
          </cell>
          <cell r="H1243" t="str">
            <v>Madeleine</v>
          </cell>
          <cell r="I1243" t="str">
            <v>OI33763</v>
          </cell>
          <cell r="J1243" t="str">
            <v>J-2136/B</v>
          </cell>
          <cell r="K1243">
            <v>124865</v>
          </cell>
          <cell r="M1243">
            <v>2</v>
          </cell>
          <cell r="N1243" t="str">
            <v>LMV322</v>
          </cell>
          <cell r="O1243">
            <v>33008.959999999999</v>
          </cell>
          <cell r="P1243" t="str">
            <v>-</v>
          </cell>
          <cell r="Q1243" t="str">
            <v>FLT</v>
          </cell>
          <cell r="R1243" t="str">
            <v>PB</v>
          </cell>
          <cell r="S1243" t="str">
            <v>N</v>
          </cell>
          <cell r="T1243" t="str">
            <v>N</v>
          </cell>
          <cell r="U1243">
            <v>41626</v>
          </cell>
          <cell r="V1243">
            <v>41628</v>
          </cell>
          <cell r="W1243">
            <v>41698</v>
          </cell>
          <cell r="X1243">
            <v>41698</v>
          </cell>
          <cell r="Y1243">
            <v>41626</v>
          </cell>
          <cell r="Z1243" t="str">
            <v>-</v>
          </cell>
          <cell r="AA1243" t="str">
            <v>-</v>
          </cell>
          <cell r="AB1243">
            <v>41635</v>
          </cell>
          <cell r="AC1243">
            <v>41586</v>
          </cell>
          <cell r="AD1243">
            <v>41600</v>
          </cell>
          <cell r="AE1243">
            <v>41643</v>
          </cell>
          <cell r="AF1243">
            <v>41646</v>
          </cell>
          <cell r="AH1243">
            <v>41668</v>
          </cell>
          <cell r="AI1243" t="str">
            <v>-</v>
          </cell>
          <cell r="AJ1243">
            <v>13</v>
          </cell>
          <cell r="AK1243">
            <v>10</v>
          </cell>
          <cell r="AL1243">
            <v>41626</v>
          </cell>
          <cell r="AM1243" t="str">
            <v>-</v>
          </cell>
          <cell r="AN1243" t="str">
            <v>-</v>
          </cell>
          <cell r="AV1243">
            <v>41649</v>
          </cell>
          <cell r="AW1243" t="str">
            <v>-</v>
          </cell>
          <cell r="AX1243">
            <v>41652</v>
          </cell>
          <cell r="AY1243">
            <v>41698</v>
          </cell>
          <cell r="AZ1243">
            <v>70</v>
          </cell>
          <cell r="BA1243">
            <v>16</v>
          </cell>
          <cell r="BB1243" t="str">
            <v>Late</v>
          </cell>
          <cell r="BC1243" t="str">
            <v/>
          </cell>
          <cell r="BD1243" t="str">
            <v>FCA</v>
          </cell>
          <cell r="BE1243" t="str">
            <v>Arvada</v>
          </cell>
          <cell r="BF1243" t="str">
            <v>Argentina</v>
          </cell>
          <cell r="BH1243" t="str">
            <v>AA</v>
          </cell>
          <cell r="BI1243">
            <v>2010</v>
          </cell>
          <cell r="BJ1243">
            <v>41635</v>
          </cell>
          <cell r="BK1243">
            <v>41642</v>
          </cell>
          <cell r="BL1243">
            <v>41644</v>
          </cell>
          <cell r="BM1243">
            <v>41656</v>
          </cell>
          <cell r="BN1243">
            <v>41712</v>
          </cell>
          <cell r="BO1243">
            <v>41719</v>
          </cell>
          <cell r="BP1243" t="str">
            <v>-</v>
          </cell>
          <cell r="BQ1243" t="str">
            <v>-</v>
          </cell>
          <cell r="BR1243">
            <v>41653</v>
          </cell>
          <cell r="BS1243" t="str">
            <v>-</v>
          </cell>
          <cell r="BT1243" t="str">
            <v>-</v>
          </cell>
          <cell r="BU1243" t="str">
            <v>-</v>
          </cell>
          <cell r="BV1243" t="str">
            <v>-</v>
          </cell>
          <cell r="CB1243" t="str">
            <v>X</v>
          </cell>
        </row>
        <row r="1244">
          <cell r="B1244" t="str">
            <v>A2333303-01</v>
          </cell>
          <cell r="C1244" t="str">
            <v>Petro-Hunt LLC</v>
          </cell>
          <cell r="D1244" t="str">
            <v>Wareham</v>
          </cell>
          <cell r="E1244">
            <v>0</v>
          </cell>
          <cell r="F1244" t="str">
            <v>Miller</v>
          </cell>
          <cell r="G1244" t="str">
            <v>-</v>
          </cell>
          <cell r="H1244" t="str">
            <v>FLT</v>
          </cell>
          <cell r="I1244" t="str">
            <v>LK2827</v>
          </cell>
          <cell r="J1244" t="str">
            <v>D3.0301</v>
          </cell>
          <cell r="K1244" t="str">
            <v>120085-1</v>
          </cell>
          <cell r="M1244">
            <v>1</v>
          </cell>
          <cell r="N1244" t="str">
            <v>LMV802</v>
          </cell>
          <cell r="O1244">
            <v>26100</v>
          </cell>
          <cell r="P1244" t="str">
            <v>-</v>
          </cell>
          <cell r="Q1244" t="str">
            <v>FLT</v>
          </cell>
          <cell r="R1244" t="str">
            <v>PA</v>
          </cell>
          <cell r="S1244" t="str">
            <v>N</v>
          </cell>
          <cell r="T1244" t="str">
            <v>N</v>
          </cell>
          <cell r="U1244">
            <v>41536</v>
          </cell>
          <cell r="V1244">
            <v>41537</v>
          </cell>
          <cell r="W1244">
            <v>41684</v>
          </cell>
          <cell r="X1244">
            <v>41684</v>
          </cell>
          <cell r="Y1244">
            <v>41537</v>
          </cell>
          <cell r="Z1244">
            <v>41544</v>
          </cell>
          <cell r="AA1244">
            <v>41544</v>
          </cell>
          <cell r="AB1244">
            <v>41544</v>
          </cell>
          <cell r="AC1244">
            <v>41572</v>
          </cell>
          <cell r="AD1244">
            <v>41586</v>
          </cell>
          <cell r="AE1244">
            <v>41643</v>
          </cell>
          <cell r="AF1244">
            <v>41646</v>
          </cell>
          <cell r="AH1244">
            <v>41654</v>
          </cell>
          <cell r="AI1244" t="str">
            <v>-</v>
          </cell>
          <cell r="AJ1244">
            <v>78</v>
          </cell>
          <cell r="AK1244">
            <v>21</v>
          </cell>
          <cell r="AL1244">
            <v>41537</v>
          </cell>
          <cell r="AP1244">
            <v>0</v>
          </cell>
          <cell r="AQ1244">
            <v>0</v>
          </cell>
          <cell r="AR1244">
            <v>0</v>
          </cell>
          <cell r="AV1244">
            <v>41646</v>
          </cell>
          <cell r="AW1244" t="str">
            <v>-</v>
          </cell>
          <cell r="AX1244">
            <v>41647</v>
          </cell>
          <cell r="AY1244">
            <v>41681</v>
          </cell>
          <cell r="AZ1244">
            <v>144</v>
          </cell>
          <cell r="BA1244">
            <v>78</v>
          </cell>
          <cell r="BB1244" t="str">
            <v>On-Time/Early</v>
          </cell>
          <cell r="BC1244" t="str">
            <v/>
          </cell>
          <cell r="BD1244" t="str">
            <v>FCA</v>
          </cell>
          <cell r="BE1244" t="str">
            <v>Arvada</v>
          </cell>
          <cell r="BF1244" t="str">
            <v>USA</v>
          </cell>
          <cell r="BH1244" t="str">
            <v>DI</v>
          </cell>
          <cell r="BI1244">
            <v>2010</v>
          </cell>
          <cell r="BJ1244">
            <v>41544</v>
          </cell>
          <cell r="BK1244">
            <v>41551</v>
          </cell>
          <cell r="BL1244">
            <v>41551</v>
          </cell>
          <cell r="BM1244">
            <v>41565</v>
          </cell>
          <cell r="BN1244">
            <v>41698</v>
          </cell>
          <cell r="BO1244">
            <v>41705</v>
          </cell>
          <cell r="BP1244" t="str">
            <v>-</v>
          </cell>
          <cell r="BQ1244" t="str">
            <v>-</v>
          </cell>
          <cell r="BR1244">
            <v>41646</v>
          </cell>
          <cell r="BS1244" t="str">
            <v>-</v>
          </cell>
          <cell r="BT1244" t="str">
            <v>-</v>
          </cell>
          <cell r="BU1244" t="str">
            <v>-</v>
          </cell>
          <cell r="BV1244" t="str">
            <v>-</v>
          </cell>
          <cell r="BZ1244" t="str">
            <v>-</v>
          </cell>
          <cell r="CA1244" t="str">
            <v>-</v>
          </cell>
          <cell r="CB1244" t="str">
            <v>X</v>
          </cell>
          <cell r="CD1244" t="str">
            <v>1/9 Order to ship 2/14/14</v>
          </cell>
        </row>
        <row r="1245">
          <cell r="B1245" t="str">
            <v>2372411 (A1812320-01CONV2014)</v>
          </cell>
          <cell r="C1245" t="str">
            <v>Tallgrass Midstream, LLC  (CONV PARTS)</v>
          </cell>
          <cell r="D1245" t="str">
            <v>Kennedy</v>
          </cell>
          <cell r="E1245">
            <v>0</v>
          </cell>
          <cell r="F1245" t="str">
            <v>-</v>
          </cell>
          <cell r="G1245" t="str">
            <v>-</v>
          </cell>
          <cell r="H1245" t="str">
            <v>Madeleine</v>
          </cell>
          <cell r="I1245" t="str">
            <v>301-00000073</v>
          </cell>
          <cell r="J1245" t="str">
            <v>Conv to P-1801</v>
          </cell>
          <cell r="K1245">
            <v>124684</v>
          </cell>
          <cell r="M1245">
            <v>1</v>
          </cell>
          <cell r="N1245" t="str">
            <v>CONV PARTS</v>
          </cell>
          <cell r="O1245">
            <v>16351</v>
          </cell>
          <cell r="P1245" t="str">
            <v>-</v>
          </cell>
          <cell r="Q1245" t="str">
            <v>FLT</v>
          </cell>
          <cell r="R1245" t="str">
            <v>CONV PARTS</v>
          </cell>
          <cell r="S1245" t="str">
            <v>N</v>
          </cell>
          <cell r="T1245" t="str">
            <v>N</v>
          </cell>
          <cell r="U1245">
            <v>41647</v>
          </cell>
          <cell r="V1245">
            <v>41647</v>
          </cell>
          <cell r="W1245">
            <v>41680</v>
          </cell>
          <cell r="X1245">
            <v>41680</v>
          </cell>
          <cell r="Y1245">
            <v>41647</v>
          </cell>
          <cell r="Z1245">
            <v>41654</v>
          </cell>
          <cell r="AA1245">
            <v>41654</v>
          </cell>
          <cell r="AB1245" t="e">
            <v>#N/A</v>
          </cell>
          <cell r="AC1245" t="e">
            <v>#N/A</v>
          </cell>
          <cell r="AD1245" t="e">
            <v>#N/A</v>
          </cell>
          <cell r="AE1245" t="e">
            <v>#N/A</v>
          </cell>
          <cell r="AF1245">
            <v>41652</v>
          </cell>
          <cell r="AH1245">
            <v>41650</v>
          </cell>
          <cell r="AI1245" t="str">
            <v>-</v>
          </cell>
          <cell r="AJ1245">
            <v>4</v>
          </cell>
          <cell r="AK1245">
            <v>4.7142857142857144</v>
          </cell>
          <cell r="AL1245">
            <v>0</v>
          </cell>
          <cell r="AN1245">
            <v>0</v>
          </cell>
          <cell r="AV1245">
            <v>41652</v>
          </cell>
          <cell r="AX1245">
            <v>41652</v>
          </cell>
          <cell r="AY1245">
            <v>41670</v>
          </cell>
          <cell r="AZ1245">
            <v>23</v>
          </cell>
          <cell r="BA1245">
            <v>4</v>
          </cell>
          <cell r="BB1245" t="str">
            <v>On-Time/Early</v>
          </cell>
          <cell r="BC1245" t="str">
            <v/>
          </cell>
          <cell r="BJ1245">
            <v>41654</v>
          </cell>
          <cell r="BK1245">
            <v>41661</v>
          </cell>
          <cell r="BL1245" t="e">
            <v>#N/A</v>
          </cell>
          <cell r="BM1245">
            <v>41675</v>
          </cell>
          <cell r="BN1245" t="e">
            <v>#N/A</v>
          </cell>
          <cell r="BO1245" t="e">
            <v>#N/A</v>
          </cell>
          <cell r="BP1245" t="str">
            <v>--</v>
          </cell>
          <cell r="BQ1245" t="str">
            <v>-</v>
          </cell>
          <cell r="BR1245" t="str">
            <v>-</v>
          </cell>
          <cell r="BS1245" t="str">
            <v>-</v>
          </cell>
          <cell r="BT1245" t="str">
            <v>-</v>
          </cell>
          <cell r="BU1245" t="str">
            <v>-</v>
          </cell>
          <cell r="BV1245" t="str">
            <v>-</v>
          </cell>
          <cell r="CB1245" t="str">
            <v>X</v>
          </cell>
        </row>
        <row r="1246">
          <cell r="B1246" t="str">
            <v>A2314201-01-02</v>
          </cell>
          <cell r="C1246" t="str">
            <v>Ventech/ Dakota Prairie Refining</v>
          </cell>
          <cell r="D1246" t="str">
            <v>Boening</v>
          </cell>
          <cell r="E1246">
            <v>0</v>
          </cell>
          <cell r="F1246" t="str">
            <v>Miller</v>
          </cell>
          <cell r="G1246" t="str">
            <v>-</v>
          </cell>
          <cell r="H1246" t="str">
            <v>FLT</v>
          </cell>
          <cell r="I1246" t="str">
            <v>4763010-13-01547</v>
          </cell>
          <cell r="J1246" t="str">
            <v>P-803A/B</v>
          </cell>
          <cell r="K1246" t="str">
            <v>12022-1</v>
          </cell>
          <cell r="M1246">
            <v>2</v>
          </cell>
          <cell r="N1246" t="str">
            <v>LMV806</v>
          </cell>
          <cell r="O1246">
            <v>88072</v>
          </cell>
          <cell r="P1246" t="str">
            <v>-</v>
          </cell>
          <cell r="Q1246" t="str">
            <v>STD</v>
          </cell>
          <cell r="R1246" t="str">
            <v>PB</v>
          </cell>
          <cell r="S1246" t="str">
            <v>Y</v>
          </cell>
          <cell r="T1246" t="str">
            <v>N</v>
          </cell>
          <cell r="U1246">
            <v>41488</v>
          </cell>
          <cell r="V1246">
            <v>41491</v>
          </cell>
          <cell r="W1246">
            <v>41711</v>
          </cell>
          <cell r="X1246">
            <v>41711</v>
          </cell>
          <cell r="Y1246">
            <v>41488</v>
          </cell>
          <cell r="Z1246">
            <v>41498</v>
          </cell>
          <cell r="AA1246">
            <v>41498</v>
          </cell>
          <cell r="AB1246">
            <v>41498</v>
          </cell>
          <cell r="AC1246">
            <v>41599</v>
          </cell>
          <cell r="AD1246">
            <v>41613</v>
          </cell>
          <cell r="AE1246">
            <v>41643</v>
          </cell>
          <cell r="AF1246">
            <v>41652</v>
          </cell>
          <cell r="AH1246">
            <v>41681</v>
          </cell>
          <cell r="AI1246" t="str">
            <v>-</v>
          </cell>
          <cell r="AJ1246">
            <v>116</v>
          </cell>
          <cell r="AK1246">
            <v>31.428571428571427</v>
          </cell>
          <cell r="AL1246">
            <v>41488</v>
          </cell>
          <cell r="AN1246" t="str">
            <v>-</v>
          </cell>
          <cell r="AV1246">
            <v>41654</v>
          </cell>
          <cell r="AW1246" t="str">
            <v>-</v>
          </cell>
          <cell r="AX1246">
            <v>41653</v>
          </cell>
          <cell r="AY1246">
            <v>41711</v>
          </cell>
          <cell r="AZ1246">
            <v>220</v>
          </cell>
          <cell r="BA1246">
            <v>118</v>
          </cell>
          <cell r="BB1246" t="str">
            <v>Late</v>
          </cell>
          <cell r="BC1246" t="str">
            <v/>
          </cell>
          <cell r="BD1246" t="str">
            <v>FCA</v>
          </cell>
          <cell r="BE1246" t="str">
            <v>ARVADA</v>
          </cell>
          <cell r="BF1246" t="str">
            <v>USA</v>
          </cell>
          <cell r="BH1246" t="str">
            <v>DI</v>
          </cell>
          <cell r="BJ1246">
            <v>41498</v>
          </cell>
          <cell r="BK1246">
            <v>41505</v>
          </cell>
          <cell r="BL1246">
            <v>41507</v>
          </cell>
          <cell r="BM1246">
            <v>41519</v>
          </cell>
          <cell r="BN1246">
            <v>41725</v>
          </cell>
          <cell r="BO1246">
            <v>41732</v>
          </cell>
          <cell r="BP1246" t="str">
            <v>-</v>
          </cell>
          <cell r="BQ1246" t="str">
            <v>-</v>
          </cell>
          <cell r="BR1246">
            <v>41628</v>
          </cell>
          <cell r="BS1246" t="str">
            <v>-</v>
          </cell>
          <cell r="BT1246" t="str">
            <v>-</v>
          </cell>
          <cell r="BU1246" t="str">
            <v>-</v>
          </cell>
          <cell r="BV1246" t="str">
            <v>-</v>
          </cell>
          <cell r="CB1246" t="str">
            <v>X</v>
          </cell>
          <cell r="CC1246">
            <v>0</v>
          </cell>
          <cell r="CD1246" t="str">
            <v>Does not ship until 3/2014</v>
          </cell>
        </row>
        <row r="1247">
          <cell r="B1247" t="str">
            <v>A2351287-01</v>
          </cell>
          <cell r="C1247" t="str">
            <v>BASF Corp.</v>
          </cell>
          <cell r="D1247" t="str">
            <v>Kennedy</v>
          </cell>
          <cell r="E1247">
            <v>0</v>
          </cell>
          <cell r="F1247" t="str">
            <v>Miller</v>
          </cell>
          <cell r="G1247" t="str">
            <v>-</v>
          </cell>
          <cell r="H1247" t="str">
            <v>Madeleine</v>
          </cell>
          <cell r="I1247" t="str">
            <v>4912321162</v>
          </cell>
          <cell r="J1247">
            <v>0</v>
          </cell>
          <cell r="K1247" t="str">
            <v>121790-1</v>
          </cell>
          <cell r="M1247">
            <v>1</v>
          </cell>
          <cell r="N1247" t="str">
            <v>LMV322</v>
          </cell>
          <cell r="O1247">
            <v>54085</v>
          </cell>
          <cell r="P1247" t="str">
            <v>-</v>
          </cell>
          <cell r="Q1247" t="str">
            <v>FLT</v>
          </cell>
          <cell r="R1247" t="str">
            <v>PB</v>
          </cell>
          <cell r="S1247" t="str">
            <v>Y</v>
          </cell>
          <cell r="T1247" t="str">
            <v>N</v>
          </cell>
          <cell r="U1247">
            <v>41582</v>
          </cell>
          <cell r="V1247">
            <v>41582</v>
          </cell>
          <cell r="W1247">
            <v>41712</v>
          </cell>
          <cell r="X1247">
            <v>41712</v>
          </cell>
          <cell r="Y1247">
            <v>41582</v>
          </cell>
          <cell r="Z1247">
            <v>41589</v>
          </cell>
          <cell r="AA1247">
            <v>41589</v>
          </cell>
          <cell r="AB1247">
            <v>41589</v>
          </cell>
          <cell r="AC1247">
            <v>41600</v>
          </cell>
          <cell r="AD1247">
            <v>41614</v>
          </cell>
          <cell r="AE1247">
            <v>41650</v>
          </cell>
          <cell r="AF1247">
            <v>41653</v>
          </cell>
          <cell r="AH1247">
            <v>41682</v>
          </cell>
          <cell r="AI1247" t="str">
            <v>-</v>
          </cell>
          <cell r="AJ1247">
            <v>52</v>
          </cell>
          <cell r="AK1247">
            <v>18.571428571428573</v>
          </cell>
          <cell r="AL1247">
            <v>41582</v>
          </cell>
          <cell r="AM1247">
            <v>41584</v>
          </cell>
          <cell r="AN1247">
            <v>41584</v>
          </cell>
          <cell r="AO1247">
            <v>41649</v>
          </cell>
          <cell r="AP1247">
            <v>41648</v>
          </cell>
          <cell r="AQ1247">
            <v>41654</v>
          </cell>
          <cell r="AR1247">
            <v>41654</v>
          </cell>
          <cell r="AS1247">
            <v>41656</v>
          </cell>
          <cell r="AT1247" t="str">
            <v>Wareham</v>
          </cell>
          <cell r="AU1247" t="str">
            <v>Wareham</v>
          </cell>
          <cell r="AV1247">
            <v>41656</v>
          </cell>
          <cell r="AW1247" t="str">
            <v>-</v>
          </cell>
          <cell r="AX1247">
            <v>41659</v>
          </cell>
          <cell r="AY1247">
            <v>41717</v>
          </cell>
          <cell r="AZ1247">
            <v>135</v>
          </cell>
          <cell r="BA1247">
            <v>55</v>
          </cell>
          <cell r="BB1247" t="str">
            <v>Late</v>
          </cell>
          <cell r="BC1247" t="str">
            <v>Late</v>
          </cell>
          <cell r="BD1247" t="str">
            <v>FCA</v>
          </cell>
          <cell r="BE1247" t="str">
            <v>Arvada</v>
          </cell>
          <cell r="BF1247" t="str">
            <v>USA</v>
          </cell>
          <cell r="BH1247" t="str">
            <v>DI</v>
          </cell>
          <cell r="BI1247">
            <v>2010</v>
          </cell>
          <cell r="BJ1247">
            <v>41589</v>
          </cell>
          <cell r="BK1247">
            <v>41596</v>
          </cell>
          <cell r="BL1247">
            <v>41598</v>
          </cell>
          <cell r="BM1247">
            <v>41610</v>
          </cell>
          <cell r="BN1247">
            <v>41726</v>
          </cell>
          <cell r="BO1247">
            <v>41733</v>
          </cell>
          <cell r="BP1247" t="str">
            <v>-</v>
          </cell>
          <cell r="BQ1247" t="str">
            <v>-</v>
          </cell>
          <cell r="BR1247" t="str">
            <v>-</v>
          </cell>
          <cell r="BS1247" t="str">
            <v>-</v>
          </cell>
          <cell r="BT1247" t="str">
            <v>-</v>
          </cell>
          <cell r="BU1247" t="str">
            <v>-</v>
          </cell>
          <cell r="BV1247" t="str">
            <v>-</v>
          </cell>
          <cell r="CB1247" t="str">
            <v>X</v>
          </cell>
        </row>
        <row r="1248">
          <cell r="B1248" t="str">
            <v>A2368916-01-02</v>
          </cell>
          <cell r="C1248" t="str">
            <v>OEC/Exxon Mobil Beaumont Refining</v>
          </cell>
          <cell r="D1248" t="str">
            <v>Wareham</v>
          </cell>
          <cell r="E1248">
            <v>0</v>
          </cell>
          <cell r="F1248" t="str">
            <v>Miller</v>
          </cell>
          <cell r="G1248" t="str">
            <v>-</v>
          </cell>
          <cell r="H1248" t="str">
            <v>Madeleine</v>
          </cell>
          <cell r="I1248" t="str">
            <v>6018394</v>
          </cell>
          <cell r="J1248">
            <v>0</v>
          </cell>
          <cell r="K1248" t="str">
            <v>124727-2</v>
          </cell>
          <cell r="M1248">
            <v>2</v>
          </cell>
          <cell r="N1248" t="str">
            <v>LMV801</v>
          </cell>
          <cell r="O1248">
            <v>61468.6</v>
          </cell>
          <cell r="P1248" t="str">
            <v>-</v>
          </cell>
          <cell r="Q1248" t="str">
            <v>FLT</v>
          </cell>
          <cell r="R1248" t="str">
            <v>P8</v>
          </cell>
          <cell r="S1248" t="str">
            <v>N</v>
          </cell>
          <cell r="T1248" t="str">
            <v>Y</v>
          </cell>
          <cell r="U1248">
            <v>41631</v>
          </cell>
          <cell r="V1248">
            <v>41631</v>
          </cell>
          <cell r="W1248">
            <v>41698</v>
          </cell>
          <cell r="X1248">
            <v>41698</v>
          </cell>
          <cell r="Y1248">
            <v>41631</v>
          </cell>
          <cell r="Z1248" t="str">
            <v>-</v>
          </cell>
          <cell r="AA1248" t="str">
            <v>-</v>
          </cell>
          <cell r="AB1248">
            <v>41635</v>
          </cell>
          <cell r="AC1248" t="str">
            <v>-</v>
          </cell>
          <cell r="AD1248" t="str">
            <v>-</v>
          </cell>
          <cell r="AE1248">
            <v>41652</v>
          </cell>
          <cell r="AF1248">
            <v>41654</v>
          </cell>
          <cell r="AH1248">
            <v>41668</v>
          </cell>
          <cell r="AI1248" t="str">
            <v>-</v>
          </cell>
          <cell r="AJ1248">
            <v>18</v>
          </cell>
          <cell r="AK1248">
            <v>9.5714285714285712</v>
          </cell>
          <cell r="AL1248">
            <v>41631</v>
          </cell>
          <cell r="AM1248" t="str">
            <v>-</v>
          </cell>
          <cell r="AN1248" t="str">
            <v>-</v>
          </cell>
          <cell r="AP1248" t="str">
            <v>-</v>
          </cell>
          <cell r="AV1248">
            <v>41654</v>
          </cell>
          <cell r="AW1248" t="str">
            <v>-</v>
          </cell>
          <cell r="AX1248">
            <v>41656</v>
          </cell>
          <cell r="AY1248">
            <v>41722</v>
          </cell>
          <cell r="AZ1248">
            <v>91</v>
          </cell>
          <cell r="BA1248">
            <v>18</v>
          </cell>
          <cell r="BB1248" t="str">
            <v>On-Time/Early</v>
          </cell>
          <cell r="BC1248" t="str">
            <v/>
          </cell>
          <cell r="BD1248" t="str">
            <v>FCA</v>
          </cell>
          <cell r="BE1248" t="str">
            <v>Arvada</v>
          </cell>
          <cell r="BF1248" t="str">
            <v>USA</v>
          </cell>
          <cell r="BH1248" t="str">
            <v>DI</v>
          </cell>
          <cell r="BI1248">
            <v>2010</v>
          </cell>
          <cell r="BJ1248">
            <v>41638</v>
          </cell>
          <cell r="BK1248">
            <v>41645</v>
          </cell>
          <cell r="BL1248">
            <v>41637</v>
          </cell>
          <cell r="BM1248">
            <v>41659</v>
          </cell>
          <cell r="BN1248">
            <v>41712</v>
          </cell>
          <cell r="BO1248">
            <v>41719</v>
          </cell>
          <cell r="BP1248" t="str">
            <v>-</v>
          </cell>
          <cell r="BQ1248" t="str">
            <v>-</v>
          </cell>
          <cell r="BR1248" t="str">
            <v>-</v>
          </cell>
          <cell r="BS1248" t="str">
            <v>-</v>
          </cell>
          <cell r="BT1248" t="str">
            <v>-</v>
          </cell>
          <cell r="BU1248" t="str">
            <v>-</v>
          </cell>
          <cell r="BV1248" t="str">
            <v>-</v>
          </cell>
          <cell r="CB1248" t="str">
            <v>X</v>
          </cell>
        </row>
        <row r="1249">
          <cell r="B1249" t="str">
            <v>A2369126-01-03</v>
          </cell>
          <cell r="C1249" t="str">
            <v>Exterran Energy/ Michelin N.A.</v>
          </cell>
          <cell r="D1249" t="str">
            <v>Wareham</v>
          </cell>
          <cell r="E1249">
            <v>0</v>
          </cell>
          <cell r="F1249" t="str">
            <v>Miller</v>
          </cell>
          <cell r="G1249" t="str">
            <v>-</v>
          </cell>
          <cell r="H1249" t="str">
            <v>Kursten</v>
          </cell>
          <cell r="I1249" t="str">
            <v>5615771</v>
          </cell>
          <cell r="J1249" t="str">
            <v>P618-P619-P620</v>
          </cell>
          <cell r="K1249" t="str">
            <v>SD1341J</v>
          </cell>
          <cell r="M1249">
            <v>3</v>
          </cell>
          <cell r="N1249" t="str">
            <v>LMV806</v>
          </cell>
          <cell r="O1249">
            <v>97719</v>
          </cell>
          <cell r="Q1249" t="str">
            <v>STD</v>
          </cell>
          <cell r="R1249" t="str">
            <v>PD</v>
          </cell>
          <cell r="S1249" t="str">
            <v>N</v>
          </cell>
          <cell r="T1249" t="str">
            <v>N</v>
          </cell>
          <cell r="U1249">
            <v>41631</v>
          </cell>
          <cell r="V1249">
            <v>41631</v>
          </cell>
          <cell r="W1249">
            <v>41722</v>
          </cell>
          <cell r="X1249">
            <v>41722</v>
          </cell>
          <cell r="Y1249">
            <v>41631</v>
          </cell>
          <cell r="Z1249">
            <v>41638</v>
          </cell>
          <cell r="AA1249">
            <v>41638</v>
          </cell>
          <cell r="AB1249">
            <v>41638</v>
          </cell>
          <cell r="AC1249">
            <v>41610</v>
          </cell>
          <cell r="AD1249">
            <v>41624</v>
          </cell>
          <cell r="AE1249">
            <v>41652</v>
          </cell>
          <cell r="AF1249">
            <v>41656</v>
          </cell>
          <cell r="AH1249">
            <v>41692</v>
          </cell>
          <cell r="AI1249" t="str">
            <v>-</v>
          </cell>
          <cell r="AJ1249">
            <v>20</v>
          </cell>
          <cell r="AK1249">
            <v>13</v>
          </cell>
          <cell r="AL1249">
            <v>41631</v>
          </cell>
          <cell r="AN1249">
            <v>0</v>
          </cell>
          <cell r="AR1249">
            <v>41654</v>
          </cell>
          <cell r="AT1249" t="str">
            <v>Parks</v>
          </cell>
          <cell r="AV1249">
            <v>41656</v>
          </cell>
          <cell r="AW1249" t="str">
            <v>-</v>
          </cell>
          <cell r="AX1249">
            <v>41661</v>
          </cell>
          <cell r="AY1249">
            <v>41723</v>
          </cell>
          <cell r="AZ1249">
            <v>92</v>
          </cell>
          <cell r="BA1249">
            <v>20</v>
          </cell>
          <cell r="BB1249" t="str">
            <v>On-Time/Early</v>
          </cell>
          <cell r="BC1249" t="str">
            <v/>
          </cell>
          <cell r="BD1249" t="str">
            <v>FCA</v>
          </cell>
          <cell r="BE1249" t="str">
            <v>JOBSITE - OK</v>
          </cell>
          <cell r="BF1249" t="str">
            <v>USA</v>
          </cell>
          <cell r="BH1249" t="str">
            <v>DL</v>
          </cell>
          <cell r="BI1249">
            <v>2010</v>
          </cell>
          <cell r="BJ1249">
            <v>41638</v>
          </cell>
          <cell r="BK1249">
            <v>41645</v>
          </cell>
          <cell r="BL1249">
            <v>41650</v>
          </cell>
          <cell r="BM1249">
            <v>41659</v>
          </cell>
          <cell r="BN1249">
            <v>41736</v>
          </cell>
          <cell r="BO1249">
            <v>41743</v>
          </cell>
          <cell r="BP1249" t="str">
            <v>-</v>
          </cell>
          <cell r="BQ1249" t="str">
            <v>-</v>
          </cell>
          <cell r="BR1249" t="str">
            <v>-</v>
          </cell>
          <cell r="BS1249" t="str">
            <v>-</v>
          </cell>
          <cell r="BT1249">
            <v>0</v>
          </cell>
          <cell r="BU1249" t="str">
            <v>-</v>
          </cell>
          <cell r="BV1249" t="str">
            <v>-</v>
          </cell>
          <cell r="CB1249" t="str">
            <v>X</v>
          </cell>
        </row>
        <row r="1250">
          <cell r="B1250" t="str">
            <v>A2369126-04-05</v>
          </cell>
          <cell r="C1250" t="str">
            <v>Exterran Energy/ Michelin N.A.</v>
          </cell>
          <cell r="D1250" t="str">
            <v>Wareham</v>
          </cell>
          <cell r="E1250">
            <v>0</v>
          </cell>
          <cell r="F1250" t="str">
            <v>Miller</v>
          </cell>
          <cell r="G1250" t="str">
            <v>-</v>
          </cell>
          <cell r="H1250" t="str">
            <v>Kursten</v>
          </cell>
          <cell r="I1250" t="str">
            <v>5615771</v>
          </cell>
          <cell r="J1250" t="str">
            <v>P643-P644</v>
          </cell>
          <cell r="K1250" t="str">
            <v>SD1340J REV1</v>
          </cell>
          <cell r="M1250">
            <v>2</v>
          </cell>
          <cell r="N1250" t="str">
            <v>LMV322</v>
          </cell>
          <cell r="O1250">
            <v>91192</v>
          </cell>
          <cell r="Q1250" t="str">
            <v>STD</v>
          </cell>
          <cell r="R1250" t="str">
            <v>PD</v>
          </cell>
          <cell r="S1250" t="str">
            <v>N</v>
          </cell>
          <cell r="T1250" t="str">
            <v>N</v>
          </cell>
          <cell r="U1250">
            <v>41631</v>
          </cell>
          <cell r="V1250">
            <v>41631</v>
          </cell>
          <cell r="W1250">
            <v>41722</v>
          </cell>
          <cell r="X1250">
            <v>41722</v>
          </cell>
          <cell r="Y1250">
            <v>41631</v>
          </cell>
          <cell r="Z1250">
            <v>41638</v>
          </cell>
          <cell r="AA1250">
            <v>41638</v>
          </cell>
          <cell r="AB1250">
            <v>41638</v>
          </cell>
          <cell r="AC1250">
            <v>41610</v>
          </cell>
          <cell r="AD1250">
            <v>41624</v>
          </cell>
          <cell r="AE1250">
            <v>41652</v>
          </cell>
          <cell r="AF1250">
            <v>41656</v>
          </cell>
          <cell r="AH1250">
            <v>41692</v>
          </cell>
          <cell r="AI1250" t="str">
            <v>-</v>
          </cell>
          <cell r="AJ1250">
            <v>20</v>
          </cell>
          <cell r="AK1250">
            <v>13</v>
          </cell>
          <cell r="AL1250">
            <v>41631</v>
          </cell>
          <cell r="AN1250">
            <v>0</v>
          </cell>
          <cell r="AR1250">
            <v>41654</v>
          </cell>
          <cell r="AT1250" t="str">
            <v>Parks</v>
          </cell>
          <cell r="AV1250">
            <v>41656</v>
          </cell>
          <cell r="AX1250">
            <v>41661</v>
          </cell>
          <cell r="AY1250">
            <v>41723</v>
          </cell>
          <cell r="AZ1250">
            <v>92</v>
          </cell>
          <cell r="BA1250">
            <v>20</v>
          </cell>
          <cell r="BB1250" t="str">
            <v>On-Time/Early</v>
          </cell>
          <cell r="BC1250" t="str">
            <v/>
          </cell>
          <cell r="BD1250" t="str">
            <v>FCA</v>
          </cell>
          <cell r="BE1250" t="str">
            <v>JOBSITE - OK</v>
          </cell>
          <cell r="BF1250" t="str">
            <v>USA</v>
          </cell>
          <cell r="BH1250" t="str">
            <v>DL</v>
          </cell>
          <cell r="BI1250">
            <v>2010</v>
          </cell>
          <cell r="BJ1250">
            <v>41638</v>
          </cell>
          <cell r="BK1250">
            <v>41645</v>
          </cell>
          <cell r="BL1250">
            <v>41650</v>
          </cell>
          <cell r="BM1250">
            <v>41659</v>
          </cell>
          <cell r="BN1250">
            <v>41736</v>
          </cell>
          <cell r="BO1250">
            <v>41743</v>
          </cell>
          <cell r="BP1250" t="str">
            <v>-</v>
          </cell>
          <cell r="BQ1250" t="str">
            <v>-</v>
          </cell>
          <cell r="BR1250" t="str">
            <v>-</v>
          </cell>
          <cell r="BS1250" t="str">
            <v>-</v>
          </cell>
          <cell r="BT1250" t="str">
            <v>-</v>
          </cell>
          <cell r="BU1250" t="str">
            <v>-</v>
          </cell>
          <cell r="BV1250" t="str">
            <v>-</v>
          </cell>
          <cell r="CB1250" t="str">
            <v>X</v>
          </cell>
        </row>
        <row r="1251">
          <cell r="B1251" t="str">
            <v>C2355499-01</v>
          </cell>
          <cell r="C1251" t="str">
            <v>Oxea Corp</v>
          </cell>
          <cell r="D1251" t="str">
            <v>Setelin</v>
          </cell>
          <cell r="E1251">
            <v>0</v>
          </cell>
          <cell r="F1251" t="str">
            <v>Rossmiller</v>
          </cell>
          <cell r="H1251" t="str">
            <v>Shara</v>
          </cell>
          <cell r="I1251" t="str">
            <v>4520086821</v>
          </cell>
          <cell r="J1251" t="str">
            <v>C-69</v>
          </cell>
          <cell r="K1251" t="str">
            <v>SC13373</v>
          </cell>
          <cell r="L1251" t="str">
            <v>Mallet</v>
          </cell>
          <cell r="M1251">
            <v>1</v>
          </cell>
          <cell r="N1251" t="str">
            <v>LMC333</v>
          </cell>
          <cell r="O1251">
            <v>240684</v>
          </cell>
          <cell r="P1251" t="str">
            <v>PP</v>
          </cell>
          <cell r="Q1251" t="str">
            <v>MCPX</v>
          </cell>
          <cell r="R1251" t="str">
            <v>CA</v>
          </cell>
          <cell r="S1251" t="str">
            <v>Y</v>
          </cell>
          <cell r="T1251" t="str">
            <v>N</v>
          </cell>
          <cell r="U1251">
            <v>41591</v>
          </cell>
          <cell r="V1251">
            <v>41592</v>
          </cell>
          <cell r="W1251">
            <v>41718</v>
          </cell>
          <cell r="X1251">
            <v>41729</v>
          </cell>
          <cell r="Y1251">
            <v>41592</v>
          </cell>
          <cell r="Z1251" t="str">
            <v>-</v>
          </cell>
          <cell r="AA1251" t="str">
            <v>-</v>
          </cell>
          <cell r="AB1251">
            <v>41606</v>
          </cell>
          <cell r="AC1251">
            <v>41617</v>
          </cell>
          <cell r="AD1251">
            <v>41631</v>
          </cell>
          <cell r="AE1251">
            <v>41652</v>
          </cell>
          <cell r="AF1251">
            <v>41656</v>
          </cell>
          <cell r="AH1251">
            <v>41699</v>
          </cell>
          <cell r="AI1251" t="str">
            <v>-</v>
          </cell>
          <cell r="AJ1251">
            <v>47</v>
          </cell>
          <cell r="AK1251">
            <v>19.571428571428573</v>
          </cell>
          <cell r="AL1251">
            <v>41592</v>
          </cell>
          <cell r="AM1251" t="str">
            <v>-</v>
          </cell>
          <cell r="AN1251" t="str">
            <v>-</v>
          </cell>
          <cell r="AR1251">
            <v>41676</v>
          </cell>
          <cell r="AS1251">
            <v>41684</v>
          </cell>
          <cell r="AT1251" t="str">
            <v>Kanous</v>
          </cell>
          <cell r="AU1251" t="str">
            <v>-</v>
          </cell>
          <cell r="AV1251">
            <v>41683</v>
          </cell>
          <cell r="AX1251">
            <v>41688</v>
          </cell>
          <cell r="AY1251">
            <v>41743</v>
          </cell>
          <cell r="AZ1251">
            <v>151</v>
          </cell>
          <cell r="BA1251">
            <v>66</v>
          </cell>
          <cell r="BB1251" t="str">
            <v>Late</v>
          </cell>
          <cell r="BC1251" t="str">
            <v/>
          </cell>
          <cell r="BD1251" t="str">
            <v>FCA</v>
          </cell>
          <cell r="BE1251" t="str">
            <v>Bay City, TX</v>
          </cell>
          <cell r="BF1251" t="str">
            <v>USA</v>
          </cell>
          <cell r="BH1251" t="str">
            <v>DI</v>
          </cell>
          <cell r="BI1251" t="str">
            <v>UCC</v>
          </cell>
          <cell r="BJ1251">
            <v>41599</v>
          </cell>
          <cell r="BK1251">
            <v>41606</v>
          </cell>
          <cell r="BL1251">
            <v>41613</v>
          </cell>
          <cell r="BM1251">
            <v>41620</v>
          </cell>
          <cell r="BN1251">
            <v>41743</v>
          </cell>
          <cell r="BO1251">
            <v>41750</v>
          </cell>
          <cell r="BP1251">
            <v>197</v>
          </cell>
          <cell r="BQ1251">
            <v>41677</v>
          </cell>
          <cell r="BR1251">
            <v>183</v>
          </cell>
          <cell r="BS1251">
            <v>176</v>
          </cell>
          <cell r="BT1251">
            <v>0</v>
          </cell>
          <cell r="BU1251">
            <v>53</v>
          </cell>
          <cell r="BV1251">
            <v>46</v>
          </cell>
          <cell r="CC1251">
            <v>0.7</v>
          </cell>
        </row>
        <row r="1252">
          <cell r="B1252" t="str">
            <v>A2373291-01</v>
          </cell>
          <cell r="C1252" t="str">
            <v>VIBROPAC IND. E COM. DE EQUIP LTDA</v>
          </cell>
          <cell r="D1252" t="str">
            <v>Kennedy</v>
          </cell>
          <cell r="E1252">
            <v>0</v>
          </cell>
          <cell r="F1252" t="str">
            <v>Miller</v>
          </cell>
          <cell r="G1252" t="str">
            <v>-</v>
          </cell>
          <cell r="H1252" t="str">
            <v>Madeleine</v>
          </cell>
          <cell r="I1252" t="str">
            <v>16252</v>
          </cell>
          <cell r="J1252" t="str">
            <v>B-31001A</v>
          </cell>
          <cell r="K1252">
            <v>124216</v>
          </cell>
          <cell r="M1252">
            <v>1</v>
          </cell>
          <cell r="N1252" t="str">
            <v>LMV801</v>
          </cell>
          <cell r="O1252">
            <v>28200</v>
          </cell>
          <cell r="P1252" t="str">
            <v>-</v>
          </cell>
          <cell r="Q1252" t="str">
            <v>FLT</v>
          </cell>
          <cell r="R1252" t="str">
            <v>PA</v>
          </cell>
          <cell r="S1252" t="str">
            <v>N</v>
          </cell>
          <cell r="T1252" t="str">
            <v>N</v>
          </cell>
          <cell r="U1252">
            <v>41648</v>
          </cell>
          <cell r="V1252">
            <v>41649</v>
          </cell>
          <cell r="W1252">
            <v>41704</v>
          </cell>
          <cell r="X1252">
            <v>41704</v>
          </cell>
          <cell r="Y1252">
            <v>41648</v>
          </cell>
          <cell r="Z1252" t="str">
            <v>-</v>
          </cell>
          <cell r="AA1252" t="str">
            <v>-</v>
          </cell>
          <cell r="AB1252">
            <v>41656</v>
          </cell>
          <cell r="AC1252">
            <v>41592</v>
          </cell>
          <cell r="AD1252">
            <v>41606</v>
          </cell>
          <cell r="AE1252">
            <v>41656</v>
          </cell>
          <cell r="AF1252">
            <v>41659</v>
          </cell>
          <cell r="AH1252">
            <v>41674</v>
          </cell>
          <cell r="AI1252" t="str">
            <v>-</v>
          </cell>
          <cell r="AJ1252">
            <v>7</v>
          </cell>
          <cell r="AK1252">
            <v>7.8571428571428568</v>
          </cell>
          <cell r="AL1252">
            <v>41648</v>
          </cell>
          <cell r="AM1252" t="str">
            <v>-</v>
          </cell>
          <cell r="AN1252" t="str">
            <v>-</v>
          </cell>
          <cell r="AO1252">
            <v>41657</v>
          </cell>
          <cell r="AP1252">
            <v>41657</v>
          </cell>
          <cell r="AQ1252">
            <v>41659</v>
          </cell>
          <cell r="AR1252">
            <v>41660</v>
          </cell>
          <cell r="AS1252">
            <v>41661</v>
          </cell>
          <cell r="AT1252" t="str">
            <v>Parks</v>
          </cell>
          <cell r="AV1252">
            <v>41661</v>
          </cell>
          <cell r="AX1252">
            <v>41668</v>
          </cell>
          <cell r="AY1252">
            <v>41704</v>
          </cell>
          <cell r="AZ1252">
            <v>55</v>
          </cell>
          <cell r="BA1252">
            <v>9</v>
          </cell>
          <cell r="BB1252" t="str">
            <v>Late</v>
          </cell>
          <cell r="BC1252" t="str">
            <v>Late</v>
          </cell>
          <cell r="BD1252" t="str">
            <v>FCA</v>
          </cell>
          <cell r="BE1252" t="str">
            <v>ARVADA</v>
          </cell>
          <cell r="BF1252" t="str">
            <v>BRAZIL</v>
          </cell>
          <cell r="BH1252" t="str">
            <v>OC</v>
          </cell>
          <cell r="BI1252">
            <v>2010</v>
          </cell>
          <cell r="BJ1252">
            <v>41656</v>
          </cell>
          <cell r="BK1252">
            <v>41663</v>
          </cell>
          <cell r="BL1252">
            <v>41663</v>
          </cell>
          <cell r="BM1252">
            <v>41677</v>
          </cell>
          <cell r="BN1252">
            <v>41718</v>
          </cell>
          <cell r="BO1252">
            <v>41725</v>
          </cell>
          <cell r="BP1252" t="str">
            <v>-</v>
          </cell>
          <cell r="BQ1252" t="str">
            <v>-</v>
          </cell>
          <cell r="BR1252">
            <v>41660</v>
          </cell>
          <cell r="BS1252" t="str">
            <v>-</v>
          </cell>
          <cell r="BT1252" t="str">
            <v>-</v>
          </cell>
          <cell r="BU1252" t="str">
            <v>-</v>
          </cell>
          <cell r="BV1252" t="str">
            <v>-</v>
          </cell>
          <cell r="CB1252" t="str">
            <v>X</v>
          </cell>
        </row>
        <row r="1253">
          <cell r="B1253" t="str">
            <v>C2372670-01</v>
          </cell>
          <cell r="C1253" t="str">
            <v>Enterprise Hydrocarbons</v>
          </cell>
          <cell r="D1253" t="str">
            <v>Wareham</v>
          </cell>
          <cell r="E1253">
            <v>0</v>
          </cell>
          <cell r="F1253" t="str">
            <v>Miller</v>
          </cell>
          <cell r="G1253" t="str">
            <v>-</v>
          </cell>
          <cell r="H1253" t="str">
            <v>FLT</v>
          </cell>
          <cell r="I1253" t="str">
            <v>119168</v>
          </cell>
          <cell r="K1253" t="str">
            <v>SC13481</v>
          </cell>
          <cell r="M1253">
            <v>1</v>
          </cell>
          <cell r="N1253" t="str">
            <v>LMC311P</v>
          </cell>
          <cell r="O1253">
            <v>99102</v>
          </cell>
          <cell r="P1253" t="str">
            <v>-</v>
          </cell>
          <cell r="Q1253" t="str">
            <v>FLT</v>
          </cell>
          <cell r="R1253" t="str">
            <v>CA</v>
          </cell>
          <cell r="S1253" t="str">
            <v>N</v>
          </cell>
          <cell r="T1253" t="str">
            <v>N</v>
          </cell>
          <cell r="U1253">
            <v>41642</v>
          </cell>
          <cell r="V1253">
            <v>41648</v>
          </cell>
          <cell r="W1253">
            <v>41717</v>
          </cell>
          <cell r="X1253">
            <v>41717</v>
          </cell>
          <cell r="Y1253">
            <v>41642</v>
          </cell>
          <cell r="Z1253">
            <v>41655</v>
          </cell>
          <cell r="AA1253">
            <v>41655</v>
          </cell>
          <cell r="AB1253">
            <v>41662</v>
          </cell>
          <cell r="AC1253">
            <v>41605</v>
          </cell>
          <cell r="AD1253">
            <v>41619</v>
          </cell>
          <cell r="AE1253">
            <v>41655</v>
          </cell>
          <cell r="AF1253">
            <v>41659</v>
          </cell>
          <cell r="AH1253">
            <v>41687</v>
          </cell>
          <cell r="AI1253" t="str">
            <v>-</v>
          </cell>
          <cell r="AJ1253">
            <v>8</v>
          </cell>
          <cell r="AK1253">
            <v>9.8571428571428577</v>
          </cell>
          <cell r="AL1253">
            <v>0</v>
          </cell>
          <cell r="AM1253" t="str">
            <v>-</v>
          </cell>
          <cell r="AN1253" t="str">
            <v>-</v>
          </cell>
          <cell r="AO1253" t="str">
            <v>-</v>
          </cell>
          <cell r="AP1253">
            <v>41655</v>
          </cell>
          <cell r="AR1253">
            <v>41655</v>
          </cell>
          <cell r="AV1253">
            <v>41659</v>
          </cell>
          <cell r="AW1253" t="str">
            <v>-</v>
          </cell>
          <cell r="AX1253">
            <v>41660</v>
          </cell>
          <cell r="AY1253">
            <v>41687</v>
          </cell>
          <cell r="AZ1253">
            <v>39</v>
          </cell>
          <cell r="BA1253">
            <v>8</v>
          </cell>
          <cell r="BB1253" t="str">
            <v>On-Time/Early</v>
          </cell>
          <cell r="BC1253" t="str">
            <v/>
          </cell>
          <cell r="BJ1253">
            <v>41655</v>
          </cell>
          <cell r="BK1253">
            <v>41662</v>
          </cell>
          <cell r="BL1253">
            <v>41669</v>
          </cell>
          <cell r="BM1253">
            <v>41676</v>
          </cell>
          <cell r="BN1253">
            <v>41731</v>
          </cell>
          <cell r="BO1253">
            <v>41738</v>
          </cell>
          <cell r="BP1253" t="str">
            <v>-</v>
          </cell>
          <cell r="BQ1253" t="str">
            <v>-</v>
          </cell>
          <cell r="BR1253" t="str">
            <v>-</v>
          </cell>
          <cell r="BS1253" t="str">
            <v>-</v>
          </cell>
          <cell r="BT1253" t="str">
            <v>-</v>
          </cell>
          <cell r="BU1253" t="str">
            <v>-</v>
          </cell>
          <cell r="BV1253" t="str">
            <v>-</v>
          </cell>
          <cell r="CB1253" t="str">
            <v>X</v>
          </cell>
        </row>
        <row r="1254">
          <cell r="B1254" t="str">
            <v>A2312015-01-03</v>
          </cell>
          <cell r="C1254" t="str">
            <v>Sanex/ PetroChina Liaoyang Petrochemical</v>
          </cell>
          <cell r="D1254" t="str">
            <v>Gibson</v>
          </cell>
          <cell r="E1254">
            <v>0</v>
          </cell>
          <cell r="F1254" t="str">
            <v>Boles</v>
          </cell>
          <cell r="G1254" t="str">
            <v>Gibson</v>
          </cell>
          <cell r="H1254" t="str">
            <v>Madeleine</v>
          </cell>
          <cell r="I1254" t="str">
            <v>HK130701LH</v>
          </cell>
          <cell r="J1254" t="str">
            <v>P-1150A/B/C</v>
          </cell>
          <cell r="K1254" t="str">
            <v>118412-4</v>
          </cell>
          <cell r="M1254">
            <v>3</v>
          </cell>
          <cell r="N1254" t="str">
            <v>LMV341</v>
          </cell>
          <cell r="O1254">
            <v>1106357</v>
          </cell>
          <cell r="P1254" t="str">
            <v>PP/LD's</v>
          </cell>
          <cell r="Q1254" t="str">
            <v>MCPX</v>
          </cell>
          <cell r="R1254" t="str">
            <v>PE</v>
          </cell>
          <cell r="S1254" t="str">
            <v>Y</v>
          </cell>
          <cell r="T1254" t="str">
            <v>N</v>
          </cell>
          <cell r="U1254">
            <v>41485</v>
          </cell>
          <cell r="V1254">
            <v>41485</v>
          </cell>
          <cell r="W1254">
            <v>41747</v>
          </cell>
          <cell r="X1254">
            <v>41747</v>
          </cell>
          <cell r="Y1254">
            <v>41485</v>
          </cell>
          <cell r="Z1254">
            <v>41492</v>
          </cell>
          <cell r="AA1254">
            <v>41492</v>
          </cell>
          <cell r="AB1254">
            <v>41492</v>
          </cell>
          <cell r="AC1254">
            <v>41632</v>
          </cell>
          <cell r="AD1254">
            <v>41647</v>
          </cell>
          <cell r="AE1254">
            <v>41650</v>
          </cell>
          <cell r="AF1254">
            <v>41659</v>
          </cell>
          <cell r="AH1254">
            <v>41717</v>
          </cell>
          <cell r="AI1254" t="str">
            <v>-</v>
          </cell>
          <cell r="AJ1254">
            <v>125</v>
          </cell>
          <cell r="AK1254">
            <v>37.428571428571431</v>
          </cell>
          <cell r="AL1254">
            <v>41485</v>
          </cell>
          <cell r="AM1254">
            <v>41488</v>
          </cell>
          <cell r="AN1254">
            <v>41488</v>
          </cell>
          <cell r="AP1254">
            <v>41557</v>
          </cell>
          <cell r="AQ1254">
            <v>0</v>
          </cell>
          <cell r="AR1254">
            <v>41667</v>
          </cell>
          <cell r="AS1254">
            <v>41668</v>
          </cell>
          <cell r="AT1254" t="str">
            <v>Parks</v>
          </cell>
          <cell r="AU1254" t="str">
            <v>Smeltzer</v>
          </cell>
          <cell r="AV1254">
            <v>41681</v>
          </cell>
          <cell r="AX1254">
            <v>41689</v>
          </cell>
          <cell r="AY1254">
            <v>41752</v>
          </cell>
          <cell r="AZ1254">
            <v>267</v>
          </cell>
          <cell r="BA1254">
            <v>141</v>
          </cell>
          <cell r="BB1254" t="str">
            <v>Late</v>
          </cell>
          <cell r="BC1254" t="str">
            <v/>
          </cell>
          <cell r="BD1254" t="str">
            <v>FOB</v>
          </cell>
          <cell r="BF1254" t="str">
            <v>Hong Kong</v>
          </cell>
          <cell r="BH1254" t="str">
            <v>OD</v>
          </cell>
          <cell r="BJ1254">
            <v>41492</v>
          </cell>
          <cell r="BK1254">
            <v>41499</v>
          </cell>
          <cell r="BL1254">
            <v>41508</v>
          </cell>
          <cell r="BM1254">
            <v>41513</v>
          </cell>
          <cell r="BN1254">
            <v>41761</v>
          </cell>
          <cell r="BO1254">
            <v>41768</v>
          </cell>
          <cell r="BP1254">
            <v>41500</v>
          </cell>
          <cell r="BQ1254">
            <v>41507</v>
          </cell>
          <cell r="BR1254">
            <v>41554</v>
          </cell>
          <cell r="BS1254">
            <v>41527</v>
          </cell>
          <cell r="BT1254">
            <v>41591</v>
          </cell>
          <cell r="BU1254">
            <v>35</v>
          </cell>
          <cell r="BV1254">
            <v>28</v>
          </cell>
          <cell r="BZ1254">
            <v>0</v>
          </cell>
          <cell r="CA1254">
            <v>0</v>
          </cell>
          <cell r="CB1254">
            <v>0</v>
          </cell>
          <cell r="CC1254">
            <v>0.97</v>
          </cell>
          <cell r="CD1254" t="str">
            <v xml:space="preserve">33/32/24 (total/submitted/approved) </v>
          </cell>
        </row>
        <row r="1255">
          <cell r="B1255" t="str">
            <v>A2355596-01-02</v>
          </cell>
          <cell r="C1255" t="str">
            <v>Riese/ Oxy Cargo Corp</v>
          </cell>
          <cell r="D1255" t="str">
            <v>Setelin</v>
          </cell>
          <cell r="E1255">
            <v>0</v>
          </cell>
          <cell r="F1255" t="str">
            <v>Joyce</v>
          </cell>
          <cell r="G1255" t="str">
            <v>Setelin</v>
          </cell>
          <cell r="H1255" t="str">
            <v>Shara</v>
          </cell>
          <cell r="I1255" t="str">
            <v>CCS-F100A-13</v>
          </cell>
          <cell r="J1255" t="str">
            <v>Z-9-P-10A/B</v>
          </cell>
          <cell r="K1255">
            <v>123276</v>
          </cell>
          <cell r="M1255">
            <v>2</v>
          </cell>
          <cell r="N1255" t="str">
            <v>LMV322Z</v>
          </cell>
          <cell r="O1255">
            <v>55868</v>
          </cell>
          <cell r="P1255" t="str">
            <v>-</v>
          </cell>
          <cell r="Q1255" t="str">
            <v>MCPX</v>
          </cell>
          <cell r="R1255" t="str">
            <v>PB</v>
          </cell>
          <cell r="S1255" t="str">
            <v>N</v>
          </cell>
          <cell r="T1255" t="str">
            <v>N</v>
          </cell>
          <cell r="U1255">
            <v>41590</v>
          </cell>
          <cell r="V1255">
            <v>41592</v>
          </cell>
          <cell r="W1255">
            <v>41694</v>
          </cell>
          <cell r="X1255">
            <v>41712</v>
          </cell>
          <cell r="Y1255">
            <v>41591</v>
          </cell>
          <cell r="Z1255">
            <v>41599</v>
          </cell>
          <cell r="AA1255" t="str">
            <v>-</v>
          </cell>
          <cell r="AB1255">
            <v>41599</v>
          </cell>
          <cell r="AC1255">
            <v>41600</v>
          </cell>
          <cell r="AD1255">
            <v>41614</v>
          </cell>
          <cell r="AE1255">
            <v>41657</v>
          </cell>
          <cell r="AF1255">
            <v>41660</v>
          </cell>
          <cell r="AH1255">
            <v>41682</v>
          </cell>
          <cell r="AI1255" t="str">
            <v>-</v>
          </cell>
          <cell r="AJ1255">
            <v>49</v>
          </cell>
          <cell r="AK1255">
            <v>17.142857142857142</v>
          </cell>
          <cell r="AL1255">
            <v>41591</v>
          </cell>
          <cell r="AM1255">
            <v>41618</v>
          </cell>
          <cell r="AN1255" t="str">
            <v>-</v>
          </cell>
          <cell r="AO1255">
            <v>41620</v>
          </cell>
          <cell r="AP1255">
            <v>41645</v>
          </cell>
          <cell r="AQ1255">
            <v>41645</v>
          </cell>
          <cell r="AR1255">
            <v>41646</v>
          </cell>
          <cell r="AT1255" t="str">
            <v>Parks</v>
          </cell>
          <cell r="AV1255">
            <v>41655</v>
          </cell>
          <cell r="AW1255" t="str">
            <v>-</v>
          </cell>
          <cell r="AX1255">
            <v>41659</v>
          </cell>
          <cell r="AY1255">
            <v>41696</v>
          </cell>
          <cell r="AZ1255">
            <v>104</v>
          </cell>
          <cell r="BA1255">
            <v>46</v>
          </cell>
          <cell r="BB1255" t="str">
            <v>On-Time/Early</v>
          </cell>
          <cell r="BC1255" t="str">
            <v>Late</v>
          </cell>
          <cell r="BD1255" t="str">
            <v>FCA</v>
          </cell>
          <cell r="BE1255" t="str">
            <v>Arvada</v>
          </cell>
          <cell r="BF1255" t="str">
            <v>Venezuela</v>
          </cell>
          <cell r="BH1255" t="str">
            <v>OE</v>
          </cell>
          <cell r="BI1255">
            <v>2010</v>
          </cell>
          <cell r="BJ1255">
            <v>41599</v>
          </cell>
          <cell r="BK1255">
            <v>41606</v>
          </cell>
          <cell r="BL1255">
            <v>41608</v>
          </cell>
          <cell r="BM1255">
            <v>41620</v>
          </cell>
          <cell r="BN1255">
            <v>41726</v>
          </cell>
          <cell r="BO1255">
            <v>41733</v>
          </cell>
          <cell r="BP1255" t="str">
            <v>X</v>
          </cell>
          <cell r="BQ1255" t="str">
            <v>X</v>
          </cell>
          <cell r="BR1255">
            <v>41655</v>
          </cell>
          <cell r="BS1255">
            <v>176</v>
          </cell>
          <cell r="BT1255">
            <v>0</v>
          </cell>
          <cell r="BU1255">
            <v>70</v>
          </cell>
          <cell r="BV1255">
            <v>63</v>
          </cell>
          <cell r="CC1255">
            <v>1</v>
          </cell>
          <cell r="CD1255" t="str">
            <v>sent 4/17</v>
          </cell>
        </row>
        <row r="1256">
          <cell r="B1256" t="str">
            <v>A2368392-03</v>
          </cell>
          <cell r="C1256" t="str">
            <v>GAISA/ YPF Complejo Ind</v>
          </cell>
          <cell r="D1256" t="str">
            <v>Wareham</v>
          </cell>
          <cell r="E1256">
            <v>0</v>
          </cell>
          <cell r="F1256" t="str">
            <v>Miller</v>
          </cell>
          <cell r="H1256" t="str">
            <v>Madeleine</v>
          </cell>
          <cell r="I1256" t="str">
            <v>OI33763</v>
          </cell>
          <cell r="J1256" t="str">
            <v>J-2003</v>
          </cell>
          <cell r="K1256">
            <v>123841</v>
          </cell>
          <cell r="M1256">
            <v>1</v>
          </cell>
          <cell r="N1256" t="str">
            <v>LMV322</v>
          </cell>
          <cell r="O1256">
            <v>29191</v>
          </cell>
          <cell r="P1256" t="str">
            <v>-</v>
          </cell>
          <cell r="Q1256" t="str">
            <v>FLT</v>
          </cell>
          <cell r="R1256" t="str">
            <v>PB</v>
          </cell>
          <cell r="S1256" t="str">
            <v>N</v>
          </cell>
          <cell r="T1256" t="str">
            <v>N</v>
          </cell>
          <cell r="U1256">
            <v>41626</v>
          </cell>
          <cell r="V1256">
            <v>41628</v>
          </cell>
          <cell r="W1256">
            <v>41712</v>
          </cell>
          <cell r="X1256">
            <v>41712</v>
          </cell>
          <cell r="Y1256">
            <v>41626</v>
          </cell>
          <cell r="Z1256" t="str">
            <v>-</v>
          </cell>
          <cell r="AA1256" t="str">
            <v>-</v>
          </cell>
          <cell r="AB1256">
            <v>41635</v>
          </cell>
          <cell r="AC1256">
            <v>41600</v>
          </cell>
          <cell r="AD1256">
            <v>41614</v>
          </cell>
          <cell r="AE1256">
            <v>41657</v>
          </cell>
          <cell r="AF1256">
            <v>41660</v>
          </cell>
          <cell r="AH1256">
            <v>41682</v>
          </cell>
          <cell r="AI1256" t="str">
            <v>-</v>
          </cell>
          <cell r="AJ1256">
            <v>23</v>
          </cell>
          <cell r="AK1256">
            <v>12</v>
          </cell>
          <cell r="AL1256">
            <v>41626</v>
          </cell>
          <cell r="AM1256" t="str">
            <v>-</v>
          </cell>
          <cell r="AN1256" t="str">
            <v>-</v>
          </cell>
          <cell r="AV1256">
            <v>41652</v>
          </cell>
          <cell r="AW1256" t="str">
            <v>-</v>
          </cell>
          <cell r="AX1256">
            <v>41654</v>
          </cell>
          <cell r="AY1256">
            <v>41698</v>
          </cell>
          <cell r="AZ1256">
            <v>70</v>
          </cell>
          <cell r="BA1256">
            <v>17</v>
          </cell>
          <cell r="BB1256" t="str">
            <v>On-Time/Early</v>
          </cell>
          <cell r="BC1256" t="str">
            <v/>
          </cell>
          <cell r="BD1256" t="str">
            <v>FCA</v>
          </cell>
          <cell r="BE1256" t="str">
            <v>Arvada</v>
          </cell>
          <cell r="BF1256" t="str">
            <v>Argentina</v>
          </cell>
          <cell r="BH1256" t="str">
            <v>AA</v>
          </cell>
          <cell r="BI1256">
            <v>2010</v>
          </cell>
          <cell r="BJ1256">
            <v>41635</v>
          </cell>
          <cell r="BK1256">
            <v>41642</v>
          </cell>
          <cell r="BL1256">
            <v>41644</v>
          </cell>
          <cell r="BM1256">
            <v>41656</v>
          </cell>
          <cell r="BN1256">
            <v>41726</v>
          </cell>
          <cell r="BO1256">
            <v>41733</v>
          </cell>
          <cell r="BP1256" t="str">
            <v>-</v>
          </cell>
          <cell r="BQ1256" t="str">
            <v>-</v>
          </cell>
          <cell r="BR1256">
            <v>41653</v>
          </cell>
          <cell r="BS1256" t="str">
            <v>-</v>
          </cell>
          <cell r="BT1256" t="str">
            <v>-</v>
          </cell>
          <cell r="BU1256" t="str">
            <v>-</v>
          </cell>
          <cell r="BV1256" t="str">
            <v>-</v>
          </cell>
          <cell r="CB1256" t="str">
            <v>X</v>
          </cell>
        </row>
        <row r="1257">
          <cell r="B1257" t="str">
            <v>C2342819-01</v>
          </cell>
          <cell r="C1257" t="str">
            <v>EPC/ Markwest Gas Processing</v>
          </cell>
          <cell r="D1257" t="str">
            <v>Mckechnie</v>
          </cell>
          <cell r="E1257">
            <v>0</v>
          </cell>
          <cell r="F1257" t="str">
            <v>Joyce</v>
          </cell>
          <cell r="G1257" t="str">
            <v>-</v>
          </cell>
          <cell r="H1257" t="str">
            <v>Madeleine</v>
          </cell>
          <cell r="I1257" t="str">
            <v>3681106401</v>
          </cell>
          <cell r="J1257" t="str">
            <v>K-101</v>
          </cell>
          <cell r="K1257" t="str">
            <v>2013-360SC</v>
          </cell>
          <cell r="L1257" t="str">
            <v>Chatterji</v>
          </cell>
          <cell r="M1257">
            <v>1</v>
          </cell>
          <cell r="N1257" t="str">
            <v>LMC311P</v>
          </cell>
          <cell r="O1257">
            <v>154761</v>
          </cell>
          <cell r="P1257" t="str">
            <v>PP</v>
          </cell>
          <cell r="Q1257" t="str">
            <v>MCPX</v>
          </cell>
          <cell r="R1257" t="str">
            <v>CB</v>
          </cell>
          <cell r="S1257" t="str">
            <v>N</v>
          </cell>
          <cell r="T1257" t="str">
            <v>N</v>
          </cell>
          <cell r="U1257">
            <v>41557</v>
          </cell>
          <cell r="V1257">
            <v>41561</v>
          </cell>
          <cell r="W1257">
            <v>41729</v>
          </cell>
          <cell r="X1257">
            <v>41729</v>
          </cell>
          <cell r="Y1257">
            <v>41561</v>
          </cell>
          <cell r="Z1257">
            <v>41568</v>
          </cell>
          <cell r="AA1257" t="str">
            <v>-</v>
          </cell>
          <cell r="AB1257">
            <v>41575</v>
          </cell>
          <cell r="AC1257">
            <v>41617</v>
          </cell>
          <cell r="AD1257">
            <v>41631</v>
          </cell>
          <cell r="AE1257">
            <v>41654</v>
          </cell>
          <cell r="AF1257">
            <v>41663</v>
          </cell>
          <cell r="AH1257">
            <v>41699</v>
          </cell>
          <cell r="AI1257" t="str">
            <v>-</v>
          </cell>
          <cell r="AJ1257">
            <v>75</v>
          </cell>
          <cell r="AK1257">
            <v>24</v>
          </cell>
          <cell r="AL1257">
            <v>41561</v>
          </cell>
          <cell r="AM1257">
            <v>41565</v>
          </cell>
          <cell r="AN1257" t="str">
            <v>-</v>
          </cell>
          <cell r="AO1257">
            <v>41566</v>
          </cell>
          <cell r="AP1257">
            <v>41584</v>
          </cell>
          <cell r="AQ1257">
            <v>41584</v>
          </cell>
          <cell r="AR1257">
            <v>41611</v>
          </cell>
          <cell r="AS1257">
            <v>41662</v>
          </cell>
          <cell r="AT1257" t="str">
            <v>Peters</v>
          </cell>
          <cell r="AU1257" t="str">
            <v>Reichert</v>
          </cell>
          <cell r="AV1257">
            <v>41675</v>
          </cell>
          <cell r="AW1257" t="str">
            <v>-</v>
          </cell>
          <cell r="AX1257">
            <v>41682</v>
          </cell>
          <cell r="AY1257">
            <v>41729</v>
          </cell>
          <cell r="AZ1257">
            <v>168</v>
          </cell>
          <cell r="BA1257">
            <v>83</v>
          </cell>
          <cell r="BB1257" t="str">
            <v>Late</v>
          </cell>
          <cell r="BC1257" t="str">
            <v>On-Time/Early</v>
          </cell>
          <cell r="BD1257" t="str">
            <v>FCA</v>
          </cell>
          <cell r="BE1257" t="str">
            <v>Arvada</v>
          </cell>
          <cell r="BF1257" t="str">
            <v>USA</v>
          </cell>
          <cell r="BH1257" t="str">
            <v>DI</v>
          </cell>
          <cell r="BI1257">
            <v>2010</v>
          </cell>
          <cell r="BJ1257">
            <v>41568</v>
          </cell>
          <cell r="BK1257">
            <v>41575</v>
          </cell>
          <cell r="BL1257">
            <v>41591</v>
          </cell>
          <cell r="BM1257">
            <v>41589</v>
          </cell>
          <cell r="BN1257">
            <v>41743</v>
          </cell>
          <cell r="BO1257">
            <v>41750</v>
          </cell>
          <cell r="BP1257" t="str">
            <v>-</v>
          </cell>
          <cell r="BQ1257" t="str">
            <v>N/A</v>
          </cell>
          <cell r="BR1257">
            <v>41576</v>
          </cell>
          <cell r="BS1257">
            <v>41585</v>
          </cell>
          <cell r="BT1257">
            <v>41632</v>
          </cell>
          <cell r="BU1257">
            <v>53</v>
          </cell>
          <cell r="BV1257">
            <v>46</v>
          </cell>
          <cell r="BZ1257">
            <v>41590</v>
          </cell>
          <cell r="CC1257">
            <v>0</v>
          </cell>
          <cell r="CD1257" t="str">
            <v>Partha said he would get with me no later than Monday 10-28-13 to go over SDI</v>
          </cell>
        </row>
        <row r="1258">
          <cell r="B1258" t="str">
            <v>C2369319-01</v>
          </cell>
          <cell r="C1258" t="str">
            <v>UOP RUSSELL</v>
          </cell>
          <cell r="D1258" t="str">
            <v>Boening</v>
          </cell>
          <cell r="E1258">
            <v>0</v>
          </cell>
          <cell r="F1258" t="str">
            <v>Miller</v>
          </cell>
          <cell r="G1258" t="str">
            <v>-</v>
          </cell>
          <cell r="H1258" t="str">
            <v>Madeleine</v>
          </cell>
          <cell r="I1258" t="str">
            <v>357-13</v>
          </cell>
          <cell r="J1258" t="str">
            <v>C-141</v>
          </cell>
          <cell r="K1258" t="str">
            <v>SC13340</v>
          </cell>
          <cell r="M1258">
            <v>1</v>
          </cell>
          <cell r="N1258" t="str">
            <v>LMC311P</v>
          </cell>
          <cell r="O1258">
            <v>129157</v>
          </cell>
          <cell r="P1258" t="str">
            <v>-</v>
          </cell>
          <cell r="Q1258" t="str">
            <v>FLT</v>
          </cell>
          <cell r="R1258" t="str">
            <v>CA</v>
          </cell>
          <cell r="S1258" t="str">
            <v>N</v>
          </cell>
          <cell r="T1258" t="str">
            <v>N</v>
          </cell>
          <cell r="U1258">
            <v>41631</v>
          </cell>
          <cell r="V1258">
            <v>41634</v>
          </cell>
          <cell r="W1258">
            <v>41726</v>
          </cell>
          <cell r="X1258">
            <v>41726</v>
          </cell>
          <cell r="Y1258">
            <v>41631</v>
          </cell>
          <cell r="Z1258">
            <v>41641</v>
          </cell>
          <cell r="AA1258" t="str">
            <v>-</v>
          </cell>
          <cell r="AB1258">
            <v>41648</v>
          </cell>
          <cell r="AC1258">
            <v>41614</v>
          </cell>
          <cell r="AD1258">
            <v>41628</v>
          </cell>
          <cell r="AE1258">
            <v>41662</v>
          </cell>
          <cell r="AF1258">
            <v>41666</v>
          </cell>
          <cell r="AH1258">
            <v>41696</v>
          </cell>
          <cell r="AI1258" t="str">
            <v>-</v>
          </cell>
          <cell r="AJ1258">
            <v>23</v>
          </cell>
          <cell r="AK1258">
            <v>13.142857142857142</v>
          </cell>
          <cell r="AL1258">
            <v>41631</v>
          </cell>
          <cell r="AN1258" t="str">
            <v>-</v>
          </cell>
          <cell r="AO1258" t="str">
            <v>-</v>
          </cell>
          <cell r="AP1258" t="str">
            <v>-</v>
          </cell>
          <cell r="AR1258" t="str">
            <v>-</v>
          </cell>
          <cell r="AS1258" t="str">
            <v>-</v>
          </cell>
          <cell r="AT1258" t="str">
            <v>-</v>
          </cell>
          <cell r="AU1258" t="str">
            <v>-</v>
          </cell>
          <cell r="AV1258">
            <v>41666</v>
          </cell>
          <cell r="AX1258">
            <v>41669</v>
          </cell>
          <cell r="AY1258">
            <v>41723</v>
          </cell>
          <cell r="AZ1258">
            <v>89</v>
          </cell>
          <cell r="BA1258">
            <v>23</v>
          </cell>
          <cell r="BB1258" t="str">
            <v>On-Time/Early</v>
          </cell>
          <cell r="BC1258" t="str">
            <v/>
          </cell>
          <cell r="BD1258" t="str">
            <v>FCA</v>
          </cell>
          <cell r="BE1258" t="str">
            <v>JOBSITE</v>
          </cell>
          <cell r="BF1258" t="str">
            <v>USA</v>
          </cell>
          <cell r="BH1258" t="str">
            <v>DI</v>
          </cell>
          <cell r="BI1258">
            <v>2010</v>
          </cell>
          <cell r="BJ1258">
            <v>41641</v>
          </cell>
          <cell r="BK1258">
            <v>41648</v>
          </cell>
          <cell r="BL1258">
            <v>41655</v>
          </cell>
          <cell r="BM1258">
            <v>41662</v>
          </cell>
          <cell r="BN1258">
            <v>41740</v>
          </cell>
          <cell r="BO1258">
            <v>41747</v>
          </cell>
          <cell r="BP1258" t="str">
            <v>-</v>
          </cell>
          <cell r="BQ1258" t="str">
            <v>-</v>
          </cell>
          <cell r="BR1258" t="str">
            <v>-</v>
          </cell>
          <cell r="BS1258" t="str">
            <v>-</v>
          </cell>
          <cell r="BT1258" t="str">
            <v>-</v>
          </cell>
          <cell r="BU1258" t="str">
            <v>-</v>
          </cell>
          <cell r="BV1258" t="str">
            <v>-</v>
          </cell>
          <cell r="CB1258" t="str">
            <v>X</v>
          </cell>
        </row>
        <row r="1259">
          <cell r="B1259" t="str">
            <v>C2358446-01</v>
          </cell>
          <cell r="C1259" t="str">
            <v>APLMC West TX LLC</v>
          </cell>
          <cell r="D1259" t="str">
            <v>Wareham</v>
          </cell>
          <cell r="E1259">
            <v>0</v>
          </cell>
          <cell r="F1259" t="str">
            <v>Miller</v>
          </cell>
          <cell r="G1259" t="str">
            <v>-</v>
          </cell>
          <cell r="H1259" t="str">
            <v>Madeleine</v>
          </cell>
          <cell r="I1259" t="str">
            <v>2013-WTX-2182</v>
          </cell>
          <cell r="J1259" t="str">
            <v>C-141</v>
          </cell>
          <cell r="K1259" t="str">
            <v>SC13431</v>
          </cell>
          <cell r="M1259">
            <v>1</v>
          </cell>
          <cell r="N1259" t="str">
            <v>LMC311P</v>
          </cell>
          <cell r="O1259">
            <v>134377</v>
          </cell>
          <cell r="P1259" t="str">
            <v>-</v>
          </cell>
          <cell r="Q1259" t="str">
            <v>FLT</v>
          </cell>
          <cell r="R1259" t="str">
            <v>CA</v>
          </cell>
          <cell r="S1259" t="str">
            <v>N</v>
          </cell>
          <cell r="T1259" t="str">
            <v>N</v>
          </cell>
          <cell r="U1259">
            <v>41599</v>
          </cell>
          <cell r="V1259">
            <v>41600</v>
          </cell>
          <cell r="W1259">
            <v>41726</v>
          </cell>
          <cell r="X1259">
            <v>41726</v>
          </cell>
          <cell r="Y1259">
            <v>41599</v>
          </cell>
          <cell r="Z1259">
            <v>41607</v>
          </cell>
          <cell r="AA1259" t="str">
            <v>-</v>
          </cell>
          <cell r="AB1259">
            <v>41614</v>
          </cell>
          <cell r="AC1259">
            <v>41614</v>
          </cell>
          <cell r="AD1259">
            <v>41628</v>
          </cell>
          <cell r="AE1259">
            <v>41662</v>
          </cell>
          <cell r="AF1259">
            <v>41666</v>
          </cell>
          <cell r="AH1259">
            <v>41696</v>
          </cell>
          <cell r="AI1259" t="str">
            <v>-</v>
          </cell>
          <cell r="AJ1259">
            <v>47</v>
          </cell>
          <cell r="AK1259">
            <v>18</v>
          </cell>
          <cell r="AL1259">
            <v>41599</v>
          </cell>
          <cell r="AN1259" t="str">
            <v>-</v>
          </cell>
          <cell r="AV1259">
            <v>41666</v>
          </cell>
          <cell r="AX1259">
            <v>41666</v>
          </cell>
          <cell r="AY1259">
            <v>41697</v>
          </cell>
          <cell r="AZ1259">
            <v>97</v>
          </cell>
          <cell r="BA1259">
            <v>47</v>
          </cell>
          <cell r="BB1259" t="str">
            <v>On-Time/Early</v>
          </cell>
          <cell r="BC1259" t="str">
            <v/>
          </cell>
          <cell r="BD1259" t="str">
            <v>FCA</v>
          </cell>
          <cell r="BE1259" t="str">
            <v>Arvada</v>
          </cell>
          <cell r="BF1259" t="str">
            <v>USA</v>
          </cell>
          <cell r="BH1259" t="str">
            <v>DI</v>
          </cell>
          <cell r="BI1259">
            <v>2010</v>
          </cell>
          <cell r="BJ1259">
            <v>41607</v>
          </cell>
          <cell r="BK1259">
            <v>41614</v>
          </cell>
          <cell r="BL1259">
            <v>41621</v>
          </cell>
          <cell r="BM1259">
            <v>41628</v>
          </cell>
          <cell r="BN1259">
            <v>41740</v>
          </cell>
          <cell r="BO1259">
            <v>41747</v>
          </cell>
          <cell r="BP1259" t="str">
            <v>-</v>
          </cell>
          <cell r="BQ1259" t="str">
            <v>-</v>
          </cell>
          <cell r="BR1259" t="str">
            <v>-</v>
          </cell>
          <cell r="BS1259" t="str">
            <v>-</v>
          </cell>
          <cell r="BT1259" t="str">
            <v>-</v>
          </cell>
          <cell r="BU1259" t="str">
            <v>-</v>
          </cell>
          <cell r="BV1259" t="str">
            <v>-</v>
          </cell>
          <cell r="CB1259" t="str">
            <v>X</v>
          </cell>
        </row>
        <row r="1260">
          <cell r="B1260" t="str">
            <v>C2352382-01</v>
          </cell>
          <cell r="C1260" t="str">
            <v>UOP Russell</v>
          </cell>
          <cell r="D1260" t="str">
            <v>Boening</v>
          </cell>
          <cell r="E1260">
            <v>0</v>
          </cell>
          <cell r="F1260" t="str">
            <v>Miller</v>
          </cell>
          <cell r="G1260" t="str">
            <v>-</v>
          </cell>
          <cell r="H1260" t="str">
            <v>FLT</v>
          </cell>
          <cell r="I1260" t="str">
            <v>360-6</v>
          </cell>
          <cell r="J1260" t="str">
            <v>C-2141</v>
          </cell>
          <cell r="K1260" t="str">
            <v>SC13411</v>
          </cell>
          <cell r="M1260">
            <v>1</v>
          </cell>
          <cell r="N1260" t="str">
            <v>LMC311P</v>
          </cell>
          <cell r="O1260">
            <v>129157</v>
          </cell>
          <cell r="P1260" t="str">
            <v>-</v>
          </cell>
          <cell r="Q1260" t="str">
            <v>FLT</v>
          </cell>
          <cell r="R1260" t="str">
            <v>CA</v>
          </cell>
          <cell r="S1260" t="str">
            <v>N</v>
          </cell>
          <cell r="T1260" t="str">
            <v>N</v>
          </cell>
          <cell r="U1260">
            <v>41584</v>
          </cell>
          <cell r="V1260">
            <v>41584</v>
          </cell>
          <cell r="W1260">
            <v>41730</v>
          </cell>
          <cell r="X1260">
            <v>41726</v>
          </cell>
          <cell r="Y1260">
            <v>41584</v>
          </cell>
          <cell r="Z1260" t="str">
            <v>-</v>
          </cell>
          <cell r="AA1260" t="str">
            <v>-</v>
          </cell>
          <cell r="AB1260">
            <v>41598</v>
          </cell>
          <cell r="AC1260">
            <v>41614</v>
          </cell>
          <cell r="AD1260">
            <v>41628</v>
          </cell>
          <cell r="AE1260">
            <v>41662</v>
          </cell>
          <cell r="AF1260">
            <v>41666</v>
          </cell>
          <cell r="AH1260">
            <v>41696</v>
          </cell>
          <cell r="AI1260" t="str">
            <v>-</v>
          </cell>
          <cell r="AJ1260">
            <v>59</v>
          </cell>
          <cell r="AK1260">
            <v>20.285714285714285</v>
          </cell>
          <cell r="AL1260">
            <v>41584</v>
          </cell>
          <cell r="AM1260">
            <v>41591</v>
          </cell>
          <cell r="AN1260" t="str">
            <v>-</v>
          </cell>
          <cell r="AO1260" t="str">
            <v>-</v>
          </cell>
          <cell r="AP1260" t="str">
            <v>-</v>
          </cell>
          <cell r="AR1260" t="str">
            <v>-</v>
          </cell>
          <cell r="AS1260" t="str">
            <v>-</v>
          </cell>
          <cell r="AT1260" t="str">
            <v>-</v>
          </cell>
          <cell r="AU1260" t="str">
            <v>-</v>
          </cell>
          <cell r="AV1260">
            <v>41591</v>
          </cell>
          <cell r="AW1260" t="str">
            <v>-</v>
          </cell>
          <cell r="AX1260">
            <v>41592</v>
          </cell>
          <cell r="AY1260">
            <v>41726</v>
          </cell>
          <cell r="AZ1260">
            <v>142</v>
          </cell>
          <cell r="BA1260">
            <v>6</v>
          </cell>
          <cell r="BB1260" t="str">
            <v>On-Time/Early</v>
          </cell>
          <cell r="BC1260" t="str">
            <v/>
          </cell>
          <cell r="BD1260" t="str">
            <v>FCA</v>
          </cell>
          <cell r="BE1260" t="str">
            <v>Arvada</v>
          </cell>
          <cell r="BF1260" t="str">
            <v>USA</v>
          </cell>
          <cell r="BH1260" t="str">
            <v>DI</v>
          </cell>
          <cell r="BI1260">
            <v>2010</v>
          </cell>
          <cell r="BJ1260">
            <v>41591</v>
          </cell>
          <cell r="BK1260">
            <v>41598</v>
          </cell>
          <cell r="BL1260">
            <v>41605</v>
          </cell>
          <cell r="BM1260">
            <v>41612</v>
          </cell>
          <cell r="BN1260">
            <v>41740</v>
          </cell>
          <cell r="BO1260">
            <v>41747</v>
          </cell>
          <cell r="BP1260" t="str">
            <v>-</v>
          </cell>
          <cell r="BQ1260" t="str">
            <v>-</v>
          </cell>
          <cell r="BR1260">
            <v>41592</v>
          </cell>
          <cell r="BS1260" t="str">
            <v>-</v>
          </cell>
          <cell r="BT1260" t="str">
            <v>-</v>
          </cell>
          <cell r="BU1260" t="str">
            <v>-</v>
          </cell>
          <cell r="BV1260" t="str">
            <v>-</v>
          </cell>
          <cell r="CB1260" t="str">
            <v>X</v>
          </cell>
        </row>
        <row r="1261">
          <cell r="B1261" t="str">
            <v>C2345528-01</v>
          </cell>
          <cell r="C1261" t="str">
            <v>Exterran/ Anadarko Petroleum</v>
          </cell>
          <cell r="D1261" t="str">
            <v>Wareham</v>
          </cell>
          <cell r="E1261">
            <v>0</v>
          </cell>
          <cell r="F1261" t="str">
            <v>Miller</v>
          </cell>
          <cell r="G1261" t="str">
            <v>-</v>
          </cell>
          <cell r="H1261" t="str">
            <v>Madeleine</v>
          </cell>
          <cell r="I1261" t="str">
            <v>5585904</v>
          </cell>
          <cell r="J1261" t="str">
            <v>C-2430</v>
          </cell>
          <cell r="K1261" t="str">
            <v>SC13386</v>
          </cell>
          <cell r="M1261">
            <v>1</v>
          </cell>
          <cell r="N1261" t="str">
            <v>LMC313</v>
          </cell>
          <cell r="O1261">
            <v>244949</v>
          </cell>
          <cell r="P1261" t="str">
            <v>PP</v>
          </cell>
          <cell r="Q1261" t="str">
            <v>FLT</v>
          </cell>
          <cell r="R1261" t="str">
            <v>CA</v>
          </cell>
          <cell r="S1261" t="str">
            <v>N</v>
          </cell>
          <cell r="T1261" t="str">
            <v>N</v>
          </cell>
          <cell r="U1261">
            <v>41568</v>
          </cell>
          <cell r="V1261">
            <v>41568</v>
          </cell>
          <cell r="W1261">
            <v>41726</v>
          </cell>
          <cell r="X1261">
            <v>41726</v>
          </cell>
          <cell r="Y1261">
            <v>41568</v>
          </cell>
          <cell r="Z1261">
            <v>41575</v>
          </cell>
          <cell r="AA1261" t="str">
            <v>-</v>
          </cell>
          <cell r="AB1261">
            <v>41582</v>
          </cell>
          <cell r="AC1261">
            <v>41614</v>
          </cell>
          <cell r="AD1261">
            <v>41628</v>
          </cell>
          <cell r="AE1261">
            <v>41662</v>
          </cell>
          <cell r="AF1261">
            <v>41666</v>
          </cell>
          <cell r="AH1261">
            <v>41696</v>
          </cell>
          <cell r="AI1261" t="str">
            <v>-</v>
          </cell>
          <cell r="AJ1261">
            <v>71</v>
          </cell>
          <cell r="AK1261">
            <v>22.571428571428573</v>
          </cell>
          <cell r="AL1261">
            <v>41933</v>
          </cell>
          <cell r="AM1261">
            <v>41569</v>
          </cell>
          <cell r="AN1261" t="str">
            <v>-</v>
          </cell>
          <cell r="AO1261">
            <v>41590</v>
          </cell>
          <cell r="AP1261">
            <v>41625</v>
          </cell>
          <cell r="AQ1261">
            <v>41625</v>
          </cell>
          <cell r="AR1261">
            <v>41626</v>
          </cell>
          <cell r="AV1261">
            <v>41666</v>
          </cell>
          <cell r="AX1261">
            <v>41667</v>
          </cell>
          <cell r="AY1261">
            <v>41729</v>
          </cell>
          <cell r="AZ1261">
            <v>161</v>
          </cell>
          <cell r="BA1261">
            <v>71</v>
          </cell>
          <cell r="BB1261" t="str">
            <v>On-Time/Early</v>
          </cell>
          <cell r="BC1261" t="str">
            <v>On-Time/Early</v>
          </cell>
          <cell r="BD1261" t="str">
            <v>EXW</v>
          </cell>
          <cell r="BE1261" t="str">
            <v>Arvada</v>
          </cell>
          <cell r="BF1261" t="str">
            <v>USA</v>
          </cell>
          <cell r="BH1261" t="str">
            <v>DL</v>
          </cell>
          <cell r="BI1261">
            <v>2010</v>
          </cell>
          <cell r="BJ1261">
            <v>41575</v>
          </cell>
          <cell r="BK1261">
            <v>41582</v>
          </cell>
          <cell r="BL1261">
            <v>41589</v>
          </cell>
          <cell r="BM1261">
            <v>41596</v>
          </cell>
          <cell r="BN1261">
            <v>41740</v>
          </cell>
          <cell r="BO1261">
            <v>41747</v>
          </cell>
          <cell r="BP1261" t="str">
            <v>-</v>
          </cell>
          <cell r="BQ1261" t="str">
            <v>-</v>
          </cell>
          <cell r="BR1261">
            <v>41591</v>
          </cell>
          <cell r="BS1261" t="str">
            <v>-</v>
          </cell>
          <cell r="BT1261" t="str">
            <v>-</v>
          </cell>
          <cell r="BU1261" t="str">
            <v>-</v>
          </cell>
          <cell r="BV1261" t="str">
            <v>-</v>
          </cell>
          <cell r="CB1261" t="str">
            <v>X</v>
          </cell>
        </row>
        <row r="1262">
          <cell r="B1262" t="str">
            <v>A2358915-01</v>
          </cell>
          <cell r="C1262" t="str">
            <v>Progressive Pumps Corp/ Michelin North America</v>
          </cell>
          <cell r="D1262" t="str">
            <v>Kennedy</v>
          </cell>
          <cell r="E1262">
            <v>0</v>
          </cell>
          <cell r="F1262" t="str">
            <v>Miller</v>
          </cell>
          <cell r="G1262" t="str">
            <v>-</v>
          </cell>
          <cell r="H1262" t="str">
            <v>FLT</v>
          </cell>
          <cell r="I1262" t="str">
            <v>40016</v>
          </cell>
          <cell r="J1262">
            <v>0</v>
          </cell>
          <cell r="K1262" t="str">
            <v>116712-3</v>
          </cell>
          <cell r="M1262">
            <v>1</v>
          </cell>
          <cell r="N1262" t="str">
            <v>LMV322</v>
          </cell>
          <cell r="O1262">
            <v>41271</v>
          </cell>
          <cell r="P1262" t="str">
            <v>-</v>
          </cell>
          <cell r="Q1262" t="str">
            <v>FLT</v>
          </cell>
          <cell r="R1262" t="str">
            <v>PA</v>
          </cell>
          <cell r="S1262" t="str">
            <v>N</v>
          </cell>
          <cell r="T1262" t="str">
            <v>N</v>
          </cell>
          <cell r="U1262">
            <v>41600</v>
          </cell>
          <cell r="V1262">
            <v>41603</v>
          </cell>
          <cell r="W1262">
            <v>41712</v>
          </cell>
          <cell r="X1262">
            <v>41712</v>
          </cell>
          <cell r="Y1262">
            <v>41600</v>
          </cell>
          <cell r="Z1262">
            <v>41610</v>
          </cell>
          <cell r="AA1262" t="str">
            <v>-</v>
          </cell>
          <cell r="AB1262">
            <v>41610</v>
          </cell>
          <cell r="AC1262">
            <v>41600</v>
          </cell>
          <cell r="AD1262">
            <v>41614</v>
          </cell>
          <cell r="AE1262">
            <v>41664</v>
          </cell>
          <cell r="AF1262">
            <v>41667</v>
          </cell>
          <cell r="AH1262">
            <v>41682</v>
          </cell>
          <cell r="AI1262" t="str">
            <v>-</v>
          </cell>
          <cell r="AJ1262">
            <v>47</v>
          </cell>
          <cell r="AK1262">
            <v>15.571428571428571</v>
          </cell>
          <cell r="AL1262">
            <v>41600</v>
          </cell>
          <cell r="AN1262" t="str">
            <v>-</v>
          </cell>
          <cell r="AO1262">
            <v>41666</v>
          </cell>
          <cell r="AP1262">
            <v>41666</v>
          </cell>
          <cell r="AQ1262">
            <v>41667</v>
          </cell>
          <cell r="AR1262">
            <v>41668</v>
          </cell>
          <cell r="AS1262">
            <v>41668</v>
          </cell>
          <cell r="AT1262" t="str">
            <v>Wareham</v>
          </cell>
          <cell r="AU1262" t="str">
            <v>Wareham</v>
          </cell>
          <cell r="AV1262">
            <v>41668</v>
          </cell>
          <cell r="AW1262" t="str">
            <v>-</v>
          </cell>
          <cell r="AX1262">
            <v>41674</v>
          </cell>
          <cell r="AY1262">
            <v>41709</v>
          </cell>
          <cell r="AZ1262">
            <v>106</v>
          </cell>
          <cell r="BA1262">
            <v>48</v>
          </cell>
          <cell r="BB1262" t="str">
            <v>Late</v>
          </cell>
          <cell r="BC1262" t="str">
            <v>Late</v>
          </cell>
          <cell r="BD1262" t="str">
            <v>EXW</v>
          </cell>
          <cell r="BE1262" t="str">
            <v>Arvada</v>
          </cell>
          <cell r="BF1262" t="str">
            <v>USA</v>
          </cell>
          <cell r="BH1262" t="str">
            <v>DK</v>
          </cell>
          <cell r="BI1262">
            <v>2010</v>
          </cell>
          <cell r="BJ1262">
            <v>41610</v>
          </cell>
          <cell r="BK1262">
            <v>41617</v>
          </cell>
          <cell r="BL1262">
            <v>41617</v>
          </cell>
          <cell r="BM1262">
            <v>41631</v>
          </cell>
          <cell r="BN1262">
            <v>41726</v>
          </cell>
          <cell r="BO1262">
            <v>41733</v>
          </cell>
          <cell r="BP1262" t="str">
            <v>-</v>
          </cell>
          <cell r="BQ1262" t="str">
            <v>-</v>
          </cell>
          <cell r="BR1262" t="str">
            <v>-</v>
          </cell>
          <cell r="BS1262" t="str">
            <v>-</v>
          </cell>
          <cell r="BT1262" t="str">
            <v>-</v>
          </cell>
          <cell r="BU1262" t="str">
            <v>-</v>
          </cell>
          <cell r="BV1262" t="str">
            <v>-</v>
          </cell>
          <cell r="CB1262" t="str">
            <v>X</v>
          </cell>
        </row>
        <row r="1263">
          <cell r="B1263" t="str">
            <v>C2373964-01</v>
          </cell>
          <cell r="C1263" t="str">
            <v>VIBROPAC IND. E COM. DE EQUIP. LTDA/ PETROBRAS</v>
          </cell>
          <cell r="D1263" t="str">
            <v>Wareham</v>
          </cell>
          <cell r="E1263">
            <v>0</v>
          </cell>
          <cell r="F1263" t="str">
            <v>-</v>
          </cell>
          <cell r="G1263" t="str">
            <v>-</v>
          </cell>
          <cell r="H1263" t="str">
            <v>Madeleine</v>
          </cell>
          <cell r="I1263" t="str">
            <v>16308</v>
          </cell>
          <cell r="J1263" t="str">
            <v>-</v>
          </cell>
          <cell r="K1263" t="str">
            <v>SC13240</v>
          </cell>
          <cell r="M1263">
            <v>1</v>
          </cell>
          <cell r="N1263" t="str">
            <v>LMC311F</v>
          </cell>
          <cell r="O1263">
            <v>151703</v>
          </cell>
          <cell r="P1263" t="str">
            <v>-</v>
          </cell>
          <cell r="Q1263" t="str">
            <v>FLT</v>
          </cell>
          <cell r="R1263" t="str">
            <v>CA</v>
          </cell>
          <cell r="S1263" t="str">
            <v>N</v>
          </cell>
          <cell r="T1263" t="str">
            <v>N</v>
          </cell>
          <cell r="U1263">
            <v>41649</v>
          </cell>
          <cell r="V1263">
            <v>41652</v>
          </cell>
          <cell r="W1263">
            <v>41733</v>
          </cell>
          <cell r="X1263">
            <v>41726</v>
          </cell>
          <cell r="Y1263">
            <v>41649</v>
          </cell>
          <cell r="Z1263">
            <v>41659</v>
          </cell>
          <cell r="AA1263" t="str">
            <v>-</v>
          </cell>
          <cell r="AB1263">
            <v>41666</v>
          </cell>
          <cell r="AC1263">
            <v>41614</v>
          </cell>
          <cell r="AD1263">
            <v>41628</v>
          </cell>
          <cell r="AE1263">
            <v>41664</v>
          </cell>
          <cell r="AF1263">
            <v>41668</v>
          </cell>
          <cell r="AH1263">
            <v>41696</v>
          </cell>
          <cell r="AI1263" t="str">
            <v>-</v>
          </cell>
          <cell r="AJ1263">
            <v>13</v>
          </cell>
          <cell r="AK1263">
            <v>10.571428571428571</v>
          </cell>
          <cell r="AL1263">
            <v>41649</v>
          </cell>
          <cell r="AN1263">
            <v>0</v>
          </cell>
          <cell r="AP1263">
            <v>41674</v>
          </cell>
          <cell r="AV1263">
            <v>41675</v>
          </cell>
          <cell r="AW1263" t="str">
            <v>-</v>
          </cell>
          <cell r="AX1263">
            <v>41680</v>
          </cell>
          <cell r="AY1263">
            <v>41729</v>
          </cell>
          <cell r="AZ1263">
            <v>77</v>
          </cell>
          <cell r="BA1263">
            <v>18</v>
          </cell>
          <cell r="BB1263" t="str">
            <v>Late</v>
          </cell>
          <cell r="BC1263" t="str">
            <v/>
          </cell>
          <cell r="BD1263" t="str">
            <v>FCA</v>
          </cell>
          <cell r="BE1263" t="str">
            <v>ARVADA</v>
          </cell>
          <cell r="BF1263" t="str">
            <v>BRAZIL</v>
          </cell>
          <cell r="BH1263" t="str">
            <v>OC</v>
          </cell>
          <cell r="BI1263">
            <v>2010</v>
          </cell>
          <cell r="BJ1263">
            <v>41659</v>
          </cell>
          <cell r="BK1263">
            <v>41666</v>
          </cell>
          <cell r="BL1263">
            <v>41673</v>
          </cell>
          <cell r="BM1263">
            <v>41680</v>
          </cell>
          <cell r="BN1263">
            <v>41740</v>
          </cell>
          <cell r="BO1263">
            <v>41747</v>
          </cell>
          <cell r="BP1263" t="str">
            <v>-</v>
          </cell>
          <cell r="BQ1263" t="str">
            <v>-</v>
          </cell>
          <cell r="BR1263" t="str">
            <v>-</v>
          </cell>
          <cell r="BS1263" t="str">
            <v>-</v>
          </cell>
          <cell r="BT1263" t="str">
            <v>-</v>
          </cell>
          <cell r="BU1263" t="str">
            <v>-</v>
          </cell>
          <cell r="BV1263" t="str">
            <v>-</v>
          </cell>
          <cell r="CB1263" t="str">
            <v>X</v>
          </cell>
          <cell r="CC1263">
            <v>0</v>
          </cell>
        </row>
        <row r="1264">
          <cell r="B1264" t="str">
            <v>C2287374-01</v>
          </cell>
          <cell r="C1264" t="str">
            <v>Oberon Fuels</v>
          </cell>
          <cell r="D1264" t="str">
            <v>Mckechnie</v>
          </cell>
          <cell r="E1264">
            <v>0</v>
          </cell>
          <cell r="F1264" t="str">
            <v>Schumacher</v>
          </cell>
          <cell r="H1264" t="str">
            <v>Christina</v>
          </cell>
          <cell r="I1264" t="str">
            <v>SUN-29MAY29</v>
          </cell>
          <cell r="J1264" t="str">
            <v>TBD</v>
          </cell>
          <cell r="K1264" t="str">
            <v>SC12356</v>
          </cell>
          <cell r="L1264" t="str">
            <v>Gonzales
Chatterji</v>
          </cell>
          <cell r="M1264">
            <v>1</v>
          </cell>
          <cell r="N1264" t="str">
            <v>BMC341P</v>
          </cell>
          <cell r="O1264">
            <v>340000</v>
          </cell>
          <cell r="P1264" t="str">
            <v>PP</v>
          </cell>
          <cell r="Q1264" t="str">
            <v>CPX</v>
          </cell>
          <cell r="R1264" t="str">
            <v>CF</v>
          </cell>
          <cell r="S1264" t="str">
            <v>Y</v>
          </cell>
          <cell r="T1264" t="str">
            <v>N</v>
          </cell>
          <cell r="U1264">
            <v>41424</v>
          </cell>
          <cell r="V1264">
            <v>41425</v>
          </cell>
          <cell r="W1264">
            <v>41789</v>
          </cell>
          <cell r="X1264">
            <v>41789</v>
          </cell>
          <cell r="Y1264">
            <v>41424</v>
          </cell>
          <cell r="Z1264">
            <v>41435</v>
          </cell>
          <cell r="AA1264" t="str">
            <v>-</v>
          </cell>
          <cell r="AB1264">
            <v>41439</v>
          </cell>
          <cell r="AC1264">
            <v>41481</v>
          </cell>
          <cell r="AD1264">
            <v>41502</v>
          </cell>
          <cell r="AE1264">
            <v>41493</v>
          </cell>
          <cell r="AF1264">
            <v>41669</v>
          </cell>
          <cell r="AH1264">
            <v>41759</v>
          </cell>
          <cell r="AI1264" t="str">
            <v>-</v>
          </cell>
          <cell r="AJ1264">
            <v>175</v>
          </cell>
          <cell r="AK1264">
            <v>52</v>
          </cell>
          <cell r="AL1264">
            <v>41425</v>
          </cell>
          <cell r="AM1264">
            <v>41436</v>
          </cell>
          <cell r="AN1264" t="str">
            <v>-</v>
          </cell>
          <cell r="AO1264">
            <v>41435</v>
          </cell>
          <cell r="AP1264">
            <v>41463</v>
          </cell>
          <cell r="AR1264">
            <v>41493</v>
          </cell>
          <cell r="AT1264" t="str">
            <v>Peters</v>
          </cell>
          <cell r="AU1264" t="str">
            <v>-</v>
          </cell>
          <cell r="AV1264">
            <v>41558</v>
          </cell>
          <cell r="AW1264" t="str">
            <v>-</v>
          </cell>
          <cell r="AX1264">
            <v>41565</v>
          </cell>
          <cell r="AY1264">
            <v>41790</v>
          </cell>
          <cell r="BA1264">
            <v>96</v>
          </cell>
          <cell r="BB1264" t="str">
            <v>On-Time/Early</v>
          </cell>
          <cell r="BC1264" t="str">
            <v/>
          </cell>
          <cell r="BD1264" t="str">
            <v>CIP</v>
          </cell>
          <cell r="BE1264" t="str">
            <v>ARVADA</v>
          </cell>
          <cell r="BF1264" t="str">
            <v>USA</v>
          </cell>
          <cell r="BH1264" t="str">
            <v>DJ</v>
          </cell>
          <cell r="BJ1264">
            <v>41432</v>
          </cell>
          <cell r="BK1264">
            <v>41439</v>
          </cell>
          <cell r="BL1264">
            <v>41455</v>
          </cell>
          <cell r="BM1264">
            <v>41453</v>
          </cell>
          <cell r="BN1264">
            <v>41817</v>
          </cell>
          <cell r="BO1264">
            <v>41824</v>
          </cell>
          <cell r="BP1264" t="str">
            <v>X</v>
          </cell>
          <cell r="BQ1264">
            <v>41446</v>
          </cell>
          <cell r="BR1264">
            <v>41446</v>
          </cell>
          <cell r="BS1264">
            <v>41446</v>
          </cell>
          <cell r="BT1264" t="str">
            <v>X</v>
          </cell>
          <cell r="BU1264">
            <v>-21</v>
          </cell>
          <cell r="BV1264">
            <v>-28</v>
          </cell>
          <cell r="BZ1264">
            <v>0</v>
          </cell>
          <cell r="CC1264">
            <v>0.5</v>
          </cell>
        </row>
        <row r="1265">
          <cell r="B1265" t="str">
            <v>A2353697-01</v>
          </cell>
          <cell r="C1265" t="str">
            <v>Ind Pump &amp; Equip/ Husky Refining</v>
          </cell>
          <cell r="D1265" t="str">
            <v>Wareham</v>
          </cell>
          <cell r="E1265">
            <v>0</v>
          </cell>
          <cell r="F1265" t="str">
            <v>Miller</v>
          </cell>
          <cell r="G1265" t="str">
            <v>-</v>
          </cell>
          <cell r="H1265" t="str">
            <v>Madeleine</v>
          </cell>
          <cell r="I1265" t="str">
            <v>5474</v>
          </cell>
          <cell r="J1265">
            <v>8400731091</v>
          </cell>
          <cell r="K1265" t="str">
            <v>105067-12</v>
          </cell>
          <cell r="M1265">
            <v>1</v>
          </cell>
          <cell r="N1265" t="str">
            <v>LMV801</v>
          </cell>
          <cell r="O1265">
            <v>39993</v>
          </cell>
          <cell r="P1265" t="str">
            <v>-</v>
          </cell>
          <cell r="Q1265" t="str">
            <v>FLT</v>
          </cell>
          <cell r="R1265" t="str">
            <v>PB</v>
          </cell>
          <cell r="S1265" t="str">
            <v>N</v>
          </cell>
          <cell r="T1265" t="str">
            <v>N</v>
          </cell>
          <cell r="U1265">
            <v>41586</v>
          </cell>
          <cell r="V1265">
            <v>41586</v>
          </cell>
          <cell r="W1265">
            <v>41690</v>
          </cell>
          <cell r="X1265">
            <v>41719</v>
          </cell>
          <cell r="Y1265">
            <v>41586</v>
          </cell>
          <cell r="Z1265">
            <v>41593</v>
          </cell>
          <cell r="AA1265">
            <v>41593</v>
          </cell>
          <cell r="AB1265">
            <v>41593</v>
          </cell>
          <cell r="AC1265">
            <v>41607</v>
          </cell>
          <cell r="AD1265">
            <v>41621</v>
          </cell>
          <cell r="AE1265">
            <v>41668</v>
          </cell>
          <cell r="AF1265">
            <v>41671</v>
          </cell>
          <cell r="AH1265">
            <v>41689</v>
          </cell>
          <cell r="AI1265" t="str">
            <v>-</v>
          </cell>
          <cell r="AJ1265">
            <v>61</v>
          </cell>
          <cell r="AK1265">
            <v>19</v>
          </cell>
          <cell r="AL1265">
            <v>41951</v>
          </cell>
          <cell r="AM1265">
            <v>41626</v>
          </cell>
          <cell r="AN1265">
            <v>41626</v>
          </cell>
          <cell r="AO1265">
            <v>41627</v>
          </cell>
          <cell r="AP1265">
            <v>41586</v>
          </cell>
          <cell r="AQ1265">
            <v>41631</v>
          </cell>
          <cell r="AR1265">
            <v>41631</v>
          </cell>
          <cell r="AS1265">
            <v>41642</v>
          </cell>
          <cell r="AT1265" t="str">
            <v>Kampman</v>
          </cell>
          <cell r="AU1265" t="str">
            <v>Kampman</v>
          </cell>
          <cell r="AV1265">
            <v>41642</v>
          </cell>
          <cell r="AW1265" t="str">
            <v>-</v>
          </cell>
          <cell r="AX1265">
            <v>41646</v>
          </cell>
          <cell r="AY1265">
            <v>41726</v>
          </cell>
          <cell r="AZ1265">
            <v>140</v>
          </cell>
          <cell r="BA1265">
            <v>41</v>
          </cell>
          <cell r="BB1265" t="str">
            <v>On-Time/Early</v>
          </cell>
          <cell r="BC1265" t="str">
            <v>Late</v>
          </cell>
          <cell r="BD1265" t="str">
            <v>FCA</v>
          </cell>
          <cell r="BE1265" t="str">
            <v>Arvada</v>
          </cell>
          <cell r="BF1265" t="str">
            <v>USA</v>
          </cell>
          <cell r="BH1265" t="str">
            <v>DI</v>
          </cell>
          <cell r="BI1265">
            <v>2010</v>
          </cell>
          <cell r="BJ1265">
            <v>41593</v>
          </cell>
          <cell r="BK1265">
            <v>41600</v>
          </cell>
          <cell r="BL1265">
            <v>41602</v>
          </cell>
          <cell r="BM1265">
            <v>41614</v>
          </cell>
          <cell r="BN1265">
            <v>41733</v>
          </cell>
          <cell r="BO1265">
            <v>41740</v>
          </cell>
          <cell r="BP1265" t="str">
            <v>-</v>
          </cell>
          <cell r="BQ1265" t="str">
            <v>-</v>
          </cell>
          <cell r="BR1265">
            <v>41645</v>
          </cell>
          <cell r="BS1265" t="str">
            <v>-</v>
          </cell>
          <cell r="BT1265" t="str">
            <v>-</v>
          </cell>
          <cell r="BU1265" t="str">
            <v>-</v>
          </cell>
          <cell r="BV1265" t="str">
            <v>-</v>
          </cell>
          <cell r="CB1265" t="str">
            <v>X</v>
          </cell>
        </row>
        <row r="1266">
          <cell r="B1266" t="str">
            <v>C2363341-01</v>
          </cell>
          <cell r="C1266" t="str">
            <v>Exterran Energy Solutions</v>
          </cell>
          <cell r="D1266" t="str">
            <v>Wareham</v>
          </cell>
          <cell r="E1266">
            <v>0</v>
          </cell>
          <cell r="F1266" t="str">
            <v>Miller</v>
          </cell>
          <cell r="G1266" t="str">
            <v>-</v>
          </cell>
          <cell r="H1266" t="str">
            <v>Kursten</v>
          </cell>
          <cell r="I1266" t="str">
            <v>5604440</v>
          </cell>
          <cell r="J1266" t="str">
            <v>C-2430</v>
          </cell>
          <cell r="K1266" t="str">
            <v>SC13446</v>
          </cell>
          <cell r="M1266">
            <v>1</v>
          </cell>
          <cell r="N1266" t="str">
            <v>LMC311P</v>
          </cell>
          <cell r="O1266">
            <v>151831</v>
          </cell>
          <cell r="P1266" t="str">
            <v>PP</v>
          </cell>
          <cell r="Q1266" t="str">
            <v>STD</v>
          </cell>
          <cell r="R1266" t="str">
            <v>CA</v>
          </cell>
          <cell r="S1266" t="str">
            <v>Y</v>
          </cell>
          <cell r="T1266" t="str">
            <v>N</v>
          </cell>
          <cell r="U1266">
            <v>41617</v>
          </cell>
          <cell r="V1266">
            <v>41617</v>
          </cell>
          <cell r="W1266">
            <v>41722</v>
          </cell>
          <cell r="X1266">
            <v>41726</v>
          </cell>
          <cell r="Y1266">
            <v>41617</v>
          </cell>
          <cell r="Z1266">
            <v>41624</v>
          </cell>
          <cell r="AA1266">
            <v>41624</v>
          </cell>
          <cell r="AB1266">
            <v>41631</v>
          </cell>
          <cell r="AC1266">
            <v>41614</v>
          </cell>
          <cell r="AD1266">
            <v>41628</v>
          </cell>
          <cell r="AE1266">
            <v>41667</v>
          </cell>
          <cell r="AF1266">
            <v>41671</v>
          </cell>
          <cell r="AH1266">
            <v>41696</v>
          </cell>
          <cell r="AI1266" t="str">
            <v>-</v>
          </cell>
          <cell r="AJ1266">
            <v>40</v>
          </cell>
          <cell r="AK1266">
            <v>15.571428571428571</v>
          </cell>
          <cell r="AL1266">
            <v>41617</v>
          </cell>
          <cell r="AM1266">
            <v>41618</v>
          </cell>
          <cell r="AN1266" t="str">
            <v>-</v>
          </cell>
          <cell r="AO1266">
            <v>41618</v>
          </cell>
          <cell r="AP1266">
            <v>41647</v>
          </cell>
          <cell r="AQ1266">
            <v>41647</v>
          </cell>
          <cell r="AR1266">
            <v>41647</v>
          </cell>
          <cell r="AV1266">
            <v>41649</v>
          </cell>
          <cell r="AW1266" t="str">
            <v>-</v>
          </cell>
          <cell r="AX1266">
            <v>41652</v>
          </cell>
          <cell r="AY1266">
            <v>41711</v>
          </cell>
          <cell r="AZ1266">
            <v>94</v>
          </cell>
          <cell r="BA1266">
            <v>25</v>
          </cell>
          <cell r="BB1266" t="str">
            <v>On-Time/Early</v>
          </cell>
          <cell r="BC1266" t="str">
            <v>Late</v>
          </cell>
          <cell r="BD1266" t="str">
            <v>FCA</v>
          </cell>
          <cell r="BE1266" t="str">
            <v>VENDOR DOCK</v>
          </cell>
          <cell r="BF1266" t="str">
            <v>USA</v>
          </cell>
          <cell r="BH1266" t="str">
            <v>DL</v>
          </cell>
          <cell r="BI1266">
            <v>2010</v>
          </cell>
          <cell r="BJ1266">
            <v>41624</v>
          </cell>
          <cell r="BK1266">
            <v>41631</v>
          </cell>
          <cell r="BL1266">
            <v>41638</v>
          </cell>
          <cell r="BM1266">
            <v>41645</v>
          </cell>
          <cell r="BN1266">
            <v>41740</v>
          </cell>
          <cell r="BO1266">
            <v>41747</v>
          </cell>
          <cell r="BP1266" t="str">
            <v>-</v>
          </cell>
          <cell r="BQ1266" t="str">
            <v>-</v>
          </cell>
          <cell r="BR1266">
            <v>41624</v>
          </cell>
          <cell r="BS1266" t="str">
            <v>-</v>
          </cell>
          <cell r="BT1266" t="str">
            <v>-</v>
          </cell>
          <cell r="BU1266" t="str">
            <v>-</v>
          </cell>
          <cell r="BV1266" t="str">
            <v>-</v>
          </cell>
          <cell r="CB1266" t="str">
            <v>X</v>
          </cell>
        </row>
        <row r="1267">
          <cell r="B1267" t="str">
            <v>A2326673-01-02</v>
          </cell>
          <cell r="C1267" t="str">
            <v>Jacobs Eng/ Exxon Mobil</v>
          </cell>
          <cell r="D1267" t="str">
            <v>Setelin</v>
          </cell>
          <cell r="E1267">
            <v>0</v>
          </cell>
          <cell r="F1267" t="str">
            <v>Joyce</v>
          </cell>
          <cell r="H1267" t="str">
            <v>Madeleine</v>
          </cell>
          <cell r="I1267" t="str">
            <v>58NJ9860-HH085899</v>
          </cell>
          <cell r="J1267" t="str">
            <v>P-836A/B</v>
          </cell>
          <cell r="K1267" t="str">
            <v>119015-6</v>
          </cell>
          <cell r="M1267">
            <v>2</v>
          </cell>
          <cell r="N1267" t="str">
            <v>LMV322</v>
          </cell>
          <cell r="O1267">
            <v>178638</v>
          </cell>
          <cell r="P1267" t="str">
            <v>-</v>
          </cell>
          <cell r="Q1267" t="str">
            <v>MCPX</v>
          </cell>
          <cell r="R1267" t="str">
            <v>PC</v>
          </cell>
          <cell r="S1267" t="str">
            <v>Y</v>
          </cell>
          <cell r="T1267" t="str">
            <v>N</v>
          </cell>
          <cell r="U1267">
            <v>41521</v>
          </cell>
          <cell r="V1267">
            <v>41521</v>
          </cell>
          <cell r="W1267">
            <v>41746</v>
          </cell>
          <cell r="X1267">
            <v>41746</v>
          </cell>
          <cell r="Y1267">
            <v>41521</v>
          </cell>
          <cell r="Z1267">
            <v>41528</v>
          </cell>
          <cell r="AA1267" t="str">
            <v>-</v>
          </cell>
          <cell r="AB1267">
            <v>41528</v>
          </cell>
          <cell r="AC1267">
            <v>41858</v>
          </cell>
          <cell r="AD1267">
            <v>41844</v>
          </cell>
          <cell r="AE1267">
            <v>41612</v>
          </cell>
          <cell r="AF1267">
            <v>41673</v>
          </cell>
          <cell r="AH1267">
            <v>41716</v>
          </cell>
          <cell r="AI1267" t="str">
            <v>-</v>
          </cell>
          <cell r="AJ1267">
            <v>109</v>
          </cell>
          <cell r="AK1267">
            <v>32.142857142857146</v>
          </cell>
          <cell r="AL1267">
            <v>41521</v>
          </cell>
          <cell r="AM1267">
            <v>41561</v>
          </cell>
          <cell r="AN1267" t="str">
            <v>-</v>
          </cell>
          <cell r="AO1267" t="str">
            <v>101/15/13</v>
          </cell>
          <cell r="AP1267">
            <v>41571</v>
          </cell>
          <cell r="AQ1267">
            <v>41571</v>
          </cell>
          <cell r="AR1267">
            <v>41572</v>
          </cell>
          <cell r="AS1267">
            <v>41576</v>
          </cell>
          <cell r="AT1267" t="str">
            <v>Parks</v>
          </cell>
          <cell r="AU1267" t="str">
            <v>Smeltzer</v>
          </cell>
          <cell r="AV1267">
            <v>41682</v>
          </cell>
          <cell r="AW1267" t="str">
            <v>-</v>
          </cell>
          <cell r="AX1267">
            <v>41687</v>
          </cell>
          <cell r="AY1267">
            <v>41752</v>
          </cell>
          <cell r="AZ1267">
            <v>231</v>
          </cell>
          <cell r="BA1267">
            <v>116</v>
          </cell>
          <cell r="BB1267" t="str">
            <v>Late</v>
          </cell>
          <cell r="BC1267" t="str">
            <v>On-Time/Early</v>
          </cell>
          <cell r="BD1267" t="str">
            <v>FCA</v>
          </cell>
          <cell r="BE1267" t="str">
            <v>ARVADA</v>
          </cell>
          <cell r="BF1267" t="str">
            <v>USA</v>
          </cell>
          <cell r="BH1267" t="str">
            <v>DK</v>
          </cell>
          <cell r="BI1267">
            <v>2010</v>
          </cell>
          <cell r="BJ1267">
            <v>41528</v>
          </cell>
          <cell r="BK1267">
            <v>41535</v>
          </cell>
          <cell r="BL1267">
            <v>41544</v>
          </cell>
          <cell r="BM1267">
            <v>41549</v>
          </cell>
          <cell r="BN1267">
            <v>41760</v>
          </cell>
          <cell r="BO1267">
            <v>41767</v>
          </cell>
          <cell r="BP1267" t="str">
            <v xml:space="preserve">N/A </v>
          </cell>
          <cell r="BQ1267">
            <v>41536</v>
          </cell>
          <cell r="BR1267">
            <v>41569</v>
          </cell>
          <cell r="BS1267">
            <v>41569</v>
          </cell>
          <cell r="BT1267">
            <v>41632</v>
          </cell>
          <cell r="BU1267">
            <v>36</v>
          </cell>
          <cell r="BV1267">
            <v>29</v>
          </cell>
          <cell r="BZ1267">
            <v>0</v>
          </cell>
          <cell r="CA1267">
            <v>0</v>
          </cell>
          <cell r="CC1267">
            <v>0</v>
          </cell>
        </row>
        <row r="1268">
          <cell r="B1268" t="str">
            <v>C2348199-01</v>
          </cell>
          <cell r="C1268" t="str">
            <v>UOP/ Antipinsky Refinery</v>
          </cell>
          <cell r="D1268" t="str">
            <v>Mckechnie</v>
          </cell>
          <cell r="E1268">
            <v>0</v>
          </cell>
          <cell r="F1268" t="str">
            <v>Joyce</v>
          </cell>
          <cell r="G1268" t="str">
            <v>Mckechnie</v>
          </cell>
          <cell r="H1268" t="str">
            <v>Michelle</v>
          </cell>
          <cell r="I1268" t="str">
            <v>4500530683</v>
          </cell>
          <cell r="J1268" t="str">
            <v>208-40-K-003</v>
          </cell>
          <cell r="K1268" t="str">
            <v>SC13081</v>
          </cell>
          <cell r="M1268">
            <v>1</v>
          </cell>
          <cell r="N1268" t="str">
            <v>LMC311P</v>
          </cell>
          <cell r="O1268">
            <v>224387.91</v>
          </cell>
          <cell r="P1268" t="str">
            <v>PP</v>
          </cell>
          <cell r="Q1268" t="str">
            <v>MCPX</v>
          </cell>
          <cell r="R1268" t="str">
            <v>CA</v>
          </cell>
          <cell r="S1268" t="str">
            <v>Y</v>
          </cell>
          <cell r="T1268" t="str">
            <v>N</v>
          </cell>
          <cell r="U1268">
            <v>41572</v>
          </cell>
          <cell r="V1268">
            <v>41572</v>
          </cell>
          <cell r="W1268">
            <v>41729</v>
          </cell>
          <cell r="X1268">
            <v>41747</v>
          </cell>
          <cell r="Y1268">
            <v>41572</v>
          </cell>
          <cell r="Z1268">
            <v>41579</v>
          </cell>
          <cell r="AA1268">
            <v>41579</v>
          </cell>
          <cell r="AB1268">
            <v>41586</v>
          </cell>
          <cell r="AC1268">
            <v>41635</v>
          </cell>
          <cell r="AD1268">
            <v>41649</v>
          </cell>
          <cell r="AE1268">
            <v>41669</v>
          </cell>
          <cell r="AF1268">
            <v>41673</v>
          </cell>
          <cell r="AH1268">
            <v>41717</v>
          </cell>
          <cell r="AI1268" t="str">
            <v>-</v>
          </cell>
          <cell r="AJ1268">
            <v>72</v>
          </cell>
          <cell r="AK1268">
            <v>25</v>
          </cell>
          <cell r="AL1268">
            <v>41572</v>
          </cell>
          <cell r="AM1268">
            <v>41584</v>
          </cell>
          <cell r="AN1268" t="str">
            <v>-</v>
          </cell>
          <cell r="AO1268">
            <v>41586</v>
          </cell>
          <cell r="AP1268">
            <v>41584</v>
          </cell>
          <cell r="AQ1268">
            <v>41646</v>
          </cell>
          <cell r="AR1268">
            <v>41696</v>
          </cell>
          <cell r="AS1268">
            <v>41701</v>
          </cell>
          <cell r="AT1268" t="str">
            <v>Peters</v>
          </cell>
          <cell r="AU1268" t="str">
            <v>Parsell</v>
          </cell>
          <cell r="AV1268">
            <v>41703</v>
          </cell>
          <cell r="AX1268">
            <v>41709</v>
          </cell>
          <cell r="AY1268">
            <v>41759</v>
          </cell>
          <cell r="AZ1268">
            <v>187</v>
          </cell>
          <cell r="BA1268">
            <v>94</v>
          </cell>
          <cell r="BB1268" t="str">
            <v>Late</v>
          </cell>
          <cell r="BC1268" t="str">
            <v>On-Time/Early</v>
          </cell>
          <cell r="BD1268" t="str">
            <v>FCA</v>
          </cell>
          <cell r="BE1268" t="str">
            <v>Arvada</v>
          </cell>
          <cell r="BF1268" t="str">
            <v>Russia</v>
          </cell>
          <cell r="BH1268" t="str">
            <v>OC</v>
          </cell>
          <cell r="BI1268">
            <v>2010</v>
          </cell>
          <cell r="BJ1268">
            <v>41579</v>
          </cell>
          <cell r="BK1268">
            <v>41623</v>
          </cell>
          <cell r="BL1268">
            <v>41623</v>
          </cell>
          <cell r="BM1268">
            <v>41600</v>
          </cell>
          <cell r="BN1268">
            <v>41761</v>
          </cell>
          <cell r="BO1268">
            <v>41768</v>
          </cell>
          <cell r="BP1268">
            <v>41582</v>
          </cell>
          <cell r="BQ1268">
            <v>41586</v>
          </cell>
          <cell r="BR1268">
            <v>41616</v>
          </cell>
          <cell r="BS1268">
            <v>41618</v>
          </cell>
          <cell r="BT1268">
            <v>0</v>
          </cell>
          <cell r="BU1268">
            <v>35</v>
          </cell>
          <cell r="BV1268">
            <v>28</v>
          </cell>
          <cell r="CC1268">
            <v>0.25</v>
          </cell>
          <cell r="CD1268" t="str">
            <v>70 docs / 18 submitted</v>
          </cell>
        </row>
        <row r="1269">
          <cell r="B1269" t="str">
            <v>C2348199-02</v>
          </cell>
          <cell r="C1269" t="str">
            <v>UOP/ Antipinsky Refinery</v>
          </cell>
          <cell r="D1269" t="str">
            <v>Mckechnie</v>
          </cell>
          <cell r="E1269">
            <v>0</v>
          </cell>
          <cell r="F1269" t="str">
            <v>Joyce</v>
          </cell>
          <cell r="G1269" t="str">
            <v>Mckechnie</v>
          </cell>
          <cell r="H1269" t="str">
            <v>Michelle</v>
          </cell>
          <cell r="I1269" t="str">
            <v>4500530683</v>
          </cell>
          <cell r="J1269" t="str">
            <v>208-40- K-004</v>
          </cell>
          <cell r="K1269" t="str">
            <v>SC13081</v>
          </cell>
          <cell r="M1269">
            <v>1</v>
          </cell>
          <cell r="N1269" t="str">
            <v>LMC311P</v>
          </cell>
          <cell r="O1269">
            <v>224387.92</v>
          </cell>
          <cell r="P1269" t="str">
            <v>PP</v>
          </cell>
          <cell r="Q1269" t="str">
            <v>MCPX</v>
          </cell>
          <cell r="R1269" t="str">
            <v>CA</v>
          </cell>
          <cell r="S1269" t="str">
            <v>Y</v>
          </cell>
          <cell r="T1269" t="str">
            <v>N</v>
          </cell>
          <cell r="U1269">
            <v>41572</v>
          </cell>
          <cell r="V1269">
            <v>41572</v>
          </cell>
          <cell r="W1269">
            <v>41729</v>
          </cell>
          <cell r="X1269">
            <v>41747</v>
          </cell>
          <cell r="Y1269">
            <v>41572</v>
          </cell>
          <cell r="Z1269">
            <v>41579</v>
          </cell>
          <cell r="AA1269">
            <v>41579</v>
          </cell>
          <cell r="AB1269">
            <v>41586</v>
          </cell>
          <cell r="AC1269">
            <v>41635</v>
          </cell>
          <cell r="AD1269">
            <v>41649</v>
          </cell>
          <cell r="AE1269">
            <v>41669</v>
          </cell>
          <cell r="AF1269">
            <v>41673</v>
          </cell>
          <cell r="AH1269">
            <v>41717</v>
          </cell>
          <cell r="AI1269" t="str">
            <v>-</v>
          </cell>
          <cell r="AJ1269">
            <v>72</v>
          </cell>
          <cell r="AK1269">
            <v>25</v>
          </cell>
          <cell r="AL1269">
            <v>41572</v>
          </cell>
          <cell r="AM1269">
            <v>41584</v>
          </cell>
          <cell r="AN1269" t="str">
            <v>-</v>
          </cell>
          <cell r="AO1269">
            <v>41586</v>
          </cell>
          <cell r="AP1269">
            <v>41584</v>
          </cell>
          <cell r="AQ1269">
            <v>41646</v>
          </cell>
          <cell r="AR1269">
            <v>41696</v>
          </cell>
          <cell r="AS1269">
            <v>41701</v>
          </cell>
          <cell r="AT1269" t="str">
            <v>Peters</v>
          </cell>
          <cell r="AU1269" t="str">
            <v>Parsell</v>
          </cell>
          <cell r="AV1269">
            <v>41703</v>
          </cell>
          <cell r="AX1269">
            <v>41709</v>
          </cell>
          <cell r="AY1269">
            <v>41759</v>
          </cell>
          <cell r="AZ1269">
            <v>187</v>
          </cell>
          <cell r="BA1269">
            <v>94</v>
          </cell>
          <cell r="BB1269" t="str">
            <v>Late</v>
          </cell>
          <cell r="BC1269" t="str">
            <v>On-Time/Early</v>
          </cell>
          <cell r="BD1269" t="str">
            <v>FCA</v>
          </cell>
          <cell r="BE1269" t="str">
            <v>Arvada</v>
          </cell>
          <cell r="BF1269" t="str">
            <v>Russia</v>
          </cell>
          <cell r="BH1269" t="str">
            <v>OC</v>
          </cell>
          <cell r="BI1269">
            <v>2010</v>
          </cell>
          <cell r="BJ1269">
            <v>41579</v>
          </cell>
          <cell r="BK1269">
            <v>41586</v>
          </cell>
          <cell r="BL1269">
            <v>41593</v>
          </cell>
          <cell r="BM1269">
            <v>41600</v>
          </cell>
          <cell r="BN1269">
            <v>41761</v>
          </cell>
          <cell r="BO1269">
            <v>41768</v>
          </cell>
          <cell r="BP1269">
            <v>41582</v>
          </cell>
          <cell r="BQ1269">
            <v>41586</v>
          </cell>
          <cell r="BR1269">
            <v>41616</v>
          </cell>
          <cell r="BS1269">
            <v>41618</v>
          </cell>
          <cell r="BT1269">
            <v>0</v>
          </cell>
          <cell r="BU1269">
            <v>35</v>
          </cell>
          <cell r="BV1269">
            <v>28</v>
          </cell>
          <cell r="CC1269">
            <v>0.21</v>
          </cell>
          <cell r="CD1269" t="str">
            <v>70 Docs, 15 submitted</v>
          </cell>
        </row>
        <row r="1270">
          <cell r="B1270" t="str">
            <v>A2378606-01</v>
          </cell>
          <cell r="C1270" t="str">
            <v>DCP Midstream</v>
          </cell>
          <cell r="D1270" t="str">
            <v>Boening</v>
          </cell>
          <cell r="E1270">
            <v>0</v>
          </cell>
          <cell r="F1270" t="str">
            <v>Miller</v>
          </cell>
          <cell r="H1270" t="str">
            <v>FLT</v>
          </cell>
          <cell r="I1270" t="str">
            <v>FSP01-000182822</v>
          </cell>
          <cell r="J1270">
            <v>0</v>
          </cell>
          <cell r="K1270" t="str">
            <v>125001-2</v>
          </cell>
          <cell r="M1270">
            <v>1</v>
          </cell>
          <cell r="N1270" t="str">
            <v>LMV806</v>
          </cell>
          <cell r="O1270">
            <v>48107</v>
          </cell>
          <cell r="P1270" t="str">
            <v>-</v>
          </cell>
          <cell r="Q1270" t="str">
            <v>FLT</v>
          </cell>
          <cell r="R1270" t="str">
            <v>P8</v>
          </cell>
          <cell r="S1270" t="str">
            <v>N</v>
          </cell>
          <cell r="T1270" t="str">
            <v>Y</v>
          </cell>
          <cell r="U1270">
            <v>41661</v>
          </cell>
          <cell r="V1270">
            <v>41661</v>
          </cell>
          <cell r="W1270">
            <v>41717</v>
          </cell>
          <cell r="X1270">
            <v>41717</v>
          </cell>
          <cell r="Y1270">
            <v>41661</v>
          </cell>
          <cell r="Z1270">
            <v>41668</v>
          </cell>
          <cell r="AA1270">
            <v>41668</v>
          </cell>
          <cell r="AB1270">
            <v>41665</v>
          </cell>
          <cell r="AC1270">
            <v>41717</v>
          </cell>
          <cell r="AD1270">
            <v>41717</v>
          </cell>
          <cell r="AE1270">
            <v>41672</v>
          </cell>
          <cell r="AF1270">
            <v>41674</v>
          </cell>
          <cell r="AH1270">
            <v>41687</v>
          </cell>
          <cell r="AI1270" t="str">
            <v>-</v>
          </cell>
          <cell r="AJ1270">
            <v>10</v>
          </cell>
          <cell r="AK1270">
            <v>8</v>
          </cell>
          <cell r="AL1270">
            <v>41661</v>
          </cell>
          <cell r="AN1270">
            <v>0</v>
          </cell>
          <cell r="AV1270">
            <v>41674</v>
          </cell>
          <cell r="AX1270">
            <v>41681</v>
          </cell>
          <cell r="AY1270">
            <v>41722</v>
          </cell>
          <cell r="AZ1270">
            <v>61</v>
          </cell>
          <cell r="BA1270">
            <v>10</v>
          </cell>
          <cell r="BB1270" t="str">
            <v>On-Time/Early</v>
          </cell>
          <cell r="BC1270" t="str">
            <v/>
          </cell>
          <cell r="BD1270" t="str">
            <v>FCA</v>
          </cell>
          <cell r="BE1270" t="str">
            <v>ARVADA</v>
          </cell>
          <cell r="BF1270" t="str">
            <v>USA</v>
          </cell>
          <cell r="BH1270" t="str">
            <v>DI</v>
          </cell>
          <cell r="BI1270">
            <v>2010</v>
          </cell>
          <cell r="BJ1270">
            <v>41668</v>
          </cell>
          <cell r="BK1270">
            <v>41675</v>
          </cell>
          <cell r="BL1270">
            <v>41667</v>
          </cell>
          <cell r="BM1270">
            <v>41689</v>
          </cell>
          <cell r="BN1270">
            <v>41731</v>
          </cell>
          <cell r="BO1270">
            <v>41738</v>
          </cell>
          <cell r="BP1270" t="str">
            <v>-</v>
          </cell>
          <cell r="BQ1270" t="str">
            <v>-</v>
          </cell>
          <cell r="BR1270" t="str">
            <v>-</v>
          </cell>
          <cell r="BS1270" t="str">
            <v>-</v>
          </cell>
          <cell r="BT1270" t="str">
            <v>-</v>
          </cell>
          <cell r="BU1270" t="str">
            <v>-</v>
          </cell>
          <cell r="BV1270" t="str">
            <v>-</v>
          </cell>
          <cell r="CB1270" t="str">
            <v>X</v>
          </cell>
          <cell r="CC1270">
            <v>0</v>
          </cell>
        </row>
        <row r="1271">
          <cell r="B1271" t="str">
            <v>C2335464-01-02</v>
          </cell>
          <cell r="C1271" t="str">
            <v>Shell Oil Co/ Elba Liquefaction Project</v>
          </cell>
          <cell r="D1271" t="str">
            <v>Mckechnie</v>
          </cell>
          <cell r="E1271">
            <v>0</v>
          </cell>
          <cell r="F1271" t="str">
            <v>Rossmiller</v>
          </cell>
          <cell r="G1271" t="str">
            <v>Mckechnie</v>
          </cell>
          <cell r="H1271" t="str">
            <v>Norma</v>
          </cell>
          <cell r="I1271" t="str">
            <v>4511867744</v>
          </cell>
          <cell r="J1271" t="str">
            <v>K-0301</v>
          </cell>
          <cell r="K1271" t="str">
            <v>SC13107</v>
          </cell>
          <cell r="M1271">
            <v>2</v>
          </cell>
          <cell r="N1271" t="str">
            <v>BMC311P</v>
          </cell>
          <cell r="O1271">
            <v>682271.68</v>
          </cell>
          <cell r="P1271" t="str">
            <v>PP</v>
          </cell>
          <cell r="Q1271" t="str">
            <v>MCPX</v>
          </cell>
          <cell r="R1271" t="str">
            <v>CG</v>
          </cell>
          <cell r="S1271" t="str">
            <v>Y</v>
          </cell>
          <cell r="T1271" t="str">
            <v>N</v>
          </cell>
          <cell r="U1271">
            <v>41542</v>
          </cell>
          <cell r="V1271">
            <v>41543</v>
          </cell>
          <cell r="W1271">
            <v>41774</v>
          </cell>
          <cell r="X1271">
            <v>41774</v>
          </cell>
          <cell r="Y1271">
            <v>41542</v>
          </cell>
          <cell r="Z1271">
            <v>41549</v>
          </cell>
          <cell r="AA1271">
            <v>41549</v>
          </cell>
          <cell r="AB1271">
            <v>41556</v>
          </cell>
          <cell r="AC1271">
            <v>41581</v>
          </cell>
          <cell r="AD1271">
            <v>41596</v>
          </cell>
          <cell r="AE1271">
            <v>41575</v>
          </cell>
          <cell r="AF1271">
            <v>41676</v>
          </cell>
          <cell r="AH1271">
            <v>41744</v>
          </cell>
          <cell r="AI1271" t="str">
            <v>-</v>
          </cell>
          <cell r="AJ1271">
            <v>96</v>
          </cell>
          <cell r="AK1271">
            <v>33</v>
          </cell>
          <cell r="AL1271">
            <v>41542</v>
          </cell>
          <cell r="AM1271">
            <v>41555</v>
          </cell>
          <cell r="AN1271" t="str">
            <v>-</v>
          </cell>
          <cell r="AO1271">
            <v>41555</v>
          </cell>
          <cell r="AP1271">
            <v>41555</v>
          </cell>
          <cell r="AQ1271">
            <v>41628</v>
          </cell>
          <cell r="AR1271">
            <v>41673</v>
          </cell>
          <cell r="AS1271">
            <v>41718</v>
          </cell>
          <cell r="AT1271" t="str">
            <v>Peters</v>
          </cell>
          <cell r="AU1271" t="str">
            <v>Parsell</v>
          </cell>
          <cell r="AV1271">
            <v>41729</v>
          </cell>
          <cell r="AX1271">
            <v>41737</v>
          </cell>
          <cell r="AY1271">
            <v>41786</v>
          </cell>
          <cell r="AZ1271">
            <v>243</v>
          </cell>
          <cell r="BA1271">
            <v>133</v>
          </cell>
          <cell r="BB1271" t="str">
            <v>Late</v>
          </cell>
          <cell r="BC1271" t="str">
            <v/>
          </cell>
          <cell r="BD1271" t="str">
            <v>FCA</v>
          </cell>
          <cell r="BE1271" t="str">
            <v>Arvada</v>
          </cell>
          <cell r="BF1271" t="str">
            <v>USA</v>
          </cell>
          <cell r="BH1271" t="str">
            <v>DI</v>
          </cell>
          <cell r="BI1271">
            <v>2010</v>
          </cell>
          <cell r="BJ1271">
            <v>41550</v>
          </cell>
          <cell r="BK1271">
            <v>41557</v>
          </cell>
          <cell r="BL1271">
            <v>41572</v>
          </cell>
          <cell r="BM1271">
            <v>41571</v>
          </cell>
          <cell r="BN1271">
            <v>41802</v>
          </cell>
          <cell r="BO1271">
            <v>41809</v>
          </cell>
          <cell r="BP1271">
            <v>41554</v>
          </cell>
          <cell r="BQ1271">
            <v>41554</v>
          </cell>
          <cell r="BR1271">
            <v>41561</v>
          </cell>
          <cell r="BS1271">
            <v>41568</v>
          </cell>
          <cell r="BT1271">
            <v>41641</v>
          </cell>
          <cell r="BU1271">
            <v>-6</v>
          </cell>
          <cell r="BV1271">
            <v>-13</v>
          </cell>
          <cell r="CC1271">
            <v>0</v>
          </cell>
        </row>
        <row r="1272">
          <cell r="B1272" t="str">
            <v>A2369846-01</v>
          </cell>
          <cell r="C1272" t="str">
            <v>Sunoco Logistics</v>
          </cell>
          <cell r="D1272" t="str">
            <v>Boening</v>
          </cell>
          <cell r="E1272">
            <v>0</v>
          </cell>
          <cell r="F1272" t="str">
            <v>Miller</v>
          </cell>
          <cell r="G1272" t="str">
            <v>-</v>
          </cell>
          <cell r="H1272" t="str">
            <v>FLT</v>
          </cell>
          <cell r="I1272" t="str">
            <v>D1110114</v>
          </cell>
          <cell r="J1272" t="str">
            <v>1-1 Spare</v>
          </cell>
          <cell r="K1272">
            <v>122824</v>
          </cell>
          <cell r="M1272">
            <v>1</v>
          </cell>
          <cell r="N1272" t="str">
            <v>LMV313</v>
          </cell>
          <cell r="O1272">
            <v>97039</v>
          </cell>
          <cell r="P1272" t="str">
            <v>-</v>
          </cell>
          <cell r="Q1272" t="str">
            <v>FLT</v>
          </cell>
          <cell r="R1272" t="str">
            <v>PB</v>
          </cell>
          <cell r="S1272" t="str">
            <v>N</v>
          </cell>
          <cell r="T1272" t="str">
            <v>Y</v>
          </cell>
          <cell r="U1272">
            <v>41638</v>
          </cell>
          <cell r="V1272">
            <v>41639</v>
          </cell>
          <cell r="W1272">
            <v>41729</v>
          </cell>
          <cell r="X1272">
            <v>41729</v>
          </cell>
          <cell r="Y1272">
            <v>41639</v>
          </cell>
          <cell r="Z1272">
            <v>41646</v>
          </cell>
          <cell r="AA1272" t="str">
            <v>-</v>
          </cell>
          <cell r="AB1272">
            <v>41646</v>
          </cell>
          <cell r="AC1272">
            <v>41617</v>
          </cell>
          <cell r="AD1272">
            <v>41631</v>
          </cell>
          <cell r="AE1272">
            <v>41674</v>
          </cell>
          <cell r="AF1272">
            <v>41677</v>
          </cell>
          <cell r="AH1272">
            <v>41699</v>
          </cell>
          <cell r="AI1272" t="str">
            <v>-</v>
          </cell>
          <cell r="AJ1272">
            <v>29</v>
          </cell>
          <cell r="AK1272">
            <v>12.857142857142858</v>
          </cell>
          <cell r="AL1272">
            <v>41639</v>
          </cell>
          <cell r="AM1272">
            <v>41652</v>
          </cell>
          <cell r="AN1272">
            <v>0</v>
          </cell>
          <cell r="AO1272">
            <v>41668</v>
          </cell>
          <cell r="AP1272">
            <v>41668</v>
          </cell>
          <cell r="AQ1272">
            <v>41668</v>
          </cell>
          <cell r="AR1272">
            <v>41669</v>
          </cell>
          <cell r="AT1272" t="str">
            <v>Parks</v>
          </cell>
          <cell r="AV1272">
            <v>41673</v>
          </cell>
          <cell r="AW1272" t="str">
            <v>-</v>
          </cell>
          <cell r="AX1272">
            <v>41677</v>
          </cell>
          <cell r="AY1272">
            <v>41729</v>
          </cell>
          <cell r="AZ1272">
            <v>90</v>
          </cell>
          <cell r="BA1272">
            <v>25</v>
          </cell>
          <cell r="BB1272" t="str">
            <v>On-Time/Early</v>
          </cell>
          <cell r="BC1272" t="str">
            <v>Late</v>
          </cell>
          <cell r="BD1272" t="str">
            <v>FCA</v>
          </cell>
          <cell r="BE1272" t="str">
            <v>Arvada</v>
          </cell>
          <cell r="BF1272" t="str">
            <v>USA</v>
          </cell>
          <cell r="BH1272" t="str">
            <v>DI</v>
          </cell>
          <cell r="BI1272">
            <v>2010</v>
          </cell>
          <cell r="BJ1272">
            <v>41646</v>
          </cell>
          <cell r="BK1272">
            <v>41653</v>
          </cell>
          <cell r="BL1272">
            <v>41655</v>
          </cell>
          <cell r="BM1272">
            <v>41667</v>
          </cell>
          <cell r="BN1272">
            <v>41743</v>
          </cell>
          <cell r="BO1272">
            <v>41750</v>
          </cell>
          <cell r="BP1272" t="str">
            <v>-</v>
          </cell>
          <cell r="BQ1272" t="str">
            <v>-</v>
          </cell>
          <cell r="BR1272" t="str">
            <v>-</v>
          </cell>
          <cell r="BS1272" t="str">
            <v>-</v>
          </cell>
          <cell r="BT1272" t="str">
            <v>-</v>
          </cell>
          <cell r="BU1272" t="str">
            <v>-</v>
          </cell>
          <cell r="BV1272" t="str">
            <v>-</v>
          </cell>
          <cell r="CB1272" t="str">
            <v>X</v>
          </cell>
        </row>
        <row r="1273">
          <cell r="B1273" t="str">
            <v>C2374144-01</v>
          </cell>
          <cell r="C1273" t="str">
            <v>NPE/ Propak Systems LTD</v>
          </cell>
          <cell r="D1273" t="str">
            <v>Wareham</v>
          </cell>
          <cell r="E1273">
            <v>0</v>
          </cell>
          <cell r="F1273" t="str">
            <v>Miller</v>
          </cell>
          <cell r="G1273" t="str">
            <v>-</v>
          </cell>
          <cell r="H1273" t="str">
            <v>Madeleine</v>
          </cell>
          <cell r="I1273" t="str">
            <v>PUR537906</v>
          </cell>
          <cell r="J1273" t="str">
            <v>K-3190</v>
          </cell>
          <cell r="K1273" t="str">
            <v>SC14013</v>
          </cell>
          <cell r="M1273">
            <v>1</v>
          </cell>
          <cell r="N1273" t="str">
            <v>LMC311F</v>
          </cell>
          <cell r="O1273">
            <v>160682.38</v>
          </cell>
          <cell r="P1273" t="str">
            <v>-</v>
          </cell>
          <cell r="Q1273" t="str">
            <v>FLT</v>
          </cell>
          <cell r="R1273" t="str">
            <v>CA</v>
          </cell>
          <cell r="S1273" t="str">
            <v>N</v>
          </cell>
          <cell r="T1273" t="str">
            <v>N</v>
          </cell>
          <cell r="U1273">
            <v>41649</v>
          </cell>
          <cell r="V1273">
            <v>41652</v>
          </cell>
          <cell r="W1273">
            <v>41739</v>
          </cell>
          <cell r="X1273">
            <v>41739</v>
          </cell>
          <cell r="Y1273">
            <v>41649</v>
          </cell>
          <cell r="Z1273">
            <v>41659</v>
          </cell>
          <cell r="AA1273" t="str">
            <v>-</v>
          </cell>
          <cell r="AB1273">
            <v>41666</v>
          </cell>
          <cell r="AC1273">
            <v>41627</v>
          </cell>
          <cell r="AD1273">
            <v>41641</v>
          </cell>
          <cell r="AE1273">
            <v>41676</v>
          </cell>
          <cell r="AF1273">
            <v>41680</v>
          </cell>
          <cell r="AH1273">
            <v>41709</v>
          </cell>
          <cell r="AI1273" t="str">
            <v>-</v>
          </cell>
          <cell r="AJ1273">
            <v>21</v>
          </cell>
          <cell r="AK1273">
            <v>12.428571428571429</v>
          </cell>
          <cell r="AL1273">
            <v>41649</v>
          </cell>
          <cell r="AM1273">
            <v>41662</v>
          </cell>
          <cell r="AN1273" t="str">
            <v>-</v>
          </cell>
          <cell r="AO1273">
            <v>41667</v>
          </cell>
          <cell r="AP1273">
            <v>41667</v>
          </cell>
          <cell r="AQ1273">
            <v>41667</v>
          </cell>
          <cell r="AR1273">
            <v>41676</v>
          </cell>
          <cell r="AS1273">
            <v>41680</v>
          </cell>
          <cell r="AT1273" t="str">
            <v>Jones</v>
          </cell>
          <cell r="AU1273" t="str">
            <v>Jones</v>
          </cell>
          <cell r="AV1273">
            <v>41680</v>
          </cell>
          <cell r="AW1273" t="str">
            <v>-</v>
          </cell>
          <cell r="AX1273">
            <v>41682</v>
          </cell>
          <cell r="AY1273">
            <v>41729</v>
          </cell>
          <cell r="AZ1273">
            <v>77</v>
          </cell>
          <cell r="BA1273">
            <v>21</v>
          </cell>
          <cell r="BB1273" t="str">
            <v>On-Time/Early</v>
          </cell>
          <cell r="BC1273" t="str">
            <v>Late</v>
          </cell>
          <cell r="BD1273" t="str">
            <v>FCA</v>
          </cell>
          <cell r="BE1273" t="str">
            <v>ARVADA</v>
          </cell>
          <cell r="BF1273" t="str">
            <v>Canada</v>
          </cell>
          <cell r="BH1273" t="str">
            <v>DI</v>
          </cell>
          <cell r="BI1273">
            <v>2010</v>
          </cell>
          <cell r="BJ1273">
            <v>41659</v>
          </cell>
          <cell r="BK1273">
            <v>41666</v>
          </cell>
          <cell r="BL1273">
            <v>41673</v>
          </cell>
          <cell r="BM1273">
            <v>41680</v>
          </cell>
          <cell r="BN1273">
            <v>41753</v>
          </cell>
          <cell r="BO1273">
            <v>41760</v>
          </cell>
          <cell r="BP1273" t="str">
            <v>-</v>
          </cell>
          <cell r="BQ1273" t="str">
            <v>-</v>
          </cell>
          <cell r="BR1273" t="str">
            <v>-</v>
          </cell>
          <cell r="BS1273" t="str">
            <v>-</v>
          </cell>
          <cell r="BT1273" t="str">
            <v>-</v>
          </cell>
          <cell r="BU1273" t="str">
            <v>-</v>
          </cell>
          <cell r="BV1273" t="str">
            <v>-</v>
          </cell>
          <cell r="CB1273" t="str">
            <v>X</v>
          </cell>
          <cell r="CC1273">
            <v>0</v>
          </cell>
        </row>
        <row r="1274">
          <cell r="B1274" t="str">
            <v>A2378655-01-02</v>
          </cell>
          <cell r="C1274" t="str">
            <v>UOP LLC/ PRL PENEX</v>
          </cell>
          <cell r="D1274" t="str">
            <v>Setelin</v>
          </cell>
          <cell r="E1274">
            <v>0</v>
          </cell>
          <cell r="F1274" t="str">
            <v>Reichert</v>
          </cell>
          <cell r="H1274" t="str">
            <v>Shara</v>
          </cell>
          <cell r="I1274" t="str">
            <v>4500548677</v>
          </cell>
          <cell r="J1274" t="str">
            <v>709-J A/B</v>
          </cell>
          <cell r="K1274">
            <v>124123</v>
          </cell>
          <cell r="M1274">
            <v>2</v>
          </cell>
          <cell r="N1274" t="str">
            <v>LMV322</v>
          </cell>
          <cell r="O1274">
            <v>163046</v>
          </cell>
          <cell r="P1274" t="str">
            <v>PP</v>
          </cell>
          <cell r="Q1274" t="str">
            <v>MCPX</v>
          </cell>
          <cell r="R1274" t="str">
            <v>PC</v>
          </cell>
          <cell r="S1274" t="str">
            <v>N</v>
          </cell>
          <cell r="T1274" t="str">
            <v>N</v>
          </cell>
          <cell r="U1274">
            <v>41661</v>
          </cell>
          <cell r="V1274">
            <v>41661</v>
          </cell>
          <cell r="W1274">
            <v>41740</v>
          </cell>
          <cell r="X1274">
            <v>41740</v>
          </cell>
          <cell r="Y1274">
            <v>41661</v>
          </cell>
          <cell r="Z1274">
            <v>41668</v>
          </cell>
          <cell r="AA1274" t="str">
            <v>-</v>
          </cell>
          <cell r="AB1274">
            <v>41668</v>
          </cell>
          <cell r="AC1274">
            <v>41628</v>
          </cell>
          <cell r="AD1274">
            <v>41642</v>
          </cell>
          <cell r="AE1274">
            <v>41678</v>
          </cell>
          <cell r="AF1274">
            <v>41681</v>
          </cell>
          <cell r="AH1274">
            <v>41710</v>
          </cell>
          <cell r="AI1274" t="str">
            <v>-</v>
          </cell>
          <cell r="AJ1274">
            <v>15</v>
          </cell>
          <cell r="AK1274">
            <v>11.285714285714286</v>
          </cell>
          <cell r="AL1274">
            <v>41661</v>
          </cell>
          <cell r="AM1274">
            <v>41662</v>
          </cell>
          <cell r="AN1274" t="str">
            <v>-</v>
          </cell>
          <cell r="AO1274">
            <v>41676</v>
          </cell>
          <cell r="AP1274">
            <v>41688</v>
          </cell>
          <cell r="AQ1274">
            <v>41688</v>
          </cell>
          <cell r="AR1274">
            <v>41690</v>
          </cell>
          <cell r="AT1274" t="str">
            <v>Parks</v>
          </cell>
          <cell r="AV1274">
            <v>41691</v>
          </cell>
          <cell r="AX1274">
            <v>41698</v>
          </cell>
          <cell r="AY1274">
            <v>41754</v>
          </cell>
          <cell r="AZ1274">
            <v>93</v>
          </cell>
          <cell r="BA1274">
            <v>23</v>
          </cell>
          <cell r="BB1274" t="str">
            <v>Late</v>
          </cell>
          <cell r="BC1274" t="str">
            <v>Late</v>
          </cell>
          <cell r="BD1274" t="str">
            <v>EXW</v>
          </cell>
          <cell r="BE1274" t="str">
            <v>ARVADA</v>
          </cell>
          <cell r="BF1274" t="str">
            <v>Pakistan</v>
          </cell>
          <cell r="BH1274" t="str">
            <v>OE</v>
          </cell>
          <cell r="BI1274">
            <v>2010</v>
          </cell>
          <cell r="BJ1274">
            <v>41668</v>
          </cell>
          <cell r="BK1274">
            <v>41675</v>
          </cell>
          <cell r="BL1274">
            <v>41684</v>
          </cell>
          <cell r="BM1274">
            <v>41689</v>
          </cell>
          <cell r="BN1274">
            <v>41754</v>
          </cell>
          <cell r="BO1274">
            <v>41761</v>
          </cell>
          <cell r="BP1274">
            <v>128</v>
          </cell>
          <cell r="BQ1274">
            <v>41682</v>
          </cell>
          <cell r="BR1274">
            <v>112</v>
          </cell>
          <cell r="BS1274">
            <v>107</v>
          </cell>
          <cell r="BT1274">
            <v>0</v>
          </cell>
          <cell r="BU1274">
            <v>42</v>
          </cell>
          <cell r="BV1274">
            <v>35</v>
          </cell>
          <cell r="CC1274">
            <v>0</v>
          </cell>
          <cell r="CD1274" t="str">
            <v>GA sent 2/19</v>
          </cell>
        </row>
        <row r="1275">
          <cell r="B1275" t="str">
            <v>A2366014-01</v>
          </cell>
          <cell r="C1275" t="str">
            <v>Unit Process Co/ XTO Energy</v>
          </cell>
          <cell r="D1275" t="str">
            <v>Boening</v>
          </cell>
          <cell r="E1275">
            <v>0</v>
          </cell>
          <cell r="F1275" t="str">
            <v>Miller</v>
          </cell>
          <cell r="H1275" t="str">
            <v>FLT</v>
          </cell>
          <cell r="I1275" t="str">
            <v>609429</v>
          </cell>
          <cell r="K1275" t="str">
            <v>123910-2</v>
          </cell>
          <cell r="M1275">
            <v>1</v>
          </cell>
          <cell r="N1275" t="str">
            <v>LMV801</v>
          </cell>
          <cell r="O1275">
            <v>15904.45</v>
          </cell>
          <cell r="P1275" t="str">
            <v>-</v>
          </cell>
          <cell r="Q1275" t="str">
            <v>FLT</v>
          </cell>
          <cell r="R1275" t="str">
            <v>PA</v>
          </cell>
          <cell r="S1275" t="str">
            <v>N</v>
          </cell>
          <cell r="T1275" t="str">
            <v>N</v>
          </cell>
          <cell r="U1275">
            <v>41620</v>
          </cell>
          <cell r="V1275">
            <v>41624</v>
          </cell>
          <cell r="W1275">
            <v>41726</v>
          </cell>
          <cell r="X1275">
            <v>41726</v>
          </cell>
          <cell r="Y1275">
            <v>41624</v>
          </cell>
          <cell r="Z1275" t="str">
            <v>-</v>
          </cell>
          <cell r="AA1275" t="str">
            <v>-</v>
          </cell>
          <cell r="AB1275">
            <v>41631</v>
          </cell>
          <cell r="AC1275">
            <v>41614</v>
          </cell>
          <cell r="AD1275">
            <v>41628</v>
          </cell>
          <cell r="AE1275">
            <v>41678</v>
          </cell>
          <cell r="AF1275">
            <v>41681</v>
          </cell>
          <cell r="AH1275">
            <v>41696</v>
          </cell>
          <cell r="AI1275" t="str">
            <v>-</v>
          </cell>
          <cell r="AJ1275">
            <v>42</v>
          </cell>
          <cell r="AK1275">
            <v>14.571428571428571</v>
          </cell>
          <cell r="AL1275">
            <v>41624</v>
          </cell>
          <cell r="AM1275" t="str">
            <v>-</v>
          </cell>
          <cell r="AN1275" t="str">
            <v>-</v>
          </cell>
          <cell r="AO1275" t="str">
            <v>-</v>
          </cell>
          <cell r="AP1275" t="str">
            <v>-</v>
          </cell>
          <cell r="AR1275" t="str">
            <v>-</v>
          </cell>
          <cell r="AS1275" t="str">
            <v>-</v>
          </cell>
          <cell r="AT1275" t="str">
            <v>-</v>
          </cell>
          <cell r="AU1275" t="str">
            <v>-</v>
          </cell>
          <cell r="AV1275">
            <v>41660</v>
          </cell>
          <cell r="AX1275">
            <v>41662</v>
          </cell>
          <cell r="AY1275">
            <v>41726</v>
          </cell>
          <cell r="AZ1275">
            <v>102</v>
          </cell>
          <cell r="BA1275">
            <v>27</v>
          </cell>
          <cell r="BB1275" t="str">
            <v>On-Time/Early</v>
          </cell>
          <cell r="BC1275" t="str">
            <v/>
          </cell>
          <cell r="BD1275" t="str">
            <v>FCA</v>
          </cell>
          <cell r="BE1275" t="str">
            <v>Arvada</v>
          </cell>
          <cell r="BF1275" t="str">
            <v>USA</v>
          </cell>
          <cell r="BH1275" t="str">
            <v>DI</v>
          </cell>
          <cell r="BI1275">
            <v>2010</v>
          </cell>
          <cell r="BJ1275">
            <v>41631</v>
          </cell>
          <cell r="BK1275">
            <v>41638</v>
          </cell>
          <cell r="BL1275">
            <v>41638</v>
          </cell>
          <cell r="BM1275">
            <v>41652</v>
          </cell>
          <cell r="BN1275">
            <v>41740</v>
          </cell>
          <cell r="BO1275">
            <v>41747</v>
          </cell>
          <cell r="BP1275" t="str">
            <v>-</v>
          </cell>
          <cell r="BQ1275" t="str">
            <v>-</v>
          </cell>
          <cell r="BR1275" t="str">
            <v>-</v>
          </cell>
          <cell r="BS1275" t="str">
            <v>-</v>
          </cell>
          <cell r="BT1275">
            <v>0</v>
          </cell>
          <cell r="BU1275" t="str">
            <v>-</v>
          </cell>
          <cell r="BV1275" t="str">
            <v>-</v>
          </cell>
          <cell r="CB1275" t="str">
            <v>X</v>
          </cell>
        </row>
        <row r="1276">
          <cell r="B1276" t="str">
            <v>A2378655-03-04</v>
          </cell>
          <cell r="C1276" t="str">
            <v>UOP LLC/ PRL PENEX</v>
          </cell>
          <cell r="D1276" t="str">
            <v>Setelin</v>
          </cell>
          <cell r="E1276">
            <v>0</v>
          </cell>
          <cell r="F1276" t="str">
            <v>Reichert</v>
          </cell>
          <cell r="H1276" t="str">
            <v>Shara</v>
          </cell>
          <cell r="I1276" t="str">
            <v>4500548677</v>
          </cell>
          <cell r="J1276" t="str">
            <v>712-J A/B</v>
          </cell>
          <cell r="K1276">
            <v>124123</v>
          </cell>
          <cell r="M1276">
            <v>2</v>
          </cell>
          <cell r="N1276" t="str">
            <v>LMV322</v>
          </cell>
          <cell r="O1276">
            <v>202504</v>
          </cell>
          <cell r="P1276" t="str">
            <v>PP</v>
          </cell>
          <cell r="Q1276" t="str">
            <v>MCPX</v>
          </cell>
          <cell r="R1276" t="str">
            <v>PC</v>
          </cell>
          <cell r="S1276" t="str">
            <v>N</v>
          </cell>
          <cell r="T1276" t="str">
            <v>N</v>
          </cell>
          <cell r="U1276">
            <v>41661</v>
          </cell>
          <cell r="V1276">
            <v>41661</v>
          </cell>
          <cell r="W1276">
            <v>41740</v>
          </cell>
          <cell r="X1276">
            <v>41740</v>
          </cell>
          <cell r="Y1276">
            <v>41661</v>
          </cell>
          <cell r="Z1276">
            <v>41668</v>
          </cell>
          <cell r="AA1276" t="str">
            <v>-</v>
          </cell>
          <cell r="AB1276">
            <v>41668</v>
          </cell>
          <cell r="AC1276">
            <v>41628</v>
          </cell>
          <cell r="AD1276">
            <v>41642</v>
          </cell>
          <cell r="AE1276">
            <v>41678</v>
          </cell>
          <cell r="AF1276">
            <v>41681</v>
          </cell>
          <cell r="AH1276">
            <v>41710</v>
          </cell>
          <cell r="AI1276" t="str">
            <v>-</v>
          </cell>
          <cell r="AJ1276">
            <v>15</v>
          </cell>
          <cell r="AK1276">
            <v>11.285714285714286</v>
          </cell>
          <cell r="AL1276">
            <v>41661</v>
          </cell>
          <cell r="AM1276">
            <v>41662</v>
          </cell>
          <cell r="AN1276" t="str">
            <v>-</v>
          </cell>
          <cell r="AO1276">
            <v>41676</v>
          </cell>
          <cell r="AP1276">
            <v>41688</v>
          </cell>
          <cell r="AQ1276">
            <v>41688</v>
          </cell>
          <cell r="AR1276">
            <v>41690</v>
          </cell>
          <cell r="AT1276" t="str">
            <v>Parks</v>
          </cell>
          <cell r="AV1276">
            <v>41691</v>
          </cell>
          <cell r="AX1276">
            <v>41698</v>
          </cell>
          <cell r="AY1276">
            <v>41754</v>
          </cell>
          <cell r="AZ1276">
            <v>93</v>
          </cell>
          <cell r="BA1276">
            <v>23</v>
          </cell>
          <cell r="BB1276" t="str">
            <v>Late</v>
          </cell>
          <cell r="BC1276" t="str">
            <v>Late</v>
          </cell>
          <cell r="BD1276" t="str">
            <v>EXW</v>
          </cell>
          <cell r="BE1276" t="str">
            <v>ARVADA</v>
          </cell>
          <cell r="BF1276" t="str">
            <v>Pakistan</v>
          </cell>
          <cell r="BH1276" t="str">
            <v>OE</v>
          </cell>
          <cell r="BI1276">
            <v>2010</v>
          </cell>
          <cell r="BJ1276">
            <v>41668</v>
          </cell>
          <cell r="BK1276">
            <v>41675</v>
          </cell>
          <cell r="BL1276">
            <v>41684</v>
          </cell>
          <cell r="BM1276">
            <v>41689</v>
          </cell>
          <cell r="BN1276">
            <v>41754</v>
          </cell>
          <cell r="BO1276">
            <v>41761</v>
          </cell>
          <cell r="BP1276">
            <v>128</v>
          </cell>
          <cell r="BQ1276">
            <v>41682</v>
          </cell>
          <cell r="BR1276">
            <v>112</v>
          </cell>
          <cell r="BS1276">
            <v>107</v>
          </cell>
          <cell r="BT1276">
            <v>0</v>
          </cell>
          <cell r="BU1276">
            <v>42</v>
          </cell>
          <cell r="BV1276">
            <v>35</v>
          </cell>
          <cell r="CC1276">
            <v>0.2</v>
          </cell>
          <cell r="CD1276" t="str">
            <v>GA sent 2/19</v>
          </cell>
        </row>
        <row r="1277">
          <cell r="B1277" t="str">
            <v>2384409-02 (SN C2254759-01G/C2254759-02G/C1880949-01-02G)</v>
          </cell>
          <cell r="C1277" t="str">
            <v>Linde Process Plants</v>
          </cell>
          <cell r="D1277" t="str">
            <v>Boening</v>
          </cell>
          <cell r="E1277">
            <v>0</v>
          </cell>
          <cell r="F1277" t="str">
            <v>Miller</v>
          </cell>
          <cell r="G1277" t="str">
            <v>-</v>
          </cell>
          <cell r="H1277" t="str">
            <v>Kursten</v>
          </cell>
          <cell r="I1277" t="str">
            <v>005 2KA0820 SUP.001</v>
          </cell>
          <cell r="J1277" t="str">
            <v>3-CM-620</v>
          </cell>
          <cell r="K1277" t="str">
            <v>SD1343R1</v>
          </cell>
          <cell r="M1277">
            <v>1</v>
          </cell>
          <cell r="N1277" t="str">
            <v>GBX EXCH</v>
          </cell>
          <cell r="O1277">
            <v>54495.78</v>
          </cell>
          <cell r="P1277" t="str">
            <v>-</v>
          </cell>
          <cell r="Q1277" t="str">
            <v>STD</v>
          </cell>
          <cell r="R1277" t="str">
            <v>GBX</v>
          </cell>
          <cell r="S1277" t="str">
            <v>N</v>
          </cell>
          <cell r="T1277" t="str">
            <v>Y</v>
          </cell>
          <cell r="U1277">
            <v>41675</v>
          </cell>
          <cell r="V1277">
            <v>41676</v>
          </cell>
          <cell r="W1277">
            <v>41698</v>
          </cell>
          <cell r="X1277">
            <v>41698</v>
          </cell>
          <cell r="Y1277">
            <v>41675</v>
          </cell>
          <cell r="Z1277" t="str">
            <v>-</v>
          </cell>
          <cell r="AA1277" t="str">
            <v>-</v>
          </cell>
          <cell r="AB1277" t="str">
            <v>-</v>
          </cell>
          <cell r="AC1277">
            <v>41691</v>
          </cell>
          <cell r="AD1277" t="str">
            <v>-</v>
          </cell>
          <cell r="AE1277" t="e">
            <v>#N/A</v>
          </cell>
          <cell r="AF1277">
            <v>41684</v>
          </cell>
          <cell r="AH1277">
            <v>41668</v>
          </cell>
          <cell r="AI1277" t="str">
            <v>-</v>
          </cell>
          <cell r="AJ1277">
            <v>7</v>
          </cell>
          <cell r="AK1277">
            <v>3.1428571428571428</v>
          </cell>
          <cell r="AL1277">
            <v>41675</v>
          </cell>
          <cell r="AM1277" t="str">
            <v>-</v>
          </cell>
          <cell r="AN1277" t="str">
            <v>-</v>
          </cell>
          <cell r="AO1277" t="str">
            <v>-</v>
          </cell>
          <cell r="AV1277">
            <v>41682</v>
          </cell>
          <cell r="AX1277">
            <v>41688</v>
          </cell>
          <cell r="AY1277">
            <v>41698</v>
          </cell>
          <cell r="AZ1277">
            <v>22</v>
          </cell>
          <cell r="BA1277">
            <v>5</v>
          </cell>
          <cell r="BB1277" t="str">
            <v>On-Time/Early</v>
          </cell>
          <cell r="BC1277" t="str">
            <v/>
          </cell>
          <cell r="BD1277" t="str">
            <v>FCA</v>
          </cell>
          <cell r="BE1277" t="str">
            <v>Jobsite</v>
          </cell>
          <cell r="BF1277" t="str">
            <v>USA</v>
          </cell>
          <cell r="BH1277" t="str">
            <v>DI</v>
          </cell>
          <cell r="BJ1277">
            <v>41683</v>
          </cell>
          <cell r="BK1277">
            <v>41690</v>
          </cell>
          <cell r="BL1277" t="e">
            <v>#VALUE!</v>
          </cell>
          <cell r="BM1277">
            <v>41704</v>
          </cell>
          <cell r="BN1277" t="e">
            <v>#N/A</v>
          </cell>
          <cell r="BO1277" t="e">
            <v>#N/A</v>
          </cell>
          <cell r="BP1277" t="str">
            <v>-</v>
          </cell>
          <cell r="BQ1277" t="str">
            <v>-</v>
          </cell>
          <cell r="BR1277" t="str">
            <v>-</v>
          </cell>
          <cell r="BS1277" t="str">
            <v>-</v>
          </cell>
          <cell r="BT1277" t="str">
            <v>-</v>
          </cell>
          <cell r="BU1277" t="str">
            <v>-</v>
          </cell>
          <cell r="BV1277" t="str">
            <v>-</v>
          </cell>
          <cell r="CB1277" t="str">
            <v>X</v>
          </cell>
          <cell r="CC1277">
            <v>0</v>
          </cell>
        </row>
        <row r="1278">
          <cell r="B1278" t="str">
            <v>2384409-01 (SN C2254759-01G/C2254759-02G/C1880949-01-02G)</v>
          </cell>
          <cell r="C1278" t="str">
            <v>Linde Process Plants</v>
          </cell>
          <cell r="D1278" t="str">
            <v>Boening</v>
          </cell>
          <cell r="E1278">
            <v>0</v>
          </cell>
          <cell r="F1278" t="str">
            <v>Miller</v>
          </cell>
          <cell r="G1278" t="str">
            <v>-</v>
          </cell>
          <cell r="H1278" t="str">
            <v>Kursten</v>
          </cell>
          <cell r="I1278" t="str">
            <v>005 2KA0820 SUP.001</v>
          </cell>
          <cell r="J1278" t="str">
            <v>3-CM-620</v>
          </cell>
          <cell r="K1278" t="str">
            <v>SD1343R1</v>
          </cell>
          <cell r="M1278">
            <v>1</v>
          </cell>
          <cell r="N1278" t="str">
            <v>GBX EXCH</v>
          </cell>
          <cell r="O1278">
            <v>50759.78</v>
          </cell>
          <cell r="P1278" t="str">
            <v>-</v>
          </cell>
          <cell r="Q1278" t="str">
            <v>STD</v>
          </cell>
          <cell r="R1278" t="str">
            <v>GBX</v>
          </cell>
          <cell r="S1278" t="str">
            <v>N</v>
          </cell>
          <cell r="T1278" t="str">
            <v>Y</v>
          </cell>
          <cell r="U1278">
            <v>41675</v>
          </cell>
          <cell r="V1278">
            <v>41676</v>
          </cell>
          <cell r="W1278">
            <v>41698</v>
          </cell>
          <cell r="X1278">
            <v>41698</v>
          </cell>
          <cell r="Y1278">
            <v>41675</v>
          </cell>
          <cell r="Z1278" t="str">
            <v>-</v>
          </cell>
          <cell r="AA1278" t="str">
            <v>-</v>
          </cell>
          <cell r="AB1278" t="str">
            <v>-</v>
          </cell>
          <cell r="AC1278">
            <v>41691</v>
          </cell>
          <cell r="AD1278" t="str">
            <v>-</v>
          </cell>
          <cell r="AE1278" t="e">
            <v>#N/A</v>
          </cell>
          <cell r="AF1278">
            <v>41684</v>
          </cell>
          <cell r="AH1278">
            <v>41668</v>
          </cell>
          <cell r="AI1278" t="str">
            <v>-</v>
          </cell>
          <cell r="AJ1278">
            <v>7</v>
          </cell>
          <cell r="AK1278">
            <v>3.1428571428571428</v>
          </cell>
          <cell r="AL1278">
            <v>41675</v>
          </cell>
          <cell r="AM1278" t="str">
            <v>-</v>
          </cell>
          <cell r="AN1278" t="str">
            <v>-</v>
          </cell>
          <cell r="AO1278" t="str">
            <v>-</v>
          </cell>
          <cell r="AV1278">
            <v>41682</v>
          </cell>
          <cell r="AX1278">
            <v>41688</v>
          </cell>
          <cell r="AY1278">
            <v>41698</v>
          </cell>
          <cell r="AZ1278">
            <v>22</v>
          </cell>
          <cell r="BA1278">
            <v>5</v>
          </cell>
          <cell r="BB1278" t="str">
            <v>On-Time/Early</v>
          </cell>
          <cell r="BC1278" t="str">
            <v/>
          </cell>
          <cell r="BD1278" t="str">
            <v>FCA</v>
          </cell>
          <cell r="BE1278" t="str">
            <v>Jobsite</v>
          </cell>
          <cell r="BF1278" t="str">
            <v>USA</v>
          </cell>
          <cell r="BH1278" t="str">
            <v>DI</v>
          </cell>
          <cell r="BJ1278">
            <v>41683</v>
          </cell>
          <cell r="BK1278">
            <v>41690</v>
          </cell>
          <cell r="BL1278" t="e">
            <v>#VALUE!</v>
          </cell>
          <cell r="BM1278">
            <v>41704</v>
          </cell>
          <cell r="BN1278" t="e">
            <v>#N/A</v>
          </cell>
          <cell r="BO1278" t="e">
            <v>#N/A</v>
          </cell>
          <cell r="BP1278" t="str">
            <v>-</v>
          </cell>
          <cell r="BQ1278" t="str">
            <v>-</v>
          </cell>
          <cell r="BR1278" t="str">
            <v>-</v>
          </cell>
          <cell r="BS1278" t="str">
            <v>-</v>
          </cell>
          <cell r="BT1278" t="str">
            <v>-</v>
          </cell>
          <cell r="BU1278" t="str">
            <v>-</v>
          </cell>
          <cell r="BV1278" t="str">
            <v>-</v>
          </cell>
          <cell r="CB1278" t="str">
            <v>X</v>
          </cell>
          <cell r="CC1278">
            <v>0</v>
          </cell>
        </row>
        <row r="1279">
          <cell r="B1279" t="str">
            <v>2384409-03-04 (SN C2254759-01G/C2254759-02G/C1880949-01-02G)</v>
          </cell>
          <cell r="C1279" t="str">
            <v>Linde Process Plants</v>
          </cell>
          <cell r="D1279" t="str">
            <v>Boening</v>
          </cell>
          <cell r="E1279">
            <v>0</v>
          </cell>
          <cell r="F1279" t="str">
            <v>Miller</v>
          </cell>
          <cell r="G1279" t="str">
            <v>-</v>
          </cell>
          <cell r="H1279" t="str">
            <v>Kursten</v>
          </cell>
          <cell r="I1279" t="str">
            <v>005 2KA0820 SUP.001</v>
          </cell>
          <cell r="J1279" t="str">
            <v>CM-620</v>
          </cell>
          <cell r="K1279" t="str">
            <v>SD1343R1</v>
          </cell>
          <cell r="M1279">
            <v>2</v>
          </cell>
          <cell r="N1279" t="str">
            <v>GBX EXCH</v>
          </cell>
          <cell r="O1279">
            <v>124243.56</v>
          </cell>
          <cell r="P1279" t="str">
            <v>-</v>
          </cell>
          <cell r="Q1279" t="str">
            <v>STD</v>
          </cell>
          <cell r="R1279" t="str">
            <v>GBX</v>
          </cell>
          <cell r="S1279" t="str">
            <v>N</v>
          </cell>
          <cell r="T1279" t="str">
            <v>Y</v>
          </cell>
          <cell r="U1279">
            <v>41675</v>
          </cell>
          <cell r="V1279">
            <v>41676</v>
          </cell>
          <cell r="W1279">
            <v>41698</v>
          </cell>
          <cell r="X1279">
            <v>41698</v>
          </cell>
          <cell r="Y1279">
            <v>41675</v>
          </cell>
          <cell r="Z1279" t="str">
            <v>-</v>
          </cell>
          <cell r="AA1279" t="str">
            <v>-</v>
          </cell>
          <cell r="AB1279" t="str">
            <v>-</v>
          </cell>
          <cell r="AC1279">
            <v>41691</v>
          </cell>
          <cell r="AD1279" t="str">
            <v>-</v>
          </cell>
          <cell r="AE1279" t="e">
            <v>#N/A</v>
          </cell>
          <cell r="AF1279">
            <v>41684</v>
          </cell>
          <cell r="AH1279">
            <v>41668</v>
          </cell>
          <cell r="AI1279" t="str">
            <v>-</v>
          </cell>
          <cell r="AJ1279">
            <v>7</v>
          </cell>
          <cell r="AK1279">
            <v>3.1428571428571428</v>
          </cell>
          <cell r="AL1279">
            <v>41675</v>
          </cell>
          <cell r="AM1279" t="str">
            <v>-</v>
          </cell>
          <cell r="AN1279" t="str">
            <v>-</v>
          </cell>
          <cell r="AO1279" t="str">
            <v>-</v>
          </cell>
          <cell r="AV1279">
            <v>41682</v>
          </cell>
          <cell r="AX1279">
            <v>41689</v>
          </cell>
          <cell r="AY1279">
            <v>41698</v>
          </cell>
          <cell r="AZ1279">
            <v>22</v>
          </cell>
          <cell r="BA1279">
            <v>5</v>
          </cell>
          <cell r="BB1279" t="str">
            <v>On-Time/Early</v>
          </cell>
          <cell r="BC1279" t="str">
            <v/>
          </cell>
          <cell r="BD1279" t="str">
            <v>FCA</v>
          </cell>
          <cell r="BE1279" t="str">
            <v>Jobsite</v>
          </cell>
          <cell r="BF1279" t="str">
            <v>USA</v>
          </cell>
          <cell r="BH1279" t="str">
            <v>DI</v>
          </cell>
          <cell r="BJ1279">
            <v>41683</v>
          </cell>
          <cell r="BK1279">
            <v>41690</v>
          </cell>
          <cell r="BL1279" t="e">
            <v>#VALUE!</v>
          </cell>
          <cell r="BM1279">
            <v>41704</v>
          </cell>
          <cell r="BN1279" t="e">
            <v>#N/A</v>
          </cell>
          <cell r="BO1279" t="e">
            <v>#N/A</v>
          </cell>
          <cell r="BP1279" t="str">
            <v>-</v>
          </cell>
          <cell r="BQ1279" t="str">
            <v>-</v>
          </cell>
          <cell r="BR1279" t="str">
            <v>-</v>
          </cell>
          <cell r="BS1279" t="str">
            <v>-</v>
          </cell>
          <cell r="BT1279" t="str">
            <v>-</v>
          </cell>
          <cell r="BU1279" t="str">
            <v>-</v>
          </cell>
          <cell r="BV1279" t="str">
            <v>-</v>
          </cell>
          <cell r="CB1279" t="str">
            <v>X</v>
          </cell>
          <cell r="CC1279">
            <v>0</v>
          </cell>
        </row>
        <row r="1280">
          <cell r="B1280" t="str">
            <v>2384498 (C2213766-01-02G)</v>
          </cell>
          <cell r="C1280" t="str">
            <v>Linde Process Plants</v>
          </cell>
          <cell r="D1280" t="str">
            <v>Boening</v>
          </cell>
          <cell r="E1280">
            <v>0</v>
          </cell>
          <cell r="F1280" t="str">
            <v>Miller</v>
          </cell>
          <cell r="G1280" t="str">
            <v>-</v>
          </cell>
          <cell r="H1280" t="str">
            <v>Kursten</v>
          </cell>
          <cell r="I1280" t="str">
            <v>005 2PA0730 SUP. 002</v>
          </cell>
          <cell r="J1280" t="str">
            <v>2-CM-620</v>
          </cell>
          <cell r="K1280" t="str">
            <v>SD1343R1</v>
          </cell>
          <cell r="M1280">
            <v>2</v>
          </cell>
          <cell r="N1280" t="str">
            <v>GBX EXCH</v>
          </cell>
          <cell r="O1280">
            <v>124243.56</v>
          </cell>
          <cell r="P1280" t="str">
            <v>-</v>
          </cell>
          <cell r="Q1280" t="str">
            <v>STD</v>
          </cell>
          <cell r="R1280" t="str">
            <v>GBX</v>
          </cell>
          <cell r="S1280" t="str">
            <v>N</v>
          </cell>
          <cell r="T1280" t="str">
            <v>N</v>
          </cell>
          <cell r="U1280">
            <v>41675</v>
          </cell>
          <cell r="V1280">
            <v>41675</v>
          </cell>
          <cell r="W1280">
            <v>41698</v>
          </cell>
          <cell r="X1280">
            <v>41698</v>
          </cell>
          <cell r="Y1280">
            <v>41675</v>
          </cell>
          <cell r="Z1280" t="str">
            <v>-</v>
          </cell>
          <cell r="AA1280" t="str">
            <v>-</v>
          </cell>
          <cell r="AB1280" t="str">
            <v>-</v>
          </cell>
          <cell r="AC1280">
            <v>41691</v>
          </cell>
          <cell r="AD1280" t="str">
            <v>-</v>
          </cell>
          <cell r="AE1280" t="e">
            <v>#N/A</v>
          </cell>
          <cell r="AF1280">
            <v>41684</v>
          </cell>
          <cell r="AH1280">
            <v>41668</v>
          </cell>
          <cell r="AI1280" t="str">
            <v>-</v>
          </cell>
          <cell r="AJ1280">
            <v>8</v>
          </cell>
          <cell r="AK1280">
            <v>3.2857142857142856</v>
          </cell>
          <cell r="AL1280">
            <v>41675</v>
          </cell>
          <cell r="AM1280" t="str">
            <v>-</v>
          </cell>
          <cell r="AN1280" t="str">
            <v>-</v>
          </cell>
          <cell r="AO1280" t="str">
            <v>-</v>
          </cell>
          <cell r="AV1280">
            <v>41682</v>
          </cell>
          <cell r="AX1280">
            <v>41689</v>
          </cell>
          <cell r="AY1280">
            <v>41698</v>
          </cell>
          <cell r="AZ1280">
            <v>23</v>
          </cell>
          <cell r="BA1280">
            <v>6</v>
          </cell>
          <cell r="BB1280" t="str">
            <v>On-Time/Early</v>
          </cell>
          <cell r="BC1280" t="str">
            <v/>
          </cell>
          <cell r="BD1280" t="str">
            <v>FCA</v>
          </cell>
          <cell r="BE1280" t="str">
            <v>Jobsite</v>
          </cell>
          <cell r="BF1280" t="str">
            <v>USA</v>
          </cell>
          <cell r="BH1280" t="str">
            <v>DI</v>
          </cell>
          <cell r="BJ1280">
            <v>41682</v>
          </cell>
          <cell r="BK1280">
            <v>41689</v>
          </cell>
          <cell r="BL1280" t="e">
            <v>#VALUE!</v>
          </cell>
          <cell r="BM1280">
            <v>41703</v>
          </cell>
          <cell r="BN1280" t="e">
            <v>#N/A</v>
          </cell>
          <cell r="BO1280" t="e">
            <v>#N/A</v>
          </cell>
          <cell r="BP1280" t="str">
            <v>-</v>
          </cell>
          <cell r="BQ1280" t="str">
            <v>-</v>
          </cell>
          <cell r="BR1280" t="str">
            <v>-</v>
          </cell>
          <cell r="BS1280" t="str">
            <v>-</v>
          </cell>
          <cell r="BT1280" t="str">
            <v>-</v>
          </cell>
          <cell r="BU1280" t="str">
            <v>-</v>
          </cell>
          <cell r="BV1280" t="str">
            <v>-</v>
          </cell>
          <cell r="CB1280" t="str">
            <v>X</v>
          </cell>
          <cell r="CC1280">
            <v>0</v>
          </cell>
        </row>
        <row r="1281">
          <cell r="B1281" t="str">
            <v>2379846 (1032408-CONV2014)</v>
          </cell>
          <cell r="C1281" t="str">
            <v>Bayu Purnama SDN BHP</v>
          </cell>
          <cell r="D1281" t="str">
            <v>Kennedy</v>
          </cell>
          <cell r="E1281">
            <v>0</v>
          </cell>
          <cell r="F1281" t="str">
            <v>-</v>
          </cell>
          <cell r="G1281" t="str">
            <v>-</v>
          </cell>
          <cell r="H1281" t="str">
            <v>FLT</v>
          </cell>
          <cell r="I1281" t="str">
            <v>BP/14H4012A</v>
          </cell>
          <cell r="K1281" t="str">
            <v>123117-4</v>
          </cell>
          <cell r="M1281">
            <v>2</v>
          </cell>
          <cell r="N1281" t="str">
            <v>CONV PARTS</v>
          </cell>
          <cell r="O1281">
            <v>38473.46</v>
          </cell>
          <cell r="P1281" t="str">
            <v>-</v>
          </cell>
          <cell r="Q1281" t="str">
            <v>FLT</v>
          </cell>
          <cell r="R1281" t="str">
            <v>CONV PARTS</v>
          </cell>
          <cell r="S1281" t="str">
            <v>N</v>
          </cell>
          <cell r="T1281" t="str">
            <v>N</v>
          </cell>
          <cell r="U1281">
            <v>41663</v>
          </cell>
          <cell r="V1281">
            <v>41666</v>
          </cell>
          <cell r="W1281">
            <v>41719</v>
          </cell>
          <cell r="X1281">
            <v>41719</v>
          </cell>
          <cell r="Y1281">
            <v>41663</v>
          </cell>
          <cell r="Z1281" t="str">
            <v>-</v>
          </cell>
          <cell r="AA1281" t="str">
            <v>-</v>
          </cell>
          <cell r="AB1281" t="str">
            <v>-</v>
          </cell>
          <cell r="AC1281" t="str">
            <v>-</v>
          </cell>
          <cell r="AD1281" t="str">
            <v>-</v>
          </cell>
          <cell r="AE1281" t="str">
            <v>-</v>
          </cell>
          <cell r="AF1281">
            <v>41689</v>
          </cell>
          <cell r="AH1281">
            <v>41689</v>
          </cell>
          <cell r="AI1281" t="str">
            <v>-</v>
          </cell>
          <cell r="AJ1281">
            <v>18</v>
          </cell>
          <cell r="AK1281">
            <v>7.5714285714285712</v>
          </cell>
          <cell r="AL1281">
            <v>41663</v>
          </cell>
          <cell r="AM1281" t="str">
            <v>-</v>
          </cell>
          <cell r="AN1281" t="str">
            <v>-</v>
          </cell>
          <cell r="AO1281" t="str">
            <v>-</v>
          </cell>
          <cell r="AP1281" t="str">
            <v>-</v>
          </cell>
          <cell r="AR1281" t="str">
            <v>-</v>
          </cell>
          <cell r="AS1281" t="str">
            <v>-</v>
          </cell>
          <cell r="AT1281" t="str">
            <v>-</v>
          </cell>
          <cell r="AU1281" t="str">
            <v>-</v>
          </cell>
          <cell r="AX1281">
            <v>41690</v>
          </cell>
          <cell r="AY1281">
            <v>41698</v>
          </cell>
          <cell r="AZ1281">
            <v>32</v>
          </cell>
          <cell r="BA1281" t="str">
            <v/>
          </cell>
          <cell r="BB1281" t="str">
            <v/>
          </cell>
          <cell r="BC1281" t="str">
            <v/>
          </cell>
          <cell r="BD1281" t="str">
            <v>EXW</v>
          </cell>
          <cell r="BE1281" t="str">
            <v>ARVADA</v>
          </cell>
          <cell r="BF1281" t="str">
            <v>Malaysia</v>
          </cell>
          <cell r="BH1281" t="str">
            <v>AC</v>
          </cell>
          <cell r="BI1281">
            <v>2010</v>
          </cell>
          <cell r="BJ1281">
            <v>41673</v>
          </cell>
          <cell r="BK1281">
            <v>41680</v>
          </cell>
          <cell r="BL1281" t="e">
            <v>#VALUE!</v>
          </cell>
          <cell r="BM1281">
            <v>41694</v>
          </cell>
          <cell r="BN1281" t="e">
            <v>#N/A</v>
          </cell>
          <cell r="BO1281" t="e">
            <v>#N/A</v>
          </cell>
          <cell r="BP1281" t="str">
            <v>-</v>
          </cell>
          <cell r="BQ1281" t="str">
            <v>-</v>
          </cell>
          <cell r="BR1281" t="str">
            <v>-</v>
          </cell>
          <cell r="BS1281" t="str">
            <v>-</v>
          </cell>
          <cell r="BT1281" t="str">
            <v>-</v>
          </cell>
          <cell r="BU1281" t="str">
            <v>-</v>
          </cell>
          <cell r="BV1281" t="str">
            <v>-</v>
          </cell>
          <cell r="CB1281" t="str">
            <v>X</v>
          </cell>
          <cell r="CC1281">
            <v>0</v>
          </cell>
        </row>
        <row r="1282">
          <cell r="B1282" t="str">
            <v>A2385973-01</v>
          </cell>
          <cell r="C1282" t="str">
            <v>Citgo Refining &amp; Chemicals Co</v>
          </cell>
          <cell r="D1282" t="str">
            <v>Wareham</v>
          </cell>
          <cell r="E1282">
            <v>0</v>
          </cell>
          <cell r="F1282" t="str">
            <v>Miller</v>
          </cell>
          <cell r="G1282" t="str">
            <v>-</v>
          </cell>
          <cell r="H1282" t="str">
            <v>FLT</v>
          </cell>
          <cell r="I1282" t="str">
            <v>4506580613</v>
          </cell>
          <cell r="J1282" t="str">
            <v>046-P-009A</v>
          </cell>
          <cell r="K1282" t="str">
            <v>125629-1</v>
          </cell>
          <cell r="M1282">
            <v>1</v>
          </cell>
          <cell r="N1282" t="str">
            <v>LMV322</v>
          </cell>
          <cell r="O1282">
            <v>33599</v>
          </cell>
          <cell r="P1282" t="str">
            <v>-</v>
          </cell>
          <cell r="Q1282" t="str">
            <v>FLT</v>
          </cell>
          <cell r="R1282" t="str">
            <v>P4</v>
          </cell>
          <cell r="S1282" t="str">
            <v>N</v>
          </cell>
          <cell r="T1282" t="str">
            <v>Y</v>
          </cell>
          <cell r="U1282">
            <v>41680</v>
          </cell>
          <cell r="V1282">
            <v>41680</v>
          </cell>
          <cell r="W1282">
            <v>41712</v>
          </cell>
          <cell r="X1282">
            <v>41712</v>
          </cell>
          <cell r="Y1282">
            <v>41680</v>
          </cell>
          <cell r="Z1282" t="str">
            <v>-</v>
          </cell>
          <cell r="AA1282" t="str">
            <v>-</v>
          </cell>
          <cell r="AB1282">
            <v>41682</v>
          </cell>
          <cell r="AC1282" t="str">
            <v>-</v>
          </cell>
          <cell r="AD1282" t="str">
            <v>-</v>
          </cell>
          <cell r="AE1282">
            <v>41689</v>
          </cell>
          <cell r="AF1282">
            <v>41690</v>
          </cell>
          <cell r="AH1282">
            <v>41682</v>
          </cell>
          <cell r="AI1282" t="str">
            <v>-</v>
          </cell>
          <cell r="AJ1282">
            <v>9</v>
          </cell>
          <cell r="AK1282">
            <v>4.5714285714285712</v>
          </cell>
          <cell r="AL1282">
            <v>41680</v>
          </cell>
          <cell r="AM1282" t="str">
            <v>-</v>
          </cell>
          <cell r="AN1282" t="str">
            <v>-</v>
          </cell>
          <cell r="AO1282">
            <v>41681</v>
          </cell>
          <cell r="AP1282" t="str">
            <v>-</v>
          </cell>
          <cell r="AR1282">
            <v>41682</v>
          </cell>
          <cell r="AT1282" t="str">
            <v>Jones</v>
          </cell>
          <cell r="AU1282" t="str">
            <v>Jones</v>
          </cell>
          <cell r="AV1282">
            <v>41682</v>
          </cell>
          <cell r="AW1282" t="str">
            <v>-</v>
          </cell>
          <cell r="AX1282">
            <v>41688</v>
          </cell>
          <cell r="AY1282">
            <v>41717</v>
          </cell>
          <cell r="AZ1282">
            <v>37</v>
          </cell>
          <cell r="BA1282">
            <v>3</v>
          </cell>
          <cell r="BB1282" t="str">
            <v>On-Time/Early</v>
          </cell>
          <cell r="BC1282" t="str">
            <v/>
          </cell>
          <cell r="BD1282" t="str">
            <v>FCA</v>
          </cell>
          <cell r="BE1282" t="str">
            <v>ARVADA</v>
          </cell>
          <cell r="BF1282" t="str">
            <v>USA</v>
          </cell>
          <cell r="BH1282" t="str">
            <v>DI</v>
          </cell>
          <cell r="BJ1282" t="str">
            <v>-</v>
          </cell>
          <cell r="BK1282" t="str">
            <v>-</v>
          </cell>
          <cell r="BL1282" t="str">
            <v>-</v>
          </cell>
          <cell r="BM1282" t="str">
            <v>-</v>
          </cell>
          <cell r="BN1282" t="str">
            <v>-</v>
          </cell>
          <cell r="BO1282" t="str">
            <v>-</v>
          </cell>
          <cell r="BP1282" t="str">
            <v>-</v>
          </cell>
          <cell r="BQ1282" t="str">
            <v>-</v>
          </cell>
          <cell r="BR1282" t="str">
            <v>-</v>
          </cell>
          <cell r="BS1282" t="str">
            <v>-</v>
          </cell>
          <cell r="BT1282" t="str">
            <v>-</v>
          </cell>
          <cell r="BU1282" t="str">
            <v>-</v>
          </cell>
          <cell r="BV1282" t="str">
            <v>-</v>
          </cell>
          <cell r="BZ1282" t="str">
            <v>-</v>
          </cell>
          <cell r="CA1282" t="str">
            <v>-</v>
          </cell>
          <cell r="CB1282" t="str">
            <v>X</v>
          </cell>
          <cell r="CC1282" t="str">
            <v>-</v>
          </cell>
        </row>
        <row r="1283">
          <cell r="B1283" t="str">
            <v>A2389345-01</v>
          </cell>
          <cell r="C1283" t="str">
            <v>Citgo</v>
          </cell>
          <cell r="D1283" t="str">
            <v>Wareham</v>
          </cell>
          <cell r="E1283">
            <v>0</v>
          </cell>
          <cell r="F1283" t="str">
            <v>Miller</v>
          </cell>
          <cell r="G1283" t="str">
            <v>-</v>
          </cell>
          <cell r="H1283" t="str">
            <v>FLT</v>
          </cell>
          <cell r="I1283" t="str">
            <v>4506526090</v>
          </cell>
          <cell r="J1283" t="str">
            <v>41-P-8B</v>
          </cell>
          <cell r="K1283" t="str">
            <v>122791-3</v>
          </cell>
          <cell r="M1283">
            <v>1</v>
          </cell>
          <cell r="N1283" t="str">
            <v>LMV322</v>
          </cell>
          <cell r="O1283">
            <v>25830</v>
          </cell>
          <cell r="P1283" t="str">
            <v>-</v>
          </cell>
          <cell r="Q1283" t="str">
            <v>FLT</v>
          </cell>
          <cell r="R1283" t="str">
            <v>P2</v>
          </cell>
          <cell r="S1283" t="str">
            <v>N</v>
          </cell>
          <cell r="T1283" t="str">
            <v>Y</v>
          </cell>
          <cell r="U1283">
            <v>41688</v>
          </cell>
          <cell r="V1283">
            <v>41688</v>
          </cell>
          <cell r="W1283">
            <v>41697</v>
          </cell>
          <cell r="X1283">
            <v>41697</v>
          </cell>
          <cell r="Y1283">
            <v>41688</v>
          </cell>
          <cell r="Z1283" t="str">
            <v>-</v>
          </cell>
          <cell r="AA1283" t="str">
            <v>-</v>
          </cell>
          <cell r="AB1283">
            <v>41689</v>
          </cell>
          <cell r="AC1283" t="str">
            <v>-</v>
          </cell>
          <cell r="AD1283" t="str">
            <v>-</v>
          </cell>
          <cell r="AE1283">
            <v>41690.5</v>
          </cell>
          <cell r="AF1283">
            <v>41691</v>
          </cell>
          <cell r="AH1283">
            <v>41667</v>
          </cell>
          <cell r="AI1283" t="str">
            <v>-</v>
          </cell>
          <cell r="AJ1283">
            <v>4</v>
          </cell>
          <cell r="AK1283">
            <v>1.2857142857142858</v>
          </cell>
          <cell r="AL1283">
            <v>41688</v>
          </cell>
          <cell r="AM1283" t="str">
            <v>-</v>
          </cell>
          <cell r="AN1283" t="str">
            <v>-</v>
          </cell>
          <cell r="AO1283">
            <v>41689</v>
          </cell>
          <cell r="AP1283" t="str">
            <v>-</v>
          </cell>
          <cell r="AR1283">
            <v>41690</v>
          </cell>
          <cell r="AS1283">
            <v>41691</v>
          </cell>
          <cell r="AT1283" t="str">
            <v>Boening</v>
          </cell>
          <cell r="AU1283" t="str">
            <v>Boening</v>
          </cell>
          <cell r="AV1283">
            <v>41691</v>
          </cell>
          <cell r="AX1283">
            <v>41691</v>
          </cell>
          <cell r="AY1283">
            <v>41717</v>
          </cell>
          <cell r="AZ1283">
            <v>29</v>
          </cell>
          <cell r="BA1283">
            <v>4</v>
          </cell>
          <cell r="BB1283" t="str">
            <v>On-Time/Early</v>
          </cell>
          <cell r="BC1283" t="str">
            <v/>
          </cell>
          <cell r="BD1283" t="str">
            <v>FCA</v>
          </cell>
          <cell r="BE1283" t="str">
            <v>Arvada</v>
          </cell>
          <cell r="BF1283" t="str">
            <v>USA</v>
          </cell>
          <cell r="BH1283" t="str">
            <v>DI</v>
          </cell>
          <cell r="BJ1283" t="str">
            <v>-</v>
          </cell>
          <cell r="BK1283" t="str">
            <v>-</v>
          </cell>
          <cell r="BL1283" t="str">
            <v>-</v>
          </cell>
          <cell r="BM1283" t="str">
            <v>-</v>
          </cell>
          <cell r="BN1283" t="str">
            <v>-</v>
          </cell>
          <cell r="BO1283" t="str">
            <v>-</v>
          </cell>
          <cell r="BP1283" t="str">
            <v>-</v>
          </cell>
          <cell r="BQ1283" t="str">
            <v>-</v>
          </cell>
          <cell r="BR1283" t="str">
            <v>-</v>
          </cell>
          <cell r="BS1283" t="str">
            <v>-</v>
          </cell>
          <cell r="BT1283" t="str">
            <v>-</v>
          </cell>
          <cell r="BU1283" t="str">
            <v>-</v>
          </cell>
          <cell r="BV1283" t="str">
            <v>-</v>
          </cell>
          <cell r="BZ1283" t="str">
            <v>-</v>
          </cell>
          <cell r="CA1283" t="str">
            <v>-</v>
          </cell>
          <cell r="CB1283" t="str">
            <v>X</v>
          </cell>
          <cell r="CC1283" t="str">
            <v>-</v>
          </cell>
        </row>
        <row r="1284">
          <cell r="B1284" t="str">
            <v>A2383144-01</v>
          </cell>
          <cell r="C1284" t="str">
            <v>Apache Nitrogen Products, Inc</v>
          </cell>
          <cell r="D1284" t="str">
            <v>Wareham</v>
          </cell>
          <cell r="E1284">
            <v>0</v>
          </cell>
          <cell r="F1284" t="str">
            <v>Miller</v>
          </cell>
          <cell r="G1284" t="str">
            <v>-</v>
          </cell>
          <cell r="H1284" t="str">
            <v>FLT</v>
          </cell>
          <cell r="I1284" t="str">
            <v>036493-0000-001</v>
          </cell>
          <cell r="J1284" t="str">
            <v>14-9995</v>
          </cell>
          <cell r="K1284">
            <v>123603</v>
          </cell>
          <cell r="M1284">
            <v>1</v>
          </cell>
          <cell r="N1284" t="str">
            <v>LMV322</v>
          </cell>
          <cell r="O1284">
            <v>46182</v>
          </cell>
          <cell r="P1284" t="str">
            <v>-</v>
          </cell>
          <cell r="Q1284" t="str">
            <v>FLT</v>
          </cell>
          <cell r="R1284" t="str">
            <v>PA</v>
          </cell>
          <cell r="S1284" t="str">
            <v>N</v>
          </cell>
          <cell r="T1284" t="str">
            <v>N</v>
          </cell>
          <cell r="U1284">
            <v>41673</v>
          </cell>
          <cell r="V1284">
            <v>41673</v>
          </cell>
          <cell r="W1284">
            <v>41736</v>
          </cell>
          <cell r="X1284">
            <v>41726</v>
          </cell>
          <cell r="Y1284">
            <v>41673</v>
          </cell>
          <cell r="Z1284">
            <v>41680</v>
          </cell>
          <cell r="AA1284" t="str">
            <v>-</v>
          </cell>
          <cell r="AB1284">
            <v>41680</v>
          </cell>
          <cell r="AC1284">
            <v>41614</v>
          </cell>
          <cell r="AD1284">
            <v>41628</v>
          </cell>
          <cell r="AE1284">
            <v>41688</v>
          </cell>
          <cell r="AF1284">
            <v>41691</v>
          </cell>
          <cell r="AH1284">
            <v>41696</v>
          </cell>
          <cell r="AI1284" t="str">
            <v>-</v>
          </cell>
          <cell r="AJ1284">
            <v>15</v>
          </cell>
          <cell r="AK1284">
            <v>7.5714285714285712</v>
          </cell>
          <cell r="AL1284">
            <v>41673</v>
          </cell>
          <cell r="AN1284" t="str">
            <v>-</v>
          </cell>
          <cell r="AO1284">
            <v>41683</v>
          </cell>
          <cell r="AR1284">
            <v>41688</v>
          </cell>
          <cell r="AS1284">
            <v>41689</v>
          </cell>
          <cell r="AT1284" t="str">
            <v>Jones</v>
          </cell>
          <cell r="AU1284" t="str">
            <v>Jones</v>
          </cell>
          <cell r="AV1284">
            <v>41689</v>
          </cell>
          <cell r="AX1284">
            <v>41690</v>
          </cell>
          <cell r="AY1284">
            <v>41723</v>
          </cell>
          <cell r="AZ1284">
            <v>50</v>
          </cell>
          <cell r="BA1284">
            <v>13</v>
          </cell>
          <cell r="BB1284" t="str">
            <v>On-Time/Early</v>
          </cell>
          <cell r="BC1284" t="str">
            <v/>
          </cell>
          <cell r="BD1284" t="str">
            <v>FCA</v>
          </cell>
          <cell r="BE1284" t="str">
            <v>Arizona</v>
          </cell>
          <cell r="BF1284" t="str">
            <v>USA</v>
          </cell>
          <cell r="BH1284" t="str">
            <v>DI</v>
          </cell>
          <cell r="BI1284">
            <v>2010</v>
          </cell>
          <cell r="BJ1284">
            <v>41680</v>
          </cell>
          <cell r="BK1284">
            <v>41687</v>
          </cell>
          <cell r="BL1284">
            <v>41687</v>
          </cell>
          <cell r="BM1284">
            <v>41701</v>
          </cell>
          <cell r="BN1284">
            <v>41740</v>
          </cell>
          <cell r="BO1284">
            <v>41747</v>
          </cell>
          <cell r="BP1284" t="str">
            <v>-</v>
          </cell>
          <cell r="BQ1284" t="str">
            <v>-</v>
          </cell>
          <cell r="BR1284" t="str">
            <v>-</v>
          </cell>
          <cell r="BS1284" t="str">
            <v>-</v>
          </cell>
          <cell r="BT1284" t="str">
            <v>-</v>
          </cell>
          <cell r="BU1284" t="str">
            <v>-</v>
          </cell>
          <cell r="BV1284" t="str">
            <v>-</v>
          </cell>
          <cell r="CB1284" t="str">
            <v>X</v>
          </cell>
          <cell r="CC1284">
            <v>0</v>
          </cell>
        </row>
        <row r="1285">
          <cell r="B1285" t="str">
            <v>C2377944-01</v>
          </cell>
          <cell r="C1285" t="str">
            <v>UOP/ Mistral Midsteam, Inc</v>
          </cell>
          <cell r="D1285" t="str">
            <v>Boening</v>
          </cell>
          <cell r="E1285">
            <v>0</v>
          </cell>
          <cell r="F1285" t="str">
            <v>Miller</v>
          </cell>
          <cell r="G1285" t="str">
            <v>-</v>
          </cell>
          <cell r="H1285" t="str">
            <v>FLT</v>
          </cell>
          <cell r="I1285" t="str">
            <v>361-13</v>
          </cell>
          <cell r="J1285" t="str">
            <v>C-141</v>
          </cell>
          <cell r="K1285" t="str">
            <v>SD1344J-Rev1</v>
          </cell>
          <cell r="M1285">
            <v>1</v>
          </cell>
          <cell r="N1285" t="str">
            <v>LMC311P</v>
          </cell>
          <cell r="O1285">
            <v>155080</v>
          </cell>
          <cell r="P1285" t="str">
            <v>-</v>
          </cell>
          <cell r="Q1285" t="str">
            <v>STD</v>
          </cell>
          <cell r="R1285" t="str">
            <v>CA</v>
          </cell>
          <cell r="S1285" t="str">
            <v>N</v>
          </cell>
          <cell r="T1285" t="str">
            <v>N</v>
          </cell>
          <cell r="U1285">
            <v>41656</v>
          </cell>
          <cell r="V1285">
            <v>41660</v>
          </cell>
          <cell r="W1285">
            <v>41752</v>
          </cell>
          <cell r="X1285">
            <v>41752</v>
          </cell>
          <cell r="Y1285">
            <v>41656</v>
          </cell>
          <cell r="Z1285">
            <v>41667</v>
          </cell>
          <cell r="AA1285" t="str">
            <v>-</v>
          </cell>
          <cell r="AB1285">
            <v>41674</v>
          </cell>
          <cell r="AC1285">
            <v>41640</v>
          </cell>
          <cell r="AD1285">
            <v>41654</v>
          </cell>
          <cell r="AE1285">
            <v>41687</v>
          </cell>
          <cell r="AF1285">
            <v>41691</v>
          </cell>
          <cell r="AH1285">
            <v>41722</v>
          </cell>
          <cell r="AI1285" t="str">
            <v>-</v>
          </cell>
          <cell r="AJ1285">
            <v>24</v>
          </cell>
          <cell r="AK1285">
            <v>13.142857142857142</v>
          </cell>
          <cell r="AL1285">
            <v>41656</v>
          </cell>
          <cell r="AN1285" t="str">
            <v>-</v>
          </cell>
          <cell r="AV1285">
            <v>41704</v>
          </cell>
          <cell r="AX1285">
            <v>41711</v>
          </cell>
          <cell r="AY1285">
            <v>41752</v>
          </cell>
          <cell r="AZ1285">
            <v>92</v>
          </cell>
          <cell r="BA1285">
            <v>33</v>
          </cell>
          <cell r="BB1285" t="str">
            <v>Late</v>
          </cell>
          <cell r="BC1285" t="str">
            <v/>
          </cell>
          <cell r="BD1285" t="str">
            <v>FCA</v>
          </cell>
          <cell r="BE1285" t="str">
            <v>ARVADA</v>
          </cell>
          <cell r="BF1285" t="str">
            <v>USA</v>
          </cell>
          <cell r="BH1285" t="str">
            <v>DI</v>
          </cell>
          <cell r="BI1285">
            <v>2010</v>
          </cell>
          <cell r="BJ1285">
            <v>41667</v>
          </cell>
          <cell r="BK1285">
            <v>41674</v>
          </cell>
          <cell r="BL1285">
            <v>41681</v>
          </cell>
          <cell r="BM1285">
            <v>41688</v>
          </cell>
          <cell r="BN1285">
            <v>41766</v>
          </cell>
          <cell r="BO1285">
            <v>41773</v>
          </cell>
          <cell r="BP1285" t="str">
            <v>-</v>
          </cell>
          <cell r="BQ1285" t="str">
            <v>-</v>
          </cell>
          <cell r="BR1285" t="str">
            <v>-</v>
          </cell>
          <cell r="BS1285" t="str">
            <v>-</v>
          </cell>
          <cell r="BT1285" t="str">
            <v>-</v>
          </cell>
          <cell r="BU1285" t="str">
            <v>-</v>
          </cell>
          <cell r="BV1285" t="str">
            <v>-</v>
          </cell>
          <cell r="CB1285" t="str">
            <v>X</v>
          </cell>
          <cell r="CC1285">
            <v>0</v>
          </cell>
        </row>
        <row r="1286">
          <cell r="B1286" t="str">
            <v>C2340128-01</v>
          </cell>
          <cell r="C1286" t="str">
            <v>Audubon Eng Ops/ Noble Energy</v>
          </cell>
          <cell r="D1286" t="str">
            <v>Setelin</v>
          </cell>
          <cell r="E1286">
            <v>0</v>
          </cell>
          <cell r="F1286" t="str">
            <v>Joyce</v>
          </cell>
          <cell r="G1286" t="str">
            <v>Thompson</v>
          </cell>
          <cell r="H1286" t="str">
            <v>Christina</v>
          </cell>
          <cell r="I1286" t="str">
            <v>009455M-PO-HO16</v>
          </cell>
          <cell r="J1286" t="str">
            <v>PA-4900</v>
          </cell>
          <cell r="K1286" t="str">
            <v>SC13318</v>
          </cell>
          <cell r="L1286" t="str">
            <v>Faber</v>
          </cell>
          <cell r="M1286">
            <v>1</v>
          </cell>
          <cell r="N1286" t="str">
            <v>LMC311P</v>
          </cell>
          <cell r="O1286">
            <v>278110</v>
          </cell>
          <cell r="P1286" t="str">
            <v>PP</v>
          </cell>
          <cell r="Q1286" t="str">
            <v>MCPX</v>
          </cell>
          <cell r="R1286" t="str">
            <v>CC</v>
          </cell>
          <cell r="S1286" t="str">
            <v>Y</v>
          </cell>
          <cell r="T1286" t="str">
            <v>N</v>
          </cell>
          <cell r="U1286">
            <v>41554</v>
          </cell>
          <cell r="V1286">
            <v>41554</v>
          </cell>
          <cell r="W1286">
            <v>41802</v>
          </cell>
          <cell r="X1286">
            <v>41802</v>
          </cell>
          <cell r="Y1286">
            <v>41554</v>
          </cell>
          <cell r="Z1286">
            <v>41561</v>
          </cell>
          <cell r="AA1286">
            <v>41561</v>
          </cell>
          <cell r="AB1286">
            <v>41568</v>
          </cell>
          <cell r="AC1286">
            <v>41914</v>
          </cell>
          <cell r="AD1286">
            <v>41900</v>
          </cell>
          <cell r="AE1286">
            <v>41684</v>
          </cell>
          <cell r="AF1286">
            <v>41694</v>
          </cell>
          <cell r="AH1286">
            <v>41772</v>
          </cell>
          <cell r="AI1286" t="str">
            <v>-</v>
          </cell>
          <cell r="AJ1286">
            <v>101</v>
          </cell>
          <cell r="AK1286">
            <v>35.428571428571431</v>
          </cell>
          <cell r="AL1286">
            <v>41554</v>
          </cell>
          <cell r="AM1286">
            <v>41930</v>
          </cell>
          <cell r="AN1286">
            <v>0</v>
          </cell>
          <cell r="AO1286">
            <v>40848</v>
          </cell>
          <cell r="AP1286">
            <v>41655</v>
          </cell>
          <cell r="AQ1286">
            <v>41680</v>
          </cell>
          <cell r="AR1286">
            <v>41691</v>
          </cell>
          <cell r="AT1286" t="str">
            <v>Marcikonis</v>
          </cell>
          <cell r="AV1286">
            <v>41709</v>
          </cell>
          <cell r="AX1286">
            <v>41718</v>
          </cell>
          <cell r="AY1286">
            <v>41788</v>
          </cell>
          <cell r="BA1286">
            <v>0</v>
          </cell>
          <cell r="BB1286" t="str">
            <v>Late</v>
          </cell>
          <cell r="BC1286" t="str">
            <v>On-Time/Early</v>
          </cell>
          <cell r="BD1286" t="str">
            <v>FCA</v>
          </cell>
          <cell r="BE1286" t="str">
            <v>Arvada</v>
          </cell>
          <cell r="BF1286" t="str">
            <v>USA</v>
          </cell>
          <cell r="BH1286" t="str">
            <v>DI</v>
          </cell>
          <cell r="BI1286">
            <v>2010</v>
          </cell>
          <cell r="BJ1286">
            <v>41561</v>
          </cell>
          <cell r="BK1286">
            <v>41568</v>
          </cell>
          <cell r="BL1286">
            <v>41584</v>
          </cell>
          <cell r="BM1286">
            <v>41582</v>
          </cell>
          <cell r="BN1286">
            <v>41816</v>
          </cell>
          <cell r="BO1286">
            <v>41823</v>
          </cell>
          <cell r="BP1286">
            <v>41569</v>
          </cell>
          <cell r="BQ1286">
            <v>41576</v>
          </cell>
          <cell r="BR1286">
            <v>41583</v>
          </cell>
          <cell r="BS1286">
            <v>41583</v>
          </cell>
          <cell r="BT1286">
            <v>0</v>
          </cell>
          <cell r="BU1286">
            <v>-20</v>
          </cell>
          <cell r="BV1286">
            <v>-27</v>
          </cell>
          <cell r="CA1286">
            <v>41661</v>
          </cell>
          <cell r="CC1286">
            <v>0.5</v>
          </cell>
          <cell r="CD1286" t="str">
            <v>Awaiting PM FD TOC apprvl</v>
          </cell>
        </row>
        <row r="1287">
          <cell r="B1287" t="str">
            <v>C2369763-01</v>
          </cell>
          <cell r="C1287" t="str">
            <v>NATPRO / Pembina Gas Svc</v>
          </cell>
          <cell r="D1287" t="str">
            <v>Wareham</v>
          </cell>
          <cell r="E1287">
            <v>0</v>
          </cell>
          <cell r="F1287" t="str">
            <v>Miller</v>
          </cell>
          <cell r="G1287" t="str">
            <v>-</v>
          </cell>
          <cell r="H1287" t="str">
            <v>FLT</v>
          </cell>
          <cell r="I1287" t="str">
            <v>PUR537759</v>
          </cell>
          <cell r="J1287" t="str">
            <v>K-22300</v>
          </cell>
          <cell r="K1287" t="str">
            <v>SC13479</v>
          </cell>
          <cell r="M1287">
            <v>1</v>
          </cell>
          <cell r="N1287" t="str">
            <v>LMC331P</v>
          </cell>
          <cell r="O1287">
            <v>152665.15</v>
          </cell>
          <cell r="P1287" t="str">
            <v>-</v>
          </cell>
          <cell r="Q1287" t="str">
            <v>FLT</v>
          </cell>
          <cell r="R1287" t="str">
            <v>CA</v>
          </cell>
          <cell r="S1287" t="str">
            <v>N</v>
          </cell>
          <cell r="T1287" t="str">
            <v>N</v>
          </cell>
          <cell r="U1287">
            <v>41638</v>
          </cell>
          <cell r="V1287">
            <v>41638</v>
          </cell>
          <cell r="W1287">
            <v>41753</v>
          </cell>
          <cell r="X1287">
            <v>41726</v>
          </cell>
          <cell r="Y1287">
            <v>41638</v>
          </cell>
          <cell r="Z1287" t="str">
            <v>-</v>
          </cell>
          <cell r="AA1287" t="str">
            <v>-</v>
          </cell>
          <cell r="AB1287">
            <v>41652</v>
          </cell>
          <cell r="AC1287">
            <v>41614</v>
          </cell>
          <cell r="AD1287">
            <v>41628</v>
          </cell>
          <cell r="AE1287">
            <v>41690</v>
          </cell>
          <cell r="AF1287">
            <v>41694</v>
          </cell>
          <cell r="AH1287">
            <v>41696</v>
          </cell>
          <cell r="AI1287" t="str">
            <v>-</v>
          </cell>
          <cell r="AJ1287">
            <v>41</v>
          </cell>
          <cell r="AK1287">
            <v>12.571428571428571</v>
          </cell>
          <cell r="AL1287">
            <v>41638</v>
          </cell>
          <cell r="AM1287">
            <v>41648</v>
          </cell>
          <cell r="AN1287" t="str">
            <v>-</v>
          </cell>
          <cell r="AO1287">
            <v>41649</v>
          </cell>
          <cell r="AP1287">
            <v>41648</v>
          </cell>
          <cell r="AQ1287">
            <v>41666</v>
          </cell>
          <cell r="AR1287">
            <v>41670</v>
          </cell>
          <cell r="AT1287" t="str">
            <v>Peters</v>
          </cell>
          <cell r="AV1287">
            <v>41689</v>
          </cell>
          <cell r="AX1287">
            <v>41690</v>
          </cell>
          <cell r="AY1287">
            <v>41729</v>
          </cell>
          <cell r="AZ1287">
            <v>91</v>
          </cell>
          <cell r="BA1287">
            <v>38</v>
          </cell>
          <cell r="BB1287" t="str">
            <v>On-Time/Early</v>
          </cell>
          <cell r="BC1287" t="str">
            <v>Late</v>
          </cell>
          <cell r="BD1287" t="str">
            <v>EXW</v>
          </cell>
          <cell r="BE1287" t="str">
            <v>Arvada</v>
          </cell>
          <cell r="BF1287" t="str">
            <v>Canada</v>
          </cell>
          <cell r="BH1287" t="str">
            <v>DK</v>
          </cell>
          <cell r="BI1287">
            <v>2010</v>
          </cell>
          <cell r="BJ1287">
            <v>41645</v>
          </cell>
          <cell r="BK1287">
            <v>41652</v>
          </cell>
          <cell r="BL1287">
            <v>41659</v>
          </cell>
          <cell r="BM1287">
            <v>41666</v>
          </cell>
          <cell r="BN1287">
            <v>41740</v>
          </cell>
          <cell r="BO1287">
            <v>41747</v>
          </cell>
          <cell r="BP1287" t="str">
            <v>-</v>
          </cell>
          <cell r="BQ1287" t="str">
            <v>-</v>
          </cell>
          <cell r="BR1287" t="str">
            <v>-</v>
          </cell>
          <cell r="BS1287" t="str">
            <v>-</v>
          </cell>
          <cell r="BT1287" t="str">
            <v>-</v>
          </cell>
          <cell r="BU1287" t="str">
            <v>-</v>
          </cell>
          <cell r="BV1287" t="str">
            <v>-</v>
          </cell>
          <cell r="CB1287" t="str">
            <v>X</v>
          </cell>
        </row>
        <row r="1288">
          <cell r="B1288" t="str">
            <v>2392161 (78119629-30-CONV2014)</v>
          </cell>
          <cell r="C1288" t="str">
            <v>MCKENNA ENG &amp; EQUIP/ CHEVRON EL SEGUNDO</v>
          </cell>
          <cell r="D1288" t="str">
            <v>Boening</v>
          </cell>
          <cell r="E1288">
            <v>0</v>
          </cell>
          <cell r="F1288" t="str">
            <v>-</v>
          </cell>
          <cell r="G1288" t="str">
            <v>-</v>
          </cell>
          <cell r="H1288" t="str">
            <v>FLT</v>
          </cell>
          <cell r="I1288" t="str">
            <v>28544CB</v>
          </cell>
          <cell r="J1288" t="str">
            <v>P-529/A</v>
          </cell>
          <cell r="K1288" t="str">
            <v>SQ#117253-CV</v>
          </cell>
          <cell r="M1288">
            <v>1</v>
          </cell>
          <cell r="N1288" t="str">
            <v>CONV PARTS</v>
          </cell>
          <cell r="O1288">
            <v>12146.5</v>
          </cell>
          <cell r="P1288" t="str">
            <v>-</v>
          </cell>
          <cell r="Q1288" t="str">
            <v>FLT</v>
          </cell>
          <cell r="R1288" t="str">
            <v>CONV PARTS</v>
          </cell>
          <cell r="S1288" t="str">
            <v>N</v>
          </cell>
          <cell r="T1288" t="str">
            <v>Y</v>
          </cell>
          <cell r="U1288">
            <v>41694</v>
          </cell>
          <cell r="V1288">
            <v>41695</v>
          </cell>
          <cell r="W1288">
            <v>41705</v>
          </cell>
          <cell r="X1288">
            <v>41705</v>
          </cell>
          <cell r="Y1288">
            <v>41695</v>
          </cell>
          <cell r="Z1288" t="str">
            <v>-</v>
          </cell>
          <cell r="AA1288" t="str">
            <v>-</v>
          </cell>
          <cell r="AB1288" t="str">
            <v>-</v>
          </cell>
          <cell r="AC1288" t="str">
            <v>-</v>
          </cell>
          <cell r="AD1288" t="str">
            <v>-</v>
          </cell>
          <cell r="AE1288" t="str">
            <v>-</v>
          </cell>
          <cell r="AF1288">
            <v>41695</v>
          </cell>
          <cell r="AH1288">
            <v>41675</v>
          </cell>
          <cell r="AI1288" t="str">
            <v>-</v>
          </cell>
          <cell r="AJ1288">
            <v>1</v>
          </cell>
          <cell r="AK1288">
            <v>1.4285714285714286</v>
          </cell>
          <cell r="AL1288">
            <v>0</v>
          </cell>
          <cell r="AN1288">
            <v>0</v>
          </cell>
          <cell r="AV1288">
            <v>41695</v>
          </cell>
          <cell r="AX1288">
            <v>41695</v>
          </cell>
          <cell r="AY1288">
            <v>41711</v>
          </cell>
          <cell r="AZ1288">
            <v>16</v>
          </cell>
          <cell r="BA1288">
            <v>1</v>
          </cell>
          <cell r="BB1288" t="str">
            <v>On-Time/Early</v>
          </cell>
          <cell r="BC1288" t="str">
            <v/>
          </cell>
          <cell r="BD1288" t="str">
            <v>EXW</v>
          </cell>
          <cell r="BE1288" t="str">
            <v>Arvada</v>
          </cell>
          <cell r="BF1288" t="str">
            <v>USA</v>
          </cell>
          <cell r="BH1288" t="str">
            <v>DK</v>
          </cell>
          <cell r="BJ1288" t="str">
            <v>-</v>
          </cell>
          <cell r="BK1288" t="str">
            <v>-</v>
          </cell>
          <cell r="BL1288" t="str">
            <v>-</v>
          </cell>
          <cell r="BM1288" t="str">
            <v>-</v>
          </cell>
          <cell r="BN1288" t="str">
            <v>-</v>
          </cell>
          <cell r="BO1288" t="str">
            <v>-</v>
          </cell>
          <cell r="BP1288" t="str">
            <v>-</v>
          </cell>
          <cell r="BQ1288" t="str">
            <v>-</v>
          </cell>
          <cell r="BR1288" t="str">
            <v>-</v>
          </cell>
          <cell r="BS1288" t="str">
            <v>-</v>
          </cell>
          <cell r="BT1288" t="str">
            <v>-</v>
          </cell>
          <cell r="BU1288" t="str">
            <v>-</v>
          </cell>
          <cell r="BV1288" t="str">
            <v>-</v>
          </cell>
          <cell r="BZ1288" t="str">
            <v>-</v>
          </cell>
          <cell r="CA1288" t="str">
            <v>-</v>
          </cell>
          <cell r="CB1288" t="str">
            <v>X</v>
          </cell>
          <cell r="CC1288" t="str">
            <v>-</v>
          </cell>
        </row>
        <row r="1289">
          <cell r="B1289" t="str">
            <v>A2390971-01-02</v>
          </cell>
          <cell r="C1289" t="str">
            <v>UOP Russell/ Mistral Midstream, Inc</v>
          </cell>
          <cell r="D1289" t="str">
            <v>Boening</v>
          </cell>
          <cell r="E1289">
            <v>0</v>
          </cell>
          <cell r="F1289" t="str">
            <v>Miller</v>
          </cell>
          <cell r="G1289" t="str">
            <v>-</v>
          </cell>
          <cell r="H1289" t="str">
            <v>FLT</v>
          </cell>
          <cell r="I1289" t="str">
            <v>361-20</v>
          </cell>
          <cell r="J1289" t="str">
            <v>P-650, P-651</v>
          </cell>
          <cell r="K1289" t="str">
            <v>124415-2</v>
          </cell>
          <cell r="M1289">
            <v>2</v>
          </cell>
          <cell r="N1289" t="str">
            <v>LMV311</v>
          </cell>
          <cell r="O1289">
            <v>219082</v>
          </cell>
          <cell r="P1289" t="str">
            <v>-</v>
          </cell>
          <cell r="Q1289" t="str">
            <v>STD</v>
          </cell>
          <cell r="R1289" t="str">
            <v>PB</v>
          </cell>
          <cell r="S1289" t="str">
            <v>N</v>
          </cell>
          <cell r="T1289" t="str">
            <v>Y</v>
          </cell>
          <cell r="U1289">
            <v>41690</v>
          </cell>
          <cell r="V1289">
            <v>41690</v>
          </cell>
          <cell r="W1289">
            <v>41752</v>
          </cell>
          <cell r="X1289">
            <v>41752</v>
          </cell>
          <cell r="Y1289">
            <v>41690</v>
          </cell>
          <cell r="Z1289">
            <v>41697</v>
          </cell>
          <cell r="AA1289">
            <v>41697</v>
          </cell>
          <cell r="AB1289">
            <v>41697</v>
          </cell>
          <cell r="AC1289" t="str">
            <v>-</v>
          </cell>
          <cell r="AD1289" t="str">
            <v>-</v>
          </cell>
          <cell r="AE1289">
            <v>41695</v>
          </cell>
          <cell r="AF1289">
            <v>41698</v>
          </cell>
          <cell r="AH1289">
            <v>41722</v>
          </cell>
          <cell r="AI1289" t="str">
            <v>-</v>
          </cell>
          <cell r="AJ1289">
            <v>7</v>
          </cell>
          <cell r="AK1289">
            <v>8.8571428571428577</v>
          </cell>
          <cell r="AL1289">
            <v>41690</v>
          </cell>
          <cell r="AM1289">
            <v>41690</v>
          </cell>
          <cell r="AN1289" t="str">
            <v>-</v>
          </cell>
          <cell r="AO1289">
            <v>41694</v>
          </cell>
          <cell r="AP1289" t="str">
            <v>-</v>
          </cell>
          <cell r="AR1289" t="str">
            <v>-</v>
          </cell>
          <cell r="AS1289" t="str">
            <v>-</v>
          </cell>
          <cell r="AT1289" t="str">
            <v>-</v>
          </cell>
          <cell r="AU1289" t="str">
            <v>-</v>
          </cell>
          <cell r="AV1289">
            <v>41702</v>
          </cell>
          <cell r="AX1289">
            <v>41708</v>
          </cell>
          <cell r="AY1289">
            <v>41778</v>
          </cell>
          <cell r="AZ1289">
            <v>88</v>
          </cell>
          <cell r="BA1289">
            <v>9</v>
          </cell>
          <cell r="BB1289" t="str">
            <v>Late</v>
          </cell>
          <cell r="BC1289" t="str">
            <v/>
          </cell>
          <cell r="BD1289" t="str">
            <v>FCA</v>
          </cell>
          <cell r="BE1289" t="str">
            <v>Arvada</v>
          </cell>
          <cell r="BF1289" t="str">
            <v>USA - OK</v>
          </cell>
          <cell r="BH1289" t="str">
            <v>DI</v>
          </cell>
          <cell r="BJ1289" t="str">
            <v>-</v>
          </cell>
          <cell r="BK1289" t="str">
            <v>-</v>
          </cell>
          <cell r="BL1289" t="str">
            <v>-</v>
          </cell>
          <cell r="BM1289" t="str">
            <v>-</v>
          </cell>
          <cell r="BN1289" t="str">
            <v>-</v>
          </cell>
          <cell r="BO1289" t="str">
            <v>-</v>
          </cell>
          <cell r="BP1289" t="str">
            <v>-</v>
          </cell>
          <cell r="BQ1289" t="str">
            <v>-</v>
          </cell>
          <cell r="BR1289" t="str">
            <v>-</v>
          </cell>
          <cell r="BS1289" t="str">
            <v>-</v>
          </cell>
          <cell r="BT1289" t="str">
            <v>-</v>
          </cell>
          <cell r="BU1289" t="str">
            <v>-</v>
          </cell>
          <cell r="BV1289" t="str">
            <v>-</v>
          </cell>
          <cell r="BZ1289" t="str">
            <v>-</v>
          </cell>
          <cell r="CA1289" t="str">
            <v>-</v>
          </cell>
          <cell r="CB1289" t="str">
            <v>X</v>
          </cell>
          <cell r="CC1289" t="str">
            <v>-</v>
          </cell>
        </row>
        <row r="1290">
          <cell r="B1290" t="str">
            <v>A2379210-01</v>
          </cell>
          <cell r="C1290" t="str">
            <v>NPE/ Suncor Energy</v>
          </cell>
          <cell r="D1290" t="str">
            <v>Wareham</v>
          </cell>
          <cell r="E1290">
            <v>0</v>
          </cell>
          <cell r="F1290" t="str">
            <v>Reichert</v>
          </cell>
          <cell r="G1290" t="str">
            <v>-</v>
          </cell>
          <cell r="H1290" t="str">
            <v>FLT</v>
          </cell>
          <cell r="I1290" t="str">
            <v>PUR537993</v>
          </cell>
          <cell r="K1290" t="str">
            <v>124949-1</v>
          </cell>
          <cell r="M1290">
            <v>1</v>
          </cell>
          <cell r="N1290" t="str">
            <v>LMV801</v>
          </cell>
          <cell r="O1290">
            <v>22139.27</v>
          </cell>
          <cell r="P1290" t="str">
            <v>-</v>
          </cell>
          <cell r="Q1290" t="str">
            <v>FLT</v>
          </cell>
          <cell r="R1290" t="str">
            <v>PA</v>
          </cell>
          <cell r="S1290" t="str">
            <v>N</v>
          </cell>
          <cell r="T1290" t="str">
            <v>N</v>
          </cell>
          <cell r="U1290">
            <v>41662</v>
          </cell>
          <cell r="V1290">
            <v>41663</v>
          </cell>
          <cell r="W1290">
            <v>41744</v>
          </cell>
          <cell r="X1290">
            <v>41744</v>
          </cell>
          <cell r="Y1290">
            <v>41662</v>
          </cell>
          <cell r="Z1290">
            <v>41670</v>
          </cell>
          <cell r="AA1290">
            <v>41670</v>
          </cell>
          <cell r="AB1290">
            <v>41670</v>
          </cell>
          <cell r="AC1290">
            <v>41632</v>
          </cell>
          <cell r="AD1290">
            <v>41646</v>
          </cell>
          <cell r="AE1290">
            <v>41695</v>
          </cell>
          <cell r="AF1290">
            <v>41698</v>
          </cell>
          <cell r="AH1290">
            <v>41714</v>
          </cell>
          <cell r="AI1290" t="str">
            <v>-</v>
          </cell>
          <cell r="AJ1290">
            <v>26</v>
          </cell>
          <cell r="AK1290">
            <v>11.571428571428571</v>
          </cell>
          <cell r="AL1290">
            <v>41662</v>
          </cell>
          <cell r="AM1290">
            <v>41673</v>
          </cell>
          <cell r="AN1290" t="str">
            <v>-</v>
          </cell>
          <cell r="AO1290">
            <v>41676</v>
          </cell>
          <cell r="AP1290">
            <v>41966</v>
          </cell>
          <cell r="AR1290">
            <v>41682</v>
          </cell>
          <cell r="AS1290">
            <v>41687</v>
          </cell>
          <cell r="AT1290" t="str">
            <v>Boening</v>
          </cell>
          <cell r="AU1290" t="str">
            <v>Boening</v>
          </cell>
          <cell r="AV1290">
            <v>41689</v>
          </cell>
          <cell r="AX1290">
            <v>41689</v>
          </cell>
          <cell r="AY1290">
            <v>41725</v>
          </cell>
          <cell r="AZ1290">
            <v>62</v>
          </cell>
          <cell r="BA1290">
            <v>19</v>
          </cell>
          <cell r="BB1290" t="str">
            <v>On-Time/Early</v>
          </cell>
          <cell r="BC1290" t="str">
            <v/>
          </cell>
          <cell r="BD1290" t="str">
            <v>FCA</v>
          </cell>
          <cell r="BE1290" t="str">
            <v>ARVADA</v>
          </cell>
          <cell r="BF1290" t="str">
            <v>CANADA</v>
          </cell>
          <cell r="BH1290" t="str">
            <v>DI</v>
          </cell>
          <cell r="BI1290">
            <v>2010</v>
          </cell>
          <cell r="BJ1290">
            <v>41670</v>
          </cell>
          <cell r="BK1290">
            <v>41677</v>
          </cell>
          <cell r="BL1290">
            <v>41677</v>
          </cell>
          <cell r="BM1290">
            <v>41691</v>
          </cell>
          <cell r="BN1290">
            <v>41758</v>
          </cell>
          <cell r="BO1290">
            <v>41765</v>
          </cell>
          <cell r="BP1290" t="str">
            <v>-</v>
          </cell>
          <cell r="BQ1290" t="str">
            <v>-</v>
          </cell>
          <cell r="BR1290" t="str">
            <v>-</v>
          </cell>
          <cell r="BS1290" t="str">
            <v>-</v>
          </cell>
          <cell r="BT1290" t="str">
            <v>-</v>
          </cell>
          <cell r="BU1290" t="str">
            <v>-</v>
          </cell>
          <cell r="BV1290" t="str">
            <v>-</v>
          </cell>
          <cell r="CB1290" t="str">
            <v>X</v>
          </cell>
          <cell r="CC1290">
            <v>0</v>
          </cell>
        </row>
        <row r="1291">
          <cell r="B1291" t="str">
            <v>A2375902-01-03</v>
          </cell>
          <cell r="C1291" t="str">
            <v>Valero Ardmore Refinery</v>
          </cell>
          <cell r="D1291" t="str">
            <v>Boening</v>
          </cell>
          <cell r="E1291">
            <v>0</v>
          </cell>
          <cell r="F1291" t="str">
            <v>Miller</v>
          </cell>
          <cell r="G1291" t="str">
            <v>-</v>
          </cell>
          <cell r="H1291" t="str">
            <v>Kursten</v>
          </cell>
          <cell r="I1291" t="str">
            <v>4502902372</v>
          </cell>
          <cell r="J1291" t="str">
            <v>P-911 A/B/C</v>
          </cell>
          <cell r="K1291" t="str">
            <v>SQ#121353-5</v>
          </cell>
          <cell r="M1291">
            <v>3</v>
          </cell>
          <cell r="N1291" t="str">
            <v>LMV311</v>
          </cell>
          <cell r="O1291">
            <v>198909</v>
          </cell>
          <cell r="P1291" t="str">
            <v>-</v>
          </cell>
          <cell r="Q1291" t="str">
            <v>STD</v>
          </cell>
          <cell r="R1291" t="str">
            <v>PC</v>
          </cell>
          <cell r="S1291" t="str">
            <v>N</v>
          </cell>
          <cell r="T1291" t="str">
            <v>N</v>
          </cell>
          <cell r="U1291">
            <v>41652</v>
          </cell>
          <cell r="V1291">
            <v>41652</v>
          </cell>
          <cell r="W1291">
            <v>41757</v>
          </cell>
          <cell r="X1291">
            <v>41757</v>
          </cell>
          <cell r="Y1291">
            <v>41652</v>
          </cell>
          <cell r="Z1291">
            <v>41659</v>
          </cell>
          <cell r="AA1291">
            <v>41659</v>
          </cell>
          <cell r="AB1291">
            <v>41659</v>
          </cell>
          <cell r="AC1291">
            <v>41645</v>
          </cell>
          <cell r="AD1291">
            <v>41659</v>
          </cell>
          <cell r="AE1291">
            <v>41698</v>
          </cell>
          <cell r="AF1291">
            <v>41701</v>
          </cell>
          <cell r="AH1291">
            <v>41727</v>
          </cell>
          <cell r="AI1291" t="str">
            <v>-</v>
          </cell>
          <cell r="AJ1291">
            <v>36</v>
          </cell>
          <cell r="AK1291">
            <v>15</v>
          </cell>
          <cell r="AL1291">
            <v>41652</v>
          </cell>
          <cell r="AM1291">
            <v>41675</v>
          </cell>
          <cell r="AN1291">
            <v>41675</v>
          </cell>
          <cell r="AO1291">
            <v>41687</v>
          </cell>
          <cell r="AP1291">
            <v>41655</v>
          </cell>
          <cell r="AQ1291">
            <v>41689</v>
          </cell>
          <cell r="AR1291">
            <v>41690</v>
          </cell>
          <cell r="AT1291" t="str">
            <v>Kennedy</v>
          </cell>
          <cell r="AU1291" t="str">
            <v>Kennedy</v>
          </cell>
          <cell r="AV1291">
            <v>41701</v>
          </cell>
          <cell r="AX1291">
            <v>41704</v>
          </cell>
          <cell r="AY1291">
            <v>41750</v>
          </cell>
          <cell r="AZ1291">
            <v>98</v>
          </cell>
          <cell r="BA1291">
            <v>36</v>
          </cell>
          <cell r="BB1291" t="str">
            <v>On-Time/Early</v>
          </cell>
          <cell r="BC1291" t="str">
            <v>Late</v>
          </cell>
          <cell r="BD1291" t="str">
            <v>FCA</v>
          </cell>
          <cell r="BE1291" t="str">
            <v>ARVADA</v>
          </cell>
          <cell r="BF1291" t="str">
            <v>USA</v>
          </cell>
          <cell r="BH1291" t="str">
            <v>DI</v>
          </cell>
          <cell r="BI1291">
            <v>2010</v>
          </cell>
          <cell r="BJ1291">
            <v>41659</v>
          </cell>
          <cell r="BK1291">
            <v>41666</v>
          </cell>
          <cell r="BL1291">
            <v>41675</v>
          </cell>
          <cell r="BM1291">
            <v>41680</v>
          </cell>
          <cell r="BN1291">
            <v>41771</v>
          </cell>
          <cell r="BO1291">
            <v>41778</v>
          </cell>
          <cell r="BP1291" t="str">
            <v>-</v>
          </cell>
          <cell r="BQ1291" t="str">
            <v>-</v>
          </cell>
          <cell r="BR1291" t="str">
            <v>-</v>
          </cell>
          <cell r="BS1291" t="str">
            <v>-</v>
          </cell>
          <cell r="BT1291" t="str">
            <v>-</v>
          </cell>
          <cell r="BU1291" t="str">
            <v>-</v>
          </cell>
          <cell r="BV1291" t="str">
            <v>-</v>
          </cell>
          <cell r="CB1291" t="str">
            <v>X</v>
          </cell>
          <cell r="CC1291">
            <v>0</v>
          </cell>
        </row>
        <row r="1292">
          <cell r="B1292" t="str">
            <v>A2369851-01</v>
          </cell>
          <cell r="C1292" t="str">
            <v>ENAP Refineras</v>
          </cell>
          <cell r="D1292" t="str">
            <v>Wareham</v>
          </cell>
          <cell r="E1292">
            <v>0</v>
          </cell>
          <cell r="F1292" t="str">
            <v>Miller</v>
          </cell>
          <cell r="H1292" t="str">
            <v>FLT</v>
          </cell>
          <cell r="I1292" t="str">
            <v>4500161143</v>
          </cell>
          <cell r="J1292" t="str">
            <v>P-1503</v>
          </cell>
          <cell r="K1292" t="str">
            <v>SQ#120721-4</v>
          </cell>
          <cell r="M1292">
            <v>1</v>
          </cell>
          <cell r="N1292" t="str">
            <v>LMV801</v>
          </cell>
          <cell r="O1292">
            <v>48246</v>
          </cell>
          <cell r="P1292" t="str">
            <v>-</v>
          </cell>
          <cell r="Q1292" t="str">
            <v>FLT</v>
          </cell>
          <cell r="R1292" t="str">
            <v>PB</v>
          </cell>
          <cell r="S1292" t="str">
            <v>N</v>
          </cell>
          <cell r="T1292" t="str">
            <v>N</v>
          </cell>
          <cell r="U1292">
            <v>41635</v>
          </cell>
          <cell r="V1292">
            <v>41639</v>
          </cell>
          <cell r="W1292">
            <v>41752</v>
          </cell>
          <cell r="X1292">
            <v>41752</v>
          </cell>
          <cell r="Y1292">
            <v>41639</v>
          </cell>
          <cell r="Z1292" t="str">
            <v>-</v>
          </cell>
          <cell r="AA1292" t="str">
            <v>-</v>
          </cell>
          <cell r="AB1292">
            <v>41646</v>
          </cell>
          <cell r="AC1292">
            <v>41640</v>
          </cell>
          <cell r="AD1292">
            <v>41654</v>
          </cell>
          <cell r="AE1292">
            <v>41698</v>
          </cell>
          <cell r="AF1292">
            <v>41701</v>
          </cell>
          <cell r="AH1292">
            <v>41722</v>
          </cell>
          <cell r="AI1292" t="str">
            <v>-</v>
          </cell>
          <cell r="AJ1292">
            <v>45</v>
          </cell>
          <cell r="AK1292">
            <v>16.142857142857142</v>
          </cell>
          <cell r="AL1292">
            <v>41639</v>
          </cell>
          <cell r="AN1292">
            <v>0</v>
          </cell>
          <cell r="AO1292">
            <v>41677</v>
          </cell>
          <cell r="AP1292">
            <v>41677</v>
          </cell>
          <cell r="AQ1292">
            <v>41694</v>
          </cell>
          <cell r="AR1292">
            <v>41701</v>
          </cell>
          <cell r="AS1292">
            <v>41702</v>
          </cell>
          <cell r="AT1292" t="str">
            <v>Jones</v>
          </cell>
          <cell r="AU1292" t="str">
            <v>Jones</v>
          </cell>
          <cell r="AV1292">
            <v>41702</v>
          </cell>
          <cell r="AX1292">
            <v>41705</v>
          </cell>
          <cell r="AY1292">
            <v>41729</v>
          </cell>
          <cell r="AZ1292">
            <v>90</v>
          </cell>
          <cell r="BA1292">
            <v>46</v>
          </cell>
          <cell r="BB1292" t="str">
            <v>Late</v>
          </cell>
          <cell r="BC1292" t="str">
            <v>Late</v>
          </cell>
          <cell r="BJ1292">
            <v>41646</v>
          </cell>
          <cell r="BK1292">
            <v>41653</v>
          </cell>
          <cell r="BL1292">
            <v>41655</v>
          </cell>
          <cell r="BM1292">
            <v>41667</v>
          </cell>
          <cell r="BN1292">
            <v>41766</v>
          </cell>
          <cell r="BO1292">
            <v>41773</v>
          </cell>
          <cell r="BP1292" t="str">
            <v>-</v>
          </cell>
          <cell r="BQ1292" t="str">
            <v>-</v>
          </cell>
          <cell r="BR1292" t="str">
            <v>-</v>
          </cell>
          <cell r="BS1292" t="str">
            <v>-</v>
          </cell>
          <cell r="BT1292" t="str">
            <v>-</v>
          </cell>
          <cell r="BU1292" t="str">
            <v>-</v>
          </cell>
          <cell r="BV1292" t="str">
            <v>-</v>
          </cell>
          <cell r="CB1292" t="str">
            <v>X</v>
          </cell>
        </row>
        <row r="1293">
          <cell r="B1293" t="str">
            <v>A2372115-01</v>
          </cell>
          <cell r="C1293" t="str">
            <v>Motiva Enterprises/ Port Arthur Refinery</v>
          </cell>
          <cell r="D1293" t="str">
            <v>Kennedy</v>
          </cell>
          <cell r="E1293">
            <v>0</v>
          </cell>
          <cell r="F1293" t="str">
            <v>Reichert</v>
          </cell>
          <cell r="H1293" t="str">
            <v>Madeleine</v>
          </cell>
          <cell r="I1293" t="str">
            <v>4551215413</v>
          </cell>
          <cell r="K1293" t="str">
            <v>119436-2</v>
          </cell>
          <cell r="M1293">
            <v>1</v>
          </cell>
          <cell r="N1293" t="str">
            <v>LMV801</v>
          </cell>
          <cell r="O1293">
            <v>40054</v>
          </cell>
          <cell r="P1293" t="str">
            <v>-</v>
          </cell>
          <cell r="Q1293" t="str">
            <v>FLT</v>
          </cell>
          <cell r="R1293" t="str">
            <v>PA</v>
          </cell>
          <cell r="S1293" t="str">
            <v>N</v>
          </cell>
          <cell r="T1293" t="str">
            <v>N</v>
          </cell>
          <cell r="U1293">
            <v>41646</v>
          </cell>
          <cell r="V1293">
            <v>41647</v>
          </cell>
          <cell r="W1293">
            <v>41747</v>
          </cell>
          <cell r="X1293">
            <v>41747</v>
          </cell>
          <cell r="Y1293">
            <v>41646</v>
          </cell>
          <cell r="Z1293" t="str">
            <v>-</v>
          </cell>
          <cell r="AA1293" t="str">
            <v>-</v>
          </cell>
          <cell r="AB1293">
            <v>41654</v>
          </cell>
          <cell r="AC1293">
            <v>41635</v>
          </cell>
          <cell r="AD1293">
            <v>41649</v>
          </cell>
          <cell r="AE1293">
            <v>41699</v>
          </cell>
          <cell r="AF1293">
            <v>41702</v>
          </cell>
          <cell r="AH1293">
            <v>41717</v>
          </cell>
          <cell r="AI1293" t="str">
            <v>-</v>
          </cell>
          <cell r="AJ1293">
            <v>40</v>
          </cell>
          <cell r="AK1293">
            <v>14.285714285714286</v>
          </cell>
          <cell r="AL1293">
            <v>41646</v>
          </cell>
          <cell r="AM1293" t="str">
            <v>-</v>
          </cell>
          <cell r="AN1293" t="str">
            <v>-</v>
          </cell>
          <cell r="AO1293">
            <v>41669</v>
          </cell>
          <cell r="AP1293">
            <v>41667</v>
          </cell>
          <cell r="AQ1293">
            <v>41682</v>
          </cell>
          <cell r="AR1293">
            <v>41682</v>
          </cell>
          <cell r="AS1293">
            <v>41688</v>
          </cell>
          <cell r="AT1293" t="str">
            <v>Wareham</v>
          </cell>
          <cell r="AU1293" t="str">
            <v>Wareham</v>
          </cell>
          <cell r="AV1293">
            <v>41688</v>
          </cell>
          <cell r="AX1293">
            <v>41691</v>
          </cell>
          <cell r="AY1293">
            <v>41725</v>
          </cell>
          <cell r="AZ1293">
            <v>78</v>
          </cell>
          <cell r="BA1293">
            <v>30</v>
          </cell>
          <cell r="BB1293" t="str">
            <v>On-Time/Early</v>
          </cell>
          <cell r="BC1293" t="str">
            <v>Late</v>
          </cell>
          <cell r="BD1293" t="str">
            <v>FCA</v>
          </cell>
          <cell r="BE1293" t="str">
            <v>Arvada</v>
          </cell>
          <cell r="BF1293" t="str">
            <v>USA</v>
          </cell>
          <cell r="BH1293" t="str">
            <v>DI</v>
          </cell>
          <cell r="BI1293">
            <v>2010</v>
          </cell>
          <cell r="BJ1293">
            <v>41654</v>
          </cell>
          <cell r="BK1293">
            <v>41661</v>
          </cell>
          <cell r="BL1293">
            <v>41661</v>
          </cell>
          <cell r="BM1293">
            <v>41675</v>
          </cell>
          <cell r="BN1293">
            <v>41761</v>
          </cell>
          <cell r="BO1293">
            <v>41768</v>
          </cell>
          <cell r="BP1293" t="str">
            <v>-</v>
          </cell>
          <cell r="BQ1293" t="str">
            <v>-</v>
          </cell>
          <cell r="BR1293" t="str">
            <v>-</v>
          </cell>
          <cell r="BS1293" t="str">
            <v>-</v>
          </cell>
          <cell r="BT1293" t="str">
            <v>-</v>
          </cell>
          <cell r="BU1293" t="str">
            <v>-</v>
          </cell>
          <cell r="BV1293" t="str">
            <v>-</v>
          </cell>
          <cell r="CB1293" t="str">
            <v>X</v>
          </cell>
        </row>
        <row r="1294">
          <cell r="B1294" t="str">
            <v>2394715 (75115537-01-CONV2014)</v>
          </cell>
          <cell r="C1294" t="str">
            <v>Industrial Pump &amp; Equipment Corp</v>
          </cell>
          <cell r="D1294" t="str">
            <v>Wareham</v>
          </cell>
          <cell r="E1294">
            <v>0</v>
          </cell>
          <cell r="G1294" t="str">
            <v>-</v>
          </cell>
          <cell r="H1294" t="str">
            <v>FLT</v>
          </cell>
          <cell r="I1294" t="str">
            <v>5748</v>
          </cell>
          <cell r="K1294" t="str">
            <v>SC11101</v>
          </cell>
          <cell r="M1294">
            <v>1</v>
          </cell>
          <cell r="N1294" t="str">
            <v>CONV</v>
          </cell>
          <cell r="O1294">
            <v>19777.12</v>
          </cell>
          <cell r="P1294" t="str">
            <v>-</v>
          </cell>
          <cell r="Q1294" t="str">
            <v>FLT</v>
          </cell>
          <cell r="R1294" t="str">
            <v>CONV</v>
          </cell>
          <cell r="S1294" t="str">
            <v>N</v>
          </cell>
          <cell r="T1294" t="str">
            <v>Y</v>
          </cell>
          <cell r="U1294">
            <v>41698</v>
          </cell>
          <cell r="V1294">
            <v>41701</v>
          </cell>
          <cell r="W1294">
            <v>41719</v>
          </cell>
          <cell r="X1294">
            <v>41719</v>
          </cell>
          <cell r="Y1294">
            <v>41701</v>
          </cell>
          <cell r="Z1294" t="str">
            <v>-</v>
          </cell>
          <cell r="AA1294" t="str">
            <v>-</v>
          </cell>
          <cell r="AB1294" t="str">
            <v>-</v>
          </cell>
          <cell r="AC1294" t="str">
            <v>-</v>
          </cell>
          <cell r="AD1294" t="str">
            <v>-</v>
          </cell>
          <cell r="AE1294" t="str">
            <v>-</v>
          </cell>
          <cell r="AF1294">
            <v>41703</v>
          </cell>
          <cell r="AH1294">
            <v>41689</v>
          </cell>
          <cell r="AI1294" t="str">
            <v>-</v>
          </cell>
          <cell r="AJ1294">
            <v>3</v>
          </cell>
          <cell r="AK1294">
            <v>2.5714285714285716</v>
          </cell>
          <cell r="AL1294">
            <v>41701</v>
          </cell>
          <cell r="AM1294" t="str">
            <v>-</v>
          </cell>
          <cell r="AN1294" t="str">
            <v>-</v>
          </cell>
          <cell r="AO1294" t="str">
            <v>-</v>
          </cell>
          <cell r="AP1294" t="str">
            <v>-</v>
          </cell>
          <cell r="AQ1294">
            <v>0</v>
          </cell>
          <cell r="AR1294" t="str">
            <v>-</v>
          </cell>
          <cell r="AS1294" t="str">
            <v>-</v>
          </cell>
          <cell r="AT1294" t="str">
            <v>-</v>
          </cell>
          <cell r="AU1294" t="str">
            <v>-</v>
          </cell>
          <cell r="AV1294">
            <v>41705</v>
          </cell>
          <cell r="AX1294">
            <v>41705</v>
          </cell>
          <cell r="AY1294">
            <v>41725</v>
          </cell>
          <cell r="AZ1294">
            <v>24</v>
          </cell>
          <cell r="BA1294">
            <v>5</v>
          </cell>
          <cell r="BB1294" t="str">
            <v>Late</v>
          </cell>
          <cell r="BC1294" t="str">
            <v/>
          </cell>
          <cell r="BD1294" t="str">
            <v>FCA</v>
          </cell>
          <cell r="BE1294" t="str">
            <v>Arvada</v>
          </cell>
          <cell r="BF1294" t="str">
            <v>USA</v>
          </cell>
          <cell r="BH1294" t="str">
            <v>DI</v>
          </cell>
          <cell r="BJ1294" t="str">
            <v>-</v>
          </cell>
          <cell r="BK1294" t="str">
            <v>-</v>
          </cell>
          <cell r="BL1294" t="str">
            <v>-</v>
          </cell>
          <cell r="BM1294" t="str">
            <v>-</v>
          </cell>
          <cell r="BN1294" t="str">
            <v>-</v>
          </cell>
          <cell r="BO1294" t="str">
            <v>-</v>
          </cell>
          <cell r="BP1294" t="str">
            <v>-</v>
          </cell>
          <cell r="BQ1294" t="str">
            <v>-</v>
          </cell>
          <cell r="BR1294" t="str">
            <v>-</v>
          </cell>
          <cell r="BS1294" t="str">
            <v>-</v>
          </cell>
          <cell r="BT1294" t="str">
            <v>-</v>
          </cell>
          <cell r="BU1294" t="str">
            <v>-</v>
          </cell>
          <cell r="BV1294" t="str">
            <v>-</v>
          </cell>
          <cell r="BZ1294" t="str">
            <v>-</v>
          </cell>
          <cell r="CA1294" t="str">
            <v>-</v>
          </cell>
          <cell r="CB1294" t="str">
            <v>X</v>
          </cell>
          <cell r="CC1294" t="str">
            <v>-</v>
          </cell>
        </row>
        <row r="1295">
          <cell r="B1295" t="str">
            <v>2394715 (00003174-01-CONV2014)</v>
          </cell>
          <cell r="C1295" t="str">
            <v>Industrial Pump &amp; Equipment Corp</v>
          </cell>
          <cell r="D1295" t="str">
            <v>Wareham</v>
          </cell>
          <cell r="E1295">
            <v>0</v>
          </cell>
          <cell r="G1295" t="str">
            <v>-</v>
          </cell>
          <cell r="H1295" t="str">
            <v>FLT</v>
          </cell>
          <cell r="I1295" t="str">
            <v>5748</v>
          </cell>
          <cell r="K1295" t="str">
            <v>SC11101</v>
          </cell>
          <cell r="M1295">
            <v>1</v>
          </cell>
          <cell r="N1295" t="str">
            <v>CONV</v>
          </cell>
          <cell r="O1295">
            <v>19777.12</v>
          </cell>
          <cell r="P1295" t="str">
            <v>-</v>
          </cell>
          <cell r="Q1295" t="str">
            <v>FLT</v>
          </cell>
          <cell r="R1295" t="str">
            <v>CONV</v>
          </cell>
          <cell r="S1295" t="str">
            <v>N</v>
          </cell>
          <cell r="T1295" t="str">
            <v>Y</v>
          </cell>
          <cell r="U1295">
            <v>41698</v>
          </cell>
          <cell r="V1295">
            <v>41701</v>
          </cell>
          <cell r="W1295">
            <v>41719</v>
          </cell>
          <cell r="X1295">
            <v>41719</v>
          </cell>
          <cell r="Y1295">
            <v>41701</v>
          </cell>
          <cell r="Z1295" t="str">
            <v>-</v>
          </cell>
          <cell r="AA1295" t="str">
            <v>-</v>
          </cell>
          <cell r="AB1295" t="str">
            <v>-</v>
          </cell>
          <cell r="AC1295" t="str">
            <v>-</v>
          </cell>
          <cell r="AD1295" t="str">
            <v>-</v>
          </cell>
          <cell r="AE1295" t="str">
            <v>-</v>
          </cell>
          <cell r="AF1295">
            <v>41703</v>
          </cell>
          <cell r="AH1295">
            <v>41689</v>
          </cell>
          <cell r="AI1295" t="str">
            <v>-</v>
          </cell>
          <cell r="AJ1295">
            <v>3</v>
          </cell>
          <cell r="AK1295">
            <v>2.5714285714285716</v>
          </cell>
          <cell r="AL1295">
            <v>41701</v>
          </cell>
          <cell r="AM1295" t="str">
            <v>-</v>
          </cell>
          <cell r="AN1295" t="str">
            <v>-</v>
          </cell>
          <cell r="AO1295" t="str">
            <v>-</v>
          </cell>
          <cell r="AP1295" t="str">
            <v>-</v>
          </cell>
          <cell r="AQ1295">
            <v>0</v>
          </cell>
          <cell r="AR1295" t="str">
            <v>-</v>
          </cell>
          <cell r="AS1295" t="str">
            <v>-</v>
          </cell>
          <cell r="AT1295" t="str">
            <v>-</v>
          </cell>
          <cell r="AU1295" t="str">
            <v>-</v>
          </cell>
          <cell r="AV1295">
            <v>41705</v>
          </cell>
          <cell r="AX1295">
            <v>41705</v>
          </cell>
          <cell r="AY1295">
            <v>41725</v>
          </cell>
          <cell r="AZ1295">
            <v>24</v>
          </cell>
          <cell r="BA1295">
            <v>5</v>
          </cell>
          <cell r="BB1295" t="str">
            <v>Late</v>
          </cell>
          <cell r="BC1295" t="str">
            <v/>
          </cell>
          <cell r="BD1295" t="str">
            <v>FCA</v>
          </cell>
          <cell r="BE1295" t="str">
            <v>Arvada</v>
          </cell>
          <cell r="BF1295" t="str">
            <v>USA</v>
          </cell>
          <cell r="BH1295" t="str">
            <v>DI</v>
          </cell>
          <cell r="BJ1295" t="str">
            <v>-</v>
          </cell>
          <cell r="BK1295" t="str">
            <v>-</v>
          </cell>
          <cell r="BL1295" t="str">
            <v>-</v>
          </cell>
          <cell r="BM1295" t="str">
            <v>-</v>
          </cell>
          <cell r="BN1295" t="str">
            <v>-</v>
          </cell>
          <cell r="BO1295" t="str">
            <v>-</v>
          </cell>
          <cell r="BP1295" t="str">
            <v>-</v>
          </cell>
          <cell r="BQ1295" t="str">
            <v>-</v>
          </cell>
          <cell r="BR1295" t="str">
            <v>-</v>
          </cell>
          <cell r="BS1295" t="str">
            <v>-</v>
          </cell>
          <cell r="BT1295" t="str">
            <v>-</v>
          </cell>
          <cell r="BU1295" t="str">
            <v>-</v>
          </cell>
          <cell r="BV1295" t="str">
            <v>-</v>
          </cell>
          <cell r="BZ1295" t="str">
            <v>-</v>
          </cell>
          <cell r="CA1295" t="str">
            <v>-</v>
          </cell>
          <cell r="CB1295" t="str">
            <v>X</v>
          </cell>
          <cell r="CC1295" t="str">
            <v>-</v>
          </cell>
        </row>
        <row r="1296">
          <cell r="B1296" t="str">
            <v>A2379609-01</v>
          </cell>
          <cell r="C1296" t="str">
            <v>Union Carbide Corp</v>
          </cell>
          <cell r="D1296" t="str">
            <v>Wareham</v>
          </cell>
          <cell r="E1296">
            <v>0</v>
          </cell>
          <cell r="F1296" t="str">
            <v>Miller</v>
          </cell>
          <cell r="G1296" t="str">
            <v>-</v>
          </cell>
          <cell r="H1296" t="str">
            <v>FLT</v>
          </cell>
          <cell r="I1296" t="str">
            <v>4501225984</v>
          </cell>
          <cell r="K1296" t="str">
            <v>125340-1</v>
          </cell>
          <cell r="M1296">
            <v>1</v>
          </cell>
          <cell r="N1296" t="str">
            <v>LMV311</v>
          </cell>
          <cell r="O1296">
            <v>57465</v>
          </cell>
          <cell r="P1296" t="str">
            <v>-</v>
          </cell>
          <cell r="Q1296" t="str">
            <v>FLT</v>
          </cell>
          <cell r="R1296" t="str">
            <v>PB</v>
          </cell>
          <cell r="S1296" t="str">
            <v>N</v>
          </cell>
          <cell r="T1296" t="str">
            <v>N</v>
          </cell>
          <cell r="U1296">
            <v>41663</v>
          </cell>
          <cell r="V1296">
            <v>41663</v>
          </cell>
          <cell r="W1296">
            <v>41758</v>
          </cell>
          <cell r="X1296">
            <v>41758</v>
          </cell>
          <cell r="Y1296">
            <v>41663</v>
          </cell>
          <cell r="Z1296" t="str">
            <v>-</v>
          </cell>
          <cell r="AA1296" t="str">
            <v>-</v>
          </cell>
          <cell r="AB1296">
            <v>41670</v>
          </cell>
          <cell r="AC1296">
            <v>41646</v>
          </cell>
          <cell r="AD1296">
            <v>41660</v>
          </cell>
          <cell r="AE1296">
            <v>41702</v>
          </cell>
          <cell r="AF1296">
            <v>41705</v>
          </cell>
          <cell r="AH1296">
            <v>41728</v>
          </cell>
          <cell r="AI1296" t="str">
            <v>-</v>
          </cell>
          <cell r="AJ1296">
            <v>31</v>
          </cell>
          <cell r="AK1296">
            <v>13.571428571428571</v>
          </cell>
          <cell r="AL1296">
            <v>41663</v>
          </cell>
          <cell r="AM1296" t="str">
            <v>-</v>
          </cell>
          <cell r="AN1296" t="str">
            <v>-</v>
          </cell>
          <cell r="AO1296">
            <v>41697</v>
          </cell>
          <cell r="AP1296">
            <v>41663</v>
          </cell>
          <cell r="AR1296">
            <v>41702</v>
          </cell>
          <cell r="AS1296">
            <v>41703</v>
          </cell>
          <cell r="AT1296" t="str">
            <v>Jones</v>
          </cell>
          <cell r="AU1296" t="str">
            <v>-</v>
          </cell>
          <cell r="AV1296">
            <v>41703</v>
          </cell>
          <cell r="AX1296">
            <v>41711</v>
          </cell>
          <cell r="AY1296">
            <v>41743</v>
          </cell>
          <cell r="AZ1296">
            <v>80</v>
          </cell>
          <cell r="BA1296">
            <v>29</v>
          </cell>
          <cell r="BB1296" t="str">
            <v>On-Time/Early</v>
          </cell>
          <cell r="BC1296" t="str">
            <v/>
          </cell>
          <cell r="BD1296" t="str">
            <v>EXW</v>
          </cell>
          <cell r="BE1296" t="str">
            <v>ARVADA</v>
          </cell>
          <cell r="BF1296" t="str">
            <v>USA</v>
          </cell>
          <cell r="BH1296" t="str">
            <v>DK</v>
          </cell>
          <cell r="BI1296">
            <v>2010</v>
          </cell>
          <cell r="BJ1296">
            <v>41670</v>
          </cell>
          <cell r="BK1296">
            <v>41677</v>
          </cell>
          <cell r="BL1296">
            <v>41679</v>
          </cell>
          <cell r="BM1296">
            <v>41691</v>
          </cell>
          <cell r="BN1296">
            <v>41772</v>
          </cell>
          <cell r="BO1296">
            <v>41779</v>
          </cell>
          <cell r="BP1296" t="str">
            <v>-</v>
          </cell>
          <cell r="BQ1296" t="str">
            <v>-</v>
          </cell>
          <cell r="BR1296" t="str">
            <v>-</v>
          </cell>
          <cell r="BS1296" t="str">
            <v>-</v>
          </cell>
          <cell r="BT1296" t="str">
            <v>-</v>
          </cell>
          <cell r="BU1296" t="str">
            <v>-</v>
          </cell>
          <cell r="BV1296" t="str">
            <v>-</v>
          </cell>
          <cell r="CB1296" t="str">
            <v>X</v>
          </cell>
          <cell r="CC1296">
            <v>0</v>
          </cell>
        </row>
        <row r="1297">
          <cell r="B1297" t="str">
            <v>A2312202-03-04</v>
          </cell>
          <cell r="C1297" t="str">
            <v>Shanghai Chilon Ind Equip Co</v>
          </cell>
          <cell r="D1297" t="str">
            <v>Elkins</v>
          </cell>
          <cell r="E1297">
            <v>0</v>
          </cell>
          <cell r="F1297" t="str">
            <v>Rossmiller</v>
          </cell>
          <cell r="H1297" t="str">
            <v>Nancy</v>
          </cell>
          <cell r="I1297" t="str">
            <v>SN-QL-130718</v>
          </cell>
          <cell r="J1297" t="str">
            <v>4000-G-5269/5270</v>
          </cell>
          <cell r="K1297">
            <v>117922</v>
          </cell>
          <cell r="M1297">
            <v>2</v>
          </cell>
          <cell r="N1297" t="str">
            <v>LMV311</v>
          </cell>
          <cell r="O1297">
            <v>469464</v>
          </cell>
          <cell r="P1297" t="str">
            <v>-</v>
          </cell>
          <cell r="Q1297" t="str">
            <v>MCPX</v>
          </cell>
          <cell r="R1297" t="str">
            <v>PD</v>
          </cell>
          <cell r="S1297" t="str">
            <v>N</v>
          </cell>
          <cell r="T1297" t="str">
            <v>N</v>
          </cell>
          <cell r="U1297">
            <v>41481</v>
          </cell>
          <cell r="V1297">
            <v>41486</v>
          </cell>
          <cell r="W1297">
            <v>41745</v>
          </cell>
          <cell r="X1297">
            <v>41775</v>
          </cell>
          <cell r="Y1297">
            <v>41484</v>
          </cell>
          <cell r="Z1297">
            <v>41493</v>
          </cell>
          <cell r="AA1297">
            <v>41493</v>
          </cell>
          <cell r="AB1297">
            <v>41493</v>
          </cell>
          <cell r="AC1297">
            <v>41630</v>
          </cell>
          <cell r="AD1297">
            <v>41645</v>
          </cell>
          <cell r="AE1297">
            <v>41668</v>
          </cell>
          <cell r="AF1297">
            <v>41707</v>
          </cell>
          <cell r="AH1297">
            <v>41745</v>
          </cell>
          <cell r="AI1297" t="str">
            <v>-</v>
          </cell>
          <cell r="AJ1297">
            <v>158</v>
          </cell>
          <cell r="AK1297">
            <v>41.285714285714285</v>
          </cell>
          <cell r="AL1297">
            <v>41484</v>
          </cell>
          <cell r="AM1297">
            <v>41498</v>
          </cell>
          <cell r="AN1297">
            <v>41498</v>
          </cell>
          <cell r="AO1297">
            <v>41513</v>
          </cell>
          <cell r="AP1297">
            <v>41571</v>
          </cell>
          <cell r="AQ1297">
            <v>41600</v>
          </cell>
          <cell r="AR1297">
            <v>41670</v>
          </cell>
          <cell r="AT1297" t="str">
            <v>Parks</v>
          </cell>
          <cell r="AV1297">
            <v>41677</v>
          </cell>
          <cell r="AW1297" t="str">
            <v>-</v>
          </cell>
          <cell r="AX1297">
            <v>41689</v>
          </cell>
          <cell r="AY1297">
            <v>41729</v>
          </cell>
          <cell r="AZ1297">
            <v>243</v>
          </cell>
          <cell r="BA1297">
            <v>138</v>
          </cell>
          <cell r="BB1297" t="str">
            <v>On-Time/Early</v>
          </cell>
          <cell r="BC1297" t="str">
            <v>On-Time/Early</v>
          </cell>
          <cell r="BD1297" t="str">
            <v>FOB</v>
          </cell>
          <cell r="BE1297" t="str">
            <v>Long Beach Port</v>
          </cell>
          <cell r="BF1297" t="str">
            <v>China</v>
          </cell>
          <cell r="BH1297" t="str">
            <v>OD</v>
          </cell>
          <cell r="BJ1297">
            <v>41493</v>
          </cell>
          <cell r="BK1297">
            <v>41500</v>
          </cell>
          <cell r="BL1297">
            <v>41505</v>
          </cell>
          <cell r="BM1297">
            <v>41514</v>
          </cell>
          <cell r="BN1297">
            <v>41789</v>
          </cell>
          <cell r="BO1297">
            <v>41796</v>
          </cell>
          <cell r="BP1297">
            <v>41499</v>
          </cell>
          <cell r="BQ1297">
            <v>41512</v>
          </cell>
          <cell r="BR1297">
            <v>41562</v>
          </cell>
          <cell r="BS1297">
            <v>41591</v>
          </cell>
          <cell r="BT1297">
            <v>41591</v>
          </cell>
          <cell r="BU1297">
            <v>7</v>
          </cell>
          <cell r="BV1297">
            <v>0</v>
          </cell>
          <cell r="BZ1297">
            <v>0</v>
          </cell>
          <cell r="CA1297">
            <v>0</v>
          </cell>
          <cell r="CB1297">
            <v>0</v>
          </cell>
          <cell r="CC1297">
            <v>0.8</v>
          </cell>
          <cell r="CD1297" t="str">
            <v>With PM for review and additional docs needed for package</v>
          </cell>
        </row>
        <row r="1298">
          <cell r="B1298" t="str">
            <v>A2312202-01-02</v>
          </cell>
          <cell r="C1298" t="str">
            <v>Shanghai Chilon Ind Equip Co</v>
          </cell>
          <cell r="D1298" t="str">
            <v>Elkins</v>
          </cell>
          <cell r="E1298">
            <v>0</v>
          </cell>
          <cell r="F1298" t="str">
            <v>Rossmiller</v>
          </cell>
          <cell r="H1298" t="str">
            <v>Nancy</v>
          </cell>
          <cell r="I1298" t="str">
            <v>SN-QL-130718</v>
          </cell>
          <cell r="J1298" t="str">
            <v>4000-G-2102/2103</v>
          </cell>
          <cell r="K1298">
            <v>117922</v>
          </cell>
          <cell r="M1298">
            <v>2</v>
          </cell>
          <cell r="N1298" t="str">
            <v>LMV313</v>
          </cell>
          <cell r="O1298">
            <v>530536</v>
          </cell>
          <cell r="P1298" t="str">
            <v>-</v>
          </cell>
          <cell r="Q1298" t="str">
            <v>MCPX</v>
          </cell>
          <cell r="R1298" t="str">
            <v>PD</v>
          </cell>
          <cell r="S1298" t="str">
            <v>N</v>
          </cell>
          <cell r="T1298" t="str">
            <v>N</v>
          </cell>
          <cell r="U1298">
            <v>41481</v>
          </cell>
          <cell r="V1298">
            <v>41486</v>
          </cell>
          <cell r="W1298">
            <v>41745</v>
          </cell>
          <cell r="X1298">
            <v>41775</v>
          </cell>
          <cell r="Y1298">
            <v>41484</v>
          </cell>
          <cell r="Z1298">
            <v>41493</v>
          </cell>
          <cell r="AA1298">
            <v>41493</v>
          </cell>
          <cell r="AB1298">
            <v>41493</v>
          </cell>
          <cell r="AC1298">
            <v>41630</v>
          </cell>
          <cell r="AD1298">
            <v>41645</v>
          </cell>
          <cell r="AE1298">
            <v>41668</v>
          </cell>
          <cell r="AF1298">
            <v>41707</v>
          </cell>
          <cell r="AH1298">
            <v>41745</v>
          </cell>
          <cell r="AI1298" t="str">
            <v>-</v>
          </cell>
          <cell r="AJ1298">
            <v>158</v>
          </cell>
          <cell r="AK1298">
            <v>41.285714285714285</v>
          </cell>
          <cell r="AL1298">
            <v>41484</v>
          </cell>
          <cell r="AM1298">
            <v>41498</v>
          </cell>
          <cell r="AN1298">
            <v>41498</v>
          </cell>
          <cell r="AO1298">
            <v>41513</v>
          </cell>
          <cell r="AP1298">
            <v>41571</v>
          </cell>
          <cell r="AQ1298">
            <v>41600</v>
          </cell>
          <cell r="AR1298">
            <v>41670</v>
          </cell>
          <cell r="AT1298" t="str">
            <v>Parks</v>
          </cell>
          <cell r="AV1298">
            <v>41677</v>
          </cell>
          <cell r="AW1298" t="str">
            <v>-</v>
          </cell>
          <cell r="AX1298">
            <v>41689</v>
          </cell>
          <cell r="AY1298">
            <v>41758</v>
          </cell>
          <cell r="AZ1298">
            <v>272</v>
          </cell>
          <cell r="BA1298">
            <v>138</v>
          </cell>
          <cell r="BB1298" t="str">
            <v>On-Time/Early</v>
          </cell>
          <cell r="BC1298" t="str">
            <v>On-Time/Early</v>
          </cell>
          <cell r="BD1298" t="str">
            <v>FOB</v>
          </cell>
          <cell r="BE1298" t="str">
            <v>Long Beach Port</v>
          </cell>
          <cell r="BF1298" t="str">
            <v>China</v>
          </cell>
          <cell r="BH1298" t="str">
            <v>OD</v>
          </cell>
          <cell r="BJ1298">
            <v>41493</v>
          </cell>
          <cell r="BK1298">
            <v>41500</v>
          </cell>
          <cell r="BL1298">
            <v>41505</v>
          </cell>
          <cell r="BM1298">
            <v>41514</v>
          </cell>
          <cell r="BN1298">
            <v>41789</v>
          </cell>
          <cell r="BO1298">
            <v>41796</v>
          </cell>
          <cell r="BP1298">
            <v>41499</v>
          </cell>
          <cell r="BQ1298">
            <v>41512</v>
          </cell>
          <cell r="BR1298">
            <v>41562</v>
          </cell>
          <cell r="BS1298">
            <v>41591</v>
          </cell>
          <cell r="BT1298">
            <v>41591</v>
          </cell>
          <cell r="BU1298">
            <v>7</v>
          </cell>
          <cell r="BV1298">
            <v>0</v>
          </cell>
          <cell r="BZ1298">
            <v>0</v>
          </cell>
          <cell r="CA1298">
            <v>0</v>
          </cell>
          <cell r="CB1298">
            <v>0</v>
          </cell>
          <cell r="CC1298">
            <v>0.8</v>
          </cell>
          <cell r="CD1298" t="str">
            <v>With PM for review and additional docs needed for package</v>
          </cell>
        </row>
        <row r="1299">
          <cell r="B1299" t="str">
            <v>A2378221-01-02</v>
          </cell>
          <cell r="C1299" t="str">
            <v>Eastman Chemical Company</v>
          </cell>
          <cell r="D1299" t="str">
            <v>Kennedy</v>
          </cell>
          <cell r="E1299">
            <v>0</v>
          </cell>
          <cell r="F1299" t="str">
            <v>Miller</v>
          </cell>
          <cell r="G1299" t="str">
            <v>-</v>
          </cell>
          <cell r="H1299" t="str">
            <v>Kursten</v>
          </cell>
          <cell r="I1299" t="str">
            <v>42244035</v>
          </cell>
          <cell r="J1299" t="str">
            <v>27P-171 &amp; 27P-178</v>
          </cell>
          <cell r="K1299" t="str">
            <v>SQ#118944 (field quote)</v>
          </cell>
          <cell r="M1299">
            <v>2</v>
          </cell>
          <cell r="N1299" t="str">
            <v>LMV806</v>
          </cell>
          <cell r="O1299">
            <v>49794</v>
          </cell>
          <cell r="P1299" t="str">
            <v>-</v>
          </cell>
          <cell r="Q1299" t="str">
            <v>FLT</v>
          </cell>
          <cell r="R1299" t="str">
            <v>PB</v>
          </cell>
          <cell r="S1299" t="str">
            <v>N</v>
          </cell>
          <cell r="T1299" t="str">
            <v>N</v>
          </cell>
          <cell r="U1299">
            <v>41661</v>
          </cell>
          <cell r="V1299">
            <v>41661</v>
          </cell>
          <cell r="W1299">
            <v>41759</v>
          </cell>
          <cell r="X1299">
            <v>41759</v>
          </cell>
          <cell r="Y1299">
            <v>41661</v>
          </cell>
          <cell r="Z1299">
            <v>41668</v>
          </cell>
          <cell r="AA1299" t="str">
            <v>-</v>
          </cell>
          <cell r="AB1299">
            <v>41668</v>
          </cell>
          <cell r="AC1299">
            <v>41647</v>
          </cell>
          <cell r="AD1299">
            <v>41661</v>
          </cell>
          <cell r="AE1299">
            <v>41705</v>
          </cell>
          <cell r="AF1299">
            <v>41708</v>
          </cell>
          <cell r="AH1299">
            <v>41729</v>
          </cell>
          <cell r="AI1299" t="str">
            <v>-</v>
          </cell>
          <cell r="AJ1299">
            <v>34</v>
          </cell>
          <cell r="AK1299">
            <v>14</v>
          </cell>
          <cell r="AL1299">
            <v>41661</v>
          </cell>
          <cell r="AM1299">
            <v>41669</v>
          </cell>
          <cell r="AN1299" t="str">
            <v>-</v>
          </cell>
          <cell r="AO1299">
            <v>41696</v>
          </cell>
          <cell r="AP1299">
            <v>41695</v>
          </cell>
          <cell r="AR1299">
            <v>41702</v>
          </cell>
          <cell r="AS1299">
            <v>41705</v>
          </cell>
          <cell r="AT1299" t="str">
            <v>Jones</v>
          </cell>
          <cell r="AU1299" t="str">
            <v>Jones</v>
          </cell>
          <cell r="AV1299">
            <v>41705</v>
          </cell>
          <cell r="AX1299">
            <v>41711</v>
          </cell>
          <cell r="AY1299">
            <v>41759</v>
          </cell>
          <cell r="AZ1299">
            <v>98</v>
          </cell>
          <cell r="BA1299">
            <v>33</v>
          </cell>
          <cell r="BB1299" t="str">
            <v>On-Time/Early</v>
          </cell>
          <cell r="BC1299" t="str">
            <v/>
          </cell>
          <cell r="BD1299" t="str">
            <v>FCA</v>
          </cell>
          <cell r="BE1299" t="str">
            <v>ARVADA</v>
          </cell>
          <cell r="BF1299" t="str">
            <v>USA</v>
          </cell>
          <cell r="BH1299" t="str">
            <v>DK</v>
          </cell>
          <cell r="BI1299">
            <v>2010</v>
          </cell>
          <cell r="BJ1299">
            <v>41668</v>
          </cell>
          <cell r="BK1299">
            <v>41675</v>
          </cell>
          <cell r="BL1299">
            <v>41677</v>
          </cell>
          <cell r="BM1299">
            <v>41689</v>
          </cell>
          <cell r="BN1299">
            <v>41773</v>
          </cell>
          <cell r="BO1299">
            <v>41780</v>
          </cell>
          <cell r="BP1299" t="str">
            <v>-</v>
          </cell>
          <cell r="BQ1299" t="str">
            <v>-</v>
          </cell>
          <cell r="BR1299" t="str">
            <v>-</v>
          </cell>
          <cell r="BS1299" t="str">
            <v>-</v>
          </cell>
          <cell r="BT1299" t="str">
            <v>-</v>
          </cell>
          <cell r="BU1299" t="str">
            <v>-</v>
          </cell>
          <cell r="BV1299" t="str">
            <v>-</v>
          </cell>
          <cell r="CB1299" t="str">
            <v>X</v>
          </cell>
          <cell r="CC1299">
            <v>0</v>
          </cell>
        </row>
        <row r="1300">
          <cell r="B1300" t="str">
            <v>A2375758-01</v>
          </cell>
          <cell r="C1300" t="str">
            <v>CITGO/ PDV Midwest Refining</v>
          </cell>
          <cell r="D1300" t="str">
            <v>Wareham</v>
          </cell>
          <cell r="E1300">
            <v>0</v>
          </cell>
          <cell r="F1300" t="str">
            <v>Reichert</v>
          </cell>
          <cell r="G1300" t="str">
            <v>-</v>
          </cell>
          <cell r="H1300" t="str">
            <v>Madeleine</v>
          </cell>
          <cell r="I1300" t="str">
            <v>4506562608</v>
          </cell>
          <cell r="J1300" t="str">
            <v>212G-415B</v>
          </cell>
          <cell r="K1300">
            <v>125031</v>
          </cell>
          <cell r="M1300">
            <v>1</v>
          </cell>
          <cell r="N1300" t="str">
            <v>LMV801</v>
          </cell>
          <cell r="O1300">
            <v>21983</v>
          </cell>
          <cell r="P1300" t="str">
            <v>-</v>
          </cell>
          <cell r="Q1300" t="str">
            <v>FLT</v>
          </cell>
          <cell r="R1300" t="str">
            <v>PA</v>
          </cell>
          <cell r="S1300" t="str">
            <v>N</v>
          </cell>
          <cell r="T1300" t="str">
            <v>N</v>
          </cell>
          <cell r="U1300">
            <v>41654</v>
          </cell>
          <cell r="V1300">
            <v>41655</v>
          </cell>
          <cell r="W1300">
            <v>41752</v>
          </cell>
          <cell r="X1300">
            <v>41752</v>
          </cell>
          <cell r="Y1300">
            <v>41653</v>
          </cell>
          <cell r="Z1300">
            <v>41662</v>
          </cell>
          <cell r="AA1300" t="str">
            <v>-</v>
          </cell>
          <cell r="AB1300">
            <v>41662</v>
          </cell>
          <cell r="AC1300">
            <v>41640</v>
          </cell>
          <cell r="AD1300">
            <v>41654</v>
          </cell>
          <cell r="AE1300">
            <v>41705</v>
          </cell>
          <cell r="AF1300">
            <v>41708</v>
          </cell>
          <cell r="AH1300">
            <v>41722</v>
          </cell>
          <cell r="AI1300" t="str">
            <v>-</v>
          </cell>
          <cell r="AJ1300">
            <v>38</v>
          </cell>
          <cell r="AK1300">
            <v>13.857142857142858</v>
          </cell>
          <cell r="AL1300">
            <v>41654</v>
          </cell>
          <cell r="AM1300">
            <v>41666</v>
          </cell>
          <cell r="AN1300" t="str">
            <v>-</v>
          </cell>
          <cell r="AO1300">
            <v>41694</v>
          </cell>
          <cell r="AQ1300">
            <v>41697</v>
          </cell>
          <cell r="AR1300">
            <v>41701</v>
          </cell>
          <cell r="AS1300">
            <v>41702</v>
          </cell>
          <cell r="AT1300" t="str">
            <v>Jones</v>
          </cell>
          <cell r="AU1300" t="str">
            <v>Jones</v>
          </cell>
          <cell r="AV1300">
            <v>41702</v>
          </cell>
          <cell r="AX1300">
            <v>41704</v>
          </cell>
          <cell r="AY1300">
            <v>41737</v>
          </cell>
          <cell r="AZ1300">
            <v>82</v>
          </cell>
          <cell r="BA1300">
            <v>34</v>
          </cell>
          <cell r="BB1300" t="str">
            <v>On-Time/Early</v>
          </cell>
          <cell r="BC1300" t="str">
            <v>Late</v>
          </cell>
          <cell r="BD1300" t="str">
            <v>FCA</v>
          </cell>
          <cell r="BE1300" t="str">
            <v>ARVADA</v>
          </cell>
          <cell r="BF1300" t="str">
            <v>USA</v>
          </cell>
          <cell r="BH1300" t="str">
            <v>DI</v>
          </cell>
          <cell r="BI1300">
            <v>2010</v>
          </cell>
          <cell r="BJ1300">
            <v>41662</v>
          </cell>
          <cell r="BK1300">
            <v>41669</v>
          </cell>
          <cell r="BL1300">
            <v>41669</v>
          </cell>
          <cell r="BM1300">
            <v>41683</v>
          </cell>
          <cell r="BN1300">
            <v>41766</v>
          </cell>
          <cell r="BO1300">
            <v>41773</v>
          </cell>
          <cell r="BP1300" t="str">
            <v>-</v>
          </cell>
          <cell r="BQ1300" t="str">
            <v>-</v>
          </cell>
          <cell r="BR1300" t="str">
            <v>-</v>
          </cell>
          <cell r="BS1300" t="str">
            <v>-</v>
          </cell>
          <cell r="BT1300" t="str">
            <v>-</v>
          </cell>
          <cell r="BU1300" t="str">
            <v>-</v>
          </cell>
          <cell r="BV1300" t="str">
            <v>-</v>
          </cell>
          <cell r="CB1300" t="str">
            <v>X</v>
          </cell>
          <cell r="CC1300">
            <v>0</v>
          </cell>
        </row>
        <row r="1301">
          <cell r="B1301" t="str">
            <v>C2392198-01</v>
          </cell>
          <cell r="C1301" t="str">
            <v>UOP RUSSELL</v>
          </cell>
          <cell r="D1301" t="str">
            <v>Boening</v>
          </cell>
          <cell r="E1301">
            <v>0</v>
          </cell>
          <cell r="F1301" t="str">
            <v>Miller</v>
          </cell>
          <cell r="G1301" t="str">
            <v>-</v>
          </cell>
          <cell r="H1301" t="str">
            <v>FLT</v>
          </cell>
          <cell r="I1301" t="str">
            <v>348-12</v>
          </cell>
          <cell r="J1301" t="str">
            <v>C-141</v>
          </cell>
          <cell r="K1301" t="str">
            <v>SC14056/SD1406J</v>
          </cell>
          <cell r="M1301">
            <v>1</v>
          </cell>
          <cell r="N1301" t="str">
            <v>LMC311P</v>
          </cell>
          <cell r="O1301">
            <v>132777</v>
          </cell>
          <cell r="P1301" t="str">
            <v>-</v>
          </cell>
          <cell r="Q1301" t="str">
            <v>FLT</v>
          </cell>
          <cell r="R1301" t="str">
            <v>CA</v>
          </cell>
          <cell r="S1301" t="str">
            <v>N</v>
          </cell>
          <cell r="T1301" t="str">
            <v>N</v>
          </cell>
          <cell r="U1301">
            <v>41694</v>
          </cell>
          <cell r="V1301">
            <v>41695</v>
          </cell>
          <cell r="W1301">
            <v>41768</v>
          </cell>
          <cell r="X1301">
            <v>41768</v>
          </cell>
          <cell r="Y1301">
            <v>41695</v>
          </cell>
          <cell r="Z1301">
            <v>41702</v>
          </cell>
          <cell r="AA1301" t="str">
            <v>-</v>
          </cell>
          <cell r="AB1301">
            <v>41709</v>
          </cell>
          <cell r="AC1301">
            <v>41656</v>
          </cell>
          <cell r="AD1301">
            <v>41670</v>
          </cell>
          <cell r="AE1301">
            <v>41704</v>
          </cell>
          <cell r="AF1301">
            <v>41708</v>
          </cell>
          <cell r="AH1301">
            <v>41738</v>
          </cell>
          <cell r="AI1301" t="str">
            <v>-</v>
          </cell>
          <cell r="AJ1301">
            <v>10</v>
          </cell>
          <cell r="AK1301">
            <v>10.428571428571429</v>
          </cell>
          <cell r="AL1301">
            <v>41695</v>
          </cell>
          <cell r="AN1301" t="str">
            <v>-</v>
          </cell>
          <cell r="AV1301">
            <v>41705</v>
          </cell>
          <cell r="AX1301">
            <v>41711</v>
          </cell>
          <cell r="AY1301">
            <v>41744</v>
          </cell>
          <cell r="AZ1301">
            <v>49</v>
          </cell>
          <cell r="BA1301">
            <v>9</v>
          </cell>
          <cell r="BB1301" t="str">
            <v>On-Time/Early</v>
          </cell>
          <cell r="BC1301" t="str">
            <v/>
          </cell>
          <cell r="BD1301" t="str">
            <v>EXW</v>
          </cell>
          <cell r="BE1301" t="str">
            <v>ARVADA</v>
          </cell>
          <cell r="BH1301" t="str">
            <v>DI</v>
          </cell>
          <cell r="BJ1301" t="str">
            <v>-</v>
          </cell>
          <cell r="BK1301" t="str">
            <v>-</v>
          </cell>
          <cell r="BL1301" t="str">
            <v>-</v>
          </cell>
          <cell r="BM1301" t="str">
            <v>-</v>
          </cell>
          <cell r="BN1301" t="str">
            <v>-</v>
          </cell>
          <cell r="BO1301" t="str">
            <v>-</v>
          </cell>
          <cell r="BP1301" t="str">
            <v>-</v>
          </cell>
          <cell r="BQ1301" t="str">
            <v>-</v>
          </cell>
          <cell r="BR1301" t="str">
            <v>-</v>
          </cell>
          <cell r="BS1301" t="str">
            <v>-</v>
          </cell>
          <cell r="BT1301" t="str">
            <v>-</v>
          </cell>
          <cell r="BU1301" t="str">
            <v>-</v>
          </cell>
          <cell r="BV1301" t="str">
            <v>-</v>
          </cell>
          <cell r="BZ1301" t="str">
            <v>-</v>
          </cell>
          <cell r="CA1301" t="str">
            <v>-</v>
          </cell>
          <cell r="CB1301" t="str">
            <v>X</v>
          </cell>
          <cell r="CC1301" t="str">
            <v>-</v>
          </cell>
        </row>
        <row r="1302">
          <cell r="B1302" t="str">
            <v>A2355656-01</v>
          </cell>
          <cell r="C1302" t="str">
            <v>CB&amp;I/ Sunoco Logistics</v>
          </cell>
          <cell r="D1302" t="str">
            <v>Setelin</v>
          </cell>
          <cell r="E1302">
            <v>0</v>
          </cell>
          <cell r="F1302" t="str">
            <v>Reichert</v>
          </cell>
          <cell r="H1302" t="str">
            <v>Shara</v>
          </cell>
          <cell r="I1302" t="str">
            <v>40182927-PO-0110-2B</v>
          </cell>
          <cell r="J1302" t="str">
            <v>20-P-301</v>
          </cell>
          <cell r="K1302" t="str">
            <v>121586 Field Quote</v>
          </cell>
          <cell r="M1302">
            <v>1</v>
          </cell>
          <cell r="N1302" t="str">
            <v>LMV322</v>
          </cell>
          <cell r="O1302">
            <v>79239</v>
          </cell>
          <cell r="P1302" t="str">
            <v>PP</v>
          </cell>
          <cell r="Q1302" t="str">
            <v>MCPX</v>
          </cell>
          <cell r="R1302" t="str">
            <v>PC</v>
          </cell>
          <cell r="S1302" t="str">
            <v>N</v>
          </cell>
          <cell r="T1302" t="str">
            <v>N</v>
          </cell>
          <cell r="U1302">
            <v>41590</v>
          </cell>
          <cell r="V1302">
            <v>41592</v>
          </cell>
          <cell r="W1302">
            <v>41753</v>
          </cell>
          <cell r="X1302">
            <v>41768</v>
          </cell>
          <cell r="Y1302">
            <v>41591</v>
          </cell>
          <cell r="Z1302">
            <v>41599</v>
          </cell>
          <cell r="AA1302">
            <v>41599</v>
          </cell>
          <cell r="AB1302">
            <v>41599</v>
          </cell>
          <cell r="AC1302">
            <v>41656</v>
          </cell>
          <cell r="AD1302">
            <v>41670</v>
          </cell>
          <cell r="AE1302">
            <v>41706</v>
          </cell>
          <cell r="AF1302">
            <v>41709</v>
          </cell>
          <cell r="AH1302">
            <v>41738</v>
          </cell>
          <cell r="AI1302" t="str">
            <v>-</v>
          </cell>
          <cell r="AJ1302">
            <v>84</v>
          </cell>
          <cell r="AK1302">
            <v>25.142857142857142</v>
          </cell>
          <cell r="AL1302">
            <v>41591</v>
          </cell>
          <cell r="AM1302">
            <v>41647</v>
          </cell>
          <cell r="AN1302">
            <v>41647</v>
          </cell>
          <cell r="AO1302">
            <v>41647</v>
          </cell>
          <cell r="AP1302">
            <v>41697</v>
          </cell>
          <cell r="AQ1302">
            <v>41697</v>
          </cell>
          <cell r="AR1302">
            <v>41697</v>
          </cell>
          <cell r="AS1302">
            <v>41703</v>
          </cell>
          <cell r="AT1302" t="str">
            <v>Tippet</v>
          </cell>
          <cell r="AU1302" t="str">
            <v>Boles</v>
          </cell>
          <cell r="AV1302">
            <v>41703</v>
          </cell>
          <cell r="AX1302">
            <v>41708</v>
          </cell>
          <cell r="AY1302">
            <v>41781</v>
          </cell>
          <cell r="AZ1302">
            <v>189</v>
          </cell>
          <cell r="BA1302">
            <v>80</v>
          </cell>
          <cell r="BB1302" t="str">
            <v>On-Time/Early</v>
          </cell>
          <cell r="BC1302" t="str">
            <v>Late</v>
          </cell>
          <cell r="BD1302" t="str">
            <v>FCA</v>
          </cell>
          <cell r="BE1302" t="str">
            <v>Arvada</v>
          </cell>
          <cell r="BF1302" t="str">
            <v>USA</v>
          </cell>
          <cell r="BH1302" t="str">
            <v>DK</v>
          </cell>
          <cell r="BI1302">
            <v>2010</v>
          </cell>
          <cell r="BJ1302">
            <v>41599</v>
          </cell>
          <cell r="BK1302">
            <v>41606</v>
          </cell>
          <cell r="BL1302">
            <v>41615</v>
          </cell>
          <cell r="BM1302">
            <v>41620</v>
          </cell>
          <cell r="BN1302">
            <v>41782</v>
          </cell>
          <cell r="BO1302">
            <v>41789</v>
          </cell>
          <cell r="BP1302" t="str">
            <v>X</v>
          </cell>
          <cell r="BQ1302">
            <v>41668</v>
          </cell>
          <cell r="BR1302">
            <v>181</v>
          </cell>
          <cell r="BS1302">
            <v>176</v>
          </cell>
          <cell r="BT1302">
            <v>0</v>
          </cell>
          <cell r="BU1302">
            <v>14</v>
          </cell>
          <cell r="BV1302">
            <v>7</v>
          </cell>
          <cell r="CC1302">
            <v>0.9</v>
          </cell>
          <cell r="CD1302" t="str">
            <v>FD almost approved</v>
          </cell>
        </row>
        <row r="1303">
          <cell r="B1303" t="str">
            <v>2398414 (93414405-CONV2014)</v>
          </cell>
          <cell r="C1303" t="str">
            <v>Tesoro Refining and Marketing Co</v>
          </cell>
          <cell r="D1303" t="str">
            <v>Wareham</v>
          </cell>
          <cell r="E1303">
            <v>0</v>
          </cell>
          <cell r="F1303" t="str">
            <v>-</v>
          </cell>
          <cell r="G1303" t="str">
            <v>-</v>
          </cell>
          <cell r="H1303" t="str">
            <v>FLT</v>
          </cell>
          <cell r="I1303" t="str">
            <v>L210464</v>
          </cell>
          <cell r="J1303" t="str">
            <v>RW-2661.295.02</v>
          </cell>
          <cell r="K1303" t="str">
            <v>SQ#125368-CV</v>
          </cell>
          <cell r="M1303">
            <v>1</v>
          </cell>
          <cell r="N1303" t="str">
            <v>CONV PARTS</v>
          </cell>
          <cell r="O1303">
            <v>5512</v>
          </cell>
          <cell r="P1303" t="str">
            <v>-</v>
          </cell>
          <cell r="Q1303" t="str">
            <v>FLT</v>
          </cell>
          <cell r="R1303" t="str">
            <v>CONV PARTS</v>
          </cell>
          <cell r="S1303" t="str">
            <v>N</v>
          </cell>
          <cell r="T1303" t="str">
            <v>N</v>
          </cell>
          <cell r="U1303">
            <v>41705</v>
          </cell>
          <cell r="V1303">
            <v>41709</v>
          </cell>
          <cell r="W1303">
            <v>41722</v>
          </cell>
          <cell r="X1303">
            <v>41722</v>
          </cell>
          <cell r="Y1303">
            <v>41705</v>
          </cell>
          <cell r="Z1303" t="str">
            <v>-</v>
          </cell>
          <cell r="AA1303" t="str">
            <v>-</v>
          </cell>
          <cell r="AB1303" t="str">
            <v>-</v>
          </cell>
          <cell r="AC1303" t="str">
            <v>-</v>
          </cell>
          <cell r="AD1303" t="str">
            <v>-</v>
          </cell>
          <cell r="AE1303" t="str">
            <v>-</v>
          </cell>
          <cell r="AF1303">
            <v>41710</v>
          </cell>
          <cell r="AH1303">
            <v>41692</v>
          </cell>
          <cell r="AI1303" t="str">
            <v>-</v>
          </cell>
          <cell r="AJ1303">
            <v>2</v>
          </cell>
          <cell r="AK1303">
            <v>1.8571428571428572</v>
          </cell>
          <cell r="AL1303">
            <v>0</v>
          </cell>
          <cell r="AN1303">
            <v>0</v>
          </cell>
          <cell r="AV1303">
            <v>41710</v>
          </cell>
          <cell r="AX1303">
            <v>41710</v>
          </cell>
          <cell r="AY1303">
            <v>41731</v>
          </cell>
          <cell r="AZ1303">
            <v>22</v>
          </cell>
          <cell r="BA1303">
            <v>2</v>
          </cell>
          <cell r="BB1303" t="str">
            <v>On-Time/Early</v>
          </cell>
          <cell r="BC1303" t="str">
            <v/>
          </cell>
          <cell r="BD1303" t="str">
            <v>FCA</v>
          </cell>
          <cell r="BE1303" t="str">
            <v>Arvada</v>
          </cell>
          <cell r="BF1303" t="str">
            <v>USA</v>
          </cell>
          <cell r="BH1303" t="str">
            <v>DI</v>
          </cell>
          <cell r="BJ1303" t="str">
            <v>-</v>
          </cell>
          <cell r="BK1303" t="str">
            <v>-</v>
          </cell>
          <cell r="BL1303" t="str">
            <v>-</v>
          </cell>
          <cell r="BM1303" t="str">
            <v>-</v>
          </cell>
          <cell r="BN1303" t="str">
            <v>-</v>
          </cell>
          <cell r="BO1303" t="str">
            <v>-</v>
          </cell>
          <cell r="BP1303" t="str">
            <v>-</v>
          </cell>
          <cell r="BQ1303" t="str">
            <v>-</v>
          </cell>
          <cell r="BR1303" t="str">
            <v>-</v>
          </cell>
          <cell r="BS1303" t="str">
            <v>-</v>
          </cell>
          <cell r="BT1303" t="str">
            <v>-</v>
          </cell>
          <cell r="BU1303" t="str">
            <v>-</v>
          </cell>
          <cell r="BV1303" t="str">
            <v>-</v>
          </cell>
          <cell r="BZ1303" t="str">
            <v>-</v>
          </cell>
          <cell r="CA1303" t="str">
            <v>-</v>
          </cell>
          <cell r="CB1303" t="str">
            <v>X</v>
          </cell>
          <cell r="CC1303" t="str">
            <v>-</v>
          </cell>
        </row>
        <row r="1304">
          <cell r="B1304" t="str">
            <v>A2384162-01</v>
          </cell>
          <cell r="C1304" t="str">
            <v>Tesoro Refining and Marketing Co</v>
          </cell>
          <cell r="D1304" t="str">
            <v>Boening</v>
          </cell>
          <cell r="E1304">
            <v>0</v>
          </cell>
          <cell r="F1304" t="str">
            <v>Miller</v>
          </cell>
          <cell r="H1304" t="str">
            <v>FLT</v>
          </cell>
          <cell r="I1304" t="str">
            <v>20640-40-390.0-067</v>
          </cell>
          <cell r="J1304" t="str">
            <v>J-331 B</v>
          </cell>
          <cell r="K1304">
            <v>122614</v>
          </cell>
          <cell r="M1304">
            <v>1</v>
          </cell>
          <cell r="N1304" t="str">
            <v>LMV322</v>
          </cell>
          <cell r="O1304">
            <v>92957</v>
          </cell>
          <cell r="P1304" t="str">
            <v>-</v>
          </cell>
          <cell r="Q1304" t="str">
            <v>STD</v>
          </cell>
          <cell r="R1304" t="str">
            <v>PD</v>
          </cell>
          <cell r="S1304" t="str">
            <v>N</v>
          </cell>
          <cell r="T1304" t="str">
            <v>N</v>
          </cell>
          <cell r="U1304">
            <v>41674</v>
          </cell>
          <cell r="V1304">
            <v>41675</v>
          </cell>
          <cell r="W1304">
            <v>41781</v>
          </cell>
          <cell r="X1304">
            <v>41781</v>
          </cell>
          <cell r="Y1304">
            <v>41674</v>
          </cell>
          <cell r="Z1304">
            <v>41682</v>
          </cell>
          <cell r="AA1304" t="str">
            <v>-</v>
          </cell>
          <cell r="AB1304">
            <v>41682</v>
          </cell>
          <cell r="AC1304">
            <v>41669</v>
          </cell>
          <cell r="AD1304">
            <v>41683</v>
          </cell>
          <cell r="AE1304">
            <v>41711</v>
          </cell>
          <cell r="AF1304">
            <v>41715</v>
          </cell>
          <cell r="AH1304">
            <v>41751</v>
          </cell>
          <cell r="AI1304" t="str">
            <v>-</v>
          </cell>
          <cell r="AJ1304">
            <v>29</v>
          </cell>
          <cell r="AK1304">
            <v>15.142857142857142</v>
          </cell>
          <cell r="AL1304">
            <v>41674</v>
          </cell>
          <cell r="AN1304" t="str">
            <v>-</v>
          </cell>
          <cell r="AV1304">
            <v>41718</v>
          </cell>
          <cell r="AX1304">
            <v>41726</v>
          </cell>
          <cell r="AY1304">
            <v>41794</v>
          </cell>
          <cell r="AZ1304">
            <v>119</v>
          </cell>
          <cell r="BA1304">
            <v>32</v>
          </cell>
          <cell r="BB1304" t="str">
            <v>Late</v>
          </cell>
          <cell r="BC1304" t="str">
            <v/>
          </cell>
          <cell r="BD1304" t="str">
            <v>FCA</v>
          </cell>
          <cell r="BE1304" t="str">
            <v>ARVADA</v>
          </cell>
          <cell r="BF1304" t="str">
            <v>USA</v>
          </cell>
          <cell r="BH1304" t="str">
            <v>DI</v>
          </cell>
          <cell r="BJ1304">
            <v>41682</v>
          </cell>
          <cell r="BK1304">
            <v>41689</v>
          </cell>
          <cell r="BL1304">
            <v>41694</v>
          </cell>
          <cell r="BM1304">
            <v>41703</v>
          </cell>
          <cell r="BN1304">
            <v>41795</v>
          </cell>
          <cell r="BO1304">
            <v>41802</v>
          </cell>
          <cell r="BP1304" t="str">
            <v>-</v>
          </cell>
          <cell r="BQ1304" t="str">
            <v>-</v>
          </cell>
          <cell r="BR1304" t="str">
            <v>-</v>
          </cell>
          <cell r="BS1304" t="str">
            <v>-</v>
          </cell>
          <cell r="BT1304" t="str">
            <v>-</v>
          </cell>
          <cell r="BU1304" t="str">
            <v>-</v>
          </cell>
          <cell r="BV1304" t="str">
            <v>-</v>
          </cell>
          <cell r="CB1304" t="str">
            <v>X</v>
          </cell>
          <cell r="CC1304">
            <v>0</v>
          </cell>
        </row>
        <row r="1305">
          <cell r="B1305" t="str">
            <v>2369236-01 (88420304_964212032-CONV2014)</v>
          </cell>
          <cell r="C1305" t="str">
            <v>Eastman Chemical Company</v>
          </cell>
          <cell r="D1305" t="str">
            <v>Mckechnie</v>
          </cell>
          <cell r="E1305">
            <v>0</v>
          </cell>
          <cell r="F1305" t="str">
            <v>Reichert</v>
          </cell>
          <cell r="G1305" t="str">
            <v>Marcikonis</v>
          </cell>
          <cell r="H1305" t="str">
            <v>Norma</v>
          </cell>
          <cell r="I1305" t="str">
            <v>42235461</v>
          </cell>
          <cell r="J1305" t="str">
            <v>14C-1B</v>
          </cell>
          <cell r="K1305" t="str">
            <v>#MW2013-126</v>
          </cell>
          <cell r="M1305">
            <v>1</v>
          </cell>
          <cell r="N1305" t="str">
            <v>CONV</v>
          </cell>
          <cell r="O1305">
            <v>98411</v>
          </cell>
          <cell r="P1305" t="str">
            <v>-</v>
          </cell>
          <cell r="Q1305" t="str">
            <v>MCPX</v>
          </cell>
          <cell r="R1305" t="str">
            <v>CONV</v>
          </cell>
          <cell r="S1305" t="str">
            <v>N</v>
          </cell>
          <cell r="T1305" t="str">
            <v>N</v>
          </cell>
          <cell r="U1305">
            <v>41628</v>
          </cell>
          <cell r="V1305">
            <v>41631</v>
          </cell>
          <cell r="W1305">
            <v>41756</v>
          </cell>
          <cell r="X1305">
            <v>41756</v>
          </cell>
          <cell r="Y1305">
            <v>41628</v>
          </cell>
          <cell r="Z1305" t="str">
            <v>-</v>
          </cell>
          <cell r="AA1305" t="str">
            <v>-</v>
          </cell>
          <cell r="AB1305" t="str">
            <v>-</v>
          </cell>
          <cell r="AC1305">
            <v>41666</v>
          </cell>
          <cell r="AD1305" t="str">
            <v>-</v>
          </cell>
          <cell r="AE1305" t="str">
            <v>-</v>
          </cell>
          <cell r="AF1305">
            <v>41719</v>
          </cell>
          <cell r="AH1305">
            <v>41726</v>
          </cell>
          <cell r="AI1305" t="str">
            <v>-</v>
          </cell>
          <cell r="AJ1305">
            <v>65</v>
          </cell>
          <cell r="AK1305">
            <v>17.857142857142858</v>
          </cell>
          <cell r="AL1305">
            <v>41628</v>
          </cell>
          <cell r="AM1305" t="str">
            <v>-</v>
          </cell>
          <cell r="AN1305" t="str">
            <v>-</v>
          </cell>
          <cell r="AO1305" t="str">
            <v>-</v>
          </cell>
          <cell r="AP1305" t="str">
            <v>-</v>
          </cell>
          <cell r="AV1305">
            <v>41715</v>
          </cell>
          <cell r="AX1305">
            <v>41715</v>
          </cell>
          <cell r="AY1305">
            <v>41759</v>
          </cell>
          <cell r="AZ1305">
            <v>128</v>
          </cell>
          <cell r="BA1305">
            <v>61</v>
          </cell>
          <cell r="BB1305" t="str">
            <v>On-Time/Early</v>
          </cell>
          <cell r="BC1305" t="str">
            <v/>
          </cell>
          <cell r="BD1305" t="str">
            <v>FCA</v>
          </cell>
          <cell r="BE1305" t="str">
            <v>Arvada</v>
          </cell>
          <cell r="BF1305" t="str">
            <v>USA</v>
          </cell>
          <cell r="BH1305" t="str">
            <v>DK</v>
          </cell>
          <cell r="BI1305">
            <v>2010</v>
          </cell>
          <cell r="BJ1305">
            <v>41638</v>
          </cell>
          <cell r="BK1305">
            <v>41645</v>
          </cell>
          <cell r="BL1305" t="e">
            <v>#VALUE!</v>
          </cell>
          <cell r="BM1305">
            <v>41659</v>
          </cell>
          <cell r="BN1305" t="e">
            <v>#N/A</v>
          </cell>
          <cell r="BO1305" t="e">
            <v>#N/A</v>
          </cell>
          <cell r="BP1305">
            <v>158</v>
          </cell>
          <cell r="BQ1305">
            <v>151</v>
          </cell>
          <cell r="BR1305" t="e">
            <v>#VALUE!</v>
          </cell>
          <cell r="BS1305">
            <v>137</v>
          </cell>
          <cell r="BT1305">
            <v>0</v>
          </cell>
          <cell r="BU1305" t="e">
            <v>#N/A</v>
          </cell>
          <cell r="BV1305" t="e">
            <v>#N/A</v>
          </cell>
          <cell r="CC1305">
            <v>0</v>
          </cell>
        </row>
        <row r="1306">
          <cell r="B1306" t="str">
            <v>2369236-02-04 (88420304_964212032-CONV2014)</v>
          </cell>
          <cell r="C1306" t="str">
            <v>Eastman Chemical Company</v>
          </cell>
          <cell r="D1306" t="str">
            <v>Mckechnie</v>
          </cell>
          <cell r="E1306">
            <v>0</v>
          </cell>
          <cell r="F1306" t="str">
            <v>Reichert</v>
          </cell>
          <cell r="G1306" t="str">
            <v>Marcikonis</v>
          </cell>
          <cell r="H1306" t="str">
            <v>Norma</v>
          </cell>
          <cell r="I1306" t="str">
            <v>42235461</v>
          </cell>
          <cell r="J1306" t="str">
            <v>14C-1C,14C-1D,14C-1E</v>
          </cell>
          <cell r="K1306" t="str">
            <v>#MW2013-126</v>
          </cell>
          <cell r="M1306">
            <v>3</v>
          </cell>
          <cell r="N1306" t="str">
            <v>CONV</v>
          </cell>
          <cell r="O1306">
            <v>295233</v>
          </cell>
          <cell r="P1306" t="str">
            <v>-</v>
          </cell>
          <cell r="Q1306" t="str">
            <v>MCPX</v>
          </cell>
          <cell r="R1306" t="str">
            <v>CONV</v>
          </cell>
          <cell r="S1306" t="str">
            <v>N</v>
          </cell>
          <cell r="T1306" t="str">
            <v>N</v>
          </cell>
          <cell r="U1306">
            <v>41628</v>
          </cell>
          <cell r="V1306">
            <v>41631</v>
          </cell>
          <cell r="W1306">
            <v>41756</v>
          </cell>
          <cell r="X1306">
            <v>41756</v>
          </cell>
          <cell r="Y1306">
            <v>41628</v>
          </cell>
          <cell r="Z1306" t="str">
            <v>-</v>
          </cell>
          <cell r="AA1306" t="str">
            <v>-</v>
          </cell>
          <cell r="AB1306" t="str">
            <v>-</v>
          </cell>
          <cell r="AC1306">
            <v>41666</v>
          </cell>
          <cell r="AD1306" t="str">
            <v>-</v>
          </cell>
          <cell r="AE1306" t="str">
            <v>-</v>
          </cell>
          <cell r="AF1306">
            <v>41719</v>
          </cell>
          <cell r="AH1306">
            <v>41726</v>
          </cell>
          <cell r="AI1306" t="str">
            <v>-</v>
          </cell>
          <cell r="AJ1306">
            <v>65</v>
          </cell>
          <cell r="AK1306">
            <v>17.857142857142858</v>
          </cell>
          <cell r="AL1306">
            <v>41628</v>
          </cell>
          <cell r="AM1306" t="str">
            <v>-</v>
          </cell>
          <cell r="AN1306" t="str">
            <v>-</v>
          </cell>
          <cell r="AO1306" t="str">
            <v>-</v>
          </cell>
          <cell r="AP1306" t="str">
            <v>-</v>
          </cell>
          <cell r="AV1306">
            <v>41715</v>
          </cell>
          <cell r="AX1306">
            <v>41715</v>
          </cell>
          <cell r="AY1306">
            <v>41759</v>
          </cell>
          <cell r="AZ1306">
            <v>128</v>
          </cell>
          <cell r="BA1306">
            <v>61</v>
          </cell>
          <cell r="BB1306" t="str">
            <v>On-Time/Early</v>
          </cell>
          <cell r="BC1306" t="str">
            <v/>
          </cell>
          <cell r="BD1306" t="str">
            <v>FCA</v>
          </cell>
          <cell r="BE1306" t="str">
            <v>Arvada</v>
          </cell>
          <cell r="BF1306" t="str">
            <v>USA</v>
          </cell>
          <cell r="BH1306" t="str">
            <v>DK</v>
          </cell>
          <cell r="BI1306">
            <v>2010</v>
          </cell>
          <cell r="BJ1306">
            <v>41638</v>
          </cell>
          <cell r="BK1306">
            <v>41645</v>
          </cell>
          <cell r="BL1306" t="e">
            <v>#VALUE!</v>
          </cell>
          <cell r="BM1306">
            <v>41659</v>
          </cell>
          <cell r="BN1306" t="e">
            <v>#N/A</v>
          </cell>
          <cell r="BO1306" t="e">
            <v>#N/A</v>
          </cell>
          <cell r="BP1306">
            <v>158</v>
          </cell>
          <cell r="BQ1306">
            <v>151</v>
          </cell>
          <cell r="BR1306" t="e">
            <v>#VALUE!</v>
          </cell>
          <cell r="BS1306">
            <v>137</v>
          </cell>
          <cell r="BT1306">
            <v>0</v>
          </cell>
          <cell r="BU1306" t="e">
            <v>#N/A</v>
          </cell>
          <cell r="BV1306" t="e">
            <v>#N/A</v>
          </cell>
          <cell r="CC1306">
            <v>0</v>
          </cell>
        </row>
        <row r="1307">
          <cell r="B1307" t="str">
            <v>A2304808-01-02</v>
          </cell>
          <cell r="C1307" t="str">
            <v>Lauren Eng/Holly Frontier</v>
          </cell>
          <cell r="D1307" t="str">
            <v>Boening</v>
          </cell>
          <cell r="E1307">
            <v>0</v>
          </cell>
          <cell r="F1307" t="str">
            <v>Miller</v>
          </cell>
          <cell r="G1307" t="str">
            <v>-</v>
          </cell>
          <cell r="H1307" t="str">
            <v>FLT</v>
          </cell>
          <cell r="I1307" t="str">
            <v>037810</v>
          </cell>
          <cell r="K1307" t="str">
            <v>116810-3</v>
          </cell>
          <cell r="M1307">
            <v>2</v>
          </cell>
          <cell r="N1307" t="str">
            <v>LMV311</v>
          </cell>
          <cell r="O1307">
            <v>213368.66</v>
          </cell>
          <cell r="P1307" t="str">
            <v>PP</v>
          </cell>
          <cell r="Q1307" t="str">
            <v>STD</v>
          </cell>
          <cell r="R1307" t="str">
            <v>PB</v>
          </cell>
          <cell r="S1307" t="str">
            <v>Y</v>
          </cell>
          <cell r="T1307" t="str">
            <v>N</v>
          </cell>
          <cell r="U1307">
            <v>41464</v>
          </cell>
          <cell r="V1307">
            <v>41468</v>
          </cell>
          <cell r="W1307">
            <v>41789</v>
          </cell>
          <cell r="X1307">
            <v>41789</v>
          </cell>
          <cell r="Y1307">
            <v>41464</v>
          </cell>
          <cell r="Z1307">
            <v>41380</v>
          </cell>
          <cell r="AA1307">
            <v>41380</v>
          </cell>
          <cell r="AB1307">
            <v>41475</v>
          </cell>
          <cell r="AC1307">
            <v>41677</v>
          </cell>
          <cell r="AD1307">
            <v>41691</v>
          </cell>
          <cell r="AE1307">
            <v>41358</v>
          </cell>
          <cell r="AF1307">
            <v>41730</v>
          </cell>
          <cell r="AH1307">
            <v>41759</v>
          </cell>
          <cell r="AI1307" t="str">
            <v>-</v>
          </cell>
          <cell r="AJ1307">
            <v>187</v>
          </cell>
          <cell r="AK1307">
            <v>45.857142857142854</v>
          </cell>
          <cell r="AL1307">
            <v>41464</v>
          </cell>
          <cell r="AV1307">
            <v>41730</v>
          </cell>
          <cell r="AX1307">
            <v>41738</v>
          </cell>
          <cell r="AY1307">
            <v>41788</v>
          </cell>
          <cell r="AZ1307">
            <v>320</v>
          </cell>
          <cell r="BA1307">
            <v>187</v>
          </cell>
          <cell r="BB1307" t="str">
            <v>On-Time/Early</v>
          </cell>
          <cell r="BC1307" t="str">
            <v/>
          </cell>
          <cell r="BD1307" t="str">
            <v>FCA</v>
          </cell>
          <cell r="BE1307" t="str">
            <v>JOBSITE UT</v>
          </cell>
          <cell r="BF1307" t="str">
            <v>USA</v>
          </cell>
          <cell r="BH1307" t="str">
            <v>DI</v>
          </cell>
          <cell r="BI1307">
            <v>2010</v>
          </cell>
          <cell r="BJ1307">
            <v>41475</v>
          </cell>
          <cell r="BK1307">
            <v>41482</v>
          </cell>
          <cell r="BL1307">
            <v>41484</v>
          </cell>
          <cell r="BM1307">
            <v>41496</v>
          </cell>
          <cell r="BN1307">
            <v>41803</v>
          </cell>
          <cell r="BO1307">
            <v>41810</v>
          </cell>
          <cell r="BP1307" t="str">
            <v>-</v>
          </cell>
          <cell r="BQ1307" t="str">
            <v>-</v>
          </cell>
          <cell r="BR1307">
            <v>41599</v>
          </cell>
          <cell r="BS1307" t="str">
            <v>-</v>
          </cell>
          <cell r="BT1307" t="str">
            <v>-</v>
          </cell>
          <cell r="BU1307" t="str">
            <v>-</v>
          </cell>
          <cell r="BV1307" t="str">
            <v>-</v>
          </cell>
          <cell r="CB1307" t="str">
            <v>X</v>
          </cell>
          <cell r="CD1307">
            <v>0</v>
          </cell>
        </row>
        <row r="1308">
          <cell r="B1308" t="str">
            <v>C2379255-01</v>
          </cell>
          <cell r="C1308" t="str">
            <v>Atlantic Midstream</v>
          </cell>
          <cell r="D1308" t="str">
            <v>Le</v>
          </cell>
          <cell r="E1308">
            <v>0</v>
          </cell>
          <cell r="F1308" t="str">
            <v>Miller</v>
          </cell>
          <cell r="G1308" t="str">
            <v>-</v>
          </cell>
          <cell r="H1308" t="str">
            <v>FLT</v>
          </cell>
          <cell r="I1308" t="str">
            <v>Sun-Compr-010714</v>
          </cell>
          <cell r="J1308" t="str">
            <v>K-101 Spare</v>
          </cell>
          <cell r="K1308" t="str">
            <v>SC14018</v>
          </cell>
          <cell r="M1308">
            <v>1</v>
          </cell>
          <cell r="N1308" t="str">
            <v>LMC311P</v>
          </cell>
          <cell r="O1308">
            <v>112535</v>
          </cell>
          <cell r="P1308" t="str">
            <v>PP</v>
          </cell>
          <cell r="Q1308" t="str">
            <v>FLT</v>
          </cell>
          <cell r="R1308" t="str">
            <v>CA</v>
          </cell>
          <cell r="S1308" t="str">
            <v>N</v>
          </cell>
          <cell r="T1308" t="str">
            <v>N</v>
          </cell>
          <cell r="U1308">
            <v>41654</v>
          </cell>
          <cell r="V1308">
            <v>41655</v>
          </cell>
          <cell r="W1308">
            <v>41791</v>
          </cell>
          <cell r="X1308">
            <v>41791</v>
          </cell>
          <cell r="Y1308">
            <v>41653</v>
          </cell>
          <cell r="Z1308" t="str">
            <v>-</v>
          </cell>
          <cell r="AA1308" t="str">
            <v>-</v>
          </cell>
          <cell r="AB1308">
            <v>41669</v>
          </cell>
          <cell r="AC1308">
            <v>41679</v>
          </cell>
          <cell r="AD1308">
            <v>41693</v>
          </cell>
          <cell r="AE1308">
            <v>41727</v>
          </cell>
          <cell r="AF1308">
            <v>41731</v>
          </cell>
          <cell r="AH1308">
            <v>41761</v>
          </cell>
          <cell r="AI1308" t="str">
            <v>-</v>
          </cell>
          <cell r="AJ1308">
            <v>55</v>
          </cell>
          <cell r="AK1308">
            <v>19.428571428571427</v>
          </cell>
          <cell r="AL1308">
            <v>41654</v>
          </cell>
          <cell r="AM1308" t="str">
            <v>-</v>
          </cell>
          <cell r="AN1308" t="str">
            <v>-</v>
          </cell>
          <cell r="AR1308">
            <v>41729</v>
          </cell>
          <cell r="AS1308">
            <v>41730</v>
          </cell>
          <cell r="AT1308" t="str">
            <v>Wareham</v>
          </cell>
          <cell r="AU1308" t="str">
            <v>Wareham</v>
          </cell>
          <cell r="AV1308">
            <v>41730</v>
          </cell>
          <cell r="AX1308">
            <v>41733</v>
          </cell>
          <cell r="AY1308">
            <v>41759</v>
          </cell>
          <cell r="AZ1308">
            <v>104</v>
          </cell>
          <cell r="BA1308">
            <v>54</v>
          </cell>
          <cell r="BB1308" t="str">
            <v>On-Time/Early</v>
          </cell>
          <cell r="BC1308" t="str">
            <v/>
          </cell>
          <cell r="BD1308" t="str">
            <v>FCA</v>
          </cell>
          <cell r="BE1308" t="str">
            <v>ARVADA</v>
          </cell>
          <cell r="BF1308" t="str">
            <v>USA</v>
          </cell>
          <cell r="BH1308" t="str">
            <v>DI</v>
          </cell>
          <cell r="BI1308">
            <v>2010</v>
          </cell>
          <cell r="BJ1308">
            <v>41662</v>
          </cell>
          <cell r="BK1308">
            <v>41669</v>
          </cell>
          <cell r="BL1308">
            <v>41676</v>
          </cell>
          <cell r="BM1308">
            <v>41683</v>
          </cell>
          <cell r="BN1308">
            <v>41805</v>
          </cell>
          <cell r="BO1308">
            <v>41812</v>
          </cell>
          <cell r="BP1308" t="str">
            <v>-</v>
          </cell>
          <cell r="BQ1308" t="str">
            <v>-</v>
          </cell>
          <cell r="BR1308" t="str">
            <v>-</v>
          </cell>
          <cell r="BS1308" t="str">
            <v>-</v>
          </cell>
          <cell r="BT1308">
            <v>0</v>
          </cell>
          <cell r="BU1308" t="str">
            <v>-</v>
          </cell>
          <cell r="BV1308" t="str">
            <v>-</v>
          </cell>
          <cell r="CB1308" t="str">
            <v>X</v>
          </cell>
          <cell r="CC1308">
            <v>0</v>
          </cell>
        </row>
        <row r="1309">
          <cell r="B1309" t="str">
            <v>A2393890-01</v>
          </cell>
          <cell r="C1309" t="str">
            <v>Applied - Texas</v>
          </cell>
          <cell r="D1309" t="str">
            <v>Wareham</v>
          </cell>
          <cell r="E1309">
            <v>0</v>
          </cell>
          <cell r="F1309" t="str">
            <v>Miller</v>
          </cell>
          <cell r="G1309" t="str">
            <v>-</v>
          </cell>
          <cell r="H1309" t="str">
            <v>FLT</v>
          </cell>
          <cell r="I1309" t="str">
            <v>101832</v>
          </cell>
          <cell r="J1309" t="str">
            <v>D41-0201</v>
          </cell>
          <cell r="K1309" t="str">
            <v>SC14011</v>
          </cell>
          <cell r="M1309">
            <v>1</v>
          </cell>
          <cell r="N1309" t="str">
            <v>LMC311P</v>
          </cell>
          <cell r="O1309">
            <v>150288</v>
          </cell>
          <cell r="P1309" t="str">
            <v>PP</v>
          </cell>
          <cell r="Q1309" t="str">
            <v>FLT</v>
          </cell>
          <cell r="R1309" t="str">
            <v>CA</v>
          </cell>
          <cell r="S1309" t="str">
            <v>N</v>
          </cell>
          <cell r="T1309" t="str">
            <v>N</v>
          </cell>
          <cell r="U1309">
            <v>41690</v>
          </cell>
          <cell r="V1309">
            <v>41698</v>
          </cell>
          <cell r="W1309">
            <v>41792</v>
          </cell>
          <cell r="X1309">
            <v>41792</v>
          </cell>
          <cell r="Y1309">
            <v>41690</v>
          </cell>
          <cell r="Z1309">
            <v>41705</v>
          </cell>
          <cell r="AA1309" t="str">
            <v>-</v>
          </cell>
          <cell r="AB1309">
            <v>41712</v>
          </cell>
          <cell r="AC1309">
            <v>41680</v>
          </cell>
          <cell r="AD1309">
            <v>41694</v>
          </cell>
          <cell r="AE1309">
            <v>41728</v>
          </cell>
          <cell r="AF1309">
            <v>41732</v>
          </cell>
          <cell r="AH1309">
            <v>41762</v>
          </cell>
          <cell r="AI1309" t="str">
            <v>-</v>
          </cell>
          <cell r="AJ1309">
            <v>25</v>
          </cell>
          <cell r="AK1309">
            <v>13.428571428571429</v>
          </cell>
          <cell r="AL1309">
            <v>41690</v>
          </cell>
          <cell r="AM1309">
            <v>41712</v>
          </cell>
          <cell r="AN1309" t="str">
            <v>-</v>
          </cell>
          <cell r="AO1309">
            <v>41709</v>
          </cell>
          <cell r="AP1309">
            <v>41709</v>
          </cell>
          <cell r="AQ1309">
            <v>41718</v>
          </cell>
          <cell r="AR1309">
            <v>41718</v>
          </cell>
          <cell r="AS1309">
            <v>41719</v>
          </cell>
          <cell r="AT1309" t="str">
            <v>Boening</v>
          </cell>
          <cell r="AU1309" t="str">
            <v>Boening</v>
          </cell>
          <cell r="AV1309">
            <v>41722</v>
          </cell>
          <cell r="AX1309">
            <v>41726</v>
          </cell>
          <cell r="AY1309">
            <v>41789</v>
          </cell>
          <cell r="AZ1309">
            <v>91</v>
          </cell>
          <cell r="BA1309">
            <v>17</v>
          </cell>
          <cell r="BB1309" t="str">
            <v>On-Time/Early</v>
          </cell>
          <cell r="BC1309" t="str">
            <v>Late</v>
          </cell>
          <cell r="BD1309" t="str">
            <v>FCA</v>
          </cell>
          <cell r="BE1309" t="str">
            <v>Arvada</v>
          </cell>
          <cell r="BF1309" t="str">
            <v>USA</v>
          </cell>
          <cell r="BH1309" t="str">
            <v>DI</v>
          </cell>
          <cell r="BJ1309" t="str">
            <v>-</v>
          </cell>
          <cell r="BK1309" t="str">
            <v>-</v>
          </cell>
          <cell r="BL1309" t="str">
            <v>-</v>
          </cell>
          <cell r="BM1309" t="str">
            <v>-</v>
          </cell>
          <cell r="BN1309" t="str">
            <v>-</v>
          </cell>
          <cell r="BO1309" t="str">
            <v>-</v>
          </cell>
          <cell r="BP1309" t="str">
            <v>-</v>
          </cell>
          <cell r="BQ1309" t="str">
            <v>-</v>
          </cell>
          <cell r="BR1309" t="str">
            <v>-</v>
          </cell>
          <cell r="BS1309" t="str">
            <v>-</v>
          </cell>
          <cell r="BT1309" t="str">
            <v>-</v>
          </cell>
          <cell r="BU1309" t="str">
            <v>-</v>
          </cell>
          <cell r="BV1309" t="str">
            <v>-</v>
          </cell>
          <cell r="BZ1309" t="str">
            <v>-</v>
          </cell>
          <cell r="CA1309" t="str">
            <v>-</v>
          </cell>
          <cell r="CB1309" t="str">
            <v>X</v>
          </cell>
          <cell r="CC1309" t="str">
            <v>-</v>
          </cell>
        </row>
        <row r="1310">
          <cell r="B1310" t="str">
            <v>A2398811-01</v>
          </cell>
          <cell r="C1310" t="str">
            <v>NATPRO/ 3M Canada Co</v>
          </cell>
          <cell r="D1310" t="str">
            <v>Wareham</v>
          </cell>
          <cell r="E1310">
            <v>0</v>
          </cell>
          <cell r="F1310" t="str">
            <v>Miller</v>
          </cell>
          <cell r="G1310" t="str">
            <v>-</v>
          </cell>
          <cell r="H1310" t="str">
            <v>FLT</v>
          </cell>
          <cell r="I1310" t="str">
            <v>PUR574157</v>
          </cell>
          <cell r="J1310" t="str">
            <v>475345A01</v>
          </cell>
          <cell r="K1310" t="str">
            <v>123636-1</v>
          </cell>
          <cell r="M1310">
            <v>1</v>
          </cell>
          <cell r="N1310" t="str">
            <v>LMV801</v>
          </cell>
          <cell r="O1310">
            <v>14789.83</v>
          </cell>
          <cell r="P1310" t="str">
            <v>-</v>
          </cell>
          <cell r="Q1310" t="str">
            <v>FLT</v>
          </cell>
          <cell r="R1310" t="str">
            <v>PB</v>
          </cell>
          <cell r="S1310" t="str">
            <v>N</v>
          </cell>
          <cell r="T1310" t="str">
            <v>N</v>
          </cell>
          <cell r="U1310">
            <v>41710</v>
          </cell>
          <cell r="V1310">
            <v>41710</v>
          </cell>
          <cell r="W1310">
            <v>41787</v>
          </cell>
          <cell r="X1310">
            <v>41787</v>
          </cell>
          <cell r="Y1310">
            <v>41710</v>
          </cell>
          <cell r="Z1310">
            <v>41717</v>
          </cell>
          <cell r="AA1310" t="str">
            <v>-</v>
          </cell>
          <cell r="AB1310">
            <v>41717</v>
          </cell>
          <cell r="AC1310">
            <v>41675</v>
          </cell>
          <cell r="AD1310">
            <v>41689</v>
          </cell>
          <cell r="AE1310">
            <v>41733</v>
          </cell>
          <cell r="AF1310">
            <v>41736</v>
          </cell>
          <cell r="AH1310">
            <v>41757</v>
          </cell>
          <cell r="AI1310" t="str">
            <v>-</v>
          </cell>
          <cell r="AJ1310">
            <v>19</v>
          </cell>
          <cell r="AK1310">
            <v>11</v>
          </cell>
          <cell r="AL1310">
            <v>41710</v>
          </cell>
          <cell r="AM1310">
            <v>41722</v>
          </cell>
          <cell r="AN1310" t="str">
            <v>-</v>
          </cell>
          <cell r="AO1310">
            <v>41725</v>
          </cell>
          <cell r="AP1310">
            <v>41710</v>
          </cell>
          <cell r="AR1310">
            <v>41731</v>
          </cell>
          <cell r="AV1310">
            <v>41736</v>
          </cell>
          <cell r="AX1310">
            <v>41737</v>
          </cell>
          <cell r="AY1310">
            <v>41779</v>
          </cell>
          <cell r="AZ1310">
            <v>69</v>
          </cell>
          <cell r="BA1310">
            <v>19</v>
          </cell>
          <cell r="BB1310" t="str">
            <v>On-Time/Early</v>
          </cell>
          <cell r="BC1310" t="str">
            <v/>
          </cell>
          <cell r="BD1310" t="str">
            <v>FCA</v>
          </cell>
          <cell r="BE1310" t="str">
            <v>Arvada</v>
          </cell>
          <cell r="BF1310" t="str">
            <v>CANADA</v>
          </cell>
          <cell r="BH1310" t="str">
            <v>DK</v>
          </cell>
          <cell r="BJ1310" t="str">
            <v>-</v>
          </cell>
          <cell r="BK1310" t="str">
            <v>-</v>
          </cell>
          <cell r="BL1310" t="str">
            <v>-</v>
          </cell>
          <cell r="BM1310" t="str">
            <v>-</v>
          </cell>
          <cell r="BN1310" t="str">
            <v>-</v>
          </cell>
          <cell r="BO1310" t="str">
            <v>-</v>
          </cell>
          <cell r="BP1310" t="str">
            <v>-</v>
          </cell>
          <cell r="BQ1310" t="str">
            <v>-</v>
          </cell>
          <cell r="BR1310" t="str">
            <v>-</v>
          </cell>
          <cell r="BS1310" t="str">
            <v>-</v>
          </cell>
          <cell r="BT1310" t="str">
            <v>-</v>
          </cell>
          <cell r="BU1310" t="str">
            <v>-</v>
          </cell>
          <cell r="BV1310" t="str">
            <v>-</v>
          </cell>
          <cell r="BZ1310" t="str">
            <v>-</v>
          </cell>
          <cell r="CA1310" t="str">
            <v>-</v>
          </cell>
          <cell r="CB1310" t="str">
            <v>X</v>
          </cell>
          <cell r="CC1310" t="str">
            <v>-</v>
          </cell>
        </row>
        <row r="1311">
          <cell r="B1311" t="str">
            <v>A2384571-01</v>
          </cell>
          <cell r="C1311" t="str">
            <v>Dow Chemical</v>
          </cell>
          <cell r="D1311" t="str">
            <v>Kennedy</v>
          </cell>
          <cell r="E1311">
            <v>0</v>
          </cell>
          <cell r="F1311" t="str">
            <v>Miller</v>
          </cell>
          <cell r="G1311" t="str">
            <v>-</v>
          </cell>
          <cell r="H1311" t="str">
            <v>FLT</v>
          </cell>
          <cell r="I1311" t="str">
            <v>8278225</v>
          </cell>
          <cell r="J1311">
            <v>955604</v>
          </cell>
          <cell r="K1311" t="str">
            <v>123970-2</v>
          </cell>
          <cell r="M1311">
            <v>1</v>
          </cell>
          <cell r="N1311" t="str">
            <v>LMV322</v>
          </cell>
          <cell r="O1311">
            <v>61120</v>
          </cell>
          <cell r="P1311" t="str">
            <v>-</v>
          </cell>
          <cell r="Q1311" t="str">
            <v>FLT</v>
          </cell>
          <cell r="R1311" t="str">
            <v>PB</v>
          </cell>
          <cell r="S1311" t="str">
            <v>N</v>
          </cell>
          <cell r="T1311" t="str">
            <v>N</v>
          </cell>
          <cell r="U1311">
            <v>41676</v>
          </cell>
          <cell r="V1311">
            <v>41676</v>
          </cell>
          <cell r="W1311">
            <v>41789</v>
          </cell>
          <cell r="X1311">
            <v>41789</v>
          </cell>
          <cell r="Y1311">
            <v>41676</v>
          </cell>
          <cell r="Z1311" t="str">
            <v>-</v>
          </cell>
          <cell r="AA1311" t="str">
            <v>-</v>
          </cell>
          <cell r="AB1311">
            <v>41683</v>
          </cell>
          <cell r="AC1311">
            <v>41677</v>
          </cell>
          <cell r="AD1311">
            <v>41691</v>
          </cell>
          <cell r="AE1311">
            <v>41734</v>
          </cell>
          <cell r="AF1311">
            <v>41737</v>
          </cell>
          <cell r="AH1311">
            <v>41759</v>
          </cell>
          <cell r="AI1311" t="str">
            <v>-</v>
          </cell>
          <cell r="AJ1311">
            <v>44</v>
          </cell>
          <cell r="AK1311">
            <v>16.142857142857142</v>
          </cell>
          <cell r="AL1311">
            <v>41676</v>
          </cell>
          <cell r="AM1311" t="str">
            <v>-</v>
          </cell>
          <cell r="AN1311" t="str">
            <v>-</v>
          </cell>
          <cell r="AO1311">
            <v>41709</v>
          </cell>
          <cell r="AP1311">
            <v>41704</v>
          </cell>
          <cell r="AR1311">
            <v>41711</v>
          </cell>
          <cell r="AS1311">
            <v>41722</v>
          </cell>
          <cell r="AT1311" t="str">
            <v>Wareham</v>
          </cell>
          <cell r="AU1311" t="str">
            <v>Wareham</v>
          </cell>
          <cell r="AV1311">
            <v>41722</v>
          </cell>
          <cell r="AX1311">
            <v>41726</v>
          </cell>
          <cell r="AY1311">
            <v>41761</v>
          </cell>
          <cell r="AZ1311">
            <v>85</v>
          </cell>
          <cell r="BA1311">
            <v>33</v>
          </cell>
          <cell r="BB1311" t="str">
            <v>On-Time/Early</v>
          </cell>
          <cell r="BC1311" t="str">
            <v/>
          </cell>
          <cell r="BD1311" t="str">
            <v>FCA</v>
          </cell>
          <cell r="BE1311" t="str">
            <v>ARVADA</v>
          </cell>
          <cell r="BF1311" t="str">
            <v>USA</v>
          </cell>
          <cell r="BH1311" t="str">
            <v>DL</v>
          </cell>
          <cell r="BJ1311">
            <v>41683</v>
          </cell>
          <cell r="BK1311">
            <v>41690</v>
          </cell>
          <cell r="BL1311">
            <v>41692</v>
          </cell>
          <cell r="BM1311">
            <v>41704</v>
          </cell>
          <cell r="BN1311">
            <v>41803</v>
          </cell>
          <cell r="BO1311">
            <v>41810</v>
          </cell>
          <cell r="BP1311" t="str">
            <v>-</v>
          </cell>
          <cell r="BQ1311" t="str">
            <v>-</v>
          </cell>
          <cell r="BR1311" t="str">
            <v>-</v>
          </cell>
          <cell r="BS1311" t="str">
            <v>-</v>
          </cell>
          <cell r="BT1311" t="str">
            <v>-</v>
          </cell>
          <cell r="BU1311" t="str">
            <v>-</v>
          </cell>
          <cell r="BV1311" t="str">
            <v>-</v>
          </cell>
          <cell r="CB1311" t="str">
            <v>X</v>
          </cell>
          <cell r="CC1311">
            <v>0</v>
          </cell>
        </row>
        <row r="1312">
          <cell r="B1312" t="str">
            <v>A2411119-01</v>
          </cell>
          <cell r="C1312" t="str">
            <v>Valero Refining Co. - TN LLC</v>
          </cell>
          <cell r="D1312" t="str">
            <v>Boening</v>
          </cell>
          <cell r="E1312">
            <v>0</v>
          </cell>
          <cell r="F1312" t="str">
            <v>Miller</v>
          </cell>
          <cell r="G1312" t="str">
            <v>-</v>
          </cell>
          <cell r="H1312" t="str">
            <v>FLT</v>
          </cell>
          <cell r="I1312" t="str">
            <v>4502990610</v>
          </cell>
          <cell r="J1312" t="str">
            <v>41-15-147</v>
          </cell>
          <cell r="K1312" t="str">
            <v>124023 (FIELD QUOTE)</v>
          </cell>
          <cell r="M1312">
            <v>1</v>
          </cell>
          <cell r="N1312" t="str">
            <v>LMV801</v>
          </cell>
          <cell r="O1312">
            <v>24348</v>
          </cell>
          <cell r="P1312" t="str">
            <v>-</v>
          </cell>
          <cell r="Q1312" t="str">
            <v>FLT</v>
          </cell>
          <cell r="R1312" t="str">
            <v>P2</v>
          </cell>
          <cell r="S1312" t="str">
            <v>N</v>
          </cell>
          <cell r="T1312" t="str">
            <v>Y</v>
          </cell>
          <cell r="U1312">
            <v>41739</v>
          </cell>
          <cell r="V1312">
            <v>41739</v>
          </cell>
          <cell r="W1312">
            <v>41751</v>
          </cell>
          <cell r="X1312">
            <v>41751</v>
          </cell>
          <cell r="Y1312">
            <v>41739</v>
          </cell>
          <cell r="Z1312">
            <v>41746</v>
          </cell>
          <cell r="AA1312" t="str">
            <v>-</v>
          </cell>
          <cell r="AB1312">
            <v>41740</v>
          </cell>
          <cell r="AC1312" t="str">
            <v>-</v>
          </cell>
          <cell r="AD1312" t="str">
            <v>-</v>
          </cell>
          <cell r="AE1312">
            <v>41739.5</v>
          </cell>
          <cell r="AF1312">
            <v>41740</v>
          </cell>
          <cell r="AH1312">
            <v>41721</v>
          </cell>
          <cell r="AI1312" t="str">
            <v>-</v>
          </cell>
          <cell r="AJ1312">
            <v>2</v>
          </cell>
          <cell r="AK1312">
            <v>1.7142857142857142</v>
          </cell>
          <cell r="AL1312">
            <v>41739</v>
          </cell>
          <cell r="AN1312" t="str">
            <v>-</v>
          </cell>
          <cell r="AP1312" t="str">
            <v>-</v>
          </cell>
          <cell r="AV1312">
            <v>41740</v>
          </cell>
          <cell r="AX1312">
            <v>41740</v>
          </cell>
          <cell r="AY1312">
            <v>41751</v>
          </cell>
          <cell r="AZ1312">
            <v>12</v>
          </cell>
          <cell r="BA1312">
            <v>2</v>
          </cell>
          <cell r="BB1312" t="str">
            <v>On-Time/Early</v>
          </cell>
          <cell r="BC1312" t="str">
            <v/>
          </cell>
          <cell r="BD1312" t="str">
            <v>FCA</v>
          </cell>
          <cell r="BE1312" t="str">
            <v>Arvada</v>
          </cell>
          <cell r="BF1312" t="str">
            <v>USA - TN</v>
          </cell>
          <cell r="BH1312" t="str">
            <v>DI</v>
          </cell>
          <cell r="BJ1312" t="str">
            <v>-</v>
          </cell>
          <cell r="BK1312" t="str">
            <v>-</v>
          </cell>
          <cell r="BL1312" t="str">
            <v>-</v>
          </cell>
          <cell r="BM1312" t="str">
            <v>-</v>
          </cell>
          <cell r="BN1312" t="str">
            <v>-</v>
          </cell>
          <cell r="BO1312" t="str">
            <v>-</v>
          </cell>
          <cell r="BP1312" t="str">
            <v>-</v>
          </cell>
          <cell r="BQ1312" t="str">
            <v>-</v>
          </cell>
          <cell r="BR1312" t="str">
            <v>-</v>
          </cell>
          <cell r="BS1312" t="str">
            <v>-</v>
          </cell>
          <cell r="BT1312" t="str">
            <v>-</v>
          </cell>
          <cell r="BU1312" t="str">
            <v>-</v>
          </cell>
          <cell r="BV1312" t="str">
            <v>-</v>
          </cell>
          <cell r="BZ1312" t="str">
            <v>-</v>
          </cell>
          <cell r="CA1312" t="str">
            <v>-</v>
          </cell>
          <cell r="CB1312" t="str">
            <v>X</v>
          </cell>
          <cell r="CC1312" t="str">
            <v>-</v>
          </cell>
        </row>
        <row r="1313">
          <cell r="B1313" t="str">
            <v>2409845 (74114663-CONV2014)</v>
          </cell>
          <cell r="C1313" t="str">
            <v>Tesoro Refining and Marketing Co</v>
          </cell>
          <cell r="D1313" t="str">
            <v>Wareham</v>
          </cell>
          <cell r="E1313">
            <v>0</v>
          </cell>
          <cell r="F1313" t="str">
            <v>-</v>
          </cell>
          <cell r="G1313" t="str">
            <v>-</v>
          </cell>
          <cell r="H1313" t="str">
            <v>FLT</v>
          </cell>
          <cell r="I1313" t="str">
            <v>20640-40-307.0-022 REV1</v>
          </cell>
          <cell r="J1313" t="str">
            <v>J-126</v>
          </cell>
          <cell r="K1313">
            <v>126211</v>
          </cell>
          <cell r="M1313">
            <v>1</v>
          </cell>
          <cell r="N1313" t="str">
            <v>CONV PARTS</v>
          </cell>
          <cell r="O1313">
            <v>21149.15</v>
          </cell>
          <cell r="P1313" t="str">
            <v>-</v>
          </cell>
          <cell r="Q1313" t="str">
            <v>FLT</v>
          </cell>
          <cell r="R1313" t="str">
            <v>CONV PARTS</v>
          </cell>
          <cell r="S1313" t="str">
            <v>N</v>
          </cell>
          <cell r="T1313" t="str">
            <v>N</v>
          </cell>
          <cell r="U1313">
            <v>41737</v>
          </cell>
          <cell r="V1313">
            <v>41737</v>
          </cell>
          <cell r="W1313">
            <v>41771</v>
          </cell>
          <cell r="X1313">
            <v>41771</v>
          </cell>
          <cell r="Y1313">
            <v>41737</v>
          </cell>
          <cell r="Z1313" t="str">
            <v>-</v>
          </cell>
          <cell r="AA1313" t="str">
            <v>-</v>
          </cell>
          <cell r="AB1313" t="str">
            <v>-</v>
          </cell>
          <cell r="AC1313" t="str">
            <v>-</v>
          </cell>
          <cell r="AD1313" t="str">
            <v>-</v>
          </cell>
          <cell r="AE1313" t="str">
            <v>-</v>
          </cell>
          <cell r="AF1313">
            <v>41743</v>
          </cell>
          <cell r="AH1313">
            <v>41741</v>
          </cell>
          <cell r="AI1313" t="str">
            <v>-</v>
          </cell>
          <cell r="AJ1313">
            <v>5</v>
          </cell>
          <cell r="AK1313">
            <v>4.8571428571428568</v>
          </cell>
          <cell r="AL1313">
            <v>41737</v>
          </cell>
          <cell r="AN1313">
            <v>0</v>
          </cell>
          <cell r="AV1313">
            <v>41743</v>
          </cell>
          <cell r="AX1313">
            <v>41744</v>
          </cell>
          <cell r="AY1313">
            <v>41771</v>
          </cell>
          <cell r="AZ1313">
            <v>34</v>
          </cell>
          <cell r="BA1313">
            <v>5</v>
          </cell>
          <cell r="BB1313" t="str">
            <v>On-Time/Early</v>
          </cell>
          <cell r="BC1313" t="str">
            <v/>
          </cell>
          <cell r="BD1313" t="str">
            <v>DAP</v>
          </cell>
          <cell r="BE1313" t="str">
            <v>Salt Lake City, UT</v>
          </cell>
          <cell r="BF1313" t="str">
            <v>USA</v>
          </cell>
          <cell r="BH1313" t="str">
            <v>DJ</v>
          </cell>
          <cell r="BJ1313" t="str">
            <v>-</v>
          </cell>
          <cell r="BK1313" t="str">
            <v>-</v>
          </cell>
          <cell r="BL1313" t="str">
            <v>-</v>
          </cell>
          <cell r="BM1313" t="str">
            <v>-</v>
          </cell>
          <cell r="BN1313" t="str">
            <v>-</v>
          </cell>
          <cell r="BO1313" t="str">
            <v>-</v>
          </cell>
          <cell r="BP1313" t="str">
            <v>-</v>
          </cell>
          <cell r="BQ1313" t="str">
            <v>-</v>
          </cell>
          <cell r="BR1313" t="str">
            <v>-</v>
          </cell>
          <cell r="BS1313" t="str">
            <v>-</v>
          </cell>
          <cell r="BT1313" t="str">
            <v>-</v>
          </cell>
          <cell r="BU1313" t="str">
            <v>-</v>
          </cell>
          <cell r="BV1313" t="str">
            <v>-</v>
          </cell>
          <cell r="BZ1313" t="str">
            <v>-</v>
          </cell>
          <cell r="CA1313" t="str">
            <v>-</v>
          </cell>
          <cell r="CB1313" t="str">
            <v>X</v>
          </cell>
          <cell r="CC1313" t="str">
            <v>-</v>
          </cell>
        </row>
        <row r="1314">
          <cell r="B1314" t="str">
            <v>2402462 (2676-77-CONV2014)</v>
          </cell>
          <cell r="C1314" t="str">
            <v>Eastman Chemical Company</v>
          </cell>
          <cell r="D1314" t="str">
            <v>Wareham</v>
          </cell>
          <cell r="E1314">
            <v>0</v>
          </cell>
          <cell r="F1314" t="str">
            <v>-</v>
          </cell>
          <cell r="G1314" t="str">
            <v>-</v>
          </cell>
          <cell r="H1314" t="str">
            <v>FLT</v>
          </cell>
          <cell r="I1314" t="str">
            <v>42280851</v>
          </cell>
          <cell r="K1314" t="str">
            <v>125199-1</v>
          </cell>
          <cell r="M1314">
            <v>1</v>
          </cell>
          <cell r="N1314" t="str">
            <v>CONV PARTS</v>
          </cell>
          <cell r="O1314">
            <v>29134</v>
          </cell>
          <cell r="P1314" t="str">
            <v>-</v>
          </cell>
          <cell r="Q1314" t="str">
            <v>FLT</v>
          </cell>
          <cell r="R1314" t="str">
            <v>CONV PARTS</v>
          </cell>
          <cell r="S1314" t="str">
            <v>N</v>
          </cell>
          <cell r="T1314" t="str">
            <v>N</v>
          </cell>
          <cell r="U1314">
            <v>41718</v>
          </cell>
          <cell r="V1314">
            <v>41719</v>
          </cell>
          <cell r="W1314">
            <v>41750</v>
          </cell>
          <cell r="X1314">
            <v>41750</v>
          </cell>
          <cell r="Y1314">
            <v>41718</v>
          </cell>
          <cell r="Z1314" t="str">
            <v>-</v>
          </cell>
          <cell r="AA1314" t="str">
            <v>-</v>
          </cell>
          <cell r="AB1314" t="str">
            <v>-</v>
          </cell>
          <cell r="AC1314" t="str">
            <v>-</v>
          </cell>
          <cell r="AD1314" t="str">
            <v>-</v>
          </cell>
          <cell r="AE1314" t="str">
            <v>-</v>
          </cell>
          <cell r="AF1314">
            <v>41743</v>
          </cell>
          <cell r="AH1314">
            <v>41720</v>
          </cell>
          <cell r="AI1314" t="str">
            <v>-</v>
          </cell>
          <cell r="AJ1314">
            <v>17</v>
          </cell>
          <cell r="AK1314">
            <v>4.4285714285714288</v>
          </cell>
          <cell r="AL1314">
            <v>0</v>
          </cell>
          <cell r="AN1314">
            <v>0</v>
          </cell>
          <cell r="AV1314">
            <v>41723</v>
          </cell>
          <cell r="AX1314">
            <v>41723</v>
          </cell>
          <cell r="AY1314">
            <v>41750</v>
          </cell>
          <cell r="AZ1314">
            <v>31</v>
          </cell>
          <cell r="BA1314">
            <v>3</v>
          </cell>
          <cell r="BB1314" t="str">
            <v>On-Time/Early</v>
          </cell>
          <cell r="BC1314" t="str">
            <v/>
          </cell>
          <cell r="BD1314" t="str">
            <v>FCA</v>
          </cell>
          <cell r="BE1314" t="str">
            <v>Arvada</v>
          </cell>
          <cell r="BF1314" t="str">
            <v>USA</v>
          </cell>
          <cell r="BH1314" t="str">
            <v>DK</v>
          </cell>
          <cell r="BJ1314" t="str">
            <v>-</v>
          </cell>
          <cell r="BK1314" t="str">
            <v>-</v>
          </cell>
          <cell r="BL1314" t="str">
            <v>-</v>
          </cell>
          <cell r="BM1314" t="str">
            <v>-</v>
          </cell>
          <cell r="BN1314" t="str">
            <v>-</v>
          </cell>
          <cell r="BO1314" t="str">
            <v>-</v>
          </cell>
          <cell r="BP1314" t="str">
            <v>-</v>
          </cell>
          <cell r="BQ1314" t="str">
            <v>-</v>
          </cell>
          <cell r="BR1314" t="str">
            <v>-</v>
          </cell>
          <cell r="BS1314" t="str">
            <v>-</v>
          </cell>
          <cell r="BT1314" t="str">
            <v>-</v>
          </cell>
          <cell r="BU1314" t="str">
            <v>-</v>
          </cell>
          <cell r="BV1314" t="str">
            <v>-</v>
          </cell>
          <cell r="BZ1314" t="str">
            <v>-</v>
          </cell>
          <cell r="CA1314" t="str">
            <v>-</v>
          </cell>
          <cell r="CB1314" t="str">
            <v>X</v>
          </cell>
          <cell r="CC1314" t="str">
            <v>-</v>
          </cell>
        </row>
        <row r="1315">
          <cell r="B1315" t="str">
            <v>A2409672-01</v>
          </cell>
          <cell r="C1315" t="str">
            <v>Coporacion Nacional Del Cobre</v>
          </cell>
          <cell r="D1315" t="str">
            <v>Kennedy</v>
          </cell>
          <cell r="E1315">
            <v>0</v>
          </cell>
          <cell r="F1315" t="str">
            <v>Miller</v>
          </cell>
          <cell r="G1315" t="str">
            <v>-</v>
          </cell>
          <cell r="H1315" t="str">
            <v>FLT</v>
          </cell>
          <cell r="I1315" t="str">
            <v>4501445981</v>
          </cell>
          <cell r="K1315">
            <v>124815</v>
          </cell>
          <cell r="M1315">
            <v>1</v>
          </cell>
          <cell r="N1315" t="str">
            <v>LMV322Z</v>
          </cell>
          <cell r="O1315">
            <v>57966</v>
          </cell>
          <cell r="P1315" t="str">
            <v>-</v>
          </cell>
          <cell r="Q1315" t="str">
            <v>FLT</v>
          </cell>
          <cell r="R1315" t="str">
            <v>P8</v>
          </cell>
          <cell r="S1315" t="str">
            <v>N</v>
          </cell>
          <cell r="T1315" t="str">
            <v>Y</v>
          </cell>
          <cell r="U1315">
            <v>41736</v>
          </cell>
          <cell r="V1315">
            <v>41736</v>
          </cell>
          <cell r="W1315">
            <v>41789</v>
          </cell>
          <cell r="X1315">
            <v>41789</v>
          </cell>
          <cell r="Y1315">
            <v>41736</v>
          </cell>
          <cell r="Z1315" t="str">
            <v>-</v>
          </cell>
          <cell r="AA1315" t="str">
            <v>-</v>
          </cell>
          <cell r="AB1315">
            <v>41740</v>
          </cell>
          <cell r="AC1315">
            <v>41789</v>
          </cell>
          <cell r="AD1315">
            <v>41789</v>
          </cell>
          <cell r="AE1315">
            <v>41744</v>
          </cell>
          <cell r="AF1315">
            <v>41746</v>
          </cell>
          <cell r="AH1315">
            <v>41759</v>
          </cell>
          <cell r="AI1315" t="str">
            <v>-</v>
          </cell>
          <cell r="AJ1315">
            <v>9</v>
          </cell>
          <cell r="AK1315">
            <v>7.5714285714285712</v>
          </cell>
          <cell r="AL1315">
            <v>41736</v>
          </cell>
          <cell r="AN1315">
            <v>0</v>
          </cell>
          <cell r="AV1315">
            <v>41746</v>
          </cell>
          <cell r="AX1315">
            <v>41753</v>
          </cell>
          <cell r="AY1315">
            <v>41790</v>
          </cell>
          <cell r="AZ1315">
            <v>54</v>
          </cell>
          <cell r="BA1315">
            <v>9</v>
          </cell>
          <cell r="BB1315" t="str">
            <v>On-Time/Early</v>
          </cell>
          <cell r="BC1315" t="str">
            <v/>
          </cell>
          <cell r="BD1315" t="str">
            <v>EXW</v>
          </cell>
          <cell r="BE1315" t="str">
            <v>Arvada</v>
          </cell>
          <cell r="BF1315" t="str">
            <v>Chile</v>
          </cell>
          <cell r="BH1315" t="str">
            <v>AC</v>
          </cell>
          <cell r="BJ1315" t="str">
            <v>-</v>
          </cell>
          <cell r="BK1315" t="str">
            <v>-</v>
          </cell>
          <cell r="BL1315" t="str">
            <v>-</v>
          </cell>
          <cell r="BM1315" t="str">
            <v>-</v>
          </cell>
          <cell r="BN1315" t="str">
            <v>-</v>
          </cell>
          <cell r="BO1315" t="str">
            <v>-</v>
          </cell>
          <cell r="BP1315" t="str">
            <v>-</v>
          </cell>
          <cell r="BQ1315" t="str">
            <v>-</v>
          </cell>
          <cell r="BR1315" t="str">
            <v>-</v>
          </cell>
          <cell r="BS1315" t="str">
            <v>-</v>
          </cell>
          <cell r="BT1315" t="str">
            <v>-</v>
          </cell>
          <cell r="BU1315" t="str">
            <v>-</v>
          </cell>
          <cell r="BV1315" t="str">
            <v>-</v>
          </cell>
          <cell r="BZ1315" t="str">
            <v>-</v>
          </cell>
          <cell r="CA1315" t="str">
            <v>-</v>
          </cell>
          <cell r="CB1315" t="str">
            <v>X</v>
          </cell>
          <cell r="CC1315" t="str">
            <v>-</v>
          </cell>
        </row>
        <row r="1316">
          <cell r="B1316" t="str">
            <v>A2410305-01</v>
          </cell>
          <cell r="C1316" t="str">
            <v>E.I. Dupont De Nemours &amp; Co/ First Chemical Corp</v>
          </cell>
          <cell r="D1316" t="str">
            <v>Wareham</v>
          </cell>
          <cell r="E1316">
            <v>0</v>
          </cell>
          <cell r="F1316" t="str">
            <v>Miller</v>
          </cell>
          <cell r="G1316" t="str">
            <v>-</v>
          </cell>
          <cell r="H1316" t="str">
            <v>FLT</v>
          </cell>
          <cell r="I1316" t="str">
            <v>3501184239</v>
          </cell>
          <cell r="K1316" t="str">
            <v>SQ#126516</v>
          </cell>
          <cell r="M1316">
            <v>1</v>
          </cell>
          <cell r="N1316" t="str">
            <v>LMV311Z</v>
          </cell>
          <cell r="O1316">
            <v>32291</v>
          </cell>
          <cell r="P1316" t="str">
            <v>-</v>
          </cell>
          <cell r="Q1316" t="str">
            <v>FLT</v>
          </cell>
          <cell r="R1316" t="str">
            <v>PA</v>
          </cell>
          <cell r="S1316" t="str">
            <v>N</v>
          </cell>
          <cell r="T1316" t="str">
            <v>N</v>
          </cell>
          <cell r="U1316">
            <v>41738</v>
          </cell>
          <cell r="V1316">
            <v>41738</v>
          </cell>
          <cell r="W1316">
            <v>41789</v>
          </cell>
          <cell r="X1316">
            <v>41789</v>
          </cell>
          <cell r="Y1316">
            <v>41738</v>
          </cell>
          <cell r="Z1316" t="str">
            <v>-</v>
          </cell>
          <cell r="AA1316" t="str">
            <v>-</v>
          </cell>
          <cell r="AB1316">
            <v>41745</v>
          </cell>
          <cell r="AC1316">
            <v>41677</v>
          </cell>
          <cell r="AD1316">
            <v>41691</v>
          </cell>
          <cell r="AE1316">
            <v>41743</v>
          </cell>
          <cell r="AF1316">
            <v>41746</v>
          </cell>
          <cell r="AH1316">
            <v>41759</v>
          </cell>
          <cell r="AI1316" t="str">
            <v>-</v>
          </cell>
          <cell r="AJ1316">
            <v>7</v>
          </cell>
          <cell r="AK1316">
            <v>7.2857142857142856</v>
          </cell>
          <cell r="AL1316">
            <v>0</v>
          </cell>
          <cell r="AN1316">
            <v>0</v>
          </cell>
          <cell r="AV1316">
            <v>41746</v>
          </cell>
          <cell r="AX1316">
            <v>41750</v>
          </cell>
          <cell r="AY1316">
            <v>41780</v>
          </cell>
          <cell r="AZ1316">
            <v>42</v>
          </cell>
          <cell r="BA1316">
            <v>7</v>
          </cell>
          <cell r="BB1316" t="str">
            <v>On-Time/Early</v>
          </cell>
          <cell r="BC1316" t="str">
            <v/>
          </cell>
          <cell r="BD1316" t="str">
            <v>FCA</v>
          </cell>
          <cell r="BE1316" t="str">
            <v>Arvada</v>
          </cell>
          <cell r="BF1316" t="str">
            <v>USA-MS</v>
          </cell>
          <cell r="BH1316" t="str">
            <v>DI</v>
          </cell>
          <cell r="BJ1316" t="str">
            <v>-</v>
          </cell>
          <cell r="BK1316" t="str">
            <v>-</v>
          </cell>
          <cell r="BL1316" t="str">
            <v>-</v>
          </cell>
          <cell r="BM1316" t="str">
            <v>-</v>
          </cell>
          <cell r="BN1316" t="str">
            <v>-</v>
          </cell>
          <cell r="BO1316" t="str">
            <v>-</v>
          </cell>
          <cell r="BP1316" t="str">
            <v>-</v>
          </cell>
          <cell r="BQ1316" t="str">
            <v>-</v>
          </cell>
          <cell r="BR1316" t="str">
            <v>-</v>
          </cell>
          <cell r="BS1316" t="str">
            <v>-</v>
          </cell>
          <cell r="BT1316" t="str">
            <v>-</v>
          </cell>
          <cell r="BU1316" t="str">
            <v>-</v>
          </cell>
          <cell r="BV1316" t="str">
            <v>-</v>
          </cell>
          <cell r="BZ1316" t="str">
            <v>-</v>
          </cell>
          <cell r="CA1316" t="str">
            <v>-</v>
          </cell>
          <cell r="CB1316" t="str">
            <v>X</v>
          </cell>
          <cell r="CC1316" t="str">
            <v>-</v>
          </cell>
        </row>
        <row r="1317">
          <cell r="B1317" t="str">
            <v>A2415062-01</v>
          </cell>
          <cell r="C1317" t="str">
            <v>Oliver Equipment</v>
          </cell>
          <cell r="D1317" t="str">
            <v>Boening</v>
          </cell>
          <cell r="E1317" t="str">
            <v>Ogden</v>
          </cell>
          <cell r="F1317" t="str">
            <v>Miller</v>
          </cell>
          <cell r="G1317" t="str">
            <v>-</v>
          </cell>
          <cell r="H1317" t="str">
            <v>FLT</v>
          </cell>
          <cell r="I1317" t="str">
            <v>6019807</v>
          </cell>
          <cell r="K1317" t="str">
            <v>125804-3</v>
          </cell>
          <cell r="M1317">
            <v>1</v>
          </cell>
          <cell r="N1317" t="str">
            <v>LMV801</v>
          </cell>
          <cell r="O1317">
            <v>14238.02</v>
          </cell>
          <cell r="P1317" t="str">
            <v>-</v>
          </cell>
          <cell r="Q1317" t="str">
            <v>FLT</v>
          </cell>
          <cell r="R1317" t="str">
            <v>P4</v>
          </cell>
          <cell r="S1317" t="str">
            <v>N</v>
          </cell>
          <cell r="T1317" t="str">
            <v>Y</v>
          </cell>
          <cell r="U1317">
            <v>41751</v>
          </cell>
          <cell r="V1317">
            <v>41751</v>
          </cell>
          <cell r="W1317">
            <v>41779</v>
          </cell>
          <cell r="X1317">
            <v>41779</v>
          </cell>
          <cell r="Y1317">
            <v>41751</v>
          </cell>
          <cell r="Z1317">
            <v>41758</v>
          </cell>
          <cell r="AA1317" t="str">
            <v>-</v>
          </cell>
          <cell r="AB1317">
            <v>41753</v>
          </cell>
          <cell r="AC1317">
            <v>41779</v>
          </cell>
          <cell r="AD1317">
            <v>41779</v>
          </cell>
          <cell r="AE1317">
            <v>41756</v>
          </cell>
          <cell r="AF1317">
            <v>41757</v>
          </cell>
          <cell r="AH1317">
            <v>41749</v>
          </cell>
          <cell r="AI1317" t="str">
            <v>-</v>
          </cell>
          <cell r="AJ1317">
            <v>5</v>
          </cell>
          <cell r="AK1317">
            <v>4</v>
          </cell>
          <cell r="AL1317">
            <v>41751</v>
          </cell>
          <cell r="AN1317">
            <v>0</v>
          </cell>
          <cell r="AV1317">
            <v>41752</v>
          </cell>
          <cell r="AX1317">
            <v>41753</v>
          </cell>
          <cell r="AY1317">
            <v>41788</v>
          </cell>
          <cell r="AZ1317">
            <v>37</v>
          </cell>
          <cell r="BA1317">
            <v>2</v>
          </cell>
          <cell r="BB1317" t="str">
            <v>On-Time/Early</v>
          </cell>
          <cell r="BC1317" t="str">
            <v/>
          </cell>
          <cell r="BD1317" t="str">
            <v>FCA</v>
          </cell>
          <cell r="BE1317" t="str">
            <v>Arvada</v>
          </cell>
          <cell r="BF1317" t="str">
            <v>USA-TX</v>
          </cell>
          <cell r="BH1317" t="str">
            <v>DI</v>
          </cell>
          <cell r="BJ1317">
            <v>41758</v>
          </cell>
          <cell r="BK1317">
            <v>41765</v>
          </cell>
          <cell r="BL1317">
            <v>41755</v>
          </cell>
          <cell r="BM1317">
            <v>41779</v>
          </cell>
          <cell r="BN1317">
            <v>41793</v>
          </cell>
          <cell r="BO1317">
            <v>41800</v>
          </cell>
          <cell r="BP1317">
            <v>38</v>
          </cell>
          <cell r="BQ1317" t="str">
            <v>-</v>
          </cell>
          <cell r="BR1317">
            <v>41</v>
          </cell>
          <cell r="BS1317">
            <v>17</v>
          </cell>
          <cell r="BT1317">
            <v>0</v>
          </cell>
          <cell r="BU1317" t="str">
            <v>-</v>
          </cell>
          <cell r="BV1317" t="str">
            <v>-</v>
          </cell>
          <cell r="BZ1317" t="str">
            <v>-</v>
          </cell>
          <cell r="CA1317" t="str">
            <v>-</v>
          </cell>
          <cell r="CB1317" t="str">
            <v>X</v>
          </cell>
          <cell r="CC1317" t="str">
            <v>-</v>
          </cell>
        </row>
        <row r="1318">
          <cell r="B1318" t="str">
            <v>A2417481-01</v>
          </cell>
          <cell r="C1318" t="str">
            <v>BASF CORP/ Geismar Plant</v>
          </cell>
          <cell r="D1318" t="str">
            <v>Wareham</v>
          </cell>
          <cell r="E1318" t="str">
            <v>Tippet</v>
          </cell>
          <cell r="F1318" t="str">
            <v>Miller</v>
          </cell>
          <cell r="G1318" t="str">
            <v>-</v>
          </cell>
          <cell r="H1318" t="str">
            <v>FLT</v>
          </cell>
          <cell r="I1318" t="str">
            <v>4915528426</v>
          </cell>
          <cell r="K1318" t="str">
            <v>127045 (Field Quote)</v>
          </cell>
          <cell r="M1318">
            <v>1</v>
          </cell>
          <cell r="N1318" t="str">
            <v>LMV311</v>
          </cell>
          <cell r="O1318">
            <v>40679</v>
          </cell>
          <cell r="P1318" t="str">
            <v>-</v>
          </cell>
          <cell r="Q1318" t="str">
            <v>FLT</v>
          </cell>
          <cell r="R1318" t="str">
            <v>P4</v>
          </cell>
          <cell r="S1318" t="str">
            <v>N</v>
          </cell>
          <cell r="T1318" t="str">
            <v>Y</v>
          </cell>
          <cell r="U1318">
            <v>41757</v>
          </cell>
          <cell r="V1318">
            <v>41757</v>
          </cell>
          <cell r="W1318">
            <v>41782</v>
          </cell>
          <cell r="X1318">
            <v>41782</v>
          </cell>
          <cell r="Y1318">
            <v>41757</v>
          </cell>
          <cell r="Z1318" t="str">
            <v>-</v>
          </cell>
          <cell r="AA1318" t="str">
            <v>-</v>
          </cell>
          <cell r="AB1318">
            <v>41759</v>
          </cell>
          <cell r="AC1318">
            <v>41782</v>
          </cell>
          <cell r="AD1318">
            <v>41782</v>
          </cell>
          <cell r="AE1318">
            <v>41759</v>
          </cell>
          <cell r="AF1318">
            <v>41760</v>
          </cell>
          <cell r="AH1318">
            <v>41752</v>
          </cell>
          <cell r="AI1318" t="str">
            <v>-</v>
          </cell>
          <cell r="AJ1318">
            <v>4</v>
          </cell>
          <cell r="AK1318">
            <v>3.5714285714285716</v>
          </cell>
          <cell r="AL1318">
            <v>41757</v>
          </cell>
          <cell r="AN1318">
            <v>0</v>
          </cell>
          <cell r="AV1318">
            <v>41759</v>
          </cell>
          <cell r="AX1318">
            <v>41761</v>
          </cell>
          <cell r="AY1318">
            <v>41782</v>
          </cell>
          <cell r="AZ1318">
            <v>25</v>
          </cell>
          <cell r="BA1318">
            <v>3</v>
          </cell>
          <cell r="BB1318" t="str">
            <v>On-Time/Early</v>
          </cell>
          <cell r="BC1318" t="str">
            <v/>
          </cell>
          <cell r="BD1318" t="str">
            <v>FCA</v>
          </cell>
          <cell r="BE1318" t="str">
            <v>Arvada</v>
          </cell>
          <cell r="BF1318" t="str">
            <v>USA-LA</v>
          </cell>
          <cell r="BH1318" t="str">
            <v>DI</v>
          </cell>
          <cell r="BJ1318">
            <v>41764</v>
          </cell>
          <cell r="BK1318">
            <v>41771</v>
          </cell>
          <cell r="BL1318">
            <v>41761</v>
          </cell>
          <cell r="BM1318">
            <v>41785</v>
          </cell>
          <cell r="BN1318">
            <v>41796</v>
          </cell>
          <cell r="BO1318">
            <v>41803</v>
          </cell>
          <cell r="BP1318">
            <v>32</v>
          </cell>
          <cell r="BQ1318">
            <v>25</v>
          </cell>
          <cell r="BR1318">
            <v>35</v>
          </cell>
          <cell r="BS1318">
            <v>11</v>
          </cell>
          <cell r="BT1318">
            <v>0</v>
          </cell>
          <cell r="BU1318">
            <v>0</v>
          </cell>
          <cell r="BV1318">
            <v>-7</v>
          </cell>
          <cell r="BZ1318" t="str">
            <v>-</v>
          </cell>
          <cell r="CA1318" t="str">
            <v>-</v>
          </cell>
          <cell r="CB1318" t="str">
            <v>X</v>
          </cell>
          <cell r="CC1318" t="str">
            <v>-</v>
          </cell>
        </row>
        <row r="1319">
          <cell r="B1319" t="str">
            <v>A2368299-01-02</v>
          </cell>
          <cell r="C1319" t="str">
            <v>Exxon Mobil</v>
          </cell>
          <cell r="D1319" t="str">
            <v>Kennedy</v>
          </cell>
          <cell r="E1319">
            <v>0</v>
          </cell>
          <cell r="F1319" t="str">
            <v>Miller</v>
          </cell>
          <cell r="G1319" t="str">
            <v>-</v>
          </cell>
          <cell r="H1319" t="str">
            <v>Kursten</v>
          </cell>
          <cell r="I1319" t="str">
            <v>4510133558</v>
          </cell>
          <cell r="J1319">
            <v>0</v>
          </cell>
          <cell r="K1319" t="str">
            <v>118782-3</v>
          </cell>
          <cell r="M1319">
            <v>2</v>
          </cell>
          <cell r="N1319" t="str">
            <v>LMV801</v>
          </cell>
          <cell r="O1319">
            <v>99204</v>
          </cell>
          <cell r="P1319" t="str">
            <v>-</v>
          </cell>
          <cell r="Q1319" t="str">
            <v>STD</v>
          </cell>
          <cell r="R1319" t="str">
            <v>PC</v>
          </cell>
          <cell r="S1319" t="str">
            <v>Y</v>
          </cell>
          <cell r="T1319" t="str">
            <v>N</v>
          </cell>
          <cell r="U1319">
            <v>41628</v>
          </cell>
          <cell r="V1319">
            <v>41628</v>
          </cell>
          <cell r="W1319">
            <v>41834</v>
          </cell>
          <cell r="X1319">
            <v>41834</v>
          </cell>
          <cell r="Y1319">
            <v>41628</v>
          </cell>
          <cell r="Z1319">
            <v>41635</v>
          </cell>
          <cell r="AA1319" t="str">
            <v>-</v>
          </cell>
          <cell r="AB1319">
            <v>41635</v>
          </cell>
          <cell r="AC1319">
            <v>41722</v>
          </cell>
          <cell r="AD1319">
            <v>41736</v>
          </cell>
          <cell r="AE1319">
            <v>41758</v>
          </cell>
          <cell r="AF1319">
            <v>41761</v>
          </cell>
          <cell r="AH1319">
            <v>41804</v>
          </cell>
          <cell r="AI1319" t="str">
            <v>-</v>
          </cell>
          <cell r="AJ1319">
            <v>96</v>
          </cell>
          <cell r="AK1319">
            <v>29.428571428571427</v>
          </cell>
          <cell r="AL1319">
            <v>41628</v>
          </cell>
          <cell r="AM1319">
            <v>41642</v>
          </cell>
          <cell r="AN1319" t="str">
            <v>-</v>
          </cell>
          <cell r="AO1319">
            <v>41656</v>
          </cell>
          <cell r="AP1319">
            <v>41642</v>
          </cell>
          <cell r="AQ1319">
            <v>41681</v>
          </cell>
          <cell r="AR1319">
            <v>41681</v>
          </cell>
          <cell r="AT1319" t="str">
            <v>Parks</v>
          </cell>
          <cell r="AV1319">
            <v>41695</v>
          </cell>
          <cell r="AX1319">
            <v>41697</v>
          </cell>
          <cell r="AY1319">
            <v>41787</v>
          </cell>
          <cell r="AZ1319">
            <v>159</v>
          </cell>
          <cell r="BA1319">
            <v>48</v>
          </cell>
          <cell r="BB1319" t="str">
            <v>On-Time/Early</v>
          </cell>
          <cell r="BC1319" t="str">
            <v>On-Time/Early</v>
          </cell>
          <cell r="BD1319" t="str">
            <v>FCA</v>
          </cell>
          <cell r="BE1319" t="str">
            <v>Arvada</v>
          </cell>
          <cell r="BF1319" t="str">
            <v>USA</v>
          </cell>
          <cell r="BH1319" t="str">
            <v>DI</v>
          </cell>
          <cell r="BI1319">
            <v>2010</v>
          </cell>
          <cell r="BJ1319">
            <v>41635</v>
          </cell>
          <cell r="BK1319">
            <v>41642</v>
          </cell>
          <cell r="BL1319">
            <v>41651</v>
          </cell>
          <cell r="BM1319">
            <v>41656</v>
          </cell>
          <cell r="BN1319">
            <v>41848</v>
          </cell>
          <cell r="BO1319">
            <v>41855</v>
          </cell>
          <cell r="BP1319" t="str">
            <v>-</v>
          </cell>
          <cell r="BQ1319" t="str">
            <v>-</v>
          </cell>
          <cell r="BR1319" t="str">
            <v>-</v>
          </cell>
          <cell r="BS1319" t="str">
            <v>-</v>
          </cell>
          <cell r="BT1319">
            <v>0</v>
          </cell>
          <cell r="BU1319" t="str">
            <v>-</v>
          </cell>
          <cell r="BV1319" t="str">
            <v>-</v>
          </cell>
          <cell r="CB1319" t="str">
            <v>X</v>
          </cell>
        </row>
        <row r="1320">
          <cell r="B1320" t="str">
            <v>2418137(A1911842-CONV2014)</v>
          </cell>
          <cell r="C1320" t="str">
            <v>Placid Refining Co., LLC</v>
          </cell>
          <cell r="D1320" t="str">
            <v>Boening</v>
          </cell>
          <cell r="E1320" t="str">
            <v>Tippet</v>
          </cell>
          <cell r="F1320" t="str">
            <v>-</v>
          </cell>
          <cell r="G1320" t="str">
            <v>-</v>
          </cell>
          <cell r="H1320" t="str">
            <v>FLT</v>
          </cell>
          <cell r="I1320" t="str">
            <v>68316</v>
          </cell>
          <cell r="J1320" t="str">
            <v>P-1705A/B</v>
          </cell>
          <cell r="K1320" t="str">
            <v>125530-CV</v>
          </cell>
          <cell r="M1320">
            <v>1</v>
          </cell>
          <cell r="N1320" t="str">
            <v>CONV PARTS</v>
          </cell>
          <cell r="O1320">
            <v>22594</v>
          </cell>
          <cell r="P1320" t="str">
            <v>-</v>
          </cell>
          <cell r="Q1320" t="str">
            <v>FLT</v>
          </cell>
          <cell r="R1320" t="str">
            <v>CONV PARTS</v>
          </cell>
          <cell r="S1320" t="str">
            <v>N</v>
          </cell>
          <cell r="T1320" t="str">
            <v>N</v>
          </cell>
          <cell r="U1320">
            <v>41758</v>
          </cell>
          <cell r="V1320">
            <v>41758</v>
          </cell>
          <cell r="W1320">
            <v>41806</v>
          </cell>
          <cell r="X1320">
            <v>41806</v>
          </cell>
          <cell r="Y1320">
            <v>41758</v>
          </cell>
          <cell r="Z1320" t="str">
            <v>-</v>
          </cell>
          <cell r="AA1320" t="str">
            <v>-</v>
          </cell>
          <cell r="AB1320" t="str">
            <v>-</v>
          </cell>
          <cell r="AC1320" t="str">
            <v>-</v>
          </cell>
          <cell r="AD1320" t="str">
            <v>-</v>
          </cell>
          <cell r="AE1320" t="str">
            <v>-</v>
          </cell>
          <cell r="AF1320">
            <v>41768</v>
          </cell>
          <cell r="AH1320">
            <v>41776</v>
          </cell>
          <cell r="AI1320" t="str">
            <v>-</v>
          </cell>
          <cell r="AJ1320">
            <v>9</v>
          </cell>
          <cell r="AK1320">
            <v>6.8571428571428568</v>
          </cell>
          <cell r="AL1320">
            <v>41758</v>
          </cell>
          <cell r="AM1320" t="str">
            <v>-</v>
          </cell>
          <cell r="AN1320" t="str">
            <v>-</v>
          </cell>
          <cell r="AO1320" t="str">
            <v>-</v>
          </cell>
          <cell r="AP1320" t="str">
            <v>-</v>
          </cell>
          <cell r="AR1320" t="str">
            <v>-</v>
          </cell>
          <cell r="AS1320" t="str">
            <v>-</v>
          </cell>
          <cell r="AT1320" t="str">
            <v>-</v>
          </cell>
          <cell r="AU1320" t="str">
            <v>-</v>
          </cell>
          <cell r="AV1320" t="str">
            <v>-</v>
          </cell>
          <cell r="AW1320" t="str">
            <v>-</v>
          </cell>
          <cell r="AX1320">
            <v>41767</v>
          </cell>
          <cell r="AY1320">
            <v>41790</v>
          </cell>
          <cell r="AZ1320">
            <v>32</v>
          </cell>
          <cell r="BA1320" t="e">
            <v>#VALUE!</v>
          </cell>
          <cell r="BB1320" t="str">
            <v>Late</v>
          </cell>
          <cell r="BC1320" t="str">
            <v/>
          </cell>
          <cell r="BD1320" t="str">
            <v>FCA</v>
          </cell>
          <cell r="BE1320" t="str">
            <v>ARVADA</v>
          </cell>
          <cell r="BF1320" t="str">
            <v>USA - LA</v>
          </cell>
          <cell r="BH1320" t="str">
            <v>DI</v>
          </cell>
          <cell r="BJ1320">
            <v>41765</v>
          </cell>
          <cell r="BK1320">
            <v>41772</v>
          </cell>
          <cell r="BL1320" t="e">
            <v>#VALUE!</v>
          </cell>
          <cell r="BM1320">
            <v>41786</v>
          </cell>
          <cell r="BN1320" t="e">
            <v>#N/A</v>
          </cell>
          <cell r="BO1320" t="e">
            <v>#N/A</v>
          </cell>
          <cell r="BP1320">
            <v>31</v>
          </cell>
          <cell r="BQ1320">
            <v>24</v>
          </cell>
          <cell r="BR1320" t="e">
            <v>#VALUE!</v>
          </cell>
          <cell r="BS1320">
            <v>10</v>
          </cell>
          <cell r="BT1320">
            <v>0</v>
          </cell>
          <cell r="BU1320" t="e">
            <v>#N/A</v>
          </cell>
          <cell r="BV1320" t="e">
            <v>#N/A</v>
          </cell>
          <cell r="BZ1320" t="str">
            <v>-</v>
          </cell>
          <cell r="CA1320" t="str">
            <v>-</v>
          </cell>
          <cell r="CB1320" t="str">
            <v>X</v>
          </cell>
          <cell r="CC1320" t="str">
            <v>-</v>
          </cell>
        </row>
        <row r="1321">
          <cell r="B1321">
            <v>2291289</v>
          </cell>
          <cell r="C1321" t="str">
            <v>Linde  - Engineering only - COMP</v>
          </cell>
          <cell r="D1321" t="str">
            <v>Boening</v>
          </cell>
          <cell r="E1321">
            <v>0</v>
          </cell>
          <cell r="H1321" t="str">
            <v>Kursten</v>
          </cell>
          <cell r="I1321" t="str">
            <v>005 2KA0890</v>
          </cell>
          <cell r="M1321">
            <v>1</v>
          </cell>
          <cell r="N1321" t="str">
            <v>ENG FEE</v>
          </cell>
          <cell r="O1321">
            <v>0</v>
          </cell>
          <cell r="P1321" t="str">
            <v>-</v>
          </cell>
          <cell r="Q1321" t="str">
            <v>FLT</v>
          </cell>
          <cell r="R1321" t="str">
            <v>ENG</v>
          </cell>
          <cell r="S1321" t="str">
            <v>N</v>
          </cell>
          <cell r="T1321" t="str">
            <v>N</v>
          </cell>
          <cell r="U1321">
            <v>41436</v>
          </cell>
          <cell r="V1321">
            <v>41436</v>
          </cell>
          <cell r="W1321">
            <v>41494</v>
          </cell>
          <cell r="X1321">
            <v>41494</v>
          </cell>
          <cell r="Y1321" t="str">
            <v>-</v>
          </cell>
          <cell r="Z1321">
            <v>41443</v>
          </cell>
          <cell r="AA1321">
            <v>41443</v>
          </cell>
          <cell r="AB1321" t="e">
            <v>#N/A</v>
          </cell>
          <cell r="AC1321" t="e">
            <v>#N/A</v>
          </cell>
          <cell r="AD1321" t="str">
            <v>-</v>
          </cell>
          <cell r="AE1321" t="str">
            <v>-</v>
          </cell>
          <cell r="AF1321" t="str">
            <v>-</v>
          </cell>
          <cell r="AH1321">
            <v>41464</v>
          </cell>
          <cell r="AI1321" t="str">
            <v>-</v>
          </cell>
          <cell r="AJ1321" t="e">
            <v>#VALUE!</v>
          </cell>
          <cell r="AK1321">
            <v>8.2857142857142865</v>
          </cell>
          <cell r="AL1321" t="str">
            <v>-</v>
          </cell>
          <cell r="AM1321" t="str">
            <v>-</v>
          </cell>
          <cell r="AN1321" t="str">
            <v>-</v>
          </cell>
          <cell r="AO1321" t="str">
            <v>-</v>
          </cell>
          <cell r="AP1321" t="str">
            <v>-</v>
          </cell>
          <cell r="AQ1321">
            <v>0</v>
          </cell>
          <cell r="AR1321" t="str">
            <v>-</v>
          </cell>
          <cell r="AS1321" t="str">
            <v>-</v>
          </cell>
          <cell r="AT1321" t="str">
            <v>-</v>
          </cell>
          <cell r="AU1321" t="str">
            <v>-</v>
          </cell>
          <cell r="AY1321">
            <v>41494</v>
          </cell>
          <cell r="BA1321" t="str">
            <v/>
          </cell>
          <cell r="BB1321" t="str">
            <v/>
          </cell>
          <cell r="BC1321" t="str">
            <v/>
          </cell>
          <cell r="BD1321" t="str">
            <v>FCA</v>
          </cell>
          <cell r="BE1321" t="str">
            <v>ARVADA</v>
          </cell>
          <cell r="BF1321" t="str">
            <v>USA</v>
          </cell>
          <cell r="BH1321" t="str">
            <v>DJ</v>
          </cell>
          <cell r="BJ1321">
            <v>41443</v>
          </cell>
          <cell r="BK1321">
            <v>41450</v>
          </cell>
          <cell r="BL1321" t="e">
            <v>#N/A</v>
          </cell>
          <cell r="BM1321">
            <v>41464</v>
          </cell>
          <cell r="BN1321" t="e">
            <v>#N/A</v>
          </cell>
          <cell r="BO1321" t="e">
            <v>#N/A</v>
          </cell>
          <cell r="BP1321" t="str">
            <v>-</v>
          </cell>
          <cell r="BQ1321" t="str">
            <v>-</v>
          </cell>
          <cell r="BR1321">
            <v>41472</v>
          </cell>
          <cell r="BS1321" t="str">
            <v>-</v>
          </cell>
          <cell r="BT1321" t="str">
            <v>-</v>
          </cell>
          <cell r="BU1321" t="str">
            <v>-</v>
          </cell>
          <cell r="BV1321" t="str">
            <v>-</v>
          </cell>
          <cell r="CA1321" t="str">
            <v>-</v>
          </cell>
          <cell r="CB1321" t="str">
            <v>X</v>
          </cell>
          <cell r="CC1321">
            <v>0.22</v>
          </cell>
          <cell r="CD1321" t="str">
            <v>9/2/0   (total/submitted/approved)</v>
          </cell>
        </row>
        <row r="1322">
          <cell r="B1322">
            <v>2290366</v>
          </cell>
          <cell r="C1322" t="str">
            <v>Linde  - Engineering only - PUMP</v>
          </cell>
          <cell r="D1322" t="str">
            <v>Boening</v>
          </cell>
          <cell r="E1322">
            <v>0</v>
          </cell>
          <cell r="F1322" t="str">
            <v>-</v>
          </cell>
          <cell r="H1322" t="str">
            <v>FLT</v>
          </cell>
          <cell r="M1322">
            <v>1</v>
          </cell>
          <cell r="N1322" t="str">
            <v>ENG FEE</v>
          </cell>
          <cell r="O1322">
            <v>33137</v>
          </cell>
          <cell r="P1322" t="str">
            <v>-</v>
          </cell>
          <cell r="Q1322" t="str">
            <v>FLT</v>
          </cell>
          <cell r="R1322" t="str">
            <v>-</v>
          </cell>
          <cell r="S1322" t="str">
            <v>N</v>
          </cell>
          <cell r="T1322" t="str">
            <v>N</v>
          </cell>
          <cell r="U1322">
            <v>41430</v>
          </cell>
          <cell r="V1322">
            <v>41430</v>
          </cell>
          <cell r="W1322">
            <v>41582</v>
          </cell>
          <cell r="X1322">
            <v>41582</v>
          </cell>
          <cell r="Y1322">
            <v>41431</v>
          </cell>
          <cell r="Z1322">
            <v>41437</v>
          </cell>
          <cell r="AA1322">
            <v>41437</v>
          </cell>
          <cell r="AB1322" t="e">
            <v>#N/A</v>
          </cell>
          <cell r="AC1322" t="e">
            <v>#N/A</v>
          </cell>
          <cell r="AD1322" t="str">
            <v>-</v>
          </cell>
          <cell r="AE1322" t="str">
            <v>-</v>
          </cell>
          <cell r="AF1322" t="str">
            <v>-</v>
          </cell>
          <cell r="AH1322" t="str">
            <v>-</v>
          </cell>
          <cell r="AI1322" t="str">
            <v>-</v>
          </cell>
          <cell r="AJ1322" t="str">
            <v>-</v>
          </cell>
          <cell r="AK1322" t="str">
            <v>-</v>
          </cell>
          <cell r="AL1322" t="str">
            <v>-</v>
          </cell>
          <cell r="AM1322" t="str">
            <v>-</v>
          </cell>
          <cell r="AN1322" t="str">
            <v>-</v>
          </cell>
          <cell r="AO1322" t="str">
            <v>-</v>
          </cell>
          <cell r="AP1322" t="str">
            <v>-</v>
          </cell>
          <cell r="AQ1322">
            <v>0</v>
          </cell>
          <cell r="AR1322" t="str">
            <v>-</v>
          </cell>
          <cell r="AS1322" t="str">
            <v>-</v>
          </cell>
          <cell r="AT1322" t="str">
            <v>-</v>
          </cell>
          <cell r="AU1322" t="str">
            <v>-</v>
          </cell>
          <cell r="AY1322">
            <v>41631</v>
          </cell>
          <cell r="AZ1322">
            <v>201</v>
          </cell>
          <cell r="BA1322" t="str">
            <v/>
          </cell>
          <cell r="BB1322" t="str">
            <v/>
          </cell>
          <cell r="BC1322" t="str">
            <v/>
          </cell>
          <cell r="BD1322" t="str">
            <v>FCA</v>
          </cell>
          <cell r="BE1322" t="str">
            <v>ARVADA</v>
          </cell>
          <cell r="BF1322" t="str">
            <v>USA</v>
          </cell>
          <cell r="BH1322" t="str">
            <v>DJ</v>
          </cell>
          <cell r="BJ1322">
            <v>41437</v>
          </cell>
          <cell r="BK1322">
            <v>41444</v>
          </cell>
          <cell r="BL1322" t="e">
            <v>#N/A</v>
          </cell>
          <cell r="BM1322">
            <v>41458</v>
          </cell>
          <cell r="BN1322" t="e">
            <v>#N/A</v>
          </cell>
          <cell r="BO1322" t="e">
            <v>#N/A</v>
          </cell>
          <cell r="BP1322" t="str">
            <v>-</v>
          </cell>
          <cell r="BQ1322" t="str">
            <v>-</v>
          </cell>
          <cell r="BR1322">
            <v>41472</v>
          </cell>
          <cell r="BS1322" t="str">
            <v>-</v>
          </cell>
          <cell r="BT1322" t="str">
            <v>-</v>
          </cell>
          <cell r="BU1322" t="str">
            <v>-</v>
          </cell>
          <cell r="BV1322" t="str">
            <v>-</v>
          </cell>
          <cell r="CA1322" t="str">
            <v>-</v>
          </cell>
          <cell r="CB1322" t="str">
            <v>X</v>
          </cell>
          <cell r="CC1322">
            <v>0.38</v>
          </cell>
          <cell r="CD1322" t="str">
            <v>16/6/1  (total/submitted/approved)</v>
          </cell>
        </row>
        <row r="1323">
          <cell r="B1323" t="str">
            <v>A2355383-01</v>
          </cell>
          <cell r="C1323" t="str">
            <v>SISA</v>
          </cell>
          <cell r="D1323" t="str">
            <v>Parks</v>
          </cell>
          <cell r="E1323">
            <v>0</v>
          </cell>
          <cell r="H1323" t="str">
            <v>FLT</v>
          </cell>
          <cell r="M1323">
            <v>1</v>
          </cell>
          <cell r="N1323" t="str">
            <v>LMV311</v>
          </cell>
          <cell r="P1323" t="str">
            <v>-</v>
          </cell>
          <cell r="Q1323" t="str">
            <v>-</v>
          </cell>
          <cell r="R1323">
            <v>0</v>
          </cell>
          <cell r="S1323" t="str">
            <v>N</v>
          </cell>
          <cell r="T1323" t="str">
            <v>Y</v>
          </cell>
          <cell r="U1323">
            <v>41592</v>
          </cell>
          <cell r="V1323">
            <v>41592</v>
          </cell>
          <cell r="W1323">
            <v>41605</v>
          </cell>
          <cell r="X1323">
            <v>41605</v>
          </cell>
          <cell r="Y1323" t="str">
            <v>-</v>
          </cell>
          <cell r="Z1323">
            <v>41599</v>
          </cell>
          <cell r="AA1323">
            <v>41599</v>
          </cell>
          <cell r="AB1323" t="e">
            <v>#N/A</v>
          </cell>
          <cell r="AC1323" t="e">
            <v>#N/A</v>
          </cell>
          <cell r="AD1323" t="str">
            <v>-</v>
          </cell>
          <cell r="AE1323" t="str">
            <v>-</v>
          </cell>
          <cell r="AF1323" t="str">
            <v>-</v>
          </cell>
          <cell r="AH1323">
            <v>41575</v>
          </cell>
          <cell r="AI1323" t="str">
            <v>-</v>
          </cell>
          <cell r="AJ1323" t="e">
            <v>#VALUE!</v>
          </cell>
          <cell r="AK1323">
            <v>1.8571428571428572</v>
          </cell>
          <cell r="AL1323">
            <v>0</v>
          </cell>
          <cell r="AN1323">
            <v>0</v>
          </cell>
          <cell r="AX1323">
            <v>41597</v>
          </cell>
          <cell r="AY1323">
            <v>41614</v>
          </cell>
          <cell r="AZ1323">
            <v>22</v>
          </cell>
          <cell r="BA1323" t="str">
            <v/>
          </cell>
          <cell r="BB1323" t="str">
            <v/>
          </cell>
          <cell r="BC1323" t="str">
            <v/>
          </cell>
          <cell r="BJ1323">
            <v>41599</v>
          </cell>
          <cell r="BK1323">
            <v>41606</v>
          </cell>
          <cell r="BL1323" t="e">
            <v>#N/A</v>
          </cell>
          <cell r="BM1323">
            <v>41620</v>
          </cell>
          <cell r="BN1323" t="e">
            <v>#N/A</v>
          </cell>
          <cell r="BO1323" t="e">
            <v>#N/A</v>
          </cell>
          <cell r="BP1323" t="str">
            <v>-</v>
          </cell>
          <cell r="BQ1323" t="str">
            <v>-</v>
          </cell>
          <cell r="BR1323" t="str">
            <v>-</v>
          </cell>
          <cell r="BS1323" t="str">
            <v>-</v>
          </cell>
          <cell r="BT1323" t="str">
            <v>-</v>
          </cell>
          <cell r="BU1323" t="str">
            <v>-</v>
          </cell>
          <cell r="BV1323" t="str">
            <v>-</v>
          </cell>
          <cell r="BZ1323" t="str">
            <v>-</v>
          </cell>
          <cell r="CA1323" t="str">
            <v>-</v>
          </cell>
          <cell r="CB1323" t="str">
            <v>x</v>
          </cell>
          <cell r="CC1323">
            <v>0</v>
          </cell>
        </row>
        <row r="1324">
          <cell r="B1324" t="str">
            <v>A2355383-02</v>
          </cell>
          <cell r="C1324" t="str">
            <v>SISA</v>
          </cell>
          <cell r="D1324" t="str">
            <v>Parks</v>
          </cell>
          <cell r="E1324">
            <v>0</v>
          </cell>
          <cell r="H1324" t="str">
            <v>FLT</v>
          </cell>
          <cell r="M1324">
            <v>1</v>
          </cell>
          <cell r="N1324" t="str">
            <v>LMV311</v>
          </cell>
          <cell r="P1324" t="str">
            <v>-</v>
          </cell>
          <cell r="Q1324" t="str">
            <v>-</v>
          </cell>
          <cell r="R1324">
            <v>0</v>
          </cell>
          <cell r="S1324" t="str">
            <v>N</v>
          </cell>
          <cell r="T1324" t="str">
            <v>Y</v>
          </cell>
          <cell r="U1324">
            <v>41582</v>
          </cell>
          <cell r="V1324">
            <v>41592</v>
          </cell>
          <cell r="W1324">
            <v>41605</v>
          </cell>
          <cell r="X1324">
            <v>41605</v>
          </cell>
          <cell r="Y1324" t="str">
            <v>-</v>
          </cell>
          <cell r="Z1324">
            <v>41599</v>
          </cell>
          <cell r="AA1324">
            <v>41599</v>
          </cell>
          <cell r="AB1324" t="e">
            <v>#N/A</v>
          </cell>
          <cell r="AC1324" t="e">
            <v>#N/A</v>
          </cell>
          <cell r="AD1324" t="str">
            <v>-</v>
          </cell>
          <cell r="AE1324" t="str">
            <v>-</v>
          </cell>
          <cell r="AF1324" t="str">
            <v>-</v>
          </cell>
          <cell r="AH1324">
            <v>41575</v>
          </cell>
          <cell r="AI1324" t="str">
            <v>-</v>
          </cell>
          <cell r="AJ1324" t="e">
            <v>#VALUE!</v>
          </cell>
          <cell r="AK1324">
            <v>1.8571428571428572</v>
          </cell>
          <cell r="AL1324">
            <v>0</v>
          </cell>
          <cell r="AN1324">
            <v>0</v>
          </cell>
          <cell r="AX1324">
            <v>41597</v>
          </cell>
          <cell r="AY1324">
            <v>41614</v>
          </cell>
          <cell r="AZ1324">
            <v>22</v>
          </cell>
          <cell r="BA1324" t="str">
            <v/>
          </cell>
          <cell r="BB1324" t="str">
            <v/>
          </cell>
          <cell r="BC1324" t="str">
            <v/>
          </cell>
          <cell r="BJ1324">
            <v>41599</v>
          </cell>
          <cell r="BK1324">
            <v>41606</v>
          </cell>
          <cell r="BL1324" t="e">
            <v>#N/A</v>
          </cell>
          <cell r="BM1324">
            <v>41620</v>
          </cell>
          <cell r="BN1324" t="e">
            <v>#N/A</v>
          </cell>
          <cell r="BO1324" t="e">
            <v>#N/A</v>
          </cell>
          <cell r="BP1324" t="str">
            <v>-</v>
          </cell>
          <cell r="BQ1324" t="str">
            <v>-</v>
          </cell>
          <cell r="BR1324" t="str">
            <v>-</v>
          </cell>
          <cell r="BS1324" t="str">
            <v>-</v>
          </cell>
          <cell r="BT1324" t="str">
            <v>-</v>
          </cell>
          <cell r="BU1324" t="str">
            <v>-</v>
          </cell>
          <cell r="BV1324" t="str">
            <v>-</v>
          </cell>
          <cell r="BZ1324" t="str">
            <v>-</v>
          </cell>
          <cell r="CA1324" t="str">
            <v>-</v>
          </cell>
          <cell r="CB1324" t="str">
            <v>x</v>
          </cell>
          <cell r="CC1324">
            <v>0</v>
          </cell>
        </row>
        <row r="1325">
          <cell r="B1325" t="str">
            <v>2350642(1321282)</v>
          </cell>
          <cell r="C1325" t="str">
            <v>Charville-Condultores E Servicos</v>
          </cell>
          <cell r="D1325" t="str">
            <v>Rossacci</v>
          </cell>
          <cell r="E1325">
            <v>0</v>
          </cell>
          <cell r="H1325" t="str">
            <v>Christina</v>
          </cell>
          <cell r="I1325" t="str">
            <v>EGTL-6327-PDMJ017</v>
          </cell>
          <cell r="J1325" t="str">
            <v>-</v>
          </cell>
          <cell r="K1325" t="str">
            <v>-</v>
          </cell>
          <cell r="M1325">
            <v>0</v>
          </cell>
          <cell r="N1325" t="str">
            <v>DOC FEE</v>
          </cell>
          <cell r="O1325">
            <v>2192</v>
          </cell>
          <cell r="P1325" t="str">
            <v>-</v>
          </cell>
          <cell r="Q1325" t="str">
            <v>-</v>
          </cell>
          <cell r="R1325" t="str">
            <v>DOC FEE</v>
          </cell>
          <cell r="S1325" t="str">
            <v>N</v>
          </cell>
          <cell r="T1325" t="str">
            <v>N</v>
          </cell>
          <cell r="U1325">
            <v>41579</v>
          </cell>
          <cell r="V1325">
            <v>41579</v>
          </cell>
          <cell r="W1325">
            <v>41606</v>
          </cell>
          <cell r="X1325">
            <v>41606</v>
          </cell>
          <cell r="Y1325">
            <v>41579</v>
          </cell>
          <cell r="Z1325">
            <v>41586</v>
          </cell>
          <cell r="AA1325">
            <v>41586</v>
          </cell>
          <cell r="AB1325" t="e">
            <v>#N/A</v>
          </cell>
          <cell r="AC1325" t="e">
            <v>#N/A</v>
          </cell>
          <cell r="AD1325" t="str">
            <v>-</v>
          </cell>
          <cell r="AE1325" t="str">
            <v>-</v>
          </cell>
          <cell r="AF1325" t="str">
            <v>-</v>
          </cell>
          <cell r="AH1325">
            <v>41576</v>
          </cell>
          <cell r="AI1325" t="str">
            <v>-</v>
          </cell>
          <cell r="AJ1325" t="e">
            <v>#VALUE!</v>
          </cell>
          <cell r="AK1325">
            <v>3.8571428571428572</v>
          </cell>
          <cell r="AL1325">
            <v>41579</v>
          </cell>
          <cell r="AM1325" t="str">
            <v>-</v>
          </cell>
          <cell r="AN1325" t="str">
            <v>-</v>
          </cell>
          <cell r="AO1325" t="str">
            <v>-</v>
          </cell>
          <cell r="AP1325" t="str">
            <v>-</v>
          </cell>
          <cell r="AR1325" t="str">
            <v>-</v>
          </cell>
          <cell r="AS1325" t="str">
            <v>-</v>
          </cell>
          <cell r="AT1325" t="str">
            <v>-</v>
          </cell>
          <cell r="AU1325" t="str">
            <v>-</v>
          </cell>
          <cell r="AV1325" t="str">
            <v>-</v>
          </cell>
          <cell r="AW1325" t="str">
            <v>-</v>
          </cell>
          <cell r="AX1325" t="str">
            <v>-</v>
          </cell>
          <cell r="AY1325">
            <v>41611</v>
          </cell>
          <cell r="AZ1325">
            <v>32</v>
          </cell>
          <cell r="BA1325" t="e">
            <v>#VALUE!</v>
          </cell>
          <cell r="BB1325" t="str">
            <v>On-Time/Early</v>
          </cell>
          <cell r="BC1325" t="str">
            <v/>
          </cell>
          <cell r="BD1325" t="str">
            <v>FCA</v>
          </cell>
          <cell r="BE1325" t="str">
            <v>Arvada</v>
          </cell>
          <cell r="BF1325" t="str">
            <v>USA</v>
          </cell>
          <cell r="BH1325" t="str">
            <v>WB</v>
          </cell>
          <cell r="BI1325">
            <v>2000</v>
          </cell>
          <cell r="BJ1325">
            <v>41586</v>
          </cell>
          <cell r="BK1325">
            <v>41593</v>
          </cell>
          <cell r="BL1325" t="e">
            <v>#N/A</v>
          </cell>
          <cell r="BM1325">
            <v>41607</v>
          </cell>
          <cell r="BN1325" t="e">
            <v>#N/A</v>
          </cell>
          <cell r="BO1325" t="e">
            <v>#N/A</v>
          </cell>
          <cell r="BP1325" t="str">
            <v>-</v>
          </cell>
          <cell r="BQ1325" t="str">
            <v>-</v>
          </cell>
          <cell r="BR1325" t="str">
            <v>-</v>
          </cell>
          <cell r="BS1325" t="str">
            <v>-</v>
          </cell>
          <cell r="BT1325">
            <v>0</v>
          </cell>
          <cell r="BU1325" t="str">
            <v>-</v>
          </cell>
          <cell r="BV1325" t="str">
            <v>-</v>
          </cell>
          <cell r="CA1325" t="str">
            <v>-</v>
          </cell>
          <cell r="CB1325" t="str">
            <v>X</v>
          </cell>
          <cell r="CC1325">
            <v>1</v>
          </cell>
          <cell r="CD1325" t="str">
            <v>This project is complete</v>
          </cell>
        </row>
        <row r="1326">
          <cell r="B1326" t="str">
            <v>A1928749-01-02</v>
          </cell>
          <cell r="C1326" t="str">
            <v>Bechtel/Angola</v>
          </cell>
          <cell r="D1326" t="str">
            <v>Nelson</v>
          </cell>
          <cell r="E1326">
            <v>0</v>
          </cell>
          <cell r="H1326" t="str">
            <v>Nancy</v>
          </cell>
          <cell r="I1326">
            <v>0</v>
          </cell>
          <cell r="J1326">
            <v>0</v>
          </cell>
          <cell r="K1326">
            <v>0</v>
          </cell>
          <cell r="M1326">
            <v>2</v>
          </cell>
          <cell r="N1326" t="str">
            <v>LMV-311</v>
          </cell>
          <cell r="O1326">
            <v>317337.12</v>
          </cell>
          <cell r="P1326">
            <v>0</v>
          </cell>
          <cell r="Q1326" t="str">
            <v>CPX</v>
          </cell>
          <cell r="R1326">
            <v>0</v>
          </cell>
          <cell r="S1326" t="str">
            <v>N</v>
          </cell>
          <cell r="T1326" t="str">
            <v>N</v>
          </cell>
          <cell r="V1326">
            <v>40514</v>
          </cell>
          <cell r="W1326">
            <v>40588</v>
          </cell>
          <cell r="X1326">
            <v>40588</v>
          </cell>
          <cell r="Y1326">
            <v>0</v>
          </cell>
          <cell r="Z1326">
            <v>40521</v>
          </cell>
          <cell r="AA1326">
            <v>40521</v>
          </cell>
          <cell r="AB1326" t="e">
            <v>#N/A</v>
          </cell>
          <cell r="AC1326" t="e">
            <v>#N/A</v>
          </cell>
          <cell r="AD1326">
            <v>0</v>
          </cell>
          <cell r="AE1326" t="str">
            <v>-</v>
          </cell>
          <cell r="AF1326" t="e">
            <v>#N/A</v>
          </cell>
          <cell r="AH1326">
            <v>40558</v>
          </cell>
          <cell r="AI1326" t="str">
            <v>-</v>
          </cell>
          <cell r="AJ1326" t="e">
            <v>#N/A</v>
          </cell>
          <cell r="AK1326">
            <v>10.571428571428571</v>
          </cell>
          <cell r="AY1326">
            <v>40600</v>
          </cell>
          <cell r="AZ1326">
            <v>86</v>
          </cell>
          <cell r="BA1326" t="str">
            <v/>
          </cell>
          <cell r="BB1326" t="str">
            <v/>
          </cell>
          <cell r="BC1326" t="str">
            <v/>
          </cell>
          <cell r="BJ1326">
            <v>40521</v>
          </cell>
          <cell r="BK1326">
            <v>40528</v>
          </cell>
          <cell r="BL1326" t="e">
            <v>#N/A</v>
          </cell>
          <cell r="BM1326">
            <v>40542</v>
          </cell>
          <cell r="BN1326" t="e">
            <v>#N/A</v>
          </cell>
          <cell r="BO1326" t="e">
            <v>#N/A</v>
          </cell>
          <cell r="BP1326" t="str">
            <v>X</v>
          </cell>
          <cell r="BQ1326" t="str">
            <v>X</v>
          </cell>
          <cell r="BR1326" t="str">
            <v>X</v>
          </cell>
          <cell r="BS1326" t="str">
            <v>X</v>
          </cell>
          <cell r="BT1326" t="str">
            <v>X</v>
          </cell>
          <cell r="BU1326" t="str">
            <v>X</v>
          </cell>
          <cell r="BV1326" t="str">
            <v>X</v>
          </cell>
          <cell r="BZ1326" t="str">
            <v>X</v>
          </cell>
          <cell r="CA1326" t="str">
            <v>X</v>
          </cell>
          <cell r="CB1326" t="str">
            <v>X</v>
          </cell>
          <cell r="CC1326">
            <v>1</v>
          </cell>
        </row>
        <row r="1327">
          <cell r="B1327" t="str">
            <v>C2152066</v>
          </cell>
          <cell r="C1327" t="str">
            <v>AMEC</v>
          </cell>
          <cell r="D1327" t="str">
            <v>Rea</v>
          </cell>
          <cell r="E1327">
            <v>0</v>
          </cell>
          <cell r="H1327" t="str">
            <v>Christina</v>
          </cell>
          <cell r="I1327" t="str">
            <v>960E02</v>
          </cell>
          <cell r="J1327" t="str">
            <v>ENG</v>
          </cell>
          <cell r="K1327">
            <v>0</v>
          </cell>
          <cell r="L1327" t="str">
            <v>Perez</v>
          </cell>
          <cell r="M1327">
            <v>1</v>
          </cell>
          <cell r="N1327" t="str">
            <v>Engineering Only</v>
          </cell>
          <cell r="O1327">
            <v>300000</v>
          </cell>
          <cell r="Q1327" t="str">
            <v>CPX</v>
          </cell>
          <cell r="S1327" t="str">
            <v>N</v>
          </cell>
          <cell r="T1327" t="str">
            <v>N</v>
          </cell>
          <cell r="V1327">
            <v>41074</v>
          </cell>
          <cell r="W1327">
            <v>41114</v>
          </cell>
          <cell r="X1327">
            <v>41114</v>
          </cell>
          <cell r="Y1327">
            <v>0</v>
          </cell>
          <cell r="Z1327">
            <v>41081</v>
          </cell>
          <cell r="AA1327">
            <v>41081</v>
          </cell>
          <cell r="AB1327" t="e">
            <v>#N/A</v>
          </cell>
          <cell r="AC1327" t="e">
            <v>#N/A</v>
          </cell>
          <cell r="AD1327">
            <v>0</v>
          </cell>
          <cell r="AE1327" t="str">
            <v>-</v>
          </cell>
          <cell r="AF1327" t="e">
            <v>#N/A</v>
          </cell>
          <cell r="AH1327">
            <v>41084</v>
          </cell>
          <cell r="AI1327" t="str">
            <v>-</v>
          </cell>
          <cell r="AJ1327" t="e">
            <v>#N/A</v>
          </cell>
          <cell r="AK1327">
            <v>5.7142857142857144</v>
          </cell>
          <cell r="AL1327">
            <v>0</v>
          </cell>
          <cell r="AM1327">
            <v>0</v>
          </cell>
          <cell r="AN1327">
            <v>0</v>
          </cell>
          <cell r="AY1327">
            <v>41114</v>
          </cell>
          <cell r="AZ1327">
            <v>40</v>
          </cell>
          <cell r="BA1327" t="str">
            <v/>
          </cell>
          <cell r="BB1327" t="str">
            <v/>
          </cell>
          <cell r="BC1327" t="str">
            <v/>
          </cell>
          <cell r="BD1327" t="str">
            <v>DAP</v>
          </cell>
          <cell r="BE1327" t="str">
            <v>Mulberry</v>
          </cell>
          <cell r="BF1327" t="str">
            <v>USA</v>
          </cell>
          <cell r="BJ1327">
            <v>41081</v>
          </cell>
          <cell r="BK1327">
            <v>41088</v>
          </cell>
          <cell r="BL1327" t="e">
            <v>#N/A</v>
          </cell>
          <cell r="BM1327">
            <v>41102</v>
          </cell>
          <cell r="BN1327" t="e">
            <v>#N/A</v>
          </cell>
          <cell r="BO1327" t="e">
            <v>#N/A</v>
          </cell>
          <cell r="BP1327" t="str">
            <v>X</v>
          </cell>
          <cell r="BQ1327" t="str">
            <v>X</v>
          </cell>
          <cell r="BR1327" t="str">
            <v>X</v>
          </cell>
          <cell r="BS1327" t="str">
            <v>X</v>
          </cell>
          <cell r="BT1327" t="str">
            <v>X</v>
          </cell>
          <cell r="BU1327" t="str">
            <v>X</v>
          </cell>
          <cell r="BV1327" t="str">
            <v>X</v>
          </cell>
          <cell r="BZ1327" t="str">
            <v>X</v>
          </cell>
          <cell r="CA1327" t="str">
            <v>X</v>
          </cell>
          <cell r="CB1327" t="str">
            <v>X</v>
          </cell>
          <cell r="CC1327">
            <v>1</v>
          </cell>
        </row>
        <row r="1328">
          <cell r="B1328" t="str">
            <v>C2072427-01</v>
          </cell>
          <cell r="C1328" t="str">
            <v>CNOOC / PHK Engineering</v>
          </cell>
          <cell r="D1328" t="str">
            <v>Perez</v>
          </cell>
          <cell r="E1328">
            <v>0</v>
          </cell>
          <cell r="H1328" t="str">
            <v>Christina</v>
          </cell>
          <cell r="I1328" t="str">
            <v>PHK111089 (Z110604)</v>
          </cell>
          <cell r="J1328" t="str">
            <v>E00243</v>
          </cell>
          <cell r="K1328">
            <v>0</v>
          </cell>
          <cell r="L1328" t="str">
            <v>Perez</v>
          </cell>
          <cell r="M1328">
            <v>1</v>
          </cell>
          <cell r="N1328" t="str">
            <v>Engineering Only</v>
          </cell>
          <cell r="O1328">
            <v>175150</v>
          </cell>
          <cell r="S1328" t="str">
            <v>N</v>
          </cell>
          <cell r="T1328" t="str">
            <v>N</v>
          </cell>
          <cell r="V1328">
            <v>40875</v>
          </cell>
          <cell r="W1328">
            <v>41029</v>
          </cell>
          <cell r="X1328">
            <v>41114</v>
          </cell>
          <cell r="Y1328">
            <v>0</v>
          </cell>
          <cell r="Z1328">
            <v>40882</v>
          </cell>
          <cell r="AA1328">
            <v>40882</v>
          </cell>
          <cell r="AB1328" t="e">
            <v>#N/A</v>
          </cell>
          <cell r="AC1328" t="e">
            <v>#N/A</v>
          </cell>
          <cell r="AD1328">
            <v>0</v>
          </cell>
          <cell r="AE1328" t="str">
            <v>-</v>
          </cell>
          <cell r="AF1328" t="e">
            <v>#N/A</v>
          </cell>
          <cell r="AH1328">
            <v>41084</v>
          </cell>
          <cell r="AI1328" t="str">
            <v>-</v>
          </cell>
          <cell r="AJ1328" t="e">
            <v>#N/A</v>
          </cell>
          <cell r="AK1328">
            <v>34.142857142857146</v>
          </cell>
          <cell r="AY1328">
            <v>41114</v>
          </cell>
          <cell r="AZ1328">
            <v>239</v>
          </cell>
          <cell r="BA1328" t="str">
            <v/>
          </cell>
          <cell r="BB1328" t="str">
            <v/>
          </cell>
          <cell r="BC1328" t="str">
            <v/>
          </cell>
          <cell r="BD1328" t="str">
            <v>EXW</v>
          </cell>
          <cell r="BE1328" t="str">
            <v>Arvada</v>
          </cell>
          <cell r="BF1328" t="str">
            <v>USA</v>
          </cell>
          <cell r="BJ1328">
            <v>40882</v>
          </cell>
          <cell r="BK1328">
            <v>40889</v>
          </cell>
          <cell r="BL1328" t="e">
            <v>#N/A</v>
          </cell>
          <cell r="BM1328">
            <v>40903</v>
          </cell>
          <cell r="BN1328" t="e">
            <v>#N/A</v>
          </cell>
          <cell r="BO1328" t="e">
            <v>#N/A</v>
          </cell>
          <cell r="BP1328" t="str">
            <v>X</v>
          </cell>
          <cell r="BQ1328" t="str">
            <v>X</v>
          </cell>
          <cell r="BR1328" t="str">
            <v>X</v>
          </cell>
          <cell r="BS1328" t="str">
            <v>X</v>
          </cell>
          <cell r="BT1328" t="str">
            <v>X</v>
          </cell>
          <cell r="BU1328" t="str">
            <v>X</v>
          </cell>
          <cell r="BV1328" t="str">
            <v>X</v>
          </cell>
          <cell r="BZ1328" t="str">
            <v>X</v>
          </cell>
          <cell r="CA1328" t="str">
            <v>X</v>
          </cell>
          <cell r="CB1328" t="str">
            <v>X</v>
          </cell>
          <cell r="CC1328">
            <v>1</v>
          </cell>
        </row>
        <row r="1329">
          <cell r="B1329" t="str">
            <v>C1872899-01-02</v>
          </cell>
          <cell r="C1329" t="str">
            <v>ICA FLUOR DANIEL / Salina Cruz</v>
          </cell>
          <cell r="D1329" t="str">
            <v>Strunc</v>
          </cell>
          <cell r="E1329">
            <v>0</v>
          </cell>
          <cell r="H1329" t="str">
            <v>Suzy</v>
          </cell>
          <cell r="I1329">
            <v>0</v>
          </cell>
          <cell r="J1329">
            <v>0</v>
          </cell>
          <cell r="K1329">
            <v>0</v>
          </cell>
          <cell r="M1329">
            <v>2</v>
          </cell>
          <cell r="N1329" t="str">
            <v>BMC-341P</v>
          </cell>
          <cell r="O1329">
            <v>1314286</v>
          </cell>
          <cell r="P1329">
            <v>0</v>
          </cell>
          <cell r="Q1329" t="str">
            <v>CPX</v>
          </cell>
          <cell r="R1329" t="str">
            <v>Pinn/API</v>
          </cell>
          <cell r="S1329" t="str">
            <v>Y</v>
          </cell>
          <cell r="T1329" t="str">
            <v>no</v>
          </cell>
          <cell r="V1329">
            <v>40374</v>
          </cell>
          <cell r="W1329">
            <v>0</v>
          </cell>
          <cell r="X1329">
            <v>40596</v>
          </cell>
          <cell r="Y1329">
            <v>0</v>
          </cell>
          <cell r="Z1329">
            <v>40381</v>
          </cell>
          <cell r="AA1329">
            <v>40381</v>
          </cell>
          <cell r="AB1329">
            <v>40388</v>
          </cell>
          <cell r="AC1329">
            <v>40316</v>
          </cell>
          <cell r="AD1329">
            <v>0</v>
          </cell>
          <cell r="AE1329" t="str">
            <v>-</v>
          </cell>
          <cell r="AF1329">
            <v>0</v>
          </cell>
          <cell r="AH1329">
            <v>40566</v>
          </cell>
          <cell r="AI1329">
            <v>40442</v>
          </cell>
          <cell r="AJ1329">
            <v>-28839</v>
          </cell>
          <cell r="AK1329">
            <v>31.714285714285715</v>
          </cell>
          <cell r="AV1329">
            <v>40533</v>
          </cell>
          <cell r="AX1329">
            <v>40534</v>
          </cell>
          <cell r="AY1329">
            <v>40597</v>
          </cell>
          <cell r="AZ1329">
            <v>223</v>
          </cell>
          <cell r="BA1329">
            <v>114</v>
          </cell>
          <cell r="BB1329" t="str">
            <v>Late</v>
          </cell>
          <cell r="BC1329" t="str">
            <v/>
          </cell>
          <cell r="BJ1329">
            <v>40381</v>
          </cell>
          <cell r="BK1329">
            <v>40388</v>
          </cell>
          <cell r="BL1329">
            <v>40416</v>
          </cell>
          <cell r="BM1329">
            <v>40402</v>
          </cell>
          <cell r="BN1329">
            <v>40638</v>
          </cell>
          <cell r="BO1329">
            <v>40645</v>
          </cell>
          <cell r="BP1329">
            <v>40422</v>
          </cell>
          <cell r="BQ1329" t="str">
            <v>X</v>
          </cell>
          <cell r="BR1329">
            <v>40438</v>
          </cell>
          <cell r="BS1329">
            <v>40438</v>
          </cell>
          <cell r="BT1329" t="str">
            <v>X</v>
          </cell>
          <cell r="BU1329">
            <v>1158</v>
          </cell>
          <cell r="BV1329">
            <v>1151</v>
          </cell>
          <cell r="BZ1329" t="str">
            <v>X</v>
          </cell>
          <cell r="CA1329" t="str">
            <v>X</v>
          </cell>
          <cell r="CC1329">
            <v>0.9</v>
          </cell>
        </row>
        <row r="1330">
          <cell r="B1330" t="str">
            <v>C1872899-02</v>
          </cell>
          <cell r="C1330" t="str">
            <v>ICA FLUOR DANIEL / Salina Cruz</v>
          </cell>
          <cell r="D1330" t="str">
            <v>Strunc</v>
          </cell>
          <cell r="E1330">
            <v>0</v>
          </cell>
          <cell r="H1330" t="str">
            <v>Suzy</v>
          </cell>
          <cell r="I1330">
            <v>0</v>
          </cell>
          <cell r="J1330">
            <v>0</v>
          </cell>
          <cell r="K1330">
            <v>0</v>
          </cell>
          <cell r="M1330">
            <v>1</v>
          </cell>
          <cell r="N1330" t="str">
            <v>BMC-341P</v>
          </cell>
          <cell r="O1330">
            <v>1314286</v>
          </cell>
          <cell r="P1330">
            <v>0</v>
          </cell>
          <cell r="Q1330" t="str">
            <v>CPX</v>
          </cell>
          <cell r="R1330" t="str">
            <v>Pinn/API</v>
          </cell>
          <cell r="S1330" t="str">
            <v>Y</v>
          </cell>
          <cell r="T1330" t="str">
            <v>no</v>
          </cell>
          <cell r="V1330">
            <v>40374</v>
          </cell>
          <cell r="W1330">
            <v>0</v>
          </cell>
          <cell r="X1330">
            <v>40605</v>
          </cell>
          <cell r="Y1330">
            <v>0</v>
          </cell>
          <cell r="Z1330">
            <v>40381</v>
          </cell>
          <cell r="AA1330">
            <v>40381</v>
          </cell>
          <cell r="AB1330">
            <v>40388</v>
          </cell>
          <cell r="AC1330">
            <v>40325</v>
          </cell>
          <cell r="AD1330">
            <v>0</v>
          </cell>
          <cell r="AE1330" t="str">
            <v>-</v>
          </cell>
          <cell r="AF1330">
            <v>0</v>
          </cell>
          <cell r="AH1330">
            <v>40575</v>
          </cell>
          <cell r="AI1330">
            <v>40451</v>
          </cell>
          <cell r="AJ1330">
            <v>-28839</v>
          </cell>
          <cell r="AK1330">
            <v>33</v>
          </cell>
          <cell r="AV1330">
            <v>40561</v>
          </cell>
          <cell r="AX1330">
            <v>40564</v>
          </cell>
          <cell r="AY1330">
            <v>40602</v>
          </cell>
          <cell r="AZ1330">
            <v>228</v>
          </cell>
          <cell r="BA1330">
            <v>134</v>
          </cell>
          <cell r="BB1330" t="str">
            <v>Late</v>
          </cell>
          <cell r="BC1330" t="str">
            <v/>
          </cell>
          <cell r="BJ1330">
            <v>40381</v>
          </cell>
          <cell r="BK1330">
            <v>40388</v>
          </cell>
          <cell r="BL1330">
            <v>40416</v>
          </cell>
          <cell r="BM1330">
            <v>40402</v>
          </cell>
          <cell r="BN1330">
            <v>40647</v>
          </cell>
          <cell r="BO1330">
            <v>40654</v>
          </cell>
          <cell r="BP1330">
            <v>40422</v>
          </cell>
          <cell r="BQ1330" t="str">
            <v>X</v>
          </cell>
          <cell r="BR1330">
            <v>40438</v>
          </cell>
          <cell r="BS1330">
            <v>40438</v>
          </cell>
          <cell r="BT1330" t="str">
            <v>X</v>
          </cell>
          <cell r="BU1330">
            <v>1149</v>
          </cell>
          <cell r="BV1330">
            <v>1142</v>
          </cell>
          <cell r="BZ1330" t="str">
            <v>X</v>
          </cell>
          <cell r="CA1330" t="str">
            <v>X</v>
          </cell>
          <cell r="CC1330">
            <v>0.9</v>
          </cell>
        </row>
        <row r="1331">
          <cell r="B1331" t="str">
            <v>A1957173-01</v>
          </cell>
          <cell r="C1331" t="str">
            <v>CHS</v>
          </cell>
          <cell r="D1331" t="str">
            <v>Chapman</v>
          </cell>
          <cell r="E1331">
            <v>0</v>
          </cell>
          <cell r="F1331">
            <v>0</v>
          </cell>
          <cell r="G1331">
            <v>0</v>
          </cell>
          <cell r="H1331" t="str">
            <v xml:space="preserve">Madeleine </v>
          </cell>
          <cell r="I1331">
            <v>0</v>
          </cell>
          <cell r="J1331">
            <v>0</v>
          </cell>
          <cell r="K1331">
            <v>0</v>
          </cell>
          <cell r="L1331">
            <v>0</v>
          </cell>
          <cell r="M1331">
            <v>1</v>
          </cell>
          <cell r="N1331" t="str">
            <v>LMV-806</v>
          </cell>
          <cell r="O1331">
            <v>29076</v>
          </cell>
          <cell r="P1331">
            <v>0</v>
          </cell>
          <cell r="Q1331" t="str">
            <v>STD</v>
          </cell>
          <cell r="R1331" t="str">
            <v>PA</v>
          </cell>
          <cell r="S1331" t="str">
            <v>Y</v>
          </cell>
          <cell r="T1331" t="str">
            <v>no</v>
          </cell>
          <cell r="U1331">
            <v>0</v>
          </cell>
          <cell r="V1331">
            <v>40589</v>
          </cell>
          <cell r="W1331">
            <v>0</v>
          </cell>
          <cell r="X1331">
            <v>40618</v>
          </cell>
          <cell r="Y1331">
            <v>0</v>
          </cell>
          <cell r="Z1331">
            <v>40596</v>
          </cell>
          <cell r="AA1331">
            <v>40596</v>
          </cell>
          <cell r="AB1331">
            <v>40596</v>
          </cell>
          <cell r="AC1331">
            <v>40506</v>
          </cell>
          <cell r="AD1331">
            <v>0</v>
          </cell>
          <cell r="AE1331" t="str">
            <v>-</v>
          </cell>
          <cell r="AF1331">
            <v>0</v>
          </cell>
          <cell r="AH1331">
            <v>40588</v>
          </cell>
          <cell r="AI1331" t="str">
            <v>-</v>
          </cell>
          <cell r="AJ1331">
            <v>-28992</v>
          </cell>
          <cell r="AK1331">
            <v>4.1428571428571432</v>
          </cell>
          <cell r="AL1331">
            <v>0</v>
          </cell>
          <cell r="AM1331">
            <v>0</v>
          </cell>
          <cell r="AN1331">
            <v>0</v>
          </cell>
          <cell r="AV1331">
            <v>40605</v>
          </cell>
          <cell r="AX1331">
            <v>40606</v>
          </cell>
          <cell r="AY1331">
            <v>40618</v>
          </cell>
          <cell r="AZ1331">
            <v>29</v>
          </cell>
          <cell r="BA1331">
            <v>13</v>
          </cell>
          <cell r="BB1331" t="str">
            <v>Late</v>
          </cell>
          <cell r="BC1331" t="str">
            <v/>
          </cell>
          <cell r="BJ1331">
            <v>40596</v>
          </cell>
          <cell r="BK1331">
            <v>40603</v>
          </cell>
          <cell r="BL1331">
            <v>40603</v>
          </cell>
          <cell r="BM1331">
            <v>40617</v>
          </cell>
          <cell r="BN1331">
            <v>40632</v>
          </cell>
          <cell r="BO1331">
            <v>40639</v>
          </cell>
          <cell r="BP1331" t="str">
            <v>X</v>
          </cell>
          <cell r="BQ1331" t="str">
            <v>X</v>
          </cell>
          <cell r="BR1331" t="str">
            <v>X</v>
          </cell>
          <cell r="BS1331" t="str">
            <v>X</v>
          </cell>
          <cell r="BT1331" t="str">
            <v>X</v>
          </cell>
          <cell r="BU1331" t="str">
            <v>X</v>
          </cell>
          <cell r="BV1331" t="str">
            <v>X</v>
          </cell>
          <cell r="BZ1331" t="str">
            <v>X</v>
          </cell>
          <cell r="CA1331" t="str">
            <v>X</v>
          </cell>
          <cell r="CB1331" t="str">
            <v>X</v>
          </cell>
          <cell r="CC1331">
            <v>1</v>
          </cell>
        </row>
        <row r="1332">
          <cell r="B1332" t="str">
            <v>C2000527</v>
          </cell>
          <cell r="C1332" t="str">
            <v>BANTREL/ConocoPhillips</v>
          </cell>
          <cell r="D1332" t="str">
            <v>Horner</v>
          </cell>
          <cell r="E1332">
            <v>0</v>
          </cell>
          <cell r="H1332" t="str">
            <v>Suzy</v>
          </cell>
          <cell r="I1332">
            <v>0</v>
          </cell>
          <cell r="J1332">
            <v>0</v>
          </cell>
          <cell r="K1332">
            <v>0</v>
          </cell>
          <cell r="L1332">
            <v>0</v>
          </cell>
          <cell r="M1332">
            <v>1</v>
          </cell>
          <cell r="N1332" t="str">
            <v>LF2140</v>
          </cell>
          <cell r="O1332">
            <v>142900</v>
          </cell>
          <cell r="P1332">
            <v>0</v>
          </cell>
          <cell r="Q1332" t="str">
            <v>STD</v>
          </cell>
          <cell r="R1332" t="str">
            <v>Pinn/API</v>
          </cell>
          <cell r="S1332" t="str">
            <v>N</v>
          </cell>
          <cell r="T1332" t="str">
            <v>no</v>
          </cell>
          <cell r="U1332">
            <v>0</v>
          </cell>
          <cell r="V1332">
            <v>40696</v>
          </cell>
          <cell r="W1332">
            <v>0</v>
          </cell>
          <cell r="X1332">
            <v>40624</v>
          </cell>
          <cell r="Y1332">
            <v>0</v>
          </cell>
          <cell r="Z1332">
            <v>40703</v>
          </cell>
          <cell r="AA1332">
            <v>40703</v>
          </cell>
          <cell r="AB1332">
            <v>40710</v>
          </cell>
          <cell r="AC1332">
            <v>40344</v>
          </cell>
          <cell r="AD1332">
            <v>0</v>
          </cell>
          <cell r="AE1332" t="str">
            <v>-</v>
          </cell>
          <cell r="AF1332">
            <v>0</v>
          </cell>
          <cell r="AH1332">
            <v>40594</v>
          </cell>
          <cell r="AI1332">
            <v>40470</v>
          </cell>
          <cell r="AJ1332">
            <v>-29069</v>
          </cell>
          <cell r="AK1332">
            <v>-10.285714285714286</v>
          </cell>
          <cell r="AV1332">
            <v>40564</v>
          </cell>
          <cell r="AX1332">
            <v>40570</v>
          </cell>
          <cell r="AY1332">
            <v>40624</v>
          </cell>
          <cell r="AZ1332">
            <v>-72</v>
          </cell>
          <cell r="BA1332">
            <v>-95</v>
          </cell>
          <cell r="BB1332" t="str">
            <v>Late</v>
          </cell>
          <cell r="BC1332" t="str">
            <v/>
          </cell>
          <cell r="BJ1332">
            <v>40703</v>
          </cell>
          <cell r="BK1332">
            <v>40710</v>
          </cell>
          <cell r="BL1332">
            <v>40738</v>
          </cell>
          <cell r="BM1332">
            <v>40724</v>
          </cell>
          <cell r="BN1332">
            <v>40666</v>
          </cell>
          <cell r="BO1332">
            <v>40673</v>
          </cell>
          <cell r="BP1332" t="str">
            <v>X</v>
          </cell>
          <cell r="BQ1332" t="str">
            <v>X</v>
          </cell>
          <cell r="BR1332" t="str">
            <v>X</v>
          </cell>
          <cell r="BS1332" t="str">
            <v>X</v>
          </cell>
          <cell r="BT1332" t="str">
            <v>X</v>
          </cell>
          <cell r="BU1332" t="str">
            <v>X</v>
          </cell>
          <cell r="BV1332" t="str">
            <v>X</v>
          </cell>
          <cell r="BZ1332" t="str">
            <v>X</v>
          </cell>
          <cell r="CA1332" t="str">
            <v>X</v>
          </cell>
          <cell r="CB1332" t="str">
            <v>X</v>
          </cell>
          <cell r="CC1332" t="str">
            <v>X</v>
          </cell>
          <cell r="CD1332" t="str">
            <v>ENG ONLY</v>
          </cell>
        </row>
        <row r="1333">
          <cell r="B1333" t="str">
            <v>A1939977-01-02</v>
          </cell>
          <cell r="C1333" t="str">
            <v>National Process</v>
          </cell>
          <cell r="D1333" t="str">
            <v>Boening</v>
          </cell>
          <cell r="E1333">
            <v>0</v>
          </cell>
          <cell r="H1333" t="str">
            <v xml:space="preserve">Madeleine </v>
          </cell>
          <cell r="I1333">
            <v>0</v>
          </cell>
          <cell r="J1333">
            <v>0</v>
          </cell>
          <cell r="K1333">
            <v>0</v>
          </cell>
          <cell r="L1333">
            <v>0</v>
          </cell>
          <cell r="M1333">
            <v>2</v>
          </cell>
          <cell r="N1333" t="str">
            <v>LMV-806</v>
          </cell>
          <cell r="O1333">
            <v>85364.25</v>
          </cell>
          <cell r="P1333">
            <v>0</v>
          </cell>
          <cell r="Q1333" t="str">
            <v>STD</v>
          </cell>
          <cell r="R1333" t="str">
            <v>PB</v>
          </cell>
          <cell r="S1333" t="str">
            <v>N</v>
          </cell>
          <cell r="T1333" t="str">
            <v>no</v>
          </cell>
          <cell r="U1333">
            <v>0</v>
          </cell>
          <cell r="V1333">
            <v>40548</v>
          </cell>
          <cell r="W1333">
            <v>0</v>
          </cell>
          <cell r="X1333">
            <v>40625</v>
          </cell>
          <cell r="Y1333">
            <v>0</v>
          </cell>
          <cell r="Z1333">
            <v>40555</v>
          </cell>
          <cell r="AA1333">
            <v>40555</v>
          </cell>
          <cell r="AB1333">
            <v>40555</v>
          </cell>
          <cell r="AC1333">
            <v>40513</v>
          </cell>
          <cell r="AD1333">
            <v>0</v>
          </cell>
          <cell r="AE1333" t="str">
            <v>-</v>
          </cell>
          <cell r="AF1333">
            <v>0</v>
          </cell>
          <cell r="AH1333">
            <v>40595</v>
          </cell>
          <cell r="AI1333" t="str">
            <v>-</v>
          </cell>
          <cell r="AJ1333">
            <v>-28963</v>
          </cell>
          <cell r="AK1333">
            <v>11</v>
          </cell>
          <cell r="AV1333">
            <v>40571</v>
          </cell>
          <cell r="AX1333">
            <v>40581</v>
          </cell>
          <cell r="AY1333">
            <v>40625</v>
          </cell>
          <cell r="AZ1333">
            <v>77</v>
          </cell>
          <cell r="BA1333">
            <v>18</v>
          </cell>
          <cell r="BB1333" t="str">
            <v>Late</v>
          </cell>
          <cell r="BC1333" t="str">
            <v/>
          </cell>
          <cell r="BJ1333">
            <v>40555</v>
          </cell>
          <cell r="BK1333">
            <v>40562</v>
          </cell>
          <cell r="BL1333">
            <v>40564</v>
          </cell>
          <cell r="BM1333">
            <v>40576</v>
          </cell>
          <cell r="BN1333">
            <v>40639</v>
          </cell>
          <cell r="BO1333">
            <v>40646</v>
          </cell>
          <cell r="BP1333" t="str">
            <v>X</v>
          </cell>
          <cell r="BQ1333" t="str">
            <v>X</v>
          </cell>
          <cell r="BR1333" t="str">
            <v>X</v>
          </cell>
          <cell r="BS1333" t="str">
            <v>X</v>
          </cell>
          <cell r="BT1333" t="str">
            <v>X</v>
          </cell>
          <cell r="BU1333" t="str">
            <v>X</v>
          </cell>
          <cell r="BV1333" t="str">
            <v>X</v>
          </cell>
          <cell r="BZ1333" t="str">
            <v>X</v>
          </cell>
          <cell r="CA1333" t="str">
            <v>X</v>
          </cell>
          <cell r="CB1333" t="str">
            <v>X</v>
          </cell>
          <cell r="CC1333">
            <v>1</v>
          </cell>
        </row>
        <row r="1334">
          <cell r="B1334" t="str">
            <v>A1952076-01</v>
          </cell>
          <cell r="C1334" t="str">
            <v>ExxonMobil / Beaumont Refinery</v>
          </cell>
          <cell r="D1334" t="str">
            <v>Boening</v>
          </cell>
          <cell r="E1334">
            <v>0</v>
          </cell>
          <cell r="F1334">
            <v>0</v>
          </cell>
          <cell r="G1334">
            <v>0</v>
          </cell>
          <cell r="H1334" t="str">
            <v xml:space="preserve">Madeleine </v>
          </cell>
          <cell r="I1334">
            <v>0</v>
          </cell>
          <cell r="J1334">
            <v>0</v>
          </cell>
          <cell r="K1334">
            <v>0</v>
          </cell>
          <cell r="L1334">
            <v>0</v>
          </cell>
          <cell r="M1334">
            <v>1</v>
          </cell>
          <cell r="N1334" t="str">
            <v>LMV-322</v>
          </cell>
          <cell r="O1334">
            <v>36592</v>
          </cell>
          <cell r="P1334">
            <v>0</v>
          </cell>
          <cell r="Q1334" t="str">
            <v>STD</v>
          </cell>
          <cell r="R1334" t="str">
            <v>P3</v>
          </cell>
          <cell r="S1334" t="str">
            <v>N</v>
          </cell>
          <cell r="T1334" t="str">
            <v>no</v>
          </cell>
          <cell r="U1334">
            <v>0</v>
          </cell>
          <cell r="V1334">
            <v>40576</v>
          </cell>
          <cell r="W1334">
            <v>0</v>
          </cell>
          <cell r="X1334">
            <v>40630</v>
          </cell>
          <cell r="Y1334">
            <v>0</v>
          </cell>
          <cell r="Z1334">
            <v>40583</v>
          </cell>
          <cell r="AA1334">
            <v>40583</v>
          </cell>
          <cell r="AB1334">
            <v>40577.5</v>
          </cell>
          <cell r="AC1334">
            <v>40630</v>
          </cell>
          <cell r="AD1334">
            <v>0</v>
          </cell>
          <cell r="AE1334" t="str">
            <v>-</v>
          </cell>
          <cell r="AF1334">
            <v>0</v>
          </cell>
          <cell r="AH1334">
            <v>40600</v>
          </cell>
          <cell r="AI1334" t="str">
            <v>-</v>
          </cell>
          <cell r="AJ1334">
            <v>-28983</v>
          </cell>
          <cell r="AK1334">
            <v>7.7142857142857144</v>
          </cell>
          <cell r="AL1334">
            <v>0</v>
          </cell>
          <cell r="AM1334">
            <v>0</v>
          </cell>
          <cell r="AN1334">
            <v>0</v>
          </cell>
          <cell r="AV1334">
            <v>40555</v>
          </cell>
          <cell r="AX1334">
            <v>40557</v>
          </cell>
          <cell r="AY1334">
            <v>40627</v>
          </cell>
          <cell r="AZ1334">
            <v>51</v>
          </cell>
          <cell r="BA1334">
            <v>-16</v>
          </cell>
          <cell r="BB1334" t="str">
            <v>Late</v>
          </cell>
          <cell r="BC1334" t="str">
            <v/>
          </cell>
          <cell r="BJ1334">
            <v>40583</v>
          </cell>
          <cell r="BK1334">
            <v>40590</v>
          </cell>
          <cell r="BL1334">
            <v>40578.5</v>
          </cell>
          <cell r="BM1334">
            <v>40604</v>
          </cell>
          <cell r="BN1334">
            <v>40644</v>
          </cell>
          <cell r="BO1334">
            <v>40651</v>
          </cell>
          <cell r="BP1334" t="str">
            <v>X</v>
          </cell>
          <cell r="BQ1334" t="str">
            <v>X</v>
          </cell>
          <cell r="BR1334" t="str">
            <v>X</v>
          </cell>
          <cell r="BS1334" t="str">
            <v>X</v>
          </cell>
          <cell r="BT1334" t="str">
            <v>X</v>
          </cell>
          <cell r="BU1334" t="str">
            <v>X</v>
          </cell>
          <cell r="BV1334" t="str">
            <v>X</v>
          </cell>
          <cell r="BZ1334" t="str">
            <v>X</v>
          </cell>
          <cell r="CA1334" t="str">
            <v>X</v>
          </cell>
          <cell r="CB1334" t="str">
            <v>X</v>
          </cell>
          <cell r="CC1334">
            <v>1</v>
          </cell>
        </row>
        <row r="1335">
          <cell r="B1335" t="str">
            <v>A1954830-01-002(95416145/6)</v>
          </cell>
          <cell r="C1335" t="str">
            <v>Delta Process</v>
          </cell>
          <cell r="D1335" t="str">
            <v>Chapman</v>
          </cell>
          <cell r="E1335">
            <v>0</v>
          </cell>
          <cell r="H1335" t="str">
            <v xml:space="preserve">Madeleine </v>
          </cell>
          <cell r="I1335">
            <v>0</v>
          </cell>
          <cell r="J1335">
            <v>0</v>
          </cell>
          <cell r="K1335">
            <v>0</v>
          </cell>
          <cell r="L1335">
            <v>0</v>
          </cell>
          <cell r="M1335">
            <v>2</v>
          </cell>
          <cell r="N1335" t="str">
            <v>CONV</v>
          </cell>
          <cell r="O1335">
            <v>93469.1</v>
          </cell>
          <cell r="P1335">
            <v>0</v>
          </cell>
          <cell r="Q1335" t="str">
            <v>STD</v>
          </cell>
          <cell r="R1335" t="str">
            <v>PA</v>
          </cell>
          <cell r="S1335" t="str">
            <v>N</v>
          </cell>
          <cell r="T1335" t="str">
            <v>no</v>
          </cell>
          <cell r="U1335">
            <v>0</v>
          </cell>
          <cell r="V1335">
            <v>40583</v>
          </cell>
          <cell r="W1335">
            <v>0</v>
          </cell>
          <cell r="X1335">
            <v>40632</v>
          </cell>
          <cell r="Y1335">
            <v>0</v>
          </cell>
          <cell r="Z1335">
            <v>40590</v>
          </cell>
          <cell r="AA1335">
            <v>40590</v>
          </cell>
          <cell r="AB1335">
            <v>40590</v>
          </cell>
          <cell r="AC1335">
            <v>40520</v>
          </cell>
          <cell r="AD1335">
            <v>0</v>
          </cell>
          <cell r="AE1335" t="str">
            <v>-</v>
          </cell>
          <cell r="AF1335">
            <v>0</v>
          </cell>
          <cell r="AH1335">
            <v>40602</v>
          </cell>
          <cell r="AI1335" t="str">
            <v>-</v>
          </cell>
          <cell r="AJ1335">
            <v>-28988</v>
          </cell>
          <cell r="AK1335">
            <v>7</v>
          </cell>
          <cell r="AV1335">
            <v>40574</v>
          </cell>
          <cell r="AX1335">
            <v>40585</v>
          </cell>
          <cell r="AY1335">
            <v>40645</v>
          </cell>
          <cell r="AZ1335">
            <v>62</v>
          </cell>
          <cell r="BA1335">
            <v>-8</v>
          </cell>
          <cell r="BB1335" t="str">
            <v>Late</v>
          </cell>
          <cell r="BC1335" t="str">
            <v/>
          </cell>
          <cell r="BJ1335">
            <v>40590</v>
          </cell>
          <cell r="BK1335">
            <v>40597</v>
          </cell>
          <cell r="BL1335">
            <v>40597</v>
          </cell>
          <cell r="BM1335">
            <v>40611</v>
          </cell>
          <cell r="BN1335">
            <v>40646</v>
          </cell>
          <cell r="BO1335">
            <v>40653</v>
          </cell>
          <cell r="BP1335" t="str">
            <v>X</v>
          </cell>
          <cell r="BQ1335" t="str">
            <v>X</v>
          </cell>
          <cell r="BR1335" t="str">
            <v>X</v>
          </cell>
          <cell r="BS1335" t="str">
            <v>X</v>
          </cell>
          <cell r="BT1335" t="str">
            <v>X</v>
          </cell>
          <cell r="BU1335" t="str">
            <v>X</v>
          </cell>
          <cell r="BV1335" t="str">
            <v>X</v>
          </cell>
          <cell r="BZ1335" t="str">
            <v>X</v>
          </cell>
          <cell r="CA1335" t="str">
            <v>X</v>
          </cell>
          <cell r="CB1335" t="str">
            <v>X</v>
          </cell>
          <cell r="CC1335">
            <v>1</v>
          </cell>
        </row>
        <row r="1336">
          <cell r="B1336" t="str">
            <v>A1960872-01 (A000196-01 CONV)</v>
          </cell>
          <cell r="C1336" t="str">
            <v>SUNAIR</v>
          </cell>
          <cell r="D1336" t="str">
            <v>Setelin</v>
          </cell>
          <cell r="E1336">
            <v>0</v>
          </cell>
          <cell r="H1336" t="str">
            <v>Nancy</v>
          </cell>
          <cell r="I1336">
            <v>0</v>
          </cell>
          <cell r="J1336">
            <v>0</v>
          </cell>
          <cell r="K1336">
            <v>0</v>
          </cell>
          <cell r="L1336">
            <v>0</v>
          </cell>
          <cell r="M1336">
            <v>1</v>
          </cell>
          <cell r="N1336" t="str">
            <v>CONV</v>
          </cell>
          <cell r="O1336">
            <v>20322</v>
          </cell>
          <cell r="P1336">
            <v>0</v>
          </cell>
          <cell r="Q1336" t="str">
            <v>STD</v>
          </cell>
          <cell r="R1336" t="str">
            <v>PA</v>
          </cell>
          <cell r="S1336" t="str">
            <v>N</v>
          </cell>
          <cell r="T1336" t="str">
            <v>no</v>
          </cell>
          <cell r="U1336">
            <v>0</v>
          </cell>
          <cell r="V1336">
            <v>40598</v>
          </cell>
          <cell r="W1336">
            <v>0</v>
          </cell>
          <cell r="X1336">
            <v>40633</v>
          </cell>
          <cell r="Y1336">
            <v>0</v>
          </cell>
          <cell r="Z1336">
            <v>40605</v>
          </cell>
          <cell r="AA1336">
            <v>40605</v>
          </cell>
          <cell r="AB1336">
            <v>40605</v>
          </cell>
          <cell r="AC1336">
            <v>40521</v>
          </cell>
          <cell r="AD1336">
            <v>0</v>
          </cell>
          <cell r="AE1336" t="str">
            <v>-</v>
          </cell>
          <cell r="AF1336">
            <v>0</v>
          </cell>
          <cell r="AH1336">
            <v>40603</v>
          </cell>
          <cell r="AI1336" t="str">
            <v>-</v>
          </cell>
          <cell r="AJ1336">
            <v>-28999</v>
          </cell>
          <cell r="AK1336">
            <v>5</v>
          </cell>
          <cell r="AV1336">
            <v>40582</v>
          </cell>
          <cell r="AX1336">
            <v>40584</v>
          </cell>
          <cell r="AY1336">
            <v>40633</v>
          </cell>
          <cell r="AZ1336">
            <v>35</v>
          </cell>
          <cell r="BA1336">
            <v>-13</v>
          </cell>
          <cell r="BB1336" t="str">
            <v>Late</v>
          </cell>
          <cell r="BC1336" t="str">
            <v/>
          </cell>
          <cell r="BJ1336">
            <v>40605</v>
          </cell>
          <cell r="BK1336">
            <v>40612</v>
          </cell>
          <cell r="BL1336">
            <v>40612</v>
          </cell>
          <cell r="BM1336">
            <v>40626</v>
          </cell>
          <cell r="BN1336">
            <v>40647</v>
          </cell>
          <cell r="BO1336">
            <v>40654</v>
          </cell>
          <cell r="BP1336" t="str">
            <v>X</v>
          </cell>
          <cell r="BQ1336" t="str">
            <v>X</v>
          </cell>
          <cell r="BR1336" t="str">
            <v>X</v>
          </cell>
          <cell r="BS1336" t="str">
            <v>X</v>
          </cell>
          <cell r="BT1336" t="str">
            <v>X</v>
          </cell>
          <cell r="BU1336" t="str">
            <v>X</v>
          </cell>
          <cell r="BV1336" t="str">
            <v>X</v>
          </cell>
          <cell r="BZ1336" t="str">
            <v>X</v>
          </cell>
          <cell r="CA1336" t="str">
            <v>X</v>
          </cell>
          <cell r="CB1336" t="str">
            <v>X</v>
          </cell>
          <cell r="CC1336">
            <v>1</v>
          </cell>
        </row>
        <row r="1337">
          <cell r="B1337" t="str">
            <v>A1945074-01-02</v>
          </cell>
          <cell r="C1337" t="str">
            <v>MARKWEST ENERGY</v>
          </cell>
          <cell r="D1337" t="str">
            <v>Kampman</v>
          </cell>
          <cell r="E1337">
            <v>0</v>
          </cell>
          <cell r="F1337">
            <v>0</v>
          </cell>
          <cell r="G1337">
            <v>0</v>
          </cell>
          <cell r="H1337" t="str">
            <v>Mary</v>
          </cell>
          <cell r="I1337">
            <v>0</v>
          </cell>
          <cell r="J1337">
            <v>0</v>
          </cell>
          <cell r="K1337">
            <v>0</v>
          </cell>
          <cell r="L1337">
            <v>0</v>
          </cell>
          <cell r="M1337">
            <v>2</v>
          </cell>
          <cell r="N1337" t="str">
            <v>LMV-311</v>
          </cell>
          <cell r="O1337">
            <v>244000</v>
          </cell>
          <cell r="P1337">
            <v>0</v>
          </cell>
          <cell r="Q1337" t="str">
            <v>STD</v>
          </cell>
          <cell r="R1337" t="str">
            <v>pc</v>
          </cell>
          <cell r="S1337" t="str">
            <v>Y</v>
          </cell>
          <cell r="T1337" t="str">
            <v>no</v>
          </cell>
          <cell r="U1337">
            <v>0</v>
          </cell>
          <cell r="V1337">
            <v>40560</v>
          </cell>
          <cell r="W1337">
            <v>0</v>
          </cell>
          <cell r="X1337">
            <v>40641</v>
          </cell>
          <cell r="Y1337">
            <v>0</v>
          </cell>
          <cell r="Z1337">
            <v>40567</v>
          </cell>
          <cell r="AA1337">
            <v>40567</v>
          </cell>
          <cell r="AB1337">
            <v>40567</v>
          </cell>
          <cell r="AC1337">
            <v>40529</v>
          </cell>
          <cell r="AD1337">
            <v>0</v>
          </cell>
          <cell r="AE1337" t="str">
            <v>-</v>
          </cell>
          <cell r="AF1337">
            <v>0</v>
          </cell>
          <cell r="AH1337">
            <v>40611</v>
          </cell>
          <cell r="AI1337" t="str">
            <v>-</v>
          </cell>
          <cell r="AJ1337">
            <v>-28971</v>
          </cell>
          <cell r="AK1337">
            <v>11.571428571428571</v>
          </cell>
          <cell r="AL1337">
            <v>0</v>
          </cell>
          <cell r="AM1337">
            <v>0</v>
          </cell>
          <cell r="AN1337">
            <v>0</v>
          </cell>
          <cell r="AV1337">
            <v>40577</v>
          </cell>
          <cell r="AX1337">
            <v>40578</v>
          </cell>
          <cell r="AY1337">
            <v>40620</v>
          </cell>
          <cell r="AZ1337">
            <v>60</v>
          </cell>
          <cell r="BA1337">
            <v>14</v>
          </cell>
          <cell r="BB1337" t="str">
            <v>Late</v>
          </cell>
          <cell r="BC1337" t="str">
            <v/>
          </cell>
          <cell r="BJ1337">
            <v>40567</v>
          </cell>
          <cell r="BK1337">
            <v>40574</v>
          </cell>
          <cell r="BL1337">
            <v>40583</v>
          </cell>
          <cell r="BM1337">
            <v>40588</v>
          </cell>
          <cell r="BN1337">
            <v>40655</v>
          </cell>
          <cell r="BO1337">
            <v>40662</v>
          </cell>
          <cell r="BP1337" t="str">
            <v>X</v>
          </cell>
          <cell r="BQ1337" t="str">
            <v>X</v>
          </cell>
          <cell r="BR1337" t="str">
            <v>X</v>
          </cell>
          <cell r="BS1337" t="str">
            <v>X</v>
          </cell>
          <cell r="BT1337" t="str">
            <v>X</v>
          </cell>
          <cell r="BU1337" t="str">
            <v>X</v>
          </cell>
          <cell r="BV1337" t="str">
            <v>X</v>
          </cell>
          <cell r="BZ1337" t="str">
            <v>X</v>
          </cell>
          <cell r="CA1337" t="str">
            <v>X</v>
          </cell>
          <cell r="CB1337" t="str">
            <v>X</v>
          </cell>
          <cell r="CC1337">
            <v>1</v>
          </cell>
        </row>
        <row r="1338">
          <cell r="B1338" t="str">
            <v>A1965616-01-02</v>
          </cell>
          <cell r="C1338" t="str">
            <v>Vibropac/Petrobras</v>
          </cell>
          <cell r="D1338" t="str">
            <v>Setelin</v>
          </cell>
          <cell r="E1338">
            <v>0</v>
          </cell>
          <cell r="F1338">
            <v>0</v>
          </cell>
          <cell r="G1338">
            <v>0</v>
          </cell>
          <cell r="H1338" t="str">
            <v>Nancy</v>
          </cell>
          <cell r="I1338">
            <v>0</v>
          </cell>
          <cell r="J1338">
            <v>0</v>
          </cell>
          <cell r="K1338">
            <v>0</v>
          </cell>
          <cell r="L1338">
            <v>0</v>
          </cell>
          <cell r="M1338">
            <v>2</v>
          </cell>
          <cell r="N1338" t="str">
            <v>LMV-322</v>
          </cell>
          <cell r="O1338">
            <v>33462</v>
          </cell>
          <cell r="P1338">
            <v>0</v>
          </cell>
          <cell r="Q1338" t="str">
            <v>STD</v>
          </cell>
          <cell r="R1338" t="str">
            <v>PA</v>
          </cell>
          <cell r="S1338" t="str">
            <v>Y</v>
          </cell>
          <cell r="T1338" t="str">
            <v>no</v>
          </cell>
          <cell r="U1338">
            <v>0</v>
          </cell>
          <cell r="V1338">
            <v>40610</v>
          </cell>
          <cell r="W1338">
            <v>0</v>
          </cell>
          <cell r="X1338">
            <v>40644</v>
          </cell>
          <cell r="Y1338">
            <v>0</v>
          </cell>
          <cell r="Z1338">
            <v>40617</v>
          </cell>
          <cell r="AA1338">
            <v>40617</v>
          </cell>
          <cell r="AB1338">
            <v>40617</v>
          </cell>
          <cell r="AC1338">
            <v>40532</v>
          </cell>
          <cell r="AD1338">
            <v>0</v>
          </cell>
          <cell r="AE1338" t="str">
            <v>-</v>
          </cell>
          <cell r="AF1338">
            <v>0</v>
          </cell>
          <cell r="AH1338">
            <v>40614</v>
          </cell>
          <cell r="AI1338" t="str">
            <v>-</v>
          </cell>
          <cell r="AJ1338">
            <v>-29007</v>
          </cell>
          <cell r="AK1338">
            <v>4.8571428571428568</v>
          </cell>
          <cell r="AL1338">
            <v>0</v>
          </cell>
          <cell r="AM1338">
            <v>0</v>
          </cell>
          <cell r="AN1338">
            <v>0</v>
          </cell>
          <cell r="AV1338">
            <v>40627</v>
          </cell>
          <cell r="AX1338">
            <v>40633</v>
          </cell>
          <cell r="AY1338">
            <v>40662</v>
          </cell>
          <cell r="AZ1338">
            <v>52</v>
          </cell>
          <cell r="BA1338">
            <v>14</v>
          </cell>
          <cell r="BB1338" t="str">
            <v>Late</v>
          </cell>
          <cell r="BC1338" t="str">
            <v/>
          </cell>
          <cell r="BJ1338">
            <v>40617</v>
          </cell>
          <cell r="BK1338">
            <v>40624</v>
          </cell>
          <cell r="BL1338">
            <v>40624</v>
          </cell>
          <cell r="BM1338">
            <v>40638</v>
          </cell>
          <cell r="BN1338">
            <v>40658</v>
          </cell>
          <cell r="BO1338">
            <v>40665</v>
          </cell>
          <cell r="BP1338" t="str">
            <v>X</v>
          </cell>
          <cell r="BQ1338" t="str">
            <v>X</v>
          </cell>
          <cell r="BR1338" t="str">
            <v>X</v>
          </cell>
          <cell r="BS1338" t="str">
            <v>X</v>
          </cell>
          <cell r="BT1338" t="str">
            <v>X</v>
          </cell>
          <cell r="BU1338" t="str">
            <v>X</v>
          </cell>
          <cell r="BV1338" t="str">
            <v>X</v>
          </cell>
          <cell r="BZ1338" t="str">
            <v>X</v>
          </cell>
          <cell r="CA1338" t="str">
            <v>X</v>
          </cell>
          <cell r="CB1338" t="str">
            <v>X</v>
          </cell>
          <cell r="CC1338">
            <v>1</v>
          </cell>
        </row>
        <row r="1339">
          <cell r="B1339" t="str">
            <v>A1971243-01</v>
          </cell>
          <cell r="C1339" t="str">
            <v>Agrium</v>
          </cell>
          <cell r="D1339" t="str">
            <v>Kampman</v>
          </cell>
          <cell r="E1339">
            <v>0</v>
          </cell>
          <cell r="F1339">
            <v>0</v>
          </cell>
          <cell r="G1339">
            <v>0</v>
          </cell>
          <cell r="H1339" t="str">
            <v>Mary</v>
          </cell>
          <cell r="I1339">
            <v>0</v>
          </cell>
          <cell r="J1339">
            <v>0</v>
          </cell>
          <cell r="K1339">
            <v>0</v>
          </cell>
          <cell r="L1339">
            <v>0</v>
          </cell>
          <cell r="M1339">
            <v>1</v>
          </cell>
          <cell r="N1339" t="str">
            <v>LMV-322</v>
          </cell>
          <cell r="O1339">
            <v>32618</v>
          </cell>
          <cell r="P1339">
            <v>0</v>
          </cell>
          <cell r="Q1339" t="str">
            <v>STD</v>
          </cell>
          <cell r="R1339" t="str">
            <v>PA</v>
          </cell>
          <cell r="S1339" t="str">
            <v>Y</v>
          </cell>
          <cell r="T1339" t="str">
            <v>yes</v>
          </cell>
          <cell r="U1339">
            <v>0</v>
          </cell>
          <cell r="V1339">
            <v>40623</v>
          </cell>
          <cell r="W1339">
            <v>0</v>
          </cell>
          <cell r="X1339">
            <v>40645</v>
          </cell>
          <cell r="Y1339">
            <v>0</v>
          </cell>
          <cell r="Z1339">
            <v>40630</v>
          </cell>
          <cell r="AA1339">
            <v>40630</v>
          </cell>
          <cell r="AB1339">
            <v>40630</v>
          </cell>
          <cell r="AC1339">
            <v>40533</v>
          </cell>
          <cell r="AD1339">
            <v>0</v>
          </cell>
          <cell r="AE1339" t="str">
            <v>-</v>
          </cell>
          <cell r="AF1339">
            <v>0</v>
          </cell>
          <cell r="AH1339">
            <v>40615</v>
          </cell>
          <cell r="AI1339" t="str">
            <v>-</v>
          </cell>
          <cell r="AJ1339">
            <v>-29016</v>
          </cell>
          <cell r="AK1339">
            <v>3.1428571428571428</v>
          </cell>
          <cell r="AL1339">
            <v>0</v>
          </cell>
          <cell r="AM1339">
            <v>0</v>
          </cell>
          <cell r="AN1339">
            <v>0</v>
          </cell>
          <cell r="AV1339">
            <v>40590</v>
          </cell>
          <cell r="AX1339">
            <v>40598</v>
          </cell>
          <cell r="AY1339">
            <v>40633</v>
          </cell>
          <cell r="AZ1339">
            <v>10</v>
          </cell>
          <cell r="BA1339">
            <v>-24</v>
          </cell>
          <cell r="BB1339" t="str">
            <v>Late</v>
          </cell>
          <cell r="BC1339" t="str">
            <v/>
          </cell>
          <cell r="BJ1339">
            <v>40630</v>
          </cell>
          <cell r="BK1339">
            <v>40637</v>
          </cell>
          <cell r="BL1339">
            <v>40637</v>
          </cell>
          <cell r="BM1339">
            <v>40651</v>
          </cell>
          <cell r="BN1339">
            <v>40659</v>
          </cell>
          <cell r="BO1339">
            <v>40666</v>
          </cell>
          <cell r="BP1339" t="str">
            <v>X</v>
          </cell>
          <cell r="BQ1339" t="str">
            <v>X</v>
          </cell>
          <cell r="BR1339" t="str">
            <v>X</v>
          </cell>
          <cell r="BS1339" t="str">
            <v>X</v>
          </cell>
          <cell r="BT1339" t="str">
            <v>X</v>
          </cell>
          <cell r="BU1339" t="str">
            <v>X</v>
          </cell>
          <cell r="BV1339" t="str">
            <v>X</v>
          </cell>
          <cell r="BZ1339" t="str">
            <v>X</v>
          </cell>
          <cell r="CA1339" t="str">
            <v>X</v>
          </cell>
          <cell r="CB1339" t="str">
            <v>X</v>
          </cell>
          <cell r="CC1339">
            <v>1</v>
          </cell>
        </row>
        <row r="1340">
          <cell r="B1340" t="str">
            <v>A1940387-01</v>
          </cell>
          <cell r="C1340" t="str">
            <v>AGIR</v>
          </cell>
          <cell r="D1340" t="str">
            <v>Kampman</v>
          </cell>
          <cell r="E1340">
            <v>0</v>
          </cell>
          <cell r="F1340">
            <v>0</v>
          </cell>
          <cell r="G1340">
            <v>0</v>
          </cell>
          <cell r="H1340" t="str">
            <v>Mary</v>
          </cell>
          <cell r="I1340">
            <v>0</v>
          </cell>
          <cell r="J1340">
            <v>0</v>
          </cell>
          <cell r="K1340">
            <v>0</v>
          </cell>
          <cell r="L1340">
            <v>0</v>
          </cell>
          <cell r="M1340">
            <v>1</v>
          </cell>
          <cell r="N1340" t="str">
            <v>LMV-311</v>
          </cell>
          <cell r="O1340">
            <v>39011</v>
          </cell>
          <cell r="P1340">
            <v>0</v>
          </cell>
          <cell r="Q1340" t="str">
            <v>STD</v>
          </cell>
          <cell r="R1340" t="str">
            <v>PA</v>
          </cell>
          <cell r="S1340" t="str">
            <v>N</v>
          </cell>
          <cell r="T1340" t="str">
            <v>no</v>
          </cell>
          <cell r="U1340">
            <v>0</v>
          </cell>
          <cell r="V1340">
            <v>40549</v>
          </cell>
          <cell r="W1340">
            <v>0</v>
          </cell>
          <cell r="X1340">
            <v>40646</v>
          </cell>
          <cell r="Y1340">
            <v>0</v>
          </cell>
          <cell r="Z1340">
            <v>40556</v>
          </cell>
          <cell r="AA1340">
            <v>40556</v>
          </cell>
          <cell r="AB1340">
            <v>40556</v>
          </cell>
          <cell r="AC1340">
            <v>40534</v>
          </cell>
          <cell r="AD1340">
            <v>0</v>
          </cell>
          <cell r="AE1340" t="str">
            <v>-</v>
          </cell>
          <cell r="AF1340">
            <v>0</v>
          </cell>
          <cell r="AH1340">
            <v>40616</v>
          </cell>
          <cell r="AI1340" t="str">
            <v>-</v>
          </cell>
          <cell r="AJ1340">
            <v>-28964</v>
          </cell>
          <cell r="AK1340">
            <v>13.857142857142858</v>
          </cell>
          <cell r="AL1340">
            <v>0</v>
          </cell>
          <cell r="AM1340">
            <v>0</v>
          </cell>
          <cell r="AN1340">
            <v>0</v>
          </cell>
          <cell r="AV1340">
            <v>40610</v>
          </cell>
          <cell r="AX1340">
            <v>40611</v>
          </cell>
          <cell r="AY1340">
            <v>40645</v>
          </cell>
          <cell r="AZ1340">
            <v>96</v>
          </cell>
          <cell r="BA1340">
            <v>44</v>
          </cell>
          <cell r="BB1340" t="str">
            <v>Late</v>
          </cell>
          <cell r="BC1340" t="str">
            <v/>
          </cell>
          <cell r="BJ1340">
            <v>40556</v>
          </cell>
          <cell r="BK1340">
            <v>40563</v>
          </cell>
          <cell r="BL1340">
            <v>40563</v>
          </cell>
          <cell r="BM1340">
            <v>40577</v>
          </cell>
          <cell r="BN1340">
            <v>40660</v>
          </cell>
          <cell r="BO1340">
            <v>40667</v>
          </cell>
          <cell r="BP1340" t="str">
            <v>X</v>
          </cell>
          <cell r="BQ1340" t="str">
            <v>X</v>
          </cell>
          <cell r="BR1340" t="str">
            <v>X</v>
          </cell>
          <cell r="BS1340" t="str">
            <v>X</v>
          </cell>
          <cell r="BT1340" t="str">
            <v>X</v>
          </cell>
          <cell r="BU1340" t="str">
            <v>X</v>
          </cell>
          <cell r="BV1340" t="str">
            <v>X</v>
          </cell>
          <cell r="BZ1340" t="str">
            <v>X</v>
          </cell>
          <cell r="CA1340" t="str">
            <v>X</v>
          </cell>
          <cell r="CB1340" t="str">
            <v>X</v>
          </cell>
          <cell r="CC1340">
            <v>1</v>
          </cell>
        </row>
        <row r="1341">
          <cell r="B1341" t="str">
            <v>C1872829-01</v>
          </cell>
          <cell r="C1341" t="str">
            <v>ICA FLUOR DANIEL / Minititlan</v>
          </cell>
          <cell r="D1341" t="str">
            <v>Strunc</v>
          </cell>
          <cell r="E1341">
            <v>0</v>
          </cell>
          <cell r="H1341" t="str">
            <v>Suzy</v>
          </cell>
          <cell r="I1341">
            <v>0</v>
          </cell>
          <cell r="J1341">
            <v>0</v>
          </cell>
          <cell r="K1341">
            <v>0</v>
          </cell>
          <cell r="M1341">
            <v>1</v>
          </cell>
          <cell r="N1341" t="str">
            <v>BMC-341P</v>
          </cell>
          <cell r="O1341">
            <v>1327092</v>
          </cell>
          <cell r="P1341">
            <v>0</v>
          </cell>
          <cell r="Q1341" t="str">
            <v>CPX</v>
          </cell>
          <cell r="R1341" t="str">
            <v>Pinn/API</v>
          </cell>
          <cell r="S1341" t="str">
            <v>Y</v>
          </cell>
          <cell r="T1341" t="str">
            <v>yes</v>
          </cell>
          <cell r="U1341">
            <v>0</v>
          </cell>
          <cell r="V1341">
            <v>40374</v>
          </cell>
          <cell r="W1341">
            <v>0</v>
          </cell>
          <cell r="X1341">
            <v>40651</v>
          </cell>
          <cell r="Y1341">
            <v>0</v>
          </cell>
          <cell r="Z1341">
            <v>40381</v>
          </cell>
          <cell r="AA1341">
            <v>40381</v>
          </cell>
          <cell r="AB1341">
            <v>40388</v>
          </cell>
          <cell r="AC1341">
            <v>40371</v>
          </cell>
          <cell r="AD1341">
            <v>0</v>
          </cell>
          <cell r="AE1341" t="str">
            <v>-</v>
          </cell>
          <cell r="AF1341">
            <v>0</v>
          </cell>
          <cell r="AH1341">
            <v>40621</v>
          </cell>
          <cell r="AI1341">
            <v>40497</v>
          </cell>
          <cell r="AJ1341">
            <v>-28839</v>
          </cell>
          <cell r="AK1341">
            <v>39.571428571428569</v>
          </cell>
          <cell r="AV1341">
            <v>40562</v>
          </cell>
          <cell r="AX1341">
            <v>40567</v>
          </cell>
          <cell r="AY1341">
            <v>40633</v>
          </cell>
          <cell r="AZ1341">
            <v>259</v>
          </cell>
          <cell r="BA1341">
            <v>135</v>
          </cell>
          <cell r="BB1341" t="str">
            <v>Late</v>
          </cell>
          <cell r="BC1341" t="str">
            <v/>
          </cell>
          <cell r="BJ1341">
            <v>40381</v>
          </cell>
          <cell r="BK1341">
            <v>40388</v>
          </cell>
          <cell r="BL1341">
            <v>40416</v>
          </cell>
          <cell r="BM1341">
            <v>40402</v>
          </cell>
          <cell r="BN1341">
            <v>40693</v>
          </cell>
          <cell r="BO1341">
            <v>40700</v>
          </cell>
          <cell r="BP1341">
            <v>40422</v>
          </cell>
          <cell r="BQ1341" t="str">
            <v>X</v>
          </cell>
          <cell r="BR1341">
            <v>40435</v>
          </cell>
          <cell r="BS1341">
            <v>40435</v>
          </cell>
          <cell r="BT1341" t="str">
            <v>X</v>
          </cell>
          <cell r="BU1341">
            <v>1103</v>
          </cell>
          <cell r="BV1341">
            <v>1096</v>
          </cell>
          <cell r="BZ1341" t="str">
            <v>X</v>
          </cell>
          <cell r="CA1341" t="str">
            <v>X</v>
          </cell>
          <cell r="CC1341">
            <v>0.9</v>
          </cell>
        </row>
        <row r="1342">
          <cell r="B1342" t="str">
            <v>A1963787-01</v>
          </cell>
          <cell r="C1342" t="str">
            <v>CHS / Cenex Refinery</v>
          </cell>
          <cell r="D1342" t="str">
            <v>Boening</v>
          </cell>
          <cell r="E1342">
            <v>0</v>
          </cell>
          <cell r="F1342">
            <v>0</v>
          </cell>
          <cell r="G1342">
            <v>0</v>
          </cell>
          <cell r="H1342" t="str">
            <v xml:space="preserve">Madeleine </v>
          </cell>
          <cell r="I1342">
            <v>0</v>
          </cell>
          <cell r="J1342">
            <v>0</v>
          </cell>
          <cell r="K1342">
            <v>0</v>
          </cell>
          <cell r="L1342">
            <v>0</v>
          </cell>
          <cell r="M1342">
            <v>1</v>
          </cell>
          <cell r="N1342" t="str">
            <v>LMV-311</v>
          </cell>
          <cell r="O1342">
            <v>40069</v>
          </cell>
          <cell r="P1342">
            <v>0</v>
          </cell>
          <cell r="Q1342" t="str">
            <v>STD</v>
          </cell>
          <cell r="R1342" t="str">
            <v>P2</v>
          </cell>
          <cell r="S1342" t="str">
            <v>Y</v>
          </cell>
          <cell r="T1342" t="str">
            <v>no</v>
          </cell>
          <cell r="U1342">
            <v>0</v>
          </cell>
          <cell r="V1342">
            <v>40604</v>
          </cell>
          <cell r="W1342">
            <v>0</v>
          </cell>
          <cell r="X1342">
            <v>40653</v>
          </cell>
          <cell r="Y1342">
            <v>0</v>
          </cell>
          <cell r="Z1342">
            <v>40611</v>
          </cell>
          <cell r="AA1342">
            <v>40611</v>
          </cell>
          <cell r="AB1342">
            <v>40605</v>
          </cell>
          <cell r="AC1342">
            <v>40653</v>
          </cell>
          <cell r="AD1342">
            <v>0</v>
          </cell>
          <cell r="AE1342" t="str">
            <v>-</v>
          </cell>
          <cell r="AF1342">
            <v>0</v>
          </cell>
          <cell r="AH1342">
            <v>40623</v>
          </cell>
          <cell r="AI1342" t="str">
            <v>-</v>
          </cell>
          <cell r="AJ1342">
            <v>-29003</v>
          </cell>
          <cell r="AK1342">
            <v>7</v>
          </cell>
          <cell r="AL1342">
            <v>0</v>
          </cell>
          <cell r="AM1342">
            <v>0</v>
          </cell>
          <cell r="AN1342">
            <v>0</v>
          </cell>
          <cell r="AV1342">
            <v>40609</v>
          </cell>
          <cell r="AX1342">
            <v>40611</v>
          </cell>
          <cell r="AY1342">
            <v>40631</v>
          </cell>
          <cell r="AZ1342">
            <v>27</v>
          </cell>
          <cell r="BA1342">
            <v>4</v>
          </cell>
          <cell r="BB1342" t="str">
            <v>Late</v>
          </cell>
          <cell r="BC1342" t="str">
            <v/>
          </cell>
          <cell r="BJ1342">
            <v>40611</v>
          </cell>
          <cell r="BK1342">
            <v>40618</v>
          </cell>
          <cell r="BL1342">
            <v>40606</v>
          </cell>
          <cell r="BM1342">
            <v>40632</v>
          </cell>
          <cell r="BN1342">
            <v>40667</v>
          </cell>
          <cell r="BO1342">
            <v>40674</v>
          </cell>
          <cell r="BP1342" t="str">
            <v>X</v>
          </cell>
          <cell r="BQ1342" t="str">
            <v>X</v>
          </cell>
          <cell r="BR1342" t="str">
            <v>X</v>
          </cell>
          <cell r="BS1342" t="str">
            <v>X</v>
          </cell>
          <cell r="BT1342" t="str">
            <v>X</v>
          </cell>
          <cell r="BU1342" t="str">
            <v>X</v>
          </cell>
          <cell r="BV1342" t="str">
            <v>X</v>
          </cell>
          <cell r="BZ1342" t="str">
            <v>X</v>
          </cell>
          <cell r="CA1342" t="str">
            <v>X</v>
          </cell>
          <cell r="CB1342" t="str">
            <v>X</v>
          </cell>
          <cell r="CC1342">
            <v>1</v>
          </cell>
        </row>
        <row r="1343">
          <cell r="B1343" t="str">
            <v>A1945140-01-02</v>
          </cell>
          <cell r="C1343" t="str">
            <v>OPTIMIZED PROCESS DESIGN</v>
          </cell>
          <cell r="D1343" t="str">
            <v>Boening</v>
          </cell>
          <cell r="E1343">
            <v>0</v>
          </cell>
          <cell r="F1343">
            <v>0</v>
          </cell>
          <cell r="G1343">
            <v>0</v>
          </cell>
          <cell r="H1343" t="str">
            <v xml:space="preserve">Madeleine </v>
          </cell>
          <cell r="I1343">
            <v>0</v>
          </cell>
          <cell r="J1343">
            <v>0</v>
          </cell>
          <cell r="K1343">
            <v>0</v>
          </cell>
          <cell r="L1343">
            <v>0</v>
          </cell>
          <cell r="M1343">
            <v>2</v>
          </cell>
          <cell r="N1343" t="str">
            <v>LMV-322</v>
          </cell>
          <cell r="O1343">
            <v>81368</v>
          </cell>
          <cell r="P1343">
            <v>0</v>
          </cell>
          <cell r="Q1343" t="str">
            <v>STD</v>
          </cell>
          <cell r="R1343" t="str">
            <v>PB</v>
          </cell>
          <cell r="S1343" t="str">
            <v>Y</v>
          </cell>
          <cell r="T1343" t="str">
            <v>no</v>
          </cell>
          <cell r="U1343">
            <v>0</v>
          </cell>
          <cell r="V1343">
            <v>40560</v>
          </cell>
          <cell r="W1343">
            <v>0</v>
          </cell>
          <cell r="X1343">
            <v>40653</v>
          </cell>
          <cell r="Y1343">
            <v>0</v>
          </cell>
          <cell r="Z1343">
            <v>40567</v>
          </cell>
          <cell r="AA1343">
            <v>40567</v>
          </cell>
          <cell r="AB1343">
            <v>40567</v>
          </cell>
          <cell r="AC1343">
            <v>40541</v>
          </cell>
          <cell r="AD1343">
            <v>0</v>
          </cell>
          <cell r="AE1343" t="str">
            <v>-</v>
          </cell>
          <cell r="AF1343">
            <v>0</v>
          </cell>
          <cell r="AH1343">
            <v>40623</v>
          </cell>
          <cell r="AI1343" t="str">
            <v>-</v>
          </cell>
          <cell r="AJ1343">
            <v>-28971</v>
          </cell>
          <cell r="AK1343">
            <v>13.285714285714286</v>
          </cell>
          <cell r="AL1343">
            <v>0</v>
          </cell>
          <cell r="AM1343">
            <v>0</v>
          </cell>
          <cell r="AN1343">
            <v>0</v>
          </cell>
          <cell r="AV1343">
            <v>40583</v>
          </cell>
          <cell r="AX1343">
            <v>40585</v>
          </cell>
          <cell r="AY1343">
            <v>40645</v>
          </cell>
          <cell r="AZ1343">
            <v>85</v>
          </cell>
          <cell r="BA1343">
            <v>18</v>
          </cell>
          <cell r="BB1343" t="str">
            <v>Late</v>
          </cell>
          <cell r="BC1343" t="str">
            <v/>
          </cell>
          <cell r="BJ1343">
            <v>40567</v>
          </cell>
          <cell r="BK1343">
            <v>40574</v>
          </cell>
          <cell r="BL1343">
            <v>40576</v>
          </cell>
          <cell r="BM1343">
            <v>40588</v>
          </cell>
          <cell r="BN1343">
            <v>40667</v>
          </cell>
          <cell r="BO1343">
            <v>40674</v>
          </cell>
          <cell r="BP1343" t="str">
            <v>X</v>
          </cell>
          <cell r="BQ1343" t="str">
            <v>X</v>
          </cell>
          <cell r="BR1343" t="str">
            <v>X</v>
          </cell>
          <cell r="BS1343" t="str">
            <v>X</v>
          </cell>
          <cell r="BT1343" t="str">
            <v>X</v>
          </cell>
          <cell r="BU1343" t="str">
            <v>X</v>
          </cell>
          <cell r="BV1343" t="str">
            <v>X</v>
          </cell>
          <cell r="BZ1343" t="str">
            <v>X</v>
          </cell>
          <cell r="CA1343" t="str">
            <v>X</v>
          </cell>
          <cell r="CB1343" t="str">
            <v>X</v>
          </cell>
          <cell r="CC1343">
            <v>1</v>
          </cell>
        </row>
        <row r="1344">
          <cell r="B1344" t="str">
            <v>A1980020-01</v>
          </cell>
          <cell r="C1344" t="str">
            <v>GPM/Murphy Oil</v>
          </cell>
          <cell r="D1344" t="str">
            <v>Kampman</v>
          </cell>
          <cell r="E1344">
            <v>0</v>
          </cell>
          <cell r="H1344" t="str">
            <v>Mary</v>
          </cell>
          <cell r="I1344">
            <v>0</v>
          </cell>
          <cell r="J1344">
            <v>0</v>
          </cell>
          <cell r="K1344">
            <v>0</v>
          </cell>
          <cell r="L1344">
            <v>0</v>
          </cell>
          <cell r="M1344">
            <v>1</v>
          </cell>
          <cell r="N1344" t="str">
            <v>LMV-331</v>
          </cell>
          <cell r="O1344">
            <v>41588.800000000003</v>
          </cell>
          <cell r="P1344">
            <v>0</v>
          </cell>
          <cell r="Q1344" t="str">
            <v>STD</v>
          </cell>
          <cell r="R1344" t="str">
            <v>PA</v>
          </cell>
          <cell r="S1344" t="str">
            <v>Y</v>
          </cell>
          <cell r="T1344" t="str">
            <v>no</v>
          </cell>
          <cell r="U1344">
            <v>0</v>
          </cell>
          <cell r="V1344">
            <v>40644</v>
          </cell>
          <cell r="W1344">
            <v>0</v>
          </cell>
          <cell r="X1344">
            <v>40659</v>
          </cell>
          <cell r="Y1344">
            <v>0</v>
          </cell>
          <cell r="Z1344">
            <v>40651</v>
          </cell>
          <cell r="AA1344">
            <v>40651</v>
          </cell>
          <cell r="AB1344">
            <v>40651</v>
          </cell>
          <cell r="AC1344">
            <v>40547</v>
          </cell>
          <cell r="AD1344">
            <v>0</v>
          </cell>
          <cell r="AE1344" t="str">
            <v>-</v>
          </cell>
          <cell r="AF1344">
            <v>0</v>
          </cell>
          <cell r="AH1344">
            <v>40629</v>
          </cell>
          <cell r="AI1344" t="str">
            <v>-</v>
          </cell>
          <cell r="AJ1344">
            <v>-29031</v>
          </cell>
          <cell r="AK1344">
            <v>2.1428571428571428</v>
          </cell>
          <cell r="AV1344">
            <v>40574</v>
          </cell>
          <cell r="AX1344">
            <v>40578</v>
          </cell>
          <cell r="AY1344">
            <v>40654</v>
          </cell>
          <cell r="AZ1344">
            <v>10</v>
          </cell>
          <cell r="BA1344">
            <v>-51</v>
          </cell>
          <cell r="BB1344" t="str">
            <v>Late</v>
          </cell>
          <cell r="BC1344" t="str">
            <v/>
          </cell>
          <cell r="BJ1344">
            <v>40651</v>
          </cell>
          <cell r="BK1344">
            <v>40658</v>
          </cell>
          <cell r="BL1344">
            <v>40658</v>
          </cell>
          <cell r="BM1344">
            <v>40672</v>
          </cell>
          <cell r="BN1344">
            <v>40673</v>
          </cell>
          <cell r="BO1344">
            <v>40680</v>
          </cell>
          <cell r="BP1344" t="str">
            <v>X</v>
          </cell>
          <cell r="BQ1344" t="str">
            <v>X</v>
          </cell>
          <cell r="BR1344" t="str">
            <v>X</v>
          </cell>
          <cell r="BS1344" t="str">
            <v>X</v>
          </cell>
          <cell r="BT1344" t="str">
            <v>X</v>
          </cell>
          <cell r="BU1344" t="str">
            <v>X</v>
          </cell>
          <cell r="BV1344" t="str">
            <v>X</v>
          </cell>
          <cell r="BZ1344" t="str">
            <v>X</v>
          </cell>
          <cell r="CA1344" t="str">
            <v>X</v>
          </cell>
          <cell r="CB1344" t="str">
            <v>X</v>
          </cell>
          <cell r="CC1344">
            <v>1</v>
          </cell>
        </row>
        <row r="1345">
          <cell r="B1345" t="str">
            <v>A1981239-01</v>
          </cell>
          <cell r="C1345" t="str">
            <v>W.E. Marshall</v>
          </cell>
          <cell r="D1345" t="str">
            <v>Boening</v>
          </cell>
          <cell r="E1345">
            <v>0</v>
          </cell>
          <cell r="F1345">
            <v>0</v>
          </cell>
          <cell r="G1345">
            <v>0</v>
          </cell>
          <cell r="H1345" t="str">
            <v xml:space="preserve">Madeleine </v>
          </cell>
          <cell r="I1345">
            <v>0</v>
          </cell>
          <cell r="J1345">
            <v>0</v>
          </cell>
          <cell r="K1345">
            <v>0</v>
          </cell>
          <cell r="L1345">
            <v>0</v>
          </cell>
          <cell r="M1345">
            <v>1</v>
          </cell>
          <cell r="N1345" t="str">
            <v>LMV-801</v>
          </cell>
          <cell r="O1345">
            <v>22814</v>
          </cell>
          <cell r="P1345">
            <v>0</v>
          </cell>
          <cell r="Q1345" t="str">
            <v>STD</v>
          </cell>
          <cell r="R1345" t="str">
            <v>PE</v>
          </cell>
          <cell r="S1345" t="str">
            <v>Y</v>
          </cell>
          <cell r="T1345" t="str">
            <v>no</v>
          </cell>
          <cell r="U1345">
            <v>0</v>
          </cell>
          <cell r="V1345">
            <v>40647</v>
          </cell>
          <cell r="W1345">
            <v>0</v>
          </cell>
          <cell r="X1345">
            <v>40661</v>
          </cell>
          <cell r="Y1345">
            <v>0</v>
          </cell>
          <cell r="Z1345">
            <v>40654</v>
          </cell>
          <cell r="AA1345">
            <v>40654</v>
          </cell>
          <cell r="AB1345">
            <v>40654</v>
          </cell>
          <cell r="AC1345">
            <v>40535</v>
          </cell>
          <cell r="AD1345">
            <v>0</v>
          </cell>
          <cell r="AE1345" t="str">
            <v>-</v>
          </cell>
          <cell r="AF1345">
            <v>0</v>
          </cell>
          <cell r="AH1345">
            <v>40631</v>
          </cell>
          <cell r="AI1345" t="str">
            <v>-</v>
          </cell>
          <cell r="AJ1345">
            <v>-29034</v>
          </cell>
          <cell r="AK1345">
            <v>2</v>
          </cell>
          <cell r="AL1345">
            <v>0</v>
          </cell>
          <cell r="AM1345">
            <v>0</v>
          </cell>
          <cell r="AN1345">
            <v>0</v>
          </cell>
          <cell r="AV1345">
            <v>40592</v>
          </cell>
          <cell r="AX1345">
            <v>40597</v>
          </cell>
          <cell r="AY1345">
            <v>40633</v>
          </cell>
          <cell r="AZ1345">
            <v>-14</v>
          </cell>
          <cell r="BA1345">
            <v>-40</v>
          </cell>
          <cell r="BB1345" t="str">
            <v>Late</v>
          </cell>
          <cell r="BC1345" t="str">
            <v/>
          </cell>
          <cell r="BJ1345">
            <v>40654</v>
          </cell>
          <cell r="BK1345">
            <v>40661</v>
          </cell>
          <cell r="BL1345">
            <v>40670</v>
          </cell>
          <cell r="BM1345">
            <v>40675</v>
          </cell>
          <cell r="BN1345">
            <v>40675</v>
          </cell>
          <cell r="BO1345">
            <v>40682</v>
          </cell>
          <cell r="BP1345" t="str">
            <v>X</v>
          </cell>
          <cell r="BQ1345" t="str">
            <v>X</v>
          </cell>
          <cell r="BR1345" t="str">
            <v>X</v>
          </cell>
          <cell r="BS1345" t="str">
            <v>X</v>
          </cell>
          <cell r="BT1345" t="str">
            <v>X</v>
          </cell>
          <cell r="BU1345" t="str">
            <v>X</v>
          </cell>
          <cell r="BV1345" t="str">
            <v>X</v>
          </cell>
          <cell r="BZ1345" t="str">
            <v>X</v>
          </cell>
          <cell r="CA1345" t="str">
            <v>X</v>
          </cell>
          <cell r="CB1345" t="str">
            <v>X</v>
          </cell>
          <cell r="CC1345">
            <v>1</v>
          </cell>
        </row>
        <row r="1346">
          <cell r="B1346" t="str">
            <v>H1974636 (90401830-31_CONV)</v>
          </cell>
          <cell r="C1346" t="str">
            <v>SAJ/LG CHEMICAL</v>
          </cell>
          <cell r="D1346" t="str">
            <v>Rea</v>
          </cell>
          <cell r="E1346">
            <v>0</v>
          </cell>
          <cell r="F1346">
            <v>0</v>
          </cell>
          <cell r="G1346">
            <v>0</v>
          </cell>
          <cell r="H1346" t="str">
            <v>Mary</v>
          </cell>
          <cell r="I1346" t="str">
            <v>SNT38H-1024</v>
          </cell>
          <cell r="J1346">
            <v>0</v>
          </cell>
          <cell r="K1346">
            <v>0</v>
          </cell>
          <cell r="L1346">
            <v>0</v>
          </cell>
          <cell r="M1346">
            <v>2</v>
          </cell>
          <cell r="N1346" t="str">
            <v>CONV</v>
          </cell>
          <cell r="O1346">
            <v>113959</v>
          </cell>
          <cell r="P1346">
            <v>0</v>
          </cell>
          <cell r="Q1346" t="str">
            <v>CPX</v>
          </cell>
          <cell r="R1346" t="str">
            <v>HMP</v>
          </cell>
          <cell r="S1346" t="str">
            <v>N</v>
          </cell>
          <cell r="T1346" t="str">
            <v>no</v>
          </cell>
          <cell r="U1346">
            <v>0</v>
          </cell>
          <cell r="V1346">
            <v>40631</v>
          </cell>
          <cell r="W1346">
            <v>0</v>
          </cell>
          <cell r="X1346">
            <v>40673</v>
          </cell>
          <cell r="Y1346">
            <v>0</v>
          </cell>
          <cell r="Z1346">
            <v>40638</v>
          </cell>
          <cell r="AA1346">
            <v>40638</v>
          </cell>
          <cell r="AB1346">
            <v>40638</v>
          </cell>
          <cell r="AC1346">
            <v>40393</v>
          </cell>
          <cell r="AD1346">
            <v>0</v>
          </cell>
          <cell r="AE1346" t="str">
            <v>-</v>
          </cell>
          <cell r="AF1346">
            <v>0</v>
          </cell>
          <cell r="AH1346">
            <v>40643</v>
          </cell>
          <cell r="AI1346">
            <v>40519</v>
          </cell>
          <cell r="AJ1346">
            <v>-29022</v>
          </cell>
          <cell r="AK1346">
            <v>6</v>
          </cell>
          <cell r="AL1346">
            <v>0</v>
          </cell>
          <cell r="AM1346">
            <v>0</v>
          </cell>
          <cell r="AN1346">
            <v>0</v>
          </cell>
          <cell r="AV1346">
            <v>40610</v>
          </cell>
          <cell r="AX1346">
            <v>40613</v>
          </cell>
          <cell r="AY1346">
            <v>40662</v>
          </cell>
          <cell r="AZ1346">
            <v>31</v>
          </cell>
          <cell r="BA1346">
            <v>-16</v>
          </cell>
          <cell r="BB1346" t="str">
            <v>Late</v>
          </cell>
          <cell r="BC1346" t="str">
            <v/>
          </cell>
          <cell r="BJ1346">
            <v>40638</v>
          </cell>
          <cell r="BK1346">
            <v>40645</v>
          </cell>
          <cell r="BL1346">
            <v>40652</v>
          </cell>
          <cell r="BM1346">
            <v>40659</v>
          </cell>
          <cell r="BN1346">
            <v>40715</v>
          </cell>
          <cell r="BO1346">
            <v>40722</v>
          </cell>
          <cell r="BP1346" t="str">
            <v>X</v>
          </cell>
          <cell r="BQ1346" t="str">
            <v>X</v>
          </cell>
          <cell r="BR1346" t="str">
            <v>X</v>
          </cell>
          <cell r="BS1346" t="str">
            <v>X</v>
          </cell>
          <cell r="BT1346" t="str">
            <v>X</v>
          </cell>
          <cell r="BU1346" t="str">
            <v>X</v>
          </cell>
          <cell r="BV1346" t="str">
            <v>X</v>
          </cell>
          <cell r="BW1346">
            <v>0</v>
          </cell>
          <cell r="BX1346">
            <v>0</v>
          </cell>
          <cell r="BY1346">
            <v>0</v>
          </cell>
          <cell r="BZ1346" t="str">
            <v>X</v>
          </cell>
          <cell r="CA1346" t="str">
            <v>X</v>
          </cell>
          <cell r="CB1346" t="str">
            <v>X</v>
          </cell>
          <cell r="CC1346">
            <v>1</v>
          </cell>
          <cell r="CD1346">
            <v>0</v>
          </cell>
          <cell r="CE1346">
            <v>0</v>
          </cell>
          <cell r="CF1346">
            <v>0</v>
          </cell>
          <cell r="CG1346">
            <v>0</v>
          </cell>
          <cell r="CH1346">
            <v>0</v>
          </cell>
          <cell r="CI1346">
            <v>0</v>
          </cell>
          <cell r="CJ1346">
            <v>0</v>
          </cell>
          <cell r="CK1346">
            <v>0</v>
          </cell>
          <cell r="CL1346">
            <v>0</v>
          </cell>
          <cell r="CM1346">
            <v>0</v>
          </cell>
          <cell r="CN1346">
            <v>0</v>
          </cell>
          <cell r="CO1346">
            <v>0</v>
          </cell>
        </row>
        <row r="1347">
          <cell r="B1347" t="str">
            <v>A1947413-03-04</v>
          </cell>
          <cell r="C1347" t="str">
            <v>EASTMAN CHEMICAL</v>
          </cell>
          <cell r="D1347" t="str">
            <v>Boening</v>
          </cell>
          <cell r="E1347">
            <v>0</v>
          </cell>
          <cell r="F1347">
            <v>0</v>
          </cell>
          <cell r="G1347">
            <v>0</v>
          </cell>
          <cell r="H1347" t="str">
            <v xml:space="preserve">Madeleine </v>
          </cell>
          <cell r="I1347">
            <v>0</v>
          </cell>
          <cell r="J1347">
            <v>0</v>
          </cell>
          <cell r="K1347">
            <v>0</v>
          </cell>
          <cell r="L1347">
            <v>0</v>
          </cell>
          <cell r="M1347">
            <v>2</v>
          </cell>
          <cell r="N1347" t="str">
            <v>LMV-806</v>
          </cell>
          <cell r="O1347">
            <v>55697</v>
          </cell>
          <cell r="P1347">
            <v>0</v>
          </cell>
          <cell r="Q1347" t="str">
            <v>STD</v>
          </cell>
          <cell r="R1347" t="str">
            <v>PA</v>
          </cell>
          <cell r="S1347" t="str">
            <v>Y</v>
          </cell>
          <cell r="T1347" t="str">
            <v>no</v>
          </cell>
          <cell r="U1347">
            <v>0</v>
          </cell>
          <cell r="V1347">
            <v>40564</v>
          </cell>
          <cell r="W1347">
            <v>0</v>
          </cell>
          <cell r="X1347">
            <v>40675</v>
          </cell>
          <cell r="Y1347">
            <v>0</v>
          </cell>
          <cell r="Z1347">
            <v>40571</v>
          </cell>
          <cell r="AA1347">
            <v>40571</v>
          </cell>
          <cell r="AB1347">
            <v>40571</v>
          </cell>
          <cell r="AC1347">
            <v>40563</v>
          </cell>
          <cell r="AD1347">
            <v>0</v>
          </cell>
          <cell r="AE1347" t="str">
            <v>-</v>
          </cell>
          <cell r="AF1347">
            <v>0</v>
          </cell>
          <cell r="AH1347">
            <v>40645</v>
          </cell>
          <cell r="AI1347" t="str">
            <v>-</v>
          </cell>
          <cell r="AJ1347">
            <v>-28975</v>
          </cell>
          <cell r="AK1347">
            <v>15.857142857142858</v>
          </cell>
          <cell r="AL1347">
            <v>0</v>
          </cell>
          <cell r="AM1347">
            <v>0</v>
          </cell>
          <cell r="AN1347">
            <v>0</v>
          </cell>
          <cell r="AV1347">
            <v>40602</v>
          </cell>
          <cell r="AX1347">
            <v>40603</v>
          </cell>
          <cell r="AY1347">
            <v>40669</v>
          </cell>
          <cell r="AZ1347">
            <v>105</v>
          </cell>
          <cell r="BA1347">
            <v>27</v>
          </cell>
          <cell r="BB1347" t="str">
            <v>Late</v>
          </cell>
          <cell r="BC1347" t="str">
            <v/>
          </cell>
          <cell r="BJ1347">
            <v>40571</v>
          </cell>
          <cell r="BK1347">
            <v>40578</v>
          </cell>
          <cell r="BL1347">
            <v>40578</v>
          </cell>
          <cell r="BM1347">
            <v>40592</v>
          </cell>
          <cell r="BN1347">
            <v>40689</v>
          </cell>
          <cell r="BO1347">
            <v>40696</v>
          </cell>
          <cell r="BP1347" t="str">
            <v>X</v>
          </cell>
          <cell r="BQ1347" t="str">
            <v>X</v>
          </cell>
          <cell r="BR1347" t="str">
            <v>X</v>
          </cell>
          <cell r="BS1347" t="str">
            <v>X</v>
          </cell>
          <cell r="BT1347" t="str">
            <v>X</v>
          </cell>
          <cell r="BU1347" t="str">
            <v>X</v>
          </cell>
          <cell r="BV1347" t="str">
            <v>X</v>
          </cell>
          <cell r="BZ1347" t="str">
            <v>X</v>
          </cell>
          <cell r="CA1347" t="str">
            <v>X</v>
          </cell>
          <cell r="CB1347" t="str">
            <v>X</v>
          </cell>
          <cell r="CC1347">
            <v>1</v>
          </cell>
        </row>
        <row r="1348">
          <cell r="B1348" t="str">
            <v>A1947413-05-06</v>
          </cell>
          <cell r="C1348" t="str">
            <v>EASTMAN CHEMICAL</v>
          </cell>
          <cell r="D1348" t="str">
            <v>Boening</v>
          </cell>
          <cell r="E1348">
            <v>0</v>
          </cell>
          <cell r="F1348">
            <v>0</v>
          </cell>
          <cell r="G1348">
            <v>0</v>
          </cell>
          <cell r="H1348" t="str">
            <v xml:space="preserve">Madeleine </v>
          </cell>
          <cell r="I1348">
            <v>0</v>
          </cell>
          <cell r="J1348">
            <v>0</v>
          </cell>
          <cell r="K1348">
            <v>0</v>
          </cell>
          <cell r="L1348">
            <v>0</v>
          </cell>
          <cell r="M1348">
            <v>2</v>
          </cell>
          <cell r="N1348" t="str">
            <v>LMV-311</v>
          </cell>
          <cell r="O1348">
            <v>163813</v>
          </cell>
          <cell r="P1348">
            <v>0</v>
          </cell>
          <cell r="Q1348" t="str">
            <v>STD</v>
          </cell>
          <cell r="R1348" t="str">
            <v>PA</v>
          </cell>
          <cell r="S1348" t="str">
            <v>Y</v>
          </cell>
          <cell r="T1348" t="str">
            <v>no</v>
          </cell>
          <cell r="U1348">
            <v>0</v>
          </cell>
          <cell r="V1348">
            <v>40564</v>
          </cell>
          <cell r="W1348">
            <v>0</v>
          </cell>
          <cell r="X1348">
            <v>40675</v>
          </cell>
          <cell r="Y1348">
            <v>0</v>
          </cell>
          <cell r="Z1348">
            <v>40571</v>
          </cell>
          <cell r="AA1348">
            <v>40571</v>
          </cell>
          <cell r="AB1348">
            <v>40571</v>
          </cell>
          <cell r="AC1348">
            <v>40563</v>
          </cell>
          <cell r="AD1348">
            <v>0</v>
          </cell>
          <cell r="AE1348" t="str">
            <v>-</v>
          </cell>
          <cell r="AF1348">
            <v>0</v>
          </cell>
          <cell r="AH1348">
            <v>40645</v>
          </cell>
          <cell r="AI1348" t="str">
            <v>-</v>
          </cell>
          <cell r="AJ1348">
            <v>-28975</v>
          </cell>
          <cell r="AK1348">
            <v>15.857142857142858</v>
          </cell>
          <cell r="AL1348">
            <v>0</v>
          </cell>
          <cell r="AM1348">
            <v>0</v>
          </cell>
          <cell r="AN1348">
            <v>0</v>
          </cell>
          <cell r="AV1348">
            <v>40618</v>
          </cell>
          <cell r="AX1348">
            <v>40623</v>
          </cell>
          <cell r="AY1348">
            <v>40669</v>
          </cell>
          <cell r="AZ1348">
            <v>105</v>
          </cell>
          <cell r="BA1348">
            <v>39</v>
          </cell>
          <cell r="BB1348" t="str">
            <v>Late</v>
          </cell>
          <cell r="BC1348" t="str">
            <v/>
          </cell>
          <cell r="BJ1348">
            <v>40571</v>
          </cell>
          <cell r="BK1348">
            <v>40578</v>
          </cell>
          <cell r="BL1348">
            <v>40578</v>
          </cell>
          <cell r="BM1348">
            <v>40592</v>
          </cell>
          <cell r="BN1348">
            <v>40689</v>
          </cell>
          <cell r="BO1348">
            <v>40696</v>
          </cell>
          <cell r="BP1348" t="str">
            <v>X</v>
          </cell>
          <cell r="BQ1348" t="str">
            <v>X</v>
          </cell>
          <cell r="BR1348" t="str">
            <v>X</v>
          </cell>
          <cell r="BS1348" t="str">
            <v>X</v>
          </cell>
          <cell r="BT1348" t="str">
            <v>X</v>
          </cell>
          <cell r="BU1348" t="str">
            <v>X</v>
          </cell>
          <cell r="BV1348" t="str">
            <v>X</v>
          </cell>
          <cell r="BZ1348" t="str">
            <v>X</v>
          </cell>
          <cell r="CA1348" t="str">
            <v>X</v>
          </cell>
          <cell r="CB1348" t="str">
            <v>X</v>
          </cell>
          <cell r="CC1348">
            <v>1</v>
          </cell>
        </row>
        <row r="1349">
          <cell r="B1349" t="str">
            <v>A1947413-01-02</v>
          </cell>
          <cell r="C1349" t="str">
            <v>EASTMAN CHEMICAL</v>
          </cell>
          <cell r="D1349" t="str">
            <v>Boening</v>
          </cell>
          <cell r="E1349">
            <v>0</v>
          </cell>
          <cell r="H1349" t="str">
            <v xml:space="preserve">Madeleine </v>
          </cell>
          <cell r="I1349">
            <v>0</v>
          </cell>
          <cell r="J1349">
            <v>0</v>
          </cell>
          <cell r="K1349">
            <v>0</v>
          </cell>
          <cell r="L1349">
            <v>0</v>
          </cell>
          <cell r="M1349">
            <v>2</v>
          </cell>
          <cell r="N1349" t="str">
            <v>LMV-806</v>
          </cell>
          <cell r="O1349">
            <v>57229</v>
          </cell>
          <cell r="P1349">
            <v>0</v>
          </cell>
          <cell r="Q1349" t="str">
            <v>STD</v>
          </cell>
          <cell r="R1349" t="str">
            <v>PA</v>
          </cell>
          <cell r="S1349" t="str">
            <v>Y</v>
          </cell>
          <cell r="T1349" t="str">
            <v>no</v>
          </cell>
          <cell r="U1349">
            <v>0</v>
          </cell>
          <cell r="V1349">
            <v>40564</v>
          </cell>
          <cell r="W1349">
            <v>0</v>
          </cell>
          <cell r="X1349">
            <v>40676</v>
          </cell>
          <cell r="Y1349">
            <v>0</v>
          </cell>
          <cell r="Z1349">
            <v>40571</v>
          </cell>
          <cell r="AA1349">
            <v>40571</v>
          </cell>
          <cell r="AB1349">
            <v>40571</v>
          </cell>
          <cell r="AC1349">
            <v>40564</v>
          </cell>
          <cell r="AD1349">
            <v>0</v>
          </cell>
          <cell r="AE1349" t="str">
            <v>-</v>
          </cell>
          <cell r="AF1349">
            <v>0</v>
          </cell>
          <cell r="AH1349">
            <v>40646</v>
          </cell>
          <cell r="AI1349" t="str">
            <v>-</v>
          </cell>
          <cell r="AJ1349">
            <v>-28975</v>
          </cell>
          <cell r="AK1349">
            <v>16</v>
          </cell>
          <cell r="AV1349">
            <v>40604</v>
          </cell>
          <cell r="AX1349">
            <v>40605</v>
          </cell>
          <cell r="AY1349">
            <v>40673</v>
          </cell>
          <cell r="AZ1349">
            <v>109</v>
          </cell>
          <cell r="BA1349">
            <v>29</v>
          </cell>
          <cell r="BB1349" t="str">
            <v>Late</v>
          </cell>
          <cell r="BC1349" t="str">
            <v/>
          </cell>
          <cell r="BJ1349">
            <v>40571</v>
          </cell>
          <cell r="BK1349">
            <v>40578</v>
          </cell>
          <cell r="BL1349">
            <v>40578</v>
          </cell>
          <cell r="BM1349">
            <v>40592</v>
          </cell>
          <cell r="BN1349">
            <v>40690</v>
          </cell>
          <cell r="BO1349">
            <v>40697</v>
          </cell>
          <cell r="BP1349" t="str">
            <v>X</v>
          </cell>
          <cell r="BQ1349" t="str">
            <v>X</v>
          </cell>
          <cell r="BR1349" t="str">
            <v>X</v>
          </cell>
          <cell r="BS1349" t="str">
            <v>X</v>
          </cell>
          <cell r="BT1349" t="str">
            <v>X</v>
          </cell>
          <cell r="BU1349" t="str">
            <v>X</v>
          </cell>
          <cell r="BV1349" t="str">
            <v>X</v>
          </cell>
          <cell r="BZ1349" t="str">
            <v>X</v>
          </cell>
          <cell r="CA1349" t="str">
            <v>X</v>
          </cell>
          <cell r="CB1349" t="str">
            <v>X</v>
          </cell>
          <cell r="CC1349">
            <v>1</v>
          </cell>
        </row>
        <row r="1350">
          <cell r="B1350" t="str">
            <v>A1966688 (A1687223-01-02_conv)</v>
          </cell>
          <cell r="C1350" t="str">
            <v>Quadna/Keystone Midstream</v>
          </cell>
          <cell r="D1350" t="str">
            <v>Kennedy</v>
          </cell>
          <cell r="E1350">
            <v>0</v>
          </cell>
          <cell r="F1350">
            <v>0</v>
          </cell>
          <cell r="G1350">
            <v>0</v>
          </cell>
          <cell r="H1350">
            <v>0</v>
          </cell>
          <cell r="I1350">
            <v>0</v>
          </cell>
          <cell r="J1350">
            <v>0</v>
          </cell>
          <cell r="K1350">
            <v>0</v>
          </cell>
          <cell r="L1350">
            <v>0</v>
          </cell>
          <cell r="M1350">
            <v>2</v>
          </cell>
          <cell r="N1350" t="str">
            <v>CONV</v>
          </cell>
          <cell r="O1350">
            <v>19577.2</v>
          </cell>
          <cell r="P1350">
            <v>0</v>
          </cell>
          <cell r="Q1350" t="str">
            <v>STD</v>
          </cell>
          <cell r="R1350" t="str">
            <v>P5</v>
          </cell>
          <cell r="S1350" t="str">
            <v>Y</v>
          </cell>
          <cell r="T1350" t="str">
            <v>no</v>
          </cell>
          <cell r="U1350">
            <v>0</v>
          </cell>
          <cell r="V1350">
            <v>40611</v>
          </cell>
          <cell r="W1350">
            <v>0</v>
          </cell>
          <cell r="X1350">
            <v>40679</v>
          </cell>
          <cell r="Y1350">
            <v>0</v>
          </cell>
          <cell r="Z1350">
            <v>40618</v>
          </cell>
          <cell r="AA1350">
            <v>40618</v>
          </cell>
          <cell r="AB1350">
            <v>40613.5</v>
          </cell>
          <cell r="AC1350">
            <v>40679</v>
          </cell>
          <cell r="AD1350">
            <v>0</v>
          </cell>
          <cell r="AE1350" t="str">
            <v>-</v>
          </cell>
          <cell r="AF1350">
            <v>0</v>
          </cell>
          <cell r="AH1350">
            <v>40649</v>
          </cell>
          <cell r="AI1350" t="str">
            <v>-</v>
          </cell>
          <cell r="AJ1350">
            <v>-29008</v>
          </cell>
          <cell r="AK1350">
            <v>9.7142857142857135</v>
          </cell>
          <cell r="AL1350">
            <v>0</v>
          </cell>
          <cell r="AM1350">
            <v>0</v>
          </cell>
          <cell r="AN1350">
            <v>0</v>
          </cell>
          <cell r="AV1350">
            <v>40564</v>
          </cell>
          <cell r="AX1350">
            <v>40571</v>
          </cell>
          <cell r="AY1350">
            <v>40663</v>
          </cell>
          <cell r="AZ1350">
            <v>52</v>
          </cell>
          <cell r="BA1350">
            <v>-34</v>
          </cell>
          <cell r="BB1350" t="str">
            <v>Late</v>
          </cell>
          <cell r="BC1350" t="str">
            <v/>
          </cell>
          <cell r="BJ1350">
            <v>40618</v>
          </cell>
          <cell r="BK1350">
            <v>40625</v>
          </cell>
          <cell r="BL1350">
            <v>40615.5</v>
          </cell>
          <cell r="BM1350">
            <v>40639</v>
          </cell>
          <cell r="BN1350">
            <v>40693</v>
          </cell>
          <cell r="BO1350">
            <v>40700</v>
          </cell>
          <cell r="BP1350" t="str">
            <v>X</v>
          </cell>
          <cell r="BQ1350" t="str">
            <v>X</v>
          </cell>
          <cell r="BR1350" t="str">
            <v>X</v>
          </cell>
          <cell r="BS1350" t="str">
            <v>X</v>
          </cell>
          <cell r="BT1350" t="str">
            <v>X</v>
          </cell>
          <cell r="BU1350" t="str">
            <v>X</v>
          </cell>
          <cell r="BV1350" t="str">
            <v>X</v>
          </cell>
          <cell r="BZ1350" t="str">
            <v>X</v>
          </cell>
          <cell r="CA1350" t="str">
            <v>X</v>
          </cell>
          <cell r="CB1350" t="str">
            <v>X</v>
          </cell>
          <cell r="CC1350">
            <v>1</v>
          </cell>
        </row>
        <row r="1351">
          <cell r="B1351" t="str">
            <v>A1990374-01 (78119198)</v>
          </cell>
          <cell r="C1351" t="str">
            <v>OEC</v>
          </cell>
          <cell r="D1351" t="str">
            <v>Parks</v>
          </cell>
          <cell r="E1351">
            <v>0</v>
          </cell>
          <cell r="F1351">
            <v>0</v>
          </cell>
          <cell r="G1351">
            <v>0</v>
          </cell>
          <cell r="H1351" t="str">
            <v>Mary</v>
          </cell>
          <cell r="I1351">
            <v>0</v>
          </cell>
          <cell r="J1351">
            <v>0</v>
          </cell>
          <cell r="K1351">
            <v>0</v>
          </cell>
          <cell r="L1351">
            <v>0</v>
          </cell>
          <cell r="M1351">
            <v>2</v>
          </cell>
          <cell r="N1351" t="str">
            <v>CONV</v>
          </cell>
          <cell r="O1351">
            <v>31144.6</v>
          </cell>
          <cell r="P1351">
            <v>0</v>
          </cell>
          <cell r="Q1351" t="str">
            <v>STD</v>
          </cell>
          <cell r="R1351" t="str">
            <v>PA</v>
          </cell>
          <cell r="S1351" t="str">
            <v>Y</v>
          </cell>
          <cell r="T1351" t="str">
            <v>no</v>
          </cell>
          <cell r="U1351">
            <v>0</v>
          </cell>
          <cell r="V1351">
            <v>40669</v>
          </cell>
          <cell r="W1351">
            <v>0</v>
          </cell>
          <cell r="X1351">
            <v>40681</v>
          </cell>
          <cell r="Y1351">
            <v>0</v>
          </cell>
          <cell r="Z1351">
            <v>40676</v>
          </cell>
          <cell r="AA1351">
            <v>40676</v>
          </cell>
          <cell r="AB1351">
            <v>40676</v>
          </cell>
          <cell r="AC1351">
            <v>40569</v>
          </cell>
          <cell r="AD1351">
            <v>0</v>
          </cell>
          <cell r="AE1351" t="str">
            <v>-</v>
          </cell>
          <cell r="AF1351">
            <v>0</v>
          </cell>
          <cell r="AH1351">
            <v>40651</v>
          </cell>
          <cell r="AI1351" t="str">
            <v>-</v>
          </cell>
          <cell r="AJ1351">
            <v>-29050</v>
          </cell>
          <cell r="AK1351">
            <v>1.7142857142857142</v>
          </cell>
          <cell r="AL1351">
            <v>0</v>
          </cell>
          <cell r="AM1351">
            <v>0</v>
          </cell>
          <cell r="AN1351">
            <v>0</v>
          </cell>
          <cell r="AY1351">
            <v>40681</v>
          </cell>
          <cell r="AZ1351">
            <v>12</v>
          </cell>
          <cell r="BA1351" t="str">
            <v/>
          </cell>
          <cell r="BB1351" t="str">
            <v/>
          </cell>
          <cell r="BC1351" t="str">
            <v/>
          </cell>
          <cell r="BJ1351">
            <v>40676</v>
          </cell>
          <cell r="BK1351">
            <v>40683</v>
          </cell>
          <cell r="BL1351">
            <v>40683</v>
          </cell>
          <cell r="BM1351">
            <v>40697</v>
          </cell>
          <cell r="BN1351">
            <v>40695</v>
          </cell>
          <cell r="BO1351">
            <v>40702</v>
          </cell>
          <cell r="BP1351" t="str">
            <v>X</v>
          </cell>
          <cell r="BQ1351" t="str">
            <v>X</v>
          </cell>
          <cell r="BR1351" t="str">
            <v>X</v>
          </cell>
          <cell r="BS1351" t="str">
            <v>X</v>
          </cell>
          <cell r="BT1351" t="str">
            <v>X</v>
          </cell>
          <cell r="BU1351" t="str">
            <v>X</v>
          </cell>
          <cell r="BV1351" t="str">
            <v>X</v>
          </cell>
          <cell r="BZ1351" t="str">
            <v>X</v>
          </cell>
          <cell r="CA1351" t="str">
            <v>X</v>
          </cell>
          <cell r="CB1351" t="str">
            <v>X</v>
          </cell>
          <cell r="CC1351">
            <v>1</v>
          </cell>
        </row>
        <row r="1352">
          <cell r="B1352" t="str">
            <v>A1974684 (A000482-01)</v>
          </cell>
          <cell r="C1352" t="str">
            <v>Fischer Process</v>
          </cell>
          <cell r="D1352" t="str">
            <v>Jazmines</v>
          </cell>
          <cell r="E1352">
            <v>0</v>
          </cell>
          <cell r="F1352">
            <v>0</v>
          </cell>
          <cell r="G1352">
            <v>0</v>
          </cell>
          <cell r="H1352" t="str">
            <v>Mary</v>
          </cell>
          <cell r="I1352">
            <v>0</v>
          </cell>
          <cell r="J1352">
            <v>0</v>
          </cell>
          <cell r="K1352">
            <v>0</v>
          </cell>
          <cell r="L1352">
            <v>0</v>
          </cell>
          <cell r="M1352">
            <v>1</v>
          </cell>
          <cell r="N1352" t="str">
            <v>CONV</v>
          </cell>
          <cell r="O1352">
            <v>4528.8</v>
          </cell>
          <cell r="P1352">
            <v>0</v>
          </cell>
          <cell r="Q1352" t="str">
            <v>STD</v>
          </cell>
          <cell r="R1352" t="str">
            <v>PA</v>
          </cell>
          <cell r="S1352" t="str">
            <v>Y</v>
          </cell>
          <cell r="T1352" t="str">
            <v>no</v>
          </cell>
          <cell r="U1352">
            <v>0</v>
          </cell>
          <cell r="V1352">
            <v>40632</v>
          </cell>
          <cell r="W1352">
            <v>0</v>
          </cell>
          <cell r="X1352">
            <v>40681</v>
          </cell>
          <cell r="Y1352">
            <v>0</v>
          </cell>
          <cell r="Z1352">
            <v>40639</v>
          </cell>
          <cell r="AA1352">
            <v>40639</v>
          </cell>
          <cell r="AB1352">
            <v>40639</v>
          </cell>
          <cell r="AC1352">
            <v>40569</v>
          </cell>
          <cell r="AD1352">
            <v>0</v>
          </cell>
          <cell r="AE1352" t="str">
            <v>-</v>
          </cell>
          <cell r="AF1352">
            <v>0</v>
          </cell>
          <cell r="AH1352">
            <v>40651</v>
          </cell>
          <cell r="AI1352" t="str">
            <v>-</v>
          </cell>
          <cell r="AJ1352">
            <v>-29023</v>
          </cell>
          <cell r="AK1352">
            <v>7</v>
          </cell>
          <cell r="AL1352">
            <v>0</v>
          </cell>
          <cell r="AM1352">
            <v>0</v>
          </cell>
          <cell r="AN1352">
            <v>0</v>
          </cell>
          <cell r="AV1352">
            <v>40652</v>
          </cell>
          <cell r="AX1352">
            <v>40653</v>
          </cell>
          <cell r="AY1352">
            <v>40682</v>
          </cell>
          <cell r="AZ1352">
            <v>50</v>
          </cell>
          <cell r="BA1352">
            <v>15</v>
          </cell>
          <cell r="BB1352" t="str">
            <v>Late</v>
          </cell>
          <cell r="BC1352" t="str">
            <v/>
          </cell>
          <cell r="BJ1352">
            <v>40639</v>
          </cell>
          <cell r="BK1352">
            <v>40646</v>
          </cell>
          <cell r="BL1352">
            <v>40646</v>
          </cell>
          <cell r="BM1352">
            <v>40660</v>
          </cell>
          <cell r="BN1352">
            <v>40695</v>
          </cell>
          <cell r="BO1352">
            <v>40702</v>
          </cell>
          <cell r="BP1352" t="str">
            <v>X</v>
          </cell>
          <cell r="BQ1352" t="str">
            <v>X</v>
          </cell>
          <cell r="BR1352" t="str">
            <v>X</v>
          </cell>
          <cell r="BS1352" t="str">
            <v>X</v>
          </cell>
          <cell r="BT1352" t="str">
            <v>X</v>
          </cell>
          <cell r="BU1352" t="str">
            <v>X</v>
          </cell>
          <cell r="BV1352" t="str">
            <v>X</v>
          </cell>
          <cell r="BZ1352" t="str">
            <v>X</v>
          </cell>
          <cell r="CA1352" t="str">
            <v>X</v>
          </cell>
          <cell r="CB1352" t="str">
            <v>X</v>
          </cell>
          <cell r="CC1352">
            <v>1</v>
          </cell>
        </row>
        <row r="1353">
          <cell r="B1353" t="str">
            <v>A1968045 (A78111827_CONV)</v>
          </cell>
          <cell r="C1353" t="str">
            <v>Oliver Equipment / Lyondell</v>
          </cell>
          <cell r="D1353" t="str">
            <v>Setelin</v>
          </cell>
          <cell r="E1353">
            <v>0</v>
          </cell>
          <cell r="F1353">
            <v>0</v>
          </cell>
          <cell r="G1353">
            <v>0</v>
          </cell>
          <cell r="H1353" t="str">
            <v>Nancy</v>
          </cell>
          <cell r="I1353">
            <v>0</v>
          </cell>
          <cell r="J1353">
            <v>0</v>
          </cell>
          <cell r="K1353">
            <v>0</v>
          </cell>
          <cell r="L1353" t="str">
            <v>Knapp</v>
          </cell>
          <cell r="M1353">
            <v>1</v>
          </cell>
          <cell r="N1353" t="str">
            <v>GBX EXCH</v>
          </cell>
          <cell r="O1353">
            <v>22553</v>
          </cell>
          <cell r="P1353">
            <v>0</v>
          </cell>
          <cell r="Q1353" t="str">
            <v>STD</v>
          </cell>
          <cell r="R1353" t="str">
            <v>PA</v>
          </cell>
          <cell r="S1353" t="str">
            <v>Y</v>
          </cell>
          <cell r="T1353" t="str">
            <v>no</v>
          </cell>
          <cell r="U1353">
            <v>0</v>
          </cell>
          <cell r="V1353">
            <v>40616</v>
          </cell>
          <cell r="W1353">
            <v>0</v>
          </cell>
          <cell r="X1353">
            <v>40681</v>
          </cell>
          <cell r="Y1353">
            <v>0</v>
          </cell>
          <cell r="Z1353">
            <v>40623</v>
          </cell>
          <cell r="AA1353">
            <v>40623</v>
          </cell>
          <cell r="AB1353">
            <v>40623</v>
          </cell>
          <cell r="AC1353">
            <v>40569</v>
          </cell>
          <cell r="AD1353">
            <v>0</v>
          </cell>
          <cell r="AE1353" t="str">
            <v>-</v>
          </cell>
          <cell r="AF1353">
            <v>0</v>
          </cell>
          <cell r="AH1353">
            <v>40651</v>
          </cell>
          <cell r="AI1353" t="str">
            <v>-</v>
          </cell>
          <cell r="AJ1353">
            <v>-29011</v>
          </cell>
          <cell r="AK1353">
            <v>9.2857142857142865</v>
          </cell>
          <cell r="AL1353">
            <v>0</v>
          </cell>
          <cell r="AM1353">
            <v>0</v>
          </cell>
          <cell r="AN1353">
            <v>0</v>
          </cell>
          <cell r="AV1353">
            <v>40652</v>
          </cell>
          <cell r="AX1353">
            <v>40653</v>
          </cell>
          <cell r="AY1353">
            <v>40682</v>
          </cell>
          <cell r="AZ1353">
            <v>66</v>
          </cell>
          <cell r="BA1353">
            <v>27</v>
          </cell>
          <cell r="BB1353" t="str">
            <v>Late</v>
          </cell>
          <cell r="BC1353" t="str">
            <v/>
          </cell>
          <cell r="BJ1353">
            <v>40623</v>
          </cell>
          <cell r="BK1353">
            <v>40630</v>
          </cell>
          <cell r="BL1353">
            <v>40630</v>
          </cell>
          <cell r="BM1353">
            <v>40644</v>
          </cell>
          <cell r="BN1353">
            <v>40695</v>
          </cell>
          <cell r="BO1353">
            <v>40702</v>
          </cell>
          <cell r="BP1353" t="str">
            <v>X</v>
          </cell>
          <cell r="BQ1353" t="str">
            <v>X</v>
          </cell>
          <cell r="BR1353" t="str">
            <v>X</v>
          </cell>
          <cell r="BS1353" t="str">
            <v>X</v>
          </cell>
          <cell r="BT1353" t="str">
            <v>X</v>
          </cell>
          <cell r="BU1353" t="str">
            <v>X</v>
          </cell>
          <cell r="BV1353" t="str">
            <v>X</v>
          </cell>
          <cell r="BZ1353" t="str">
            <v>X</v>
          </cell>
          <cell r="CA1353" t="str">
            <v>X</v>
          </cell>
          <cell r="CB1353" t="str">
            <v>X</v>
          </cell>
          <cell r="CC1353">
            <v>1</v>
          </cell>
        </row>
        <row r="1354">
          <cell r="B1354" t="str">
            <v>A1968045 (A78111827_CONV)</v>
          </cell>
          <cell r="C1354" t="str">
            <v>Oliver Equipment / Lyondell</v>
          </cell>
          <cell r="D1354" t="str">
            <v>Setelin</v>
          </cell>
          <cell r="E1354">
            <v>0</v>
          </cell>
          <cell r="F1354">
            <v>0</v>
          </cell>
          <cell r="G1354">
            <v>0</v>
          </cell>
          <cell r="H1354" t="str">
            <v>Nancy</v>
          </cell>
          <cell r="I1354">
            <v>0</v>
          </cell>
          <cell r="J1354">
            <v>0</v>
          </cell>
          <cell r="K1354">
            <v>0</v>
          </cell>
          <cell r="L1354" t="str">
            <v>Knapp</v>
          </cell>
          <cell r="M1354">
            <v>1</v>
          </cell>
          <cell r="N1354" t="str">
            <v>CONV</v>
          </cell>
          <cell r="O1354">
            <v>21363</v>
          </cell>
          <cell r="P1354">
            <v>0</v>
          </cell>
          <cell r="Q1354" t="str">
            <v>STD</v>
          </cell>
          <cell r="R1354" t="str">
            <v>PA</v>
          </cell>
          <cell r="S1354" t="str">
            <v>Y</v>
          </cell>
          <cell r="T1354" t="str">
            <v>no</v>
          </cell>
          <cell r="U1354">
            <v>0</v>
          </cell>
          <cell r="V1354">
            <v>40616</v>
          </cell>
          <cell r="W1354">
            <v>0</v>
          </cell>
          <cell r="X1354">
            <v>40681</v>
          </cell>
          <cell r="Y1354">
            <v>0</v>
          </cell>
          <cell r="Z1354">
            <v>40623</v>
          </cell>
          <cell r="AA1354">
            <v>40623</v>
          </cell>
          <cell r="AB1354">
            <v>40623</v>
          </cell>
          <cell r="AC1354">
            <v>40569</v>
          </cell>
          <cell r="AD1354">
            <v>0</v>
          </cell>
          <cell r="AE1354" t="str">
            <v>-</v>
          </cell>
          <cell r="AF1354">
            <v>0</v>
          </cell>
          <cell r="AH1354">
            <v>40651</v>
          </cell>
          <cell r="AI1354" t="str">
            <v>-</v>
          </cell>
          <cell r="AJ1354">
            <v>-29011</v>
          </cell>
          <cell r="AK1354">
            <v>9.2857142857142865</v>
          </cell>
          <cell r="AL1354">
            <v>0</v>
          </cell>
          <cell r="AM1354">
            <v>0</v>
          </cell>
          <cell r="AN1354">
            <v>0</v>
          </cell>
          <cell r="AY1354">
            <v>40681</v>
          </cell>
          <cell r="AZ1354">
            <v>65</v>
          </cell>
          <cell r="BA1354" t="str">
            <v/>
          </cell>
          <cell r="BB1354" t="str">
            <v/>
          </cell>
          <cell r="BC1354" t="str">
            <v/>
          </cell>
          <cell r="BJ1354">
            <v>40623</v>
          </cell>
          <cell r="BK1354">
            <v>40630</v>
          </cell>
          <cell r="BL1354">
            <v>40630</v>
          </cell>
          <cell r="BM1354">
            <v>40644</v>
          </cell>
          <cell r="BN1354">
            <v>40695</v>
          </cell>
          <cell r="BO1354">
            <v>40702</v>
          </cell>
          <cell r="BP1354" t="str">
            <v>X</v>
          </cell>
          <cell r="BQ1354" t="str">
            <v>X</v>
          </cell>
          <cell r="BR1354" t="str">
            <v>X</v>
          </cell>
          <cell r="BS1354" t="str">
            <v>X</v>
          </cell>
          <cell r="BT1354" t="str">
            <v>X</v>
          </cell>
          <cell r="BU1354" t="str">
            <v>X</v>
          </cell>
          <cell r="BV1354" t="str">
            <v>X</v>
          </cell>
          <cell r="BZ1354" t="str">
            <v>X</v>
          </cell>
          <cell r="CA1354" t="str">
            <v>X</v>
          </cell>
          <cell r="CB1354" t="str">
            <v>X</v>
          </cell>
          <cell r="CC1354">
            <v>1</v>
          </cell>
        </row>
        <row r="1355">
          <cell r="B1355" t="str">
            <v>A1970340-01</v>
          </cell>
          <cell r="C1355" t="str">
            <v>Valero / Suncor</v>
          </cell>
          <cell r="D1355" t="str">
            <v>Kennedy</v>
          </cell>
          <cell r="E1355">
            <v>0</v>
          </cell>
          <cell r="F1355">
            <v>0</v>
          </cell>
          <cell r="G1355">
            <v>0</v>
          </cell>
          <cell r="H1355" t="str">
            <v>Melissa</v>
          </cell>
          <cell r="I1355">
            <v>0</v>
          </cell>
          <cell r="J1355">
            <v>0</v>
          </cell>
          <cell r="K1355">
            <v>0</v>
          </cell>
          <cell r="L1355">
            <v>0</v>
          </cell>
          <cell r="M1355">
            <v>1</v>
          </cell>
          <cell r="N1355" t="str">
            <v>LMV-801</v>
          </cell>
          <cell r="O1355">
            <v>20336</v>
          </cell>
          <cell r="P1355">
            <v>0</v>
          </cell>
          <cell r="Q1355" t="str">
            <v>STD</v>
          </cell>
          <cell r="R1355" t="str">
            <v>PA</v>
          </cell>
          <cell r="S1355" t="str">
            <v>Y</v>
          </cell>
          <cell r="T1355" t="str">
            <v>no</v>
          </cell>
          <cell r="U1355">
            <v>0</v>
          </cell>
          <cell r="V1355">
            <v>40620</v>
          </cell>
          <cell r="W1355">
            <v>0</v>
          </cell>
          <cell r="X1355">
            <v>40683</v>
          </cell>
          <cell r="Y1355">
            <v>0</v>
          </cell>
          <cell r="Z1355">
            <v>40627</v>
          </cell>
          <cell r="AA1355">
            <v>40627</v>
          </cell>
          <cell r="AB1355">
            <v>40627</v>
          </cell>
          <cell r="AC1355">
            <v>40571</v>
          </cell>
          <cell r="AD1355">
            <v>0</v>
          </cell>
          <cell r="AE1355" t="str">
            <v>-</v>
          </cell>
          <cell r="AF1355">
            <v>0</v>
          </cell>
          <cell r="AH1355">
            <v>40653</v>
          </cell>
          <cell r="AI1355" t="str">
            <v>-</v>
          </cell>
          <cell r="AJ1355">
            <v>-29015</v>
          </cell>
          <cell r="AK1355">
            <v>9</v>
          </cell>
          <cell r="AL1355">
            <v>0</v>
          </cell>
          <cell r="AM1355">
            <v>0</v>
          </cell>
          <cell r="AN1355">
            <v>0</v>
          </cell>
          <cell r="AY1355">
            <v>40681</v>
          </cell>
          <cell r="AZ1355">
            <v>61</v>
          </cell>
          <cell r="BA1355" t="str">
            <v/>
          </cell>
          <cell r="BB1355" t="str">
            <v/>
          </cell>
          <cell r="BC1355" t="str">
            <v/>
          </cell>
          <cell r="BJ1355">
            <v>40627</v>
          </cell>
          <cell r="BK1355">
            <v>40634</v>
          </cell>
          <cell r="BL1355">
            <v>40634</v>
          </cell>
          <cell r="BM1355">
            <v>40648</v>
          </cell>
          <cell r="BN1355">
            <v>40697</v>
          </cell>
          <cell r="BO1355">
            <v>40704</v>
          </cell>
          <cell r="BP1355" t="str">
            <v>X</v>
          </cell>
          <cell r="BQ1355" t="str">
            <v>X</v>
          </cell>
          <cell r="BR1355" t="str">
            <v>X</v>
          </cell>
          <cell r="BS1355" t="str">
            <v>X</v>
          </cell>
          <cell r="BT1355" t="str">
            <v>X</v>
          </cell>
          <cell r="BU1355" t="str">
            <v>X</v>
          </cell>
          <cell r="BV1355" t="str">
            <v>X</v>
          </cell>
          <cell r="BZ1355" t="str">
            <v>X</v>
          </cell>
          <cell r="CA1355" t="str">
            <v>X</v>
          </cell>
          <cell r="CB1355" t="str">
            <v>X</v>
          </cell>
          <cell r="CC1355">
            <v>1</v>
          </cell>
        </row>
        <row r="1356">
          <cell r="B1356" t="str">
            <v>A1976608-03</v>
          </cell>
          <cell r="C1356" t="str">
            <v>Ascend Performance</v>
          </cell>
          <cell r="D1356" t="str">
            <v>Boening</v>
          </cell>
          <cell r="E1356">
            <v>0</v>
          </cell>
          <cell r="F1356">
            <v>0</v>
          </cell>
          <cell r="G1356">
            <v>0</v>
          </cell>
          <cell r="H1356" t="str">
            <v xml:space="preserve">Madeleine </v>
          </cell>
          <cell r="I1356">
            <v>0</v>
          </cell>
          <cell r="J1356">
            <v>0</v>
          </cell>
          <cell r="K1356">
            <v>0</v>
          </cell>
          <cell r="L1356">
            <v>0</v>
          </cell>
          <cell r="M1356">
            <v>1</v>
          </cell>
          <cell r="N1356" t="str">
            <v>GBX EXCH</v>
          </cell>
          <cell r="O1356">
            <v>27137</v>
          </cell>
          <cell r="P1356">
            <v>0</v>
          </cell>
          <cell r="Q1356" t="str">
            <v>STD</v>
          </cell>
          <cell r="R1356" t="str">
            <v>PA</v>
          </cell>
          <cell r="S1356" t="str">
            <v>Y</v>
          </cell>
          <cell r="T1356" t="str">
            <v>no</v>
          </cell>
          <cell r="U1356">
            <v>0</v>
          </cell>
          <cell r="V1356">
            <v>40637</v>
          </cell>
          <cell r="W1356">
            <v>0</v>
          </cell>
          <cell r="X1356">
            <v>40688</v>
          </cell>
          <cell r="Y1356">
            <v>0</v>
          </cell>
          <cell r="Z1356">
            <v>40644</v>
          </cell>
          <cell r="AA1356">
            <v>40644</v>
          </cell>
          <cell r="AB1356">
            <v>40644</v>
          </cell>
          <cell r="AC1356">
            <v>40576</v>
          </cell>
          <cell r="AD1356">
            <v>0</v>
          </cell>
          <cell r="AE1356" t="str">
            <v>-</v>
          </cell>
          <cell r="AF1356">
            <v>0</v>
          </cell>
          <cell r="AH1356">
            <v>40658</v>
          </cell>
          <cell r="AI1356" t="str">
            <v>-</v>
          </cell>
          <cell r="AJ1356">
            <v>-29026</v>
          </cell>
          <cell r="AK1356">
            <v>7.2857142857142856</v>
          </cell>
          <cell r="AL1356">
            <v>0</v>
          </cell>
          <cell r="AM1356">
            <v>0</v>
          </cell>
          <cell r="AN1356">
            <v>0</v>
          </cell>
          <cell r="AV1356">
            <v>40627</v>
          </cell>
          <cell r="AX1356">
            <v>40630</v>
          </cell>
          <cell r="AY1356">
            <v>40686</v>
          </cell>
          <cell r="AZ1356">
            <v>49</v>
          </cell>
          <cell r="BA1356">
            <v>-7</v>
          </cell>
          <cell r="BB1356" t="str">
            <v>Late</v>
          </cell>
          <cell r="BC1356" t="str">
            <v/>
          </cell>
          <cell r="BJ1356">
            <v>40644</v>
          </cell>
          <cell r="BK1356">
            <v>40651</v>
          </cell>
          <cell r="BL1356">
            <v>40651</v>
          </cell>
          <cell r="BM1356">
            <v>40665</v>
          </cell>
          <cell r="BN1356">
            <v>40702</v>
          </cell>
          <cell r="BO1356">
            <v>40709</v>
          </cell>
          <cell r="BP1356" t="str">
            <v>X</v>
          </cell>
          <cell r="BQ1356" t="str">
            <v>X</v>
          </cell>
          <cell r="BR1356" t="str">
            <v>X</v>
          </cell>
          <cell r="BS1356" t="str">
            <v>X</v>
          </cell>
          <cell r="BT1356" t="str">
            <v>X</v>
          </cell>
          <cell r="BU1356" t="str">
            <v>X</v>
          </cell>
          <cell r="BV1356" t="str">
            <v>X</v>
          </cell>
          <cell r="BZ1356" t="str">
            <v>X</v>
          </cell>
          <cell r="CA1356" t="str">
            <v>X</v>
          </cell>
          <cell r="CB1356" t="str">
            <v>X</v>
          </cell>
          <cell r="CC1356">
            <v>1</v>
          </cell>
        </row>
        <row r="1357">
          <cell r="B1357" t="str">
            <v>A1976608-01</v>
          </cell>
          <cell r="C1357" t="str">
            <v>Ascend Performance</v>
          </cell>
          <cell r="D1357" t="str">
            <v>Boening</v>
          </cell>
          <cell r="E1357">
            <v>0</v>
          </cell>
          <cell r="F1357">
            <v>0</v>
          </cell>
          <cell r="G1357">
            <v>0</v>
          </cell>
          <cell r="H1357" t="str">
            <v xml:space="preserve">Madeleine </v>
          </cell>
          <cell r="I1357">
            <v>0</v>
          </cell>
          <cell r="J1357">
            <v>0</v>
          </cell>
          <cell r="K1357">
            <v>0</v>
          </cell>
          <cell r="L1357">
            <v>0</v>
          </cell>
          <cell r="M1357">
            <v>1</v>
          </cell>
          <cell r="N1357" t="str">
            <v>LMV-311z</v>
          </cell>
          <cell r="O1357">
            <v>53649</v>
          </cell>
          <cell r="P1357">
            <v>0</v>
          </cell>
          <cell r="Q1357" t="str">
            <v>STD</v>
          </cell>
          <cell r="R1357" t="str">
            <v>PA</v>
          </cell>
          <cell r="S1357" t="str">
            <v>Y</v>
          </cell>
          <cell r="T1357" t="str">
            <v>no</v>
          </cell>
          <cell r="U1357">
            <v>0</v>
          </cell>
          <cell r="V1357">
            <v>40637</v>
          </cell>
          <cell r="W1357">
            <v>0</v>
          </cell>
          <cell r="X1357">
            <v>40688</v>
          </cell>
          <cell r="Y1357">
            <v>0</v>
          </cell>
          <cell r="Z1357">
            <v>40644</v>
          </cell>
          <cell r="AA1357">
            <v>40644</v>
          </cell>
          <cell r="AB1357">
            <v>40644</v>
          </cell>
          <cell r="AC1357">
            <v>40576</v>
          </cell>
          <cell r="AD1357">
            <v>0</v>
          </cell>
          <cell r="AE1357" t="str">
            <v>-</v>
          </cell>
          <cell r="AF1357">
            <v>0</v>
          </cell>
          <cell r="AH1357">
            <v>40658</v>
          </cell>
          <cell r="AI1357" t="str">
            <v>-</v>
          </cell>
          <cell r="AJ1357">
            <v>-29026</v>
          </cell>
          <cell r="AK1357">
            <v>7.2857142857142856</v>
          </cell>
          <cell r="AL1357">
            <v>0</v>
          </cell>
          <cell r="AM1357">
            <v>0</v>
          </cell>
          <cell r="AN1357">
            <v>0</v>
          </cell>
          <cell r="AV1357">
            <v>40652</v>
          </cell>
          <cell r="AX1357">
            <v>40660</v>
          </cell>
          <cell r="AY1357">
            <v>40688</v>
          </cell>
          <cell r="AZ1357">
            <v>51</v>
          </cell>
          <cell r="BA1357">
            <v>12</v>
          </cell>
          <cell r="BB1357" t="str">
            <v>Late</v>
          </cell>
          <cell r="BC1357" t="str">
            <v/>
          </cell>
          <cell r="BJ1357">
            <v>40644</v>
          </cell>
          <cell r="BK1357">
            <v>40651</v>
          </cell>
          <cell r="BL1357">
            <v>40651</v>
          </cell>
          <cell r="BM1357">
            <v>40665</v>
          </cell>
          <cell r="BN1357">
            <v>40702</v>
          </cell>
          <cell r="BO1357">
            <v>40709</v>
          </cell>
          <cell r="BP1357" t="str">
            <v>X</v>
          </cell>
          <cell r="BQ1357" t="str">
            <v>X</v>
          </cell>
          <cell r="BR1357" t="str">
            <v>X</v>
          </cell>
          <cell r="BS1357" t="str">
            <v>X</v>
          </cell>
          <cell r="BT1357" t="str">
            <v>X</v>
          </cell>
          <cell r="BU1357" t="str">
            <v>X</v>
          </cell>
          <cell r="BV1357" t="str">
            <v>X</v>
          </cell>
          <cell r="BZ1357" t="str">
            <v>X</v>
          </cell>
          <cell r="CA1357" t="str">
            <v>X</v>
          </cell>
          <cell r="CB1357" t="str">
            <v>X</v>
          </cell>
          <cell r="CC1357">
            <v>1</v>
          </cell>
        </row>
        <row r="1358">
          <cell r="B1358" t="str">
            <v>A1976608-02</v>
          </cell>
          <cell r="C1358" t="str">
            <v>Ascend Performance</v>
          </cell>
          <cell r="D1358" t="str">
            <v>Boening</v>
          </cell>
          <cell r="E1358">
            <v>0</v>
          </cell>
          <cell r="F1358">
            <v>0</v>
          </cell>
          <cell r="G1358">
            <v>0</v>
          </cell>
          <cell r="H1358" t="str">
            <v xml:space="preserve">Madeleine </v>
          </cell>
          <cell r="I1358">
            <v>0</v>
          </cell>
          <cell r="J1358">
            <v>0</v>
          </cell>
          <cell r="K1358">
            <v>0</v>
          </cell>
          <cell r="L1358">
            <v>0</v>
          </cell>
          <cell r="M1358">
            <v>1</v>
          </cell>
          <cell r="N1358" t="str">
            <v>CONV</v>
          </cell>
          <cell r="O1358">
            <v>53386</v>
          </cell>
          <cell r="P1358">
            <v>0</v>
          </cell>
          <cell r="Q1358" t="str">
            <v>STD</v>
          </cell>
          <cell r="R1358" t="str">
            <v>PA</v>
          </cell>
          <cell r="S1358" t="str">
            <v>Y</v>
          </cell>
          <cell r="T1358" t="str">
            <v>no</v>
          </cell>
          <cell r="U1358">
            <v>0</v>
          </cell>
          <cell r="V1358">
            <v>40637</v>
          </cell>
          <cell r="W1358">
            <v>0</v>
          </cell>
          <cell r="X1358">
            <v>40688</v>
          </cell>
          <cell r="Y1358">
            <v>0</v>
          </cell>
          <cell r="Z1358">
            <v>40644</v>
          </cell>
          <cell r="AA1358">
            <v>40644</v>
          </cell>
          <cell r="AB1358">
            <v>40644</v>
          </cell>
          <cell r="AC1358">
            <v>40576</v>
          </cell>
          <cell r="AD1358" t="str">
            <v>na</v>
          </cell>
          <cell r="AE1358" t="str">
            <v>-</v>
          </cell>
          <cell r="AF1358">
            <v>0</v>
          </cell>
          <cell r="AH1358">
            <v>40658</v>
          </cell>
          <cell r="AI1358" t="str">
            <v>-</v>
          </cell>
          <cell r="AJ1358">
            <v>-29026</v>
          </cell>
          <cell r="AK1358">
            <v>7.2857142857142856</v>
          </cell>
          <cell r="AL1358">
            <v>0</v>
          </cell>
          <cell r="AM1358">
            <v>0</v>
          </cell>
          <cell r="AN1358">
            <v>0</v>
          </cell>
          <cell r="AV1358">
            <v>40652</v>
          </cell>
          <cell r="AX1358">
            <v>40660</v>
          </cell>
          <cell r="AY1358">
            <v>40688</v>
          </cell>
          <cell r="AZ1358">
            <v>51</v>
          </cell>
          <cell r="BA1358">
            <v>12</v>
          </cell>
          <cell r="BB1358" t="str">
            <v>Late</v>
          </cell>
          <cell r="BC1358" t="str">
            <v/>
          </cell>
          <cell r="BJ1358">
            <v>40644</v>
          </cell>
          <cell r="BK1358">
            <v>40651</v>
          </cell>
          <cell r="BL1358">
            <v>40651</v>
          </cell>
          <cell r="BM1358">
            <v>40665</v>
          </cell>
          <cell r="BN1358">
            <v>40702</v>
          </cell>
          <cell r="BO1358">
            <v>40709</v>
          </cell>
          <cell r="BP1358" t="str">
            <v>X</v>
          </cell>
          <cell r="BQ1358" t="str">
            <v>X</v>
          </cell>
          <cell r="BR1358" t="str">
            <v>X</v>
          </cell>
          <cell r="BS1358" t="str">
            <v>X</v>
          </cell>
          <cell r="BT1358" t="str">
            <v>X</v>
          </cell>
          <cell r="BU1358" t="str">
            <v>X</v>
          </cell>
          <cell r="BV1358" t="str">
            <v>X</v>
          </cell>
          <cell r="BZ1358" t="str">
            <v>X</v>
          </cell>
          <cell r="CA1358" t="str">
            <v>X</v>
          </cell>
          <cell r="CB1358" t="str">
            <v>X</v>
          </cell>
          <cell r="CC1358">
            <v>1</v>
          </cell>
        </row>
        <row r="1359">
          <cell r="B1359" t="str">
            <v>A1940970-01-02(A1654409-01-02)</v>
          </cell>
          <cell r="C1359" t="str">
            <v>SAJ/Jindal Steel</v>
          </cell>
          <cell r="D1359" t="str">
            <v>Parks</v>
          </cell>
          <cell r="E1359">
            <v>0</v>
          </cell>
          <cell r="F1359">
            <v>0</v>
          </cell>
          <cell r="G1359">
            <v>0</v>
          </cell>
          <cell r="H1359" t="str">
            <v>Mary</v>
          </cell>
          <cell r="I1359">
            <v>0</v>
          </cell>
          <cell r="J1359">
            <v>0</v>
          </cell>
          <cell r="K1359">
            <v>0</v>
          </cell>
          <cell r="L1359">
            <v>0</v>
          </cell>
          <cell r="M1359">
            <v>2</v>
          </cell>
          <cell r="N1359" t="str">
            <v>LMV-322</v>
          </cell>
          <cell r="O1359">
            <v>295660.27</v>
          </cell>
          <cell r="P1359">
            <v>0</v>
          </cell>
          <cell r="Q1359" t="str">
            <v>CPX</v>
          </cell>
          <cell r="R1359" t="str">
            <v>PC</v>
          </cell>
          <cell r="S1359" t="str">
            <v>Y</v>
          </cell>
          <cell r="T1359" t="str">
            <v>no</v>
          </cell>
          <cell r="U1359">
            <v>0</v>
          </cell>
          <cell r="V1359">
            <v>40550</v>
          </cell>
          <cell r="W1359">
            <v>0</v>
          </cell>
          <cell r="X1359">
            <v>40688</v>
          </cell>
          <cell r="Y1359">
            <v>0</v>
          </cell>
          <cell r="Z1359">
            <v>40557</v>
          </cell>
          <cell r="AA1359">
            <v>40557</v>
          </cell>
          <cell r="AB1359">
            <v>40557</v>
          </cell>
          <cell r="AC1359">
            <v>40576</v>
          </cell>
          <cell r="AD1359">
            <v>0</v>
          </cell>
          <cell r="AE1359" t="str">
            <v>-</v>
          </cell>
          <cell r="AF1359">
            <v>0</v>
          </cell>
          <cell r="AH1359">
            <v>40658</v>
          </cell>
          <cell r="AI1359" t="str">
            <v>-</v>
          </cell>
          <cell r="AJ1359">
            <v>-28965</v>
          </cell>
          <cell r="AK1359">
            <v>19.714285714285715</v>
          </cell>
          <cell r="AL1359">
            <v>0</v>
          </cell>
          <cell r="AM1359">
            <v>0</v>
          </cell>
          <cell r="AN1359">
            <v>0</v>
          </cell>
          <cell r="AV1359">
            <v>40652</v>
          </cell>
          <cell r="AX1359">
            <v>40660</v>
          </cell>
          <cell r="AY1359">
            <v>40688</v>
          </cell>
          <cell r="AZ1359">
            <v>138</v>
          </cell>
          <cell r="BA1359">
            <v>73</v>
          </cell>
          <cell r="BB1359" t="str">
            <v>Late</v>
          </cell>
          <cell r="BC1359" t="str">
            <v/>
          </cell>
          <cell r="BJ1359">
            <v>40557</v>
          </cell>
          <cell r="BK1359">
            <v>40564</v>
          </cell>
          <cell r="BL1359">
            <v>40573</v>
          </cell>
          <cell r="BM1359">
            <v>40578</v>
          </cell>
          <cell r="BN1359">
            <v>40702</v>
          </cell>
          <cell r="BO1359">
            <v>40709</v>
          </cell>
          <cell r="BP1359" t="str">
            <v>X</v>
          </cell>
          <cell r="BQ1359" t="str">
            <v>X</v>
          </cell>
          <cell r="BR1359" t="str">
            <v>X</v>
          </cell>
          <cell r="BS1359" t="str">
            <v>X</v>
          </cell>
          <cell r="BT1359" t="str">
            <v>X</v>
          </cell>
          <cell r="BU1359" t="str">
            <v>X</v>
          </cell>
          <cell r="BV1359" t="str">
            <v>X</v>
          </cell>
          <cell r="BZ1359" t="str">
            <v>X</v>
          </cell>
          <cell r="CA1359" t="str">
            <v>X</v>
          </cell>
          <cell r="CB1359" t="str">
            <v>X</v>
          </cell>
          <cell r="CC1359">
            <v>1</v>
          </cell>
        </row>
        <row r="1360">
          <cell r="B1360" t="str">
            <v>A1952028-02</v>
          </cell>
          <cell r="C1360" t="str">
            <v>Burns &amp; McDonnell</v>
          </cell>
          <cell r="D1360" t="str">
            <v>Jazmines</v>
          </cell>
          <cell r="E1360">
            <v>0</v>
          </cell>
          <cell r="F1360">
            <v>0</v>
          </cell>
          <cell r="G1360">
            <v>0</v>
          </cell>
          <cell r="H1360" t="str">
            <v>Mary</v>
          </cell>
          <cell r="I1360">
            <v>0</v>
          </cell>
          <cell r="J1360">
            <v>0</v>
          </cell>
          <cell r="K1360">
            <v>0</v>
          </cell>
          <cell r="L1360">
            <v>0</v>
          </cell>
          <cell r="M1360">
            <v>1</v>
          </cell>
          <cell r="N1360" t="str">
            <v>LMV-341</v>
          </cell>
          <cell r="O1360">
            <v>159992</v>
          </cell>
          <cell r="P1360">
            <v>0</v>
          </cell>
          <cell r="Q1360" t="str">
            <v>CPX</v>
          </cell>
          <cell r="R1360" t="str">
            <v>PE</v>
          </cell>
          <cell r="S1360" t="str">
            <v>Y</v>
          </cell>
          <cell r="T1360" t="str">
            <v>no</v>
          </cell>
          <cell r="U1360">
            <v>0</v>
          </cell>
          <cell r="V1360">
            <v>40576</v>
          </cell>
          <cell r="W1360">
            <v>0</v>
          </cell>
          <cell r="X1360">
            <v>40693</v>
          </cell>
          <cell r="Y1360">
            <v>0</v>
          </cell>
          <cell r="Z1360">
            <v>40583</v>
          </cell>
          <cell r="AA1360">
            <v>40583</v>
          </cell>
          <cell r="AB1360">
            <v>40583</v>
          </cell>
          <cell r="AC1360">
            <v>40567</v>
          </cell>
          <cell r="AD1360">
            <v>0</v>
          </cell>
          <cell r="AE1360" t="str">
            <v>-</v>
          </cell>
          <cell r="AF1360">
            <v>0</v>
          </cell>
          <cell r="AH1360">
            <v>40663</v>
          </cell>
          <cell r="AI1360" t="str">
            <v>-</v>
          </cell>
          <cell r="AJ1360">
            <v>-28983</v>
          </cell>
          <cell r="AK1360">
            <v>16.714285714285715</v>
          </cell>
          <cell r="AL1360">
            <v>0</v>
          </cell>
          <cell r="AM1360">
            <v>0</v>
          </cell>
          <cell r="AN1360">
            <v>0</v>
          </cell>
          <cell r="AV1360">
            <v>40669</v>
          </cell>
          <cell r="AX1360">
            <v>40676</v>
          </cell>
          <cell r="AY1360">
            <v>40694</v>
          </cell>
          <cell r="AZ1360">
            <v>118</v>
          </cell>
          <cell r="BA1360">
            <v>68</v>
          </cell>
          <cell r="BB1360" t="str">
            <v>Late</v>
          </cell>
          <cell r="BC1360" t="str">
            <v/>
          </cell>
          <cell r="BJ1360">
            <v>40583</v>
          </cell>
          <cell r="BK1360">
            <v>40590</v>
          </cell>
          <cell r="BL1360">
            <v>40599</v>
          </cell>
          <cell r="BM1360">
            <v>40604</v>
          </cell>
          <cell r="BN1360">
            <v>40707</v>
          </cell>
          <cell r="BO1360">
            <v>40714</v>
          </cell>
          <cell r="BP1360" t="str">
            <v>X</v>
          </cell>
          <cell r="BQ1360" t="str">
            <v>X</v>
          </cell>
          <cell r="BR1360" t="str">
            <v>X</v>
          </cell>
          <cell r="BS1360" t="str">
            <v>X</v>
          </cell>
          <cell r="BT1360" t="str">
            <v>X</v>
          </cell>
          <cell r="BU1360" t="str">
            <v>X</v>
          </cell>
          <cell r="BV1360" t="str">
            <v>X</v>
          </cell>
          <cell r="BZ1360" t="str">
            <v>X</v>
          </cell>
          <cell r="CA1360" t="str">
            <v>X</v>
          </cell>
          <cell r="CB1360" t="str">
            <v>X</v>
          </cell>
          <cell r="CC1360">
            <v>1</v>
          </cell>
        </row>
        <row r="1361">
          <cell r="B1361" t="str">
            <v>A1988070-01-02</v>
          </cell>
          <cell r="C1361" t="str">
            <v>DXP Enterprises</v>
          </cell>
          <cell r="D1361" t="str">
            <v>Setelin</v>
          </cell>
          <cell r="E1361">
            <v>0</v>
          </cell>
          <cell r="F1361">
            <v>0</v>
          </cell>
          <cell r="G1361">
            <v>0</v>
          </cell>
          <cell r="H1361" t="str">
            <v>Nancy</v>
          </cell>
          <cell r="I1361">
            <v>0</v>
          </cell>
          <cell r="J1361">
            <v>0</v>
          </cell>
          <cell r="K1361">
            <v>0</v>
          </cell>
          <cell r="L1361">
            <v>0</v>
          </cell>
          <cell r="M1361">
            <v>2</v>
          </cell>
          <cell r="N1361" t="str">
            <v>LMV806</v>
          </cell>
          <cell r="O1361">
            <v>29016.14</v>
          </cell>
          <cell r="P1361">
            <v>0</v>
          </cell>
          <cell r="Q1361" t="str">
            <v>STD</v>
          </cell>
          <cell r="R1361" t="str">
            <v>PA</v>
          </cell>
          <cell r="S1361" t="str">
            <v>Y</v>
          </cell>
          <cell r="T1361" t="str">
            <v>no</v>
          </cell>
          <cell r="U1361">
            <v>0</v>
          </cell>
          <cell r="V1361">
            <v>40665</v>
          </cell>
          <cell r="W1361">
            <v>0</v>
          </cell>
          <cell r="X1361">
            <v>40694</v>
          </cell>
          <cell r="Y1361">
            <v>0</v>
          </cell>
          <cell r="Z1361">
            <v>40672</v>
          </cell>
          <cell r="AA1361">
            <v>40672</v>
          </cell>
          <cell r="AB1361">
            <v>40672</v>
          </cell>
          <cell r="AC1361">
            <v>40582</v>
          </cell>
          <cell r="AD1361">
            <v>0</v>
          </cell>
          <cell r="AE1361" t="str">
            <v>-</v>
          </cell>
          <cell r="AF1361">
            <v>0</v>
          </cell>
          <cell r="AH1361">
            <v>40664</v>
          </cell>
          <cell r="AI1361" t="str">
            <v>-</v>
          </cell>
          <cell r="AJ1361">
            <v>-29046</v>
          </cell>
          <cell r="AK1361">
            <v>4.1428571428571432</v>
          </cell>
          <cell r="AL1361">
            <v>0</v>
          </cell>
          <cell r="AM1361">
            <v>0</v>
          </cell>
          <cell r="AN1361">
            <v>0</v>
          </cell>
          <cell r="AV1361">
            <v>40644</v>
          </cell>
          <cell r="AX1361">
            <v>40647</v>
          </cell>
          <cell r="AY1361">
            <v>40688</v>
          </cell>
          <cell r="AZ1361">
            <v>23</v>
          </cell>
          <cell r="BA1361">
            <v>-16</v>
          </cell>
          <cell r="BB1361" t="str">
            <v>Late</v>
          </cell>
          <cell r="BC1361" t="str">
            <v/>
          </cell>
          <cell r="BJ1361">
            <v>40672</v>
          </cell>
          <cell r="BK1361">
            <v>40679</v>
          </cell>
          <cell r="BL1361">
            <v>40679</v>
          </cell>
          <cell r="BM1361">
            <v>40693</v>
          </cell>
          <cell r="BN1361">
            <v>40708</v>
          </cell>
          <cell r="BO1361">
            <v>40715</v>
          </cell>
          <cell r="BP1361" t="str">
            <v>X</v>
          </cell>
          <cell r="BQ1361" t="str">
            <v>X</v>
          </cell>
          <cell r="BR1361" t="str">
            <v>X</v>
          </cell>
          <cell r="BS1361" t="str">
            <v>X</v>
          </cell>
          <cell r="BT1361" t="str">
            <v>X</v>
          </cell>
          <cell r="BU1361" t="str">
            <v>X</v>
          </cell>
          <cell r="BV1361" t="str">
            <v>X</v>
          </cell>
          <cell r="BZ1361" t="str">
            <v>X</v>
          </cell>
          <cell r="CA1361" t="str">
            <v>X</v>
          </cell>
          <cell r="CB1361" t="str">
            <v>X</v>
          </cell>
          <cell r="CC1361">
            <v>1</v>
          </cell>
        </row>
        <row r="1362">
          <cell r="B1362" t="str">
            <v>A1940970-01-02(A1654409-01-02)</v>
          </cell>
          <cell r="C1362" t="str">
            <v>IPEG</v>
          </cell>
          <cell r="D1362" t="str">
            <v>Jazmines</v>
          </cell>
          <cell r="E1362">
            <v>0</v>
          </cell>
          <cell r="H1362" t="str">
            <v>Mary</v>
          </cell>
          <cell r="I1362">
            <v>0</v>
          </cell>
          <cell r="J1362">
            <v>0</v>
          </cell>
          <cell r="K1362">
            <v>0</v>
          </cell>
          <cell r="L1362">
            <v>0</v>
          </cell>
          <cell r="M1362">
            <v>2</v>
          </cell>
          <cell r="N1362" t="str">
            <v>LMV-801</v>
          </cell>
          <cell r="O1362">
            <v>30555.96</v>
          </cell>
          <cell r="P1362">
            <v>0</v>
          </cell>
          <cell r="Q1362" t="str">
            <v>STD</v>
          </cell>
          <cell r="R1362" t="str">
            <v>PA</v>
          </cell>
          <cell r="S1362" t="str">
            <v>Y</v>
          </cell>
          <cell r="T1362" t="str">
            <v>no</v>
          </cell>
          <cell r="U1362">
            <v>0</v>
          </cell>
          <cell r="V1362">
            <v>40550</v>
          </cell>
          <cell r="W1362">
            <v>0</v>
          </cell>
          <cell r="X1362">
            <v>40694</v>
          </cell>
          <cell r="Y1362">
            <v>0</v>
          </cell>
          <cell r="Z1362">
            <v>40557</v>
          </cell>
          <cell r="AA1362">
            <v>40557</v>
          </cell>
          <cell r="AB1362">
            <v>40557</v>
          </cell>
          <cell r="AC1362">
            <v>40582</v>
          </cell>
          <cell r="AD1362">
            <v>0</v>
          </cell>
          <cell r="AE1362" t="str">
            <v>-</v>
          </cell>
          <cell r="AF1362">
            <v>0</v>
          </cell>
          <cell r="AH1362">
            <v>40664</v>
          </cell>
          <cell r="AI1362" t="str">
            <v>-</v>
          </cell>
          <cell r="AJ1362">
            <v>-28965</v>
          </cell>
          <cell r="AK1362">
            <v>20.571428571428573</v>
          </cell>
          <cell r="AV1362">
            <v>40567</v>
          </cell>
          <cell r="AX1362">
            <v>40568</v>
          </cell>
          <cell r="AY1362">
            <v>40687</v>
          </cell>
          <cell r="AZ1362">
            <v>137</v>
          </cell>
          <cell r="BA1362">
            <v>12</v>
          </cell>
          <cell r="BB1362" t="str">
            <v>Late</v>
          </cell>
          <cell r="BC1362" t="str">
            <v/>
          </cell>
          <cell r="BJ1362">
            <v>40557</v>
          </cell>
          <cell r="BK1362">
            <v>40564</v>
          </cell>
          <cell r="BL1362">
            <v>40564</v>
          </cell>
          <cell r="BM1362">
            <v>40578</v>
          </cell>
          <cell r="BN1362">
            <v>40708</v>
          </cell>
          <cell r="BO1362">
            <v>40715</v>
          </cell>
          <cell r="BP1362" t="str">
            <v>X</v>
          </cell>
          <cell r="BQ1362" t="str">
            <v>X</v>
          </cell>
          <cell r="BR1362" t="str">
            <v>X</v>
          </cell>
          <cell r="BS1362" t="str">
            <v>X</v>
          </cell>
          <cell r="BT1362" t="str">
            <v>X</v>
          </cell>
          <cell r="BU1362" t="str">
            <v>X</v>
          </cell>
          <cell r="BV1362" t="str">
            <v>X</v>
          </cell>
          <cell r="BZ1362" t="str">
            <v>X</v>
          </cell>
          <cell r="CA1362" t="str">
            <v>X</v>
          </cell>
          <cell r="CB1362" t="str">
            <v>X</v>
          </cell>
          <cell r="CC1362">
            <v>1</v>
          </cell>
        </row>
        <row r="1363">
          <cell r="B1363" t="str">
            <v>A1973162-01-02</v>
          </cell>
          <cell r="C1363" t="str">
            <v>Lyondell Chemical</v>
          </cell>
          <cell r="D1363" t="str">
            <v>Setelin</v>
          </cell>
          <cell r="E1363">
            <v>0</v>
          </cell>
          <cell r="F1363">
            <v>0</v>
          </cell>
          <cell r="G1363">
            <v>0</v>
          </cell>
          <cell r="H1363" t="str">
            <v>Nancy</v>
          </cell>
          <cell r="I1363">
            <v>0</v>
          </cell>
          <cell r="J1363">
            <v>0</v>
          </cell>
          <cell r="K1363">
            <v>0</v>
          </cell>
          <cell r="L1363">
            <v>0</v>
          </cell>
          <cell r="M1363">
            <v>2</v>
          </cell>
          <cell r="N1363" t="str">
            <v>LMV-311</v>
          </cell>
          <cell r="O1363">
            <v>89926.44</v>
          </cell>
          <cell r="P1363">
            <v>0</v>
          </cell>
          <cell r="Q1363" t="str">
            <v>STD</v>
          </cell>
          <cell r="R1363" t="str">
            <v>PA</v>
          </cell>
          <cell r="S1363" t="str">
            <v>Y</v>
          </cell>
          <cell r="T1363" t="str">
            <v>no</v>
          </cell>
          <cell r="U1363">
            <v>0</v>
          </cell>
          <cell r="V1363">
            <v>40627</v>
          </cell>
          <cell r="W1363">
            <v>0</v>
          </cell>
          <cell r="X1363">
            <v>40695</v>
          </cell>
          <cell r="Y1363">
            <v>0</v>
          </cell>
          <cell r="Z1363">
            <v>40634</v>
          </cell>
          <cell r="AA1363">
            <v>40634</v>
          </cell>
          <cell r="AB1363">
            <v>40634</v>
          </cell>
          <cell r="AC1363">
            <v>40583</v>
          </cell>
          <cell r="AD1363" t="str">
            <v>-</v>
          </cell>
          <cell r="AE1363" t="str">
            <v>-</v>
          </cell>
          <cell r="AF1363">
            <v>0</v>
          </cell>
          <cell r="AH1363">
            <v>40665</v>
          </cell>
          <cell r="AI1363" t="str">
            <v>-</v>
          </cell>
          <cell r="AJ1363">
            <v>-29020</v>
          </cell>
          <cell r="AK1363">
            <v>9.7142857142857135</v>
          </cell>
          <cell r="AL1363">
            <v>0</v>
          </cell>
          <cell r="AM1363">
            <v>0</v>
          </cell>
          <cell r="AN1363">
            <v>0</v>
          </cell>
          <cell r="AV1363">
            <v>40668</v>
          </cell>
          <cell r="AX1363">
            <v>40673</v>
          </cell>
          <cell r="AY1363">
            <v>40697</v>
          </cell>
          <cell r="AZ1363">
            <v>70</v>
          </cell>
          <cell r="BA1363">
            <v>30</v>
          </cell>
          <cell r="BB1363" t="str">
            <v>Late</v>
          </cell>
          <cell r="BC1363" t="str">
            <v/>
          </cell>
          <cell r="BJ1363">
            <v>40634</v>
          </cell>
          <cell r="BK1363">
            <v>40641</v>
          </cell>
          <cell r="BL1363">
            <v>40641</v>
          </cell>
          <cell r="BM1363">
            <v>40655</v>
          </cell>
          <cell r="BN1363">
            <v>40709</v>
          </cell>
          <cell r="BO1363">
            <v>40716</v>
          </cell>
          <cell r="BP1363" t="str">
            <v>X</v>
          </cell>
          <cell r="BQ1363" t="str">
            <v>X</v>
          </cell>
          <cell r="BR1363" t="str">
            <v>X</v>
          </cell>
          <cell r="BS1363" t="str">
            <v>X</v>
          </cell>
          <cell r="BT1363" t="str">
            <v>X</v>
          </cell>
          <cell r="BU1363" t="str">
            <v>X</v>
          </cell>
          <cell r="BV1363" t="str">
            <v>X</v>
          </cell>
          <cell r="BZ1363" t="str">
            <v>X</v>
          </cell>
          <cell r="CA1363" t="str">
            <v>X</v>
          </cell>
          <cell r="CB1363" t="str">
            <v>X</v>
          </cell>
          <cell r="CC1363">
            <v>1</v>
          </cell>
        </row>
        <row r="1364">
          <cell r="B1364" t="str">
            <v>A1970154-01-02</v>
          </cell>
          <cell r="C1364" t="str">
            <v>Koch Modular Process</v>
          </cell>
          <cell r="D1364" t="str">
            <v>Jazmines</v>
          </cell>
          <cell r="E1364">
            <v>0</v>
          </cell>
          <cell r="F1364">
            <v>0</v>
          </cell>
          <cell r="G1364">
            <v>0</v>
          </cell>
          <cell r="H1364" t="str">
            <v>Mary</v>
          </cell>
          <cell r="I1364">
            <v>0</v>
          </cell>
          <cell r="J1364">
            <v>0</v>
          </cell>
          <cell r="K1364">
            <v>0</v>
          </cell>
          <cell r="L1364">
            <v>0</v>
          </cell>
          <cell r="M1364">
            <v>2</v>
          </cell>
          <cell r="N1364" t="str">
            <v>LMV-801</v>
          </cell>
          <cell r="O1364">
            <v>85323</v>
          </cell>
          <cell r="P1364">
            <v>0</v>
          </cell>
          <cell r="Q1364" t="str">
            <v>STD</v>
          </cell>
          <cell r="R1364" t="str">
            <v>PB</v>
          </cell>
          <cell r="S1364" t="str">
            <v>Y</v>
          </cell>
          <cell r="T1364" t="str">
            <v>no</v>
          </cell>
          <cell r="U1364">
            <v>0</v>
          </cell>
          <cell r="V1364">
            <v>40620</v>
          </cell>
          <cell r="W1364">
            <v>0</v>
          </cell>
          <cell r="X1364">
            <v>40700</v>
          </cell>
          <cell r="Y1364">
            <v>0</v>
          </cell>
          <cell r="Z1364">
            <v>40627</v>
          </cell>
          <cell r="AA1364">
            <v>40627</v>
          </cell>
          <cell r="AB1364">
            <v>40627</v>
          </cell>
          <cell r="AC1364">
            <v>40588</v>
          </cell>
          <cell r="AD1364">
            <v>0</v>
          </cell>
          <cell r="AE1364" t="str">
            <v>-</v>
          </cell>
          <cell r="AF1364">
            <v>0</v>
          </cell>
          <cell r="AH1364">
            <v>40670</v>
          </cell>
          <cell r="AI1364" t="str">
            <v>-</v>
          </cell>
          <cell r="AJ1364">
            <v>-29015</v>
          </cell>
          <cell r="AK1364">
            <v>11.428571428571429</v>
          </cell>
          <cell r="AL1364">
            <v>0</v>
          </cell>
          <cell r="AM1364">
            <v>0</v>
          </cell>
          <cell r="AN1364">
            <v>0</v>
          </cell>
          <cell r="AV1364">
            <v>40640</v>
          </cell>
          <cell r="AX1364">
            <v>40644</v>
          </cell>
          <cell r="AY1364">
            <v>40703</v>
          </cell>
          <cell r="AZ1364">
            <v>83</v>
          </cell>
          <cell r="BA1364">
            <v>15</v>
          </cell>
          <cell r="BB1364" t="str">
            <v>Late</v>
          </cell>
          <cell r="BC1364" t="str">
            <v/>
          </cell>
          <cell r="BJ1364">
            <v>40627</v>
          </cell>
          <cell r="BK1364">
            <v>40634</v>
          </cell>
          <cell r="BL1364">
            <v>40636</v>
          </cell>
          <cell r="BM1364">
            <v>40648</v>
          </cell>
          <cell r="BN1364">
            <v>40714</v>
          </cell>
          <cell r="BO1364">
            <v>40721</v>
          </cell>
          <cell r="BP1364" t="str">
            <v>X</v>
          </cell>
          <cell r="BQ1364" t="str">
            <v>X</v>
          </cell>
          <cell r="BR1364" t="str">
            <v>X</v>
          </cell>
          <cell r="BS1364" t="str">
            <v>X</v>
          </cell>
          <cell r="BT1364" t="str">
            <v>X</v>
          </cell>
          <cell r="BU1364" t="str">
            <v>X</v>
          </cell>
          <cell r="BV1364" t="str">
            <v>X</v>
          </cell>
          <cell r="BZ1364" t="str">
            <v>X</v>
          </cell>
          <cell r="CA1364" t="str">
            <v>X</v>
          </cell>
          <cell r="CB1364" t="str">
            <v>X</v>
          </cell>
          <cell r="CC1364">
            <v>1</v>
          </cell>
        </row>
        <row r="1365">
          <cell r="B1365" t="str">
            <v>A1964811-01-02</v>
          </cell>
          <cell r="C1365" t="str">
            <v>Vibropac</v>
          </cell>
          <cell r="D1365" t="str">
            <v>Chapman</v>
          </cell>
          <cell r="E1365">
            <v>0</v>
          </cell>
          <cell r="F1365">
            <v>0</v>
          </cell>
          <cell r="G1365">
            <v>0</v>
          </cell>
          <cell r="H1365" t="str">
            <v xml:space="preserve">Madeleine </v>
          </cell>
          <cell r="I1365">
            <v>0</v>
          </cell>
          <cell r="J1365">
            <v>0</v>
          </cell>
          <cell r="K1365">
            <v>0</v>
          </cell>
          <cell r="L1365" t="str">
            <v>Buell</v>
          </cell>
          <cell r="M1365">
            <v>2</v>
          </cell>
          <cell r="N1365" t="str">
            <v>LMV-801Z</v>
          </cell>
          <cell r="O1365">
            <v>72938.91</v>
          </cell>
          <cell r="P1365">
            <v>0</v>
          </cell>
          <cell r="Q1365" t="str">
            <v>STD</v>
          </cell>
          <cell r="R1365" t="str">
            <v>PA</v>
          </cell>
          <cell r="S1365" t="str">
            <v>Y</v>
          </cell>
          <cell r="T1365" t="str">
            <v>no</v>
          </cell>
          <cell r="U1365">
            <v>0</v>
          </cell>
          <cell r="V1365">
            <v>40606</v>
          </cell>
          <cell r="W1365">
            <v>0</v>
          </cell>
          <cell r="X1365">
            <v>40701</v>
          </cell>
          <cell r="Y1365">
            <v>0</v>
          </cell>
          <cell r="Z1365">
            <v>40613</v>
          </cell>
          <cell r="AA1365">
            <v>40613</v>
          </cell>
          <cell r="AB1365">
            <v>40613</v>
          </cell>
          <cell r="AC1365">
            <v>40589</v>
          </cell>
          <cell r="AD1365">
            <v>0</v>
          </cell>
          <cell r="AE1365" t="str">
            <v>-</v>
          </cell>
          <cell r="AF1365">
            <v>0</v>
          </cell>
          <cell r="AH1365">
            <v>40671</v>
          </cell>
          <cell r="AI1365" t="str">
            <v>-</v>
          </cell>
          <cell r="AJ1365">
            <v>-29005</v>
          </cell>
          <cell r="AK1365">
            <v>13.571428571428571</v>
          </cell>
          <cell r="AL1365">
            <v>0</v>
          </cell>
          <cell r="AM1365">
            <v>0</v>
          </cell>
          <cell r="AN1365">
            <v>0</v>
          </cell>
          <cell r="AY1365">
            <v>40620</v>
          </cell>
          <cell r="AZ1365">
            <v>14</v>
          </cell>
          <cell r="BA1365" t="str">
            <v/>
          </cell>
          <cell r="BB1365" t="str">
            <v/>
          </cell>
          <cell r="BC1365" t="str">
            <v/>
          </cell>
          <cell r="BJ1365">
            <v>40613</v>
          </cell>
          <cell r="BK1365">
            <v>40620</v>
          </cell>
          <cell r="BL1365">
            <v>40620</v>
          </cell>
          <cell r="BM1365">
            <v>40634</v>
          </cell>
          <cell r="BN1365">
            <v>40715</v>
          </cell>
          <cell r="BO1365">
            <v>40722</v>
          </cell>
          <cell r="BP1365" t="str">
            <v>X</v>
          </cell>
          <cell r="BQ1365" t="str">
            <v>X</v>
          </cell>
          <cell r="BR1365" t="str">
            <v>X</v>
          </cell>
          <cell r="BS1365" t="str">
            <v>X</v>
          </cell>
          <cell r="BT1365" t="str">
            <v>X</v>
          </cell>
          <cell r="BU1365" t="str">
            <v>X</v>
          </cell>
          <cell r="BV1365" t="str">
            <v>X</v>
          </cell>
          <cell r="BZ1365" t="str">
            <v>X</v>
          </cell>
          <cell r="CA1365" t="str">
            <v>X</v>
          </cell>
          <cell r="CB1365" t="str">
            <v>X</v>
          </cell>
          <cell r="CC1365">
            <v>1</v>
          </cell>
        </row>
        <row r="1366">
          <cell r="B1366" t="str">
            <v>A1957350-01</v>
          </cell>
          <cell r="C1366" t="str">
            <v>Oliver</v>
          </cell>
          <cell r="D1366" t="str">
            <v>Setelin</v>
          </cell>
          <cell r="E1366">
            <v>0</v>
          </cell>
          <cell r="F1366">
            <v>0</v>
          </cell>
          <cell r="G1366">
            <v>0</v>
          </cell>
          <cell r="H1366" t="str">
            <v>Nancy</v>
          </cell>
          <cell r="I1366">
            <v>0</v>
          </cell>
          <cell r="J1366">
            <v>0</v>
          </cell>
          <cell r="K1366">
            <v>0</v>
          </cell>
          <cell r="L1366">
            <v>0</v>
          </cell>
          <cell r="M1366">
            <v>1</v>
          </cell>
          <cell r="N1366" t="str">
            <v>LMV-311</v>
          </cell>
          <cell r="O1366">
            <v>32896.07</v>
          </cell>
          <cell r="P1366">
            <v>0</v>
          </cell>
          <cell r="Q1366" t="str">
            <v>STD</v>
          </cell>
          <cell r="R1366" t="str">
            <v>PA</v>
          </cell>
          <cell r="S1366" t="str">
            <v>Y</v>
          </cell>
          <cell r="T1366" t="str">
            <v>no</v>
          </cell>
          <cell r="U1366">
            <v>0</v>
          </cell>
          <cell r="V1366">
            <v>40590</v>
          </cell>
          <cell r="W1366">
            <v>0</v>
          </cell>
          <cell r="X1366">
            <v>40701</v>
          </cell>
          <cell r="Y1366">
            <v>0</v>
          </cell>
          <cell r="Z1366">
            <v>40597</v>
          </cell>
          <cell r="AA1366">
            <v>40597</v>
          </cell>
          <cell r="AB1366">
            <v>40597</v>
          </cell>
          <cell r="AC1366">
            <v>40589</v>
          </cell>
          <cell r="AD1366">
            <v>0</v>
          </cell>
          <cell r="AE1366" t="str">
            <v>-</v>
          </cell>
          <cell r="AF1366">
            <v>0</v>
          </cell>
          <cell r="AH1366">
            <v>40671</v>
          </cell>
          <cell r="AI1366" t="str">
            <v>-</v>
          </cell>
          <cell r="AJ1366">
            <v>-28993</v>
          </cell>
          <cell r="AK1366">
            <v>15.857142857142858</v>
          </cell>
          <cell r="AL1366">
            <v>0</v>
          </cell>
          <cell r="AM1366">
            <v>0</v>
          </cell>
          <cell r="AN1366">
            <v>0</v>
          </cell>
          <cell r="AV1366">
            <v>40564</v>
          </cell>
          <cell r="AX1366">
            <v>40571</v>
          </cell>
          <cell r="AY1366">
            <v>40701</v>
          </cell>
          <cell r="AZ1366">
            <v>111</v>
          </cell>
          <cell r="BA1366">
            <v>-19</v>
          </cell>
          <cell r="BB1366" t="str">
            <v>Late</v>
          </cell>
          <cell r="BC1366" t="str">
            <v/>
          </cell>
          <cell r="BJ1366">
            <v>40597</v>
          </cell>
          <cell r="BK1366">
            <v>40604</v>
          </cell>
          <cell r="BL1366">
            <v>40604</v>
          </cell>
          <cell r="BM1366">
            <v>40618</v>
          </cell>
          <cell r="BN1366">
            <v>40715</v>
          </cell>
          <cell r="BO1366">
            <v>40722</v>
          </cell>
          <cell r="BP1366" t="str">
            <v>X</v>
          </cell>
          <cell r="BQ1366" t="str">
            <v>X</v>
          </cell>
          <cell r="BR1366" t="str">
            <v>X</v>
          </cell>
          <cell r="BS1366" t="str">
            <v>X</v>
          </cell>
          <cell r="BT1366" t="str">
            <v>X</v>
          </cell>
          <cell r="BU1366" t="str">
            <v>X</v>
          </cell>
          <cell r="BV1366" t="str">
            <v>X</v>
          </cell>
          <cell r="BZ1366" t="str">
            <v>X</v>
          </cell>
          <cell r="CA1366" t="str">
            <v>X</v>
          </cell>
          <cell r="CB1366" t="str">
            <v>X</v>
          </cell>
          <cell r="CC1366">
            <v>1</v>
          </cell>
        </row>
        <row r="1367">
          <cell r="B1367" t="str">
            <v>A1965058-03-04</v>
          </cell>
          <cell r="C1367" t="str">
            <v xml:space="preserve">Ergon-West Virginia </v>
          </cell>
          <cell r="D1367" t="str">
            <v>Chapman</v>
          </cell>
          <cell r="E1367">
            <v>0</v>
          </cell>
          <cell r="F1367">
            <v>0</v>
          </cell>
          <cell r="G1367">
            <v>0</v>
          </cell>
          <cell r="H1367" t="str">
            <v xml:space="preserve">Madeleine </v>
          </cell>
          <cell r="I1367">
            <v>0</v>
          </cell>
          <cell r="J1367">
            <v>0</v>
          </cell>
          <cell r="K1367">
            <v>0</v>
          </cell>
          <cell r="L1367">
            <v>0</v>
          </cell>
          <cell r="M1367">
            <v>2</v>
          </cell>
          <cell r="N1367" t="str">
            <v>LMV-801</v>
          </cell>
          <cell r="O1367">
            <v>76430.39</v>
          </cell>
          <cell r="P1367">
            <v>0</v>
          </cell>
          <cell r="Q1367" t="str">
            <v>STD</v>
          </cell>
          <cell r="R1367" t="str">
            <v>PA</v>
          </cell>
          <cell r="S1367" t="str">
            <v>Y</v>
          </cell>
          <cell r="T1367" t="str">
            <v>no</v>
          </cell>
          <cell r="U1367">
            <v>0</v>
          </cell>
          <cell r="V1367">
            <v>40609</v>
          </cell>
          <cell r="W1367">
            <v>0</v>
          </cell>
          <cell r="X1367">
            <v>40703</v>
          </cell>
          <cell r="Y1367">
            <v>0</v>
          </cell>
          <cell r="Z1367">
            <v>40616</v>
          </cell>
          <cell r="AA1367">
            <v>40616</v>
          </cell>
          <cell r="AB1367">
            <v>40616</v>
          </cell>
          <cell r="AC1367">
            <v>40591</v>
          </cell>
          <cell r="AD1367">
            <v>0</v>
          </cell>
          <cell r="AE1367" t="str">
            <v>-</v>
          </cell>
          <cell r="AF1367">
            <v>0</v>
          </cell>
          <cell r="AH1367">
            <v>40673</v>
          </cell>
          <cell r="AI1367" t="str">
            <v>-</v>
          </cell>
          <cell r="AJ1367">
            <v>-29006</v>
          </cell>
          <cell r="AK1367">
            <v>13.428571428571429</v>
          </cell>
          <cell r="AL1367">
            <v>0</v>
          </cell>
          <cell r="AM1367">
            <v>0</v>
          </cell>
          <cell r="AN1367">
            <v>0</v>
          </cell>
          <cell r="AV1367">
            <v>40661</v>
          </cell>
          <cell r="AX1367">
            <v>40669</v>
          </cell>
          <cell r="AY1367">
            <v>40708</v>
          </cell>
          <cell r="AZ1367">
            <v>99</v>
          </cell>
          <cell r="BA1367">
            <v>39</v>
          </cell>
          <cell r="BB1367" t="str">
            <v>Late</v>
          </cell>
          <cell r="BC1367" t="str">
            <v/>
          </cell>
          <cell r="BJ1367">
            <v>40616</v>
          </cell>
          <cell r="BK1367">
            <v>40623</v>
          </cell>
          <cell r="BL1367">
            <v>40623</v>
          </cell>
          <cell r="BM1367">
            <v>40637</v>
          </cell>
          <cell r="BN1367">
            <v>40717</v>
          </cell>
          <cell r="BO1367">
            <v>40724</v>
          </cell>
          <cell r="BP1367" t="str">
            <v>X</v>
          </cell>
          <cell r="BQ1367" t="str">
            <v>X</v>
          </cell>
          <cell r="BR1367" t="str">
            <v>X</v>
          </cell>
          <cell r="BS1367" t="str">
            <v>X</v>
          </cell>
          <cell r="BT1367" t="str">
            <v>X</v>
          </cell>
          <cell r="BU1367" t="str">
            <v>X</v>
          </cell>
          <cell r="BV1367" t="str">
            <v>X</v>
          </cell>
          <cell r="BZ1367" t="str">
            <v>X</v>
          </cell>
          <cell r="CA1367" t="str">
            <v>X</v>
          </cell>
          <cell r="CB1367" t="str">
            <v>X</v>
          </cell>
          <cell r="CC1367">
            <v>1</v>
          </cell>
        </row>
        <row r="1368">
          <cell r="B1368" t="str">
            <v>A1990380-01(78119199)</v>
          </cell>
          <cell r="C1368" t="str">
            <v>OEC</v>
          </cell>
          <cell r="D1368" t="str">
            <v>Parks</v>
          </cell>
          <cell r="E1368">
            <v>0</v>
          </cell>
          <cell r="F1368">
            <v>0</v>
          </cell>
          <cell r="G1368">
            <v>0</v>
          </cell>
          <cell r="H1368" t="str">
            <v>Mary</v>
          </cell>
          <cell r="I1368">
            <v>0</v>
          </cell>
          <cell r="J1368">
            <v>0</v>
          </cell>
          <cell r="K1368">
            <v>0</v>
          </cell>
          <cell r="L1368">
            <v>0</v>
          </cell>
          <cell r="M1368">
            <v>1</v>
          </cell>
          <cell r="N1368" t="str">
            <v>CONV</v>
          </cell>
          <cell r="O1368">
            <v>31144.6</v>
          </cell>
          <cell r="P1368">
            <v>0</v>
          </cell>
          <cell r="Q1368" t="str">
            <v>STD</v>
          </cell>
          <cell r="R1368" t="str">
            <v>PA</v>
          </cell>
          <cell r="S1368" t="str">
            <v>Y</v>
          </cell>
          <cell r="T1368" t="str">
            <v>no</v>
          </cell>
          <cell r="U1368">
            <v>0</v>
          </cell>
          <cell r="V1368">
            <v>40669</v>
          </cell>
          <cell r="W1368">
            <v>0</v>
          </cell>
          <cell r="X1368">
            <v>40704</v>
          </cell>
          <cell r="Y1368">
            <v>0</v>
          </cell>
          <cell r="Z1368">
            <v>40676</v>
          </cell>
          <cell r="AA1368">
            <v>40676</v>
          </cell>
          <cell r="AB1368">
            <v>40676</v>
          </cell>
          <cell r="AC1368">
            <v>40592</v>
          </cell>
          <cell r="AD1368">
            <v>0</v>
          </cell>
          <cell r="AE1368" t="str">
            <v>-</v>
          </cell>
          <cell r="AF1368">
            <v>0</v>
          </cell>
          <cell r="AH1368">
            <v>40674</v>
          </cell>
          <cell r="AI1368" t="str">
            <v>-</v>
          </cell>
          <cell r="AJ1368">
            <v>-29050</v>
          </cell>
          <cell r="AK1368">
            <v>5</v>
          </cell>
          <cell r="AL1368">
            <v>0</v>
          </cell>
          <cell r="AM1368">
            <v>0</v>
          </cell>
          <cell r="AN1368">
            <v>0</v>
          </cell>
          <cell r="AV1368">
            <v>40598</v>
          </cell>
          <cell r="AX1368">
            <v>40602</v>
          </cell>
          <cell r="AY1368">
            <v>40694</v>
          </cell>
          <cell r="AZ1368">
            <v>25</v>
          </cell>
          <cell r="BA1368">
            <v>-52</v>
          </cell>
          <cell r="BB1368" t="str">
            <v>Late</v>
          </cell>
          <cell r="BC1368" t="str">
            <v/>
          </cell>
          <cell r="BJ1368">
            <v>40676</v>
          </cell>
          <cell r="BK1368">
            <v>40683</v>
          </cell>
          <cell r="BL1368">
            <v>40683</v>
          </cell>
          <cell r="BM1368">
            <v>40697</v>
          </cell>
          <cell r="BN1368">
            <v>40718</v>
          </cell>
          <cell r="BO1368">
            <v>40725</v>
          </cell>
          <cell r="BP1368" t="str">
            <v>X</v>
          </cell>
          <cell r="BQ1368" t="str">
            <v>X</v>
          </cell>
          <cell r="BR1368" t="str">
            <v>X</v>
          </cell>
          <cell r="BS1368" t="str">
            <v>X</v>
          </cell>
          <cell r="BT1368" t="str">
            <v>X</v>
          </cell>
          <cell r="BU1368" t="str">
            <v>X</v>
          </cell>
          <cell r="BV1368" t="str">
            <v>X</v>
          </cell>
          <cell r="BZ1368" t="str">
            <v>X</v>
          </cell>
          <cell r="CA1368" t="str">
            <v>X</v>
          </cell>
          <cell r="CB1368" t="str">
            <v>X</v>
          </cell>
          <cell r="CC1368">
            <v>1</v>
          </cell>
        </row>
        <row r="1369">
          <cell r="B1369" t="str">
            <v>A1970074-01</v>
          </cell>
          <cell r="C1369" t="str">
            <v>BP Products</v>
          </cell>
          <cell r="D1369" t="str">
            <v>Kampman</v>
          </cell>
          <cell r="E1369">
            <v>0</v>
          </cell>
          <cell r="F1369">
            <v>0</v>
          </cell>
          <cell r="G1369">
            <v>0</v>
          </cell>
          <cell r="H1369" t="str">
            <v>Mary</v>
          </cell>
          <cell r="I1369">
            <v>0</v>
          </cell>
          <cell r="J1369">
            <v>0</v>
          </cell>
          <cell r="K1369">
            <v>0</v>
          </cell>
          <cell r="L1369">
            <v>0</v>
          </cell>
          <cell r="M1369">
            <v>1</v>
          </cell>
          <cell r="N1369" t="str">
            <v>LMV-801</v>
          </cell>
          <cell r="O1369">
            <v>20809</v>
          </cell>
          <cell r="P1369">
            <v>0</v>
          </cell>
          <cell r="Q1369" t="str">
            <v>STD</v>
          </cell>
          <cell r="R1369" t="str">
            <v>PA</v>
          </cell>
          <cell r="S1369" t="str">
            <v>Y</v>
          </cell>
          <cell r="T1369" t="str">
            <v>no</v>
          </cell>
          <cell r="U1369">
            <v>0</v>
          </cell>
          <cell r="V1369">
            <v>40619</v>
          </cell>
          <cell r="W1369">
            <v>0</v>
          </cell>
          <cell r="X1369">
            <v>40704</v>
          </cell>
          <cell r="Y1369">
            <v>0</v>
          </cell>
          <cell r="Z1369">
            <v>40626</v>
          </cell>
          <cell r="AA1369">
            <v>40626</v>
          </cell>
          <cell r="AB1369">
            <v>40626</v>
          </cell>
          <cell r="AC1369">
            <v>40592</v>
          </cell>
          <cell r="AD1369">
            <v>0</v>
          </cell>
          <cell r="AE1369" t="str">
            <v>-</v>
          </cell>
          <cell r="AF1369">
            <v>0</v>
          </cell>
          <cell r="AH1369">
            <v>40674</v>
          </cell>
          <cell r="AI1369" t="str">
            <v>-</v>
          </cell>
          <cell r="AJ1369">
            <v>-29014</v>
          </cell>
          <cell r="AK1369">
            <v>12.142857142857142</v>
          </cell>
          <cell r="AL1369">
            <v>0</v>
          </cell>
          <cell r="AM1369">
            <v>0</v>
          </cell>
          <cell r="AN1369">
            <v>0</v>
          </cell>
          <cell r="AV1369">
            <v>40647</v>
          </cell>
          <cell r="AX1369">
            <v>40653</v>
          </cell>
          <cell r="AY1369">
            <v>40704</v>
          </cell>
          <cell r="AZ1369">
            <v>85</v>
          </cell>
          <cell r="BA1369">
            <v>21</v>
          </cell>
          <cell r="BB1369" t="str">
            <v>Late</v>
          </cell>
          <cell r="BC1369" t="str">
            <v/>
          </cell>
          <cell r="BJ1369">
            <v>40626</v>
          </cell>
          <cell r="BK1369">
            <v>40633</v>
          </cell>
          <cell r="BL1369">
            <v>40633</v>
          </cell>
          <cell r="BM1369">
            <v>40647</v>
          </cell>
          <cell r="BN1369">
            <v>40718</v>
          </cell>
          <cell r="BO1369">
            <v>40725</v>
          </cell>
          <cell r="BP1369" t="str">
            <v>X</v>
          </cell>
          <cell r="BQ1369" t="str">
            <v>X</v>
          </cell>
          <cell r="BR1369" t="str">
            <v>X</v>
          </cell>
          <cell r="BS1369" t="str">
            <v>X</v>
          </cell>
          <cell r="BT1369" t="str">
            <v>X</v>
          </cell>
          <cell r="BU1369" t="str">
            <v>X</v>
          </cell>
          <cell r="BV1369" t="str">
            <v>X</v>
          </cell>
          <cell r="BZ1369" t="str">
            <v>X</v>
          </cell>
          <cell r="CA1369" t="str">
            <v>X</v>
          </cell>
          <cell r="CB1369" t="str">
            <v>X</v>
          </cell>
          <cell r="CC1369">
            <v>1</v>
          </cell>
        </row>
        <row r="1370">
          <cell r="B1370" t="str">
            <v>A1992627-01</v>
          </cell>
          <cell r="C1370" t="str">
            <v>Grupo Americano</v>
          </cell>
          <cell r="D1370" t="str">
            <v>Setelin</v>
          </cell>
          <cell r="E1370">
            <v>0</v>
          </cell>
          <cell r="F1370">
            <v>0</v>
          </cell>
          <cell r="G1370">
            <v>0</v>
          </cell>
          <cell r="H1370" t="str">
            <v>Nancy</v>
          </cell>
          <cell r="I1370">
            <v>0</v>
          </cell>
          <cell r="J1370">
            <v>0</v>
          </cell>
          <cell r="K1370">
            <v>0</v>
          </cell>
          <cell r="L1370">
            <v>0</v>
          </cell>
          <cell r="M1370">
            <v>1</v>
          </cell>
          <cell r="N1370" t="str">
            <v>LMV-322</v>
          </cell>
          <cell r="O1370">
            <v>18538.39</v>
          </cell>
          <cell r="P1370">
            <v>0</v>
          </cell>
          <cell r="Q1370" t="str">
            <v>STD</v>
          </cell>
          <cell r="R1370" t="str">
            <v>PA</v>
          </cell>
          <cell r="S1370" t="str">
            <v>Y</v>
          </cell>
          <cell r="T1370" t="str">
            <v>no</v>
          </cell>
          <cell r="U1370">
            <v>0</v>
          </cell>
          <cell r="V1370">
            <v>40674</v>
          </cell>
          <cell r="W1370">
            <v>0</v>
          </cell>
          <cell r="X1370">
            <v>40707</v>
          </cell>
          <cell r="Y1370">
            <v>0</v>
          </cell>
          <cell r="Z1370">
            <v>40681</v>
          </cell>
          <cell r="AA1370">
            <v>40681</v>
          </cell>
          <cell r="AB1370">
            <v>40681</v>
          </cell>
          <cell r="AC1370">
            <v>40595</v>
          </cell>
          <cell r="AD1370">
            <v>0</v>
          </cell>
          <cell r="AE1370" t="str">
            <v>-</v>
          </cell>
          <cell r="AF1370">
            <v>0</v>
          </cell>
          <cell r="AH1370">
            <v>40677</v>
          </cell>
          <cell r="AI1370" t="str">
            <v>-</v>
          </cell>
          <cell r="AJ1370">
            <v>-29053</v>
          </cell>
          <cell r="AK1370">
            <v>4.7142857142857144</v>
          </cell>
          <cell r="AL1370">
            <v>0</v>
          </cell>
          <cell r="AM1370">
            <v>0</v>
          </cell>
          <cell r="AN1370">
            <v>0</v>
          </cell>
          <cell r="AV1370">
            <v>40662</v>
          </cell>
          <cell r="AX1370">
            <v>40673</v>
          </cell>
          <cell r="AY1370">
            <v>40751</v>
          </cell>
          <cell r="AZ1370">
            <v>77</v>
          </cell>
          <cell r="BA1370">
            <v>-9</v>
          </cell>
          <cell r="BB1370" t="str">
            <v>Late</v>
          </cell>
          <cell r="BC1370" t="str">
            <v/>
          </cell>
          <cell r="BJ1370">
            <v>40681</v>
          </cell>
          <cell r="BK1370">
            <v>40688</v>
          </cell>
          <cell r="BL1370">
            <v>40688</v>
          </cell>
          <cell r="BM1370">
            <v>40702</v>
          </cell>
          <cell r="BN1370">
            <v>40721</v>
          </cell>
          <cell r="BO1370">
            <v>40728</v>
          </cell>
          <cell r="BP1370" t="str">
            <v>X</v>
          </cell>
          <cell r="BQ1370" t="str">
            <v>X</v>
          </cell>
          <cell r="BR1370" t="str">
            <v>X</v>
          </cell>
          <cell r="BS1370" t="str">
            <v>X</v>
          </cell>
          <cell r="BT1370" t="str">
            <v>X</v>
          </cell>
          <cell r="BU1370" t="str">
            <v>X</v>
          </cell>
          <cell r="BV1370" t="str">
            <v>X</v>
          </cell>
          <cell r="BZ1370" t="str">
            <v>X</v>
          </cell>
          <cell r="CA1370" t="str">
            <v>X</v>
          </cell>
          <cell r="CB1370" t="str">
            <v>X</v>
          </cell>
          <cell r="CC1370">
            <v>1</v>
          </cell>
        </row>
        <row r="1371">
          <cell r="B1371" t="str">
            <v>A1986665 (80112282_conv)</v>
          </cell>
          <cell r="C1371" t="str">
            <v>WRB REFINING</v>
          </cell>
          <cell r="D1371" t="str">
            <v>Boening</v>
          </cell>
          <cell r="E1371">
            <v>0</v>
          </cell>
          <cell r="F1371">
            <v>0</v>
          </cell>
          <cell r="G1371">
            <v>0</v>
          </cell>
          <cell r="H1371" t="str">
            <v xml:space="preserve">Madeleine </v>
          </cell>
          <cell r="I1371">
            <v>0</v>
          </cell>
          <cell r="J1371">
            <v>0</v>
          </cell>
          <cell r="K1371">
            <v>0</v>
          </cell>
          <cell r="L1371">
            <v>0</v>
          </cell>
          <cell r="M1371">
            <v>1</v>
          </cell>
          <cell r="N1371" t="str">
            <v>CONV</v>
          </cell>
          <cell r="O1371">
            <v>11935</v>
          </cell>
          <cell r="P1371">
            <v>0</v>
          </cell>
          <cell r="Q1371" t="str">
            <v>STD</v>
          </cell>
          <cell r="R1371" t="str">
            <v>P2</v>
          </cell>
          <cell r="S1371" t="str">
            <v>Y</v>
          </cell>
          <cell r="T1371" t="str">
            <v>no</v>
          </cell>
          <cell r="U1371">
            <v>0</v>
          </cell>
          <cell r="V1371">
            <v>40661</v>
          </cell>
          <cell r="W1371">
            <v>0</v>
          </cell>
          <cell r="X1371">
            <v>40707</v>
          </cell>
          <cell r="Y1371">
            <v>0</v>
          </cell>
          <cell r="Z1371">
            <v>40668</v>
          </cell>
          <cell r="AA1371">
            <v>40668</v>
          </cell>
          <cell r="AB1371">
            <v>40662</v>
          </cell>
          <cell r="AC1371">
            <v>40707</v>
          </cell>
          <cell r="AD1371">
            <v>40681</v>
          </cell>
          <cell r="AE1371" t="str">
            <v>-</v>
          </cell>
          <cell r="AF1371">
            <v>0</v>
          </cell>
          <cell r="AH1371">
            <v>40677</v>
          </cell>
          <cell r="AI1371" t="str">
            <v>-</v>
          </cell>
          <cell r="AJ1371">
            <v>-29044</v>
          </cell>
          <cell r="AK1371">
            <v>6.5714285714285712</v>
          </cell>
          <cell r="AL1371">
            <v>0</v>
          </cell>
          <cell r="AM1371">
            <v>0</v>
          </cell>
          <cell r="AN1371">
            <v>0</v>
          </cell>
          <cell r="AQ1371">
            <v>40681</v>
          </cell>
          <cell r="AV1371">
            <v>40681</v>
          </cell>
          <cell r="AX1371">
            <v>40714</v>
          </cell>
          <cell r="AY1371">
            <v>40718</v>
          </cell>
          <cell r="AZ1371">
            <v>57</v>
          </cell>
          <cell r="BA1371">
            <v>15</v>
          </cell>
          <cell r="BB1371" t="str">
            <v>Late</v>
          </cell>
          <cell r="BC1371" t="str">
            <v>On-Time/Early</v>
          </cell>
          <cell r="BJ1371">
            <v>40668</v>
          </cell>
          <cell r="BK1371">
            <v>40675</v>
          </cell>
          <cell r="BL1371">
            <v>40663</v>
          </cell>
          <cell r="BM1371">
            <v>40689</v>
          </cell>
          <cell r="BN1371">
            <v>40721</v>
          </cell>
          <cell r="BO1371">
            <v>40728</v>
          </cell>
          <cell r="BP1371" t="str">
            <v>X</v>
          </cell>
          <cell r="BQ1371" t="str">
            <v>X</v>
          </cell>
          <cell r="BR1371" t="str">
            <v>X</v>
          </cell>
          <cell r="BS1371" t="str">
            <v>X</v>
          </cell>
          <cell r="BT1371" t="str">
            <v>X</v>
          </cell>
          <cell r="BU1371" t="str">
            <v>X</v>
          </cell>
          <cell r="BV1371" t="str">
            <v>X</v>
          </cell>
          <cell r="BZ1371" t="str">
            <v>X</v>
          </cell>
          <cell r="CA1371" t="str">
            <v>X</v>
          </cell>
          <cell r="CB1371" t="str">
            <v>X</v>
          </cell>
          <cell r="CC1371">
            <v>1</v>
          </cell>
        </row>
        <row r="1372">
          <cell r="B1372" t="str">
            <v>A1952028-04</v>
          </cell>
          <cell r="C1372" t="str">
            <v>Burns &amp; McDonnell</v>
          </cell>
          <cell r="D1372" t="str">
            <v>Jazmines</v>
          </cell>
          <cell r="E1372">
            <v>0</v>
          </cell>
          <cell r="F1372">
            <v>0</v>
          </cell>
          <cell r="G1372">
            <v>0</v>
          </cell>
          <cell r="H1372" t="str">
            <v>Mary</v>
          </cell>
          <cell r="I1372">
            <v>0</v>
          </cell>
          <cell r="J1372">
            <v>0</v>
          </cell>
          <cell r="K1372">
            <v>0</v>
          </cell>
          <cell r="L1372">
            <v>0</v>
          </cell>
          <cell r="M1372">
            <v>1</v>
          </cell>
          <cell r="N1372" t="str">
            <v>LMV-311</v>
          </cell>
          <cell r="O1372">
            <v>102914</v>
          </cell>
          <cell r="P1372">
            <v>0</v>
          </cell>
          <cell r="Q1372" t="str">
            <v>CPX</v>
          </cell>
          <cell r="R1372" t="str">
            <v>PD</v>
          </cell>
          <cell r="S1372" t="str">
            <v>Y</v>
          </cell>
          <cell r="T1372" t="str">
            <v>no</v>
          </cell>
          <cell r="U1372">
            <v>0</v>
          </cell>
          <cell r="V1372">
            <v>40576</v>
          </cell>
          <cell r="W1372">
            <v>0</v>
          </cell>
          <cell r="X1372">
            <v>40707</v>
          </cell>
          <cell r="Y1372">
            <v>0</v>
          </cell>
          <cell r="Z1372">
            <v>40583</v>
          </cell>
          <cell r="AA1372">
            <v>40583</v>
          </cell>
          <cell r="AB1372">
            <v>40583</v>
          </cell>
          <cell r="AC1372">
            <v>40595</v>
          </cell>
          <cell r="AD1372">
            <v>0</v>
          </cell>
          <cell r="AE1372" t="str">
            <v>-</v>
          </cell>
          <cell r="AF1372">
            <v>0</v>
          </cell>
          <cell r="AH1372">
            <v>40677</v>
          </cell>
          <cell r="AI1372" t="str">
            <v>-</v>
          </cell>
          <cell r="AJ1372">
            <v>-28983</v>
          </cell>
          <cell r="AK1372">
            <v>18.714285714285715</v>
          </cell>
          <cell r="AL1372">
            <v>0</v>
          </cell>
          <cell r="AM1372">
            <v>0</v>
          </cell>
          <cell r="AN1372">
            <v>0</v>
          </cell>
          <cell r="AV1372">
            <v>40641</v>
          </cell>
          <cell r="AX1372">
            <v>40647</v>
          </cell>
          <cell r="AY1372">
            <v>40707</v>
          </cell>
          <cell r="AZ1372">
            <v>131</v>
          </cell>
          <cell r="BA1372">
            <v>48</v>
          </cell>
          <cell r="BB1372" t="str">
            <v>Late</v>
          </cell>
          <cell r="BC1372" t="str">
            <v/>
          </cell>
          <cell r="BJ1372">
            <v>40583</v>
          </cell>
          <cell r="BK1372">
            <v>40590</v>
          </cell>
          <cell r="BL1372">
            <v>40595</v>
          </cell>
          <cell r="BM1372">
            <v>40604</v>
          </cell>
          <cell r="BN1372">
            <v>40721</v>
          </cell>
          <cell r="BO1372">
            <v>40728</v>
          </cell>
          <cell r="BP1372" t="str">
            <v>X</v>
          </cell>
          <cell r="BQ1372" t="str">
            <v>X</v>
          </cell>
          <cell r="BR1372" t="str">
            <v>X</v>
          </cell>
          <cell r="BS1372" t="str">
            <v>X</v>
          </cell>
          <cell r="BT1372" t="str">
            <v>X</v>
          </cell>
          <cell r="BU1372" t="str">
            <v>X</v>
          </cell>
          <cell r="BV1372" t="str">
            <v>X</v>
          </cell>
          <cell r="BZ1372" t="str">
            <v>X</v>
          </cell>
          <cell r="CA1372" t="str">
            <v>X</v>
          </cell>
          <cell r="CB1372" t="str">
            <v>X</v>
          </cell>
          <cell r="CC1372">
            <v>1</v>
          </cell>
        </row>
        <row r="1373">
          <cell r="B1373" t="str">
            <v>A1986905-01</v>
          </cell>
          <cell r="C1373" t="str">
            <v>SAJ/SK Global</v>
          </cell>
          <cell r="D1373" t="str">
            <v>Hepler</v>
          </cell>
          <cell r="E1373">
            <v>0</v>
          </cell>
          <cell r="H1373" t="str">
            <v>Nancy</v>
          </cell>
          <cell r="I1373">
            <v>0</v>
          </cell>
          <cell r="J1373">
            <v>0</v>
          </cell>
          <cell r="K1373">
            <v>0</v>
          </cell>
          <cell r="L1373">
            <v>0</v>
          </cell>
          <cell r="M1373">
            <v>1</v>
          </cell>
          <cell r="N1373" t="str">
            <v>LMV311Z</v>
          </cell>
          <cell r="O1373">
            <v>69485.429999999993</v>
          </cell>
          <cell r="P1373">
            <v>0</v>
          </cell>
          <cell r="Q1373" t="str">
            <v>STD</v>
          </cell>
          <cell r="R1373" t="str">
            <v>PA</v>
          </cell>
          <cell r="S1373" t="str">
            <v>Y</v>
          </cell>
          <cell r="T1373" t="str">
            <v>no</v>
          </cell>
          <cell r="U1373">
            <v>0</v>
          </cell>
          <cell r="V1373">
            <v>40661</v>
          </cell>
          <cell r="W1373">
            <v>0</v>
          </cell>
          <cell r="X1373">
            <v>40710</v>
          </cell>
          <cell r="Y1373">
            <v>0</v>
          </cell>
          <cell r="Z1373">
            <v>40668</v>
          </cell>
          <cell r="AA1373">
            <v>40668</v>
          </cell>
          <cell r="AB1373">
            <v>40668</v>
          </cell>
          <cell r="AC1373">
            <v>40598</v>
          </cell>
          <cell r="AD1373">
            <v>0</v>
          </cell>
          <cell r="AE1373" t="str">
            <v>-</v>
          </cell>
          <cell r="AF1373">
            <v>0</v>
          </cell>
          <cell r="AH1373">
            <v>40680</v>
          </cell>
          <cell r="AI1373" t="str">
            <v>-</v>
          </cell>
          <cell r="AJ1373">
            <v>-29044</v>
          </cell>
          <cell r="AK1373">
            <v>7</v>
          </cell>
          <cell r="AV1373">
            <v>40620</v>
          </cell>
          <cell r="AX1373">
            <v>40623</v>
          </cell>
          <cell r="AY1373">
            <v>40710</v>
          </cell>
          <cell r="AZ1373">
            <v>49</v>
          </cell>
          <cell r="BA1373">
            <v>-30</v>
          </cell>
          <cell r="BB1373" t="str">
            <v>Late</v>
          </cell>
          <cell r="BC1373" t="str">
            <v/>
          </cell>
          <cell r="BJ1373">
            <v>40668</v>
          </cell>
          <cell r="BK1373">
            <v>40675</v>
          </cell>
          <cell r="BL1373">
            <v>40675</v>
          </cell>
          <cell r="BM1373">
            <v>40689</v>
          </cell>
          <cell r="BN1373">
            <v>40724</v>
          </cell>
          <cell r="BO1373">
            <v>40731</v>
          </cell>
          <cell r="BP1373" t="str">
            <v>X</v>
          </cell>
          <cell r="BQ1373" t="str">
            <v>X</v>
          </cell>
          <cell r="BR1373" t="str">
            <v>X</v>
          </cell>
          <cell r="BS1373" t="str">
            <v>X</v>
          </cell>
          <cell r="BT1373" t="str">
            <v>X</v>
          </cell>
          <cell r="BU1373" t="str">
            <v>X</v>
          </cell>
          <cell r="BV1373" t="str">
            <v>X</v>
          </cell>
          <cell r="BZ1373" t="str">
            <v>X</v>
          </cell>
          <cell r="CA1373" t="str">
            <v>X</v>
          </cell>
          <cell r="CB1373" t="str">
            <v>X</v>
          </cell>
          <cell r="CC1373">
            <v>1</v>
          </cell>
        </row>
        <row r="1374">
          <cell r="B1374" t="str">
            <v>A1963997-05-06</v>
          </cell>
          <cell r="C1374" t="str">
            <v>Tesoro/Mustang</v>
          </cell>
          <cell r="D1374" t="str">
            <v>Hepler</v>
          </cell>
          <cell r="E1374">
            <v>0</v>
          </cell>
          <cell r="F1374">
            <v>0</v>
          </cell>
          <cell r="G1374">
            <v>0</v>
          </cell>
          <cell r="H1374" t="str">
            <v>Nancy</v>
          </cell>
          <cell r="I1374">
            <v>0</v>
          </cell>
          <cell r="J1374">
            <v>0</v>
          </cell>
          <cell r="K1374">
            <v>0</v>
          </cell>
          <cell r="L1374">
            <v>0</v>
          </cell>
          <cell r="M1374">
            <v>2</v>
          </cell>
          <cell r="N1374" t="str">
            <v>LMV-801</v>
          </cell>
          <cell r="O1374">
            <v>97674</v>
          </cell>
          <cell r="P1374">
            <v>0</v>
          </cell>
          <cell r="Q1374" t="str">
            <v>MCPX</v>
          </cell>
          <cell r="R1374" t="str">
            <v>PA</v>
          </cell>
          <cell r="S1374" t="str">
            <v>Y</v>
          </cell>
          <cell r="T1374" t="str">
            <v>no</v>
          </cell>
          <cell r="U1374">
            <v>0</v>
          </cell>
          <cell r="V1374">
            <v>40605</v>
          </cell>
          <cell r="W1374">
            <v>0</v>
          </cell>
          <cell r="X1374">
            <v>40711</v>
          </cell>
          <cell r="Y1374">
            <v>0</v>
          </cell>
          <cell r="Z1374">
            <v>40612</v>
          </cell>
          <cell r="AA1374">
            <v>40612</v>
          </cell>
          <cell r="AB1374">
            <v>40612</v>
          </cell>
          <cell r="AC1374">
            <v>40599</v>
          </cell>
          <cell r="AD1374">
            <v>0</v>
          </cell>
          <cell r="AE1374" t="str">
            <v>-</v>
          </cell>
          <cell r="AF1374">
            <v>0</v>
          </cell>
          <cell r="AH1374">
            <v>40681</v>
          </cell>
          <cell r="AI1374" t="str">
            <v>-</v>
          </cell>
          <cell r="AJ1374">
            <v>-29004</v>
          </cell>
          <cell r="AK1374">
            <v>15.142857142857142</v>
          </cell>
          <cell r="AL1374">
            <v>0</v>
          </cell>
          <cell r="AM1374">
            <v>0</v>
          </cell>
          <cell r="AN1374">
            <v>0</v>
          </cell>
          <cell r="AV1374">
            <v>40645</v>
          </cell>
          <cell r="AX1374">
            <v>40648</v>
          </cell>
          <cell r="AY1374">
            <v>40674</v>
          </cell>
          <cell r="AZ1374">
            <v>69</v>
          </cell>
          <cell r="BA1374">
            <v>29</v>
          </cell>
          <cell r="BB1374" t="str">
            <v>Late</v>
          </cell>
          <cell r="BC1374" t="str">
            <v/>
          </cell>
          <cell r="BJ1374">
            <v>40612</v>
          </cell>
          <cell r="BK1374">
            <v>40619</v>
          </cell>
          <cell r="BL1374">
            <v>40619</v>
          </cell>
          <cell r="BM1374">
            <v>40633</v>
          </cell>
          <cell r="BN1374">
            <v>40725</v>
          </cell>
          <cell r="BO1374">
            <v>40732</v>
          </cell>
          <cell r="BP1374" t="str">
            <v>X</v>
          </cell>
          <cell r="BQ1374" t="str">
            <v>X</v>
          </cell>
          <cell r="BR1374" t="str">
            <v>X</v>
          </cell>
          <cell r="BS1374" t="str">
            <v>X</v>
          </cell>
          <cell r="BT1374" t="str">
            <v>X</v>
          </cell>
          <cell r="BU1374" t="str">
            <v>X</v>
          </cell>
          <cell r="BV1374" t="str">
            <v>X</v>
          </cell>
          <cell r="BZ1374" t="str">
            <v>X</v>
          </cell>
          <cell r="CA1374" t="str">
            <v>X</v>
          </cell>
          <cell r="CB1374" t="str">
            <v>X</v>
          </cell>
          <cell r="CC1374">
            <v>1</v>
          </cell>
        </row>
        <row r="1375">
          <cell r="B1375" t="str">
            <v>A1963997-03-04</v>
          </cell>
          <cell r="C1375" t="str">
            <v>Tesoro/Mustang</v>
          </cell>
          <cell r="D1375" t="str">
            <v>Hepler</v>
          </cell>
          <cell r="E1375">
            <v>0</v>
          </cell>
          <cell r="F1375">
            <v>0</v>
          </cell>
          <cell r="G1375">
            <v>0</v>
          </cell>
          <cell r="H1375" t="str">
            <v>Nancy</v>
          </cell>
          <cell r="I1375">
            <v>0</v>
          </cell>
          <cell r="J1375">
            <v>0</v>
          </cell>
          <cell r="K1375">
            <v>0</v>
          </cell>
          <cell r="L1375">
            <v>0</v>
          </cell>
          <cell r="M1375">
            <v>2</v>
          </cell>
          <cell r="N1375" t="str">
            <v>LMV-801</v>
          </cell>
          <cell r="O1375">
            <v>261312</v>
          </cell>
          <cell r="P1375">
            <v>0</v>
          </cell>
          <cell r="Q1375" t="str">
            <v>MCPX</v>
          </cell>
          <cell r="R1375" t="str">
            <v>PA</v>
          </cell>
          <cell r="S1375" t="str">
            <v>Y</v>
          </cell>
          <cell r="T1375" t="str">
            <v>no</v>
          </cell>
          <cell r="U1375">
            <v>0</v>
          </cell>
          <cell r="V1375">
            <v>40605</v>
          </cell>
          <cell r="W1375">
            <v>0</v>
          </cell>
          <cell r="X1375">
            <v>40711</v>
          </cell>
          <cell r="Y1375">
            <v>0</v>
          </cell>
          <cell r="Z1375">
            <v>40612</v>
          </cell>
          <cell r="AA1375">
            <v>40612</v>
          </cell>
          <cell r="AB1375">
            <v>40612</v>
          </cell>
          <cell r="AC1375">
            <v>40599</v>
          </cell>
          <cell r="AD1375" t="str">
            <v>-</v>
          </cell>
          <cell r="AE1375" t="str">
            <v>-</v>
          </cell>
          <cell r="AF1375">
            <v>0</v>
          </cell>
          <cell r="AH1375">
            <v>40681</v>
          </cell>
          <cell r="AI1375" t="str">
            <v>-</v>
          </cell>
          <cell r="AJ1375">
            <v>-29004</v>
          </cell>
          <cell r="AK1375">
            <v>15.142857142857142</v>
          </cell>
          <cell r="AL1375">
            <v>0</v>
          </cell>
          <cell r="AM1375">
            <v>0</v>
          </cell>
          <cell r="AN1375">
            <v>0</v>
          </cell>
          <cell r="AV1375">
            <v>40654</v>
          </cell>
          <cell r="AX1375">
            <v>40668</v>
          </cell>
          <cell r="AY1375">
            <v>40709</v>
          </cell>
          <cell r="AZ1375">
            <v>104</v>
          </cell>
          <cell r="BA1375">
            <v>36</v>
          </cell>
          <cell r="BB1375" t="str">
            <v>Late</v>
          </cell>
          <cell r="BC1375" t="str">
            <v/>
          </cell>
          <cell r="BJ1375">
            <v>40612</v>
          </cell>
          <cell r="BK1375">
            <v>40619</v>
          </cell>
          <cell r="BL1375">
            <v>40619</v>
          </cell>
          <cell r="BM1375">
            <v>40633</v>
          </cell>
          <cell r="BN1375">
            <v>40725</v>
          </cell>
          <cell r="BO1375">
            <v>40732</v>
          </cell>
          <cell r="BP1375" t="str">
            <v>X</v>
          </cell>
          <cell r="BQ1375" t="str">
            <v>X</v>
          </cell>
          <cell r="BR1375" t="str">
            <v>X</v>
          </cell>
          <cell r="BS1375" t="str">
            <v>X</v>
          </cell>
          <cell r="BT1375" t="str">
            <v>X</v>
          </cell>
          <cell r="BU1375" t="str">
            <v>X</v>
          </cell>
          <cell r="BV1375" t="str">
            <v>X</v>
          </cell>
          <cell r="BZ1375" t="str">
            <v>X</v>
          </cell>
          <cell r="CA1375" t="str">
            <v>X</v>
          </cell>
          <cell r="CB1375" t="str">
            <v>X</v>
          </cell>
          <cell r="CC1375">
            <v>1</v>
          </cell>
        </row>
        <row r="1376">
          <cell r="B1376" t="str">
            <v>A1963997-01-02</v>
          </cell>
          <cell r="C1376" t="str">
            <v>Tesoro/Mustang</v>
          </cell>
          <cell r="D1376" t="str">
            <v>Hepler</v>
          </cell>
          <cell r="E1376">
            <v>0</v>
          </cell>
          <cell r="F1376">
            <v>0</v>
          </cell>
          <cell r="G1376">
            <v>0</v>
          </cell>
          <cell r="H1376" t="str">
            <v>Nancy</v>
          </cell>
          <cell r="I1376">
            <v>0</v>
          </cell>
          <cell r="J1376">
            <v>0</v>
          </cell>
          <cell r="K1376">
            <v>0</v>
          </cell>
          <cell r="L1376">
            <v>0</v>
          </cell>
          <cell r="M1376">
            <v>2</v>
          </cell>
          <cell r="N1376" t="str">
            <v>LMV-801</v>
          </cell>
          <cell r="O1376">
            <v>97674</v>
          </cell>
          <cell r="P1376">
            <v>0</v>
          </cell>
          <cell r="Q1376" t="str">
            <v>MCPX</v>
          </cell>
          <cell r="R1376" t="str">
            <v>PA</v>
          </cell>
          <cell r="S1376" t="str">
            <v>Y</v>
          </cell>
          <cell r="T1376" t="str">
            <v>no</v>
          </cell>
          <cell r="U1376">
            <v>0</v>
          </cell>
          <cell r="V1376">
            <v>40605</v>
          </cell>
          <cell r="W1376">
            <v>0</v>
          </cell>
          <cell r="X1376">
            <v>40711</v>
          </cell>
          <cell r="Y1376">
            <v>0</v>
          </cell>
          <cell r="Z1376">
            <v>40612</v>
          </cell>
          <cell r="AA1376">
            <v>40612</v>
          </cell>
          <cell r="AB1376">
            <v>40612</v>
          </cell>
          <cell r="AC1376">
            <v>40599</v>
          </cell>
          <cell r="AD1376" t="str">
            <v>-</v>
          </cell>
          <cell r="AE1376" t="str">
            <v>-</v>
          </cell>
          <cell r="AF1376">
            <v>0</v>
          </cell>
          <cell r="AH1376">
            <v>40681</v>
          </cell>
          <cell r="AI1376" t="str">
            <v>-</v>
          </cell>
          <cell r="AJ1376">
            <v>-29004</v>
          </cell>
          <cell r="AK1376">
            <v>15.142857142857142</v>
          </cell>
          <cell r="AL1376">
            <v>0</v>
          </cell>
          <cell r="AM1376">
            <v>0</v>
          </cell>
          <cell r="AN1376">
            <v>0</v>
          </cell>
          <cell r="AV1376">
            <v>40654</v>
          </cell>
          <cell r="AX1376">
            <v>40676</v>
          </cell>
          <cell r="AY1376">
            <v>40724</v>
          </cell>
          <cell r="AZ1376">
            <v>119</v>
          </cell>
          <cell r="BA1376">
            <v>36</v>
          </cell>
          <cell r="BB1376" t="str">
            <v>Late</v>
          </cell>
          <cell r="BC1376" t="str">
            <v/>
          </cell>
          <cell r="BJ1376">
            <v>40612</v>
          </cell>
          <cell r="BK1376">
            <v>40619</v>
          </cell>
          <cell r="BL1376">
            <v>40619</v>
          </cell>
          <cell r="BM1376">
            <v>40633</v>
          </cell>
          <cell r="BN1376">
            <v>40725</v>
          </cell>
          <cell r="BO1376">
            <v>40732</v>
          </cell>
          <cell r="BP1376" t="str">
            <v>X</v>
          </cell>
          <cell r="BQ1376" t="str">
            <v>X</v>
          </cell>
          <cell r="BR1376" t="str">
            <v>X</v>
          </cell>
          <cell r="BS1376" t="str">
            <v>X</v>
          </cell>
          <cell r="BT1376" t="str">
            <v>X</v>
          </cell>
          <cell r="BU1376" t="str">
            <v>X</v>
          </cell>
          <cell r="BV1376" t="str">
            <v>X</v>
          </cell>
          <cell r="BZ1376" t="str">
            <v>X</v>
          </cell>
          <cell r="CA1376" t="str">
            <v>X</v>
          </cell>
          <cell r="CB1376" t="str">
            <v>X</v>
          </cell>
          <cell r="CC1376">
            <v>1</v>
          </cell>
        </row>
        <row r="1377">
          <cell r="B1377" t="str">
            <v>A1952028-06</v>
          </cell>
          <cell r="C1377" t="str">
            <v>Burns &amp; McDonnell</v>
          </cell>
          <cell r="D1377" t="str">
            <v>Jazmines</v>
          </cell>
          <cell r="E1377">
            <v>0</v>
          </cell>
          <cell r="F1377">
            <v>0</v>
          </cell>
          <cell r="G1377">
            <v>0</v>
          </cell>
          <cell r="H1377" t="str">
            <v>Mary</v>
          </cell>
          <cell r="I1377">
            <v>0</v>
          </cell>
          <cell r="J1377">
            <v>0</v>
          </cell>
          <cell r="K1377">
            <v>0</v>
          </cell>
          <cell r="L1377">
            <v>0</v>
          </cell>
          <cell r="M1377">
            <v>1</v>
          </cell>
          <cell r="N1377" t="str">
            <v>LMV-801</v>
          </cell>
          <cell r="O1377">
            <v>49964</v>
          </cell>
          <cell r="P1377">
            <v>0</v>
          </cell>
          <cell r="Q1377" t="str">
            <v>CPX</v>
          </cell>
          <cell r="R1377" t="str">
            <v>PC</v>
          </cell>
          <cell r="S1377" t="str">
            <v>Y</v>
          </cell>
          <cell r="T1377" t="str">
            <v>no</v>
          </cell>
          <cell r="U1377">
            <v>0</v>
          </cell>
          <cell r="V1377">
            <v>40576</v>
          </cell>
          <cell r="W1377">
            <v>0</v>
          </cell>
          <cell r="X1377">
            <v>40711</v>
          </cell>
          <cell r="Y1377">
            <v>0</v>
          </cell>
          <cell r="Z1377">
            <v>40583</v>
          </cell>
          <cell r="AA1377">
            <v>40583</v>
          </cell>
          <cell r="AB1377">
            <v>40583</v>
          </cell>
          <cell r="AC1377">
            <v>40599</v>
          </cell>
          <cell r="AD1377" t="str">
            <v>-</v>
          </cell>
          <cell r="AE1377" t="str">
            <v>-</v>
          </cell>
          <cell r="AF1377">
            <v>0</v>
          </cell>
          <cell r="AH1377">
            <v>40681</v>
          </cell>
          <cell r="AI1377" t="str">
            <v>-</v>
          </cell>
          <cell r="AJ1377">
            <v>-28983</v>
          </cell>
          <cell r="AK1377">
            <v>19.285714285714285</v>
          </cell>
          <cell r="AL1377">
            <v>0</v>
          </cell>
          <cell r="AM1377">
            <v>0</v>
          </cell>
          <cell r="AN1377">
            <v>0</v>
          </cell>
          <cell r="AV1377">
            <v>40654</v>
          </cell>
          <cell r="AX1377">
            <v>40667</v>
          </cell>
          <cell r="AY1377">
            <v>40709</v>
          </cell>
          <cell r="AZ1377">
            <v>133</v>
          </cell>
          <cell r="BA1377">
            <v>57</v>
          </cell>
          <cell r="BB1377" t="str">
            <v>Late</v>
          </cell>
          <cell r="BC1377" t="str">
            <v/>
          </cell>
          <cell r="BJ1377">
            <v>40583</v>
          </cell>
          <cell r="BK1377">
            <v>40590</v>
          </cell>
          <cell r="BL1377">
            <v>40599</v>
          </cell>
          <cell r="BM1377">
            <v>40604</v>
          </cell>
          <cell r="BN1377">
            <v>40725</v>
          </cell>
          <cell r="BO1377">
            <v>40732</v>
          </cell>
          <cell r="BP1377" t="str">
            <v>X</v>
          </cell>
          <cell r="BQ1377" t="str">
            <v>X</v>
          </cell>
          <cell r="BR1377" t="str">
            <v>X</v>
          </cell>
          <cell r="BS1377" t="str">
            <v>X</v>
          </cell>
          <cell r="BT1377" t="str">
            <v>X</v>
          </cell>
          <cell r="BU1377" t="str">
            <v>X</v>
          </cell>
          <cell r="BV1377" t="str">
            <v>X</v>
          </cell>
          <cell r="BZ1377" t="str">
            <v>X</v>
          </cell>
          <cell r="CA1377" t="str">
            <v>X</v>
          </cell>
          <cell r="CB1377" t="str">
            <v>X</v>
          </cell>
          <cell r="CC1377">
            <v>1</v>
          </cell>
        </row>
        <row r="1378">
          <cell r="B1378" t="str">
            <v>A1986898 (88410754_conv)</v>
          </cell>
          <cell r="C1378" t="str">
            <v>WRB REFINING</v>
          </cell>
          <cell r="D1378" t="str">
            <v>Kennedy</v>
          </cell>
          <cell r="E1378">
            <v>0</v>
          </cell>
          <cell r="F1378">
            <v>0</v>
          </cell>
          <cell r="G1378">
            <v>0</v>
          </cell>
          <cell r="H1378">
            <v>0</v>
          </cell>
          <cell r="I1378">
            <v>0</v>
          </cell>
          <cell r="J1378">
            <v>0</v>
          </cell>
          <cell r="K1378">
            <v>0</v>
          </cell>
          <cell r="L1378">
            <v>0</v>
          </cell>
          <cell r="M1378">
            <v>1</v>
          </cell>
          <cell r="N1378" t="str">
            <v>CONV</v>
          </cell>
          <cell r="O1378">
            <v>9555</v>
          </cell>
          <cell r="P1378">
            <v>0</v>
          </cell>
          <cell r="Q1378" t="str">
            <v>STD</v>
          </cell>
          <cell r="R1378" t="str">
            <v>P3</v>
          </cell>
          <cell r="S1378" t="str">
            <v>Y</v>
          </cell>
          <cell r="T1378" t="str">
            <v>no</v>
          </cell>
          <cell r="U1378">
            <v>0</v>
          </cell>
          <cell r="V1378">
            <v>40661</v>
          </cell>
          <cell r="W1378">
            <v>0</v>
          </cell>
          <cell r="X1378">
            <v>40714</v>
          </cell>
          <cell r="Y1378">
            <v>0</v>
          </cell>
          <cell r="Z1378">
            <v>40668</v>
          </cell>
          <cell r="AA1378">
            <v>40668</v>
          </cell>
          <cell r="AB1378">
            <v>40662.5</v>
          </cell>
          <cell r="AC1378">
            <v>40714</v>
          </cell>
          <cell r="AD1378">
            <v>0</v>
          </cell>
          <cell r="AE1378" t="str">
            <v>-</v>
          </cell>
          <cell r="AF1378">
            <v>0</v>
          </cell>
          <cell r="AH1378">
            <v>40684</v>
          </cell>
          <cell r="AI1378" t="str">
            <v>-</v>
          </cell>
          <cell r="AJ1378">
            <v>-29044</v>
          </cell>
          <cell r="AK1378">
            <v>7.5714285714285712</v>
          </cell>
          <cell r="AL1378">
            <v>0</v>
          </cell>
          <cell r="AM1378">
            <v>0</v>
          </cell>
          <cell r="AN1378">
            <v>0</v>
          </cell>
          <cell r="AV1378">
            <v>40669</v>
          </cell>
          <cell r="AX1378">
            <v>40676</v>
          </cell>
          <cell r="AY1378">
            <v>40714</v>
          </cell>
          <cell r="AZ1378">
            <v>53</v>
          </cell>
          <cell r="BA1378">
            <v>7</v>
          </cell>
          <cell r="BB1378" t="str">
            <v>Late</v>
          </cell>
          <cell r="BC1378" t="str">
            <v/>
          </cell>
          <cell r="BJ1378">
            <v>40668</v>
          </cell>
          <cell r="BK1378">
            <v>40675</v>
          </cell>
          <cell r="BL1378">
            <v>40663.5</v>
          </cell>
          <cell r="BM1378">
            <v>40689</v>
          </cell>
          <cell r="BN1378">
            <v>40728</v>
          </cell>
          <cell r="BO1378">
            <v>40735</v>
          </cell>
          <cell r="BP1378" t="str">
            <v>X</v>
          </cell>
          <cell r="BQ1378" t="str">
            <v>X</v>
          </cell>
          <cell r="BR1378" t="str">
            <v>X</v>
          </cell>
          <cell r="BS1378" t="str">
            <v>X</v>
          </cell>
          <cell r="BT1378" t="str">
            <v>X</v>
          </cell>
          <cell r="BU1378" t="str">
            <v>X</v>
          </cell>
          <cell r="BV1378" t="str">
            <v>X</v>
          </cell>
          <cell r="BZ1378" t="str">
            <v>X</v>
          </cell>
          <cell r="CA1378" t="str">
            <v>X</v>
          </cell>
          <cell r="CB1378" t="str">
            <v>X</v>
          </cell>
          <cell r="CC1378">
            <v>1</v>
          </cell>
        </row>
        <row r="1379">
          <cell r="B1379" t="str">
            <v>A1965466-01</v>
          </cell>
          <cell r="C1379" t="str">
            <v>Unit Process / XTO Energy</v>
          </cell>
          <cell r="D1379" t="str">
            <v>Kennedy</v>
          </cell>
          <cell r="E1379">
            <v>0</v>
          </cell>
          <cell r="F1379">
            <v>0</v>
          </cell>
          <cell r="G1379">
            <v>0</v>
          </cell>
          <cell r="H1379" t="str">
            <v>Nancy</v>
          </cell>
          <cell r="I1379">
            <v>0</v>
          </cell>
          <cell r="J1379">
            <v>0</v>
          </cell>
          <cell r="K1379">
            <v>0</v>
          </cell>
          <cell r="L1379">
            <v>0</v>
          </cell>
          <cell r="M1379">
            <v>1</v>
          </cell>
          <cell r="N1379" t="str">
            <v>LMV-801</v>
          </cell>
          <cell r="O1379">
            <v>16683</v>
          </cell>
          <cell r="P1379">
            <v>0</v>
          </cell>
          <cell r="Q1379" t="str">
            <v>STD</v>
          </cell>
          <cell r="R1379" t="str">
            <v>PA</v>
          </cell>
          <cell r="S1379" t="str">
            <v>N</v>
          </cell>
          <cell r="T1379" t="str">
            <v>no</v>
          </cell>
          <cell r="U1379">
            <v>0</v>
          </cell>
          <cell r="V1379">
            <v>40609</v>
          </cell>
          <cell r="W1379">
            <v>0</v>
          </cell>
          <cell r="X1379">
            <v>40714</v>
          </cell>
          <cell r="Y1379">
            <v>0</v>
          </cell>
          <cell r="Z1379">
            <v>40616</v>
          </cell>
          <cell r="AA1379">
            <v>40616</v>
          </cell>
          <cell r="AB1379">
            <v>40616</v>
          </cell>
          <cell r="AC1379">
            <v>40602</v>
          </cell>
          <cell r="AD1379">
            <v>0</v>
          </cell>
          <cell r="AE1379" t="str">
            <v>-</v>
          </cell>
          <cell r="AF1379">
            <v>0</v>
          </cell>
          <cell r="AH1379">
            <v>40684</v>
          </cell>
          <cell r="AI1379" t="str">
            <v>-</v>
          </cell>
          <cell r="AJ1379">
            <v>-29006</v>
          </cell>
          <cell r="AK1379">
            <v>15</v>
          </cell>
          <cell r="AL1379">
            <v>0</v>
          </cell>
          <cell r="AM1379">
            <v>0</v>
          </cell>
          <cell r="AN1379">
            <v>0</v>
          </cell>
          <cell r="AV1379">
            <v>40652</v>
          </cell>
          <cell r="AX1379">
            <v>40667</v>
          </cell>
          <cell r="AY1379">
            <v>40715</v>
          </cell>
          <cell r="AZ1379">
            <v>106</v>
          </cell>
          <cell r="BA1379">
            <v>32</v>
          </cell>
          <cell r="BB1379" t="str">
            <v>Late</v>
          </cell>
          <cell r="BC1379" t="str">
            <v/>
          </cell>
          <cell r="BJ1379">
            <v>40616</v>
          </cell>
          <cell r="BK1379">
            <v>40623</v>
          </cell>
          <cell r="BL1379">
            <v>40623</v>
          </cell>
          <cell r="BM1379">
            <v>40637</v>
          </cell>
          <cell r="BN1379">
            <v>40728</v>
          </cell>
          <cell r="BO1379">
            <v>40735</v>
          </cell>
          <cell r="BP1379" t="str">
            <v>X</v>
          </cell>
          <cell r="BQ1379" t="str">
            <v>X</v>
          </cell>
          <cell r="BR1379" t="str">
            <v>X</v>
          </cell>
          <cell r="BS1379" t="str">
            <v>X</v>
          </cell>
          <cell r="BT1379" t="str">
            <v>X</v>
          </cell>
          <cell r="BU1379" t="str">
            <v>X</v>
          </cell>
          <cell r="BV1379" t="str">
            <v>X</v>
          </cell>
          <cell r="BZ1379" t="str">
            <v>X</v>
          </cell>
          <cell r="CA1379" t="str">
            <v>X</v>
          </cell>
          <cell r="CB1379" t="str">
            <v>X</v>
          </cell>
          <cell r="CC1379">
            <v>1</v>
          </cell>
        </row>
        <row r="1380">
          <cell r="B1380" t="str">
            <v>A1965058-01-02</v>
          </cell>
          <cell r="C1380" t="str">
            <v xml:space="preserve">Ergon-West Virginia </v>
          </cell>
          <cell r="D1380" t="str">
            <v>Chapman</v>
          </cell>
          <cell r="E1380">
            <v>0</v>
          </cell>
          <cell r="F1380">
            <v>0</v>
          </cell>
          <cell r="G1380">
            <v>0</v>
          </cell>
          <cell r="H1380" t="str">
            <v xml:space="preserve">Madeleine </v>
          </cell>
          <cell r="I1380">
            <v>0</v>
          </cell>
          <cell r="J1380">
            <v>0</v>
          </cell>
          <cell r="K1380">
            <v>0</v>
          </cell>
          <cell r="L1380">
            <v>0</v>
          </cell>
          <cell r="M1380">
            <v>2</v>
          </cell>
          <cell r="N1380" t="str">
            <v>LMV-801</v>
          </cell>
          <cell r="O1380">
            <v>93947.61</v>
          </cell>
          <cell r="P1380">
            <v>0</v>
          </cell>
          <cell r="Q1380" t="str">
            <v>STD</v>
          </cell>
          <cell r="R1380" t="str">
            <v>PA</v>
          </cell>
          <cell r="S1380" t="str">
            <v>Y</v>
          </cell>
          <cell r="T1380" t="str">
            <v>no</v>
          </cell>
          <cell r="U1380">
            <v>0</v>
          </cell>
          <cell r="V1380">
            <v>40609</v>
          </cell>
          <cell r="W1380">
            <v>0</v>
          </cell>
          <cell r="X1380">
            <v>40717</v>
          </cell>
          <cell r="Y1380">
            <v>0</v>
          </cell>
          <cell r="Z1380">
            <v>40616</v>
          </cell>
          <cell r="AA1380">
            <v>40616</v>
          </cell>
          <cell r="AB1380">
            <v>40616</v>
          </cell>
          <cell r="AC1380">
            <v>40605</v>
          </cell>
          <cell r="AD1380">
            <v>0</v>
          </cell>
          <cell r="AE1380" t="str">
            <v>-</v>
          </cell>
          <cell r="AF1380">
            <v>0</v>
          </cell>
          <cell r="AH1380">
            <v>40687</v>
          </cell>
          <cell r="AI1380" t="str">
            <v>-</v>
          </cell>
          <cell r="AJ1380">
            <v>-29006</v>
          </cell>
          <cell r="AK1380">
            <v>15.428571428571429</v>
          </cell>
          <cell r="AL1380">
            <v>0</v>
          </cell>
          <cell r="AM1380">
            <v>0</v>
          </cell>
          <cell r="AN1380">
            <v>0</v>
          </cell>
          <cell r="AV1380">
            <v>40673</v>
          </cell>
          <cell r="AX1380">
            <v>40674</v>
          </cell>
          <cell r="AY1380">
            <v>40723</v>
          </cell>
          <cell r="AZ1380">
            <v>114</v>
          </cell>
          <cell r="BA1380">
            <v>47</v>
          </cell>
          <cell r="BB1380" t="str">
            <v>Late</v>
          </cell>
          <cell r="BC1380" t="str">
            <v/>
          </cell>
          <cell r="BJ1380">
            <v>40616</v>
          </cell>
          <cell r="BK1380">
            <v>40623</v>
          </cell>
          <cell r="BL1380">
            <v>40623</v>
          </cell>
          <cell r="BM1380">
            <v>40637</v>
          </cell>
          <cell r="BN1380">
            <v>40731</v>
          </cell>
          <cell r="BO1380">
            <v>40738</v>
          </cell>
          <cell r="BP1380" t="str">
            <v>X</v>
          </cell>
          <cell r="BQ1380" t="str">
            <v>X</v>
          </cell>
          <cell r="BR1380" t="str">
            <v>X</v>
          </cell>
          <cell r="BS1380" t="str">
            <v>X</v>
          </cell>
          <cell r="BT1380" t="str">
            <v>X</v>
          </cell>
          <cell r="BU1380" t="str">
            <v>X</v>
          </cell>
          <cell r="BV1380" t="str">
            <v>X</v>
          </cell>
          <cell r="BZ1380" t="str">
            <v>X</v>
          </cell>
          <cell r="CA1380" t="str">
            <v>X</v>
          </cell>
          <cell r="CB1380" t="str">
            <v>X</v>
          </cell>
          <cell r="CC1380">
            <v>1</v>
          </cell>
        </row>
        <row r="1381">
          <cell r="B1381" t="str">
            <v>A1961108-04-07</v>
          </cell>
          <cell r="C1381" t="str">
            <v>Linde Process Plants</v>
          </cell>
          <cell r="D1381" t="str">
            <v>Boening</v>
          </cell>
          <cell r="E1381">
            <v>0</v>
          </cell>
          <cell r="F1381">
            <v>0</v>
          </cell>
          <cell r="G1381">
            <v>0</v>
          </cell>
          <cell r="H1381" t="str">
            <v xml:space="preserve">Madeleine </v>
          </cell>
          <cell r="I1381">
            <v>0</v>
          </cell>
          <cell r="J1381">
            <v>0</v>
          </cell>
          <cell r="K1381">
            <v>0</v>
          </cell>
          <cell r="L1381">
            <v>0</v>
          </cell>
          <cell r="M1381">
            <v>4</v>
          </cell>
          <cell r="N1381" t="str">
            <v>LMV-311</v>
          </cell>
          <cell r="O1381">
            <v>355236</v>
          </cell>
          <cell r="P1381">
            <v>0</v>
          </cell>
          <cell r="Q1381" t="str">
            <v>MCPX</v>
          </cell>
          <cell r="R1381" t="str">
            <v>PC</v>
          </cell>
          <cell r="S1381" t="str">
            <v>N</v>
          </cell>
          <cell r="T1381" t="str">
            <v>no</v>
          </cell>
          <cell r="U1381">
            <v>0</v>
          </cell>
          <cell r="V1381">
            <v>40578</v>
          </cell>
          <cell r="W1381">
            <v>0</v>
          </cell>
          <cell r="X1381">
            <v>40717</v>
          </cell>
          <cell r="Y1381">
            <v>0</v>
          </cell>
          <cell r="Z1381">
            <v>40585</v>
          </cell>
          <cell r="AA1381">
            <v>40585</v>
          </cell>
          <cell r="AB1381">
            <v>40585</v>
          </cell>
          <cell r="AC1381">
            <v>40605</v>
          </cell>
          <cell r="AD1381">
            <v>0</v>
          </cell>
          <cell r="AE1381" t="str">
            <v>-</v>
          </cell>
          <cell r="AF1381">
            <v>0</v>
          </cell>
          <cell r="AH1381">
            <v>40687</v>
          </cell>
          <cell r="AI1381" t="str">
            <v>-</v>
          </cell>
          <cell r="AJ1381">
            <v>-28985</v>
          </cell>
          <cell r="AK1381">
            <v>19.857142857142858</v>
          </cell>
          <cell r="AL1381">
            <v>0</v>
          </cell>
          <cell r="AM1381">
            <v>0</v>
          </cell>
          <cell r="AN1381">
            <v>0</v>
          </cell>
          <cell r="AV1381">
            <v>40695</v>
          </cell>
          <cell r="AX1381">
            <v>40697</v>
          </cell>
          <cell r="AY1381">
            <v>40717</v>
          </cell>
          <cell r="AZ1381">
            <v>139</v>
          </cell>
          <cell r="BA1381">
            <v>84</v>
          </cell>
          <cell r="BB1381" t="str">
            <v>Late</v>
          </cell>
          <cell r="BC1381" t="str">
            <v/>
          </cell>
          <cell r="BJ1381">
            <v>40585</v>
          </cell>
          <cell r="BK1381">
            <v>40592</v>
          </cell>
          <cell r="BL1381">
            <v>40601</v>
          </cell>
          <cell r="BM1381">
            <v>40606</v>
          </cell>
          <cell r="BN1381">
            <v>40731</v>
          </cell>
          <cell r="BO1381">
            <v>40738</v>
          </cell>
          <cell r="BP1381" t="str">
            <v>X</v>
          </cell>
          <cell r="BQ1381" t="str">
            <v>X</v>
          </cell>
          <cell r="BR1381" t="str">
            <v>X</v>
          </cell>
          <cell r="BS1381" t="str">
            <v>X</v>
          </cell>
          <cell r="BT1381" t="str">
            <v>X</v>
          </cell>
          <cell r="BU1381" t="str">
            <v>X</v>
          </cell>
          <cell r="BV1381" t="str">
            <v>X</v>
          </cell>
          <cell r="BZ1381" t="str">
            <v>X</v>
          </cell>
          <cell r="CA1381" t="str">
            <v>X</v>
          </cell>
          <cell r="CB1381" t="str">
            <v>X</v>
          </cell>
          <cell r="CC1381">
            <v>1</v>
          </cell>
        </row>
        <row r="1382">
          <cell r="B1382" t="str">
            <v>C1931994-01</v>
          </cell>
          <cell r="C1382" t="str">
            <v>Thermo Design Engineering</v>
          </cell>
          <cell r="D1382" t="str">
            <v>Van de werken</v>
          </cell>
          <cell r="E1382">
            <v>0</v>
          </cell>
          <cell r="F1382">
            <v>0</v>
          </cell>
          <cell r="G1382">
            <v>0</v>
          </cell>
          <cell r="H1382" t="str">
            <v>Melissa</v>
          </cell>
          <cell r="I1382">
            <v>35558</v>
          </cell>
          <cell r="J1382">
            <v>0</v>
          </cell>
          <cell r="K1382">
            <v>0</v>
          </cell>
          <cell r="M1382">
            <v>1</v>
          </cell>
          <cell r="N1382" t="str">
            <v>BMC-341P</v>
          </cell>
          <cell r="O1382">
            <v>724853</v>
          </cell>
          <cell r="P1382">
            <v>0</v>
          </cell>
          <cell r="Q1382" t="str">
            <v>CPX</v>
          </cell>
          <cell r="R1382" t="str">
            <v>Pinn/API</v>
          </cell>
          <cell r="S1382" t="str">
            <v>Y</v>
          </cell>
          <cell r="T1382" t="str">
            <v>no</v>
          </cell>
          <cell r="U1382">
            <v>0</v>
          </cell>
          <cell r="V1382">
            <v>40521</v>
          </cell>
          <cell r="W1382">
            <v>0</v>
          </cell>
          <cell r="X1382">
            <v>40718</v>
          </cell>
          <cell r="Y1382">
            <v>0</v>
          </cell>
          <cell r="Z1382">
            <v>40528</v>
          </cell>
          <cell r="AA1382">
            <v>40528</v>
          </cell>
          <cell r="AB1382">
            <v>40535</v>
          </cell>
          <cell r="AC1382">
            <v>40438</v>
          </cell>
          <cell r="AD1382">
            <v>0</v>
          </cell>
          <cell r="AE1382" t="str">
            <v>-</v>
          </cell>
          <cell r="AF1382">
            <v>0</v>
          </cell>
          <cell r="AH1382">
            <v>40688</v>
          </cell>
          <cell r="AI1382">
            <v>40564</v>
          </cell>
          <cell r="AJ1382">
            <v>-28944</v>
          </cell>
          <cell r="AK1382">
            <v>28.142857142857142</v>
          </cell>
          <cell r="AL1382">
            <v>0</v>
          </cell>
          <cell r="AM1382">
            <v>0</v>
          </cell>
          <cell r="AN1382">
            <v>0</v>
          </cell>
          <cell r="AV1382">
            <v>40616</v>
          </cell>
          <cell r="AX1382">
            <v>40620</v>
          </cell>
          <cell r="AY1382">
            <v>40718</v>
          </cell>
          <cell r="AZ1382">
            <v>197</v>
          </cell>
          <cell r="BA1382">
            <v>68</v>
          </cell>
          <cell r="BB1382" t="str">
            <v>Late</v>
          </cell>
          <cell r="BC1382" t="str">
            <v/>
          </cell>
          <cell r="BD1382" t="str">
            <v>EXW</v>
          </cell>
          <cell r="BE1382" t="str">
            <v>Arvada</v>
          </cell>
          <cell r="BF1382" t="str">
            <v>BRAZIL</v>
          </cell>
          <cell r="BG1382" t="str">
            <v>EAR99</v>
          </cell>
          <cell r="BH1382" t="str">
            <v>SI</v>
          </cell>
          <cell r="BI1382" t="str">
            <v>INCOTERMS 2000</v>
          </cell>
          <cell r="BJ1382">
            <v>40528</v>
          </cell>
          <cell r="BK1382">
            <v>40535</v>
          </cell>
          <cell r="BL1382">
            <v>40563</v>
          </cell>
          <cell r="BM1382">
            <v>40549</v>
          </cell>
          <cell r="BN1382">
            <v>40760</v>
          </cell>
          <cell r="BO1382">
            <v>40767</v>
          </cell>
          <cell r="BP1382" t="str">
            <v>-</v>
          </cell>
          <cell r="BQ1382" t="str">
            <v>X</v>
          </cell>
          <cell r="BR1382" t="str">
            <v>X</v>
          </cell>
          <cell r="BS1382" t="str">
            <v>X</v>
          </cell>
          <cell r="BT1382" t="str">
            <v>X</v>
          </cell>
          <cell r="BU1382">
            <v>40886</v>
          </cell>
          <cell r="BV1382" t="str">
            <v>X</v>
          </cell>
          <cell r="BZ1382" t="str">
            <v>X</v>
          </cell>
          <cell r="CA1382" t="str">
            <v>X</v>
          </cell>
          <cell r="CB1382" t="str">
            <v>X</v>
          </cell>
          <cell r="CC1382">
            <v>1</v>
          </cell>
        </row>
        <row r="1383">
          <cell r="B1383" t="str">
            <v>A1951732-04-07</v>
          </cell>
          <cell r="C1383" t="str">
            <v>Linde Process Plants</v>
          </cell>
          <cell r="D1383" t="str">
            <v>Boening</v>
          </cell>
          <cell r="E1383">
            <v>0</v>
          </cell>
          <cell r="F1383">
            <v>0</v>
          </cell>
          <cell r="G1383">
            <v>0</v>
          </cell>
          <cell r="H1383" t="str">
            <v xml:space="preserve">Madeleine </v>
          </cell>
          <cell r="I1383">
            <v>0</v>
          </cell>
          <cell r="J1383">
            <v>0</v>
          </cell>
          <cell r="K1383">
            <v>0</v>
          </cell>
          <cell r="L1383">
            <v>0</v>
          </cell>
          <cell r="M1383" t="str">
            <v xml:space="preserve"> </v>
          </cell>
          <cell r="N1383" t="str">
            <v>LMV-311</v>
          </cell>
          <cell r="O1383">
            <v>355236</v>
          </cell>
          <cell r="P1383">
            <v>0</v>
          </cell>
          <cell r="Q1383" t="str">
            <v>MCPX</v>
          </cell>
          <cell r="R1383" t="str">
            <v>PC</v>
          </cell>
          <cell r="S1383" t="str">
            <v>N</v>
          </cell>
          <cell r="T1383" t="str">
            <v>no</v>
          </cell>
          <cell r="U1383">
            <v>0</v>
          </cell>
          <cell r="V1383">
            <v>40575</v>
          </cell>
          <cell r="W1383">
            <v>0</v>
          </cell>
          <cell r="X1383">
            <v>40720</v>
          </cell>
          <cell r="Y1383">
            <v>0</v>
          </cell>
          <cell r="Z1383">
            <v>40582</v>
          </cell>
          <cell r="AA1383">
            <v>40582</v>
          </cell>
          <cell r="AB1383">
            <v>40582</v>
          </cell>
          <cell r="AC1383">
            <v>40608</v>
          </cell>
          <cell r="AD1383">
            <v>0</v>
          </cell>
          <cell r="AE1383" t="str">
            <v>-</v>
          </cell>
          <cell r="AF1383">
            <v>0</v>
          </cell>
          <cell r="AH1383">
            <v>40690</v>
          </cell>
          <cell r="AI1383" t="str">
            <v>-</v>
          </cell>
          <cell r="AJ1383">
            <v>-28982</v>
          </cell>
          <cell r="AK1383">
            <v>20.714285714285715</v>
          </cell>
          <cell r="AL1383">
            <v>0</v>
          </cell>
          <cell r="AM1383">
            <v>0</v>
          </cell>
          <cell r="AN1383">
            <v>0</v>
          </cell>
          <cell r="AV1383">
            <v>40676</v>
          </cell>
          <cell r="AX1383">
            <v>40681</v>
          </cell>
          <cell r="AY1383">
            <v>40721</v>
          </cell>
          <cell r="AZ1383">
            <v>146</v>
          </cell>
          <cell r="BA1383">
            <v>74</v>
          </cell>
          <cell r="BB1383" t="str">
            <v>Late</v>
          </cell>
          <cell r="BC1383" t="str">
            <v/>
          </cell>
          <cell r="BJ1383">
            <v>40582</v>
          </cell>
          <cell r="BK1383">
            <v>40589</v>
          </cell>
          <cell r="BL1383">
            <v>40598</v>
          </cell>
          <cell r="BM1383">
            <v>40603</v>
          </cell>
          <cell r="BN1383">
            <v>40734</v>
          </cell>
          <cell r="BO1383">
            <v>40741</v>
          </cell>
          <cell r="BP1383" t="str">
            <v>X</v>
          </cell>
          <cell r="BQ1383" t="str">
            <v>X</v>
          </cell>
          <cell r="BR1383" t="str">
            <v>X</v>
          </cell>
          <cell r="BS1383" t="str">
            <v>X</v>
          </cell>
          <cell r="BT1383" t="str">
            <v>X</v>
          </cell>
          <cell r="BU1383" t="str">
            <v>X</v>
          </cell>
          <cell r="BV1383" t="str">
            <v>X</v>
          </cell>
          <cell r="BZ1383" t="str">
            <v>X</v>
          </cell>
          <cell r="CA1383" t="str">
            <v>X</v>
          </cell>
          <cell r="CB1383" t="str">
            <v>X</v>
          </cell>
          <cell r="CC1383">
            <v>1</v>
          </cell>
        </row>
        <row r="1384">
          <cell r="B1384" t="str">
            <v>A1992689-01</v>
          </cell>
          <cell r="C1384" t="str">
            <v>Grupo Americano</v>
          </cell>
          <cell r="D1384" t="str">
            <v>Kampman</v>
          </cell>
          <cell r="E1384">
            <v>0</v>
          </cell>
          <cell r="F1384">
            <v>0</v>
          </cell>
          <cell r="G1384">
            <v>0</v>
          </cell>
          <cell r="H1384" t="str">
            <v>Mary</v>
          </cell>
          <cell r="I1384">
            <v>0</v>
          </cell>
          <cell r="J1384">
            <v>0</v>
          </cell>
          <cell r="K1384">
            <v>0</v>
          </cell>
          <cell r="L1384">
            <v>0</v>
          </cell>
          <cell r="M1384">
            <v>1</v>
          </cell>
          <cell r="N1384" t="str">
            <v>LMV-311Z</v>
          </cell>
          <cell r="O1384">
            <v>66212.97</v>
          </cell>
          <cell r="P1384">
            <v>0</v>
          </cell>
          <cell r="Q1384" t="str">
            <v>STD</v>
          </cell>
          <cell r="R1384" t="str">
            <v>PA</v>
          </cell>
          <cell r="S1384" t="str">
            <v>N</v>
          </cell>
          <cell r="T1384" t="str">
            <v>no</v>
          </cell>
          <cell r="U1384">
            <v>0</v>
          </cell>
          <cell r="V1384">
            <v>40675</v>
          </cell>
          <cell r="W1384">
            <v>0</v>
          </cell>
          <cell r="X1384">
            <v>40721</v>
          </cell>
          <cell r="Y1384">
            <v>0</v>
          </cell>
          <cell r="Z1384">
            <v>40682</v>
          </cell>
          <cell r="AA1384">
            <v>40682</v>
          </cell>
          <cell r="AB1384">
            <v>40682</v>
          </cell>
          <cell r="AC1384">
            <v>40609</v>
          </cell>
          <cell r="AD1384">
            <v>0</v>
          </cell>
          <cell r="AE1384" t="str">
            <v>-</v>
          </cell>
          <cell r="AF1384">
            <v>0</v>
          </cell>
          <cell r="AH1384">
            <v>40691</v>
          </cell>
          <cell r="AI1384" t="str">
            <v>-</v>
          </cell>
          <cell r="AJ1384">
            <v>-29054</v>
          </cell>
          <cell r="AK1384">
            <v>6.5714285714285712</v>
          </cell>
          <cell r="AL1384">
            <v>0</v>
          </cell>
          <cell r="AM1384">
            <v>0</v>
          </cell>
          <cell r="AN1384">
            <v>0</v>
          </cell>
          <cell r="AV1384">
            <v>40751</v>
          </cell>
          <cell r="AX1384">
            <v>40756</v>
          </cell>
          <cell r="AY1384">
            <v>40774</v>
          </cell>
          <cell r="AZ1384">
            <v>99</v>
          </cell>
          <cell r="BA1384">
            <v>55</v>
          </cell>
          <cell r="BB1384" t="str">
            <v>Late</v>
          </cell>
          <cell r="BC1384" t="str">
            <v/>
          </cell>
          <cell r="BJ1384">
            <v>40682</v>
          </cell>
          <cell r="BK1384">
            <v>40689</v>
          </cell>
          <cell r="BL1384">
            <v>40689</v>
          </cell>
          <cell r="BM1384">
            <v>40703</v>
          </cell>
          <cell r="BN1384">
            <v>40735</v>
          </cell>
          <cell r="BO1384">
            <v>40742</v>
          </cell>
          <cell r="BP1384" t="str">
            <v>X</v>
          </cell>
          <cell r="BQ1384" t="str">
            <v>X</v>
          </cell>
          <cell r="BR1384" t="str">
            <v>X</v>
          </cell>
          <cell r="BS1384" t="str">
            <v>X</v>
          </cell>
          <cell r="BT1384" t="str">
            <v>X</v>
          </cell>
          <cell r="BU1384" t="str">
            <v>X</v>
          </cell>
          <cell r="BV1384" t="str">
            <v>X</v>
          </cell>
          <cell r="BZ1384" t="str">
            <v>X</v>
          </cell>
          <cell r="CA1384" t="str">
            <v>X</v>
          </cell>
          <cell r="CB1384" t="str">
            <v>X</v>
          </cell>
          <cell r="CC1384">
            <v>1</v>
          </cell>
        </row>
        <row r="1385">
          <cell r="B1385" t="str">
            <v>J1963654-01</v>
          </cell>
          <cell r="C1385" t="str">
            <v>Japan Canada oil sands Ltd</v>
          </cell>
          <cell r="D1385" t="str">
            <v>Jazmines</v>
          </cell>
          <cell r="E1385">
            <v>0</v>
          </cell>
          <cell r="F1385">
            <v>0</v>
          </cell>
          <cell r="G1385">
            <v>0</v>
          </cell>
          <cell r="H1385" t="str">
            <v>mary</v>
          </cell>
          <cell r="I1385">
            <v>0</v>
          </cell>
          <cell r="J1385">
            <v>0</v>
          </cell>
          <cell r="K1385">
            <v>0</v>
          </cell>
          <cell r="L1385">
            <v>0</v>
          </cell>
          <cell r="M1385">
            <v>1</v>
          </cell>
          <cell r="N1385" t="str">
            <v>SMK</v>
          </cell>
          <cell r="O1385">
            <v>90532</v>
          </cell>
          <cell r="P1385">
            <v>0</v>
          </cell>
          <cell r="Q1385" t="str">
            <v>CPX</v>
          </cell>
          <cell r="R1385" t="str">
            <v>PA</v>
          </cell>
          <cell r="S1385" t="str">
            <v>N</v>
          </cell>
          <cell r="T1385" t="str">
            <v>no</v>
          </cell>
          <cell r="U1385">
            <v>0</v>
          </cell>
          <cell r="V1385">
            <v>40604</v>
          </cell>
          <cell r="W1385">
            <v>0</v>
          </cell>
          <cell r="X1385">
            <v>40721</v>
          </cell>
          <cell r="Y1385">
            <v>0</v>
          </cell>
          <cell r="Z1385">
            <v>40611</v>
          </cell>
          <cell r="AA1385">
            <v>40611</v>
          </cell>
          <cell r="AB1385">
            <v>40611</v>
          </cell>
          <cell r="AC1385">
            <v>40609</v>
          </cell>
          <cell r="AD1385">
            <v>0</v>
          </cell>
          <cell r="AE1385" t="str">
            <v>-</v>
          </cell>
          <cell r="AF1385">
            <v>0</v>
          </cell>
          <cell r="AH1385">
            <v>40691</v>
          </cell>
          <cell r="AI1385" t="str">
            <v>-</v>
          </cell>
          <cell r="AJ1385">
            <v>-29003</v>
          </cell>
          <cell r="AK1385">
            <v>16.714285714285715</v>
          </cell>
          <cell r="AL1385">
            <v>0</v>
          </cell>
          <cell r="AM1385">
            <v>0</v>
          </cell>
          <cell r="AN1385">
            <v>0</v>
          </cell>
          <cell r="AV1385">
            <v>40672</v>
          </cell>
          <cell r="AX1385">
            <v>40681</v>
          </cell>
          <cell r="AY1385">
            <v>40722</v>
          </cell>
          <cell r="AZ1385">
            <v>118</v>
          </cell>
          <cell r="BA1385">
            <v>49</v>
          </cell>
          <cell r="BB1385" t="str">
            <v>Late</v>
          </cell>
          <cell r="BC1385" t="str">
            <v/>
          </cell>
          <cell r="BJ1385">
            <v>40611</v>
          </cell>
          <cell r="BK1385">
            <v>40618</v>
          </cell>
          <cell r="BL1385">
            <v>40618</v>
          </cell>
          <cell r="BM1385">
            <v>40632</v>
          </cell>
          <cell r="BN1385">
            <v>40735</v>
          </cell>
          <cell r="BO1385">
            <v>40742</v>
          </cell>
          <cell r="BP1385" t="str">
            <v>X</v>
          </cell>
          <cell r="BQ1385" t="str">
            <v>X</v>
          </cell>
          <cell r="BR1385" t="str">
            <v>X</v>
          </cell>
          <cell r="BS1385" t="str">
            <v>X</v>
          </cell>
          <cell r="BT1385" t="str">
            <v>X</v>
          </cell>
          <cell r="BU1385" t="str">
            <v>X</v>
          </cell>
          <cell r="BV1385" t="str">
            <v>X</v>
          </cell>
          <cell r="BZ1385" t="str">
            <v>X</v>
          </cell>
          <cell r="CA1385" t="str">
            <v>X</v>
          </cell>
          <cell r="CB1385" t="str">
            <v>X</v>
          </cell>
          <cell r="CC1385">
            <v>1</v>
          </cell>
        </row>
        <row r="1386">
          <cell r="B1386" t="str">
            <v>A1971917-01-02</v>
          </cell>
          <cell r="C1386" t="str">
            <v>McGuffy Energy Services</v>
          </cell>
          <cell r="D1386" t="str">
            <v>Setelin</v>
          </cell>
          <cell r="E1386">
            <v>0</v>
          </cell>
          <cell r="F1386">
            <v>0</v>
          </cell>
          <cell r="G1386">
            <v>0</v>
          </cell>
          <cell r="H1386" t="str">
            <v>Nancy</v>
          </cell>
          <cell r="I1386">
            <v>0</v>
          </cell>
          <cell r="J1386">
            <v>0</v>
          </cell>
          <cell r="K1386">
            <v>0</v>
          </cell>
          <cell r="L1386">
            <v>0</v>
          </cell>
          <cell r="M1386">
            <v>2</v>
          </cell>
          <cell r="N1386" t="str">
            <v>LMV-801</v>
          </cell>
          <cell r="O1386">
            <v>81000</v>
          </cell>
          <cell r="P1386">
            <v>0</v>
          </cell>
          <cell r="Q1386" t="str">
            <v>STD</v>
          </cell>
          <cell r="R1386" t="str">
            <v>PA</v>
          </cell>
          <cell r="S1386" t="str">
            <v>Y</v>
          </cell>
          <cell r="T1386" t="str">
            <v>no</v>
          </cell>
          <cell r="U1386">
            <v>0</v>
          </cell>
          <cell r="V1386">
            <v>40625</v>
          </cell>
          <cell r="W1386">
            <v>0</v>
          </cell>
          <cell r="X1386">
            <v>40722</v>
          </cell>
          <cell r="Y1386">
            <v>0</v>
          </cell>
          <cell r="Z1386">
            <v>40632</v>
          </cell>
          <cell r="AA1386">
            <v>40632</v>
          </cell>
          <cell r="AB1386">
            <v>40632</v>
          </cell>
          <cell r="AC1386">
            <v>40610</v>
          </cell>
          <cell r="AD1386">
            <v>0</v>
          </cell>
          <cell r="AE1386" t="str">
            <v>-</v>
          </cell>
          <cell r="AF1386">
            <v>0</v>
          </cell>
          <cell r="AH1386">
            <v>40692</v>
          </cell>
          <cell r="AI1386" t="str">
            <v>-</v>
          </cell>
          <cell r="AJ1386">
            <v>-29018</v>
          </cell>
          <cell r="AK1386">
            <v>13.857142857142858</v>
          </cell>
          <cell r="AL1386">
            <v>0</v>
          </cell>
          <cell r="AM1386">
            <v>0</v>
          </cell>
          <cell r="AN1386">
            <v>0</v>
          </cell>
          <cell r="AV1386">
            <v>40665</v>
          </cell>
          <cell r="AX1386">
            <v>40679</v>
          </cell>
          <cell r="AY1386">
            <v>40722</v>
          </cell>
          <cell r="AZ1386">
            <v>97</v>
          </cell>
          <cell r="BA1386">
            <v>29</v>
          </cell>
          <cell r="BB1386" t="str">
            <v>Late</v>
          </cell>
          <cell r="BC1386" t="str">
            <v/>
          </cell>
          <cell r="BJ1386">
            <v>40632</v>
          </cell>
          <cell r="BK1386">
            <v>40639</v>
          </cell>
          <cell r="BL1386">
            <v>40639</v>
          </cell>
          <cell r="BM1386">
            <v>40653</v>
          </cell>
          <cell r="BN1386">
            <v>40736</v>
          </cell>
          <cell r="BO1386">
            <v>40743</v>
          </cell>
          <cell r="BP1386" t="str">
            <v>X</v>
          </cell>
          <cell r="BQ1386" t="str">
            <v>X</v>
          </cell>
          <cell r="BR1386" t="str">
            <v>X</v>
          </cell>
          <cell r="BS1386" t="str">
            <v>X</v>
          </cell>
          <cell r="BT1386" t="str">
            <v>X</v>
          </cell>
          <cell r="BU1386" t="str">
            <v>X</v>
          </cell>
          <cell r="BV1386" t="str">
            <v>X</v>
          </cell>
          <cell r="BZ1386" t="str">
            <v>X</v>
          </cell>
          <cell r="CA1386" t="str">
            <v>X</v>
          </cell>
          <cell r="CB1386" t="str">
            <v>X</v>
          </cell>
          <cell r="CC1386">
            <v>1</v>
          </cell>
        </row>
        <row r="1387">
          <cell r="B1387" t="str">
            <v>A1967171-01-02</v>
          </cell>
          <cell r="C1387" t="str">
            <v>SAJ/Takkiso</v>
          </cell>
          <cell r="D1387" t="str">
            <v>Chapman</v>
          </cell>
          <cell r="E1387">
            <v>0</v>
          </cell>
          <cell r="F1387">
            <v>0</v>
          </cell>
          <cell r="G1387">
            <v>0</v>
          </cell>
          <cell r="H1387" t="str">
            <v xml:space="preserve">Madeleine </v>
          </cell>
          <cell r="I1387">
            <v>0</v>
          </cell>
          <cell r="J1387">
            <v>0</v>
          </cell>
          <cell r="K1387">
            <v>0</v>
          </cell>
          <cell r="L1387">
            <v>0</v>
          </cell>
          <cell r="M1387">
            <v>2</v>
          </cell>
          <cell r="N1387" t="str">
            <v>LMV-311</v>
          </cell>
          <cell r="O1387">
            <v>140988</v>
          </cell>
          <cell r="P1387">
            <v>0</v>
          </cell>
          <cell r="Q1387" t="str">
            <v>STD</v>
          </cell>
          <cell r="R1387" t="str">
            <v>PE</v>
          </cell>
          <cell r="S1387" t="str">
            <v>Y</v>
          </cell>
          <cell r="T1387" t="str">
            <v>no</v>
          </cell>
          <cell r="U1387">
            <v>0</v>
          </cell>
          <cell r="V1387">
            <v>40612</v>
          </cell>
          <cell r="W1387">
            <v>0</v>
          </cell>
          <cell r="X1387">
            <v>40722</v>
          </cell>
          <cell r="Y1387">
            <v>0</v>
          </cell>
          <cell r="Z1387">
            <v>40619</v>
          </cell>
          <cell r="AA1387">
            <v>40619</v>
          </cell>
          <cell r="AB1387">
            <v>40619</v>
          </cell>
          <cell r="AC1387">
            <v>40596</v>
          </cell>
          <cell r="AD1387">
            <v>0</v>
          </cell>
          <cell r="AE1387" t="str">
            <v>-</v>
          </cell>
          <cell r="AF1387">
            <v>0</v>
          </cell>
          <cell r="AH1387">
            <v>40692</v>
          </cell>
          <cell r="AI1387" t="str">
            <v>-</v>
          </cell>
          <cell r="AJ1387">
            <v>-29009</v>
          </cell>
          <cell r="AK1387">
            <v>15.714285714285714</v>
          </cell>
          <cell r="AL1387">
            <v>0</v>
          </cell>
          <cell r="AM1387">
            <v>0</v>
          </cell>
          <cell r="AN1387">
            <v>0</v>
          </cell>
          <cell r="AV1387">
            <v>40648</v>
          </cell>
          <cell r="AX1387">
            <v>40667</v>
          </cell>
          <cell r="AY1387">
            <v>40722</v>
          </cell>
          <cell r="AZ1387">
            <v>110</v>
          </cell>
          <cell r="BA1387">
            <v>27</v>
          </cell>
          <cell r="BB1387" t="str">
            <v>Late</v>
          </cell>
          <cell r="BC1387" t="str">
            <v/>
          </cell>
          <cell r="BJ1387">
            <v>40619</v>
          </cell>
          <cell r="BK1387">
            <v>40626</v>
          </cell>
          <cell r="BL1387">
            <v>40635</v>
          </cell>
          <cell r="BM1387">
            <v>40640</v>
          </cell>
          <cell r="BN1387">
            <v>40736</v>
          </cell>
          <cell r="BO1387">
            <v>40743</v>
          </cell>
          <cell r="BP1387" t="str">
            <v>X</v>
          </cell>
          <cell r="BQ1387" t="str">
            <v>X</v>
          </cell>
          <cell r="BR1387" t="str">
            <v>X</v>
          </cell>
          <cell r="BS1387" t="str">
            <v>X</v>
          </cell>
          <cell r="BT1387" t="str">
            <v>X</v>
          </cell>
          <cell r="BU1387" t="str">
            <v>X</v>
          </cell>
          <cell r="BV1387" t="str">
            <v>X</v>
          </cell>
          <cell r="BZ1387" t="str">
            <v>X</v>
          </cell>
          <cell r="CA1387" t="str">
            <v>X</v>
          </cell>
          <cell r="CB1387" t="str">
            <v>X</v>
          </cell>
          <cell r="CC1387">
            <v>1</v>
          </cell>
        </row>
        <row r="1388">
          <cell r="B1388" t="str">
            <v>A1961632-01</v>
          </cell>
          <cell r="C1388" t="str">
            <v>Engineering Tech Incorp</v>
          </cell>
          <cell r="D1388" t="str">
            <v>Setelin</v>
          </cell>
          <cell r="E1388">
            <v>0</v>
          </cell>
          <cell r="F1388">
            <v>0</v>
          </cell>
          <cell r="G1388">
            <v>0</v>
          </cell>
          <cell r="H1388" t="str">
            <v>Nancy</v>
          </cell>
          <cell r="I1388" t="str">
            <v>PO51382</v>
          </cell>
          <cell r="J1388">
            <v>0</v>
          </cell>
          <cell r="K1388">
            <v>0</v>
          </cell>
          <cell r="L1388">
            <v>0</v>
          </cell>
          <cell r="M1388">
            <v>1</v>
          </cell>
          <cell r="N1388" t="str">
            <v>LMV-806</v>
          </cell>
          <cell r="O1388">
            <v>16656</v>
          </cell>
          <cell r="P1388">
            <v>0</v>
          </cell>
          <cell r="Q1388" t="str">
            <v>STD</v>
          </cell>
          <cell r="R1388" t="str">
            <v>PA</v>
          </cell>
          <cell r="S1388" t="str">
            <v>Y</v>
          </cell>
          <cell r="T1388" t="str">
            <v>no</v>
          </cell>
          <cell r="U1388">
            <v>0</v>
          </cell>
          <cell r="V1388">
            <v>40599</v>
          </cell>
          <cell r="W1388">
            <v>0</v>
          </cell>
          <cell r="X1388">
            <v>40722</v>
          </cell>
          <cell r="Y1388">
            <v>0</v>
          </cell>
          <cell r="Z1388">
            <v>40606</v>
          </cell>
          <cell r="AA1388">
            <v>40606</v>
          </cell>
          <cell r="AB1388">
            <v>40606</v>
          </cell>
          <cell r="AC1388">
            <v>40610</v>
          </cell>
          <cell r="AD1388">
            <v>0</v>
          </cell>
          <cell r="AE1388" t="str">
            <v>-</v>
          </cell>
          <cell r="AF1388">
            <v>0</v>
          </cell>
          <cell r="AH1388">
            <v>40692</v>
          </cell>
          <cell r="AI1388" t="str">
            <v>-</v>
          </cell>
          <cell r="AJ1388">
            <v>-29000</v>
          </cell>
          <cell r="AK1388">
            <v>17.571428571428573</v>
          </cell>
          <cell r="AL1388">
            <v>0</v>
          </cell>
          <cell r="AM1388">
            <v>0</v>
          </cell>
          <cell r="AN1388">
            <v>0</v>
          </cell>
          <cell r="AV1388">
            <v>40665</v>
          </cell>
          <cell r="AX1388">
            <v>40672</v>
          </cell>
          <cell r="AY1388">
            <v>40722</v>
          </cell>
          <cell r="AZ1388">
            <v>123</v>
          </cell>
          <cell r="BA1388">
            <v>47</v>
          </cell>
          <cell r="BB1388" t="str">
            <v>Late</v>
          </cell>
          <cell r="BC1388" t="str">
            <v/>
          </cell>
          <cell r="BJ1388">
            <v>40606</v>
          </cell>
          <cell r="BK1388">
            <v>40613</v>
          </cell>
          <cell r="BL1388">
            <v>40613</v>
          </cell>
          <cell r="BM1388">
            <v>40627</v>
          </cell>
          <cell r="BN1388">
            <v>40736</v>
          </cell>
          <cell r="BO1388">
            <v>40743</v>
          </cell>
          <cell r="BP1388" t="str">
            <v>X</v>
          </cell>
          <cell r="BQ1388" t="str">
            <v>X</v>
          </cell>
          <cell r="BR1388" t="str">
            <v>X</v>
          </cell>
          <cell r="BS1388" t="str">
            <v>X</v>
          </cell>
          <cell r="BT1388" t="str">
            <v>X</v>
          </cell>
          <cell r="BU1388" t="str">
            <v>X</v>
          </cell>
          <cell r="BV1388" t="str">
            <v>X</v>
          </cell>
          <cell r="BZ1388" t="str">
            <v>X</v>
          </cell>
          <cell r="CA1388" t="str">
            <v>X</v>
          </cell>
          <cell r="CB1388" t="str">
            <v>X</v>
          </cell>
          <cell r="CC1388">
            <v>1</v>
          </cell>
        </row>
        <row r="1389">
          <cell r="B1389" t="str">
            <v>A1952028-01</v>
          </cell>
          <cell r="C1389" t="str">
            <v>Burns &amp; McDonnell</v>
          </cell>
          <cell r="D1389" t="str">
            <v>Jazmines</v>
          </cell>
          <cell r="E1389">
            <v>0</v>
          </cell>
          <cell r="F1389">
            <v>0</v>
          </cell>
          <cell r="G1389">
            <v>0</v>
          </cell>
          <cell r="H1389" t="str">
            <v>Mary</v>
          </cell>
          <cell r="I1389">
            <v>0</v>
          </cell>
          <cell r="J1389">
            <v>0</v>
          </cell>
          <cell r="K1389">
            <v>0</v>
          </cell>
          <cell r="L1389">
            <v>0</v>
          </cell>
          <cell r="M1389">
            <v>1</v>
          </cell>
          <cell r="N1389" t="str">
            <v>LMV-341</v>
          </cell>
          <cell r="O1389">
            <v>230474</v>
          </cell>
          <cell r="P1389">
            <v>0</v>
          </cell>
          <cell r="Q1389" t="str">
            <v>CPX</v>
          </cell>
          <cell r="R1389" t="str">
            <v>PE</v>
          </cell>
          <cell r="S1389" t="str">
            <v>Y</v>
          </cell>
          <cell r="T1389" t="str">
            <v>no</v>
          </cell>
          <cell r="U1389">
            <v>0</v>
          </cell>
          <cell r="V1389">
            <v>40576</v>
          </cell>
          <cell r="W1389">
            <v>0</v>
          </cell>
          <cell r="X1389">
            <v>40722</v>
          </cell>
          <cell r="Y1389">
            <v>0</v>
          </cell>
          <cell r="Z1389">
            <v>40583</v>
          </cell>
          <cell r="AA1389">
            <v>40583</v>
          </cell>
          <cell r="AB1389">
            <v>40583</v>
          </cell>
          <cell r="AC1389">
            <v>40596</v>
          </cell>
          <cell r="AD1389">
            <v>0</v>
          </cell>
          <cell r="AE1389" t="str">
            <v>-</v>
          </cell>
          <cell r="AF1389">
            <v>0</v>
          </cell>
          <cell r="AH1389">
            <v>40692</v>
          </cell>
          <cell r="AI1389" t="str">
            <v>-</v>
          </cell>
          <cell r="AJ1389">
            <v>-28983</v>
          </cell>
          <cell r="AK1389">
            <v>20.857142857142858</v>
          </cell>
          <cell r="AL1389">
            <v>0</v>
          </cell>
          <cell r="AM1389">
            <v>0</v>
          </cell>
          <cell r="AN1389">
            <v>0</v>
          </cell>
          <cell r="AV1389">
            <v>40648</v>
          </cell>
          <cell r="AX1389">
            <v>40667</v>
          </cell>
          <cell r="AY1389">
            <v>40722</v>
          </cell>
          <cell r="AZ1389">
            <v>146</v>
          </cell>
          <cell r="BA1389">
            <v>53</v>
          </cell>
          <cell r="BB1389" t="str">
            <v>Late</v>
          </cell>
          <cell r="BC1389" t="str">
            <v/>
          </cell>
          <cell r="BJ1389">
            <v>40583</v>
          </cell>
          <cell r="BK1389">
            <v>40590</v>
          </cell>
          <cell r="BL1389">
            <v>40599</v>
          </cell>
          <cell r="BM1389">
            <v>40604</v>
          </cell>
          <cell r="BN1389">
            <v>40736</v>
          </cell>
          <cell r="BO1389">
            <v>40743</v>
          </cell>
          <cell r="BP1389" t="str">
            <v>X</v>
          </cell>
          <cell r="BQ1389" t="str">
            <v>X</v>
          </cell>
          <cell r="BR1389" t="str">
            <v>X</v>
          </cell>
          <cell r="BS1389" t="str">
            <v>X</v>
          </cell>
          <cell r="BT1389" t="str">
            <v>X</v>
          </cell>
          <cell r="BU1389" t="str">
            <v>X</v>
          </cell>
          <cell r="BV1389" t="str">
            <v>X</v>
          </cell>
          <cell r="BZ1389" t="str">
            <v>X</v>
          </cell>
          <cell r="CA1389" t="str">
            <v>X</v>
          </cell>
          <cell r="CB1389" t="str">
            <v>X</v>
          </cell>
          <cell r="CC1389">
            <v>1</v>
          </cell>
        </row>
        <row r="1390">
          <cell r="B1390" t="str">
            <v>A1952028-03</v>
          </cell>
          <cell r="C1390" t="str">
            <v>Burns &amp; McDonnell</v>
          </cell>
          <cell r="D1390" t="str">
            <v>Jazmines</v>
          </cell>
          <cell r="E1390">
            <v>0</v>
          </cell>
          <cell r="F1390">
            <v>0</v>
          </cell>
          <cell r="G1390">
            <v>0</v>
          </cell>
          <cell r="H1390" t="str">
            <v>Mary</v>
          </cell>
          <cell r="I1390">
            <v>0</v>
          </cell>
          <cell r="J1390">
            <v>0</v>
          </cell>
          <cell r="K1390">
            <v>0</v>
          </cell>
          <cell r="L1390">
            <v>0</v>
          </cell>
          <cell r="M1390">
            <v>1</v>
          </cell>
          <cell r="N1390" t="str">
            <v>LMV-311</v>
          </cell>
          <cell r="O1390">
            <v>155319</v>
          </cell>
          <cell r="P1390">
            <v>0</v>
          </cell>
          <cell r="Q1390" t="str">
            <v>CPX</v>
          </cell>
          <cell r="R1390" t="str">
            <v>PD</v>
          </cell>
          <cell r="S1390" t="str">
            <v>Y</v>
          </cell>
          <cell r="T1390" t="str">
            <v>no</v>
          </cell>
          <cell r="U1390">
            <v>0</v>
          </cell>
          <cell r="V1390">
            <v>40576</v>
          </cell>
          <cell r="W1390">
            <v>0</v>
          </cell>
          <cell r="X1390">
            <v>40722</v>
          </cell>
          <cell r="Y1390">
            <v>0</v>
          </cell>
          <cell r="Z1390">
            <v>40583</v>
          </cell>
          <cell r="AA1390">
            <v>40583</v>
          </cell>
          <cell r="AB1390">
            <v>40583</v>
          </cell>
          <cell r="AC1390">
            <v>40610</v>
          </cell>
          <cell r="AD1390">
            <v>0</v>
          </cell>
          <cell r="AE1390" t="str">
            <v>-</v>
          </cell>
          <cell r="AF1390">
            <v>0</v>
          </cell>
          <cell r="AH1390">
            <v>40692</v>
          </cell>
          <cell r="AI1390" t="str">
            <v>-</v>
          </cell>
          <cell r="AJ1390">
            <v>-28983</v>
          </cell>
          <cell r="AK1390">
            <v>20.857142857142858</v>
          </cell>
          <cell r="AL1390">
            <v>0</v>
          </cell>
          <cell r="AM1390">
            <v>0</v>
          </cell>
          <cell r="AN1390">
            <v>0</v>
          </cell>
          <cell r="AV1390">
            <v>40665</v>
          </cell>
          <cell r="AX1390">
            <v>40672</v>
          </cell>
          <cell r="AY1390">
            <v>40722</v>
          </cell>
          <cell r="AZ1390">
            <v>146</v>
          </cell>
          <cell r="BA1390">
            <v>64</v>
          </cell>
          <cell r="BB1390" t="str">
            <v>Late</v>
          </cell>
          <cell r="BC1390" t="str">
            <v/>
          </cell>
          <cell r="BJ1390">
            <v>40583</v>
          </cell>
          <cell r="BK1390">
            <v>40590</v>
          </cell>
          <cell r="BL1390">
            <v>40595</v>
          </cell>
          <cell r="BM1390">
            <v>40604</v>
          </cell>
          <cell r="BN1390">
            <v>40736</v>
          </cell>
          <cell r="BO1390">
            <v>40743</v>
          </cell>
          <cell r="BP1390" t="str">
            <v>X</v>
          </cell>
          <cell r="BQ1390" t="str">
            <v>X</v>
          </cell>
          <cell r="BR1390" t="str">
            <v>X</v>
          </cell>
          <cell r="BS1390" t="str">
            <v>X</v>
          </cell>
          <cell r="BT1390" t="str">
            <v>X</v>
          </cell>
          <cell r="BU1390" t="str">
            <v>X</v>
          </cell>
          <cell r="BV1390" t="str">
            <v>X</v>
          </cell>
          <cell r="BZ1390" t="str">
            <v>X</v>
          </cell>
          <cell r="CA1390" t="str">
            <v>X</v>
          </cell>
          <cell r="CB1390" t="str">
            <v>X</v>
          </cell>
          <cell r="CC1390">
            <v>1</v>
          </cell>
        </row>
        <row r="1391">
          <cell r="B1391" t="str">
            <v>A1952028-05</v>
          </cell>
          <cell r="C1391" t="str">
            <v>Burns &amp; McDonnell</v>
          </cell>
          <cell r="D1391" t="str">
            <v>Jazmines</v>
          </cell>
          <cell r="E1391">
            <v>0</v>
          </cell>
          <cell r="F1391">
            <v>0</v>
          </cell>
          <cell r="G1391">
            <v>0</v>
          </cell>
          <cell r="H1391" t="str">
            <v>Mary</v>
          </cell>
          <cell r="I1391">
            <v>0</v>
          </cell>
          <cell r="J1391">
            <v>0</v>
          </cell>
          <cell r="K1391">
            <v>0</v>
          </cell>
          <cell r="L1391">
            <v>0</v>
          </cell>
          <cell r="M1391">
            <v>1</v>
          </cell>
          <cell r="N1391" t="str">
            <v>LMV-801</v>
          </cell>
          <cell r="O1391">
            <v>59256</v>
          </cell>
          <cell r="P1391">
            <v>0</v>
          </cell>
          <cell r="Q1391" t="str">
            <v>CPX</v>
          </cell>
          <cell r="R1391" t="str">
            <v>PC</v>
          </cell>
          <cell r="S1391" t="str">
            <v>Y</v>
          </cell>
          <cell r="T1391" t="str">
            <v>no</v>
          </cell>
          <cell r="U1391">
            <v>0</v>
          </cell>
          <cell r="V1391">
            <v>40576</v>
          </cell>
          <cell r="W1391">
            <v>0</v>
          </cell>
          <cell r="X1391">
            <v>40722</v>
          </cell>
          <cell r="Y1391">
            <v>0</v>
          </cell>
          <cell r="Z1391">
            <v>40583</v>
          </cell>
          <cell r="AA1391">
            <v>40583</v>
          </cell>
          <cell r="AB1391">
            <v>40583</v>
          </cell>
          <cell r="AC1391">
            <v>40610</v>
          </cell>
          <cell r="AD1391">
            <v>0</v>
          </cell>
          <cell r="AE1391" t="str">
            <v>-</v>
          </cell>
          <cell r="AF1391">
            <v>0</v>
          </cell>
          <cell r="AH1391">
            <v>40692</v>
          </cell>
          <cell r="AI1391" t="str">
            <v>-</v>
          </cell>
          <cell r="AJ1391">
            <v>-28983</v>
          </cell>
          <cell r="AK1391">
            <v>20.857142857142858</v>
          </cell>
          <cell r="AL1391">
            <v>0</v>
          </cell>
          <cell r="AM1391">
            <v>0</v>
          </cell>
          <cell r="AN1391">
            <v>0</v>
          </cell>
          <cell r="AV1391">
            <v>40665</v>
          </cell>
          <cell r="AX1391">
            <v>40679</v>
          </cell>
          <cell r="AY1391">
            <v>40722</v>
          </cell>
          <cell r="AZ1391">
            <v>146</v>
          </cell>
          <cell r="BA1391">
            <v>64</v>
          </cell>
          <cell r="BB1391" t="str">
            <v>Late</v>
          </cell>
          <cell r="BC1391" t="str">
            <v/>
          </cell>
          <cell r="BJ1391">
            <v>40583</v>
          </cell>
          <cell r="BK1391">
            <v>40590</v>
          </cell>
          <cell r="BL1391">
            <v>40599</v>
          </cell>
          <cell r="BM1391">
            <v>40604</v>
          </cell>
          <cell r="BN1391">
            <v>40736</v>
          </cell>
          <cell r="BO1391">
            <v>40743</v>
          </cell>
          <cell r="BP1391" t="str">
            <v>X</v>
          </cell>
          <cell r="BQ1391" t="str">
            <v>X</v>
          </cell>
          <cell r="BR1391" t="str">
            <v>X</v>
          </cell>
          <cell r="BS1391" t="str">
            <v>X</v>
          </cell>
          <cell r="BT1391" t="str">
            <v>X</v>
          </cell>
          <cell r="BU1391" t="str">
            <v>X</v>
          </cell>
          <cell r="BV1391" t="str">
            <v>X</v>
          </cell>
          <cell r="BZ1391" t="str">
            <v>X</v>
          </cell>
          <cell r="CA1391" t="str">
            <v>X</v>
          </cell>
          <cell r="CB1391" t="str">
            <v>X</v>
          </cell>
          <cell r="CC1391">
            <v>1</v>
          </cell>
        </row>
        <row r="1392">
          <cell r="B1392" t="str">
            <v>A1936805-01-02</v>
          </cell>
          <cell r="C1392" t="str">
            <v>Refineria de Cartegena S.A.</v>
          </cell>
          <cell r="D1392" t="str">
            <v>Rea</v>
          </cell>
          <cell r="E1392">
            <v>0</v>
          </cell>
          <cell r="F1392">
            <v>0</v>
          </cell>
          <cell r="G1392">
            <v>0</v>
          </cell>
          <cell r="H1392" t="str">
            <v>Christina</v>
          </cell>
          <cell r="I1392">
            <v>0</v>
          </cell>
          <cell r="J1392">
            <v>0</v>
          </cell>
          <cell r="K1392">
            <v>0</v>
          </cell>
          <cell r="L1392">
            <v>0</v>
          </cell>
          <cell r="M1392">
            <v>2</v>
          </cell>
          <cell r="N1392" t="str">
            <v>LMV-311</v>
          </cell>
          <cell r="O1392">
            <v>374754</v>
          </cell>
          <cell r="P1392">
            <v>0</v>
          </cell>
          <cell r="Q1392" t="str">
            <v>MCPX</v>
          </cell>
          <cell r="R1392" t="str">
            <v>PE</v>
          </cell>
          <cell r="S1392" t="str">
            <v>Y</v>
          </cell>
          <cell r="T1392" t="str">
            <v>no</v>
          </cell>
          <cell r="U1392">
            <v>0</v>
          </cell>
          <cell r="V1392">
            <v>40568</v>
          </cell>
          <cell r="W1392">
            <v>0</v>
          </cell>
          <cell r="X1392">
            <v>40722</v>
          </cell>
          <cell r="Y1392">
            <v>0</v>
          </cell>
          <cell r="Z1392">
            <v>40575</v>
          </cell>
          <cell r="AA1392">
            <v>40575</v>
          </cell>
          <cell r="AB1392">
            <v>40575</v>
          </cell>
          <cell r="AC1392">
            <v>40596</v>
          </cell>
          <cell r="AD1392">
            <v>40645</v>
          </cell>
          <cell r="AE1392" t="str">
            <v>-</v>
          </cell>
          <cell r="AF1392">
            <v>0</v>
          </cell>
          <cell r="AH1392">
            <v>40692</v>
          </cell>
          <cell r="AI1392" t="str">
            <v>-</v>
          </cell>
          <cell r="AJ1392">
            <v>-28977</v>
          </cell>
          <cell r="AK1392">
            <v>22</v>
          </cell>
          <cell r="AL1392">
            <v>0</v>
          </cell>
          <cell r="AM1392">
            <v>0</v>
          </cell>
          <cell r="AN1392">
            <v>0</v>
          </cell>
          <cell r="AQ1392">
            <v>40647</v>
          </cell>
          <cell r="AV1392">
            <v>40697</v>
          </cell>
          <cell r="AX1392">
            <v>40702</v>
          </cell>
          <cell r="AY1392">
            <v>40750</v>
          </cell>
          <cell r="AZ1392">
            <v>182</v>
          </cell>
          <cell r="BA1392">
            <v>94</v>
          </cell>
          <cell r="BB1392" t="str">
            <v>Late</v>
          </cell>
          <cell r="BC1392" t="str">
            <v>Late</v>
          </cell>
          <cell r="BJ1392">
            <v>40575</v>
          </cell>
          <cell r="BK1392">
            <v>40582</v>
          </cell>
          <cell r="BL1392">
            <v>40591</v>
          </cell>
          <cell r="BM1392">
            <v>40596</v>
          </cell>
          <cell r="BN1392">
            <v>40736</v>
          </cell>
          <cell r="BO1392">
            <v>40743</v>
          </cell>
          <cell r="BP1392" t="str">
            <v>X</v>
          </cell>
          <cell r="BQ1392" t="str">
            <v>X</v>
          </cell>
          <cell r="BR1392" t="str">
            <v>X</v>
          </cell>
          <cell r="BS1392" t="str">
            <v>X</v>
          </cell>
          <cell r="BT1392" t="str">
            <v>X</v>
          </cell>
          <cell r="BU1392" t="str">
            <v>X</v>
          </cell>
          <cell r="BV1392" t="str">
            <v>X</v>
          </cell>
          <cell r="BZ1392" t="str">
            <v>X</v>
          </cell>
          <cell r="CA1392" t="str">
            <v>X</v>
          </cell>
          <cell r="CB1392" t="str">
            <v>X</v>
          </cell>
          <cell r="CC1392">
            <v>1</v>
          </cell>
        </row>
        <row r="1393">
          <cell r="B1393" t="str">
            <v>A1952659-01</v>
          </cell>
          <cell r="C1393" t="str">
            <v>MARKWEST ENERGY</v>
          </cell>
          <cell r="D1393" t="str">
            <v>Kampman</v>
          </cell>
          <cell r="E1393">
            <v>0</v>
          </cell>
          <cell r="F1393">
            <v>0</v>
          </cell>
          <cell r="G1393">
            <v>0</v>
          </cell>
          <cell r="H1393" t="str">
            <v>Mary</v>
          </cell>
          <cell r="I1393">
            <v>0</v>
          </cell>
          <cell r="J1393">
            <v>0</v>
          </cell>
          <cell r="K1393">
            <v>0</v>
          </cell>
          <cell r="L1393">
            <v>0</v>
          </cell>
          <cell r="M1393">
            <v>1</v>
          </cell>
          <cell r="N1393" t="str">
            <v>LMV-311</v>
          </cell>
          <cell r="O1393">
            <v>83408</v>
          </cell>
          <cell r="P1393">
            <v>0</v>
          </cell>
          <cell r="Q1393" t="str">
            <v>STD</v>
          </cell>
          <cell r="R1393" t="str">
            <v>PA</v>
          </cell>
          <cell r="S1393" t="str">
            <v>N</v>
          </cell>
          <cell r="T1393" t="str">
            <v>no</v>
          </cell>
          <cell r="U1393">
            <v>0</v>
          </cell>
          <cell r="V1393">
            <v>40577</v>
          </cell>
          <cell r="W1393">
            <v>0</v>
          </cell>
          <cell r="X1393">
            <v>40724</v>
          </cell>
          <cell r="Y1393">
            <v>0</v>
          </cell>
          <cell r="Z1393">
            <v>40584</v>
          </cell>
          <cell r="AA1393">
            <v>40584</v>
          </cell>
          <cell r="AB1393">
            <v>40584</v>
          </cell>
          <cell r="AC1393">
            <v>40612</v>
          </cell>
          <cell r="AD1393">
            <v>40661</v>
          </cell>
          <cell r="AE1393" t="str">
            <v>-</v>
          </cell>
          <cell r="AF1393">
            <v>0</v>
          </cell>
          <cell r="AH1393">
            <v>40694</v>
          </cell>
          <cell r="AI1393" t="str">
            <v>-</v>
          </cell>
          <cell r="AJ1393">
            <v>-28984</v>
          </cell>
          <cell r="AK1393">
            <v>21</v>
          </cell>
          <cell r="AL1393">
            <v>0</v>
          </cell>
          <cell r="AM1393">
            <v>0</v>
          </cell>
          <cell r="AN1393">
            <v>0</v>
          </cell>
          <cell r="AQ1393">
            <v>40679</v>
          </cell>
          <cell r="AV1393">
            <v>40686</v>
          </cell>
          <cell r="AX1393">
            <v>40688</v>
          </cell>
          <cell r="AY1393">
            <v>40724</v>
          </cell>
          <cell r="AZ1393">
            <v>147</v>
          </cell>
          <cell r="BA1393">
            <v>78</v>
          </cell>
          <cell r="BB1393" t="str">
            <v>Late</v>
          </cell>
          <cell r="BC1393" t="str">
            <v>Late</v>
          </cell>
          <cell r="BJ1393">
            <v>40584</v>
          </cell>
          <cell r="BK1393">
            <v>40591</v>
          </cell>
          <cell r="BL1393">
            <v>40591</v>
          </cell>
          <cell r="BM1393">
            <v>40605</v>
          </cell>
          <cell r="BN1393">
            <v>40738</v>
          </cell>
          <cell r="BO1393">
            <v>40745</v>
          </cell>
          <cell r="BP1393" t="str">
            <v>X</v>
          </cell>
          <cell r="BQ1393" t="str">
            <v>X</v>
          </cell>
          <cell r="BR1393" t="str">
            <v>X</v>
          </cell>
          <cell r="BS1393" t="str">
            <v>X</v>
          </cell>
          <cell r="BT1393" t="str">
            <v>X</v>
          </cell>
          <cell r="BU1393" t="str">
            <v>X</v>
          </cell>
          <cell r="BV1393" t="str">
            <v>X</v>
          </cell>
          <cell r="BZ1393" t="str">
            <v>X</v>
          </cell>
          <cell r="CA1393" t="str">
            <v>X</v>
          </cell>
          <cell r="CB1393" t="str">
            <v>X</v>
          </cell>
          <cell r="CC1393">
            <v>1</v>
          </cell>
        </row>
        <row r="1394">
          <cell r="B1394" t="str">
            <v>A1990236-01</v>
          </cell>
          <cell r="C1394" t="str">
            <v xml:space="preserve">CONOCO PHILLIPS </v>
          </cell>
          <cell r="D1394" t="str">
            <v>Boening</v>
          </cell>
          <cell r="E1394">
            <v>0</v>
          </cell>
          <cell r="F1394">
            <v>0</v>
          </cell>
          <cell r="G1394">
            <v>0</v>
          </cell>
          <cell r="H1394" t="str">
            <v xml:space="preserve">Madeleine </v>
          </cell>
          <cell r="I1394">
            <v>0</v>
          </cell>
          <cell r="J1394">
            <v>0</v>
          </cell>
          <cell r="K1394">
            <v>0</v>
          </cell>
          <cell r="L1394">
            <v>0</v>
          </cell>
          <cell r="M1394">
            <v>1</v>
          </cell>
          <cell r="N1394" t="str">
            <v>LMV801</v>
          </cell>
          <cell r="O1394">
            <v>14914</v>
          </cell>
          <cell r="P1394">
            <v>0</v>
          </cell>
          <cell r="Q1394" t="str">
            <v>STD</v>
          </cell>
          <cell r="R1394" t="str">
            <v>PA</v>
          </cell>
          <cell r="S1394" t="str">
            <v>N</v>
          </cell>
          <cell r="T1394" t="str">
            <v>no</v>
          </cell>
          <cell r="U1394">
            <v>0</v>
          </cell>
          <cell r="V1394">
            <v>40669</v>
          </cell>
          <cell r="W1394">
            <v>0</v>
          </cell>
          <cell r="X1394">
            <v>40732</v>
          </cell>
          <cell r="Y1394">
            <v>0</v>
          </cell>
          <cell r="Z1394">
            <v>40676</v>
          </cell>
          <cell r="AA1394">
            <v>40676</v>
          </cell>
          <cell r="AB1394">
            <v>40676</v>
          </cell>
          <cell r="AC1394">
            <v>40620</v>
          </cell>
          <cell r="AD1394">
            <v>0</v>
          </cell>
          <cell r="AE1394" t="str">
            <v>-</v>
          </cell>
          <cell r="AF1394">
            <v>0</v>
          </cell>
          <cell r="AH1394">
            <v>40702</v>
          </cell>
          <cell r="AI1394" t="str">
            <v>-</v>
          </cell>
          <cell r="AJ1394">
            <v>-29050</v>
          </cell>
          <cell r="AK1394">
            <v>9</v>
          </cell>
          <cell r="AL1394">
            <v>0</v>
          </cell>
          <cell r="AM1394">
            <v>0</v>
          </cell>
          <cell r="AN1394">
            <v>0</v>
          </cell>
          <cell r="AV1394">
            <v>40626</v>
          </cell>
          <cell r="AX1394">
            <v>40631</v>
          </cell>
          <cell r="AY1394">
            <v>40717</v>
          </cell>
          <cell r="AZ1394">
            <v>48</v>
          </cell>
          <cell r="BA1394">
            <v>-32</v>
          </cell>
          <cell r="BB1394" t="str">
            <v>Late</v>
          </cell>
          <cell r="BC1394" t="str">
            <v/>
          </cell>
          <cell r="BJ1394">
            <v>40676</v>
          </cell>
          <cell r="BK1394">
            <v>40683</v>
          </cell>
          <cell r="BL1394">
            <v>40683</v>
          </cell>
          <cell r="BM1394">
            <v>40697</v>
          </cell>
          <cell r="BN1394">
            <v>40746</v>
          </cell>
          <cell r="BO1394">
            <v>40753</v>
          </cell>
          <cell r="BP1394" t="str">
            <v>X</v>
          </cell>
          <cell r="BQ1394" t="str">
            <v>X</v>
          </cell>
          <cell r="BR1394" t="str">
            <v>X</v>
          </cell>
          <cell r="BS1394" t="str">
            <v>X</v>
          </cell>
          <cell r="BT1394" t="str">
            <v>X</v>
          </cell>
          <cell r="BU1394" t="str">
            <v>X</v>
          </cell>
          <cell r="BV1394" t="str">
            <v>X</v>
          </cell>
          <cell r="BZ1394" t="str">
            <v>X</v>
          </cell>
          <cell r="CA1394" t="str">
            <v>X</v>
          </cell>
          <cell r="CB1394" t="str">
            <v>X</v>
          </cell>
          <cell r="CC1394">
            <v>1</v>
          </cell>
        </row>
        <row r="1395">
          <cell r="B1395" t="str">
            <v>A1951732-01-03</v>
          </cell>
          <cell r="C1395" t="str">
            <v>Linde Process Plants</v>
          </cell>
          <cell r="D1395" t="str">
            <v>Boening</v>
          </cell>
          <cell r="E1395">
            <v>0</v>
          </cell>
          <cell r="F1395">
            <v>0</v>
          </cell>
          <cell r="G1395">
            <v>0</v>
          </cell>
          <cell r="H1395" t="str">
            <v xml:space="preserve">Madeleine </v>
          </cell>
          <cell r="I1395">
            <v>0</v>
          </cell>
          <cell r="J1395">
            <v>0</v>
          </cell>
          <cell r="K1395">
            <v>0</v>
          </cell>
          <cell r="L1395">
            <v>0</v>
          </cell>
          <cell r="M1395">
            <v>3</v>
          </cell>
          <cell r="N1395" t="str">
            <v>LMV-311</v>
          </cell>
          <cell r="O1395">
            <v>275292</v>
          </cell>
          <cell r="P1395">
            <v>0</v>
          </cell>
          <cell r="Q1395" t="str">
            <v>MCPX</v>
          </cell>
          <cell r="R1395" t="str">
            <v>PC</v>
          </cell>
          <cell r="S1395" t="str">
            <v>N</v>
          </cell>
          <cell r="T1395" t="str">
            <v>no</v>
          </cell>
          <cell r="U1395">
            <v>0</v>
          </cell>
          <cell r="V1395">
            <v>40575</v>
          </cell>
          <cell r="W1395">
            <v>0</v>
          </cell>
          <cell r="X1395">
            <v>40732</v>
          </cell>
          <cell r="Y1395">
            <v>0</v>
          </cell>
          <cell r="Z1395">
            <v>40582</v>
          </cell>
          <cell r="AA1395">
            <v>40582</v>
          </cell>
          <cell r="AB1395">
            <v>40582</v>
          </cell>
          <cell r="AC1395">
            <v>40620</v>
          </cell>
          <cell r="AD1395">
            <v>0</v>
          </cell>
          <cell r="AE1395" t="str">
            <v>-</v>
          </cell>
          <cell r="AF1395">
            <v>0</v>
          </cell>
          <cell r="AH1395">
            <v>40702</v>
          </cell>
          <cell r="AI1395" t="str">
            <v>-</v>
          </cell>
          <cell r="AJ1395">
            <v>-28982</v>
          </cell>
          <cell r="AK1395">
            <v>22.428571428571427</v>
          </cell>
          <cell r="AL1395">
            <v>0</v>
          </cell>
          <cell r="AM1395">
            <v>0</v>
          </cell>
          <cell r="AN1395">
            <v>0</v>
          </cell>
          <cell r="AV1395">
            <v>40626</v>
          </cell>
          <cell r="AX1395">
            <v>40631</v>
          </cell>
          <cell r="AY1395">
            <v>40717</v>
          </cell>
          <cell r="AZ1395">
            <v>142</v>
          </cell>
          <cell r="BA1395">
            <v>38</v>
          </cell>
          <cell r="BB1395" t="str">
            <v>Late</v>
          </cell>
          <cell r="BC1395" t="str">
            <v/>
          </cell>
          <cell r="BJ1395">
            <v>40582</v>
          </cell>
          <cell r="BK1395">
            <v>40589</v>
          </cell>
          <cell r="BL1395">
            <v>40598</v>
          </cell>
          <cell r="BM1395">
            <v>40603</v>
          </cell>
          <cell r="BN1395">
            <v>40746</v>
          </cell>
          <cell r="BO1395">
            <v>40753</v>
          </cell>
          <cell r="BP1395" t="str">
            <v>X</v>
          </cell>
          <cell r="BQ1395" t="str">
            <v>X</v>
          </cell>
          <cell r="BR1395" t="str">
            <v>X</v>
          </cell>
          <cell r="BS1395" t="str">
            <v>X</v>
          </cell>
          <cell r="BT1395" t="str">
            <v>X</v>
          </cell>
          <cell r="BU1395" t="str">
            <v>X</v>
          </cell>
          <cell r="BV1395" t="str">
            <v>X</v>
          </cell>
          <cell r="BZ1395" t="str">
            <v>X</v>
          </cell>
          <cell r="CA1395" t="str">
            <v>X</v>
          </cell>
          <cell r="CB1395" t="str">
            <v>X</v>
          </cell>
          <cell r="CC1395">
            <v>1</v>
          </cell>
        </row>
        <row r="1396">
          <cell r="B1396" t="str">
            <v>A1973615-01</v>
          </cell>
          <cell r="C1396" t="str">
            <v>Shell Oil Products</v>
          </cell>
          <cell r="D1396" t="str">
            <v>Kennedy</v>
          </cell>
          <cell r="E1396">
            <v>0</v>
          </cell>
          <cell r="F1396">
            <v>0</v>
          </cell>
          <cell r="G1396">
            <v>0</v>
          </cell>
          <cell r="H1396">
            <v>0</v>
          </cell>
          <cell r="I1396">
            <v>0</v>
          </cell>
          <cell r="J1396">
            <v>0</v>
          </cell>
          <cell r="K1396">
            <v>0</v>
          </cell>
          <cell r="L1396">
            <v>0</v>
          </cell>
          <cell r="M1396">
            <v>1</v>
          </cell>
          <cell r="N1396" t="str">
            <v>LMV-801</v>
          </cell>
          <cell r="O1396">
            <v>19971</v>
          </cell>
          <cell r="P1396">
            <v>0</v>
          </cell>
          <cell r="Q1396" t="str">
            <v>STD</v>
          </cell>
          <cell r="R1396" t="str">
            <v>PA</v>
          </cell>
          <cell r="S1396" t="str">
            <v>N</v>
          </cell>
          <cell r="T1396" t="str">
            <v>no</v>
          </cell>
          <cell r="U1396">
            <v>0</v>
          </cell>
          <cell r="V1396">
            <v>40630</v>
          </cell>
          <cell r="W1396">
            <v>0</v>
          </cell>
          <cell r="X1396">
            <v>40737</v>
          </cell>
          <cell r="Y1396">
            <v>0</v>
          </cell>
          <cell r="Z1396">
            <v>40637</v>
          </cell>
          <cell r="AA1396">
            <v>40637</v>
          </cell>
          <cell r="AB1396">
            <v>40637</v>
          </cell>
          <cell r="AC1396">
            <v>40625</v>
          </cell>
          <cell r="AD1396">
            <v>0</v>
          </cell>
          <cell r="AE1396" t="str">
            <v>-</v>
          </cell>
          <cell r="AF1396">
            <v>0</v>
          </cell>
          <cell r="AH1396">
            <v>40707</v>
          </cell>
          <cell r="AI1396" t="str">
            <v>-</v>
          </cell>
          <cell r="AJ1396">
            <v>-29021</v>
          </cell>
          <cell r="AK1396">
            <v>15.285714285714286</v>
          </cell>
          <cell r="AL1396">
            <v>0</v>
          </cell>
          <cell r="AM1396">
            <v>0</v>
          </cell>
          <cell r="AN1396">
            <v>0</v>
          </cell>
          <cell r="AV1396">
            <v>40673</v>
          </cell>
          <cell r="AX1396">
            <v>40696</v>
          </cell>
          <cell r="AY1396">
            <v>40744</v>
          </cell>
          <cell r="AZ1396">
            <v>114</v>
          </cell>
          <cell r="BA1396">
            <v>32</v>
          </cell>
          <cell r="BB1396" t="str">
            <v>Late</v>
          </cell>
          <cell r="BC1396" t="str">
            <v/>
          </cell>
          <cell r="BJ1396">
            <v>40637</v>
          </cell>
          <cell r="BK1396">
            <v>40644</v>
          </cell>
          <cell r="BL1396">
            <v>40644</v>
          </cell>
          <cell r="BM1396">
            <v>40658</v>
          </cell>
          <cell r="BN1396">
            <v>40751</v>
          </cell>
          <cell r="BO1396">
            <v>40758</v>
          </cell>
          <cell r="BP1396" t="str">
            <v>X</v>
          </cell>
          <cell r="BQ1396" t="str">
            <v>X</v>
          </cell>
          <cell r="BR1396" t="str">
            <v>X</v>
          </cell>
          <cell r="BS1396" t="str">
            <v>X</v>
          </cell>
          <cell r="BT1396" t="str">
            <v>X</v>
          </cell>
          <cell r="BU1396" t="str">
            <v>X</v>
          </cell>
          <cell r="BV1396" t="str">
            <v>X</v>
          </cell>
          <cell r="BZ1396" t="str">
            <v>X</v>
          </cell>
          <cell r="CA1396" t="str">
            <v>X</v>
          </cell>
          <cell r="CB1396" t="str">
            <v>X</v>
          </cell>
          <cell r="CC1396">
            <v>1</v>
          </cell>
        </row>
        <row r="1397">
          <cell r="B1397" t="str">
            <v>A1981706-01</v>
          </cell>
          <cell r="C1397" t="str">
            <v>Chevron</v>
          </cell>
          <cell r="D1397" t="str">
            <v>Chapman</v>
          </cell>
          <cell r="E1397">
            <v>0</v>
          </cell>
          <cell r="F1397">
            <v>0</v>
          </cell>
          <cell r="G1397">
            <v>0</v>
          </cell>
          <cell r="H1397" t="str">
            <v xml:space="preserve">Madeleine </v>
          </cell>
          <cell r="I1397">
            <v>0</v>
          </cell>
          <cell r="J1397">
            <v>0</v>
          </cell>
          <cell r="K1397">
            <v>0</v>
          </cell>
          <cell r="L1397">
            <v>0</v>
          </cell>
          <cell r="M1397">
            <v>1</v>
          </cell>
          <cell r="N1397" t="str">
            <v>LMV-322</v>
          </cell>
          <cell r="O1397">
            <v>54767</v>
          </cell>
          <cell r="P1397">
            <v>0</v>
          </cell>
          <cell r="Q1397" t="str">
            <v>STD</v>
          </cell>
          <cell r="R1397" t="str">
            <v>PA</v>
          </cell>
          <cell r="S1397" t="str">
            <v>N</v>
          </cell>
          <cell r="T1397" t="str">
            <v>no</v>
          </cell>
          <cell r="U1397">
            <v>0</v>
          </cell>
          <cell r="V1397">
            <v>40647</v>
          </cell>
          <cell r="W1397">
            <v>0</v>
          </cell>
          <cell r="X1397">
            <v>40742</v>
          </cell>
          <cell r="Y1397">
            <v>0</v>
          </cell>
          <cell r="Z1397">
            <v>40654</v>
          </cell>
          <cell r="AA1397">
            <v>40654</v>
          </cell>
          <cell r="AB1397">
            <v>40654</v>
          </cell>
          <cell r="AC1397">
            <v>40630</v>
          </cell>
          <cell r="AD1397">
            <v>40652</v>
          </cell>
          <cell r="AE1397" t="str">
            <v>-</v>
          </cell>
          <cell r="AF1397">
            <v>0</v>
          </cell>
          <cell r="AH1397">
            <v>40712</v>
          </cell>
          <cell r="AI1397" t="str">
            <v>-</v>
          </cell>
          <cell r="AJ1397">
            <v>-29034</v>
          </cell>
          <cell r="AK1397">
            <v>13.571428571428571</v>
          </cell>
          <cell r="AL1397">
            <v>0</v>
          </cell>
          <cell r="AM1397">
            <v>0</v>
          </cell>
          <cell r="AN1397">
            <v>0</v>
          </cell>
          <cell r="AQ1397">
            <v>40679</v>
          </cell>
          <cell r="AV1397">
            <v>40686</v>
          </cell>
          <cell r="AX1397">
            <v>40702</v>
          </cell>
          <cell r="AY1397">
            <v>40770</v>
          </cell>
          <cell r="AZ1397">
            <v>123</v>
          </cell>
          <cell r="BA1397">
            <v>28</v>
          </cell>
          <cell r="BB1397" t="str">
            <v>Late</v>
          </cell>
          <cell r="BC1397" t="str">
            <v>Late</v>
          </cell>
          <cell r="BJ1397">
            <v>40654</v>
          </cell>
          <cell r="BK1397">
            <v>40661</v>
          </cell>
          <cell r="BL1397">
            <v>40661</v>
          </cell>
          <cell r="BM1397">
            <v>40675</v>
          </cell>
          <cell r="BN1397">
            <v>40756</v>
          </cell>
          <cell r="BO1397">
            <v>40763</v>
          </cell>
          <cell r="BP1397" t="str">
            <v>X</v>
          </cell>
          <cell r="BQ1397" t="str">
            <v>X</v>
          </cell>
          <cell r="BR1397" t="str">
            <v>X</v>
          </cell>
          <cell r="BS1397" t="str">
            <v>X</v>
          </cell>
          <cell r="BT1397" t="str">
            <v>X</v>
          </cell>
          <cell r="BU1397" t="str">
            <v>X</v>
          </cell>
          <cell r="BV1397" t="str">
            <v>X</v>
          </cell>
          <cell r="BZ1397" t="str">
            <v>X</v>
          </cell>
          <cell r="CA1397" t="str">
            <v>X</v>
          </cell>
          <cell r="CB1397" t="str">
            <v>X</v>
          </cell>
          <cell r="CC1397">
            <v>1</v>
          </cell>
        </row>
        <row r="1398">
          <cell r="B1398" t="str">
            <v>A1993942-01</v>
          </cell>
          <cell r="C1398" t="str">
            <v>Holly Refining &amp; Marketing</v>
          </cell>
          <cell r="D1398" t="str">
            <v>Jazmines</v>
          </cell>
          <cell r="E1398">
            <v>0</v>
          </cell>
          <cell r="F1398">
            <v>0</v>
          </cell>
          <cell r="G1398">
            <v>0</v>
          </cell>
          <cell r="H1398" t="str">
            <v>Mary</v>
          </cell>
          <cell r="I1398">
            <v>0</v>
          </cell>
          <cell r="J1398">
            <v>0</v>
          </cell>
          <cell r="K1398">
            <v>0</v>
          </cell>
          <cell r="L1398">
            <v>0</v>
          </cell>
          <cell r="M1398">
            <v>1</v>
          </cell>
          <cell r="N1398" t="str">
            <v>LMV-311</v>
          </cell>
          <cell r="O1398">
            <v>28705</v>
          </cell>
          <cell r="P1398">
            <v>0</v>
          </cell>
          <cell r="Q1398" t="str">
            <v>STD</v>
          </cell>
          <cell r="R1398" t="str">
            <v>PA</v>
          </cell>
          <cell r="S1398" t="str">
            <v>N</v>
          </cell>
          <cell r="T1398" t="str">
            <v>no</v>
          </cell>
          <cell r="U1398">
            <v>0</v>
          </cell>
          <cell r="V1398">
            <v>40679</v>
          </cell>
          <cell r="W1398">
            <v>0</v>
          </cell>
          <cell r="X1398">
            <v>40750</v>
          </cell>
          <cell r="Y1398">
            <v>0</v>
          </cell>
          <cell r="Z1398">
            <v>40686</v>
          </cell>
          <cell r="AA1398">
            <v>40686</v>
          </cell>
          <cell r="AB1398">
            <v>40686</v>
          </cell>
          <cell r="AC1398">
            <v>40638</v>
          </cell>
          <cell r="AD1398">
            <v>0</v>
          </cell>
          <cell r="AE1398" t="str">
            <v>-</v>
          </cell>
          <cell r="AF1398">
            <v>0</v>
          </cell>
          <cell r="AH1398">
            <v>40720</v>
          </cell>
          <cell r="AI1398" t="str">
            <v>-</v>
          </cell>
          <cell r="AJ1398">
            <v>-29056</v>
          </cell>
          <cell r="AK1398">
            <v>10.142857142857142</v>
          </cell>
          <cell r="AL1398">
            <v>0</v>
          </cell>
          <cell r="AM1398">
            <v>0</v>
          </cell>
          <cell r="AN1398">
            <v>0</v>
          </cell>
          <cell r="AV1398">
            <v>40653</v>
          </cell>
          <cell r="AX1398">
            <v>40666</v>
          </cell>
          <cell r="AY1398">
            <v>40724</v>
          </cell>
          <cell r="AZ1398">
            <v>45</v>
          </cell>
          <cell r="BA1398">
            <v>-19</v>
          </cell>
          <cell r="BB1398" t="str">
            <v>Late</v>
          </cell>
          <cell r="BC1398" t="str">
            <v/>
          </cell>
          <cell r="BJ1398">
            <v>40686</v>
          </cell>
          <cell r="BK1398">
            <v>40693</v>
          </cell>
          <cell r="BL1398">
            <v>40693</v>
          </cell>
          <cell r="BM1398">
            <v>40707</v>
          </cell>
          <cell r="BN1398">
            <v>40764</v>
          </cell>
          <cell r="BO1398">
            <v>40771</v>
          </cell>
          <cell r="BP1398" t="str">
            <v>X</v>
          </cell>
          <cell r="BQ1398" t="str">
            <v>X</v>
          </cell>
          <cell r="BR1398" t="str">
            <v>X</v>
          </cell>
          <cell r="BS1398" t="str">
            <v>X</v>
          </cell>
          <cell r="BT1398" t="str">
            <v>X</v>
          </cell>
          <cell r="BU1398" t="str">
            <v>X</v>
          </cell>
          <cell r="BV1398" t="str">
            <v>X</v>
          </cell>
          <cell r="BZ1398" t="str">
            <v>X</v>
          </cell>
          <cell r="CA1398" t="str">
            <v>X</v>
          </cell>
          <cell r="CB1398" t="str">
            <v>X</v>
          </cell>
          <cell r="CC1398">
            <v>1</v>
          </cell>
        </row>
        <row r="1399">
          <cell r="B1399" t="str">
            <v>A1984260-01</v>
          </cell>
          <cell r="C1399" t="str">
            <v>Burns &amp; McDonnell</v>
          </cell>
          <cell r="D1399" t="str">
            <v>Jazmines</v>
          </cell>
          <cell r="E1399">
            <v>0</v>
          </cell>
          <cell r="F1399">
            <v>0</v>
          </cell>
          <cell r="G1399">
            <v>0</v>
          </cell>
          <cell r="H1399" t="str">
            <v>Mary</v>
          </cell>
          <cell r="I1399">
            <v>0</v>
          </cell>
          <cell r="J1399">
            <v>0</v>
          </cell>
          <cell r="K1399">
            <v>0</v>
          </cell>
          <cell r="L1399">
            <v>0</v>
          </cell>
          <cell r="M1399">
            <v>1</v>
          </cell>
          <cell r="N1399" t="str">
            <v>LMV-311Z</v>
          </cell>
          <cell r="O1399">
            <v>123569</v>
          </cell>
          <cell r="P1399">
            <v>0</v>
          </cell>
          <cell r="Q1399" t="str">
            <v>CPX</v>
          </cell>
          <cell r="R1399" t="str">
            <v>PB</v>
          </cell>
          <cell r="S1399" t="str">
            <v>N</v>
          </cell>
          <cell r="T1399" t="str">
            <v>no</v>
          </cell>
          <cell r="U1399">
            <v>0</v>
          </cell>
          <cell r="V1399">
            <v>40654</v>
          </cell>
          <cell r="W1399">
            <v>0</v>
          </cell>
          <cell r="X1399">
            <v>40752</v>
          </cell>
          <cell r="Y1399">
            <v>0</v>
          </cell>
          <cell r="Z1399">
            <v>40661</v>
          </cell>
          <cell r="AA1399">
            <v>40661</v>
          </cell>
          <cell r="AB1399">
            <v>40661</v>
          </cell>
          <cell r="AC1399">
            <v>40640</v>
          </cell>
          <cell r="AD1399">
            <v>0</v>
          </cell>
          <cell r="AE1399" t="str">
            <v>-</v>
          </cell>
          <cell r="AF1399">
            <v>0</v>
          </cell>
          <cell r="AH1399">
            <v>40722</v>
          </cell>
          <cell r="AI1399" t="str">
            <v>-</v>
          </cell>
          <cell r="AJ1399">
            <v>-29039</v>
          </cell>
          <cell r="AK1399">
            <v>14</v>
          </cell>
          <cell r="AL1399">
            <v>0</v>
          </cell>
          <cell r="AM1399">
            <v>0</v>
          </cell>
          <cell r="AN1399">
            <v>0</v>
          </cell>
          <cell r="AV1399">
            <v>40665</v>
          </cell>
          <cell r="AX1399">
            <v>40672</v>
          </cell>
          <cell r="AY1399">
            <v>40753</v>
          </cell>
          <cell r="AZ1399">
            <v>99</v>
          </cell>
          <cell r="BA1399">
            <v>8</v>
          </cell>
          <cell r="BB1399" t="str">
            <v>Late</v>
          </cell>
          <cell r="BC1399" t="str">
            <v/>
          </cell>
          <cell r="BJ1399">
            <v>40661</v>
          </cell>
          <cell r="BK1399">
            <v>40668</v>
          </cell>
          <cell r="BL1399">
            <v>40670</v>
          </cell>
          <cell r="BM1399">
            <v>40682</v>
          </cell>
          <cell r="BN1399">
            <v>40766</v>
          </cell>
          <cell r="BO1399">
            <v>40773</v>
          </cell>
          <cell r="BP1399" t="str">
            <v>X</v>
          </cell>
          <cell r="BQ1399" t="str">
            <v>X</v>
          </cell>
          <cell r="BR1399" t="str">
            <v>X</v>
          </cell>
          <cell r="BS1399" t="str">
            <v>X</v>
          </cell>
          <cell r="BT1399" t="str">
            <v>X</v>
          </cell>
          <cell r="BU1399" t="str">
            <v>X</v>
          </cell>
          <cell r="BV1399" t="str">
            <v>X</v>
          </cell>
          <cell r="BZ1399" t="str">
            <v>X</v>
          </cell>
          <cell r="CA1399" t="str">
            <v>X</v>
          </cell>
          <cell r="CB1399" t="str">
            <v>X</v>
          </cell>
          <cell r="CC1399">
            <v>1</v>
          </cell>
        </row>
        <row r="1400">
          <cell r="B1400" t="str">
            <v>A1960834 (A1688025-01_conv)</v>
          </cell>
          <cell r="C1400" t="str">
            <v>Delta Process / Dynamic Fuels</v>
          </cell>
          <cell r="D1400" t="str">
            <v>Boening</v>
          </cell>
          <cell r="E1400">
            <v>0</v>
          </cell>
          <cell r="F1400">
            <v>0</v>
          </cell>
          <cell r="G1400">
            <v>0</v>
          </cell>
          <cell r="H1400" t="str">
            <v>Margaret</v>
          </cell>
          <cell r="I1400">
            <v>0</v>
          </cell>
          <cell r="J1400">
            <v>0</v>
          </cell>
          <cell r="K1400">
            <v>0</v>
          </cell>
          <cell r="L1400">
            <v>0</v>
          </cell>
          <cell r="M1400">
            <v>1</v>
          </cell>
          <cell r="N1400" t="str">
            <v>CONV</v>
          </cell>
          <cell r="O1400">
            <v>9542</v>
          </cell>
          <cell r="P1400">
            <v>0</v>
          </cell>
          <cell r="Q1400" t="str">
            <v>STD</v>
          </cell>
          <cell r="R1400" t="str">
            <v>PA</v>
          </cell>
          <cell r="S1400" t="str">
            <v>N</v>
          </cell>
          <cell r="T1400" t="str">
            <v>no</v>
          </cell>
          <cell r="U1400">
            <v>0</v>
          </cell>
          <cell r="V1400">
            <v>40597</v>
          </cell>
          <cell r="W1400">
            <v>0</v>
          </cell>
          <cell r="X1400">
            <v>40753</v>
          </cell>
          <cell r="Y1400">
            <v>0</v>
          </cell>
          <cell r="Z1400">
            <v>40604</v>
          </cell>
          <cell r="AA1400">
            <v>40604</v>
          </cell>
          <cell r="AB1400">
            <v>40604</v>
          </cell>
          <cell r="AC1400">
            <v>40641</v>
          </cell>
          <cell r="AD1400">
            <v>0</v>
          </cell>
          <cell r="AE1400" t="str">
            <v>-</v>
          </cell>
          <cell r="AF1400">
            <v>0</v>
          </cell>
          <cell r="AH1400">
            <v>40723</v>
          </cell>
          <cell r="AI1400" t="str">
            <v>-</v>
          </cell>
          <cell r="AJ1400">
            <v>-28998</v>
          </cell>
          <cell r="AK1400">
            <v>22.285714285714285</v>
          </cell>
          <cell r="AL1400">
            <v>0</v>
          </cell>
          <cell r="AM1400">
            <v>0</v>
          </cell>
          <cell r="AN1400">
            <v>0</v>
          </cell>
          <cell r="AV1400">
            <v>40681</v>
          </cell>
          <cell r="AX1400">
            <v>40702</v>
          </cell>
          <cell r="AY1400">
            <v>40785</v>
          </cell>
          <cell r="AZ1400">
            <v>188</v>
          </cell>
          <cell r="BA1400">
            <v>61</v>
          </cell>
          <cell r="BB1400" t="str">
            <v>Late</v>
          </cell>
          <cell r="BC1400" t="str">
            <v/>
          </cell>
          <cell r="BJ1400">
            <v>40604</v>
          </cell>
          <cell r="BK1400">
            <v>40611</v>
          </cell>
          <cell r="BL1400">
            <v>40611</v>
          </cell>
          <cell r="BM1400">
            <v>40625</v>
          </cell>
          <cell r="BN1400">
            <v>40767</v>
          </cell>
          <cell r="BO1400">
            <v>40774</v>
          </cell>
          <cell r="BP1400" t="str">
            <v>X</v>
          </cell>
          <cell r="BQ1400" t="str">
            <v>X</v>
          </cell>
          <cell r="BR1400" t="str">
            <v>X</v>
          </cell>
          <cell r="BS1400" t="str">
            <v>X</v>
          </cell>
          <cell r="BT1400" t="str">
            <v>X</v>
          </cell>
          <cell r="BU1400" t="str">
            <v>X</v>
          </cell>
          <cell r="BV1400" t="str">
            <v>X</v>
          </cell>
          <cell r="BZ1400" t="str">
            <v>X</v>
          </cell>
          <cell r="CA1400" t="str">
            <v>X</v>
          </cell>
          <cell r="CB1400" t="str">
            <v>X</v>
          </cell>
          <cell r="CC1400">
            <v>1</v>
          </cell>
        </row>
        <row r="1401">
          <cell r="B1401" t="str">
            <v>A1961108-01-03</v>
          </cell>
          <cell r="C1401" t="str">
            <v>Linde Process Plants</v>
          </cell>
          <cell r="D1401" t="str">
            <v>Boening</v>
          </cell>
          <cell r="E1401">
            <v>0</v>
          </cell>
          <cell r="F1401">
            <v>0</v>
          </cell>
          <cell r="G1401">
            <v>0</v>
          </cell>
          <cell r="H1401" t="str">
            <v xml:space="preserve">Madeleine </v>
          </cell>
          <cell r="I1401">
            <v>0</v>
          </cell>
          <cell r="J1401">
            <v>0</v>
          </cell>
          <cell r="K1401">
            <v>0</v>
          </cell>
          <cell r="L1401">
            <v>0</v>
          </cell>
          <cell r="M1401">
            <v>3</v>
          </cell>
          <cell r="N1401" t="str">
            <v>LMV-311</v>
          </cell>
          <cell r="O1401">
            <v>275292</v>
          </cell>
          <cell r="P1401">
            <v>0</v>
          </cell>
          <cell r="Q1401" t="str">
            <v>MCPX</v>
          </cell>
          <cell r="R1401" t="str">
            <v>PC</v>
          </cell>
          <cell r="S1401" t="str">
            <v>N</v>
          </cell>
          <cell r="T1401" t="str">
            <v>no</v>
          </cell>
          <cell r="U1401">
            <v>0</v>
          </cell>
          <cell r="V1401">
            <v>40578</v>
          </cell>
          <cell r="W1401">
            <v>0</v>
          </cell>
          <cell r="X1401">
            <v>40753</v>
          </cell>
          <cell r="Y1401">
            <v>0</v>
          </cell>
          <cell r="Z1401">
            <v>40585</v>
          </cell>
          <cell r="AA1401">
            <v>40585</v>
          </cell>
          <cell r="AB1401">
            <v>40585</v>
          </cell>
          <cell r="AC1401">
            <v>40641</v>
          </cell>
          <cell r="AD1401">
            <v>0</v>
          </cell>
          <cell r="AE1401" t="str">
            <v>-</v>
          </cell>
          <cell r="AF1401">
            <v>0</v>
          </cell>
          <cell r="AH1401">
            <v>40723</v>
          </cell>
          <cell r="AI1401" t="str">
            <v>-</v>
          </cell>
          <cell r="AJ1401">
            <v>-28985</v>
          </cell>
          <cell r="AK1401">
            <v>25</v>
          </cell>
          <cell r="AL1401">
            <v>0</v>
          </cell>
          <cell r="AM1401">
            <v>0</v>
          </cell>
          <cell r="AN1401">
            <v>0</v>
          </cell>
          <cell r="AV1401">
            <v>40640</v>
          </cell>
          <cell r="AX1401">
            <v>40652</v>
          </cell>
          <cell r="AY1401">
            <v>40723</v>
          </cell>
          <cell r="AZ1401">
            <v>145</v>
          </cell>
          <cell r="BA1401">
            <v>45</v>
          </cell>
          <cell r="BB1401" t="str">
            <v>Late</v>
          </cell>
          <cell r="BC1401" t="str">
            <v/>
          </cell>
          <cell r="BJ1401">
            <v>40585</v>
          </cell>
          <cell r="BK1401">
            <v>40592</v>
          </cell>
          <cell r="BL1401">
            <v>40601</v>
          </cell>
          <cell r="BM1401">
            <v>40606</v>
          </cell>
          <cell r="BN1401">
            <v>40767</v>
          </cell>
          <cell r="BO1401">
            <v>40774</v>
          </cell>
          <cell r="BP1401" t="str">
            <v>X</v>
          </cell>
          <cell r="BQ1401" t="str">
            <v>X</v>
          </cell>
          <cell r="BR1401" t="str">
            <v>X</v>
          </cell>
          <cell r="BS1401" t="str">
            <v>X</v>
          </cell>
          <cell r="BT1401" t="str">
            <v>X</v>
          </cell>
          <cell r="BU1401" t="str">
            <v>X</v>
          </cell>
          <cell r="BV1401" t="str">
            <v>X</v>
          </cell>
          <cell r="BZ1401" t="str">
            <v>X</v>
          </cell>
          <cell r="CA1401" t="str">
            <v>X</v>
          </cell>
          <cell r="CB1401" t="str">
            <v>X</v>
          </cell>
          <cell r="CC1401">
            <v>1</v>
          </cell>
        </row>
        <row r="1402">
          <cell r="B1402" t="str">
            <v>A1951001-01-02</v>
          </cell>
          <cell r="C1402" t="str">
            <v>SAJ/Hyundai</v>
          </cell>
          <cell r="D1402" t="str">
            <v>Kampman</v>
          </cell>
          <cell r="E1402">
            <v>0</v>
          </cell>
          <cell r="F1402">
            <v>0</v>
          </cell>
          <cell r="G1402">
            <v>0</v>
          </cell>
          <cell r="H1402" t="str">
            <v>Mary</v>
          </cell>
          <cell r="I1402">
            <v>0</v>
          </cell>
          <cell r="J1402">
            <v>0</v>
          </cell>
          <cell r="K1402">
            <v>0</v>
          </cell>
          <cell r="L1402">
            <v>0</v>
          </cell>
          <cell r="M1402">
            <v>2</v>
          </cell>
          <cell r="N1402" t="str">
            <v>LMV-311</v>
          </cell>
          <cell r="O1402">
            <v>257683</v>
          </cell>
          <cell r="P1402">
            <v>0</v>
          </cell>
          <cell r="Q1402" t="str">
            <v>CPX</v>
          </cell>
          <cell r="R1402" t="str">
            <v>PC</v>
          </cell>
          <cell r="S1402" t="str">
            <v>N</v>
          </cell>
          <cell r="T1402" t="str">
            <v>no</v>
          </cell>
          <cell r="U1402">
            <v>0</v>
          </cell>
          <cell r="V1402">
            <v>40574</v>
          </cell>
          <cell r="W1402">
            <v>0</v>
          </cell>
          <cell r="X1402">
            <v>40753</v>
          </cell>
          <cell r="Y1402">
            <v>0</v>
          </cell>
          <cell r="Z1402">
            <v>40581</v>
          </cell>
          <cell r="AA1402">
            <v>40581</v>
          </cell>
          <cell r="AB1402">
            <v>40581</v>
          </cell>
          <cell r="AC1402">
            <v>40641</v>
          </cell>
          <cell r="AD1402">
            <v>0</v>
          </cell>
          <cell r="AE1402" t="str">
            <v>-</v>
          </cell>
          <cell r="AF1402">
            <v>0</v>
          </cell>
          <cell r="AH1402">
            <v>40723</v>
          </cell>
          <cell r="AI1402" t="str">
            <v>-</v>
          </cell>
          <cell r="AJ1402">
            <v>-28981</v>
          </cell>
          <cell r="AK1402">
            <v>25.571428571428573</v>
          </cell>
          <cell r="AL1402">
            <v>0</v>
          </cell>
          <cell r="AM1402">
            <v>0</v>
          </cell>
          <cell r="AN1402">
            <v>0</v>
          </cell>
          <cell r="AV1402">
            <v>40640</v>
          </cell>
          <cell r="AX1402">
            <v>40648</v>
          </cell>
          <cell r="AY1402">
            <v>40723</v>
          </cell>
          <cell r="AZ1402">
            <v>149</v>
          </cell>
          <cell r="BA1402">
            <v>49</v>
          </cell>
          <cell r="BB1402" t="str">
            <v>Late</v>
          </cell>
          <cell r="BC1402" t="str">
            <v/>
          </cell>
          <cell r="BJ1402">
            <v>40581</v>
          </cell>
          <cell r="BK1402">
            <v>40588</v>
          </cell>
          <cell r="BL1402">
            <v>40597</v>
          </cell>
          <cell r="BM1402">
            <v>40602</v>
          </cell>
          <cell r="BN1402">
            <v>40767</v>
          </cell>
          <cell r="BO1402">
            <v>40774</v>
          </cell>
          <cell r="BP1402" t="str">
            <v>X</v>
          </cell>
          <cell r="BQ1402" t="str">
            <v>X</v>
          </cell>
          <cell r="BR1402" t="str">
            <v>X</v>
          </cell>
          <cell r="BS1402" t="str">
            <v>X</v>
          </cell>
          <cell r="BT1402" t="str">
            <v>X</v>
          </cell>
          <cell r="BU1402" t="str">
            <v>X</v>
          </cell>
          <cell r="BV1402" t="str">
            <v>X</v>
          </cell>
          <cell r="BZ1402" t="str">
            <v>X</v>
          </cell>
          <cell r="CA1402" t="str">
            <v>X</v>
          </cell>
          <cell r="CB1402" t="str">
            <v>X</v>
          </cell>
          <cell r="CC1402">
            <v>1</v>
          </cell>
        </row>
        <row r="1403">
          <cell r="B1403" t="str">
            <v>H1940279-01</v>
          </cell>
          <cell r="C1403" t="str">
            <v>SISA / JSC Acron</v>
          </cell>
          <cell r="D1403" t="str">
            <v>Grimes</v>
          </cell>
          <cell r="E1403">
            <v>0</v>
          </cell>
          <cell r="F1403">
            <v>0</v>
          </cell>
          <cell r="G1403">
            <v>0</v>
          </cell>
          <cell r="H1403" t="str">
            <v>Mary</v>
          </cell>
          <cell r="I1403">
            <v>0</v>
          </cell>
          <cell r="J1403">
            <v>0</v>
          </cell>
          <cell r="K1403">
            <v>0</v>
          </cell>
          <cell r="L1403" t="str">
            <v>Knapp</v>
          </cell>
          <cell r="M1403">
            <v>1</v>
          </cell>
          <cell r="N1403" t="str">
            <v>HMP-3000</v>
          </cell>
          <cell r="O1403">
            <v>304054</v>
          </cell>
          <cell r="P1403">
            <v>0</v>
          </cell>
          <cell r="Q1403" t="str">
            <v>CPX</v>
          </cell>
          <cell r="R1403" t="str">
            <v>HMP</v>
          </cell>
          <cell r="S1403" t="str">
            <v>N</v>
          </cell>
          <cell r="T1403" t="str">
            <v>no</v>
          </cell>
          <cell r="U1403">
            <v>0</v>
          </cell>
          <cell r="V1403">
            <v>40548</v>
          </cell>
          <cell r="W1403">
            <v>0</v>
          </cell>
          <cell r="X1403">
            <v>40753</v>
          </cell>
          <cell r="Y1403">
            <v>0</v>
          </cell>
          <cell r="Z1403">
            <v>40555</v>
          </cell>
          <cell r="AA1403">
            <v>40555</v>
          </cell>
          <cell r="AB1403">
            <v>40555</v>
          </cell>
          <cell r="AC1403">
            <v>40473</v>
          </cell>
          <cell r="AD1403">
            <v>0</v>
          </cell>
          <cell r="AE1403" t="str">
            <v>-</v>
          </cell>
          <cell r="AF1403">
            <v>0</v>
          </cell>
          <cell r="AH1403">
            <v>40723</v>
          </cell>
          <cell r="AI1403">
            <v>40599</v>
          </cell>
          <cell r="AJ1403">
            <v>-28963</v>
          </cell>
          <cell r="AK1403">
            <v>29.285714285714285</v>
          </cell>
          <cell r="AL1403">
            <v>0</v>
          </cell>
          <cell r="AM1403">
            <v>0</v>
          </cell>
          <cell r="AN1403">
            <v>0</v>
          </cell>
          <cell r="AV1403">
            <v>40521</v>
          </cell>
          <cell r="AX1403">
            <v>40555</v>
          </cell>
          <cell r="AY1403">
            <v>40757</v>
          </cell>
          <cell r="AZ1403">
            <v>209</v>
          </cell>
          <cell r="BA1403">
            <v>-20</v>
          </cell>
          <cell r="BB1403" t="str">
            <v>Late</v>
          </cell>
          <cell r="BC1403" t="str">
            <v/>
          </cell>
          <cell r="BJ1403">
            <v>40555</v>
          </cell>
          <cell r="BK1403">
            <v>40562</v>
          </cell>
          <cell r="BL1403">
            <v>40569</v>
          </cell>
          <cell r="BM1403">
            <v>40576</v>
          </cell>
          <cell r="BN1403">
            <v>40795</v>
          </cell>
          <cell r="BO1403">
            <v>40802</v>
          </cell>
          <cell r="BP1403" t="str">
            <v>X</v>
          </cell>
          <cell r="BQ1403" t="str">
            <v>X</v>
          </cell>
          <cell r="BR1403" t="str">
            <v>X</v>
          </cell>
          <cell r="BS1403" t="str">
            <v>X</v>
          </cell>
          <cell r="BT1403" t="str">
            <v>X</v>
          </cell>
          <cell r="BU1403" t="str">
            <v>X</v>
          </cell>
          <cell r="BV1403" t="str">
            <v>X</v>
          </cell>
          <cell r="BZ1403" t="str">
            <v>X</v>
          </cell>
          <cell r="CA1403" t="str">
            <v>X</v>
          </cell>
          <cell r="CB1403" t="str">
            <v>X</v>
          </cell>
          <cell r="CC1403">
            <v>1</v>
          </cell>
        </row>
        <row r="1404">
          <cell r="B1404" t="str">
            <v>A1766838-01-02</v>
          </cell>
          <cell r="C1404" t="str">
            <v>PETROLEO BRASILEIRO S.A.</v>
          </cell>
          <cell r="D1404" t="str">
            <v>Nelson</v>
          </cell>
          <cell r="E1404">
            <v>0</v>
          </cell>
          <cell r="F1404">
            <v>0</v>
          </cell>
          <cell r="G1404">
            <v>0</v>
          </cell>
          <cell r="H1404" t="str">
            <v>Nancy</v>
          </cell>
          <cell r="I1404">
            <v>0</v>
          </cell>
          <cell r="J1404">
            <v>0</v>
          </cell>
          <cell r="K1404">
            <v>0</v>
          </cell>
          <cell r="M1404">
            <v>2</v>
          </cell>
          <cell r="N1404" t="str">
            <v>LMV-331</v>
          </cell>
          <cell r="O1404">
            <v>901355.38</v>
          </cell>
          <cell r="P1404">
            <v>0</v>
          </cell>
          <cell r="Q1404" t="str">
            <v>CPX</v>
          </cell>
          <cell r="R1404" t="str">
            <v>PF</v>
          </cell>
          <cell r="S1404" t="str">
            <v>Y</v>
          </cell>
          <cell r="T1404" t="str">
            <v>no</v>
          </cell>
          <cell r="V1404">
            <v>40085</v>
          </cell>
          <cell r="W1404">
            <v>0</v>
          </cell>
          <cell r="X1404">
            <v>40753</v>
          </cell>
          <cell r="Y1404">
            <v>0</v>
          </cell>
          <cell r="Z1404">
            <v>40092</v>
          </cell>
          <cell r="AA1404">
            <v>40092</v>
          </cell>
          <cell r="AB1404">
            <v>40092</v>
          </cell>
          <cell r="AC1404">
            <v>40627</v>
          </cell>
          <cell r="AD1404">
            <v>0</v>
          </cell>
          <cell r="AE1404" t="str">
            <v>-</v>
          </cell>
          <cell r="AF1404">
            <v>0</v>
          </cell>
          <cell r="AH1404">
            <v>40723</v>
          </cell>
          <cell r="AI1404" t="str">
            <v>-</v>
          </cell>
          <cell r="AJ1404">
            <v>-28632</v>
          </cell>
          <cell r="AK1404">
            <v>95.428571428571431</v>
          </cell>
          <cell r="AL1404">
            <v>0</v>
          </cell>
          <cell r="AM1404">
            <v>0</v>
          </cell>
          <cell r="AN1404">
            <v>0</v>
          </cell>
          <cell r="AV1404">
            <v>40707</v>
          </cell>
          <cell r="AX1404">
            <v>40735</v>
          </cell>
          <cell r="AY1404">
            <v>40784</v>
          </cell>
          <cell r="AZ1404">
            <v>699</v>
          </cell>
          <cell r="BA1404">
            <v>445</v>
          </cell>
          <cell r="BB1404" t="str">
            <v>Late</v>
          </cell>
          <cell r="BC1404" t="str">
            <v/>
          </cell>
          <cell r="BJ1404">
            <v>40092</v>
          </cell>
          <cell r="BK1404">
            <v>40099</v>
          </cell>
          <cell r="BL1404">
            <v>40115</v>
          </cell>
          <cell r="BM1404">
            <v>40113</v>
          </cell>
          <cell r="BN1404">
            <v>40781</v>
          </cell>
          <cell r="BO1404">
            <v>40788</v>
          </cell>
          <cell r="BP1404" t="str">
            <v>X</v>
          </cell>
          <cell r="BQ1404" t="str">
            <v>X</v>
          </cell>
          <cell r="BR1404" t="str">
            <v>X</v>
          </cell>
          <cell r="BS1404" t="str">
            <v>X</v>
          </cell>
          <cell r="BT1404" t="str">
            <v>X</v>
          </cell>
          <cell r="BU1404" t="str">
            <v>X</v>
          </cell>
          <cell r="BV1404" t="str">
            <v>X</v>
          </cell>
          <cell r="BZ1404" t="str">
            <v>X</v>
          </cell>
          <cell r="CA1404" t="str">
            <v>X</v>
          </cell>
          <cell r="CB1404" t="str">
            <v>X</v>
          </cell>
          <cell r="CC1404">
            <v>1</v>
          </cell>
          <cell r="CD1404" t="str">
            <v>X</v>
          </cell>
        </row>
        <row r="1405">
          <cell r="B1405" t="str">
            <v>C1830114-01</v>
          </cell>
          <cell r="C1405" t="str">
            <v>EXXON MOBIL</v>
          </cell>
          <cell r="D1405" t="str">
            <v>Grimes</v>
          </cell>
          <cell r="E1405">
            <v>0</v>
          </cell>
          <cell r="F1405">
            <v>0</v>
          </cell>
          <cell r="G1405">
            <v>0</v>
          </cell>
          <cell r="H1405">
            <v>0</v>
          </cell>
          <cell r="I1405">
            <v>0</v>
          </cell>
          <cell r="J1405">
            <v>0</v>
          </cell>
          <cell r="K1405">
            <v>0</v>
          </cell>
          <cell r="M1405">
            <v>1</v>
          </cell>
          <cell r="N1405" t="str">
            <v>LF-2230</v>
          </cell>
          <cell r="O1405">
            <v>3250185</v>
          </cell>
          <cell r="P1405">
            <v>0</v>
          </cell>
          <cell r="Q1405" t="str">
            <v>CPX</v>
          </cell>
          <cell r="R1405" t="str">
            <v>Pinn/API</v>
          </cell>
          <cell r="S1405" t="str">
            <v>Y</v>
          </cell>
          <cell r="T1405" t="str">
            <v>no</v>
          </cell>
          <cell r="V1405">
            <v>40260</v>
          </cell>
          <cell r="W1405">
            <v>0</v>
          </cell>
          <cell r="X1405">
            <v>40754</v>
          </cell>
          <cell r="Y1405">
            <v>0</v>
          </cell>
          <cell r="Z1405">
            <v>40267</v>
          </cell>
          <cell r="AA1405">
            <v>40267</v>
          </cell>
          <cell r="AB1405">
            <v>40274</v>
          </cell>
          <cell r="AC1405">
            <v>40474</v>
          </cell>
          <cell r="AD1405">
            <v>0</v>
          </cell>
          <cell r="AE1405" t="str">
            <v>-</v>
          </cell>
          <cell r="AF1405">
            <v>0</v>
          </cell>
          <cell r="AH1405">
            <v>40724</v>
          </cell>
          <cell r="AI1405">
            <v>40600</v>
          </cell>
          <cell r="AJ1405">
            <v>-28757</v>
          </cell>
          <cell r="AK1405">
            <v>70.571428571428569</v>
          </cell>
          <cell r="AL1405">
            <v>0</v>
          </cell>
          <cell r="AM1405">
            <v>0</v>
          </cell>
          <cell r="AN1405">
            <v>0</v>
          </cell>
          <cell r="AV1405">
            <v>40529</v>
          </cell>
          <cell r="AX1405">
            <v>40550</v>
          </cell>
          <cell r="AY1405">
            <v>40730</v>
          </cell>
          <cell r="AZ1405">
            <v>470</v>
          </cell>
          <cell r="BA1405">
            <v>194</v>
          </cell>
          <cell r="BB1405" t="str">
            <v>Late</v>
          </cell>
          <cell r="BC1405" t="str">
            <v/>
          </cell>
          <cell r="BJ1405">
            <v>40267</v>
          </cell>
          <cell r="BK1405">
            <v>40274</v>
          </cell>
          <cell r="BL1405">
            <v>40302</v>
          </cell>
          <cell r="BM1405">
            <v>40288</v>
          </cell>
          <cell r="BN1405">
            <v>40796</v>
          </cell>
          <cell r="BO1405">
            <v>40803</v>
          </cell>
          <cell r="BP1405" t="str">
            <v>X</v>
          </cell>
          <cell r="BQ1405" t="str">
            <v>X</v>
          </cell>
          <cell r="BR1405" t="str">
            <v>X</v>
          </cell>
          <cell r="BS1405" t="str">
            <v>X</v>
          </cell>
          <cell r="BT1405" t="str">
            <v>X</v>
          </cell>
          <cell r="BU1405" t="str">
            <v>X</v>
          </cell>
          <cell r="BV1405" t="str">
            <v>X</v>
          </cell>
          <cell r="BZ1405" t="str">
            <v>X</v>
          </cell>
          <cell r="CA1405" t="str">
            <v>X</v>
          </cell>
          <cell r="CB1405" t="str">
            <v>X</v>
          </cell>
          <cell r="CC1405">
            <v>1</v>
          </cell>
        </row>
        <row r="1406">
          <cell r="B1406" t="str">
            <v>A1981935-01-02</v>
          </cell>
          <cell r="C1406" t="str">
            <v>E.I. DUPONT</v>
          </cell>
          <cell r="D1406" t="str">
            <v>Kampman</v>
          </cell>
          <cell r="E1406">
            <v>0</v>
          </cell>
          <cell r="F1406">
            <v>0</v>
          </cell>
          <cell r="G1406">
            <v>0</v>
          </cell>
          <cell r="H1406" t="str">
            <v>Mary</v>
          </cell>
          <cell r="I1406">
            <v>0</v>
          </cell>
          <cell r="J1406">
            <v>0</v>
          </cell>
          <cell r="K1406">
            <v>0</v>
          </cell>
          <cell r="L1406">
            <v>0</v>
          </cell>
          <cell r="M1406">
            <v>2</v>
          </cell>
          <cell r="N1406" t="str">
            <v>LMV-311Z</v>
          </cell>
          <cell r="O1406">
            <v>231725</v>
          </cell>
          <cell r="P1406">
            <v>0</v>
          </cell>
          <cell r="Q1406" t="str">
            <v>STD</v>
          </cell>
          <cell r="R1406" t="str">
            <v>PA</v>
          </cell>
          <cell r="S1406" t="str">
            <v>N</v>
          </cell>
          <cell r="T1406" t="str">
            <v>no</v>
          </cell>
          <cell r="U1406">
            <v>0</v>
          </cell>
          <cell r="V1406">
            <v>40648</v>
          </cell>
          <cell r="W1406">
            <v>0</v>
          </cell>
          <cell r="X1406">
            <v>40758</v>
          </cell>
          <cell r="Y1406">
            <v>0</v>
          </cell>
          <cell r="Z1406">
            <v>40655</v>
          </cell>
          <cell r="AA1406">
            <v>40655</v>
          </cell>
          <cell r="AB1406">
            <v>40655</v>
          </cell>
          <cell r="AC1406">
            <v>40646</v>
          </cell>
          <cell r="AD1406">
            <v>0</v>
          </cell>
          <cell r="AE1406" t="str">
            <v>-</v>
          </cell>
          <cell r="AF1406">
            <v>0</v>
          </cell>
          <cell r="AH1406">
            <v>40728</v>
          </cell>
          <cell r="AI1406" t="str">
            <v>-</v>
          </cell>
          <cell r="AJ1406">
            <v>-29035</v>
          </cell>
          <cell r="AK1406">
            <v>15.714285714285714</v>
          </cell>
          <cell r="AL1406">
            <v>0</v>
          </cell>
          <cell r="AM1406">
            <v>0</v>
          </cell>
          <cell r="AN1406">
            <v>0</v>
          </cell>
          <cell r="AV1406">
            <v>40707</v>
          </cell>
          <cell r="AX1406">
            <v>40730</v>
          </cell>
          <cell r="AY1406">
            <v>40765</v>
          </cell>
          <cell r="AZ1406">
            <v>117</v>
          </cell>
          <cell r="BA1406">
            <v>42</v>
          </cell>
          <cell r="BB1406" t="str">
            <v>Late</v>
          </cell>
          <cell r="BC1406" t="str">
            <v/>
          </cell>
          <cell r="BJ1406">
            <v>40655</v>
          </cell>
          <cell r="BK1406">
            <v>40662</v>
          </cell>
          <cell r="BL1406">
            <v>40662</v>
          </cell>
          <cell r="BM1406">
            <v>40676</v>
          </cell>
          <cell r="BN1406">
            <v>40772</v>
          </cell>
          <cell r="BO1406">
            <v>40779</v>
          </cell>
          <cell r="BP1406" t="str">
            <v>X</v>
          </cell>
          <cell r="BQ1406" t="str">
            <v>X</v>
          </cell>
          <cell r="BR1406" t="str">
            <v>X</v>
          </cell>
          <cell r="BS1406" t="str">
            <v>X</v>
          </cell>
          <cell r="BT1406" t="str">
            <v>X</v>
          </cell>
          <cell r="BU1406" t="str">
            <v>X</v>
          </cell>
          <cell r="BV1406" t="str">
            <v>X</v>
          </cell>
          <cell r="BZ1406" t="str">
            <v>X</v>
          </cell>
          <cell r="CA1406" t="str">
            <v>X</v>
          </cell>
          <cell r="CB1406" t="str">
            <v>X</v>
          </cell>
          <cell r="CC1406">
            <v>1</v>
          </cell>
        </row>
        <row r="1407">
          <cell r="B1407" t="str">
            <v>A1922456-01-02</v>
          </cell>
          <cell r="C1407" t="str">
            <v>SAJ/Samsung / PETROTRIN</v>
          </cell>
          <cell r="D1407" t="str">
            <v>Boening</v>
          </cell>
          <cell r="E1407">
            <v>0</v>
          </cell>
          <cell r="F1407">
            <v>0</v>
          </cell>
          <cell r="G1407">
            <v>0</v>
          </cell>
          <cell r="H1407" t="str">
            <v>Audrey</v>
          </cell>
          <cell r="I1407" t="str">
            <v>SNT37E-1038</v>
          </cell>
          <cell r="J1407">
            <v>0</v>
          </cell>
          <cell r="K1407">
            <v>0</v>
          </cell>
          <cell r="L1407">
            <v>0</v>
          </cell>
          <cell r="M1407">
            <v>2</v>
          </cell>
          <cell r="N1407" t="str">
            <v>LMV-346</v>
          </cell>
          <cell r="O1407">
            <v>549108</v>
          </cell>
          <cell r="P1407">
            <v>0</v>
          </cell>
          <cell r="Q1407" t="str">
            <v>CPX</v>
          </cell>
          <cell r="R1407" t="str">
            <v>PF</v>
          </cell>
          <cell r="S1407" t="str">
            <v>Y</v>
          </cell>
          <cell r="T1407" t="str">
            <v>no</v>
          </cell>
          <cell r="U1407">
            <v>0</v>
          </cell>
          <cell r="V1407">
            <v>40499</v>
          </cell>
          <cell r="W1407">
            <v>0</v>
          </cell>
          <cell r="X1407">
            <v>40759</v>
          </cell>
          <cell r="Y1407">
            <v>0</v>
          </cell>
          <cell r="Z1407">
            <v>40506</v>
          </cell>
          <cell r="AA1407">
            <v>40506</v>
          </cell>
          <cell r="AB1407">
            <v>40506</v>
          </cell>
          <cell r="AC1407">
            <v>40633</v>
          </cell>
          <cell r="AD1407">
            <v>0</v>
          </cell>
          <cell r="AE1407" t="str">
            <v>-</v>
          </cell>
          <cell r="AF1407">
            <v>0</v>
          </cell>
          <cell r="AH1407">
            <v>40729</v>
          </cell>
          <cell r="AI1407" t="str">
            <v>-</v>
          </cell>
          <cell r="AJ1407">
            <v>-28928</v>
          </cell>
          <cell r="AK1407">
            <v>37.142857142857146</v>
          </cell>
          <cell r="AL1407">
            <v>0</v>
          </cell>
          <cell r="AM1407">
            <v>0</v>
          </cell>
          <cell r="AN1407">
            <v>0</v>
          </cell>
          <cell r="AV1407">
            <v>40667</v>
          </cell>
          <cell r="AX1407">
            <v>40730</v>
          </cell>
          <cell r="AY1407">
            <v>40759</v>
          </cell>
          <cell r="AZ1407">
            <v>260</v>
          </cell>
          <cell r="BA1407">
            <v>121</v>
          </cell>
          <cell r="BB1407" t="str">
            <v>Late</v>
          </cell>
          <cell r="BC1407" t="str">
            <v/>
          </cell>
          <cell r="BJ1407">
            <v>40506</v>
          </cell>
          <cell r="BK1407">
            <v>40513</v>
          </cell>
          <cell r="BL1407">
            <v>40529</v>
          </cell>
          <cell r="BM1407">
            <v>40527</v>
          </cell>
          <cell r="BN1407">
            <v>40787</v>
          </cell>
          <cell r="BO1407">
            <v>40794</v>
          </cell>
          <cell r="BP1407" t="str">
            <v>X</v>
          </cell>
          <cell r="BQ1407" t="str">
            <v>X</v>
          </cell>
          <cell r="BR1407">
            <v>40523</v>
          </cell>
          <cell r="BS1407">
            <v>40795</v>
          </cell>
          <cell r="BT1407" t="str">
            <v>X</v>
          </cell>
          <cell r="BU1407">
            <v>41520</v>
          </cell>
          <cell r="BV1407">
            <v>40946</v>
          </cell>
          <cell r="BZ1407">
            <v>41226</v>
          </cell>
          <cell r="CA1407">
            <v>40828</v>
          </cell>
          <cell r="CB1407" t="str">
            <v>x</v>
          </cell>
          <cell r="CC1407">
            <v>1</v>
          </cell>
          <cell r="CD1407" t="str">
            <v>Actus reported 9/30 that FD hardcopy has been delivered to customer</v>
          </cell>
        </row>
        <row r="1408">
          <cell r="B1408" t="str">
            <v>A1993001-01</v>
          </cell>
          <cell r="C1408" t="str">
            <v>EI DUPONT</v>
          </cell>
          <cell r="D1408" t="str">
            <v>Kennedy</v>
          </cell>
          <cell r="E1408">
            <v>0</v>
          </cell>
          <cell r="F1408">
            <v>0</v>
          </cell>
          <cell r="G1408">
            <v>0</v>
          </cell>
          <cell r="H1408">
            <v>0</v>
          </cell>
          <cell r="I1408">
            <v>0</v>
          </cell>
          <cell r="J1408">
            <v>0</v>
          </cell>
          <cell r="K1408">
            <v>0</v>
          </cell>
          <cell r="L1408">
            <v>0</v>
          </cell>
          <cell r="M1408">
            <v>1</v>
          </cell>
          <cell r="N1408" t="str">
            <v>LMV322</v>
          </cell>
          <cell r="O1408">
            <v>29990</v>
          </cell>
          <cell r="P1408">
            <v>0</v>
          </cell>
          <cell r="Q1408" t="str">
            <v>STD</v>
          </cell>
          <cell r="R1408" t="str">
            <v>PA</v>
          </cell>
          <cell r="S1408" t="str">
            <v>N</v>
          </cell>
          <cell r="T1408" t="str">
            <v>no</v>
          </cell>
          <cell r="U1408">
            <v>0</v>
          </cell>
          <cell r="V1408">
            <v>40675</v>
          </cell>
          <cell r="W1408">
            <v>0</v>
          </cell>
          <cell r="X1408">
            <v>40760</v>
          </cell>
          <cell r="Y1408">
            <v>0</v>
          </cell>
          <cell r="Z1408">
            <v>40682</v>
          </cell>
          <cell r="AA1408">
            <v>40682</v>
          </cell>
          <cell r="AB1408">
            <v>40682</v>
          </cell>
          <cell r="AC1408">
            <v>40648</v>
          </cell>
          <cell r="AD1408">
            <v>0</v>
          </cell>
          <cell r="AE1408" t="str">
            <v>-</v>
          </cell>
          <cell r="AF1408">
            <v>0</v>
          </cell>
          <cell r="AH1408">
            <v>40730</v>
          </cell>
          <cell r="AI1408" t="str">
            <v>-</v>
          </cell>
          <cell r="AJ1408">
            <v>-29054</v>
          </cell>
          <cell r="AK1408">
            <v>12.142857142857142</v>
          </cell>
          <cell r="AL1408">
            <v>0</v>
          </cell>
          <cell r="AM1408">
            <v>0</v>
          </cell>
          <cell r="AN1408">
            <v>0</v>
          </cell>
          <cell r="AV1408">
            <v>40603</v>
          </cell>
          <cell r="AX1408">
            <v>40610</v>
          </cell>
          <cell r="AY1408">
            <v>40753</v>
          </cell>
          <cell r="AZ1408">
            <v>78</v>
          </cell>
          <cell r="BA1408">
            <v>-53</v>
          </cell>
          <cell r="BB1408" t="str">
            <v>Late</v>
          </cell>
          <cell r="BC1408" t="str">
            <v/>
          </cell>
          <cell r="BJ1408">
            <v>40682</v>
          </cell>
          <cell r="BK1408">
            <v>40689</v>
          </cell>
          <cell r="BL1408">
            <v>40689</v>
          </cell>
          <cell r="BM1408">
            <v>40703</v>
          </cell>
          <cell r="BN1408">
            <v>40774</v>
          </cell>
          <cell r="BO1408">
            <v>40781</v>
          </cell>
          <cell r="BP1408" t="str">
            <v>X</v>
          </cell>
          <cell r="BQ1408" t="str">
            <v>X</v>
          </cell>
          <cell r="BR1408" t="str">
            <v>X</v>
          </cell>
          <cell r="BS1408" t="str">
            <v>X</v>
          </cell>
          <cell r="BT1408" t="str">
            <v>X</v>
          </cell>
          <cell r="BU1408" t="str">
            <v>X</v>
          </cell>
          <cell r="BV1408" t="str">
            <v>X</v>
          </cell>
          <cell r="BZ1408" t="str">
            <v>X</v>
          </cell>
          <cell r="CA1408" t="str">
            <v>X</v>
          </cell>
          <cell r="CB1408" t="str">
            <v>X</v>
          </cell>
          <cell r="CC1408">
            <v>1</v>
          </cell>
        </row>
        <row r="1409">
          <cell r="B1409" t="str">
            <v>A1990199-01-02</v>
          </cell>
          <cell r="C1409" t="str">
            <v>VENTECH ENGINEERS INC.</v>
          </cell>
          <cell r="D1409" t="str">
            <v>Chapman</v>
          </cell>
          <cell r="E1409">
            <v>0</v>
          </cell>
          <cell r="F1409">
            <v>0</v>
          </cell>
          <cell r="G1409">
            <v>0</v>
          </cell>
          <cell r="H1409" t="str">
            <v xml:space="preserve">Madeleine </v>
          </cell>
          <cell r="I1409">
            <v>0</v>
          </cell>
          <cell r="J1409">
            <v>0</v>
          </cell>
          <cell r="K1409">
            <v>0</v>
          </cell>
          <cell r="L1409">
            <v>0</v>
          </cell>
          <cell r="M1409">
            <v>2</v>
          </cell>
          <cell r="N1409" t="str">
            <v>LMV-806</v>
          </cell>
          <cell r="O1409">
            <v>87450</v>
          </cell>
          <cell r="P1409">
            <v>0</v>
          </cell>
          <cell r="Q1409" t="str">
            <v>CPX</v>
          </cell>
          <cell r="R1409" t="str">
            <v>PA</v>
          </cell>
          <cell r="S1409" t="str">
            <v>N</v>
          </cell>
          <cell r="T1409" t="str">
            <v>no</v>
          </cell>
          <cell r="U1409">
            <v>0</v>
          </cell>
          <cell r="V1409">
            <v>40669</v>
          </cell>
          <cell r="W1409">
            <v>0</v>
          </cell>
          <cell r="X1409">
            <v>40763</v>
          </cell>
          <cell r="Y1409">
            <v>0</v>
          </cell>
          <cell r="Z1409">
            <v>40676</v>
          </cell>
          <cell r="AA1409">
            <v>40676</v>
          </cell>
          <cell r="AB1409">
            <v>40676</v>
          </cell>
          <cell r="AC1409">
            <v>40651</v>
          </cell>
          <cell r="AD1409">
            <v>40697</v>
          </cell>
          <cell r="AE1409" t="str">
            <v>-</v>
          </cell>
          <cell r="AF1409">
            <v>0</v>
          </cell>
          <cell r="AH1409">
            <v>40733</v>
          </cell>
          <cell r="AI1409" t="str">
            <v>-</v>
          </cell>
          <cell r="AJ1409">
            <v>-29050</v>
          </cell>
          <cell r="AK1409">
            <v>13.428571428571429</v>
          </cell>
          <cell r="AL1409">
            <v>0</v>
          </cell>
          <cell r="AM1409">
            <v>0</v>
          </cell>
          <cell r="AN1409">
            <v>0</v>
          </cell>
          <cell r="AQ1409">
            <v>40715</v>
          </cell>
          <cell r="AV1409">
            <v>40718</v>
          </cell>
          <cell r="AX1409">
            <v>40732</v>
          </cell>
          <cell r="AY1409">
            <v>40786</v>
          </cell>
          <cell r="AZ1409">
            <v>117</v>
          </cell>
          <cell r="BA1409">
            <v>36</v>
          </cell>
          <cell r="BB1409" t="str">
            <v>Late</v>
          </cell>
          <cell r="BC1409" t="str">
            <v>Late</v>
          </cell>
          <cell r="BJ1409">
            <v>40676</v>
          </cell>
          <cell r="BK1409">
            <v>40683</v>
          </cell>
          <cell r="BL1409">
            <v>40683</v>
          </cell>
          <cell r="BM1409">
            <v>40697</v>
          </cell>
          <cell r="BN1409">
            <v>40777</v>
          </cell>
          <cell r="BO1409">
            <v>40784</v>
          </cell>
          <cell r="BP1409" t="str">
            <v>X</v>
          </cell>
          <cell r="BQ1409" t="str">
            <v>X</v>
          </cell>
          <cell r="BR1409" t="str">
            <v>X</v>
          </cell>
          <cell r="BS1409" t="str">
            <v>X</v>
          </cell>
          <cell r="BT1409" t="str">
            <v>X</v>
          </cell>
          <cell r="BU1409" t="str">
            <v>X</v>
          </cell>
          <cell r="BV1409" t="str">
            <v>X</v>
          </cell>
          <cell r="BZ1409" t="str">
            <v>X</v>
          </cell>
          <cell r="CA1409" t="str">
            <v>X</v>
          </cell>
          <cell r="CB1409" t="str">
            <v>X</v>
          </cell>
          <cell r="CC1409">
            <v>1</v>
          </cell>
        </row>
        <row r="1410">
          <cell r="B1410" t="str">
            <v>A1990199-03-04</v>
          </cell>
          <cell r="C1410" t="str">
            <v>VENTECH ENGINEERS INC.</v>
          </cell>
          <cell r="D1410" t="str">
            <v>Chapman</v>
          </cell>
          <cell r="E1410">
            <v>0</v>
          </cell>
          <cell r="F1410">
            <v>0</v>
          </cell>
          <cell r="G1410">
            <v>0</v>
          </cell>
          <cell r="H1410" t="str">
            <v xml:space="preserve">Madeleine </v>
          </cell>
          <cell r="I1410">
            <v>0</v>
          </cell>
          <cell r="J1410">
            <v>0</v>
          </cell>
          <cell r="K1410">
            <v>0</v>
          </cell>
          <cell r="L1410">
            <v>0</v>
          </cell>
          <cell r="M1410">
            <v>2</v>
          </cell>
          <cell r="N1410" t="str">
            <v>LMV806</v>
          </cell>
          <cell r="O1410">
            <v>69760</v>
          </cell>
          <cell r="P1410">
            <v>0</v>
          </cell>
          <cell r="Q1410" t="str">
            <v>CPX</v>
          </cell>
          <cell r="R1410" t="str">
            <v>PA</v>
          </cell>
          <cell r="S1410" t="str">
            <v>N</v>
          </cell>
          <cell r="T1410" t="str">
            <v>no</v>
          </cell>
          <cell r="U1410">
            <v>0</v>
          </cell>
          <cell r="V1410">
            <v>40669</v>
          </cell>
          <cell r="W1410">
            <v>0</v>
          </cell>
          <cell r="X1410">
            <v>40763</v>
          </cell>
          <cell r="Y1410">
            <v>0</v>
          </cell>
          <cell r="Z1410">
            <v>40676</v>
          </cell>
          <cell r="AA1410">
            <v>40676</v>
          </cell>
          <cell r="AB1410">
            <v>40676</v>
          </cell>
          <cell r="AC1410">
            <v>40651</v>
          </cell>
          <cell r="AD1410">
            <v>40697</v>
          </cell>
          <cell r="AE1410" t="str">
            <v>-</v>
          </cell>
          <cell r="AF1410">
            <v>0</v>
          </cell>
          <cell r="AH1410">
            <v>40733</v>
          </cell>
          <cell r="AI1410" t="str">
            <v>-</v>
          </cell>
          <cell r="AJ1410">
            <v>-29050</v>
          </cell>
          <cell r="AK1410">
            <v>13.428571428571429</v>
          </cell>
          <cell r="AL1410">
            <v>0</v>
          </cell>
          <cell r="AM1410">
            <v>0</v>
          </cell>
          <cell r="AN1410">
            <v>0</v>
          </cell>
          <cell r="AQ1410">
            <v>40715</v>
          </cell>
          <cell r="AV1410">
            <v>40718</v>
          </cell>
          <cell r="AX1410">
            <v>40739</v>
          </cell>
          <cell r="AY1410">
            <v>40786</v>
          </cell>
          <cell r="AZ1410">
            <v>117</v>
          </cell>
          <cell r="BA1410">
            <v>36</v>
          </cell>
          <cell r="BB1410" t="str">
            <v>Late</v>
          </cell>
          <cell r="BC1410" t="str">
            <v>Late</v>
          </cell>
          <cell r="BJ1410">
            <v>40676</v>
          </cell>
          <cell r="BK1410">
            <v>40683</v>
          </cell>
          <cell r="BL1410">
            <v>40683</v>
          </cell>
          <cell r="BM1410">
            <v>40697</v>
          </cell>
          <cell r="BN1410">
            <v>40777</v>
          </cell>
          <cell r="BO1410">
            <v>40784</v>
          </cell>
          <cell r="BP1410" t="str">
            <v>X</v>
          </cell>
          <cell r="BQ1410" t="str">
            <v>X</v>
          </cell>
          <cell r="BR1410" t="str">
            <v>X</v>
          </cell>
          <cell r="BS1410" t="str">
            <v>X</v>
          </cell>
          <cell r="BT1410" t="str">
            <v>X</v>
          </cell>
          <cell r="BU1410" t="str">
            <v>X</v>
          </cell>
          <cell r="BV1410" t="str">
            <v>X</v>
          </cell>
          <cell r="BZ1410" t="str">
            <v>X</v>
          </cell>
          <cell r="CA1410" t="str">
            <v>X</v>
          </cell>
          <cell r="CB1410" t="str">
            <v>X</v>
          </cell>
          <cell r="CC1410">
            <v>1</v>
          </cell>
        </row>
        <row r="1411">
          <cell r="B1411" t="str">
            <v>A1990199-05-06</v>
          </cell>
          <cell r="C1411" t="str">
            <v>VENTECH ENGINEERS INC.</v>
          </cell>
          <cell r="D1411" t="str">
            <v>Chapman</v>
          </cell>
          <cell r="E1411">
            <v>0</v>
          </cell>
          <cell r="F1411">
            <v>0</v>
          </cell>
          <cell r="G1411">
            <v>0</v>
          </cell>
          <cell r="H1411" t="str">
            <v xml:space="preserve">Madeleine </v>
          </cell>
          <cell r="I1411">
            <v>0</v>
          </cell>
          <cell r="J1411">
            <v>0</v>
          </cell>
          <cell r="K1411">
            <v>0</v>
          </cell>
          <cell r="L1411">
            <v>0</v>
          </cell>
          <cell r="M1411">
            <v>2</v>
          </cell>
          <cell r="N1411" t="str">
            <v>LMV801</v>
          </cell>
          <cell r="O1411">
            <v>85686</v>
          </cell>
          <cell r="P1411">
            <v>0</v>
          </cell>
          <cell r="Q1411" t="str">
            <v>CPX</v>
          </cell>
          <cell r="R1411" t="str">
            <v>PA</v>
          </cell>
          <cell r="S1411" t="str">
            <v>N</v>
          </cell>
          <cell r="T1411" t="str">
            <v>no</v>
          </cell>
          <cell r="U1411">
            <v>0</v>
          </cell>
          <cell r="V1411">
            <v>40669</v>
          </cell>
          <cell r="W1411">
            <v>0</v>
          </cell>
          <cell r="X1411">
            <v>40763</v>
          </cell>
          <cell r="Y1411">
            <v>0</v>
          </cell>
          <cell r="Z1411">
            <v>40676</v>
          </cell>
          <cell r="AA1411">
            <v>40676</v>
          </cell>
          <cell r="AB1411">
            <v>40676</v>
          </cell>
          <cell r="AC1411">
            <v>40651</v>
          </cell>
          <cell r="AD1411">
            <v>40697</v>
          </cell>
          <cell r="AE1411" t="str">
            <v>-</v>
          </cell>
          <cell r="AF1411">
            <v>0</v>
          </cell>
          <cell r="AH1411">
            <v>40733</v>
          </cell>
          <cell r="AI1411" t="str">
            <v>-</v>
          </cell>
          <cell r="AJ1411">
            <v>-29050</v>
          </cell>
          <cell r="AK1411">
            <v>13.428571428571429</v>
          </cell>
          <cell r="AL1411">
            <v>0</v>
          </cell>
          <cell r="AM1411">
            <v>0</v>
          </cell>
          <cell r="AN1411">
            <v>0</v>
          </cell>
          <cell r="AQ1411">
            <v>40715</v>
          </cell>
          <cell r="AV1411">
            <v>40718</v>
          </cell>
          <cell r="AX1411">
            <v>40743</v>
          </cell>
          <cell r="AY1411">
            <v>40786</v>
          </cell>
          <cell r="AZ1411">
            <v>117</v>
          </cell>
          <cell r="BA1411">
            <v>36</v>
          </cell>
          <cell r="BB1411" t="str">
            <v>Late</v>
          </cell>
          <cell r="BC1411" t="str">
            <v>Late</v>
          </cell>
          <cell r="BJ1411">
            <v>40676</v>
          </cell>
          <cell r="BK1411">
            <v>40683</v>
          </cell>
          <cell r="BL1411">
            <v>40683</v>
          </cell>
          <cell r="BM1411">
            <v>40697</v>
          </cell>
          <cell r="BN1411">
            <v>40777</v>
          </cell>
          <cell r="BO1411">
            <v>40784</v>
          </cell>
          <cell r="BP1411" t="str">
            <v>X</v>
          </cell>
          <cell r="BQ1411" t="str">
            <v>X</v>
          </cell>
          <cell r="BR1411" t="str">
            <v>X</v>
          </cell>
          <cell r="BS1411" t="str">
            <v>X</v>
          </cell>
          <cell r="BT1411" t="str">
            <v>X</v>
          </cell>
          <cell r="BU1411" t="str">
            <v>X</v>
          </cell>
          <cell r="BV1411" t="str">
            <v>X</v>
          </cell>
          <cell r="BZ1411" t="str">
            <v>X</v>
          </cell>
          <cell r="CA1411" t="str">
            <v>X</v>
          </cell>
          <cell r="CB1411" t="str">
            <v>X</v>
          </cell>
          <cell r="CC1411">
            <v>1</v>
          </cell>
        </row>
        <row r="1412">
          <cell r="B1412" t="str">
            <v>A1990554-01</v>
          </cell>
          <cell r="C1412" t="str">
            <v>LUBRIZOL ADV. MAT'L</v>
          </cell>
          <cell r="D1412" t="str">
            <v>Kennedy</v>
          </cell>
          <cell r="E1412">
            <v>0</v>
          </cell>
          <cell r="F1412">
            <v>0</v>
          </cell>
          <cell r="G1412">
            <v>0</v>
          </cell>
          <cell r="H1412">
            <v>0</v>
          </cell>
          <cell r="I1412">
            <v>0</v>
          </cell>
          <cell r="J1412">
            <v>0</v>
          </cell>
          <cell r="K1412">
            <v>0</v>
          </cell>
          <cell r="L1412">
            <v>0</v>
          </cell>
          <cell r="M1412">
            <v>1</v>
          </cell>
          <cell r="N1412" t="str">
            <v>LMV801</v>
          </cell>
          <cell r="O1412">
            <v>13978</v>
          </cell>
          <cell r="P1412">
            <v>0</v>
          </cell>
          <cell r="Q1412" t="str">
            <v>STD</v>
          </cell>
          <cell r="R1412" t="str">
            <v>PA</v>
          </cell>
          <cell r="S1412" t="str">
            <v>N</v>
          </cell>
          <cell r="T1412" t="str">
            <v>no</v>
          </cell>
          <cell r="U1412">
            <v>0</v>
          </cell>
          <cell r="V1412">
            <v>40669</v>
          </cell>
          <cell r="W1412">
            <v>0</v>
          </cell>
          <cell r="X1412">
            <v>40767</v>
          </cell>
          <cell r="Y1412">
            <v>0</v>
          </cell>
          <cell r="Z1412">
            <v>40676</v>
          </cell>
          <cell r="AA1412">
            <v>40676</v>
          </cell>
          <cell r="AB1412">
            <v>40676</v>
          </cell>
          <cell r="AC1412">
            <v>40655</v>
          </cell>
          <cell r="AD1412">
            <v>0</v>
          </cell>
          <cell r="AE1412" t="str">
            <v>-</v>
          </cell>
          <cell r="AF1412">
            <v>0</v>
          </cell>
          <cell r="AH1412">
            <v>40737</v>
          </cell>
          <cell r="AI1412" t="str">
            <v>-</v>
          </cell>
          <cell r="AJ1412">
            <v>-29050</v>
          </cell>
          <cell r="AK1412">
            <v>14</v>
          </cell>
          <cell r="AL1412">
            <v>0</v>
          </cell>
          <cell r="AM1412">
            <v>0</v>
          </cell>
          <cell r="AN1412">
            <v>0</v>
          </cell>
          <cell r="AV1412">
            <v>40648</v>
          </cell>
          <cell r="AX1412">
            <v>40660</v>
          </cell>
          <cell r="AY1412">
            <v>40723</v>
          </cell>
          <cell r="AZ1412">
            <v>54</v>
          </cell>
          <cell r="BA1412">
            <v>-16</v>
          </cell>
          <cell r="BB1412" t="str">
            <v>Late</v>
          </cell>
          <cell r="BC1412" t="str">
            <v/>
          </cell>
          <cell r="BJ1412">
            <v>40676</v>
          </cell>
          <cell r="BK1412">
            <v>40683</v>
          </cell>
          <cell r="BL1412">
            <v>40683</v>
          </cell>
          <cell r="BM1412">
            <v>40697</v>
          </cell>
          <cell r="BN1412">
            <v>40781</v>
          </cell>
          <cell r="BO1412">
            <v>40788</v>
          </cell>
          <cell r="BP1412" t="str">
            <v>X</v>
          </cell>
          <cell r="BQ1412" t="str">
            <v>X</v>
          </cell>
          <cell r="BR1412" t="str">
            <v>X</v>
          </cell>
          <cell r="BS1412" t="str">
            <v>X</v>
          </cell>
          <cell r="BT1412" t="str">
            <v>X</v>
          </cell>
          <cell r="BU1412" t="str">
            <v>X</v>
          </cell>
          <cell r="BV1412" t="str">
            <v>X</v>
          </cell>
          <cell r="BZ1412" t="str">
            <v>X</v>
          </cell>
          <cell r="CA1412" t="str">
            <v>X</v>
          </cell>
          <cell r="CB1412" t="str">
            <v>X</v>
          </cell>
          <cell r="CC1412">
            <v>1</v>
          </cell>
        </row>
        <row r="1413">
          <cell r="B1413" t="str">
            <v>A1980490-01</v>
          </cell>
          <cell r="C1413" t="str">
            <v>Chevron</v>
          </cell>
          <cell r="D1413" t="str">
            <v>Kennedy</v>
          </cell>
          <cell r="E1413">
            <v>0</v>
          </cell>
          <cell r="F1413">
            <v>0</v>
          </cell>
          <cell r="G1413">
            <v>0</v>
          </cell>
          <cell r="H1413">
            <v>0</v>
          </cell>
          <cell r="I1413">
            <v>0</v>
          </cell>
          <cell r="J1413">
            <v>0</v>
          </cell>
          <cell r="K1413">
            <v>0</v>
          </cell>
          <cell r="L1413">
            <v>0</v>
          </cell>
          <cell r="M1413">
            <v>1</v>
          </cell>
          <cell r="N1413" t="str">
            <v>LMV-311</v>
          </cell>
          <cell r="O1413">
            <v>47193</v>
          </cell>
          <cell r="P1413">
            <v>0</v>
          </cell>
          <cell r="Q1413" t="str">
            <v>STD</v>
          </cell>
          <cell r="R1413" t="str">
            <v>PA</v>
          </cell>
          <cell r="S1413" t="str">
            <v>N</v>
          </cell>
          <cell r="T1413" t="str">
            <v>no</v>
          </cell>
          <cell r="U1413">
            <v>0</v>
          </cell>
          <cell r="V1413">
            <v>40645</v>
          </cell>
          <cell r="W1413">
            <v>0</v>
          </cell>
          <cell r="X1413">
            <v>40767</v>
          </cell>
          <cell r="Y1413">
            <v>0</v>
          </cell>
          <cell r="Z1413">
            <v>40652</v>
          </cell>
          <cell r="AA1413">
            <v>40652</v>
          </cell>
          <cell r="AB1413">
            <v>40652</v>
          </cell>
          <cell r="AC1413">
            <v>40655</v>
          </cell>
          <cell r="AD1413">
            <v>0</v>
          </cell>
          <cell r="AE1413" t="str">
            <v>-</v>
          </cell>
          <cell r="AF1413">
            <v>0</v>
          </cell>
          <cell r="AH1413">
            <v>40737</v>
          </cell>
          <cell r="AI1413" t="str">
            <v>-</v>
          </cell>
          <cell r="AJ1413">
            <v>-29032</v>
          </cell>
          <cell r="AK1413">
            <v>17.428571428571427</v>
          </cell>
          <cell r="AL1413">
            <v>0</v>
          </cell>
          <cell r="AM1413">
            <v>0</v>
          </cell>
          <cell r="AN1413">
            <v>0</v>
          </cell>
          <cell r="AY1413">
            <v>40767</v>
          </cell>
          <cell r="AZ1413">
            <v>122</v>
          </cell>
          <cell r="BA1413" t="str">
            <v/>
          </cell>
          <cell r="BB1413" t="str">
            <v/>
          </cell>
          <cell r="BC1413" t="str">
            <v/>
          </cell>
          <cell r="BJ1413">
            <v>40652</v>
          </cell>
          <cell r="BK1413">
            <v>40659</v>
          </cell>
          <cell r="BL1413">
            <v>40659</v>
          </cell>
          <cell r="BM1413">
            <v>40673</v>
          </cell>
          <cell r="BN1413">
            <v>40781</v>
          </cell>
          <cell r="BO1413">
            <v>40788</v>
          </cell>
          <cell r="BP1413" t="str">
            <v>X</v>
          </cell>
          <cell r="BQ1413" t="str">
            <v>X</v>
          </cell>
          <cell r="BR1413" t="str">
            <v>X</v>
          </cell>
          <cell r="BS1413" t="str">
            <v>X</v>
          </cell>
          <cell r="BT1413" t="str">
            <v>X</v>
          </cell>
          <cell r="BU1413" t="str">
            <v>X</v>
          </cell>
          <cell r="BV1413" t="str">
            <v>X</v>
          </cell>
          <cell r="BZ1413" t="str">
            <v>X</v>
          </cell>
          <cell r="CA1413" t="str">
            <v>X</v>
          </cell>
          <cell r="CB1413" t="str">
            <v>X</v>
          </cell>
          <cell r="CC1413">
            <v>1</v>
          </cell>
        </row>
        <row r="1414">
          <cell r="B1414" t="str">
            <v>A1993036-01-02</v>
          </cell>
          <cell r="C1414" t="str">
            <v>Superior Pipeline</v>
          </cell>
          <cell r="D1414" t="str">
            <v>Kennedy</v>
          </cell>
          <cell r="E1414">
            <v>0</v>
          </cell>
          <cell r="F1414">
            <v>0</v>
          </cell>
          <cell r="G1414">
            <v>0</v>
          </cell>
          <cell r="H1414" t="str">
            <v>Christina</v>
          </cell>
          <cell r="I1414">
            <v>0</v>
          </cell>
          <cell r="J1414">
            <v>0</v>
          </cell>
          <cell r="K1414">
            <v>0</v>
          </cell>
          <cell r="L1414">
            <v>0</v>
          </cell>
          <cell r="M1414">
            <v>2</v>
          </cell>
          <cell r="N1414" t="str">
            <v>LMV-806</v>
          </cell>
          <cell r="O1414">
            <v>44274</v>
          </cell>
          <cell r="P1414">
            <v>0</v>
          </cell>
          <cell r="Q1414" t="str">
            <v>STD</v>
          </cell>
          <cell r="R1414" t="str">
            <v>PA</v>
          </cell>
          <cell r="S1414" t="str">
            <v>N</v>
          </cell>
          <cell r="T1414" t="str">
            <v>no</v>
          </cell>
          <cell r="U1414">
            <v>0</v>
          </cell>
          <cell r="V1414">
            <v>40675</v>
          </cell>
          <cell r="W1414">
            <v>0</v>
          </cell>
          <cell r="X1414">
            <v>40772</v>
          </cell>
          <cell r="Y1414">
            <v>0</v>
          </cell>
          <cell r="Z1414">
            <v>40682</v>
          </cell>
          <cell r="AA1414">
            <v>40682</v>
          </cell>
          <cell r="AB1414">
            <v>40682</v>
          </cell>
          <cell r="AC1414">
            <v>40660</v>
          </cell>
          <cell r="AD1414">
            <v>0</v>
          </cell>
          <cell r="AE1414" t="str">
            <v>-</v>
          </cell>
          <cell r="AF1414">
            <v>0</v>
          </cell>
          <cell r="AH1414">
            <v>40742</v>
          </cell>
          <cell r="AI1414" t="str">
            <v>-</v>
          </cell>
          <cell r="AJ1414">
            <v>-29054</v>
          </cell>
          <cell r="AK1414">
            <v>13.857142857142858</v>
          </cell>
          <cell r="AL1414">
            <v>0</v>
          </cell>
          <cell r="AM1414">
            <v>0</v>
          </cell>
          <cell r="AN1414">
            <v>0</v>
          </cell>
          <cell r="AV1414">
            <v>40715</v>
          </cell>
          <cell r="AX1414">
            <v>40736</v>
          </cell>
          <cell r="AY1414">
            <v>40772</v>
          </cell>
          <cell r="AZ1414">
            <v>97</v>
          </cell>
          <cell r="BA1414">
            <v>29</v>
          </cell>
          <cell r="BB1414" t="str">
            <v>Late</v>
          </cell>
          <cell r="BC1414" t="str">
            <v/>
          </cell>
          <cell r="BJ1414">
            <v>40682</v>
          </cell>
          <cell r="BK1414">
            <v>40689</v>
          </cell>
          <cell r="BL1414">
            <v>40689</v>
          </cell>
          <cell r="BM1414">
            <v>40703</v>
          </cell>
          <cell r="BN1414">
            <v>40786</v>
          </cell>
          <cell r="BO1414">
            <v>40793</v>
          </cell>
          <cell r="BP1414" t="str">
            <v>X</v>
          </cell>
          <cell r="BQ1414" t="str">
            <v>X</v>
          </cell>
          <cell r="BR1414" t="str">
            <v>X</v>
          </cell>
          <cell r="BS1414" t="str">
            <v>X</v>
          </cell>
          <cell r="BT1414" t="str">
            <v>X</v>
          </cell>
          <cell r="BU1414" t="str">
            <v>X</v>
          </cell>
          <cell r="BV1414" t="str">
            <v>X</v>
          </cell>
          <cell r="BZ1414" t="str">
            <v>X</v>
          </cell>
          <cell r="CA1414" t="str">
            <v>X</v>
          </cell>
          <cell r="CB1414" t="str">
            <v>X</v>
          </cell>
          <cell r="CC1414">
            <v>1</v>
          </cell>
        </row>
        <row r="1415">
          <cell r="B1415" t="str">
            <v>A2012617-01</v>
          </cell>
          <cell r="C1415" t="str">
            <v>Dynamic Fuels LLC</v>
          </cell>
          <cell r="D1415" t="str">
            <v>Jazmines</v>
          </cell>
          <cell r="E1415">
            <v>0</v>
          </cell>
          <cell r="F1415">
            <v>0</v>
          </cell>
          <cell r="G1415">
            <v>0</v>
          </cell>
          <cell r="H1415" t="str">
            <v>Mary</v>
          </cell>
          <cell r="I1415">
            <v>0</v>
          </cell>
          <cell r="J1415">
            <v>0</v>
          </cell>
          <cell r="K1415">
            <v>0</v>
          </cell>
          <cell r="M1415">
            <v>1</v>
          </cell>
          <cell r="N1415" t="str">
            <v>LMV-341</v>
          </cell>
          <cell r="O1415">
            <v>53058</v>
          </cell>
          <cell r="P1415">
            <v>0</v>
          </cell>
          <cell r="Q1415" t="str">
            <v>STD</v>
          </cell>
          <cell r="R1415" t="str">
            <v>PA</v>
          </cell>
          <cell r="S1415" t="str">
            <v>N</v>
          </cell>
          <cell r="T1415" t="str">
            <v>no</v>
          </cell>
          <cell r="U1415">
            <v>0</v>
          </cell>
          <cell r="V1415">
            <v>40730</v>
          </cell>
          <cell r="W1415">
            <v>0</v>
          </cell>
          <cell r="X1415">
            <v>40773</v>
          </cell>
          <cell r="Y1415">
            <v>0</v>
          </cell>
          <cell r="Z1415">
            <v>40737</v>
          </cell>
          <cell r="AA1415">
            <v>40737</v>
          </cell>
          <cell r="AB1415">
            <v>40737</v>
          </cell>
          <cell r="AC1415">
            <v>40661</v>
          </cell>
          <cell r="AD1415">
            <v>0</v>
          </cell>
          <cell r="AE1415" t="str">
            <v>-</v>
          </cell>
          <cell r="AF1415">
            <v>0</v>
          </cell>
          <cell r="AH1415">
            <v>40743</v>
          </cell>
          <cell r="AI1415" t="str">
            <v>-</v>
          </cell>
          <cell r="AJ1415">
            <v>-29093</v>
          </cell>
          <cell r="AK1415">
            <v>6.1428571428571432</v>
          </cell>
          <cell r="AL1415">
            <v>0</v>
          </cell>
          <cell r="AM1415">
            <v>0</v>
          </cell>
          <cell r="AN1415">
            <v>0</v>
          </cell>
          <cell r="AV1415">
            <v>40729</v>
          </cell>
          <cell r="AX1415">
            <v>40756</v>
          </cell>
          <cell r="AY1415">
            <v>40773</v>
          </cell>
          <cell r="AZ1415">
            <v>43</v>
          </cell>
          <cell r="BA1415">
            <v>-2</v>
          </cell>
          <cell r="BB1415" t="str">
            <v>Late</v>
          </cell>
          <cell r="BC1415" t="str">
            <v/>
          </cell>
          <cell r="BJ1415">
            <v>40737</v>
          </cell>
          <cell r="BK1415">
            <v>40744</v>
          </cell>
          <cell r="BL1415">
            <v>40744</v>
          </cell>
          <cell r="BM1415">
            <v>40758</v>
          </cell>
          <cell r="BN1415">
            <v>40787</v>
          </cell>
          <cell r="BO1415">
            <v>40794</v>
          </cell>
          <cell r="BP1415" t="str">
            <v>X</v>
          </cell>
          <cell r="BQ1415" t="str">
            <v>X</v>
          </cell>
          <cell r="BR1415" t="str">
            <v>X</v>
          </cell>
          <cell r="BS1415" t="str">
            <v>X</v>
          </cell>
          <cell r="BT1415" t="str">
            <v>X</v>
          </cell>
          <cell r="BU1415" t="str">
            <v>X</v>
          </cell>
          <cell r="BV1415" t="str">
            <v>X</v>
          </cell>
          <cell r="BZ1415" t="str">
            <v>X</v>
          </cell>
          <cell r="CA1415" t="str">
            <v>X</v>
          </cell>
          <cell r="CB1415" t="str">
            <v>X</v>
          </cell>
          <cell r="CC1415">
            <v>1</v>
          </cell>
        </row>
        <row r="1416">
          <cell r="B1416" t="str">
            <v>A2001838-01-02</v>
          </cell>
          <cell r="C1416" t="str">
            <v>Westlake Petrochemical</v>
          </cell>
          <cell r="D1416" t="str">
            <v>Kennedy</v>
          </cell>
          <cell r="E1416">
            <v>0</v>
          </cell>
          <cell r="F1416">
            <v>0</v>
          </cell>
          <cell r="G1416">
            <v>0</v>
          </cell>
          <cell r="H1416" t="str">
            <v>Christina</v>
          </cell>
          <cell r="I1416">
            <v>0</v>
          </cell>
          <cell r="J1416">
            <v>0</v>
          </cell>
          <cell r="K1416">
            <v>0</v>
          </cell>
          <cell r="L1416">
            <v>0</v>
          </cell>
          <cell r="M1416">
            <v>2</v>
          </cell>
          <cell r="N1416" t="str">
            <v>LMV-801</v>
          </cell>
          <cell r="O1416">
            <v>37238</v>
          </cell>
          <cell r="P1416">
            <v>0</v>
          </cell>
          <cell r="Q1416" t="str">
            <v>STD</v>
          </cell>
          <cell r="R1416" t="str">
            <v>PA</v>
          </cell>
          <cell r="S1416" t="str">
            <v>N</v>
          </cell>
          <cell r="T1416" t="str">
            <v>no</v>
          </cell>
          <cell r="U1416">
            <v>0</v>
          </cell>
          <cell r="V1416">
            <v>40700</v>
          </cell>
          <cell r="W1416">
            <v>0</v>
          </cell>
          <cell r="X1416">
            <v>40773</v>
          </cell>
          <cell r="Y1416">
            <v>0</v>
          </cell>
          <cell r="Z1416">
            <v>40707</v>
          </cell>
          <cell r="AA1416">
            <v>40707</v>
          </cell>
          <cell r="AB1416">
            <v>40707</v>
          </cell>
          <cell r="AC1416">
            <v>40661</v>
          </cell>
          <cell r="AD1416">
            <v>0</v>
          </cell>
          <cell r="AE1416" t="str">
            <v>-</v>
          </cell>
          <cell r="AF1416">
            <v>0</v>
          </cell>
          <cell r="AH1416">
            <v>40743</v>
          </cell>
          <cell r="AI1416" t="str">
            <v>-</v>
          </cell>
          <cell r="AJ1416">
            <v>-29071</v>
          </cell>
          <cell r="AK1416">
            <v>10.428571428571429</v>
          </cell>
          <cell r="AL1416">
            <v>0</v>
          </cell>
          <cell r="AM1416">
            <v>0</v>
          </cell>
          <cell r="AN1416">
            <v>0</v>
          </cell>
          <cell r="AV1416">
            <v>40731</v>
          </cell>
          <cell r="AX1416">
            <v>40739</v>
          </cell>
          <cell r="AY1416">
            <v>40793</v>
          </cell>
          <cell r="AZ1416">
            <v>93</v>
          </cell>
          <cell r="BA1416">
            <v>24</v>
          </cell>
          <cell r="BB1416" t="str">
            <v>Late</v>
          </cell>
          <cell r="BC1416" t="str">
            <v/>
          </cell>
          <cell r="BJ1416">
            <v>40707</v>
          </cell>
          <cell r="BK1416">
            <v>40714</v>
          </cell>
          <cell r="BL1416">
            <v>40714</v>
          </cell>
          <cell r="BM1416">
            <v>40728</v>
          </cell>
          <cell r="BN1416">
            <v>40787</v>
          </cell>
          <cell r="BO1416">
            <v>40794</v>
          </cell>
          <cell r="BP1416" t="str">
            <v>X</v>
          </cell>
          <cell r="BQ1416" t="str">
            <v>X</v>
          </cell>
          <cell r="BR1416" t="str">
            <v>X</v>
          </cell>
          <cell r="BS1416" t="str">
            <v>X</v>
          </cell>
          <cell r="BT1416" t="str">
            <v>X</v>
          </cell>
          <cell r="BU1416" t="str">
            <v>X</v>
          </cell>
          <cell r="BV1416" t="str">
            <v>X</v>
          </cell>
          <cell r="BZ1416" t="str">
            <v>X</v>
          </cell>
          <cell r="CA1416" t="str">
            <v>X</v>
          </cell>
          <cell r="CB1416" t="str">
            <v>X</v>
          </cell>
          <cell r="CC1416">
            <v>1</v>
          </cell>
        </row>
        <row r="1417">
          <cell r="B1417" t="str">
            <v>A2012654-01-02</v>
          </cell>
          <cell r="C1417" t="str">
            <v>Frontier Field Services</v>
          </cell>
          <cell r="D1417" t="str">
            <v>Lothe</v>
          </cell>
          <cell r="E1417">
            <v>0</v>
          </cell>
          <cell r="F1417">
            <v>0</v>
          </cell>
          <cell r="G1417">
            <v>0</v>
          </cell>
          <cell r="H1417" t="str">
            <v>Nancy</v>
          </cell>
          <cell r="I1417">
            <v>0</v>
          </cell>
          <cell r="J1417">
            <v>0</v>
          </cell>
          <cell r="K1417">
            <v>0</v>
          </cell>
          <cell r="M1417">
            <v>2</v>
          </cell>
          <cell r="N1417" t="str">
            <v>CONV</v>
          </cell>
          <cell r="O1417">
            <v>20636</v>
          </cell>
          <cell r="P1417">
            <v>0</v>
          </cell>
          <cell r="Q1417" t="str">
            <v>STD</v>
          </cell>
          <cell r="R1417" t="str">
            <v>PA</v>
          </cell>
          <cell r="S1417" t="str">
            <v>N</v>
          </cell>
          <cell r="T1417" t="str">
            <v>no</v>
          </cell>
          <cell r="U1417">
            <v>0</v>
          </cell>
          <cell r="V1417">
            <v>40724</v>
          </cell>
          <cell r="W1417">
            <v>0</v>
          </cell>
          <cell r="X1417">
            <v>40774</v>
          </cell>
          <cell r="Y1417">
            <v>0</v>
          </cell>
          <cell r="Z1417">
            <v>40731</v>
          </cell>
          <cell r="AA1417">
            <v>40731</v>
          </cell>
          <cell r="AB1417">
            <v>40731</v>
          </cell>
          <cell r="AC1417">
            <v>40662</v>
          </cell>
          <cell r="AD1417">
            <v>40707</v>
          </cell>
          <cell r="AE1417" t="str">
            <v>-</v>
          </cell>
          <cell r="AF1417">
            <v>0</v>
          </cell>
          <cell r="AH1417">
            <v>40744</v>
          </cell>
          <cell r="AI1417" t="str">
            <v>-</v>
          </cell>
          <cell r="AJ1417">
            <v>-29089</v>
          </cell>
          <cell r="AK1417">
            <v>7.1428571428571432</v>
          </cell>
          <cell r="AL1417">
            <v>0</v>
          </cell>
          <cell r="AM1417">
            <v>0</v>
          </cell>
          <cell r="AN1417">
            <v>0</v>
          </cell>
          <cell r="AQ1417">
            <v>40702</v>
          </cell>
          <cell r="AV1417">
            <v>40749</v>
          </cell>
          <cell r="AX1417">
            <v>40756</v>
          </cell>
          <cell r="AY1417">
            <v>40787</v>
          </cell>
          <cell r="AZ1417">
            <v>63</v>
          </cell>
          <cell r="BA1417">
            <v>18</v>
          </cell>
          <cell r="BB1417" t="str">
            <v>Late</v>
          </cell>
          <cell r="BC1417" t="str">
            <v>On-Time/Early</v>
          </cell>
          <cell r="BJ1417">
            <v>40731</v>
          </cell>
          <cell r="BK1417">
            <v>40738</v>
          </cell>
          <cell r="BL1417">
            <v>40738</v>
          </cell>
          <cell r="BM1417">
            <v>40752</v>
          </cell>
          <cell r="BN1417">
            <v>40788</v>
          </cell>
          <cell r="BO1417">
            <v>40795</v>
          </cell>
          <cell r="BP1417" t="str">
            <v>X</v>
          </cell>
          <cell r="BQ1417" t="str">
            <v>X</v>
          </cell>
          <cell r="BR1417" t="str">
            <v>X</v>
          </cell>
          <cell r="BS1417" t="str">
            <v>X</v>
          </cell>
          <cell r="BT1417" t="str">
            <v>X</v>
          </cell>
          <cell r="BU1417" t="str">
            <v>X</v>
          </cell>
          <cell r="BV1417" t="str">
            <v>X</v>
          </cell>
          <cell r="BZ1417" t="str">
            <v>X</v>
          </cell>
          <cell r="CA1417" t="str">
            <v>X</v>
          </cell>
          <cell r="CB1417" t="str">
            <v>X</v>
          </cell>
          <cell r="CC1417">
            <v>1</v>
          </cell>
        </row>
        <row r="1418">
          <cell r="B1418" t="str">
            <v>A2002605-01-03</v>
          </cell>
          <cell r="C1418" t="str">
            <v>SAULSBURY ENGINEERING &amp; CONSTR</v>
          </cell>
          <cell r="D1418" t="str">
            <v>Jazmines</v>
          </cell>
          <cell r="E1418">
            <v>0</v>
          </cell>
          <cell r="F1418">
            <v>0</v>
          </cell>
          <cell r="G1418">
            <v>0</v>
          </cell>
          <cell r="H1418" t="str">
            <v>Mary</v>
          </cell>
          <cell r="I1418">
            <v>0</v>
          </cell>
          <cell r="J1418">
            <v>0</v>
          </cell>
          <cell r="K1418">
            <v>0</v>
          </cell>
          <cell r="L1418">
            <v>0</v>
          </cell>
          <cell r="M1418">
            <v>3</v>
          </cell>
          <cell r="N1418" t="str">
            <v>LMV-322</v>
          </cell>
          <cell r="O1418">
            <v>181188</v>
          </cell>
          <cell r="P1418">
            <v>0</v>
          </cell>
          <cell r="Q1418" t="str">
            <v>STD</v>
          </cell>
          <cell r="R1418" t="str">
            <v>PA</v>
          </cell>
          <cell r="S1418" t="str">
            <v>N</v>
          </cell>
          <cell r="T1418" t="str">
            <v>no</v>
          </cell>
          <cell r="U1418">
            <v>0</v>
          </cell>
          <cell r="V1418">
            <v>40701</v>
          </cell>
          <cell r="W1418">
            <v>0</v>
          </cell>
          <cell r="X1418">
            <v>40774</v>
          </cell>
          <cell r="Y1418">
            <v>0</v>
          </cell>
          <cell r="Z1418">
            <v>40708</v>
          </cell>
          <cell r="AA1418">
            <v>40708</v>
          </cell>
          <cell r="AB1418">
            <v>40708</v>
          </cell>
          <cell r="AC1418">
            <v>40662</v>
          </cell>
          <cell r="AD1418">
            <v>40655</v>
          </cell>
          <cell r="AE1418" t="str">
            <v>-</v>
          </cell>
          <cell r="AF1418">
            <v>0</v>
          </cell>
          <cell r="AH1418">
            <v>40744</v>
          </cell>
          <cell r="AI1418" t="str">
            <v>-</v>
          </cell>
          <cell r="AJ1418">
            <v>-29072</v>
          </cell>
          <cell r="AK1418">
            <v>10.428571428571429</v>
          </cell>
          <cell r="AL1418">
            <v>0</v>
          </cell>
          <cell r="AM1418">
            <v>0</v>
          </cell>
          <cell r="AN1418">
            <v>0</v>
          </cell>
          <cell r="AQ1418">
            <v>40673</v>
          </cell>
          <cell r="AV1418">
            <v>40743</v>
          </cell>
          <cell r="AX1418">
            <v>40744</v>
          </cell>
          <cell r="AY1418">
            <v>40784</v>
          </cell>
          <cell r="AZ1418">
            <v>83</v>
          </cell>
          <cell r="BA1418">
            <v>31</v>
          </cell>
          <cell r="BB1418" t="str">
            <v>Late</v>
          </cell>
          <cell r="BC1418" t="str">
            <v>Late</v>
          </cell>
          <cell r="BJ1418">
            <v>40708</v>
          </cell>
          <cell r="BK1418">
            <v>40715</v>
          </cell>
          <cell r="BL1418">
            <v>40715</v>
          </cell>
          <cell r="BM1418">
            <v>40729</v>
          </cell>
          <cell r="BN1418">
            <v>40788</v>
          </cell>
          <cell r="BO1418">
            <v>40795</v>
          </cell>
          <cell r="BP1418" t="str">
            <v>X</v>
          </cell>
          <cell r="BQ1418" t="str">
            <v>X</v>
          </cell>
          <cell r="BR1418" t="str">
            <v>X</v>
          </cell>
          <cell r="BS1418" t="str">
            <v>X</v>
          </cell>
          <cell r="BT1418" t="str">
            <v>X</v>
          </cell>
          <cell r="BU1418" t="str">
            <v>X</v>
          </cell>
          <cell r="BV1418" t="str">
            <v>X</v>
          </cell>
          <cell r="BZ1418" t="str">
            <v>X</v>
          </cell>
          <cell r="CA1418" t="str">
            <v>X</v>
          </cell>
          <cell r="CB1418" t="str">
            <v>X</v>
          </cell>
          <cell r="CC1418">
            <v>1</v>
          </cell>
        </row>
        <row r="1419">
          <cell r="B1419" t="str">
            <v>A1990199-07-08</v>
          </cell>
          <cell r="C1419" t="str">
            <v>VENTECH ENGINEERS INC.</v>
          </cell>
          <cell r="D1419" t="str">
            <v>Chapman</v>
          </cell>
          <cell r="E1419">
            <v>0</v>
          </cell>
          <cell r="F1419">
            <v>0</v>
          </cell>
          <cell r="G1419">
            <v>0</v>
          </cell>
          <cell r="H1419" t="str">
            <v xml:space="preserve">Madeleine </v>
          </cell>
          <cell r="I1419">
            <v>0</v>
          </cell>
          <cell r="J1419">
            <v>0</v>
          </cell>
          <cell r="K1419">
            <v>0</v>
          </cell>
          <cell r="L1419">
            <v>0</v>
          </cell>
          <cell r="M1419">
            <v>2</v>
          </cell>
          <cell r="N1419" t="str">
            <v>LMV322</v>
          </cell>
          <cell r="O1419">
            <v>112836</v>
          </cell>
          <cell r="P1419">
            <v>0</v>
          </cell>
          <cell r="Q1419" t="str">
            <v>CPX</v>
          </cell>
          <cell r="R1419" t="str">
            <v>PA</v>
          </cell>
          <cell r="S1419" t="str">
            <v>N</v>
          </cell>
          <cell r="T1419" t="str">
            <v>no</v>
          </cell>
          <cell r="U1419">
            <v>0</v>
          </cell>
          <cell r="V1419">
            <v>40669</v>
          </cell>
          <cell r="W1419">
            <v>0</v>
          </cell>
          <cell r="X1419">
            <v>40781</v>
          </cell>
          <cell r="Y1419">
            <v>0</v>
          </cell>
          <cell r="Z1419">
            <v>40676</v>
          </cell>
          <cell r="AA1419">
            <v>40676</v>
          </cell>
          <cell r="AB1419">
            <v>40676</v>
          </cell>
          <cell r="AC1419">
            <v>40669</v>
          </cell>
          <cell r="AD1419">
            <v>40653</v>
          </cell>
          <cell r="AE1419" t="str">
            <v>-</v>
          </cell>
          <cell r="AF1419">
            <v>0</v>
          </cell>
          <cell r="AH1419">
            <v>40751</v>
          </cell>
          <cell r="AI1419" t="str">
            <v>-</v>
          </cell>
          <cell r="AJ1419">
            <v>-29050</v>
          </cell>
          <cell r="AK1419">
            <v>16</v>
          </cell>
          <cell r="AL1419">
            <v>0</v>
          </cell>
          <cell r="AM1419">
            <v>0</v>
          </cell>
          <cell r="AN1419">
            <v>0</v>
          </cell>
          <cell r="AQ1419">
            <v>40653</v>
          </cell>
          <cell r="AV1419">
            <v>40676</v>
          </cell>
          <cell r="AX1419">
            <v>40695</v>
          </cell>
          <cell r="AY1419">
            <v>40798</v>
          </cell>
          <cell r="AZ1419">
            <v>129</v>
          </cell>
          <cell r="BA1419">
            <v>6</v>
          </cell>
          <cell r="BB1419" t="str">
            <v>Late</v>
          </cell>
          <cell r="BC1419" t="str">
            <v>On-Time/Early</v>
          </cell>
          <cell r="BJ1419">
            <v>40676</v>
          </cell>
          <cell r="BK1419">
            <v>40683</v>
          </cell>
          <cell r="BL1419">
            <v>40683</v>
          </cell>
          <cell r="BM1419">
            <v>40697</v>
          </cell>
          <cell r="BN1419">
            <v>40795</v>
          </cell>
          <cell r="BO1419">
            <v>40802</v>
          </cell>
          <cell r="BP1419" t="str">
            <v>X</v>
          </cell>
          <cell r="BQ1419" t="str">
            <v>X</v>
          </cell>
          <cell r="BR1419" t="str">
            <v>X</v>
          </cell>
          <cell r="BS1419" t="str">
            <v>X</v>
          </cell>
          <cell r="BT1419" t="str">
            <v>X</v>
          </cell>
          <cell r="BU1419" t="str">
            <v>X</v>
          </cell>
          <cell r="BV1419" t="str">
            <v>X</v>
          </cell>
          <cell r="BZ1419" t="str">
            <v>X</v>
          </cell>
          <cell r="CA1419" t="str">
            <v>X</v>
          </cell>
          <cell r="CB1419" t="str">
            <v>X</v>
          </cell>
          <cell r="CC1419">
            <v>1</v>
          </cell>
        </row>
        <row r="1420">
          <cell r="B1420" t="str">
            <v>A1967666-01-02</v>
          </cell>
          <cell r="C1420" t="str">
            <v>SAJ/JILIN</v>
          </cell>
          <cell r="D1420" t="str">
            <v>Chapman</v>
          </cell>
          <cell r="F1420">
            <v>0</v>
          </cell>
          <cell r="G1420">
            <v>0</v>
          </cell>
          <cell r="H1420" t="str">
            <v xml:space="preserve">Madeleine </v>
          </cell>
          <cell r="I1420" t="str">
            <v>SNT38E-1018</v>
          </cell>
          <cell r="J1420">
            <v>0</v>
          </cell>
          <cell r="K1420">
            <v>0</v>
          </cell>
          <cell r="L1420" t="str">
            <v>Kampman</v>
          </cell>
          <cell r="M1420">
            <v>2</v>
          </cell>
          <cell r="N1420" t="str">
            <v>LMV-311Z</v>
          </cell>
          <cell r="O1420">
            <v>225446.3</v>
          </cell>
          <cell r="P1420">
            <v>0</v>
          </cell>
          <cell r="Q1420" t="str">
            <v>CPX</v>
          </cell>
          <cell r="R1420" t="str">
            <v>PD</v>
          </cell>
          <cell r="S1420" t="str">
            <v>N</v>
          </cell>
          <cell r="T1420" t="str">
            <v>no</v>
          </cell>
          <cell r="U1420">
            <v>0</v>
          </cell>
          <cell r="V1420">
            <v>40613</v>
          </cell>
          <cell r="W1420">
            <v>0</v>
          </cell>
          <cell r="X1420">
            <v>40784</v>
          </cell>
          <cell r="Y1420">
            <v>0</v>
          </cell>
          <cell r="Z1420">
            <v>40620</v>
          </cell>
          <cell r="AA1420">
            <v>40620</v>
          </cell>
          <cell r="AB1420">
            <v>40620</v>
          </cell>
          <cell r="AC1420">
            <v>40672</v>
          </cell>
          <cell r="AD1420">
            <v>40682</v>
          </cell>
          <cell r="AE1420" t="str">
            <v>-</v>
          </cell>
          <cell r="AF1420">
            <v>0</v>
          </cell>
          <cell r="AH1420">
            <v>40754</v>
          </cell>
          <cell r="AI1420" t="str">
            <v>-</v>
          </cell>
          <cell r="AJ1420">
            <v>-29010</v>
          </cell>
          <cell r="AK1420">
            <v>24.428571428571427</v>
          </cell>
          <cell r="AL1420">
            <v>0</v>
          </cell>
          <cell r="AM1420">
            <v>0</v>
          </cell>
          <cell r="AN1420">
            <v>0</v>
          </cell>
          <cell r="AQ1420">
            <v>40679</v>
          </cell>
          <cell r="AV1420">
            <v>40704</v>
          </cell>
          <cell r="AX1420">
            <v>40732</v>
          </cell>
          <cell r="AY1420">
            <v>40786</v>
          </cell>
          <cell r="AZ1420">
            <v>173</v>
          </cell>
          <cell r="BA1420">
            <v>66</v>
          </cell>
          <cell r="BB1420" t="str">
            <v>Late</v>
          </cell>
          <cell r="BC1420" t="str">
            <v>On-Time/Early</v>
          </cell>
          <cell r="BJ1420">
            <v>40620</v>
          </cell>
          <cell r="BK1420">
            <v>40627</v>
          </cell>
          <cell r="BL1420">
            <v>40632</v>
          </cell>
          <cell r="BM1420">
            <v>40641</v>
          </cell>
          <cell r="BN1420">
            <v>40798</v>
          </cell>
          <cell r="BO1420">
            <v>40805</v>
          </cell>
          <cell r="BP1420" t="str">
            <v>X</v>
          </cell>
          <cell r="BQ1420" t="str">
            <v>X</v>
          </cell>
          <cell r="BR1420" t="str">
            <v>X</v>
          </cell>
          <cell r="BS1420" t="str">
            <v>X</v>
          </cell>
          <cell r="BT1420" t="str">
            <v>X</v>
          </cell>
          <cell r="BU1420" t="str">
            <v>X</v>
          </cell>
          <cell r="BV1420" t="str">
            <v>X</v>
          </cell>
          <cell r="BZ1420" t="str">
            <v>X</v>
          </cell>
          <cell r="CA1420" t="str">
            <v>X</v>
          </cell>
          <cell r="CB1420" t="str">
            <v>X</v>
          </cell>
          <cell r="CC1420">
            <v>1</v>
          </cell>
        </row>
        <row r="1421">
          <cell r="B1421" t="str">
            <v>A1989801-05-06</v>
          </cell>
          <cell r="C1421" t="str">
            <v>VENTECH ENGINEERS INC.</v>
          </cell>
          <cell r="D1421" t="str">
            <v>Chapman</v>
          </cell>
          <cell r="E1421">
            <v>0</v>
          </cell>
          <cell r="F1421">
            <v>0</v>
          </cell>
          <cell r="G1421">
            <v>0</v>
          </cell>
          <cell r="H1421" t="str">
            <v xml:space="preserve">Madeleine </v>
          </cell>
          <cell r="I1421">
            <v>0</v>
          </cell>
          <cell r="J1421">
            <v>0</v>
          </cell>
          <cell r="K1421">
            <v>0</v>
          </cell>
          <cell r="L1421">
            <v>0</v>
          </cell>
          <cell r="M1421">
            <v>2</v>
          </cell>
          <cell r="N1421" t="str">
            <v>LMV-806</v>
          </cell>
          <cell r="O1421">
            <v>83678</v>
          </cell>
          <cell r="P1421">
            <v>0</v>
          </cell>
          <cell r="Q1421" t="str">
            <v>CPX</v>
          </cell>
          <cell r="R1421" t="str">
            <v>PA</v>
          </cell>
          <cell r="S1421" t="str">
            <v>N</v>
          </cell>
          <cell r="T1421" t="str">
            <v>no</v>
          </cell>
          <cell r="U1421">
            <v>0</v>
          </cell>
          <cell r="V1421">
            <v>40668</v>
          </cell>
          <cell r="W1421">
            <v>0</v>
          </cell>
          <cell r="X1421">
            <v>40785</v>
          </cell>
          <cell r="Y1421">
            <v>0</v>
          </cell>
          <cell r="Z1421">
            <v>40675</v>
          </cell>
          <cell r="AA1421">
            <v>40675</v>
          </cell>
          <cell r="AB1421">
            <v>40675</v>
          </cell>
          <cell r="AC1421">
            <v>40673</v>
          </cell>
          <cell r="AD1421">
            <v>40694</v>
          </cell>
          <cell r="AE1421" t="str">
            <v>-</v>
          </cell>
          <cell r="AF1421">
            <v>0</v>
          </cell>
          <cell r="AH1421">
            <v>40755</v>
          </cell>
          <cell r="AI1421" t="str">
            <v>-</v>
          </cell>
          <cell r="AJ1421">
            <v>-29049</v>
          </cell>
          <cell r="AK1421">
            <v>16.714285714285715</v>
          </cell>
          <cell r="AL1421">
            <v>0</v>
          </cell>
          <cell r="AM1421">
            <v>0</v>
          </cell>
          <cell r="AN1421">
            <v>0</v>
          </cell>
          <cell r="AQ1421">
            <v>40700</v>
          </cell>
          <cell r="AV1421">
            <v>40710</v>
          </cell>
          <cell r="AX1421">
            <v>40729</v>
          </cell>
          <cell r="AY1421">
            <v>40786</v>
          </cell>
          <cell r="AZ1421">
            <v>118</v>
          </cell>
          <cell r="BA1421">
            <v>31</v>
          </cell>
          <cell r="BB1421" t="str">
            <v>Late</v>
          </cell>
          <cell r="BC1421" t="str">
            <v>Late</v>
          </cell>
          <cell r="BJ1421">
            <v>40675</v>
          </cell>
          <cell r="BK1421">
            <v>40682</v>
          </cell>
          <cell r="BL1421">
            <v>40682</v>
          </cell>
          <cell r="BM1421">
            <v>40696</v>
          </cell>
          <cell r="BN1421">
            <v>40799</v>
          </cell>
          <cell r="BO1421">
            <v>40806</v>
          </cell>
          <cell r="BP1421" t="str">
            <v>X</v>
          </cell>
          <cell r="BQ1421" t="str">
            <v>X</v>
          </cell>
          <cell r="BR1421" t="str">
            <v>X</v>
          </cell>
          <cell r="BS1421" t="str">
            <v>X</v>
          </cell>
          <cell r="BT1421" t="str">
            <v>X</v>
          </cell>
          <cell r="BU1421" t="str">
            <v>X</v>
          </cell>
          <cell r="BV1421" t="str">
            <v>X</v>
          </cell>
          <cell r="BZ1421" t="str">
            <v>X</v>
          </cell>
          <cell r="CA1421" t="str">
            <v>X</v>
          </cell>
          <cell r="CB1421" t="str">
            <v>X</v>
          </cell>
          <cell r="CC1421">
            <v>1</v>
          </cell>
        </row>
        <row r="1422">
          <cell r="B1422" t="str">
            <v>A1990043-01-02</v>
          </cell>
          <cell r="C1422" t="str">
            <v>VENTECH ENGINEERS INC.</v>
          </cell>
          <cell r="D1422" t="str">
            <v>Chapman</v>
          </cell>
          <cell r="E1422">
            <v>0</v>
          </cell>
          <cell r="F1422">
            <v>0</v>
          </cell>
          <cell r="G1422">
            <v>0</v>
          </cell>
          <cell r="H1422" t="str">
            <v xml:space="preserve">Madeleine </v>
          </cell>
          <cell r="I1422">
            <v>0</v>
          </cell>
          <cell r="J1422">
            <v>0</v>
          </cell>
          <cell r="K1422">
            <v>0</v>
          </cell>
          <cell r="L1422">
            <v>0</v>
          </cell>
          <cell r="M1422">
            <v>2</v>
          </cell>
          <cell r="N1422" t="str">
            <v>LMV-311</v>
          </cell>
          <cell r="O1422">
            <v>94246</v>
          </cell>
          <cell r="P1422">
            <v>0</v>
          </cell>
          <cell r="Q1422" t="str">
            <v>CPX</v>
          </cell>
          <cell r="R1422" t="str">
            <v>PA</v>
          </cell>
          <cell r="S1422" t="str">
            <v>N</v>
          </cell>
          <cell r="T1422" t="str">
            <v>no</v>
          </cell>
          <cell r="U1422">
            <v>0</v>
          </cell>
          <cell r="V1422">
            <v>40668</v>
          </cell>
          <cell r="W1422">
            <v>0</v>
          </cell>
          <cell r="X1422">
            <v>40785</v>
          </cell>
          <cell r="Y1422">
            <v>0</v>
          </cell>
          <cell r="Z1422">
            <v>40675</v>
          </cell>
          <cell r="AA1422">
            <v>40675</v>
          </cell>
          <cell r="AB1422">
            <v>40675</v>
          </cell>
          <cell r="AC1422">
            <v>40673</v>
          </cell>
          <cell r="AD1422">
            <v>40694</v>
          </cell>
          <cell r="AE1422" t="str">
            <v>-</v>
          </cell>
          <cell r="AF1422">
            <v>0</v>
          </cell>
          <cell r="AH1422">
            <v>40755</v>
          </cell>
          <cell r="AI1422" t="str">
            <v>-</v>
          </cell>
          <cell r="AJ1422">
            <v>-29049</v>
          </cell>
          <cell r="AK1422">
            <v>16.714285714285715</v>
          </cell>
          <cell r="AL1422">
            <v>0</v>
          </cell>
          <cell r="AM1422">
            <v>0</v>
          </cell>
          <cell r="AN1422">
            <v>0</v>
          </cell>
          <cell r="AQ1422">
            <v>40700</v>
          </cell>
          <cell r="AV1422">
            <v>40710</v>
          </cell>
          <cell r="AX1422">
            <v>40732</v>
          </cell>
          <cell r="AY1422">
            <v>40786</v>
          </cell>
          <cell r="AZ1422">
            <v>118</v>
          </cell>
          <cell r="BA1422">
            <v>31</v>
          </cell>
          <cell r="BB1422" t="str">
            <v>Late</v>
          </cell>
          <cell r="BC1422" t="str">
            <v>Late</v>
          </cell>
          <cell r="BJ1422">
            <v>40675</v>
          </cell>
          <cell r="BK1422">
            <v>40682</v>
          </cell>
          <cell r="BL1422">
            <v>40682</v>
          </cell>
          <cell r="BM1422">
            <v>40696</v>
          </cell>
          <cell r="BN1422">
            <v>40799</v>
          </cell>
          <cell r="BO1422">
            <v>40806</v>
          </cell>
          <cell r="BP1422" t="str">
            <v>X</v>
          </cell>
          <cell r="BQ1422" t="str">
            <v>X</v>
          </cell>
          <cell r="BR1422" t="str">
            <v>X</v>
          </cell>
          <cell r="BS1422" t="str">
            <v>X</v>
          </cell>
          <cell r="BT1422" t="str">
            <v>X</v>
          </cell>
          <cell r="BU1422" t="str">
            <v>X</v>
          </cell>
          <cell r="BV1422" t="str">
            <v>X</v>
          </cell>
          <cell r="BZ1422" t="str">
            <v>X</v>
          </cell>
          <cell r="CA1422" t="str">
            <v>X</v>
          </cell>
          <cell r="CB1422" t="str">
            <v>X</v>
          </cell>
          <cell r="CC1422">
            <v>1</v>
          </cell>
        </row>
        <row r="1423">
          <cell r="B1423" t="str">
            <v>A1990043-03-04</v>
          </cell>
          <cell r="C1423" t="str">
            <v>VENTECH ENGINEERS INC.</v>
          </cell>
          <cell r="D1423" t="str">
            <v>Chapman</v>
          </cell>
          <cell r="E1423">
            <v>0</v>
          </cell>
          <cell r="F1423">
            <v>0</v>
          </cell>
          <cell r="G1423">
            <v>0</v>
          </cell>
          <cell r="H1423" t="str">
            <v xml:space="preserve">Madeleine </v>
          </cell>
          <cell r="I1423">
            <v>0</v>
          </cell>
          <cell r="J1423">
            <v>0</v>
          </cell>
          <cell r="K1423">
            <v>0</v>
          </cell>
          <cell r="L1423">
            <v>0</v>
          </cell>
          <cell r="M1423">
            <v>2</v>
          </cell>
          <cell r="N1423" t="str">
            <v>LMV-311</v>
          </cell>
          <cell r="O1423">
            <v>149740</v>
          </cell>
          <cell r="P1423">
            <v>0</v>
          </cell>
          <cell r="Q1423" t="str">
            <v>CPX</v>
          </cell>
          <cell r="R1423" t="str">
            <v>PA</v>
          </cell>
          <cell r="S1423" t="str">
            <v>N</v>
          </cell>
          <cell r="T1423" t="str">
            <v>no</v>
          </cell>
          <cell r="U1423">
            <v>0</v>
          </cell>
          <cell r="V1423">
            <v>40668</v>
          </cell>
          <cell r="W1423">
            <v>0</v>
          </cell>
          <cell r="X1423">
            <v>40785</v>
          </cell>
          <cell r="Y1423">
            <v>0</v>
          </cell>
          <cell r="Z1423">
            <v>40675</v>
          </cell>
          <cell r="AA1423">
            <v>40675</v>
          </cell>
          <cell r="AB1423">
            <v>40675</v>
          </cell>
          <cell r="AC1423">
            <v>40673</v>
          </cell>
          <cell r="AD1423">
            <v>40694</v>
          </cell>
          <cell r="AE1423" t="str">
            <v>-</v>
          </cell>
          <cell r="AF1423">
            <v>0</v>
          </cell>
          <cell r="AH1423">
            <v>40755</v>
          </cell>
          <cell r="AI1423" t="str">
            <v>-</v>
          </cell>
          <cell r="AJ1423">
            <v>-29049</v>
          </cell>
          <cell r="AK1423">
            <v>16.714285714285715</v>
          </cell>
          <cell r="AL1423">
            <v>0</v>
          </cell>
          <cell r="AM1423">
            <v>0</v>
          </cell>
          <cell r="AN1423">
            <v>0</v>
          </cell>
          <cell r="AQ1423">
            <v>40700</v>
          </cell>
          <cell r="AV1423">
            <v>40710</v>
          </cell>
          <cell r="AX1423">
            <v>40734</v>
          </cell>
          <cell r="AY1423">
            <v>40786</v>
          </cell>
          <cell r="AZ1423">
            <v>118</v>
          </cell>
          <cell r="BA1423">
            <v>31</v>
          </cell>
          <cell r="BB1423" t="str">
            <v>Late</v>
          </cell>
          <cell r="BC1423" t="str">
            <v>Late</v>
          </cell>
          <cell r="BJ1423">
            <v>40675</v>
          </cell>
          <cell r="BK1423">
            <v>40682</v>
          </cell>
          <cell r="BL1423">
            <v>40682</v>
          </cell>
          <cell r="BM1423">
            <v>40696</v>
          </cell>
          <cell r="BN1423">
            <v>40799</v>
          </cell>
          <cell r="BO1423">
            <v>40806</v>
          </cell>
          <cell r="BP1423" t="str">
            <v>X</v>
          </cell>
          <cell r="BQ1423" t="str">
            <v>X</v>
          </cell>
          <cell r="BR1423" t="str">
            <v>X</v>
          </cell>
          <cell r="BS1423" t="str">
            <v>X</v>
          </cell>
          <cell r="BT1423" t="str">
            <v>X</v>
          </cell>
          <cell r="BU1423" t="str">
            <v>X</v>
          </cell>
          <cell r="BV1423" t="str">
            <v>X</v>
          </cell>
          <cell r="BZ1423" t="str">
            <v>X</v>
          </cell>
          <cell r="CA1423" t="str">
            <v>X</v>
          </cell>
          <cell r="CB1423" t="str">
            <v>X</v>
          </cell>
          <cell r="CC1423">
            <v>1</v>
          </cell>
        </row>
        <row r="1424">
          <cell r="B1424" t="str">
            <v>A1989801-01-02</v>
          </cell>
          <cell r="C1424" t="str">
            <v>VENTECH ENGINEERS INC.</v>
          </cell>
          <cell r="D1424" t="str">
            <v>Chapman</v>
          </cell>
          <cell r="E1424">
            <v>0</v>
          </cell>
          <cell r="F1424">
            <v>0</v>
          </cell>
          <cell r="G1424">
            <v>0</v>
          </cell>
          <cell r="H1424" t="str">
            <v xml:space="preserve">Madeleine </v>
          </cell>
          <cell r="I1424">
            <v>0</v>
          </cell>
          <cell r="J1424">
            <v>0</v>
          </cell>
          <cell r="K1424">
            <v>0</v>
          </cell>
          <cell r="L1424">
            <v>0</v>
          </cell>
          <cell r="M1424">
            <v>2</v>
          </cell>
          <cell r="N1424" t="str">
            <v>LMV311</v>
          </cell>
          <cell r="O1424">
            <v>153100</v>
          </cell>
          <cell r="P1424">
            <v>0</v>
          </cell>
          <cell r="Q1424" t="str">
            <v>CPX</v>
          </cell>
          <cell r="R1424" t="str">
            <v>PA</v>
          </cell>
          <cell r="S1424" t="str">
            <v>N</v>
          </cell>
          <cell r="T1424" t="str">
            <v>no</v>
          </cell>
          <cell r="U1424">
            <v>0</v>
          </cell>
          <cell r="V1424">
            <v>40668</v>
          </cell>
          <cell r="W1424">
            <v>0</v>
          </cell>
          <cell r="X1424">
            <v>40785</v>
          </cell>
          <cell r="Y1424">
            <v>0</v>
          </cell>
          <cell r="Z1424">
            <v>40675</v>
          </cell>
          <cell r="AA1424">
            <v>40675</v>
          </cell>
          <cell r="AB1424">
            <v>40675</v>
          </cell>
          <cell r="AC1424">
            <v>40673</v>
          </cell>
          <cell r="AD1424">
            <v>40694</v>
          </cell>
          <cell r="AE1424" t="str">
            <v>-</v>
          </cell>
          <cell r="AF1424">
            <v>0</v>
          </cell>
          <cell r="AH1424">
            <v>40755</v>
          </cell>
          <cell r="AI1424" t="str">
            <v>-</v>
          </cell>
          <cell r="AJ1424">
            <v>-29049</v>
          </cell>
          <cell r="AK1424">
            <v>16.714285714285715</v>
          </cell>
          <cell r="AL1424">
            <v>0</v>
          </cell>
          <cell r="AM1424">
            <v>0</v>
          </cell>
          <cell r="AN1424">
            <v>0</v>
          </cell>
          <cell r="AQ1424">
            <v>40700</v>
          </cell>
          <cell r="AV1424">
            <v>40710</v>
          </cell>
          <cell r="AX1424">
            <v>40738</v>
          </cell>
          <cell r="AY1424">
            <v>40786</v>
          </cell>
          <cell r="AZ1424">
            <v>118</v>
          </cell>
          <cell r="BA1424">
            <v>31</v>
          </cell>
          <cell r="BB1424" t="str">
            <v>Late</v>
          </cell>
          <cell r="BC1424" t="str">
            <v>Late</v>
          </cell>
          <cell r="BJ1424">
            <v>40675</v>
          </cell>
          <cell r="BK1424">
            <v>40682</v>
          </cell>
          <cell r="BL1424">
            <v>40682</v>
          </cell>
          <cell r="BM1424">
            <v>40696</v>
          </cell>
          <cell r="BN1424">
            <v>40799</v>
          </cell>
          <cell r="BO1424">
            <v>40806</v>
          </cell>
          <cell r="BP1424" t="str">
            <v>X</v>
          </cell>
          <cell r="BQ1424" t="str">
            <v>X</v>
          </cell>
          <cell r="BR1424" t="str">
            <v>X</v>
          </cell>
          <cell r="BS1424" t="str">
            <v>X</v>
          </cell>
          <cell r="BT1424" t="str">
            <v>X</v>
          </cell>
          <cell r="BU1424" t="str">
            <v>X</v>
          </cell>
          <cell r="BV1424" t="str">
            <v>X</v>
          </cell>
          <cell r="BZ1424" t="str">
            <v>X</v>
          </cell>
          <cell r="CA1424" t="str">
            <v>X</v>
          </cell>
          <cell r="CB1424" t="str">
            <v>X</v>
          </cell>
          <cell r="CC1424">
            <v>1</v>
          </cell>
        </row>
        <row r="1425">
          <cell r="B1425" t="str">
            <v>A1989801-03-04</v>
          </cell>
          <cell r="C1425" t="str">
            <v>VENTECH ENGINEERS INC.</v>
          </cell>
          <cell r="D1425" t="str">
            <v>Chapman</v>
          </cell>
          <cell r="E1425">
            <v>0</v>
          </cell>
          <cell r="F1425">
            <v>0</v>
          </cell>
          <cell r="G1425">
            <v>0</v>
          </cell>
          <cell r="H1425" t="str">
            <v xml:space="preserve">Madeleine </v>
          </cell>
          <cell r="I1425">
            <v>0</v>
          </cell>
          <cell r="J1425">
            <v>0</v>
          </cell>
          <cell r="K1425">
            <v>0</v>
          </cell>
          <cell r="L1425">
            <v>0</v>
          </cell>
          <cell r="M1425">
            <v>2</v>
          </cell>
          <cell r="N1425" t="str">
            <v>LMV-311</v>
          </cell>
          <cell r="O1425">
            <v>114600</v>
          </cell>
          <cell r="P1425">
            <v>0</v>
          </cell>
          <cell r="Q1425" t="str">
            <v>CPX</v>
          </cell>
          <cell r="R1425" t="str">
            <v>PA</v>
          </cell>
          <cell r="S1425" t="str">
            <v>N</v>
          </cell>
          <cell r="T1425" t="str">
            <v>no</v>
          </cell>
          <cell r="U1425">
            <v>0</v>
          </cell>
          <cell r="V1425">
            <v>40668</v>
          </cell>
          <cell r="W1425">
            <v>0</v>
          </cell>
          <cell r="X1425">
            <v>40785</v>
          </cell>
          <cell r="Y1425">
            <v>0</v>
          </cell>
          <cell r="Z1425">
            <v>40675</v>
          </cell>
          <cell r="AA1425">
            <v>40675</v>
          </cell>
          <cell r="AB1425">
            <v>40675</v>
          </cell>
          <cell r="AC1425">
            <v>40673</v>
          </cell>
          <cell r="AD1425">
            <v>40694</v>
          </cell>
          <cell r="AE1425" t="str">
            <v>-</v>
          </cell>
          <cell r="AF1425">
            <v>0</v>
          </cell>
          <cell r="AH1425">
            <v>40755</v>
          </cell>
          <cell r="AI1425" t="str">
            <v>-</v>
          </cell>
          <cell r="AJ1425">
            <v>-29049</v>
          </cell>
          <cell r="AK1425">
            <v>16.714285714285715</v>
          </cell>
          <cell r="AL1425">
            <v>0</v>
          </cell>
          <cell r="AM1425">
            <v>0</v>
          </cell>
          <cell r="AN1425">
            <v>0</v>
          </cell>
          <cell r="AQ1425">
            <v>40700</v>
          </cell>
          <cell r="AV1425">
            <v>40710</v>
          </cell>
          <cell r="AX1425">
            <v>40739</v>
          </cell>
          <cell r="AY1425">
            <v>40786</v>
          </cell>
          <cell r="AZ1425">
            <v>118</v>
          </cell>
          <cell r="BA1425">
            <v>31</v>
          </cell>
          <cell r="BB1425" t="str">
            <v>Late</v>
          </cell>
          <cell r="BC1425" t="str">
            <v>Late</v>
          </cell>
          <cell r="BJ1425">
            <v>40675</v>
          </cell>
          <cell r="BK1425">
            <v>40682</v>
          </cell>
          <cell r="BL1425">
            <v>40682</v>
          </cell>
          <cell r="BM1425">
            <v>40696</v>
          </cell>
          <cell r="BN1425">
            <v>40799</v>
          </cell>
          <cell r="BO1425">
            <v>40806</v>
          </cell>
          <cell r="BP1425" t="str">
            <v>X</v>
          </cell>
          <cell r="BQ1425" t="str">
            <v>X</v>
          </cell>
          <cell r="BR1425" t="str">
            <v>X</v>
          </cell>
          <cell r="BS1425" t="str">
            <v>X</v>
          </cell>
          <cell r="BT1425" t="str">
            <v>X</v>
          </cell>
          <cell r="BU1425" t="str">
            <v>X</v>
          </cell>
          <cell r="BV1425" t="str">
            <v>X</v>
          </cell>
          <cell r="BZ1425" t="str">
            <v>X</v>
          </cell>
          <cell r="CA1425" t="str">
            <v>X</v>
          </cell>
          <cell r="CB1425" t="str">
            <v>X</v>
          </cell>
          <cell r="CC1425">
            <v>1</v>
          </cell>
        </row>
        <row r="1426">
          <cell r="B1426" t="str">
            <v>A1981088-01-02</v>
          </cell>
          <cell r="C1426" t="str">
            <v>ConocoPhillips/Gulf Coast Fractinators</v>
          </cell>
          <cell r="D1426" t="str">
            <v>Boening</v>
          </cell>
          <cell r="E1426">
            <v>0</v>
          </cell>
          <cell r="F1426">
            <v>0</v>
          </cell>
          <cell r="G1426">
            <v>0</v>
          </cell>
          <cell r="H1426" t="str">
            <v xml:space="preserve">Madeleine </v>
          </cell>
          <cell r="I1426">
            <v>0</v>
          </cell>
          <cell r="J1426">
            <v>0</v>
          </cell>
          <cell r="K1426">
            <v>0</v>
          </cell>
          <cell r="L1426">
            <v>0</v>
          </cell>
          <cell r="M1426">
            <v>2</v>
          </cell>
          <cell r="N1426" t="str">
            <v>LMV-311Z</v>
          </cell>
          <cell r="O1426">
            <v>182750</v>
          </cell>
          <cell r="P1426">
            <v>0</v>
          </cell>
          <cell r="Q1426" t="str">
            <v>STD</v>
          </cell>
          <cell r="R1426" t="str">
            <v>PA</v>
          </cell>
          <cell r="S1426" t="str">
            <v>N</v>
          </cell>
          <cell r="T1426" t="str">
            <v>no</v>
          </cell>
          <cell r="U1426">
            <v>0</v>
          </cell>
          <cell r="V1426">
            <v>40646</v>
          </cell>
          <cell r="W1426">
            <v>0</v>
          </cell>
          <cell r="X1426">
            <v>40785</v>
          </cell>
          <cell r="Y1426">
            <v>0</v>
          </cell>
          <cell r="Z1426">
            <v>40653</v>
          </cell>
          <cell r="AA1426">
            <v>40653</v>
          </cell>
          <cell r="AB1426">
            <v>40653</v>
          </cell>
          <cell r="AC1426">
            <v>40673</v>
          </cell>
          <cell r="AD1426">
            <v>40694</v>
          </cell>
          <cell r="AE1426" t="str">
            <v>-</v>
          </cell>
          <cell r="AF1426">
            <v>0</v>
          </cell>
          <cell r="AH1426">
            <v>40755</v>
          </cell>
          <cell r="AI1426" t="str">
            <v>-</v>
          </cell>
          <cell r="AJ1426">
            <v>-29033</v>
          </cell>
          <cell r="AK1426">
            <v>19.857142857142858</v>
          </cell>
          <cell r="AL1426">
            <v>0</v>
          </cell>
          <cell r="AM1426">
            <v>0</v>
          </cell>
          <cell r="AN1426">
            <v>0</v>
          </cell>
          <cell r="AQ1426">
            <v>40700</v>
          </cell>
          <cell r="AV1426">
            <v>40710</v>
          </cell>
          <cell r="AX1426">
            <v>40737</v>
          </cell>
          <cell r="AY1426">
            <v>40786</v>
          </cell>
          <cell r="AZ1426">
            <v>140</v>
          </cell>
          <cell r="BA1426">
            <v>47</v>
          </cell>
          <cell r="BB1426" t="str">
            <v>Late</v>
          </cell>
          <cell r="BC1426" t="str">
            <v>Late</v>
          </cell>
          <cell r="BJ1426">
            <v>40653</v>
          </cell>
          <cell r="BK1426">
            <v>40660</v>
          </cell>
          <cell r="BL1426">
            <v>40660</v>
          </cell>
          <cell r="BM1426">
            <v>40674</v>
          </cell>
          <cell r="BN1426">
            <v>40799</v>
          </cell>
          <cell r="BO1426">
            <v>40806</v>
          </cell>
          <cell r="BP1426" t="str">
            <v>X</v>
          </cell>
          <cell r="BQ1426" t="str">
            <v>X</v>
          </cell>
          <cell r="BR1426" t="str">
            <v>X</v>
          </cell>
          <cell r="BS1426" t="str">
            <v>X</v>
          </cell>
          <cell r="BT1426" t="str">
            <v>X</v>
          </cell>
          <cell r="BU1426" t="str">
            <v>X</v>
          </cell>
          <cell r="BV1426" t="str">
            <v>X</v>
          </cell>
          <cell r="BZ1426" t="str">
            <v>X</v>
          </cell>
          <cell r="CA1426" t="str">
            <v>X</v>
          </cell>
          <cell r="CB1426" t="str">
            <v>X</v>
          </cell>
          <cell r="CC1426">
            <v>1</v>
          </cell>
        </row>
        <row r="1427">
          <cell r="B1427" t="str">
            <v>A1959020-01-02</v>
          </cell>
          <cell r="C1427" t="str">
            <v>SISA / Repsol Bolivia</v>
          </cell>
          <cell r="D1427" t="str">
            <v>Rea</v>
          </cell>
          <cell r="E1427">
            <v>0</v>
          </cell>
          <cell r="F1427">
            <v>0</v>
          </cell>
          <cell r="G1427">
            <v>0</v>
          </cell>
          <cell r="H1427" t="str">
            <v>Christina</v>
          </cell>
          <cell r="I1427">
            <v>0</v>
          </cell>
          <cell r="J1427">
            <v>0</v>
          </cell>
          <cell r="K1427">
            <v>0</v>
          </cell>
          <cell r="L1427">
            <v>0</v>
          </cell>
          <cell r="M1427">
            <v>2</v>
          </cell>
          <cell r="N1427" t="str">
            <v>LMV-311</v>
          </cell>
          <cell r="O1427">
            <v>243864</v>
          </cell>
          <cell r="P1427">
            <v>0</v>
          </cell>
          <cell r="Q1427" t="str">
            <v>CPX</v>
          </cell>
          <cell r="R1427" t="str">
            <v>PC</v>
          </cell>
          <cell r="S1427" t="str">
            <v>N</v>
          </cell>
          <cell r="T1427" t="str">
            <v>no</v>
          </cell>
          <cell r="U1427">
            <v>0</v>
          </cell>
          <cell r="V1427">
            <v>40592</v>
          </cell>
          <cell r="W1427">
            <v>0</v>
          </cell>
          <cell r="X1427">
            <v>40785</v>
          </cell>
          <cell r="Y1427">
            <v>0</v>
          </cell>
          <cell r="Z1427">
            <v>40599</v>
          </cell>
          <cell r="AA1427">
            <v>40599</v>
          </cell>
          <cell r="AB1427">
            <v>40599</v>
          </cell>
          <cell r="AC1427">
            <v>40673</v>
          </cell>
          <cell r="AD1427">
            <v>40700</v>
          </cell>
          <cell r="AE1427" t="str">
            <v>-</v>
          </cell>
          <cell r="AF1427">
            <v>0</v>
          </cell>
          <cell r="AH1427">
            <v>40755</v>
          </cell>
          <cell r="AI1427" t="str">
            <v>-</v>
          </cell>
          <cell r="AJ1427">
            <v>-28995</v>
          </cell>
          <cell r="AK1427">
            <v>27.571428571428573</v>
          </cell>
          <cell r="AL1427">
            <v>0</v>
          </cell>
          <cell r="AM1427">
            <v>0</v>
          </cell>
          <cell r="AN1427">
            <v>0</v>
          </cell>
          <cell r="AQ1427">
            <v>40709</v>
          </cell>
          <cell r="AV1427">
            <v>40724</v>
          </cell>
          <cell r="AX1427">
            <v>40737</v>
          </cell>
          <cell r="AY1427">
            <v>40786</v>
          </cell>
          <cell r="AZ1427">
            <v>194</v>
          </cell>
          <cell r="BA1427">
            <v>95</v>
          </cell>
          <cell r="BB1427" t="str">
            <v>Late</v>
          </cell>
          <cell r="BC1427" t="str">
            <v>Late</v>
          </cell>
          <cell r="BJ1427">
            <v>40599</v>
          </cell>
          <cell r="BK1427">
            <v>40606</v>
          </cell>
          <cell r="BL1427">
            <v>40615</v>
          </cell>
          <cell r="BM1427">
            <v>40620</v>
          </cell>
          <cell r="BN1427">
            <v>40799</v>
          </cell>
          <cell r="BO1427">
            <v>40806</v>
          </cell>
          <cell r="BP1427" t="str">
            <v>X</v>
          </cell>
          <cell r="BQ1427" t="str">
            <v>X</v>
          </cell>
          <cell r="BR1427" t="str">
            <v>X</v>
          </cell>
          <cell r="BS1427" t="str">
            <v>X</v>
          </cell>
          <cell r="BT1427" t="str">
            <v>X</v>
          </cell>
          <cell r="BU1427" t="str">
            <v>X</v>
          </cell>
          <cell r="BV1427" t="str">
            <v>X</v>
          </cell>
          <cell r="BZ1427" t="str">
            <v>X</v>
          </cell>
          <cell r="CA1427" t="str">
            <v>X</v>
          </cell>
          <cell r="CB1427" t="str">
            <v>X</v>
          </cell>
          <cell r="CC1427">
            <v>1</v>
          </cell>
        </row>
        <row r="1428">
          <cell r="B1428" t="str">
            <v>A2008643-01</v>
          </cell>
          <cell r="C1428" t="str">
            <v>Sinclair Casper (CONVERSION)</v>
          </cell>
          <cell r="D1428" t="str">
            <v>Jazmines</v>
          </cell>
          <cell r="E1428">
            <v>0</v>
          </cell>
          <cell r="F1428">
            <v>0</v>
          </cell>
          <cell r="G1428">
            <v>0</v>
          </cell>
          <cell r="H1428" t="str">
            <v>Mary</v>
          </cell>
          <cell r="I1428" t="str">
            <v>C1111462</v>
          </cell>
          <cell r="J1428">
            <v>0</v>
          </cell>
          <cell r="K1428">
            <v>0</v>
          </cell>
          <cell r="L1428">
            <v>0</v>
          </cell>
          <cell r="M1428">
            <v>1</v>
          </cell>
          <cell r="N1428">
            <v>0</v>
          </cell>
          <cell r="O1428">
            <v>12588</v>
          </cell>
          <cell r="P1428">
            <v>0</v>
          </cell>
          <cell r="Q1428" t="str">
            <v>STD</v>
          </cell>
          <cell r="R1428" t="str">
            <v>PA</v>
          </cell>
          <cell r="S1428" t="str">
            <v>N</v>
          </cell>
          <cell r="T1428" t="str">
            <v>no</v>
          </cell>
          <cell r="U1428">
            <v>0</v>
          </cell>
          <cell r="V1428">
            <v>40715</v>
          </cell>
          <cell r="W1428">
            <v>0</v>
          </cell>
          <cell r="X1428">
            <v>40793</v>
          </cell>
          <cell r="Y1428">
            <v>0</v>
          </cell>
          <cell r="Z1428">
            <v>40722</v>
          </cell>
          <cell r="AA1428">
            <v>40722</v>
          </cell>
          <cell r="AB1428">
            <v>40722</v>
          </cell>
          <cell r="AC1428">
            <v>40681</v>
          </cell>
          <cell r="AD1428">
            <v>0</v>
          </cell>
          <cell r="AE1428" t="str">
            <v>-</v>
          </cell>
          <cell r="AF1428">
            <v>0</v>
          </cell>
          <cell r="AH1428">
            <v>40763</v>
          </cell>
          <cell r="AI1428" t="str">
            <v>-</v>
          </cell>
          <cell r="AJ1428">
            <v>-29082</v>
          </cell>
          <cell r="AK1428">
            <v>11.142857142857142</v>
          </cell>
          <cell r="AL1428">
            <v>0</v>
          </cell>
          <cell r="AM1428">
            <v>0</v>
          </cell>
          <cell r="AN1428">
            <v>0</v>
          </cell>
          <cell r="AV1428">
            <v>40648</v>
          </cell>
          <cell r="AX1428">
            <v>40676</v>
          </cell>
          <cell r="AY1428">
            <v>40785</v>
          </cell>
          <cell r="AZ1428">
            <v>70</v>
          </cell>
          <cell r="BA1428">
            <v>-48</v>
          </cell>
          <cell r="BB1428" t="str">
            <v>Late</v>
          </cell>
          <cell r="BC1428" t="str">
            <v/>
          </cell>
          <cell r="BJ1428">
            <v>40722</v>
          </cell>
          <cell r="BK1428">
            <v>40729</v>
          </cell>
          <cell r="BL1428">
            <v>40729</v>
          </cell>
          <cell r="BM1428">
            <v>40743</v>
          </cell>
          <cell r="BN1428">
            <v>40807</v>
          </cell>
          <cell r="BO1428">
            <v>40814</v>
          </cell>
          <cell r="BP1428" t="str">
            <v>X</v>
          </cell>
          <cell r="BQ1428" t="str">
            <v>X</v>
          </cell>
          <cell r="BR1428" t="str">
            <v>X</v>
          </cell>
          <cell r="BS1428" t="str">
            <v>X</v>
          </cell>
          <cell r="BT1428" t="str">
            <v>X</v>
          </cell>
          <cell r="BU1428" t="str">
            <v>X</v>
          </cell>
          <cell r="BV1428" t="str">
            <v>X</v>
          </cell>
          <cell r="BZ1428" t="str">
            <v>X</v>
          </cell>
          <cell r="CA1428" t="str">
            <v>X</v>
          </cell>
          <cell r="CB1428" t="str">
            <v>X</v>
          </cell>
          <cell r="CC1428">
            <v>1</v>
          </cell>
        </row>
        <row r="1429">
          <cell r="B1429" t="str">
            <v>A1961074-01-02</v>
          </cell>
          <cell r="C1429" t="str">
            <v>Linde Process Plants</v>
          </cell>
          <cell r="D1429" t="str">
            <v>Boening</v>
          </cell>
          <cell r="E1429">
            <v>0</v>
          </cell>
          <cell r="H1429" t="str">
            <v xml:space="preserve">Madeleine </v>
          </cell>
          <cell r="I1429">
            <v>0</v>
          </cell>
          <cell r="J1429">
            <v>0</v>
          </cell>
          <cell r="K1429">
            <v>0</v>
          </cell>
          <cell r="L1429">
            <v>0</v>
          </cell>
          <cell r="M1429">
            <v>2</v>
          </cell>
          <cell r="N1429" t="str">
            <v>LMV-806</v>
          </cell>
          <cell r="O1429">
            <v>70098</v>
          </cell>
          <cell r="P1429">
            <v>0</v>
          </cell>
          <cell r="Q1429" t="str">
            <v>STD</v>
          </cell>
          <cell r="R1429" t="str">
            <v>PA</v>
          </cell>
          <cell r="S1429" t="str">
            <v>N</v>
          </cell>
          <cell r="T1429" t="str">
            <v>no</v>
          </cell>
          <cell r="U1429">
            <v>0</v>
          </cell>
          <cell r="V1429">
            <v>40598</v>
          </cell>
          <cell r="W1429">
            <v>0</v>
          </cell>
          <cell r="X1429">
            <v>40793</v>
          </cell>
          <cell r="Y1429">
            <v>0</v>
          </cell>
          <cell r="Z1429">
            <v>40605</v>
          </cell>
          <cell r="AA1429">
            <v>40605</v>
          </cell>
          <cell r="AB1429">
            <v>40605</v>
          </cell>
          <cell r="AC1429">
            <v>40681</v>
          </cell>
          <cell r="AD1429">
            <v>40732</v>
          </cell>
          <cell r="AE1429" t="str">
            <v>-</v>
          </cell>
          <cell r="AF1429">
            <v>0</v>
          </cell>
          <cell r="AH1429">
            <v>40763</v>
          </cell>
          <cell r="AI1429" t="str">
            <v>-</v>
          </cell>
          <cell r="AJ1429">
            <v>-28999</v>
          </cell>
          <cell r="AK1429">
            <v>27.857142857142858</v>
          </cell>
          <cell r="AL1429">
            <v>0</v>
          </cell>
          <cell r="AM1429">
            <v>0</v>
          </cell>
          <cell r="AN1429">
            <v>0</v>
          </cell>
          <cell r="AQ1429">
            <v>40718</v>
          </cell>
          <cell r="AX1429">
            <v>40756</v>
          </cell>
          <cell r="AY1429">
            <v>40809</v>
          </cell>
          <cell r="AZ1429">
            <v>211</v>
          </cell>
          <cell r="BA1429" t="str">
            <v/>
          </cell>
          <cell r="BB1429" t="str">
            <v/>
          </cell>
          <cell r="BC1429" t="str">
            <v>On-Time/Early</v>
          </cell>
          <cell r="BJ1429">
            <v>40605</v>
          </cell>
          <cell r="BK1429">
            <v>40612</v>
          </cell>
          <cell r="BL1429">
            <v>40612</v>
          </cell>
          <cell r="BM1429">
            <v>40626</v>
          </cell>
          <cell r="BN1429">
            <v>40807</v>
          </cell>
          <cell r="BO1429">
            <v>40814</v>
          </cell>
          <cell r="BP1429" t="str">
            <v>X</v>
          </cell>
          <cell r="BQ1429" t="str">
            <v>X</v>
          </cell>
          <cell r="BR1429" t="str">
            <v>X</v>
          </cell>
          <cell r="BS1429" t="str">
            <v>X</v>
          </cell>
          <cell r="BT1429" t="str">
            <v>X</v>
          </cell>
          <cell r="BU1429" t="str">
            <v>X</v>
          </cell>
          <cell r="BV1429" t="str">
            <v>X</v>
          </cell>
          <cell r="BZ1429" t="str">
            <v>X</v>
          </cell>
          <cell r="CA1429" t="str">
            <v>X</v>
          </cell>
          <cell r="CB1429" t="str">
            <v>X</v>
          </cell>
          <cell r="CC1429">
            <v>1</v>
          </cell>
        </row>
        <row r="1430">
          <cell r="B1430" t="str">
            <v>A2008643-01</v>
          </cell>
          <cell r="C1430" t="str">
            <v>Sinclair Casper</v>
          </cell>
          <cell r="D1430" t="str">
            <v>Jazmines</v>
          </cell>
          <cell r="E1430">
            <v>0</v>
          </cell>
          <cell r="H1430" t="str">
            <v>Mary</v>
          </cell>
          <cell r="I1430" t="str">
            <v>C1111462</v>
          </cell>
          <cell r="J1430">
            <v>0</v>
          </cell>
          <cell r="K1430">
            <v>0</v>
          </cell>
          <cell r="L1430">
            <v>0</v>
          </cell>
          <cell r="M1430">
            <v>1</v>
          </cell>
          <cell r="N1430" t="str">
            <v>LMV-322</v>
          </cell>
          <cell r="O1430">
            <v>31513</v>
          </cell>
          <cell r="P1430">
            <v>0</v>
          </cell>
          <cell r="Q1430" t="str">
            <v>STD</v>
          </cell>
          <cell r="R1430" t="str">
            <v>PA</v>
          </cell>
          <cell r="S1430" t="str">
            <v>N</v>
          </cell>
          <cell r="T1430" t="str">
            <v>no</v>
          </cell>
          <cell r="U1430">
            <v>0</v>
          </cell>
          <cell r="V1430">
            <v>40715</v>
          </cell>
          <cell r="W1430">
            <v>0</v>
          </cell>
          <cell r="X1430">
            <v>40795</v>
          </cell>
          <cell r="Y1430">
            <v>0</v>
          </cell>
          <cell r="Z1430">
            <v>40722</v>
          </cell>
          <cell r="AA1430">
            <v>40722</v>
          </cell>
          <cell r="AB1430">
            <v>40722</v>
          </cell>
          <cell r="AC1430">
            <v>40683</v>
          </cell>
          <cell r="AD1430">
            <v>0</v>
          </cell>
          <cell r="AE1430" t="str">
            <v>-</v>
          </cell>
          <cell r="AF1430">
            <v>0</v>
          </cell>
          <cell r="AH1430">
            <v>40765</v>
          </cell>
          <cell r="AI1430" t="str">
            <v>-</v>
          </cell>
          <cell r="AJ1430">
            <v>-29082</v>
          </cell>
          <cell r="AK1430">
            <v>11.428571428571429</v>
          </cell>
          <cell r="AL1430">
            <v>0</v>
          </cell>
          <cell r="AM1430">
            <v>0</v>
          </cell>
          <cell r="AN1430">
            <v>0</v>
          </cell>
          <cell r="AV1430">
            <v>40620</v>
          </cell>
          <cell r="AX1430">
            <v>40668</v>
          </cell>
          <cell r="AY1430">
            <v>40806</v>
          </cell>
          <cell r="AZ1430">
            <v>91</v>
          </cell>
          <cell r="BA1430">
            <v>-68</v>
          </cell>
          <cell r="BB1430" t="str">
            <v>Late</v>
          </cell>
          <cell r="BC1430" t="str">
            <v/>
          </cell>
          <cell r="BJ1430">
            <v>40722</v>
          </cell>
          <cell r="BK1430">
            <v>40729</v>
          </cell>
          <cell r="BL1430">
            <v>40729</v>
          </cell>
          <cell r="BM1430">
            <v>40743</v>
          </cell>
          <cell r="BN1430">
            <v>40809</v>
          </cell>
          <cell r="BO1430">
            <v>40816</v>
          </cell>
          <cell r="BP1430" t="str">
            <v>X</v>
          </cell>
          <cell r="BQ1430" t="str">
            <v>X</v>
          </cell>
          <cell r="BR1430" t="str">
            <v>X</v>
          </cell>
          <cell r="BS1430" t="str">
            <v>X</v>
          </cell>
          <cell r="BT1430" t="str">
            <v>X</v>
          </cell>
          <cell r="BU1430" t="str">
            <v>X</v>
          </cell>
          <cell r="BV1430" t="str">
            <v>X</v>
          </cell>
          <cell r="BZ1430" t="str">
            <v>X</v>
          </cell>
          <cell r="CA1430" t="str">
            <v>X</v>
          </cell>
          <cell r="CB1430" t="str">
            <v>X</v>
          </cell>
          <cell r="CC1430">
            <v>1</v>
          </cell>
        </row>
        <row r="1431">
          <cell r="B1431" t="str">
            <v>A2008980-03-04</v>
          </cell>
          <cell r="C1431" t="str">
            <v>Fluidos Tecnicos / Pemex</v>
          </cell>
          <cell r="D1431" t="str">
            <v>Kennedy</v>
          </cell>
          <cell r="E1431">
            <v>0</v>
          </cell>
          <cell r="F1431">
            <v>0</v>
          </cell>
          <cell r="G1431">
            <v>0</v>
          </cell>
          <cell r="H1431" t="str">
            <v>Christina</v>
          </cell>
          <cell r="I1431" t="str">
            <v>PSY/TAM0038/11E</v>
          </cell>
          <cell r="J1431">
            <v>0</v>
          </cell>
          <cell r="K1431">
            <v>0</v>
          </cell>
          <cell r="L1431">
            <v>0</v>
          </cell>
          <cell r="M1431">
            <v>2</v>
          </cell>
          <cell r="N1431" t="str">
            <v>LMV-806</v>
          </cell>
          <cell r="O1431">
            <v>55278</v>
          </cell>
          <cell r="P1431">
            <v>0</v>
          </cell>
          <cell r="Q1431" t="str">
            <v>STD</v>
          </cell>
          <cell r="R1431" t="str">
            <v>PA</v>
          </cell>
          <cell r="S1431" t="str">
            <v>N</v>
          </cell>
          <cell r="T1431" t="str">
            <v>no</v>
          </cell>
          <cell r="U1431">
            <v>0</v>
          </cell>
          <cell r="V1431">
            <v>40715</v>
          </cell>
          <cell r="W1431">
            <v>0</v>
          </cell>
          <cell r="X1431">
            <v>40799</v>
          </cell>
          <cell r="Y1431">
            <v>0</v>
          </cell>
          <cell r="Z1431">
            <v>40722</v>
          </cell>
          <cell r="AA1431">
            <v>40722</v>
          </cell>
          <cell r="AB1431">
            <v>40722</v>
          </cell>
          <cell r="AC1431">
            <v>40687</v>
          </cell>
          <cell r="AD1431">
            <v>0</v>
          </cell>
          <cell r="AE1431" t="str">
            <v>-</v>
          </cell>
          <cell r="AF1431">
            <v>0</v>
          </cell>
          <cell r="AH1431">
            <v>40769</v>
          </cell>
          <cell r="AI1431" t="str">
            <v>-</v>
          </cell>
          <cell r="AJ1431">
            <v>-29082</v>
          </cell>
          <cell r="AK1431">
            <v>12</v>
          </cell>
          <cell r="AL1431">
            <v>0</v>
          </cell>
          <cell r="AM1431">
            <v>0</v>
          </cell>
          <cell r="AN1431">
            <v>0</v>
          </cell>
          <cell r="AV1431">
            <v>40736</v>
          </cell>
          <cell r="AX1431">
            <v>40744</v>
          </cell>
          <cell r="AY1431">
            <v>40799</v>
          </cell>
          <cell r="AZ1431">
            <v>84</v>
          </cell>
          <cell r="BA1431">
            <v>16</v>
          </cell>
          <cell r="BB1431" t="str">
            <v>Late</v>
          </cell>
          <cell r="BC1431" t="str">
            <v/>
          </cell>
          <cell r="BJ1431">
            <v>40722</v>
          </cell>
          <cell r="BK1431">
            <v>40729</v>
          </cell>
          <cell r="BL1431">
            <v>40729</v>
          </cell>
          <cell r="BM1431">
            <v>40743</v>
          </cell>
          <cell r="BN1431">
            <v>40813</v>
          </cell>
          <cell r="BO1431">
            <v>40820</v>
          </cell>
          <cell r="BP1431" t="str">
            <v>X</v>
          </cell>
          <cell r="BQ1431" t="str">
            <v>X</v>
          </cell>
          <cell r="BR1431" t="str">
            <v>X</v>
          </cell>
          <cell r="BS1431" t="str">
            <v>X</v>
          </cell>
          <cell r="BT1431" t="str">
            <v>X</v>
          </cell>
          <cell r="BU1431" t="str">
            <v>X</v>
          </cell>
          <cell r="BV1431" t="str">
            <v>X</v>
          </cell>
          <cell r="BZ1431" t="str">
            <v>X</v>
          </cell>
          <cell r="CA1431" t="str">
            <v>X</v>
          </cell>
          <cell r="CB1431" t="str">
            <v>X</v>
          </cell>
          <cell r="CC1431">
            <v>1</v>
          </cell>
        </row>
        <row r="1432">
          <cell r="B1432" t="str">
            <v>A2008980-01-02</v>
          </cell>
          <cell r="C1432" t="str">
            <v>Fluidos Tecnicos / Pemex</v>
          </cell>
          <cell r="D1432" t="str">
            <v>Kennedy</v>
          </cell>
          <cell r="E1432">
            <v>0</v>
          </cell>
          <cell r="H1432" t="str">
            <v>Christina</v>
          </cell>
          <cell r="I1432" t="str">
            <v>PSY/TAM0038/11E</v>
          </cell>
          <cell r="J1432">
            <v>0</v>
          </cell>
          <cell r="K1432">
            <v>0</v>
          </cell>
          <cell r="L1432">
            <v>0</v>
          </cell>
          <cell r="M1432">
            <v>2</v>
          </cell>
          <cell r="N1432" t="str">
            <v>LMV-801</v>
          </cell>
          <cell r="O1432">
            <v>51570</v>
          </cell>
          <cell r="P1432">
            <v>0</v>
          </cell>
          <cell r="Q1432" t="str">
            <v>STD</v>
          </cell>
          <cell r="R1432" t="str">
            <v>PA</v>
          </cell>
          <cell r="S1432" t="str">
            <v>N</v>
          </cell>
          <cell r="T1432" t="str">
            <v>no</v>
          </cell>
          <cell r="U1432">
            <v>0</v>
          </cell>
          <cell r="V1432">
            <v>40715</v>
          </cell>
          <cell r="W1432">
            <v>0</v>
          </cell>
          <cell r="X1432">
            <v>40799</v>
          </cell>
          <cell r="Y1432">
            <v>0</v>
          </cell>
          <cell r="Z1432">
            <v>40722</v>
          </cell>
          <cell r="AA1432">
            <v>40722</v>
          </cell>
          <cell r="AB1432">
            <v>40722</v>
          </cell>
          <cell r="AC1432">
            <v>40687</v>
          </cell>
          <cell r="AD1432">
            <v>0</v>
          </cell>
          <cell r="AE1432" t="str">
            <v>-</v>
          </cell>
          <cell r="AF1432">
            <v>0</v>
          </cell>
          <cell r="AH1432">
            <v>40769</v>
          </cell>
          <cell r="AI1432" t="str">
            <v>-</v>
          </cell>
          <cell r="AJ1432">
            <v>-29082</v>
          </cell>
          <cell r="AK1432">
            <v>12</v>
          </cell>
          <cell r="AL1432">
            <v>0</v>
          </cell>
          <cell r="AM1432">
            <v>0</v>
          </cell>
          <cell r="AN1432">
            <v>0</v>
          </cell>
          <cell r="AV1432">
            <v>40753</v>
          </cell>
          <cell r="AX1432">
            <v>40758</v>
          </cell>
          <cell r="AY1432">
            <v>40815</v>
          </cell>
          <cell r="AZ1432">
            <v>100</v>
          </cell>
          <cell r="BA1432">
            <v>29</v>
          </cell>
          <cell r="BB1432" t="str">
            <v>Late</v>
          </cell>
          <cell r="BC1432" t="str">
            <v/>
          </cell>
          <cell r="BJ1432">
            <v>40722</v>
          </cell>
          <cell r="BK1432">
            <v>40729</v>
          </cell>
          <cell r="BL1432">
            <v>40729</v>
          </cell>
          <cell r="BM1432">
            <v>40743</v>
          </cell>
          <cell r="BN1432">
            <v>40813</v>
          </cell>
          <cell r="BO1432">
            <v>40820</v>
          </cell>
          <cell r="BP1432" t="str">
            <v>X</v>
          </cell>
          <cell r="BQ1432" t="str">
            <v>X</v>
          </cell>
          <cell r="BR1432" t="str">
            <v>X</v>
          </cell>
          <cell r="BS1432" t="str">
            <v>X</v>
          </cell>
          <cell r="BT1432" t="str">
            <v>X</v>
          </cell>
          <cell r="BU1432" t="str">
            <v>X</v>
          </cell>
          <cell r="BV1432" t="str">
            <v>X</v>
          </cell>
          <cell r="BZ1432" t="str">
            <v>X</v>
          </cell>
          <cell r="CA1432" t="str">
            <v>X</v>
          </cell>
          <cell r="CB1432" t="str">
            <v>X</v>
          </cell>
          <cell r="CC1432">
            <v>1</v>
          </cell>
        </row>
        <row r="1433">
          <cell r="B1433" t="str">
            <v>A1922456-03-04</v>
          </cell>
          <cell r="C1433" t="str">
            <v>SAJ/Samsung / PETROTRIN</v>
          </cell>
          <cell r="D1433" t="str">
            <v>Boening</v>
          </cell>
          <cell r="E1433">
            <v>0</v>
          </cell>
          <cell r="H1433" t="str">
            <v xml:space="preserve">Madeleine </v>
          </cell>
          <cell r="I1433" t="str">
            <v>SNT37E-1038</v>
          </cell>
          <cell r="J1433">
            <v>0</v>
          </cell>
          <cell r="K1433">
            <v>0</v>
          </cell>
          <cell r="L1433">
            <v>0</v>
          </cell>
          <cell r="M1433">
            <v>2</v>
          </cell>
          <cell r="N1433" t="str">
            <v>LMV311Z</v>
          </cell>
          <cell r="O1433">
            <v>549108</v>
          </cell>
          <cell r="P1433">
            <v>0</v>
          </cell>
          <cell r="Q1433" t="str">
            <v>MCPX</v>
          </cell>
          <cell r="R1433" t="str">
            <v>PA</v>
          </cell>
          <cell r="S1433">
            <v>0</v>
          </cell>
          <cell r="T1433">
            <v>0</v>
          </cell>
          <cell r="U1433">
            <v>0</v>
          </cell>
          <cell r="V1433">
            <v>40499</v>
          </cell>
          <cell r="W1433">
            <v>0</v>
          </cell>
          <cell r="X1433">
            <v>40799</v>
          </cell>
          <cell r="Y1433">
            <v>0</v>
          </cell>
          <cell r="Z1433">
            <v>40506</v>
          </cell>
          <cell r="AA1433">
            <v>40506</v>
          </cell>
          <cell r="AB1433">
            <v>40506</v>
          </cell>
          <cell r="AC1433">
            <v>40687</v>
          </cell>
          <cell r="AD1433">
            <v>0</v>
          </cell>
          <cell r="AE1433" t="str">
            <v>-</v>
          </cell>
          <cell r="AF1433">
            <v>0</v>
          </cell>
          <cell r="AH1433">
            <v>40769</v>
          </cell>
          <cell r="AI1433" t="str">
            <v>-</v>
          </cell>
          <cell r="AJ1433">
            <v>-28928</v>
          </cell>
          <cell r="AK1433">
            <v>42.857142857142854</v>
          </cell>
          <cell r="AL1433">
            <v>0</v>
          </cell>
          <cell r="AM1433">
            <v>0</v>
          </cell>
          <cell r="AN1433">
            <v>0</v>
          </cell>
          <cell r="AV1433">
            <v>40753</v>
          </cell>
          <cell r="AX1433">
            <v>40758</v>
          </cell>
          <cell r="AY1433">
            <v>40814</v>
          </cell>
          <cell r="AZ1433">
            <v>315</v>
          </cell>
          <cell r="BA1433">
            <v>183</v>
          </cell>
          <cell r="BB1433" t="str">
            <v>Late</v>
          </cell>
          <cell r="BC1433" t="str">
            <v/>
          </cell>
          <cell r="BJ1433">
            <v>40506</v>
          </cell>
          <cell r="BK1433">
            <v>40513</v>
          </cell>
          <cell r="BL1433">
            <v>40513</v>
          </cell>
          <cell r="BM1433">
            <v>40527</v>
          </cell>
          <cell r="BN1433">
            <v>40813</v>
          </cell>
          <cell r="BO1433">
            <v>40820</v>
          </cell>
          <cell r="BP1433" t="str">
            <v>X</v>
          </cell>
          <cell r="BQ1433" t="str">
            <v>X</v>
          </cell>
          <cell r="BR1433" t="str">
            <v>X</v>
          </cell>
          <cell r="BS1433" t="str">
            <v>X</v>
          </cell>
          <cell r="BT1433" t="str">
            <v>X</v>
          </cell>
          <cell r="BU1433" t="str">
            <v>X</v>
          </cell>
          <cell r="BV1433" t="str">
            <v>X</v>
          </cell>
          <cell r="BZ1433" t="str">
            <v>X</v>
          </cell>
          <cell r="CA1433" t="str">
            <v>X</v>
          </cell>
          <cell r="CB1433" t="str">
            <v>X</v>
          </cell>
          <cell r="CC1433">
            <v>1</v>
          </cell>
        </row>
        <row r="1434">
          <cell r="B1434" t="str">
            <v>A1970103-01-02</v>
          </cell>
          <cell r="C1434" t="str">
            <v>Valero Ardmore Refinery</v>
          </cell>
          <cell r="D1434" t="str">
            <v>Kampman</v>
          </cell>
          <cell r="E1434">
            <v>0</v>
          </cell>
          <cell r="F1434">
            <v>0</v>
          </cell>
          <cell r="G1434">
            <v>0</v>
          </cell>
          <cell r="H1434" t="str">
            <v>Mary</v>
          </cell>
          <cell r="I1434">
            <v>0</v>
          </cell>
          <cell r="J1434">
            <v>0</v>
          </cell>
          <cell r="K1434">
            <v>0</v>
          </cell>
          <cell r="L1434" t="str">
            <v>Knapp</v>
          </cell>
          <cell r="M1434">
            <v>2</v>
          </cell>
          <cell r="N1434" t="str">
            <v>LMV-313</v>
          </cell>
          <cell r="O1434">
            <v>188994</v>
          </cell>
          <cell r="P1434">
            <v>0</v>
          </cell>
          <cell r="Q1434" t="str">
            <v>STD</v>
          </cell>
          <cell r="R1434" t="str">
            <v>PA</v>
          </cell>
          <cell r="S1434" t="str">
            <v>N</v>
          </cell>
          <cell r="T1434" t="str">
            <v>no</v>
          </cell>
          <cell r="U1434">
            <v>0</v>
          </cell>
          <cell r="V1434">
            <v>40619</v>
          </cell>
          <cell r="W1434">
            <v>0</v>
          </cell>
          <cell r="X1434">
            <v>40800</v>
          </cell>
          <cell r="Y1434">
            <v>0</v>
          </cell>
          <cell r="Z1434">
            <v>40626</v>
          </cell>
          <cell r="AA1434">
            <v>40626</v>
          </cell>
          <cell r="AB1434">
            <v>40626</v>
          </cell>
          <cell r="AC1434">
            <v>40688</v>
          </cell>
          <cell r="AD1434">
            <v>40686</v>
          </cell>
          <cell r="AE1434" t="str">
            <v>-</v>
          </cell>
          <cell r="AF1434">
            <v>0</v>
          </cell>
          <cell r="AH1434">
            <v>40770</v>
          </cell>
          <cell r="AI1434" t="str">
            <v>-</v>
          </cell>
          <cell r="AJ1434">
            <v>-29014</v>
          </cell>
          <cell r="AK1434">
            <v>25.857142857142858</v>
          </cell>
          <cell r="AL1434">
            <v>0</v>
          </cell>
          <cell r="AM1434">
            <v>0</v>
          </cell>
          <cell r="AN1434">
            <v>0</v>
          </cell>
          <cell r="AQ1434">
            <v>40686</v>
          </cell>
          <cell r="AV1434">
            <v>40721</v>
          </cell>
          <cell r="AX1434">
            <v>40735</v>
          </cell>
          <cell r="AY1434">
            <v>40806</v>
          </cell>
          <cell r="AZ1434">
            <v>187</v>
          </cell>
          <cell r="BA1434">
            <v>73</v>
          </cell>
          <cell r="BB1434" t="str">
            <v>Late</v>
          </cell>
          <cell r="BC1434" t="str">
            <v>On-Time/Early</v>
          </cell>
          <cell r="BJ1434">
            <v>40626</v>
          </cell>
          <cell r="BK1434">
            <v>40633</v>
          </cell>
          <cell r="BL1434">
            <v>40633</v>
          </cell>
          <cell r="BM1434">
            <v>40647</v>
          </cell>
          <cell r="BN1434">
            <v>40814</v>
          </cell>
          <cell r="BO1434">
            <v>40821</v>
          </cell>
          <cell r="BP1434" t="str">
            <v>X</v>
          </cell>
          <cell r="BQ1434" t="str">
            <v>X</v>
          </cell>
          <cell r="BR1434" t="str">
            <v>X</v>
          </cell>
          <cell r="BS1434" t="str">
            <v>X</v>
          </cell>
          <cell r="BT1434" t="str">
            <v>X</v>
          </cell>
          <cell r="BU1434" t="str">
            <v>X</v>
          </cell>
          <cell r="BV1434" t="str">
            <v>X</v>
          </cell>
          <cell r="BZ1434" t="str">
            <v>X</v>
          </cell>
          <cell r="CA1434" t="str">
            <v>X</v>
          </cell>
          <cell r="CB1434" t="str">
            <v>X</v>
          </cell>
          <cell r="CC1434">
            <v>1</v>
          </cell>
        </row>
        <row r="1435">
          <cell r="B1435" t="str">
            <v>A1962450-01-02</v>
          </cell>
          <cell r="C1435" t="str">
            <v>SAJ/ CHINA PETROLEUM Materials Co.</v>
          </cell>
          <cell r="D1435" t="str">
            <v>Setelin</v>
          </cell>
          <cell r="E1435">
            <v>0</v>
          </cell>
          <cell r="F1435">
            <v>0</v>
          </cell>
          <cell r="G1435">
            <v>0</v>
          </cell>
          <cell r="H1435" t="str">
            <v>Nancy</v>
          </cell>
          <cell r="I1435" t="str">
            <v>SNT38E-1014</v>
          </cell>
          <cell r="J1435">
            <v>0</v>
          </cell>
          <cell r="K1435">
            <v>0</v>
          </cell>
          <cell r="L1435" t="str">
            <v>Buell</v>
          </cell>
          <cell r="M1435">
            <v>2</v>
          </cell>
          <cell r="N1435" t="str">
            <v>LMV-311</v>
          </cell>
          <cell r="O1435">
            <v>245772.78</v>
          </cell>
          <cell r="P1435">
            <v>0</v>
          </cell>
          <cell r="Q1435" t="str">
            <v>MCPX</v>
          </cell>
          <cell r="R1435" t="str">
            <v>PD</v>
          </cell>
          <cell r="S1435" t="str">
            <v>N</v>
          </cell>
          <cell r="T1435" t="str">
            <v>no</v>
          </cell>
          <cell r="U1435">
            <v>0</v>
          </cell>
          <cell r="V1435">
            <v>40602</v>
          </cell>
          <cell r="W1435">
            <v>0</v>
          </cell>
          <cell r="X1435">
            <v>40800</v>
          </cell>
          <cell r="Y1435">
            <v>0</v>
          </cell>
          <cell r="Z1435">
            <v>40609</v>
          </cell>
          <cell r="AA1435">
            <v>40609</v>
          </cell>
          <cell r="AB1435">
            <v>40609</v>
          </cell>
          <cell r="AC1435">
            <v>40688</v>
          </cell>
          <cell r="AD1435">
            <v>40686</v>
          </cell>
          <cell r="AE1435" t="str">
            <v>-</v>
          </cell>
          <cell r="AF1435">
            <v>0</v>
          </cell>
          <cell r="AH1435">
            <v>40770</v>
          </cell>
          <cell r="AI1435" t="str">
            <v>-</v>
          </cell>
          <cell r="AJ1435">
            <v>-29001</v>
          </cell>
          <cell r="AK1435">
            <v>28.285714285714285</v>
          </cell>
          <cell r="AL1435">
            <v>0</v>
          </cell>
          <cell r="AM1435">
            <v>0</v>
          </cell>
          <cell r="AN1435">
            <v>0</v>
          </cell>
          <cell r="AQ1435">
            <v>40686</v>
          </cell>
          <cell r="AV1435">
            <v>40721</v>
          </cell>
          <cell r="AX1435">
            <v>40735</v>
          </cell>
          <cell r="AY1435">
            <v>40806</v>
          </cell>
          <cell r="AZ1435">
            <v>204</v>
          </cell>
          <cell r="BA1435">
            <v>86</v>
          </cell>
          <cell r="BB1435" t="str">
            <v>Late</v>
          </cell>
          <cell r="BC1435" t="str">
            <v>On-Time/Early</v>
          </cell>
          <cell r="BJ1435">
            <v>40609</v>
          </cell>
          <cell r="BK1435">
            <v>40616</v>
          </cell>
          <cell r="BL1435">
            <v>40621</v>
          </cell>
          <cell r="BM1435">
            <v>40630</v>
          </cell>
          <cell r="BN1435">
            <v>40814</v>
          </cell>
          <cell r="BO1435">
            <v>40821</v>
          </cell>
          <cell r="BP1435" t="str">
            <v>X</v>
          </cell>
          <cell r="BQ1435" t="str">
            <v>X</v>
          </cell>
          <cell r="BR1435" t="str">
            <v>X</v>
          </cell>
          <cell r="BS1435" t="str">
            <v>X</v>
          </cell>
          <cell r="BT1435" t="str">
            <v>X</v>
          </cell>
          <cell r="BU1435" t="str">
            <v>X</v>
          </cell>
          <cell r="BV1435" t="str">
            <v>X</v>
          </cell>
          <cell r="BZ1435" t="str">
            <v>X</v>
          </cell>
          <cell r="CA1435" t="str">
            <v>X</v>
          </cell>
          <cell r="CB1435" t="str">
            <v>X</v>
          </cell>
          <cell r="CC1435">
            <v>1</v>
          </cell>
        </row>
        <row r="1436">
          <cell r="B1436" t="str">
            <v>A2008066-01</v>
          </cell>
          <cell r="C1436" t="str">
            <v>EAGLE ROCK SPECIALTIES</v>
          </cell>
          <cell r="D1436" t="str">
            <v>DeRoo</v>
          </cell>
          <cell r="E1436">
            <v>0</v>
          </cell>
          <cell r="F1436">
            <v>0</v>
          </cell>
          <cell r="G1436">
            <v>0</v>
          </cell>
          <cell r="H1436" t="str">
            <v>Mary</v>
          </cell>
          <cell r="I1436">
            <v>0</v>
          </cell>
          <cell r="J1436">
            <v>0</v>
          </cell>
          <cell r="K1436">
            <v>0</v>
          </cell>
          <cell r="L1436">
            <v>0</v>
          </cell>
          <cell r="M1436">
            <v>1</v>
          </cell>
          <cell r="N1436" t="str">
            <v>LMV-322</v>
          </cell>
          <cell r="O1436">
            <v>22924</v>
          </cell>
          <cell r="P1436">
            <v>0</v>
          </cell>
          <cell r="Q1436" t="str">
            <v>STD</v>
          </cell>
          <cell r="R1436" t="str">
            <v>PA</v>
          </cell>
          <cell r="S1436" t="str">
            <v>N</v>
          </cell>
          <cell r="T1436" t="str">
            <v>no</v>
          </cell>
          <cell r="U1436">
            <v>0</v>
          </cell>
          <cell r="V1436">
            <v>40714</v>
          </cell>
          <cell r="W1436">
            <v>0</v>
          </cell>
          <cell r="X1436">
            <v>40801</v>
          </cell>
          <cell r="Y1436">
            <v>0</v>
          </cell>
          <cell r="Z1436">
            <v>40721</v>
          </cell>
          <cell r="AA1436">
            <v>40721</v>
          </cell>
          <cell r="AB1436">
            <v>40721</v>
          </cell>
          <cell r="AC1436">
            <v>40689</v>
          </cell>
          <cell r="AD1436">
            <v>40714</v>
          </cell>
          <cell r="AE1436" t="str">
            <v>-</v>
          </cell>
          <cell r="AF1436">
            <v>0</v>
          </cell>
          <cell r="AH1436">
            <v>40771</v>
          </cell>
          <cell r="AI1436" t="str">
            <v>-</v>
          </cell>
          <cell r="AJ1436">
            <v>-29081</v>
          </cell>
          <cell r="AK1436">
            <v>12.428571428571429</v>
          </cell>
          <cell r="AL1436">
            <v>0</v>
          </cell>
          <cell r="AM1436">
            <v>0</v>
          </cell>
          <cell r="AN1436">
            <v>0</v>
          </cell>
          <cell r="AQ1436">
            <v>40709</v>
          </cell>
          <cell r="AV1436">
            <v>40702</v>
          </cell>
          <cell r="AX1436">
            <v>40726</v>
          </cell>
          <cell r="AY1436">
            <v>40807</v>
          </cell>
          <cell r="AZ1436">
            <v>93</v>
          </cell>
          <cell r="BA1436">
            <v>-9</v>
          </cell>
          <cell r="BB1436" t="str">
            <v>Late</v>
          </cell>
          <cell r="BC1436" t="str">
            <v>On-Time/Early</v>
          </cell>
          <cell r="BJ1436">
            <v>40721</v>
          </cell>
          <cell r="BK1436">
            <v>40728</v>
          </cell>
          <cell r="BL1436">
            <v>40728</v>
          </cell>
          <cell r="BM1436">
            <v>40742</v>
          </cell>
          <cell r="BN1436">
            <v>40815</v>
          </cell>
          <cell r="BO1436">
            <v>40822</v>
          </cell>
          <cell r="BP1436" t="str">
            <v>X</v>
          </cell>
          <cell r="BQ1436" t="str">
            <v>X</v>
          </cell>
          <cell r="BR1436" t="str">
            <v>X</v>
          </cell>
          <cell r="BS1436" t="str">
            <v>X</v>
          </cell>
          <cell r="BT1436" t="str">
            <v>X</v>
          </cell>
          <cell r="BU1436" t="str">
            <v>X</v>
          </cell>
          <cell r="BV1436" t="str">
            <v>X</v>
          </cell>
          <cell r="BZ1436" t="str">
            <v>X</v>
          </cell>
          <cell r="CA1436" t="str">
            <v>X</v>
          </cell>
          <cell r="CB1436" t="str">
            <v>X</v>
          </cell>
          <cell r="CC1436">
            <v>1</v>
          </cell>
        </row>
        <row r="1437">
          <cell r="B1437" t="str">
            <v>A1962450-03-04</v>
          </cell>
          <cell r="C1437" t="str">
            <v>SAJ/ CHINA PETROLEUM Materials Co.</v>
          </cell>
          <cell r="D1437" t="str">
            <v>Setelin</v>
          </cell>
          <cell r="E1437">
            <v>0</v>
          </cell>
          <cell r="F1437">
            <v>0</v>
          </cell>
          <cell r="G1437">
            <v>0</v>
          </cell>
          <cell r="H1437" t="str">
            <v>Nancy</v>
          </cell>
          <cell r="I1437" t="str">
            <v>SNT38E-1014</v>
          </cell>
          <cell r="J1437">
            <v>0</v>
          </cell>
          <cell r="K1437">
            <v>0</v>
          </cell>
          <cell r="L1437" t="str">
            <v>Buell</v>
          </cell>
          <cell r="M1437">
            <v>2</v>
          </cell>
          <cell r="N1437" t="str">
            <v>LMV-311</v>
          </cell>
          <cell r="O1437">
            <v>171015.07</v>
          </cell>
          <cell r="P1437">
            <v>0</v>
          </cell>
          <cell r="Q1437" t="str">
            <v>MCPX</v>
          </cell>
          <cell r="R1437" t="str">
            <v>PD</v>
          </cell>
          <cell r="S1437" t="str">
            <v>N</v>
          </cell>
          <cell r="T1437" t="str">
            <v>no</v>
          </cell>
          <cell r="U1437">
            <v>0</v>
          </cell>
          <cell r="V1437">
            <v>40602</v>
          </cell>
          <cell r="W1437">
            <v>0</v>
          </cell>
          <cell r="X1437">
            <v>40802</v>
          </cell>
          <cell r="Y1437">
            <v>0</v>
          </cell>
          <cell r="Z1437">
            <v>40609</v>
          </cell>
          <cell r="AA1437">
            <v>40609</v>
          </cell>
          <cell r="AB1437">
            <v>40609</v>
          </cell>
          <cell r="AC1437">
            <v>40690</v>
          </cell>
          <cell r="AD1437">
            <v>40714</v>
          </cell>
          <cell r="AE1437" t="str">
            <v>-</v>
          </cell>
          <cell r="AF1437">
            <v>0</v>
          </cell>
          <cell r="AH1437">
            <v>40772</v>
          </cell>
          <cell r="AI1437" t="str">
            <v>-</v>
          </cell>
          <cell r="AJ1437">
            <v>-29001</v>
          </cell>
          <cell r="AK1437">
            <v>28.571428571428573</v>
          </cell>
          <cell r="AL1437">
            <v>0</v>
          </cell>
          <cell r="AM1437">
            <v>0</v>
          </cell>
          <cell r="AN1437">
            <v>0</v>
          </cell>
          <cell r="AQ1437">
            <v>40724</v>
          </cell>
          <cell r="AV1437">
            <v>40745</v>
          </cell>
          <cell r="AX1437">
            <v>40751</v>
          </cell>
          <cell r="AY1437">
            <v>40811</v>
          </cell>
          <cell r="AZ1437">
            <v>209</v>
          </cell>
          <cell r="BA1437">
            <v>104</v>
          </cell>
          <cell r="BB1437" t="str">
            <v>Late</v>
          </cell>
          <cell r="BC1437" t="str">
            <v>Late</v>
          </cell>
          <cell r="BJ1437">
            <v>40609</v>
          </cell>
          <cell r="BK1437">
            <v>40616</v>
          </cell>
          <cell r="BL1437">
            <v>40621</v>
          </cell>
          <cell r="BM1437">
            <v>40630</v>
          </cell>
          <cell r="BN1437">
            <v>40816</v>
          </cell>
          <cell r="BO1437">
            <v>40823</v>
          </cell>
          <cell r="BP1437" t="str">
            <v>X</v>
          </cell>
          <cell r="BQ1437" t="str">
            <v>X</v>
          </cell>
          <cell r="BR1437" t="str">
            <v>X</v>
          </cell>
          <cell r="BS1437" t="str">
            <v>X</v>
          </cell>
          <cell r="BT1437" t="str">
            <v>X</v>
          </cell>
          <cell r="BU1437" t="str">
            <v>X</v>
          </cell>
          <cell r="BV1437" t="str">
            <v>X</v>
          </cell>
          <cell r="BZ1437" t="str">
            <v>X</v>
          </cell>
          <cell r="CA1437" t="str">
            <v>X</v>
          </cell>
          <cell r="CB1437" t="str">
            <v>X</v>
          </cell>
          <cell r="CC1437">
            <v>1</v>
          </cell>
        </row>
        <row r="1438">
          <cell r="B1438" t="str">
            <v>A2002333-01</v>
          </cell>
          <cell r="C1438" t="str">
            <v>U.S. Amines (Bucks) LLC</v>
          </cell>
          <cell r="D1438" t="str">
            <v>Setelin</v>
          </cell>
          <cell r="E1438">
            <v>0</v>
          </cell>
          <cell r="F1438">
            <v>0</v>
          </cell>
          <cell r="G1438">
            <v>0</v>
          </cell>
          <cell r="H1438" t="str">
            <v>Nancy</v>
          </cell>
          <cell r="I1438" t="str">
            <v>POB28322</v>
          </cell>
          <cell r="J1438">
            <v>0</v>
          </cell>
          <cell r="K1438">
            <v>0</v>
          </cell>
          <cell r="L1438">
            <v>0</v>
          </cell>
          <cell r="M1438">
            <v>1</v>
          </cell>
          <cell r="N1438" t="str">
            <v>LMV-322</v>
          </cell>
          <cell r="O1438">
            <v>53059</v>
          </cell>
          <cell r="P1438">
            <v>0</v>
          </cell>
          <cell r="Q1438" t="str">
            <v>STD</v>
          </cell>
          <cell r="R1438" t="str">
            <v>PA</v>
          </cell>
          <cell r="S1438" t="str">
            <v>N</v>
          </cell>
          <cell r="T1438" t="str">
            <v>no</v>
          </cell>
          <cell r="U1438">
            <v>0</v>
          </cell>
          <cell r="V1438">
            <v>40701</v>
          </cell>
          <cell r="W1438">
            <v>0</v>
          </cell>
          <cell r="X1438">
            <v>40808</v>
          </cell>
          <cell r="Y1438">
            <v>0</v>
          </cell>
          <cell r="Z1438">
            <v>40708</v>
          </cell>
          <cell r="AA1438">
            <v>40708</v>
          </cell>
          <cell r="AB1438">
            <v>40708</v>
          </cell>
          <cell r="AC1438">
            <v>40696</v>
          </cell>
          <cell r="AD1438">
            <v>40660</v>
          </cell>
          <cell r="AE1438" t="str">
            <v>-</v>
          </cell>
          <cell r="AF1438">
            <v>0</v>
          </cell>
          <cell r="AH1438">
            <v>40778</v>
          </cell>
          <cell r="AI1438" t="str">
            <v>-</v>
          </cell>
          <cell r="AJ1438">
            <v>-29072</v>
          </cell>
          <cell r="AK1438">
            <v>15.285714285714286</v>
          </cell>
          <cell r="AL1438">
            <v>0</v>
          </cell>
          <cell r="AM1438">
            <v>0</v>
          </cell>
          <cell r="AN1438">
            <v>0</v>
          </cell>
          <cell r="AQ1438">
            <v>40702</v>
          </cell>
          <cell r="AV1438">
            <v>40718</v>
          </cell>
          <cell r="AX1438">
            <v>40749</v>
          </cell>
          <cell r="AY1438">
            <v>40816</v>
          </cell>
          <cell r="AZ1438">
            <v>115</v>
          </cell>
          <cell r="BA1438">
            <v>14</v>
          </cell>
          <cell r="BB1438" t="str">
            <v>Late</v>
          </cell>
          <cell r="BC1438" t="str">
            <v>Late</v>
          </cell>
          <cell r="BJ1438">
            <v>40708</v>
          </cell>
          <cell r="BK1438">
            <v>40715</v>
          </cell>
          <cell r="BL1438">
            <v>40715</v>
          </cell>
          <cell r="BM1438">
            <v>40729</v>
          </cell>
          <cell r="BN1438">
            <v>40822</v>
          </cell>
          <cell r="BO1438">
            <v>40829</v>
          </cell>
          <cell r="BP1438" t="str">
            <v>X</v>
          </cell>
          <cell r="BQ1438" t="str">
            <v>X</v>
          </cell>
          <cell r="BR1438" t="str">
            <v>X</v>
          </cell>
          <cell r="BS1438" t="str">
            <v>X</v>
          </cell>
          <cell r="BT1438" t="str">
            <v>X</v>
          </cell>
          <cell r="BU1438" t="str">
            <v>X</v>
          </cell>
          <cell r="BV1438" t="str">
            <v>X</v>
          </cell>
          <cell r="BZ1438" t="str">
            <v>X</v>
          </cell>
          <cell r="CA1438" t="str">
            <v>X</v>
          </cell>
          <cell r="CB1438" t="str">
            <v>X</v>
          </cell>
          <cell r="CC1438">
            <v>1</v>
          </cell>
        </row>
        <row r="1439">
          <cell r="B1439" t="str">
            <v>A1945652-01</v>
          </cell>
          <cell r="C1439" t="str">
            <v>SAJ/Sinopec / Wuhan Company</v>
          </cell>
          <cell r="D1439" t="str">
            <v>Nelson</v>
          </cell>
          <cell r="E1439">
            <v>0</v>
          </cell>
          <cell r="F1439">
            <v>0</v>
          </cell>
          <cell r="G1439">
            <v>0</v>
          </cell>
          <cell r="H1439" t="str">
            <v>Nancy</v>
          </cell>
          <cell r="I1439" t="str">
            <v>SNT37E-1045</v>
          </cell>
          <cell r="J1439">
            <v>0</v>
          </cell>
          <cell r="K1439">
            <v>0</v>
          </cell>
          <cell r="L1439">
            <v>0</v>
          </cell>
          <cell r="M1439">
            <v>1</v>
          </cell>
          <cell r="N1439" t="str">
            <v>LMV-341</v>
          </cell>
          <cell r="O1439">
            <v>285605</v>
          </cell>
          <cell r="P1439">
            <v>0</v>
          </cell>
          <cell r="Q1439" t="str">
            <v>CPX</v>
          </cell>
          <cell r="R1439" t="str">
            <v>PC</v>
          </cell>
          <cell r="S1439" t="str">
            <v>N</v>
          </cell>
          <cell r="T1439" t="str">
            <v>no</v>
          </cell>
          <cell r="U1439">
            <v>0</v>
          </cell>
          <cell r="V1439">
            <v>40561</v>
          </cell>
          <cell r="W1439">
            <v>0</v>
          </cell>
          <cell r="X1439">
            <v>40809</v>
          </cell>
          <cell r="Y1439">
            <v>0</v>
          </cell>
          <cell r="Z1439">
            <v>40568</v>
          </cell>
          <cell r="AA1439">
            <v>40568</v>
          </cell>
          <cell r="AB1439">
            <v>40568</v>
          </cell>
          <cell r="AC1439">
            <v>40697</v>
          </cell>
          <cell r="AD1439">
            <v>40714</v>
          </cell>
          <cell r="AE1439" t="str">
            <v>-</v>
          </cell>
          <cell r="AF1439">
            <v>0</v>
          </cell>
          <cell r="AH1439">
            <v>40779</v>
          </cell>
          <cell r="AI1439" t="str">
            <v>-</v>
          </cell>
          <cell r="AJ1439">
            <v>-28972</v>
          </cell>
          <cell r="AK1439">
            <v>35.428571428571431</v>
          </cell>
          <cell r="AL1439">
            <v>0</v>
          </cell>
          <cell r="AM1439">
            <v>0</v>
          </cell>
          <cell r="AN1439">
            <v>0</v>
          </cell>
          <cell r="AQ1439">
            <v>40730</v>
          </cell>
          <cell r="AV1439">
            <v>40732</v>
          </cell>
          <cell r="AX1439">
            <v>40733</v>
          </cell>
          <cell r="AY1439">
            <v>40806</v>
          </cell>
          <cell r="AZ1439">
            <v>245</v>
          </cell>
          <cell r="BA1439">
            <v>124</v>
          </cell>
          <cell r="BB1439" t="str">
            <v>Late</v>
          </cell>
          <cell r="BC1439" t="str">
            <v>Late</v>
          </cell>
          <cell r="BJ1439">
            <v>40568</v>
          </cell>
          <cell r="BK1439">
            <v>40575</v>
          </cell>
          <cell r="BL1439">
            <v>40584</v>
          </cell>
          <cell r="BM1439">
            <v>40589</v>
          </cell>
          <cell r="BN1439">
            <v>40823</v>
          </cell>
          <cell r="BO1439">
            <v>40830</v>
          </cell>
          <cell r="BP1439" t="str">
            <v>X</v>
          </cell>
          <cell r="BQ1439" t="str">
            <v>X</v>
          </cell>
          <cell r="BR1439" t="str">
            <v>X</v>
          </cell>
          <cell r="BS1439" t="str">
            <v>X</v>
          </cell>
          <cell r="BT1439" t="str">
            <v>X</v>
          </cell>
          <cell r="BU1439" t="str">
            <v>X</v>
          </cell>
          <cell r="BV1439" t="str">
            <v>X</v>
          </cell>
          <cell r="BZ1439" t="str">
            <v>X</v>
          </cell>
          <cell r="CA1439" t="str">
            <v>X</v>
          </cell>
          <cell r="CB1439" t="str">
            <v>X</v>
          </cell>
          <cell r="CC1439">
            <v>1</v>
          </cell>
          <cell r="CD1439" t="str">
            <v>X</v>
          </cell>
        </row>
        <row r="1440">
          <cell r="B1440" t="str">
            <v>A1945032-01</v>
          </cell>
          <cell r="C1440" t="str">
            <v>WRB REFINING</v>
          </cell>
          <cell r="D1440" t="str">
            <v>Jazmines</v>
          </cell>
          <cell r="E1440">
            <v>0</v>
          </cell>
          <cell r="F1440">
            <v>0</v>
          </cell>
          <cell r="G1440">
            <v>0</v>
          </cell>
          <cell r="H1440" t="str">
            <v>Mary</v>
          </cell>
          <cell r="I1440">
            <v>0</v>
          </cell>
          <cell r="J1440">
            <v>0</v>
          </cell>
          <cell r="K1440">
            <v>0</v>
          </cell>
          <cell r="L1440">
            <v>0</v>
          </cell>
          <cell r="M1440">
            <v>1</v>
          </cell>
          <cell r="N1440" t="str">
            <v>LMV-802</v>
          </cell>
          <cell r="O1440">
            <v>10702</v>
          </cell>
          <cell r="P1440">
            <v>0</v>
          </cell>
          <cell r="Q1440" t="str">
            <v>STD</v>
          </cell>
          <cell r="R1440" t="str">
            <v>PA</v>
          </cell>
          <cell r="S1440" t="str">
            <v>Y</v>
          </cell>
          <cell r="T1440" t="str">
            <v>no</v>
          </cell>
          <cell r="U1440">
            <v>0</v>
          </cell>
          <cell r="V1440">
            <v>40560</v>
          </cell>
          <cell r="W1440">
            <v>0</v>
          </cell>
          <cell r="X1440">
            <v>40809</v>
          </cell>
          <cell r="Y1440">
            <v>0</v>
          </cell>
          <cell r="Z1440">
            <v>40567</v>
          </cell>
          <cell r="AA1440">
            <v>40567</v>
          </cell>
          <cell r="AB1440">
            <v>40567</v>
          </cell>
          <cell r="AC1440">
            <v>40697</v>
          </cell>
          <cell r="AD1440">
            <v>0</v>
          </cell>
          <cell r="AE1440" t="str">
            <v>-</v>
          </cell>
          <cell r="AF1440">
            <v>0</v>
          </cell>
          <cell r="AH1440">
            <v>40779</v>
          </cell>
          <cell r="AI1440" t="str">
            <v>-</v>
          </cell>
          <cell r="AJ1440">
            <v>-28971</v>
          </cell>
          <cell r="AK1440">
            <v>35.571428571428569</v>
          </cell>
          <cell r="AL1440">
            <v>0</v>
          </cell>
          <cell r="AM1440">
            <v>0</v>
          </cell>
          <cell r="AN1440">
            <v>0</v>
          </cell>
          <cell r="AV1440">
            <v>40757</v>
          </cell>
          <cell r="AX1440">
            <v>40760</v>
          </cell>
          <cell r="AY1440">
            <v>40811</v>
          </cell>
          <cell r="AZ1440">
            <v>251</v>
          </cell>
          <cell r="BA1440">
            <v>142</v>
          </cell>
          <cell r="BB1440" t="str">
            <v>Late</v>
          </cell>
          <cell r="BC1440" t="str">
            <v/>
          </cell>
          <cell r="BJ1440">
            <v>40567</v>
          </cell>
          <cell r="BK1440">
            <v>40574</v>
          </cell>
          <cell r="BL1440">
            <v>40574</v>
          </cell>
          <cell r="BM1440">
            <v>40588</v>
          </cell>
          <cell r="BN1440">
            <v>40823</v>
          </cell>
          <cell r="BO1440">
            <v>40830</v>
          </cell>
          <cell r="BP1440" t="str">
            <v>X</v>
          </cell>
          <cell r="BQ1440" t="str">
            <v>X</v>
          </cell>
          <cell r="BR1440" t="str">
            <v>X</v>
          </cell>
          <cell r="BS1440" t="str">
            <v>X</v>
          </cell>
          <cell r="BT1440" t="str">
            <v>X</v>
          </cell>
          <cell r="BU1440" t="str">
            <v>X</v>
          </cell>
          <cell r="BV1440" t="str">
            <v>X</v>
          </cell>
          <cell r="BZ1440" t="str">
            <v>X</v>
          </cell>
          <cell r="CA1440" t="str">
            <v>X</v>
          </cell>
          <cell r="CB1440" t="str">
            <v>X</v>
          </cell>
          <cell r="CC1440">
            <v>1</v>
          </cell>
        </row>
        <row r="1441">
          <cell r="B1441" t="str">
            <v>A1951628-01-02</v>
          </cell>
          <cell r="C1441" t="str">
            <v>Linde Process Plants</v>
          </cell>
          <cell r="D1441" t="str">
            <v>Boening</v>
          </cell>
          <cell r="E1441">
            <v>0</v>
          </cell>
          <cell r="F1441">
            <v>0</v>
          </cell>
          <cell r="G1441">
            <v>0</v>
          </cell>
          <cell r="H1441" t="str">
            <v xml:space="preserve">Madeleine </v>
          </cell>
          <cell r="I1441">
            <v>0</v>
          </cell>
          <cell r="J1441">
            <v>0</v>
          </cell>
          <cell r="K1441">
            <v>0</v>
          </cell>
          <cell r="L1441">
            <v>0</v>
          </cell>
          <cell r="M1441">
            <v>2</v>
          </cell>
          <cell r="N1441" t="str">
            <v>LMV-806</v>
          </cell>
          <cell r="O1441">
            <v>70098</v>
          </cell>
          <cell r="P1441">
            <v>0</v>
          </cell>
          <cell r="Q1441" t="str">
            <v>STD</v>
          </cell>
          <cell r="R1441" t="str">
            <v>PA</v>
          </cell>
          <cell r="S1441" t="str">
            <v>N</v>
          </cell>
          <cell r="T1441" t="str">
            <v>no</v>
          </cell>
          <cell r="U1441">
            <v>0</v>
          </cell>
          <cell r="V1441">
            <v>40575</v>
          </cell>
          <cell r="W1441">
            <v>0</v>
          </cell>
          <cell r="X1441">
            <v>40813</v>
          </cell>
          <cell r="Y1441">
            <v>0</v>
          </cell>
          <cell r="Z1441">
            <v>40582</v>
          </cell>
          <cell r="AA1441">
            <v>40582</v>
          </cell>
          <cell r="AB1441">
            <v>40582</v>
          </cell>
          <cell r="AC1441">
            <v>40701</v>
          </cell>
          <cell r="AD1441">
            <v>40694</v>
          </cell>
          <cell r="AE1441" t="str">
            <v>-</v>
          </cell>
          <cell r="AF1441">
            <v>0</v>
          </cell>
          <cell r="AH1441">
            <v>40783</v>
          </cell>
          <cell r="AI1441" t="str">
            <v>-</v>
          </cell>
          <cell r="AJ1441">
            <v>-28982</v>
          </cell>
          <cell r="AK1441">
            <v>34</v>
          </cell>
          <cell r="AL1441">
            <v>0</v>
          </cell>
          <cell r="AM1441">
            <v>0</v>
          </cell>
          <cell r="AN1441">
            <v>0</v>
          </cell>
          <cell r="AQ1441">
            <v>40686</v>
          </cell>
          <cell r="AV1441">
            <v>40773</v>
          </cell>
          <cell r="AX1441">
            <v>40779</v>
          </cell>
          <cell r="AY1441">
            <v>40813</v>
          </cell>
          <cell r="AZ1441">
            <v>238</v>
          </cell>
          <cell r="BA1441">
            <v>143</v>
          </cell>
          <cell r="BB1441" t="str">
            <v>Late</v>
          </cell>
          <cell r="BC1441" t="str">
            <v>On-Time/Early</v>
          </cell>
          <cell r="BJ1441">
            <v>40582</v>
          </cell>
          <cell r="BK1441">
            <v>40589</v>
          </cell>
          <cell r="BL1441">
            <v>40589</v>
          </cell>
          <cell r="BM1441">
            <v>40603</v>
          </cell>
          <cell r="BN1441">
            <v>40827</v>
          </cell>
          <cell r="BO1441">
            <v>40834</v>
          </cell>
          <cell r="BP1441" t="str">
            <v>X</v>
          </cell>
          <cell r="BQ1441" t="str">
            <v>X</v>
          </cell>
          <cell r="BR1441" t="str">
            <v>X</v>
          </cell>
          <cell r="BS1441" t="str">
            <v>X</v>
          </cell>
          <cell r="BT1441" t="str">
            <v>X</v>
          </cell>
          <cell r="BU1441" t="str">
            <v>X</v>
          </cell>
          <cell r="BV1441" t="str">
            <v>X</v>
          </cell>
          <cell r="BZ1441" t="str">
            <v>X</v>
          </cell>
          <cell r="CA1441" t="str">
            <v>X</v>
          </cell>
          <cell r="CB1441" t="str">
            <v>X</v>
          </cell>
          <cell r="CC1441">
            <v>1</v>
          </cell>
        </row>
        <row r="1442">
          <cell r="B1442" t="str">
            <v>A1994016-01</v>
          </cell>
          <cell r="C1442" t="str">
            <v>SAJ/SKC Co. Ltd</v>
          </cell>
          <cell r="D1442" t="str">
            <v>Boening</v>
          </cell>
          <cell r="E1442">
            <v>0</v>
          </cell>
          <cell r="F1442">
            <v>0</v>
          </cell>
          <cell r="G1442">
            <v>0</v>
          </cell>
          <cell r="H1442" t="str">
            <v xml:space="preserve">Madeleine </v>
          </cell>
          <cell r="I1442" t="str">
            <v>SNT38E-1032</v>
          </cell>
          <cell r="J1442">
            <v>0</v>
          </cell>
          <cell r="K1442">
            <v>0</v>
          </cell>
          <cell r="L1442">
            <v>0</v>
          </cell>
          <cell r="M1442">
            <v>1</v>
          </cell>
          <cell r="N1442" t="str">
            <v>LMV-311z</v>
          </cell>
          <cell r="O1442">
            <v>76561</v>
          </cell>
          <cell r="P1442">
            <v>0</v>
          </cell>
          <cell r="Q1442" t="str">
            <v>STD</v>
          </cell>
          <cell r="R1442" t="str">
            <v>PB</v>
          </cell>
          <cell r="S1442" t="str">
            <v>N</v>
          </cell>
          <cell r="T1442" t="str">
            <v>no</v>
          </cell>
          <cell r="U1442">
            <v>0</v>
          </cell>
          <cell r="V1442">
            <v>40679</v>
          </cell>
          <cell r="W1442">
            <v>0</v>
          </cell>
          <cell r="X1442">
            <v>40816</v>
          </cell>
          <cell r="Y1442">
            <v>0</v>
          </cell>
          <cell r="Z1442">
            <v>40686</v>
          </cell>
          <cell r="AA1442">
            <v>40686</v>
          </cell>
          <cell r="AB1442">
            <v>40686</v>
          </cell>
          <cell r="AC1442">
            <v>40704</v>
          </cell>
          <cell r="AD1442">
            <v>40696</v>
          </cell>
          <cell r="AE1442" t="str">
            <v>-</v>
          </cell>
          <cell r="AF1442">
            <v>0</v>
          </cell>
          <cell r="AH1442">
            <v>40786</v>
          </cell>
          <cell r="AI1442" t="str">
            <v>-</v>
          </cell>
          <cell r="AJ1442">
            <v>-29056</v>
          </cell>
          <cell r="AK1442">
            <v>19.571428571428573</v>
          </cell>
          <cell r="AL1442">
            <v>0</v>
          </cell>
          <cell r="AM1442">
            <v>0</v>
          </cell>
          <cell r="AN1442">
            <v>0</v>
          </cell>
          <cell r="AQ1442">
            <v>40686</v>
          </cell>
          <cell r="AV1442">
            <v>40709</v>
          </cell>
          <cell r="AX1442">
            <v>40742</v>
          </cell>
          <cell r="AY1442">
            <v>40807</v>
          </cell>
          <cell r="AZ1442">
            <v>128</v>
          </cell>
          <cell r="BA1442">
            <v>23</v>
          </cell>
          <cell r="BB1442" t="str">
            <v>Late</v>
          </cell>
          <cell r="BC1442" t="str">
            <v>On-Time/Early</v>
          </cell>
          <cell r="BJ1442">
            <v>40686</v>
          </cell>
          <cell r="BK1442">
            <v>40693</v>
          </cell>
          <cell r="BL1442">
            <v>40695</v>
          </cell>
          <cell r="BM1442">
            <v>40707</v>
          </cell>
          <cell r="BN1442">
            <v>40830</v>
          </cell>
          <cell r="BO1442">
            <v>40837</v>
          </cell>
          <cell r="BP1442" t="str">
            <v>X</v>
          </cell>
          <cell r="BQ1442" t="str">
            <v>X</v>
          </cell>
          <cell r="BR1442" t="str">
            <v>X</v>
          </cell>
          <cell r="BS1442" t="str">
            <v>X</v>
          </cell>
          <cell r="BT1442" t="str">
            <v>X</v>
          </cell>
          <cell r="BU1442" t="str">
            <v>X</v>
          </cell>
          <cell r="BV1442" t="str">
            <v>X</v>
          </cell>
          <cell r="BZ1442" t="str">
            <v>X</v>
          </cell>
          <cell r="CA1442" t="str">
            <v>X</v>
          </cell>
          <cell r="CB1442" t="str">
            <v>X</v>
          </cell>
          <cell r="CC1442">
            <v>1</v>
          </cell>
        </row>
        <row r="1443">
          <cell r="B1443" t="str">
            <v>A1990652-01-02</v>
          </cell>
          <cell r="C1443" t="str">
            <v>Global Seal</v>
          </cell>
          <cell r="D1443" t="str">
            <v>Kennedy</v>
          </cell>
          <cell r="E1443">
            <v>0</v>
          </cell>
          <cell r="F1443">
            <v>0</v>
          </cell>
          <cell r="G1443">
            <v>0</v>
          </cell>
          <cell r="H1443">
            <v>0</v>
          </cell>
          <cell r="I1443" t="str">
            <v>GB-PO-01-001-11 R1</v>
          </cell>
          <cell r="J1443">
            <v>0</v>
          </cell>
          <cell r="K1443">
            <v>0</v>
          </cell>
          <cell r="L1443" t="str">
            <v>Kampman</v>
          </cell>
          <cell r="M1443">
            <v>1</v>
          </cell>
          <cell r="N1443" t="str">
            <v>LMV311</v>
          </cell>
          <cell r="O1443">
            <v>163245</v>
          </cell>
          <cell r="P1443">
            <v>0</v>
          </cell>
          <cell r="Q1443" t="str">
            <v>STD</v>
          </cell>
          <cell r="R1443" t="str">
            <v>PA</v>
          </cell>
          <cell r="S1443" t="str">
            <v>N</v>
          </cell>
          <cell r="T1443" t="str">
            <v>no</v>
          </cell>
          <cell r="U1443">
            <v>0</v>
          </cell>
          <cell r="V1443">
            <v>40669</v>
          </cell>
          <cell r="W1443">
            <v>0</v>
          </cell>
          <cell r="X1443">
            <v>40816</v>
          </cell>
          <cell r="Y1443">
            <v>0</v>
          </cell>
          <cell r="Z1443">
            <v>40676</v>
          </cell>
          <cell r="AA1443">
            <v>40676</v>
          </cell>
          <cell r="AB1443">
            <v>40676</v>
          </cell>
          <cell r="AC1443">
            <v>40704</v>
          </cell>
          <cell r="AD1443">
            <v>0</v>
          </cell>
          <cell r="AE1443" t="str">
            <v>-</v>
          </cell>
          <cell r="AF1443">
            <v>0</v>
          </cell>
          <cell r="AH1443">
            <v>40786</v>
          </cell>
          <cell r="AI1443" t="str">
            <v>-</v>
          </cell>
          <cell r="AJ1443">
            <v>-29050</v>
          </cell>
          <cell r="AK1443">
            <v>21</v>
          </cell>
          <cell r="AL1443">
            <v>0</v>
          </cell>
          <cell r="AM1443">
            <v>0</v>
          </cell>
          <cell r="AN1443">
            <v>0</v>
          </cell>
          <cell r="AQ1443">
            <v>40686</v>
          </cell>
          <cell r="AV1443">
            <v>40697</v>
          </cell>
          <cell r="AX1443">
            <v>40738</v>
          </cell>
          <cell r="AY1443">
            <v>40812</v>
          </cell>
          <cell r="AZ1443">
            <v>143</v>
          </cell>
          <cell r="BA1443">
            <v>21</v>
          </cell>
          <cell r="BB1443" t="str">
            <v>Late</v>
          </cell>
          <cell r="BC1443" t="str">
            <v>Late</v>
          </cell>
          <cell r="BJ1443">
            <v>40676</v>
          </cell>
          <cell r="BK1443">
            <v>40683</v>
          </cell>
          <cell r="BL1443">
            <v>40683</v>
          </cell>
          <cell r="BM1443">
            <v>40697</v>
          </cell>
          <cell r="BN1443">
            <v>40830</v>
          </cell>
          <cell r="BO1443">
            <v>40837</v>
          </cell>
          <cell r="BP1443" t="str">
            <v>X</v>
          </cell>
          <cell r="BQ1443" t="str">
            <v>X</v>
          </cell>
          <cell r="BR1443" t="str">
            <v>X</v>
          </cell>
          <cell r="BS1443" t="str">
            <v>X</v>
          </cell>
          <cell r="BT1443" t="str">
            <v>X</v>
          </cell>
          <cell r="BU1443" t="str">
            <v>X</v>
          </cell>
          <cell r="BV1443" t="str">
            <v>X</v>
          </cell>
          <cell r="BZ1443" t="str">
            <v>X</v>
          </cell>
          <cell r="CA1443" t="str">
            <v>X</v>
          </cell>
          <cell r="CB1443" t="str">
            <v>X</v>
          </cell>
          <cell r="CC1443">
            <v>1</v>
          </cell>
        </row>
        <row r="1444">
          <cell r="B1444" t="str">
            <v>A1919533-02</v>
          </cell>
          <cell r="C1444" t="str">
            <v>SAJ/CNOOC Huizhou</v>
          </cell>
          <cell r="D1444" t="str">
            <v>Rea</v>
          </cell>
          <cell r="E1444">
            <v>0</v>
          </cell>
          <cell r="F1444">
            <v>0</v>
          </cell>
          <cell r="G1444">
            <v>0</v>
          </cell>
          <cell r="H1444" t="str">
            <v>Mary</v>
          </cell>
          <cell r="I1444">
            <v>0</v>
          </cell>
          <cell r="J1444">
            <v>0</v>
          </cell>
          <cell r="K1444">
            <v>0</v>
          </cell>
          <cell r="L1444">
            <v>0</v>
          </cell>
          <cell r="M1444">
            <v>1</v>
          </cell>
          <cell r="N1444" t="str">
            <v>LMV-341</v>
          </cell>
          <cell r="O1444">
            <v>105729.91</v>
          </cell>
          <cell r="P1444">
            <v>0</v>
          </cell>
          <cell r="Q1444" t="str">
            <v>CPX</v>
          </cell>
          <cell r="R1444" t="str">
            <v>PA</v>
          </cell>
          <cell r="S1444" t="str">
            <v>Y</v>
          </cell>
          <cell r="T1444" t="str">
            <v>no</v>
          </cell>
          <cell r="U1444">
            <v>0</v>
          </cell>
          <cell r="V1444">
            <v>40493</v>
          </cell>
          <cell r="X1444">
            <v>40816</v>
          </cell>
          <cell r="Y1444">
            <v>0</v>
          </cell>
          <cell r="Z1444">
            <v>40500</v>
          </cell>
          <cell r="AA1444">
            <v>40500</v>
          </cell>
          <cell r="AB1444">
            <v>40500</v>
          </cell>
          <cell r="AC1444">
            <v>40704</v>
          </cell>
          <cell r="AD1444">
            <v>0</v>
          </cell>
          <cell r="AE1444" t="str">
            <v>-</v>
          </cell>
          <cell r="AF1444">
            <v>0</v>
          </cell>
          <cell r="AH1444">
            <v>40786</v>
          </cell>
          <cell r="AI1444" t="str">
            <v>-</v>
          </cell>
          <cell r="AJ1444">
            <v>-28924</v>
          </cell>
          <cell r="AK1444">
            <v>46.142857142857146</v>
          </cell>
          <cell r="AL1444">
            <v>0</v>
          </cell>
          <cell r="AM1444">
            <v>0</v>
          </cell>
          <cell r="AN1444">
            <v>0</v>
          </cell>
          <cell r="AV1444">
            <v>40689</v>
          </cell>
          <cell r="AX1444">
            <v>40711</v>
          </cell>
          <cell r="AY1444">
            <v>40777</v>
          </cell>
          <cell r="AZ1444">
            <v>284</v>
          </cell>
          <cell r="BA1444">
            <v>141</v>
          </cell>
          <cell r="BB1444" t="str">
            <v>Late</v>
          </cell>
          <cell r="BC1444" t="str">
            <v/>
          </cell>
          <cell r="BJ1444">
            <v>40500</v>
          </cell>
          <cell r="BK1444">
            <v>40507</v>
          </cell>
          <cell r="BL1444">
            <v>40507</v>
          </cell>
          <cell r="BM1444">
            <v>40521</v>
          </cell>
          <cell r="BN1444">
            <v>40830</v>
          </cell>
          <cell r="BO1444">
            <v>40837</v>
          </cell>
          <cell r="BP1444" t="str">
            <v>X</v>
          </cell>
          <cell r="BQ1444" t="str">
            <v>X</v>
          </cell>
          <cell r="BR1444" t="str">
            <v>X</v>
          </cell>
          <cell r="BS1444" t="str">
            <v>X</v>
          </cell>
          <cell r="BT1444" t="str">
            <v>X</v>
          </cell>
          <cell r="BU1444" t="str">
            <v>X</v>
          </cell>
          <cell r="BV1444" t="str">
            <v>X</v>
          </cell>
          <cell r="BZ1444" t="str">
            <v>X</v>
          </cell>
          <cell r="CA1444" t="str">
            <v>X</v>
          </cell>
          <cell r="CB1444" t="str">
            <v>X</v>
          </cell>
          <cell r="CC1444">
            <v>1</v>
          </cell>
        </row>
        <row r="1445">
          <cell r="B1445" t="str">
            <v>A2030868-01</v>
          </cell>
          <cell r="C1445" t="str">
            <v>GPM</v>
          </cell>
          <cell r="D1445" t="str">
            <v>Boening</v>
          </cell>
          <cell r="E1445">
            <v>0</v>
          </cell>
          <cell r="F1445">
            <v>0</v>
          </cell>
          <cell r="G1445">
            <v>0</v>
          </cell>
          <cell r="H1445" t="str">
            <v xml:space="preserve">Madeleine </v>
          </cell>
          <cell r="I1445" t="str">
            <v>PO-15890</v>
          </cell>
          <cell r="J1445">
            <v>0</v>
          </cell>
          <cell r="K1445">
            <v>0</v>
          </cell>
          <cell r="M1445">
            <v>1</v>
          </cell>
          <cell r="N1445" t="str">
            <v>LMV322</v>
          </cell>
          <cell r="O1445">
            <v>33698.1</v>
          </cell>
          <cell r="P1445">
            <v>0</v>
          </cell>
          <cell r="Q1445" t="str">
            <v>STD</v>
          </cell>
          <cell r="R1445" t="str">
            <v>P6</v>
          </cell>
          <cell r="S1445" t="str">
            <v>N</v>
          </cell>
          <cell r="T1445" t="str">
            <v>yes</v>
          </cell>
          <cell r="V1445">
            <v>40770</v>
          </cell>
          <cell r="X1445">
            <v>40820</v>
          </cell>
          <cell r="Y1445">
            <v>0</v>
          </cell>
          <cell r="Z1445">
            <v>40777</v>
          </cell>
          <cell r="AA1445">
            <v>40777</v>
          </cell>
          <cell r="AB1445">
            <v>40773</v>
          </cell>
          <cell r="AC1445">
            <v>40820</v>
          </cell>
          <cell r="AD1445">
            <v>40731</v>
          </cell>
          <cell r="AE1445" t="str">
            <v>-</v>
          </cell>
          <cell r="AF1445">
            <v>0</v>
          </cell>
          <cell r="AH1445">
            <v>40790</v>
          </cell>
          <cell r="AI1445" t="str">
            <v>-</v>
          </cell>
          <cell r="AJ1445">
            <v>-29121</v>
          </cell>
          <cell r="AK1445">
            <v>7.1428571428571432</v>
          </cell>
          <cell r="AL1445">
            <v>0</v>
          </cell>
          <cell r="AM1445">
            <v>0</v>
          </cell>
          <cell r="AN1445">
            <v>0</v>
          </cell>
          <cell r="AQ1445">
            <v>40715</v>
          </cell>
          <cell r="AV1445">
            <v>40715</v>
          </cell>
          <cell r="AX1445">
            <v>40751</v>
          </cell>
          <cell r="AY1445">
            <v>40807</v>
          </cell>
          <cell r="AZ1445">
            <v>37</v>
          </cell>
          <cell r="BA1445">
            <v>-40</v>
          </cell>
          <cell r="BB1445" t="str">
            <v>Late</v>
          </cell>
          <cell r="BC1445" t="str">
            <v>On-Time/Early</v>
          </cell>
          <cell r="BJ1445">
            <v>40777</v>
          </cell>
          <cell r="BK1445">
            <v>40784</v>
          </cell>
          <cell r="BL1445">
            <v>40775</v>
          </cell>
          <cell r="BM1445">
            <v>40798</v>
          </cell>
          <cell r="BN1445">
            <v>40834</v>
          </cell>
          <cell r="BO1445">
            <v>40841</v>
          </cell>
          <cell r="BP1445" t="str">
            <v>X</v>
          </cell>
          <cell r="BQ1445" t="str">
            <v>X</v>
          </cell>
          <cell r="BR1445" t="str">
            <v>X</v>
          </cell>
          <cell r="BS1445" t="str">
            <v>X</v>
          </cell>
          <cell r="BT1445" t="str">
            <v>X</v>
          </cell>
          <cell r="BU1445" t="str">
            <v>X</v>
          </cell>
          <cell r="BV1445" t="str">
            <v>X</v>
          </cell>
          <cell r="BZ1445" t="str">
            <v>X</v>
          </cell>
          <cell r="CA1445" t="str">
            <v>X</v>
          </cell>
          <cell r="CB1445" t="str">
            <v>X</v>
          </cell>
          <cell r="CC1445">
            <v>1</v>
          </cell>
        </row>
        <row r="1446">
          <cell r="B1446" t="str">
            <v>A1990270-01</v>
          </cell>
          <cell r="C1446" t="str">
            <v>Global Seal</v>
          </cell>
          <cell r="D1446" t="str">
            <v>Kennedy</v>
          </cell>
          <cell r="F1446">
            <v>0</v>
          </cell>
          <cell r="G1446">
            <v>0</v>
          </cell>
          <cell r="H1446" t="str">
            <v>Mary</v>
          </cell>
          <cell r="I1446" t="str">
            <v>GB-PO-01-002-11 RO</v>
          </cell>
          <cell r="J1446">
            <v>0</v>
          </cell>
          <cell r="K1446">
            <v>0</v>
          </cell>
          <cell r="L1446" t="str">
            <v>Kampman</v>
          </cell>
          <cell r="M1446">
            <v>1</v>
          </cell>
          <cell r="N1446" t="str">
            <v>LMV-322</v>
          </cell>
          <cell r="O1446">
            <v>44108</v>
          </cell>
          <cell r="P1446">
            <v>0</v>
          </cell>
          <cell r="Q1446" t="str">
            <v>STD</v>
          </cell>
          <cell r="R1446" t="str">
            <v>PA</v>
          </cell>
          <cell r="S1446" t="str">
            <v>N</v>
          </cell>
          <cell r="T1446" t="str">
            <v>no</v>
          </cell>
          <cell r="U1446">
            <v>0</v>
          </cell>
          <cell r="V1446">
            <v>40669</v>
          </cell>
          <cell r="W1446">
            <v>0</v>
          </cell>
          <cell r="X1446">
            <v>40820</v>
          </cell>
          <cell r="Y1446">
            <v>0</v>
          </cell>
          <cell r="Z1446">
            <v>40676</v>
          </cell>
          <cell r="AA1446">
            <v>40676</v>
          </cell>
          <cell r="AB1446">
            <v>40676</v>
          </cell>
          <cell r="AC1446">
            <v>40708</v>
          </cell>
          <cell r="AD1446">
            <v>40731</v>
          </cell>
          <cell r="AE1446" t="str">
            <v>-</v>
          </cell>
          <cell r="AF1446">
            <v>0</v>
          </cell>
          <cell r="AH1446">
            <v>40790</v>
          </cell>
          <cell r="AI1446" t="str">
            <v>-</v>
          </cell>
          <cell r="AJ1446">
            <v>-29050</v>
          </cell>
          <cell r="AK1446">
            <v>21.571428571428573</v>
          </cell>
          <cell r="AL1446">
            <v>0</v>
          </cell>
          <cell r="AM1446">
            <v>0</v>
          </cell>
          <cell r="AN1446">
            <v>0</v>
          </cell>
          <cell r="AQ1446">
            <v>40715</v>
          </cell>
          <cell r="AV1446">
            <v>40708</v>
          </cell>
          <cell r="AX1446">
            <v>40745</v>
          </cell>
          <cell r="AY1446">
            <v>40807</v>
          </cell>
          <cell r="AZ1446">
            <v>138</v>
          </cell>
          <cell r="BA1446">
            <v>28</v>
          </cell>
          <cell r="BB1446" t="str">
            <v>Late</v>
          </cell>
          <cell r="BC1446" t="str">
            <v>On-Time/Early</v>
          </cell>
          <cell r="BJ1446">
            <v>40676</v>
          </cell>
          <cell r="BK1446">
            <v>40683</v>
          </cell>
          <cell r="BL1446">
            <v>40683</v>
          </cell>
          <cell r="BM1446">
            <v>40697</v>
          </cell>
          <cell r="BN1446">
            <v>40834</v>
          </cell>
          <cell r="BO1446">
            <v>40841</v>
          </cell>
          <cell r="BP1446" t="str">
            <v>X</v>
          </cell>
          <cell r="BQ1446" t="str">
            <v>X</v>
          </cell>
          <cell r="BR1446" t="str">
            <v>X</v>
          </cell>
          <cell r="BS1446" t="str">
            <v>X</v>
          </cell>
          <cell r="BT1446" t="str">
            <v>X</v>
          </cell>
          <cell r="BU1446" t="str">
            <v>X</v>
          </cell>
          <cell r="BV1446" t="str">
            <v>X</v>
          </cell>
          <cell r="BZ1446" t="str">
            <v>X</v>
          </cell>
          <cell r="CA1446" t="str">
            <v>X</v>
          </cell>
          <cell r="CB1446" t="str">
            <v>X</v>
          </cell>
          <cell r="CC1446">
            <v>1</v>
          </cell>
        </row>
        <row r="1447">
          <cell r="B1447" t="str">
            <v>A1976654-01-02</v>
          </cell>
          <cell r="C1447" t="str">
            <v>SAJ/SK Lubricants</v>
          </cell>
          <cell r="D1447" t="str">
            <v>Boening</v>
          </cell>
          <cell r="E1447">
            <v>0</v>
          </cell>
          <cell r="F1447">
            <v>0</v>
          </cell>
          <cell r="G1447">
            <v>0</v>
          </cell>
          <cell r="H1447" t="str">
            <v xml:space="preserve">Madeleine </v>
          </cell>
          <cell r="I1447" t="str">
            <v>SNT38E-1017</v>
          </cell>
          <cell r="J1447">
            <v>0</v>
          </cell>
          <cell r="K1447">
            <v>0</v>
          </cell>
          <cell r="L1447">
            <v>0</v>
          </cell>
          <cell r="M1447">
            <v>2</v>
          </cell>
          <cell r="N1447" t="str">
            <v>LMV-322</v>
          </cell>
          <cell r="O1447">
            <v>161169.66</v>
          </cell>
          <cell r="P1447">
            <v>0</v>
          </cell>
          <cell r="Q1447" t="str">
            <v>MCPX</v>
          </cell>
          <cell r="R1447" t="str">
            <v>PC</v>
          </cell>
          <cell r="S1447" t="str">
            <v>N</v>
          </cell>
          <cell r="T1447" t="str">
            <v>no</v>
          </cell>
          <cell r="U1447">
            <v>0</v>
          </cell>
          <cell r="V1447">
            <v>40637</v>
          </cell>
          <cell r="W1447">
            <v>0</v>
          </cell>
          <cell r="X1447">
            <v>40822</v>
          </cell>
          <cell r="Y1447">
            <v>0</v>
          </cell>
          <cell r="Z1447">
            <v>40644</v>
          </cell>
          <cell r="AA1447">
            <v>40644</v>
          </cell>
          <cell r="AB1447">
            <v>40644</v>
          </cell>
          <cell r="AC1447">
            <v>40710</v>
          </cell>
          <cell r="AD1447">
            <v>0</v>
          </cell>
          <cell r="AE1447" t="str">
            <v>-</v>
          </cell>
          <cell r="AF1447">
            <v>0</v>
          </cell>
          <cell r="AH1447">
            <v>40792</v>
          </cell>
          <cell r="AI1447" t="str">
            <v>-</v>
          </cell>
          <cell r="AJ1447">
            <v>-29026</v>
          </cell>
          <cell r="AK1447">
            <v>26.428571428571427</v>
          </cell>
          <cell r="AL1447">
            <v>0</v>
          </cell>
          <cell r="AM1447">
            <v>0</v>
          </cell>
          <cell r="AN1447">
            <v>0</v>
          </cell>
          <cell r="AV1447">
            <v>40764</v>
          </cell>
          <cell r="AX1447">
            <v>40771</v>
          </cell>
          <cell r="AY1447">
            <v>40816</v>
          </cell>
          <cell r="AZ1447">
            <v>179</v>
          </cell>
          <cell r="BA1447">
            <v>92</v>
          </cell>
          <cell r="BB1447" t="str">
            <v>Late</v>
          </cell>
          <cell r="BC1447" t="str">
            <v/>
          </cell>
          <cell r="BJ1447">
            <v>40644</v>
          </cell>
          <cell r="BK1447">
            <v>40651</v>
          </cell>
          <cell r="BL1447">
            <v>40660</v>
          </cell>
          <cell r="BM1447">
            <v>40665</v>
          </cell>
          <cell r="BN1447">
            <v>40836</v>
          </cell>
          <cell r="BO1447">
            <v>40843</v>
          </cell>
          <cell r="BP1447" t="str">
            <v>X</v>
          </cell>
          <cell r="BQ1447" t="str">
            <v>X</v>
          </cell>
          <cell r="BR1447" t="str">
            <v>X</v>
          </cell>
          <cell r="BS1447" t="str">
            <v>X</v>
          </cell>
          <cell r="BT1447" t="str">
            <v>X</v>
          </cell>
          <cell r="BU1447" t="str">
            <v>X</v>
          </cell>
          <cell r="BV1447" t="str">
            <v>X</v>
          </cell>
          <cell r="BZ1447" t="str">
            <v>X</v>
          </cell>
          <cell r="CA1447" t="str">
            <v>X</v>
          </cell>
          <cell r="CB1447" t="str">
            <v>X</v>
          </cell>
          <cell r="CC1447">
            <v>1</v>
          </cell>
        </row>
        <row r="1448">
          <cell r="B1448" t="str">
            <v>A1972167-01</v>
          </cell>
          <cell r="C1448" t="str">
            <v>GPEC</v>
          </cell>
          <cell r="D1448" t="str">
            <v>Hepler</v>
          </cell>
          <cell r="E1448">
            <v>0</v>
          </cell>
          <cell r="F1448">
            <v>0</v>
          </cell>
          <cell r="G1448">
            <v>0</v>
          </cell>
          <cell r="H1448" t="str">
            <v>Nancy</v>
          </cell>
          <cell r="I1448">
            <v>201</v>
          </cell>
          <cell r="J1448">
            <v>0</v>
          </cell>
          <cell r="K1448">
            <v>0</v>
          </cell>
          <cell r="L1448">
            <v>0</v>
          </cell>
          <cell r="M1448">
            <v>1</v>
          </cell>
          <cell r="N1448" t="str">
            <v>LMV-322</v>
          </cell>
          <cell r="O1448">
            <v>57762</v>
          </cell>
          <cell r="P1448">
            <v>0</v>
          </cell>
          <cell r="Q1448" t="str">
            <v>MCPX</v>
          </cell>
          <cell r="R1448" t="str">
            <v>PA</v>
          </cell>
          <cell r="S1448" t="str">
            <v>N</v>
          </cell>
          <cell r="T1448" t="str">
            <v>no</v>
          </cell>
          <cell r="U1448">
            <v>0</v>
          </cell>
          <cell r="V1448">
            <v>40625</v>
          </cell>
          <cell r="W1448">
            <v>0</v>
          </cell>
          <cell r="X1448">
            <v>40827</v>
          </cell>
          <cell r="Y1448">
            <v>0</v>
          </cell>
          <cell r="Z1448">
            <v>40632</v>
          </cell>
          <cell r="AA1448">
            <v>40632</v>
          </cell>
          <cell r="AB1448">
            <v>40632</v>
          </cell>
          <cell r="AC1448">
            <v>40715</v>
          </cell>
          <cell r="AD1448">
            <v>40739</v>
          </cell>
          <cell r="AE1448" t="str">
            <v>-</v>
          </cell>
          <cell r="AF1448">
            <v>0</v>
          </cell>
          <cell r="AH1448">
            <v>40797</v>
          </cell>
          <cell r="AI1448" t="str">
            <v>-</v>
          </cell>
          <cell r="AJ1448">
            <v>-29018</v>
          </cell>
          <cell r="AK1448">
            <v>28.857142857142858</v>
          </cell>
          <cell r="AL1448">
            <v>0</v>
          </cell>
          <cell r="AM1448">
            <v>0</v>
          </cell>
          <cell r="AN1448">
            <v>0</v>
          </cell>
          <cell r="AQ1448">
            <v>40739</v>
          </cell>
          <cell r="AV1448">
            <v>40792</v>
          </cell>
          <cell r="AX1448">
            <v>40795</v>
          </cell>
          <cell r="AY1448">
            <v>40816</v>
          </cell>
          <cell r="AZ1448">
            <v>191</v>
          </cell>
          <cell r="BA1448">
            <v>120</v>
          </cell>
          <cell r="BB1448" t="str">
            <v>Late</v>
          </cell>
          <cell r="BC1448" t="str">
            <v>On-Time/Early</v>
          </cell>
          <cell r="BJ1448">
            <v>40632</v>
          </cell>
          <cell r="BK1448">
            <v>40639</v>
          </cell>
          <cell r="BL1448">
            <v>40639</v>
          </cell>
          <cell r="BM1448">
            <v>40653</v>
          </cell>
          <cell r="BN1448">
            <v>40841</v>
          </cell>
          <cell r="BO1448">
            <v>40848</v>
          </cell>
          <cell r="BP1448" t="str">
            <v>X</v>
          </cell>
          <cell r="BQ1448" t="str">
            <v>X</v>
          </cell>
          <cell r="BR1448" t="str">
            <v>X</v>
          </cell>
          <cell r="BS1448" t="str">
            <v>X</v>
          </cell>
          <cell r="BT1448" t="str">
            <v>X</v>
          </cell>
          <cell r="BU1448" t="str">
            <v>X</v>
          </cell>
          <cell r="BV1448" t="str">
            <v>X</v>
          </cell>
          <cell r="BZ1448" t="str">
            <v>X</v>
          </cell>
          <cell r="CA1448" t="str">
            <v>X</v>
          </cell>
          <cell r="CB1448" t="str">
            <v>X</v>
          </cell>
          <cell r="CC1448">
            <v>1</v>
          </cell>
        </row>
        <row r="1449">
          <cell r="B1449" t="str">
            <v>A1990270-02</v>
          </cell>
          <cell r="C1449" t="str">
            <v>Global Seal</v>
          </cell>
          <cell r="D1449" t="str">
            <v>Kennedy</v>
          </cell>
          <cell r="H1449" t="str">
            <v>Mary</v>
          </cell>
          <cell r="I1449" t="str">
            <v>GB-PO-01-002-11 RO</v>
          </cell>
          <cell r="J1449">
            <v>0</v>
          </cell>
          <cell r="K1449">
            <v>0</v>
          </cell>
          <cell r="L1449" t="str">
            <v>Kampman</v>
          </cell>
          <cell r="M1449">
            <v>1</v>
          </cell>
          <cell r="N1449" t="str">
            <v>lmv-322</v>
          </cell>
          <cell r="O1449">
            <v>47135</v>
          </cell>
          <cell r="P1449">
            <v>0</v>
          </cell>
          <cell r="Q1449" t="str">
            <v>STD</v>
          </cell>
          <cell r="R1449" t="str">
            <v>PA</v>
          </cell>
          <cell r="S1449" t="str">
            <v>N</v>
          </cell>
          <cell r="T1449" t="str">
            <v>no</v>
          </cell>
          <cell r="U1449">
            <v>0</v>
          </cell>
          <cell r="V1449">
            <v>40669</v>
          </cell>
          <cell r="W1449">
            <v>0</v>
          </cell>
          <cell r="X1449">
            <v>40828</v>
          </cell>
          <cell r="Y1449">
            <v>0</v>
          </cell>
          <cell r="Z1449">
            <v>40676</v>
          </cell>
          <cell r="AA1449">
            <v>40676</v>
          </cell>
          <cell r="AB1449">
            <v>40676</v>
          </cell>
          <cell r="AC1449">
            <v>40716</v>
          </cell>
          <cell r="AD1449">
            <v>0</v>
          </cell>
          <cell r="AE1449" t="str">
            <v>-</v>
          </cell>
          <cell r="AF1449">
            <v>0</v>
          </cell>
          <cell r="AH1449">
            <v>40798</v>
          </cell>
          <cell r="AI1449" t="str">
            <v>-</v>
          </cell>
          <cell r="AJ1449">
            <v>-29050</v>
          </cell>
          <cell r="AK1449">
            <v>22.714285714285715</v>
          </cell>
          <cell r="AL1449">
            <v>0</v>
          </cell>
          <cell r="AM1449">
            <v>0</v>
          </cell>
          <cell r="AN1449">
            <v>0</v>
          </cell>
          <cell r="AO1449">
            <v>40765</v>
          </cell>
          <cell r="AQ1449">
            <v>40785</v>
          </cell>
          <cell r="AV1449">
            <v>40787</v>
          </cell>
          <cell r="AX1449">
            <v>40795</v>
          </cell>
          <cell r="AY1449">
            <v>40840</v>
          </cell>
          <cell r="AZ1449">
            <v>171</v>
          </cell>
          <cell r="BA1449">
            <v>85</v>
          </cell>
          <cell r="BB1449" t="str">
            <v>Late</v>
          </cell>
          <cell r="BC1449" t="str">
            <v>Late</v>
          </cell>
          <cell r="BJ1449">
            <v>40676</v>
          </cell>
          <cell r="BK1449">
            <v>40683</v>
          </cell>
          <cell r="BL1449">
            <v>40683</v>
          </cell>
          <cell r="BM1449">
            <v>40697</v>
          </cell>
          <cell r="BN1449">
            <v>40842</v>
          </cell>
          <cell r="BO1449">
            <v>40849</v>
          </cell>
          <cell r="BP1449" t="str">
            <v>X</v>
          </cell>
          <cell r="BQ1449" t="str">
            <v>X</v>
          </cell>
          <cell r="BR1449" t="str">
            <v>X</v>
          </cell>
          <cell r="BS1449" t="str">
            <v>X</v>
          </cell>
          <cell r="BT1449" t="str">
            <v>X</v>
          </cell>
          <cell r="BU1449" t="str">
            <v>X</v>
          </cell>
          <cell r="BV1449" t="str">
            <v>X</v>
          </cell>
          <cell r="BZ1449" t="str">
            <v>X</v>
          </cell>
          <cell r="CA1449" t="str">
            <v>X</v>
          </cell>
          <cell r="CB1449" t="str">
            <v>X</v>
          </cell>
          <cell r="CC1449">
            <v>1</v>
          </cell>
        </row>
        <row r="1450">
          <cell r="B1450" t="str">
            <v>A2033914-01</v>
          </cell>
          <cell r="C1450" t="str">
            <v>OLIVER EQUIPMENT</v>
          </cell>
          <cell r="D1450" t="str">
            <v>Setelin</v>
          </cell>
          <cell r="E1450">
            <v>0</v>
          </cell>
          <cell r="H1450" t="str">
            <v>Nancy</v>
          </cell>
          <cell r="I1450">
            <v>6012912</v>
          </cell>
          <cell r="J1450">
            <v>0</v>
          </cell>
          <cell r="K1450">
            <v>0</v>
          </cell>
          <cell r="M1450">
            <v>1</v>
          </cell>
          <cell r="N1450" t="str">
            <v>LMV322</v>
          </cell>
          <cell r="O1450">
            <v>46655</v>
          </cell>
          <cell r="P1450">
            <v>0</v>
          </cell>
          <cell r="Q1450" t="str">
            <v>STD</v>
          </cell>
          <cell r="R1450" t="str">
            <v>P6</v>
          </cell>
          <cell r="S1450" t="str">
            <v>N</v>
          </cell>
          <cell r="T1450" t="str">
            <v>yes</v>
          </cell>
          <cell r="V1450">
            <v>40778</v>
          </cell>
          <cell r="X1450">
            <v>40840</v>
          </cell>
          <cell r="Y1450">
            <v>0</v>
          </cell>
          <cell r="Z1450">
            <v>40785</v>
          </cell>
          <cell r="AA1450">
            <v>40785</v>
          </cell>
          <cell r="AB1450">
            <v>40781</v>
          </cell>
          <cell r="AC1450">
            <v>40840</v>
          </cell>
          <cell r="AD1450">
            <v>40758</v>
          </cell>
          <cell r="AE1450" t="str">
            <v>-</v>
          </cell>
          <cell r="AF1450">
            <v>0</v>
          </cell>
          <cell r="AH1450">
            <v>40810</v>
          </cell>
          <cell r="AI1450" t="str">
            <v>-</v>
          </cell>
          <cell r="AJ1450">
            <v>-29127</v>
          </cell>
          <cell r="AK1450">
            <v>8.8571428571428577</v>
          </cell>
          <cell r="AL1450">
            <v>0</v>
          </cell>
          <cell r="AM1450">
            <v>0</v>
          </cell>
          <cell r="AN1450">
            <v>0</v>
          </cell>
          <cell r="AO1450">
            <v>40778</v>
          </cell>
          <cell r="AQ1450">
            <v>40770</v>
          </cell>
          <cell r="AV1450">
            <v>40802</v>
          </cell>
          <cell r="AX1450">
            <v>40809</v>
          </cell>
          <cell r="AY1450">
            <v>40844</v>
          </cell>
          <cell r="AZ1450">
            <v>66</v>
          </cell>
          <cell r="BA1450">
            <v>19</v>
          </cell>
          <cell r="BB1450" t="str">
            <v>Late</v>
          </cell>
          <cell r="BC1450" t="str">
            <v>Late</v>
          </cell>
          <cell r="BJ1450">
            <v>40785</v>
          </cell>
          <cell r="BK1450">
            <v>40792</v>
          </cell>
          <cell r="BL1450">
            <v>40783</v>
          </cell>
          <cell r="BM1450">
            <v>40806</v>
          </cell>
          <cell r="BN1450">
            <v>40854</v>
          </cell>
          <cell r="BO1450">
            <v>40861</v>
          </cell>
          <cell r="BP1450" t="str">
            <v>X</v>
          </cell>
          <cell r="BQ1450" t="str">
            <v>X</v>
          </cell>
          <cell r="BR1450" t="str">
            <v>X</v>
          </cell>
          <cell r="BS1450" t="str">
            <v>X</v>
          </cell>
          <cell r="BT1450" t="str">
            <v>X</v>
          </cell>
          <cell r="BU1450" t="str">
            <v>X</v>
          </cell>
          <cell r="BV1450" t="str">
            <v>X</v>
          </cell>
          <cell r="BZ1450" t="str">
            <v>X</v>
          </cell>
          <cell r="CA1450" t="str">
            <v>X</v>
          </cell>
          <cell r="CB1450" t="str">
            <v>X</v>
          </cell>
          <cell r="CC1450">
            <v>1</v>
          </cell>
          <cell r="CD1450">
            <v>0</v>
          </cell>
          <cell r="CE1450">
            <v>0</v>
          </cell>
          <cell r="CF1450">
            <v>0</v>
          </cell>
          <cell r="CG1450">
            <v>0</v>
          </cell>
          <cell r="CH1450">
            <v>0</v>
          </cell>
          <cell r="CI1450">
            <v>0</v>
          </cell>
          <cell r="CJ1450">
            <v>0</v>
          </cell>
          <cell r="CK1450">
            <v>0</v>
          </cell>
          <cell r="CL1450">
            <v>0</v>
          </cell>
          <cell r="CM1450">
            <v>0</v>
          </cell>
          <cell r="CN1450">
            <v>0</v>
          </cell>
          <cell r="CO1450">
            <v>0</v>
          </cell>
        </row>
        <row r="1451">
          <cell r="B1451" t="str">
            <v>A2001944-01</v>
          </cell>
          <cell r="C1451" t="str">
            <v>Union Carbide</v>
          </cell>
          <cell r="D1451" t="str">
            <v>Setelin</v>
          </cell>
          <cell r="E1451">
            <v>0</v>
          </cell>
          <cell r="H1451" t="str">
            <v>Nancy</v>
          </cell>
          <cell r="I1451">
            <v>4500016516</v>
          </cell>
          <cell r="J1451">
            <v>0</v>
          </cell>
          <cell r="K1451">
            <v>0</v>
          </cell>
          <cell r="L1451">
            <v>0</v>
          </cell>
          <cell r="M1451">
            <v>1</v>
          </cell>
          <cell r="N1451" t="str">
            <v>LMV-311Z</v>
          </cell>
          <cell r="O1451">
            <v>51111</v>
          </cell>
          <cell r="P1451">
            <v>0</v>
          </cell>
          <cell r="Q1451" t="str">
            <v>STD</v>
          </cell>
          <cell r="R1451" t="str">
            <v>PA</v>
          </cell>
          <cell r="S1451" t="str">
            <v>N</v>
          </cell>
          <cell r="T1451" t="str">
            <v>no</v>
          </cell>
          <cell r="U1451">
            <v>0</v>
          </cell>
          <cell r="V1451">
            <v>40700</v>
          </cell>
          <cell r="W1451">
            <v>0</v>
          </cell>
          <cell r="X1451">
            <v>40846</v>
          </cell>
          <cell r="Y1451">
            <v>0</v>
          </cell>
          <cell r="Z1451">
            <v>40707</v>
          </cell>
          <cell r="AA1451">
            <v>40707</v>
          </cell>
          <cell r="AB1451">
            <v>40707</v>
          </cell>
          <cell r="AC1451">
            <v>40734</v>
          </cell>
          <cell r="AD1451">
            <v>40714</v>
          </cell>
          <cell r="AE1451" t="str">
            <v>-</v>
          </cell>
          <cell r="AF1451">
            <v>0</v>
          </cell>
          <cell r="AH1451">
            <v>40816</v>
          </cell>
          <cell r="AI1451" t="str">
            <v>-</v>
          </cell>
          <cell r="AJ1451">
            <v>-29071</v>
          </cell>
          <cell r="AK1451">
            <v>20.857142857142858</v>
          </cell>
          <cell r="AL1451">
            <v>0</v>
          </cell>
          <cell r="AM1451">
            <v>0</v>
          </cell>
          <cell r="AN1451">
            <v>0</v>
          </cell>
          <cell r="AQ1451">
            <v>40702</v>
          </cell>
          <cell r="AV1451">
            <v>40758</v>
          </cell>
          <cell r="AX1451">
            <v>40764</v>
          </cell>
          <cell r="AY1451">
            <v>40847</v>
          </cell>
          <cell r="AZ1451">
            <v>147</v>
          </cell>
          <cell r="BA1451">
            <v>43</v>
          </cell>
          <cell r="BB1451" t="str">
            <v>Late</v>
          </cell>
          <cell r="BC1451" t="str">
            <v>On-Time/Early</v>
          </cell>
          <cell r="BJ1451">
            <v>40707</v>
          </cell>
          <cell r="BK1451">
            <v>40714</v>
          </cell>
          <cell r="BL1451">
            <v>40714</v>
          </cell>
          <cell r="BM1451">
            <v>40728</v>
          </cell>
          <cell r="BN1451">
            <v>40860</v>
          </cell>
          <cell r="BO1451">
            <v>40867</v>
          </cell>
          <cell r="BP1451" t="str">
            <v>X</v>
          </cell>
          <cell r="BQ1451" t="str">
            <v>X</v>
          </cell>
          <cell r="BR1451">
            <v>41246</v>
          </cell>
          <cell r="BS1451">
            <v>41250</v>
          </cell>
          <cell r="BT1451" t="str">
            <v>X</v>
          </cell>
          <cell r="BU1451" t="str">
            <v>X</v>
          </cell>
          <cell r="BV1451" t="str">
            <v>X</v>
          </cell>
          <cell r="BZ1451" t="str">
            <v>X</v>
          </cell>
          <cell r="CA1451" t="str">
            <v>X</v>
          </cell>
          <cell r="CB1451" t="str">
            <v>X</v>
          </cell>
          <cell r="CC1451">
            <v>1</v>
          </cell>
        </row>
        <row r="1452">
          <cell r="B1452" t="str">
            <v>A1919533-01</v>
          </cell>
          <cell r="C1452" t="str">
            <v>SAJ/CNOOC Huizhou</v>
          </cell>
          <cell r="D1452" t="str">
            <v>Rea</v>
          </cell>
          <cell r="E1452">
            <v>0</v>
          </cell>
          <cell r="H1452" t="str">
            <v>Mary</v>
          </cell>
          <cell r="I1452">
            <v>0</v>
          </cell>
          <cell r="J1452">
            <v>0</v>
          </cell>
          <cell r="K1452">
            <v>0</v>
          </cell>
          <cell r="L1452">
            <v>0</v>
          </cell>
          <cell r="M1452">
            <v>1</v>
          </cell>
          <cell r="N1452" t="str">
            <v>LMV-341</v>
          </cell>
          <cell r="O1452">
            <v>110710.84</v>
          </cell>
          <cell r="P1452">
            <v>0</v>
          </cell>
          <cell r="Q1452" t="str">
            <v>CPX</v>
          </cell>
          <cell r="R1452" t="str">
            <v>PA</v>
          </cell>
          <cell r="S1452" t="str">
            <v>Y</v>
          </cell>
          <cell r="T1452" t="str">
            <v>no</v>
          </cell>
          <cell r="U1452">
            <v>0</v>
          </cell>
          <cell r="V1452">
            <v>40492</v>
          </cell>
          <cell r="X1452">
            <v>40846</v>
          </cell>
          <cell r="Y1452">
            <v>0</v>
          </cell>
          <cell r="Z1452">
            <v>40499</v>
          </cell>
          <cell r="AA1452">
            <v>40499</v>
          </cell>
          <cell r="AB1452">
            <v>40499</v>
          </cell>
          <cell r="AC1452">
            <v>40734</v>
          </cell>
          <cell r="AD1452">
            <v>0</v>
          </cell>
          <cell r="AE1452" t="str">
            <v>-</v>
          </cell>
          <cell r="AF1452">
            <v>0</v>
          </cell>
          <cell r="AH1452">
            <v>40816</v>
          </cell>
          <cell r="AI1452" t="str">
            <v>-</v>
          </cell>
          <cell r="AJ1452">
            <v>-28923</v>
          </cell>
          <cell r="AK1452">
            <v>50.571428571428569</v>
          </cell>
          <cell r="AL1452">
            <v>0</v>
          </cell>
          <cell r="AM1452">
            <v>0</v>
          </cell>
          <cell r="AN1452">
            <v>0</v>
          </cell>
          <cell r="AV1452">
            <v>40669</v>
          </cell>
          <cell r="AX1452">
            <v>40689</v>
          </cell>
          <cell r="AY1452">
            <v>40844</v>
          </cell>
          <cell r="AZ1452">
            <v>352</v>
          </cell>
          <cell r="BA1452">
            <v>128</v>
          </cell>
          <cell r="BB1452" t="str">
            <v>Late</v>
          </cell>
          <cell r="BC1452" t="str">
            <v/>
          </cell>
          <cell r="BJ1452">
            <v>40499</v>
          </cell>
          <cell r="BK1452">
            <v>40506</v>
          </cell>
          <cell r="BL1452">
            <v>40506</v>
          </cell>
          <cell r="BM1452">
            <v>40520</v>
          </cell>
          <cell r="BN1452">
            <v>40860</v>
          </cell>
          <cell r="BO1452">
            <v>40867</v>
          </cell>
          <cell r="BP1452" t="str">
            <v>X</v>
          </cell>
          <cell r="BQ1452" t="str">
            <v>X</v>
          </cell>
          <cell r="BR1452" t="str">
            <v>X</v>
          </cell>
          <cell r="BS1452" t="str">
            <v>X</v>
          </cell>
          <cell r="BT1452" t="str">
            <v>X</v>
          </cell>
          <cell r="BU1452" t="str">
            <v>X</v>
          </cell>
          <cell r="BV1452" t="str">
            <v>X</v>
          </cell>
          <cell r="BZ1452" t="str">
            <v>X</v>
          </cell>
          <cell r="CA1452" t="str">
            <v>X</v>
          </cell>
          <cell r="CB1452" t="str">
            <v>X</v>
          </cell>
          <cell r="CC1452">
            <v>1</v>
          </cell>
        </row>
        <row r="1453">
          <cell r="B1453" t="str">
            <v>A1984442-01</v>
          </cell>
          <cell r="C1453" t="str">
            <v>Vibropac/Petrobras</v>
          </cell>
          <cell r="D1453" t="str">
            <v>Kennedy</v>
          </cell>
          <cell r="E1453">
            <v>0</v>
          </cell>
          <cell r="F1453">
            <v>0</v>
          </cell>
          <cell r="G1453">
            <v>0</v>
          </cell>
          <cell r="H1453">
            <v>0</v>
          </cell>
          <cell r="I1453">
            <v>0</v>
          </cell>
          <cell r="J1453">
            <v>0</v>
          </cell>
          <cell r="K1453">
            <v>0</v>
          </cell>
          <cell r="L1453">
            <v>0</v>
          </cell>
          <cell r="M1453">
            <v>1</v>
          </cell>
          <cell r="N1453" t="str">
            <v>LMV-322</v>
          </cell>
          <cell r="O1453">
            <v>18056</v>
          </cell>
          <cell r="P1453">
            <v>0</v>
          </cell>
          <cell r="Q1453" t="str">
            <v>STD</v>
          </cell>
          <cell r="R1453" t="str">
            <v>PA</v>
          </cell>
          <cell r="S1453" t="str">
            <v>Y</v>
          </cell>
          <cell r="T1453" t="str">
            <v>no</v>
          </cell>
          <cell r="U1453">
            <v>0</v>
          </cell>
          <cell r="V1453">
            <v>40654</v>
          </cell>
          <cell r="W1453">
            <v>0</v>
          </cell>
          <cell r="X1453">
            <v>40854</v>
          </cell>
          <cell r="Y1453">
            <v>0</v>
          </cell>
          <cell r="Z1453">
            <v>40661</v>
          </cell>
          <cell r="AA1453">
            <v>40661</v>
          </cell>
          <cell r="AB1453">
            <v>40661</v>
          </cell>
          <cell r="AC1453">
            <v>40742</v>
          </cell>
          <cell r="AD1453">
            <v>0</v>
          </cell>
          <cell r="AE1453" t="str">
            <v>-</v>
          </cell>
          <cell r="AF1453">
            <v>0</v>
          </cell>
          <cell r="AH1453">
            <v>40824</v>
          </cell>
          <cell r="AI1453" t="str">
            <v>-</v>
          </cell>
          <cell r="AJ1453">
            <v>-29039</v>
          </cell>
          <cell r="AK1453">
            <v>28.571428571428573</v>
          </cell>
          <cell r="AL1453">
            <v>0</v>
          </cell>
          <cell r="AM1453">
            <v>0</v>
          </cell>
          <cell r="AN1453">
            <v>0</v>
          </cell>
          <cell r="AV1453">
            <v>40659</v>
          </cell>
          <cell r="AX1453">
            <v>40715</v>
          </cell>
          <cell r="AY1453">
            <v>40858</v>
          </cell>
          <cell r="AZ1453">
            <v>204</v>
          </cell>
          <cell r="BA1453">
            <v>4</v>
          </cell>
          <cell r="BB1453" t="str">
            <v>Late</v>
          </cell>
          <cell r="BC1453" t="str">
            <v/>
          </cell>
          <cell r="BJ1453">
            <v>40661</v>
          </cell>
          <cell r="BK1453">
            <v>40668</v>
          </cell>
          <cell r="BL1453">
            <v>40668</v>
          </cell>
          <cell r="BM1453">
            <v>40682</v>
          </cell>
          <cell r="BN1453">
            <v>40868</v>
          </cell>
          <cell r="BO1453">
            <v>40875</v>
          </cell>
          <cell r="BP1453" t="str">
            <v>X</v>
          </cell>
          <cell r="BQ1453" t="str">
            <v>X</v>
          </cell>
          <cell r="BR1453" t="str">
            <v>X</v>
          </cell>
          <cell r="BS1453" t="str">
            <v>X</v>
          </cell>
          <cell r="BT1453" t="str">
            <v>X</v>
          </cell>
          <cell r="BU1453" t="str">
            <v>X</v>
          </cell>
          <cell r="BV1453" t="str">
            <v>X</v>
          </cell>
          <cell r="BZ1453" t="str">
            <v>X</v>
          </cell>
          <cell r="CA1453" t="str">
            <v>X</v>
          </cell>
          <cell r="CB1453" t="str">
            <v>X</v>
          </cell>
          <cell r="CC1453">
            <v>1</v>
          </cell>
        </row>
        <row r="1454">
          <cell r="B1454" t="str">
            <v>A2027279-01</v>
          </cell>
          <cell r="C1454" t="str">
            <v>Delta Process</v>
          </cell>
          <cell r="D1454" t="str">
            <v>DeRoo</v>
          </cell>
          <cell r="E1454">
            <v>0</v>
          </cell>
          <cell r="F1454">
            <v>0</v>
          </cell>
          <cell r="G1454">
            <v>0</v>
          </cell>
          <cell r="H1454" t="str">
            <v>Mary</v>
          </cell>
          <cell r="I1454">
            <v>74097</v>
          </cell>
          <cell r="J1454">
            <v>0</v>
          </cell>
          <cell r="K1454">
            <v>0</v>
          </cell>
          <cell r="M1454">
            <v>1</v>
          </cell>
          <cell r="N1454" t="str">
            <v>LMV-311</v>
          </cell>
          <cell r="O1454">
            <v>52401</v>
          </cell>
          <cell r="P1454">
            <v>0</v>
          </cell>
          <cell r="Q1454" t="str">
            <v>STD</v>
          </cell>
          <cell r="R1454" t="str">
            <v>P8</v>
          </cell>
          <cell r="S1454" t="str">
            <v>N</v>
          </cell>
          <cell r="T1454" t="str">
            <v>yes</v>
          </cell>
          <cell r="V1454">
            <v>40760</v>
          </cell>
          <cell r="X1454">
            <v>40862</v>
          </cell>
          <cell r="Y1454">
            <v>0</v>
          </cell>
          <cell r="Z1454">
            <v>40767</v>
          </cell>
          <cell r="AA1454">
            <v>40767</v>
          </cell>
          <cell r="AB1454">
            <v>40764</v>
          </cell>
          <cell r="AC1454">
            <v>40862</v>
          </cell>
          <cell r="AD1454">
            <v>40704</v>
          </cell>
          <cell r="AE1454" t="str">
            <v>-</v>
          </cell>
          <cell r="AF1454">
            <v>0</v>
          </cell>
          <cell r="AH1454">
            <v>40832</v>
          </cell>
          <cell r="AI1454" t="str">
            <v>-</v>
          </cell>
          <cell r="AJ1454">
            <v>-29115</v>
          </cell>
          <cell r="AK1454">
            <v>14.571428571428571</v>
          </cell>
          <cell r="AL1454">
            <v>0</v>
          </cell>
          <cell r="AM1454">
            <v>0</v>
          </cell>
          <cell r="AN1454">
            <v>0</v>
          </cell>
          <cell r="AQ1454">
            <v>40722</v>
          </cell>
          <cell r="AV1454">
            <v>40760</v>
          </cell>
          <cell r="AX1454">
            <v>40771</v>
          </cell>
          <cell r="AY1454">
            <v>40858</v>
          </cell>
          <cell r="AZ1454">
            <v>98</v>
          </cell>
          <cell r="BA1454">
            <v>1</v>
          </cell>
          <cell r="BB1454" t="str">
            <v>Late</v>
          </cell>
          <cell r="BC1454" t="str">
            <v>Late</v>
          </cell>
          <cell r="BJ1454">
            <v>40767</v>
          </cell>
          <cell r="BK1454">
            <v>40774</v>
          </cell>
          <cell r="BL1454">
            <v>40766</v>
          </cell>
          <cell r="BM1454">
            <v>40788</v>
          </cell>
          <cell r="BN1454">
            <v>40876</v>
          </cell>
          <cell r="BO1454">
            <v>40883</v>
          </cell>
          <cell r="BP1454" t="str">
            <v>X</v>
          </cell>
          <cell r="BQ1454" t="str">
            <v>X</v>
          </cell>
          <cell r="BR1454" t="str">
            <v>X</v>
          </cell>
          <cell r="BS1454" t="str">
            <v>X</v>
          </cell>
          <cell r="BT1454" t="str">
            <v>X</v>
          </cell>
          <cell r="BU1454" t="str">
            <v>X</v>
          </cell>
          <cell r="BV1454" t="str">
            <v>X</v>
          </cell>
          <cell r="BZ1454" t="str">
            <v>X</v>
          </cell>
          <cell r="CA1454" t="str">
            <v>X</v>
          </cell>
          <cell r="CB1454" t="str">
            <v>X</v>
          </cell>
          <cell r="CC1454">
            <v>1</v>
          </cell>
        </row>
        <row r="1455">
          <cell r="B1455" t="str">
            <v>A1994983-01</v>
          </cell>
          <cell r="C1455" t="str">
            <v>Oliver Equipment / ExxonMobil</v>
          </cell>
          <cell r="D1455" t="str">
            <v>Kennedy</v>
          </cell>
          <cell r="E1455">
            <v>0</v>
          </cell>
          <cell r="H1455" t="str">
            <v>Christina</v>
          </cell>
          <cell r="I1455">
            <v>0</v>
          </cell>
          <cell r="J1455">
            <v>0</v>
          </cell>
          <cell r="K1455">
            <v>0</v>
          </cell>
          <cell r="L1455">
            <v>0</v>
          </cell>
          <cell r="M1455">
            <v>1</v>
          </cell>
          <cell r="N1455" t="str">
            <v>LMV-801</v>
          </cell>
          <cell r="O1455">
            <v>21080.85</v>
          </cell>
          <cell r="P1455">
            <v>0</v>
          </cell>
          <cell r="Q1455" t="str">
            <v>STD</v>
          </cell>
          <cell r="R1455" t="str">
            <v>P4</v>
          </cell>
          <cell r="S1455" t="str">
            <v>N</v>
          </cell>
          <cell r="T1455" t="str">
            <v>no</v>
          </cell>
          <cell r="U1455">
            <v>0</v>
          </cell>
          <cell r="V1455">
            <v>40681</v>
          </cell>
          <cell r="W1455">
            <v>0</v>
          </cell>
          <cell r="X1455">
            <v>40892</v>
          </cell>
          <cell r="Y1455">
            <v>0</v>
          </cell>
          <cell r="Z1455">
            <v>40688</v>
          </cell>
          <cell r="AA1455">
            <v>40688</v>
          </cell>
          <cell r="AB1455">
            <v>40683</v>
          </cell>
          <cell r="AC1455">
            <v>40892</v>
          </cell>
          <cell r="AD1455" t="str">
            <v>-</v>
          </cell>
          <cell r="AE1455" t="str">
            <v>-</v>
          </cell>
          <cell r="AF1455">
            <v>0</v>
          </cell>
          <cell r="AH1455">
            <v>40862</v>
          </cell>
          <cell r="AI1455" t="str">
            <v>-</v>
          </cell>
          <cell r="AJ1455">
            <v>-29058</v>
          </cell>
          <cell r="AK1455">
            <v>30.142857142857142</v>
          </cell>
          <cell r="AL1455">
            <v>0</v>
          </cell>
          <cell r="AM1455">
            <v>0</v>
          </cell>
          <cell r="AN1455">
            <v>0</v>
          </cell>
          <cell r="AV1455">
            <v>40701</v>
          </cell>
          <cell r="AX1455">
            <v>40759</v>
          </cell>
          <cell r="AY1455">
            <v>40883</v>
          </cell>
          <cell r="AZ1455">
            <v>202</v>
          </cell>
          <cell r="BA1455">
            <v>15</v>
          </cell>
          <cell r="BB1455" t="str">
            <v>Late</v>
          </cell>
          <cell r="BC1455" t="str">
            <v/>
          </cell>
          <cell r="BJ1455">
            <v>40688</v>
          </cell>
          <cell r="BK1455">
            <v>40695</v>
          </cell>
          <cell r="BL1455">
            <v>40685</v>
          </cell>
          <cell r="BM1455">
            <v>40709</v>
          </cell>
          <cell r="BN1455">
            <v>40906</v>
          </cell>
          <cell r="BO1455">
            <v>40913</v>
          </cell>
          <cell r="BP1455" t="str">
            <v>X</v>
          </cell>
          <cell r="BQ1455" t="str">
            <v>X</v>
          </cell>
          <cell r="BR1455" t="str">
            <v>X</v>
          </cell>
          <cell r="BS1455" t="str">
            <v>X</v>
          </cell>
          <cell r="BT1455" t="str">
            <v>X</v>
          </cell>
          <cell r="BU1455" t="str">
            <v>X</v>
          </cell>
          <cell r="BV1455" t="str">
            <v>X</v>
          </cell>
          <cell r="BZ1455" t="str">
            <v>X</v>
          </cell>
          <cell r="CA1455" t="str">
            <v>X</v>
          </cell>
          <cell r="CB1455" t="str">
            <v>X</v>
          </cell>
          <cell r="CC1455">
            <v>1</v>
          </cell>
        </row>
        <row r="1456">
          <cell r="B1456" t="str">
            <v>A1977702-01-02</v>
          </cell>
          <cell r="C1456" t="str">
            <v>Thomas Russell Co / Mark West Energy</v>
          </cell>
          <cell r="D1456" t="str">
            <v>Kennedy</v>
          </cell>
          <cell r="E1456">
            <v>0</v>
          </cell>
          <cell r="H1456">
            <v>0</v>
          </cell>
          <cell r="I1456">
            <v>0</v>
          </cell>
          <cell r="J1456">
            <v>0</v>
          </cell>
          <cell r="K1456">
            <v>0</v>
          </cell>
          <cell r="L1456">
            <v>0</v>
          </cell>
          <cell r="M1456">
            <v>2</v>
          </cell>
          <cell r="N1456" t="str">
            <v>LMV-322</v>
          </cell>
          <cell r="O1456">
            <v>64840</v>
          </cell>
          <cell r="P1456">
            <v>0</v>
          </cell>
          <cell r="Q1456" t="str">
            <v>STD</v>
          </cell>
          <cell r="R1456" t="str">
            <v>PA</v>
          </cell>
          <cell r="S1456" t="str">
            <v>N</v>
          </cell>
          <cell r="T1456" t="str">
            <v>no</v>
          </cell>
          <cell r="U1456">
            <v>0</v>
          </cell>
          <cell r="V1456">
            <v>40639</v>
          </cell>
          <cell r="W1456">
            <v>0</v>
          </cell>
          <cell r="X1456">
            <v>40896</v>
          </cell>
          <cell r="Y1456">
            <v>0</v>
          </cell>
          <cell r="Z1456">
            <v>40646</v>
          </cell>
          <cell r="AA1456">
            <v>40646</v>
          </cell>
          <cell r="AB1456">
            <v>40646</v>
          </cell>
          <cell r="AC1456">
            <v>40784</v>
          </cell>
          <cell r="AD1456">
            <v>40812</v>
          </cell>
          <cell r="AE1456" t="str">
            <v>-</v>
          </cell>
          <cell r="AF1456">
            <v>0</v>
          </cell>
          <cell r="AH1456">
            <v>40866</v>
          </cell>
          <cell r="AI1456" t="str">
            <v>-</v>
          </cell>
          <cell r="AJ1456">
            <v>-29028</v>
          </cell>
          <cell r="AK1456">
            <v>36.714285714285715</v>
          </cell>
          <cell r="AL1456">
            <v>0</v>
          </cell>
          <cell r="AM1456">
            <v>0</v>
          </cell>
          <cell r="AN1456">
            <v>0</v>
          </cell>
          <cell r="AQ1456">
            <v>40695</v>
          </cell>
          <cell r="AV1456">
            <v>40708</v>
          </cell>
          <cell r="AY1456">
            <v>40908</v>
          </cell>
          <cell r="AZ1456">
            <v>269</v>
          </cell>
          <cell r="BA1456">
            <v>50</v>
          </cell>
          <cell r="BB1456" t="str">
            <v>Late</v>
          </cell>
          <cell r="BC1456" t="str">
            <v>On-Time/Early</v>
          </cell>
          <cell r="BJ1456">
            <v>40646</v>
          </cell>
          <cell r="BK1456">
            <v>40653</v>
          </cell>
          <cell r="BL1456">
            <v>40653</v>
          </cell>
          <cell r="BM1456">
            <v>40667</v>
          </cell>
          <cell r="BN1456">
            <v>40910</v>
          </cell>
          <cell r="BO1456">
            <v>40917</v>
          </cell>
          <cell r="BP1456" t="str">
            <v>X</v>
          </cell>
          <cell r="BQ1456" t="str">
            <v>X</v>
          </cell>
          <cell r="BR1456" t="str">
            <v>X</v>
          </cell>
          <cell r="BS1456" t="str">
            <v>X</v>
          </cell>
          <cell r="BT1456" t="str">
            <v>X</v>
          </cell>
          <cell r="BU1456" t="str">
            <v>X</v>
          </cell>
          <cell r="BV1456" t="str">
            <v>X</v>
          </cell>
          <cell r="BZ1456" t="str">
            <v>X</v>
          </cell>
          <cell r="CA1456" t="str">
            <v>X</v>
          </cell>
          <cell r="CB1456" t="str">
            <v>X</v>
          </cell>
          <cell r="CC1456">
            <v>1</v>
          </cell>
        </row>
        <row r="1457">
          <cell r="B1457" t="str">
            <v>A2028101-01</v>
          </cell>
          <cell r="C1457" t="str">
            <v>Oliver Equipment Company-CONV.</v>
          </cell>
          <cell r="D1457" t="str">
            <v>Setelin</v>
          </cell>
          <cell r="E1457">
            <v>0</v>
          </cell>
          <cell r="F1457">
            <v>0</v>
          </cell>
          <cell r="G1457">
            <v>0</v>
          </cell>
          <cell r="H1457" t="str">
            <v>Nancy</v>
          </cell>
          <cell r="I1457">
            <v>6012801</v>
          </cell>
          <cell r="J1457">
            <v>0</v>
          </cell>
          <cell r="K1457">
            <v>0</v>
          </cell>
          <cell r="M1457">
            <v>1</v>
          </cell>
          <cell r="N1457" t="str">
            <v>CONV</v>
          </cell>
          <cell r="O1457">
            <v>43916</v>
          </cell>
          <cell r="P1457">
            <v>0</v>
          </cell>
          <cell r="Q1457" t="str">
            <v>STD</v>
          </cell>
          <cell r="R1457" t="str">
            <v>PA</v>
          </cell>
          <cell r="S1457">
            <v>0</v>
          </cell>
          <cell r="T1457" t="str">
            <v>no</v>
          </cell>
          <cell r="U1457">
            <v>0</v>
          </cell>
          <cell r="V1457">
            <v>40763</v>
          </cell>
          <cell r="X1457">
            <v>40989</v>
          </cell>
          <cell r="Y1457">
            <v>0</v>
          </cell>
          <cell r="Z1457">
            <v>40770</v>
          </cell>
          <cell r="AA1457">
            <v>40770</v>
          </cell>
          <cell r="AB1457">
            <v>40770</v>
          </cell>
          <cell r="AC1457">
            <v>40877</v>
          </cell>
          <cell r="AD1457">
            <v>40746</v>
          </cell>
          <cell r="AE1457" t="str">
            <v>-</v>
          </cell>
          <cell r="AF1457">
            <v>0</v>
          </cell>
          <cell r="AH1457">
            <v>40959</v>
          </cell>
          <cell r="AI1457" t="str">
            <v>-</v>
          </cell>
          <cell r="AJ1457">
            <v>-29116</v>
          </cell>
          <cell r="AK1457">
            <v>32.285714285714285</v>
          </cell>
          <cell r="AL1457">
            <v>0</v>
          </cell>
          <cell r="AM1457">
            <v>0</v>
          </cell>
          <cell r="AN1457">
            <v>0</v>
          </cell>
          <cell r="AQ1457">
            <v>40770</v>
          </cell>
          <cell r="AV1457">
            <v>40878</v>
          </cell>
          <cell r="AX1457">
            <v>40879</v>
          </cell>
          <cell r="AY1457">
            <v>40983</v>
          </cell>
          <cell r="AZ1457">
            <v>220</v>
          </cell>
          <cell r="BA1457">
            <v>84</v>
          </cell>
          <cell r="BB1457" t="str">
            <v>Late</v>
          </cell>
          <cell r="BC1457" t="str">
            <v>Late</v>
          </cell>
          <cell r="BJ1457">
            <v>40770</v>
          </cell>
          <cell r="BK1457">
            <v>40777</v>
          </cell>
          <cell r="BL1457">
            <v>40777</v>
          </cell>
          <cell r="BM1457">
            <v>40791</v>
          </cell>
          <cell r="BN1457">
            <v>41003</v>
          </cell>
          <cell r="BO1457">
            <v>41010</v>
          </cell>
          <cell r="BP1457" t="str">
            <v>X</v>
          </cell>
          <cell r="BQ1457" t="str">
            <v>X</v>
          </cell>
          <cell r="BR1457" t="str">
            <v>X</v>
          </cell>
          <cell r="BS1457" t="str">
            <v>X</v>
          </cell>
          <cell r="BT1457" t="str">
            <v>X</v>
          </cell>
          <cell r="BU1457" t="str">
            <v>X</v>
          </cell>
          <cell r="BV1457" t="str">
            <v>X</v>
          </cell>
          <cell r="BZ1457" t="str">
            <v>X</v>
          </cell>
          <cell r="CA1457" t="str">
            <v>X</v>
          </cell>
          <cell r="CB1457" t="str">
            <v>X</v>
          </cell>
          <cell r="CC1457">
            <v>1</v>
          </cell>
          <cell r="CD1457">
            <v>0</v>
          </cell>
          <cell r="CE1457">
            <v>0</v>
          </cell>
          <cell r="CF1457">
            <v>0</v>
          </cell>
          <cell r="CG1457">
            <v>0</v>
          </cell>
          <cell r="CH1457">
            <v>0</v>
          </cell>
          <cell r="CI1457">
            <v>0</v>
          </cell>
          <cell r="CJ1457">
            <v>0</v>
          </cell>
          <cell r="CK1457">
            <v>0</v>
          </cell>
          <cell r="CL1457">
            <v>0</v>
          </cell>
          <cell r="CM1457">
            <v>0</v>
          </cell>
          <cell r="CN1457">
            <v>0</v>
          </cell>
          <cell r="CO1457">
            <v>0</v>
          </cell>
        </row>
        <row r="1458">
          <cell r="B1458" t="str">
            <v>A1990043-05-06</v>
          </cell>
          <cell r="C1458" t="str">
            <v>VENTECH ENGINEERS INC.</v>
          </cell>
          <cell r="D1458" t="str">
            <v>Chapman</v>
          </cell>
          <cell r="E1458">
            <v>0</v>
          </cell>
          <cell r="F1458">
            <v>0</v>
          </cell>
          <cell r="G1458">
            <v>0</v>
          </cell>
          <cell r="H1458" t="str">
            <v xml:space="preserve">Madeleine </v>
          </cell>
          <cell r="I1458">
            <v>0</v>
          </cell>
          <cell r="J1458">
            <v>0</v>
          </cell>
          <cell r="K1458">
            <v>0</v>
          </cell>
          <cell r="L1458">
            <v>0</v>
          </cell>
          <cell r="M1458">
            <v>2</v>
          </cell>
          <cell r="N1458" t="str">
            <v>LMV-311</v>
          </cell>
          <cell r="O1458">
            <v>129200</v>
          </cell>
          <cell r="P1458">
            <v>0</v>
          </cell>
          <cell r="Q1458" t="str">
            <v>CPX</v>
          </cell>
          <cell r="R1458" t="str">
            <v>PA</v>
          </cell>
          <cell r="S1458" t="str">
            <v>N</v>
          </cell>
          <cell r="T1458" t="str">
            <v>no</v>
          </cell>
          <cell r="U1458">
            <v>0</v>
          </cell>
          <cell r="V1458">
            <v>40668</v>
          </cell>
          <cell r="W1458">
            <v>0</v>
          </cell>
          <cell r="X1458">
            <v>41068</v>
          </cell>
          <cell r="Y1458">
            <v>0</v>
          </cell>
          <cell r="Z1458">
            <v>40675</v>
          </cell>
          <cell r="AA1458">
            <v>40675</v>
          </cell>
          <cell r="AB1458">
            <v>40675</v>
          </cell>
          <cell r="AC1458">
            <v>40956</v>
          </cell>
          <cell r="AD1458" t="str">
            <v>-</v>
          </cell>
          <cell r="AE1458" t="str">
            <v>-</v>
          </cell>
          <cell r="AF1458">
            <v>0</v>
          </cell>
          <cell r="AH1458">
            <v>41038</v>
          </cell>
          <cell r="AI1458" t="str">
            <v>-</v>
          </cell>
          <cell r="AJ1458">
            <v>-29049</v>
          </cell>
          <cell r="AK1458">
            <v>57.142857142857146</v>
          </cell>
          <cell r="AL1458">
            <v>0</v>
          </cell>
          <cell r="AM1458">
            <v>0</v>
          </cell>
          <cell r="AN1458">
            <v>0</v>
          </cell>
          <cell r="AV1458">
            <v>40822</v>
          </cell>
          <cell r="AX1458">
            <v>40863</v>
          </cell>
          <cell r="AY1458">
            <v>41086</v>
          </cell>
          <cell r="AZ1458">
            <v>418</v>
          </cell>
          <cell r="BA1458">
            <v>111</v>
          </cell>
          <cell r="BB1458" t="str">
            <v>Late</v>
          </cell>
          <cell r="BC1458" t="str">
            <v/>
          </cell>
          <cell r="BJ1458">
            <v>40675</v>
          </cell>
          <cell r="BK1458">
            <v>40682</v>
          </cell>
          <cell r="BL1458">
            <v>40682</v>
          </cell>
          <cell r="BM1458">
            <v>40696</v>
          </cell>
          <cell r="BN1458">
            <v>41082</v>
          </cell>
          <cell r="BO1458">
            <v>41089</v>
          </cell>
          <cell r="BP1458" t="str">
            <v>X</v>
          </cell>
          <cell r="BQ1458" t="str">
            <v>X</v>
          </cell>
          <cell r="BR1458" t="str">
            <v>X</v>
          </cell>
          <cell r="BS1458" t="str">
            <v>X</v>
          </cell>
          <cell r="BT1458" t="str">
            <v>X</v>
          </cell>
          <cell r="BU1458" t="str">
            <v>X</v>
          </cell>
          <cell r="BV1458" t="str">
            <v>X</v>
          </cell>
          <cell r="BZ1458" t="str">
            <v>X</v>
          </cell>
          <cell r="CA1458" t="str">
            <v>X</v>
          </cell>
          <cell r="CB1458" t="str">
            <v>X</v>
          </cell>
          <cell r="CC1458">
            <v>1</v>
          </cell>
        </row>
        <row r="1459">
          <cell r="B1459" t="str">
            <v>A2315585-01-02 (78119629-30-CONV2013)</v>
          </cell>
          <cell r="C1459" t="str">
            <v>MCKENNA ENG &amp; EQUIP/ CHEVRON EL SEGUNDO</v>
          </cell>
          <cell r="D1459" t="str">
            <v>Boening</v>
          </cell>
          <cell r="E1459">
            <v>0</v>
          </cell>
          <cell r="F1459" t="str">
            <v>-</v>
          </cell>
          <cell r="G1459" t="str">
            <v>-</v>
          </cell>
          <cell r="H1459" t="str">
            <v>Kursten</v>
          </cell>
          <cell r="I1459" t="str">
            <v>028050</v>
          </cell>
          <cell r="J1459" t="str">
            <v>Duplicate A000604-09-10</v>
          </cell>
          <cell r="K1459">
            <v>120002</v>
          </cell>
          <cell r="M1459">
            <v>2</v>
          </cell>
          <cell r="N1459" t="str">
            <v>CONV SPARES</v>
          </cell>
          <cell r="O1459">
            <v>12146.5</v>
          </cell>
          <cell r="P1459" t="str">
            <v>-</v>
          </cell>
          <cell r="Q1459" t="str">
            <v>FLT</v>
          </cell>
          <cell r="R1459" t="str">
            <v>CONV PARTS</v>
          </cell>
          <cell r="S1459" t="str">
            <v>N</v>
          </cell>
          <cell r="T1459" t="str">
            <v>N</v>
          </cell>
          <cell r="U1459">
            <v>41493</v>
          </cell>
          <cell r="V1459">
            <v>41493</v>
          </cell>
          <cell r="W1459">
            <v>41516</v>
          </cell>
          <cell r="X1459">
            <v>41516</v>
          </cell>
          <cell r="Y1459">
            <v>41493</v>
          </cell>
          <cell r="Z1459">
            <v>41500</v>
          </cell>
          <cell r="AA1459">
            <v>41500</v>
          </cell>
          <cell r="AB1459" t="e">
            <v>#N/A</v>
          </cell>
          <cell r="AC1459" t="e">
            <v>#N/A</v>
          </cell>
          <cell r="AD1459">
            <v>0</v>
          </cell>
          <cell r="AE1459" t="str">
            <v>-</v>
          </cell>
          <cell r="AF1459">
            <v>0</v>
          </cell>
          <cell r="AH1459">
            <v>41503</v>
          </cell>
          <cell r="AI1459" t="str">
            <v>-</v>
          </cell>
          <cell r="AJ1459">
            <v>10</v>
          </cell>
          <cell r="AK1459">
            <v>5.8571428571428568</v>
          </cell>
          <cell r="AL1459">
            <v>41493</v>
          </cell>
          <cell r="AM1459" t="str">
            <v>-</v>
          </cell>
          <cell r="AN1459" t="str">
            <v>-</v>
          </cell>
          <cell r="AO1459" t="str">
            <v>-</v>
          </cell>
          <cell r="AP1459" t="str">
            <v>-</v>
          </cell>
          <cell r="AR1459" t="str">
            <v>-</v>
          </cell>
          <cell r="AS1459" t="str">
            <v>-</v>
          </cell>
          <cell r="AT1459" t="str">
            <v>-</v>
          </cell>
          <cell r="AU1459" t="str">
            <v>-</v>
          </cell>
          <cell r="AW1459" t="str">
            <v>-</v>
          </cell>
          <cell r="AY1459">
            <v>41516</v>
          </cell>
          <cell r="BA1459" t="str">
            <v/>
          </cell>
          <cell r="BB1459" t="str">
            <v/>
          </cell>
          <cell r="BC1459" t="str">
            <v/>
          </cell>
          <cell r="BD1459" t="str">
            <v>FCA</v>
          </cell>
          <cell r="BE1459" t="str">
            <v>Arvada</v>
          </cell>
          <cell r="BF1459" t="str">
            <v>USA</v>
          </cell>
          <cell r="BH1459" t="str">
            <v>DI</v>
          </cell>
          <cell r="BI1459">
            <v>2010</v>
          </cell>
          <cell r="BJ1459">
            <v>41499</v>
          </cell>
          <cell r="BK1459">
            <v>41506</v>
          </cell>
          <cell r="BL1459">
            <v>2</v>
          </cell>
          <cell r="BM1459">
            <v>41520</v>
          </cell>
          <cell r="BN1459" t="e">
            <v>#N/A</v>
          </cell>
          <cell r="BO1459">
            <v>41554</v>
          </cell>
          <cell r="BP1459" t="str">
            <v>-</v>
          </cell>
          <cell r="BQ1459" t="str">
            <v>-</v>
          </cell>
          <cell r="BR1459">
            <v>0</v>
          </cell>
          <cell r="BS1459" t="str">
            <v>-</v>
          </cell>
          <cell r="BT1459" t="str">
            <v>-</v>
          </cell>
          <cell r="BU1459">
            <v>41541</v>
          </cell>
          <cell r="BV1459">
            <v>41548</v>
          </cell>
          <cell r="BZ1459" t="str">
            <v>-</v>
          </cell>
          <cell r="CA1459" t="str">
            <v>-</v>
          </cell>
          <cell r="CB1459" t="str">
            <v>X</v>
          </cell>
          <cell r="CC1459">
            <v>1</v>
          </cell>
        </row>
        <row r="1460">
          <cell r="B1460" t="str">
            <v>2302803(A1995293-01-02-CONV2013)</v>
          </cell>
          <cell r="C1460" t="str">
            <v>JH Wright/Southern Company</v>
          </cell>
          <cell r="D1460" t="str">
            <v>Boening</v>
          </cell>
          <cell r="E1460">
            <v>0</v>
          </cell>
          <cell r="F1460" t="str">
            <v>-</v>
          </cell>
          <cell r="H1460" t="str">
            <v>Kursten</v>
          </cell>
          <cell r="I1460" t="str">
            <v>MPC10029649</v>
          </cell>
          <cell r="K1460" t="str">
            <v>120302-3</v>
          </cell>
          <cell r="M1460">
            <v>2</v>
          </cell>
          <cell r="N1460" t="str">
            <v>LMV806</v>
          </cell>
          <cell r="O1460">
            <v>61384</v>
          </cell>
          <cell r="P1460" t="str">
            <v>-</v>
          </cell>
          <cell r="Q1460" t="str">
            <v>FLT</v>
          </cell>
          <cell r="R1460" t="str">
            <v>CONV</v>
          </cell>
          <cell r="S1460" t="str">
            <v>N</v>
          </cell>
          <cell r="T1460" t="str">
            <v>N</v>
          </cell>
          <cell r="U1460">
            <v>41464</v>
          </cell>
          <cell r="V1460">
            <v>41464</v>
          </cell>
          <cell r="W1460">
            <v>41555</v>
          </cell>
          <cell r="X1460">
            <v>41578</v>
          </cell>
          <cell r="Y1460">
            <v>41464</v>
          </cell>
          <cell r="Z1460">
            <v>41471</v>
          </cell>
          <cell r="AA1460">
            <v>41471</v>
          </cell>
          <cell r="AB1460" t="e">
            <v>#N/A</v>
          </cell>
          <cell r="AC1460" t="e">
            <v>#N/A</v>
          </cell>
          <cell r="AD1460">
            <v>0</v>
          </cell>
          <cell r="AE1460" t="str">
            <v>-</v>
          </cell>
          <cell r="AF1460">
            <v>0</v>
          </cell>
          <cell r="AH1460">
            <v>41548</v>
          </cell>
          <cell r="AI1460" t="str">
            <v>-</v>
          </cell>
          <cell r="AJ1460">
            <v>-29617</v>
          </cell>
          <cell r="AK1460">
            <v>16.285714285714285</v>
          </cell>
          <cell r="AY1460">
            <v>41625</v>
          </cell>
          <cell r="AZ1460">
            <v>161</v>
          </cell>
          <cell r="BA1460" t="str">
            <v/>
          </cell>
          <cell r="BB1460" t="str">
            <v/>
          </cell>
          <cell r="BC1460" t="str">
            <v/>
          </cell>
          <cell r="BF1460" t="str">
            <v>USA</v>
          </cell>
          <cell r="BJ1460">
            <v>41471</v>
          </cell>
          <cell r="BK1460">
            <v>41478</v>
          </cell>
          <cell r="BL1460" t="e">
            <v>#N/A</v>
          </cell>
          <cell r="BM1460">
            <v>41492</v>
          </cell>
          <cell r="BN1460" t="e">
            <v>#N/A</v>
          </cell>
          <cell r="BO1460" t="e">
            <v>#N/A</v>
          </cell>
          <cell r="BP1460" t="str">
            <v>-</v>
          </cell>
          <cell r="BQ1460" t="str">
            <v>-</v>
          </cell>
          <cell r="BR1460" t="str">
            <v>-</v>
          </cell>
          <cell r="BS1460" t="str">
            <v>-</v>
          </cell>
          <cell r="BT1460" t="str">
            <v>-</v>
          </cell>
          <cell r="BU1460">
            <v>41625</v>
          </cell>
          <cell r="BV1460">
            <v>0</v>
          </cell>
          <cell r="BZ1460" t="str">
            <v>-</v>
          </cell>
          <cell r="CA1460" t="str">
            <v>-</v>
          </cell>
          <cell r="CB1460" t="str">
            <v>X</v>
          </cell>
          <cell r="CC1460">
            <v>0.85</v>
          </cell>
          <cell r="CD1460" t="str">
            <v>Final Data submitted- waiting on approval</v>
          </cell>
        </row>
        <row r="1461">
          <cell r="B1461" t="str">
            <v>A2172850-01</v>
          </cell>
          <cell r="C1461" t="str">
            <v>NPE/Ultramar</v>
          </cell>
          <cell r="D1461" t="str">
            <v>Glynn</v>
          </cell>
          <cell r="E1461">
            <v>0</v>
          </cell>
          <cell r="F1461" t="str">
            <v>-</v>
          </cell>
          <cell r="G1461" t="str">
            <v>NA</v>
          </cell>
          <cell r="H1461" t="str">
            <v>Audrey</v>
          </cell>
          <cell r="I1461" t="str">
            <v>PUR409653</v>
          </cell>
          <cell r="J1461">
            <v>0</v>
          </cell>
          <cell r="K1461">
            <v>0</v>
          </cell>
          <cell r="M1461">
            <v>1</v>
          </cell>
          <cell r="N1461" t="str">
            <v>LMV-322</v>
          </cell>
          <cell r="O1461">
            <v>24236.61</v>
          </cell>
          <cell r="Q1461" t="str">
            <v>STD</v>
          </cell>
          <cell r="R1461" t="str">
            <v>PB</v>
          </cell>
          <cell r="S1461" t="str">
            <v>N</v>
          </cell>
          <cell r="V1461">
            <v>41127</v>
          </cell>
          <cell r="W1461">
            <v>41274</v>
          </cell>
          <cell r="X1461">
            <v>41274</v>
          </cell>
          <cell r="Y1461">
            <v>0</v>
          </cell>
          <cell r="Z1461">
            <v>41134</v>
          </cell>
          <cell r="AA1461">
            <v>0</v>
          </cell>
          <cell r="AB1461">
            <v>41134</v>
          </cell>
          <cell r="AC1461">
            <v>41162</v>
          </cell>
          <cell r="AD1461">
            <v>0</v>
          </cell>
          <cell r="AE1461">
            <v>41219</v>
          </cell>
          <cell r="AF1461">
            <v>41222</v>
          </cell>
          <cell r="AH1461">
            <v>41244</v>
          </cell>
          <cell r="AI1461" t="str">
            <v>-</v>
          </cell>
          <cell r="AJ1461">
            <v>70</v>
          </cell>
          <cell r="AK1461">
            <v>21</v>
          </cell>
          <cell r="AV1461">
            <v>41143</v>
          </cell>
          <cell r="AX1461">
            <v>41157</v>
          </cell>
          <cell r="AZ1461" t="str">
            <v/>
          </cell>
          <cell r="BA1461">
            <v>13</v>
          </cell>
          <cell r="BB1461" t="str">
            <v>On-Time/Early</v>
          </cell>
          <cell r="BC1461" t="str">
            <v/>
          </cell>
          <cell r="BD1461" t="str">
            <v>FCA</v>
          </cell>
          <cell r="BE1461" t="str">
            <v>Arvada</v>
          </cell>
          <cell r="BF1461" t="str">
            <v>Canada</v>
          </cell>
          <cell r="BJ1461">
            <v>41134</v>
          </cell>
          <cell r="BK1461">
            <v>41141</v>
          </cell>
          <cell r="BL1461">
            <v>41143</v>
          </cell>
          <cell r="BM1461">
            <v>41155</v>
          </cell>
          <cell r="BN1461">
            <v>41288</v>
          </cell>
          <cell r="BO1461">
            <v>41295</v>
          </cell>
          <cell r="BP1461" t="str">
            <v>CANCELLED</v>
          </cell>
          <cell r="BQ1461" t="str">
            <v>CANCELLED</v>
          </cell>
          <cell r="BR1461" t="str">
            <v>CANCELLED</v>
          </cell>
          <cell r="BS1461" t="str">
            <v>CANCELLED</v>
          </cell>
          <cell r="BT1461" t="str">
            <v>CANCELLED</v>
          </cell>
          <cell r="BU1461" t="str">
            <v>CANCELLED</v>
          </cell>
          <cell r="BV1461" t="str">
            <v>CANCELLED</v>
          </cell>
          <cell r="BW1461" t="str">
            <v>CANCELLED</v>
          </cell>
          <cell r="BX1461" t="str">
            <v>CANCELLED</v>
          </cell>
          <cell r="BY1461" t="str">
            <v>CANCELLED</v>
          </cell>
          <cell r="BZ1461" t="str">
            <v>CANCELLED</v>
          </cell>
          <cell r="CA1461" t="str">
            <v>CANCELLED</v>
          </cell>
          <cell r="CB1461" t="str">
            <v>CANCELLED</v>
          </cell>
          <cell r="CC1461" t="str">
            <v>CANCELLED</v>
          </cell>
          <cell r="CD1461" t="str">
            <v>CANCELLED</v>
          </cell>
        </row>
        <row r="1462">
          <cell r="B1462" t="str">
            <v>C2227958-01</v>
          </cell>
          <cell r="C1462" t="str">
            <v>Devon Gas Services</v>
          </cell>
          <cell r="D1462" t="str">
            <v>Mallet</v>
          </cell>
          <cell r="E1462">
            <v>0</v>
          </cell>
          <cell r="F1462" t="str">
            <v>Reichert</v>
          </cell>
          <cell r="H1462">
            <v>0</v>
          </cell>
          <cell r="I1462" t="str">
            <v>4500017752</v>
          </cell>
          <cell r="J1462" t="str">
            <v>CO-4300</v>
          </cell>
          <cell r="M1462">
            <v>1</v>
          </cell>
          <cell r="N1462" t="str">
            <v>LMC311P</v>
          </cell>
          <cell r="O1462">
            <v>268281.83</v>
          </cell>
          <cell r="P1462" t="str">
            <v>PP</v>
          </cell>
          <cell r="Q1462" t="str">
            <v>MCPX</v>
          </cell>
          <cell r="R1462" t="str">
            <v>CA</v>
          </cell>
          <cell r="S1462" t="str">
            <v>Y</v>
          </cell>
          <cell r="T1462" t="str">
            <v>N</v>
          </cell>
          <cell r="U1462">
            <v>41271</v>
          </cell>
          <cell r="V1462">
            <v>41271</v>
          </cell>
          <cell r="W1462">
            <v>41425</v>
          </cell>
          <cell r="X1462">
            <v>41425</v>
          </cell>
          <cell r="Y1462">
            <v>41271</v>
          </cell>
          <cell r="Z1462">
            <v>41278</v>
          </cell>
          <cell r="AA1462">
            <v>41284</v>
          </cell>
          <cell r="AB1462">
            <v>41285</v>
          </cell>
          <cell r="AC1462">
            <v>41313</v>
          </cell>
          <cell r="AD1462">
            <v>41327</v>
          </cell>
          <cell r="AE1462">
            <v>41347</v>
          </cell>
          <cell r="AF1462">
            <v>41351</v>
          </cell>
          <cell r="AH1462">
            <v>41395</v>
          </cell>
          <cell r="AI1462" t="str">
            <v>-</v>
          </cell>
          <cell r="AJ1462">
            <v>57</v>
          </cell>
          <cell r="AK1462">
            <v>22</v>
          </cell>
          <cell r="AL1462">
            <v>41277</v>
          </cell>
          <cell r="AM1462">
            <v>41312</v>
          </cell>
          <cell r="AN1462">
            <v>41312</v>
          </cell>
          <cell r="AO1462">
            <v>41312</v>
          </cell>
          <cell r="AP1462" t="str">
            <v>-</v>
          </cell>
          <cell r="AZ1462" t="str">
            <v/>
          </cell>
          <cell r="BA1462" t="str">
            <v/>
          </cell>
          <cell r="BB1462" t="str">
            <v/>
          </cell>
          <cell r="BC1462" t="str">
            <v/>
          </cell>
          <cell r="BD1462" t="str">
            <v>FCA</v>
          </cell>
          <cell r="BE1462" t="str">
            <v>ARVADA</v>
          </cell>
          <cell r="BF1462" t="str">
            <v>USA</v>
          </cell>
          <cell r="BH1462" t="str">
            <v>DI</v>
          </cell>
          <cell r="BI1462" t="str">
            <v>USA</v>
          </cell>
          <cell r="BJ1462">
            <v>41278</v>
          </cell>
          <cell r="BK1462">
            <v>41285</v>
          </cell>
          <cell r="BL1462">
            <v>41292</v>
          </cell>
          <cell r="BM1462">
            <v>41299</v>
          </cell>
          <cell r="BN1462">
            <v>41439</v>
          </cell>
          <cell r="BO1462">
            <v>41446</v>
          </cell>
          <cell r="BP1462" t="str">
            <v>CANCELLED</v>
          </cell>
          <cell r="BQ1462" t="str">
            <v>CANCELLED</v>
          </cell>
          <cell r="BR1462" t="str">
            <v>CANCELLED</v>
          </cell>
          <cell r="BS1462" t="str">
            <v>CANCELLED</v>
          </cell>
          <cell r="BT1462" t="str">
            <v>CANCELLED</v>
          </cell>
          <cell r="BU1462" t="str">
            <v>CANCELLED</v>
          </cell>
          <cell r="BV1462" t="str">
            <v>CANCELLED</v>
          </cell>
          <cell r="BW1462" t="str">
            <v>CANCELLED</v>
          </cell>
          <cell r="BX1462" t="str">
            <v>CANCELLED</v>
          </cell>
          <cell r="BY1462" t="str">
            <v>CANCELLED</v>
          </cell>
          <cell r="BZ1462" t="str">
            <v>CANCELLED</v>
          </cell>
          <cell r="CA1462" t="str">
            <v>CANCELLED</v>
          </cell>
          <cell r="CB1462" t="str">
            <v>CANCELLED</v>
          </cell>
          <cell r="CC1462" t="str">
            <v>CANCELLED</v>
          </cell>
          <cell r="CD1462" t="str">
            <v>CANCELLED</v>
          </cell>
        </row>
        <row r="1463">
          <cell r="B1463" t="str">
            <v>A2226174-01-02</v>
          </cell>
          <cell r="C1463" t="str">
            <v>NPE/Cenovous</v>
          </cell>
          <cell r="D1463" t="str">
            <v>Wareham</v>
          </cell>
          <cell r="E1463">
            <v>0</v>
          </cell>
          <cell r="F1463" t="str">
            <v>Collins</v>
          </cell>
          <cell r="H1463" t="str">
            <v>Heidi</v>
          </cell>
          <cell r="I1463" t="str">
            <v>PUR533034</v>
          </cell>
          <cell r="J1463" t="str">
            <v>P-0448A/B</v>
          </cell>
          <cell r="L1463" t="str">
            <v>DeRoo</v>
          </cell>
          <cell r="M1463">
            <v>2</v>
          </cell>
          <cell r="N1463" t="str">
            <v>LMV806</v>
          </cell>
          <cell r="O1463">
            <v>96643.04</v>
          </cell>
          <cell r="Q1463" t="str">
            <v>STD</v>
          </cell>
          <cell r="R1463" t="str">
            <v>PB</v>
          </cell>
          <cell r="S1463" t="str">
            <v>N</v>
          </cell>
          <cell r="T1463" t="str">
            <v>N</v>
          </cell>
          <cell r="U1463">
            <v>41225</v>
          </cell>
          <cell r="V1463">
            <v>41262</v>
          </cell>
          <cell r="W1463">
            <v>41456</v>
          </cell>
          <cell r="X1463">
            <v>41456</v>
          </cell>
          <cell r="Y1463">
            <v>41262</v>
          </cell>
          <cell r="Z1463">
            <v>41269</v>
          </cell>
          <cell r="AA1463">
            <v>41276</v>
          </cell>
          <cell r="AB1463">
            <v>41269</v>
          </cell>
          <cell r="AC1463">
            <v>41344</v>
          </cell>
          <cell r="AD1463">
            <v>41297</v>
          </cell>
          <cell r="AE1463">
            <v>41399</v>
          </cell>
          <cell r="AF1463">
            <v>41402</v>
          </cell>
          <cell r="AH1463">
            <v>41426</v>
          </cell>
          <cell r="AI1463" t="str">
            <v>-</v>
          </cell>
          <cell r="AJ1463">
            <v>101</v>
          </cell>
          <cell r="AK1463">
            <v>27.714285714285715</v>
          </cell>
          <cell r="AL1463">
            <v>41262</v>
          </cell>
          <cell r="AP1463">
            <v>41627</v>
          </cell>
          <cell r="AQ1463" t="str">
            <v>X</v>
          </cell>
          <cell r="AZ1463" t="str">
            <v/>
          </cell>
          <cell r="BA1463" t="str">
            <v/>
          </cell>
          <cell r="BB1463" t="str">
            <v/>
          </cell>
          <cell r="BC1463" t="str">
            <v>Late</v>
          </cell>
          <cell r="BD1463" t="str">
            <v>FCA</v>
          </cell>
          <cell r="BE1463" t="str">
            <v>Arvada</v>
          </cell>
          <cell r="BF1463" t="str">
            <v>CANADA</v>
          </cell>
          <cell r="BG1463" t="str">
            <v>EAR99</v>
          </cell>
          <cell r="BH1463" t="str">
            <v>DK</v>
          </cell>
          <cell r="BJ1463">
            <v>41269</v>
          </cell>
          <cell r="BK1463">
            <v>41276</v>
          </cell>
          <cell r="BL1463">
            <v>41278</v>
          </cell>
          <cell r="BM1463">
            <v>41290</v>
          </cell>
          <cell r="BN1463">
            <v>41470</v>
          </cell>
          <cell r="BO1463">
            <v>41477</v>
          </cell>
          <cell r="BP1463" t="str">
            <v>CANCELLED</v>
          </cell>
          <cell r="BQ1463" t="str">
            <v>CANCELLED</v>
          </cell>
          <cell r="BR1463" t="str">
            <v>CANCELLED</v>
          </cell>
          <cell r="BS1463" t="str">
            <v>CANCELLED</v>
          </cell>
          <cell r="BT1463" t="str">
            <v>CANCELLED</v>
          </cell>
          <cell r="BU1463" t="str">
            <v>CANCELLED</v>
          </cell>
          <cell r="BV1463" t="str">
            <v>CANCELLED</v>
          </cell>
          <cell r="BZ1463" t="str">
            <v>CANCELLED</v>
          </cell>
          <cell r="CA1463" t="str">
            <v>CANCELLED</v>
          </cell>
          <cell r="CB1463" t="str">
            <v>CANCELLED</v>
          </cell>
          <cell r="CC1463" t="str">
            <v>CANCELLED</v>
          </cell>
          <cell r="CD1463" t="str">
            <v>CANCELLED</v>
          </cell>
        </row>
        <row r="1464">
          <cell r="B1464" t="str">
            <v>A2266188-03-04</v>
          </cell>
          <cell r="C1464" t="str">
            <v>DCP Midstream</v>
          </cell>
          <cell r="D1464" t="str">
            <v>Boening</v>
          </cell>
          <cell r="E1464">
            <v>0</v>
          </cell>
          <cell r="F1464" t="str">
            <v>Miller</v>
          </cell>
          <cell r="G1464" t="str">
            <v>-</v>
          </cell>
          <cell r="H1464" t="str">
            <v>Kursten</v>
          </cell>
          <cell r="I1464" t="str">
            <v>FSP01-0000143629</v>
          </cell>
          <cell r="K1464" t="str">
            <v>118527-1</v>
          </cell>
          <cell r="M1464">
            <v>2</v>
          </cell>
          <cell r="N1464" t="str">
            <v>LMV311</v>
          </cell>
          <cell r="O1464">
            <v>85734</v>
          </cell>
          <cell r="P1464" t="str">
            <v>-</v>
          </cell>
          <cell r="Q1464" t="str">
            <v>FLT</v>
          </cell>
          <cell r="R1464" t="str">
            <v>PB</v>
          </cell>
          <cell r="S1464" t="str">
            <v>N</v>
          </cell>
          <cell r="T1464" t="str">
            <v>N</v>
          </cell>
          <cell r="U1464">
            <v>41372</v>
          </cell>
          <cell r="V1464">
            <v>41372</v>
          </cell>
          <cell r="W1464">
            <v>41495</v>
          </cell>
          <cell r="X1464">
            <v>41495</v>
          </cell>
          <cell r="Y1464">
            <v>41372</v>
          </cell>
          <cell r="Z1464">
            <v>41379</v>
          </cell>
          <cell r="AA1464">
            <v>41379</v>
          </cell>
          <cell r="AB1464">
            <v>41379</v>
          </cell>
          <cell r="AC1464">
            <v>41383</v>
          </cell>
          <cell r="AD1464" t="str">
            <v>-</v>
          </cell>
          <cell r="AE1464">
            <v>41440</v>
          </cell>
          <cell r="AF1464">
            <v>41443</v>
          </cell>
          <cell r="AH1464">
            <v>41465</v>
          </cell>
          <cell r="AI1464" t="str">
            <v>-</v>
          </cell>
          <cell r="AJ1464">
            <v>52</v>
          </cell>
          <cell r="AK1464">
            <v>17.571428571428573</v>
          </cell>
          <cell r="AL1464">
            <v>41372</v>
          </cell>
          <cell r="AP1464">
            <v>41372</v>
          </cell>
          <cell r="AR1464" t="str">
            <v>-</v>
          </cell>
          <cell r="AS1464" t="str">
            <v>-</v>
          </cell>
          <cell r="AT1464" t="str">
            <v>-</v>
          </cell>
          <cell r="AV1464">
            <v>41382</v>
          </cell>
          <cell r="AX1464">
            <v>41386</v>
          </cell>
          <cell r="AZ1464" t="str">
            <v/>
          </cell>
          <cell r="BA1464">
            <v>9</v>
          </cell>
          <cell r="BB1464" t="str">
            <v>On-Time/Early</v>
          </cell>
          <cell r="BC1464" t="str">
            <v/>
          </cell>
          <cell r="BD1464" t="str">
            <v>FCA</v>
          </cell>
          <cell r="BE1464" t="str">
            <v>Arvada</v>
          </cell>
          <cell r="BF1464" t="str">
            <v>USA</v>
          </cell>
          <cell r="BH1464" t="str">
            <v>DI</v>
          </cell>
          <cell r="BJ1464">
            <v>41379</v>
          </cell>
          <cell r="BK1464">
            <v>41386</v>
          </cell>
          <cell r="BL1464">
            <v>41388</v>
          </cell>
          <cell r="BM1464">
            <v>41400</v>
          </cell>
          <cell r="BN1464">
            <v>41509</v>
          </cell>
          <cell r="BO1464">
            <v>41516</v>
          </cell>
          <cell r="BP1464" t="str">
            <v>CANCELLED</v>
          </cell>
          <cell r="BQ1464" t="str">
            <v>CANCELLED</v>
          </cell>
          <cell r="BR1464" t="str">
            <v>CANCELLED</v>
          </cell>
          <cell r="BS1464" t="str">
            <v>CANCELLED</v>
          </cell>
          <cell r="BT1464" t="str">
            <v>CANCELLED</v>
          </cell>
          <cell r="BU1464" t="str">
            <v>CANCELLED</v>
          </cell>
          <cell r="BV1464" t="str">
            <v>CANCELLED</v>
          </cell>
          <cell r="BW1464" t="str">
            <v>CANCELLED</v>
          </cell>
          <cell r="BX1464" t="str">
            <v>CANCELLED</v>
          </cell>
          <cell r="BY1464" t="str">
            <v>CANCELLED</v>
          </cell>
          <cell r="BZ1464" t="str">
            <v>CANCELLED</v>
          </cell>
          <cell r="CA1464" t="str">
            <v>CANCELLED</v>
          </cell>
          <cell r="CB1464" t="str">
            <v>CANCELLED</v>
          </cell>
          <cell r="CC1464" t="str">
            <v>CANCELLED</v>
          </cell>
          <cell r="CD1464" t="str">
            <v>CANCELLED</v>
          </cell>
        </row>
        <row r="1465">
          <cell r="B1465" t="str">
            <v>A2266188-01-02</v>
          </cell>
          <cell r="C1465" t="str">
            <v>DCP Midstream</v>
          </cell>
          <cell r="D1465" t="str">
            <v>Boening</v>
          </cell>
          <cell r="E1465">
            <v>0</v>
          </cell>
          <cell r="F1465" t="str">
            <v>Miller</v>
          </cell>
          <cell r="G1465" t="str">
            <v>-</v>
          </cell>
          <cell r="H1465" t="str">
            <v>Kursten</v>
          </cell>
          <cell r="I1465" t="str">
            <v>FSP01-0000143629</v>
          </cell>
          <cell r="K1465" t="str">
            <v>118527-1</v>
          </cell>
          <cell r="M1465">
            <v>2</v>
          </cell>
          <cell r="N1465" t="str">
            <v>LMV311</v>
          </cell>
          <cell r="O1465">
            <v>96068</v>
          </cell>
          <cell r="P1465" t="str">
            <v>-</v>
          </cell>
          <cell r="Q1465" t="str">
            <v>FLT</v>
          </cell>
          <cell r="R1465" t="str">
            <v>PB</v>
          </cell>
          <cell r="S1465" t="str">
            <v>N</v>
          </cell>
          <cell r="T1465" t="str">
            <v>N</v>
          </cell>
          <cell r="U1465">
            <v>41372</v>
          </cell>
          <cell r="V1465">
            <v>41372</v>
          </cell>
          <cell r="W1465">
            <v>41495</v>
          </cell>
          <cell r="X1465">
            <v>41495</v>
          </cell>
          <cell r="Y1465">
            <v>41372</v>
          </cell>
          <cell r="Z1465">
            <v>41379</v>
          </cell>
          <cell r="AA1465">
            <v>41379</v>
          </cell>
          <cell r="AB1465">
            <v>41379</v>
          </cell>
          <cell r="AC1465">
            <v>41383</v>
          </cell>
          <cell r="AD1465" t="str">
            <v>-</v>
          </cell>
          <cell r="AE1465">
            <v>41440</v>
          </cell>
          <cell r="AF1465">
            <v>41443</v>
          </cell>
          <cell r="AH1465">
            <v>41465</v>
          </cell>
          <cell r="AI1465" t="str">
            <v>-</v>
          </cell>
          <cell r="AJ1465">
            <v>52</v>
          </cell>
          <cell r="AK1465">
            <v>17.571428571428573</v>
          </cell>
          <cell r="AL1465">
            <v>41372</v>
          </cell>
          <cell r="AP1465">
            <v>41372</v>
          </cell>
          <cell r="AR1465" t="str">
            <v>-</v>
          </cell>
          <cell r="AS1465" t="str">
            <v>-</v>
          </cell>
          <cell r="AT1465" t="str">
            <v>-</v>
          </cell>
          <cell r="AV1465">
            <v>41382</v>
          </cell>
          <cell r="AX1465">
            <v>41387</v>
          </cell>
          <cell r="AZ1465" t="str">
            <v/>
          </cell>
          <cell r="BA1465">
            <v>9</v>
          </cell>
          <cell r="BB1465" t="str">
            <v>On-Time/Early</v>
          </cell>
          <cell r="BC1465" t="str">
            <v/>
          </cell>
          <cell r="BD1465" t="str">
            <v>FCA</v>
          </cell>
          <cell r="BE1465" t="str">
            <v>Arvada</v>
          </cell>
          <cell r="BF1465" t="str">
            <v>USA</v>
          </cell>
          <cell r="BH1465" t="str">
            <v>DI</v>
          </cell>
          <cell r="BJ1465">
            <v>41379</v>
          </cell>
          <cell r="BK1465">
            <v>41386</v>
          </cell>
          <cell r="BL1465">
            <v>41388</v>
          </cell>
          <cell r="BM1465">
            <v>41400</v>
          </cell>
          <cell r="BN1465">
            <v>41509</v>
          </cell>
          <cell r="BO1465">
            <v>41516</v>
          </cell>
          <cell r="BP1465" t="str">
            <v>CANCELLED</v>
          </cell>
          <cell r="BQ1465" t="str">
            <v>CANCELLED</v>
          </cell>
          <cell r="BR1465" t="str">
            <v>CANCELLED</v>
          </cell>
          <cell r="BS1465" t="str">
            <v>CANCELLED</v>
          </cell>
          <cell r="BT1465" t="str">
            <v>CANCELLED</v>
          </cell>
          <cell r="BU1465" t="str">
            <v>CANCELLED</v>
          </cell>
          <cell r="BV1465" t="str">
            <v>CANCELLED</v>
          </cell>
          <cell r="BW1465" t="str">
            <v>CANCELLED</v>
          </cell>
          <cell r="BX1465" t="str">
            <v>CANCELLED</v>
          </cell>
          <cell r="BY1465" t="str">
            <v>CANCELLED</v>
          </cell>
          <cell r="BZ1465" t="str">
            <v>CANCELLED</v>
          </cell>
          <cell r="CA1465" t="str">
            <v>CANCELLED</v>
          </cell>
          <cell r="CB1465" t="str">
            <v>CANCELLED</v>
          </cell>
          <cell r="CC1465" t="str">
            <v>CANCELLED</v>
          </cell>
          <cell r="CD1465" t="str">
            <v>CANCELLED</v>
          </cell>
        </row>
        <row r="1466">
          <cell r="B1466" t="str">
            <v>C2108366-01</v>
          </cell>
          <cell r="C1466" t="str">
            <v>SAJ/ SK Global</v>
          </cell>
          <cell r="D1466" t="str">
            <v>Strunc</v>
          </cell>
          <cell r="E1466">
            <v>0</v>
          </cell>
          <cell r="F1466" t="str">
            <v>-</v>
          </cell>
          <cell r="H1466" t="str">
            <v>Suzy</v>
          </cell>
          <cell r="I1466" t="str">
            <v>122-005 R1</v>
          </cell>
          <cell r="J1466" t="str">
            <v>NX-C1101        NX-C1102</v>
          </cell>
          <cell r="M1466">
            <v>2</v>
          </cell>
          <cell r="N1466" t="str">
            <v>BMC343EF</v>
          </cell>
          <cell r="O1466">
            <v>1112269</v>
          </cell>
          <cell r="Q1466" t="str">
            <v>CPX</v>
          </cell>
          <cell r="R1466" t="str">
            <v>Pinn/API</v>
          </cell>
          <cell r="S1466" t="str">
            <v>Y</v>
          </cell>
          <cell r="T1466" t="str">
            <v>N</v>
          </cell>
          <cell r="V1466">
            <v>40967</v>
          </cell>
          <cell r="W1466">
            <v>41639</v>
          </cell>
          <cell r="X1466">
            <v>41639</v>
          </cell>
          <cell r="Y1466">
            <v>0</v>
          </cell>
          <cell r="Z1466">
            <v>40974</v>
          </cell>
          <cell r="AA1466">
            <v>0</v>
          </cell>
          <cell r="AB1466">
            <v>40981</v>
          </cell>
          <cell r="AC1466">
            <v>41359</v>
          </cell>
          <cell r="AD1466">
            <v>0</v>
          </cell>
          <cell r="AE1466">
            <v>41429</v>
          </cell>
          <cell r="AF1466">
            <v>41443</v>
          </cell>
          <cell r="AH1466">
            <v>41609</v>
          </cell>
          <cell r="AI1466">
            <v>41485</v>
          </cell>
          <cell r="AJ1466">
            <v>341</v>
          </cell>
          <cell r="AK1466">
            <v>96</v>
          </cell>
          <cell r="AZ1466" t="str">
            <v/>
          </cell>
          <cell r="BA1466" t="str">
            <v/>
          </cell>
          <cell r="BB1466" t="str">
            <v/>
          </cell>
          <cell r="BC1466" t="str">
            <v/>
          </cell>
          <cell r="BD1466" t="str">
            <v>EXW</v>
          </cell>
          <cell r="BE1466" t="str">
            <v>ARVADA</v>
          </cell>
          <cell r="BF1466" t="str">
            <v>KOREA</v>
          </cell>
          <cell r="BH1466" t="str">
            <v>SI</v>
          </cell>
          <cell r="BJ1466">
            <v>40974</v>
          </cell>
          <cell r="BK1466">
            <v>40981</v>
          </cell>
          <cell r="BL1466">
            <v>41009</v>
          </cell>
          <cell r="BM1466">
            <v>40995</v>
          </cell>
          <cell r="BN1466">
            <v>41681</v>
          </cell>
          <cell r="BO1466">
            <v>41688</v>
          </cell>
          <cell r="BP1466" t="str">
            <v>CANCELLED</v>
          </cell>
          <cell r="BQ1466" t="str">
            <v>CANCELLED</v>
          </cell>
          <cell r="BR1466" t="str">
            <v>CANCELLED</v>
          </cell>
          <cell r="BS1466" t="str">
            <v>CANCELLED</v>
          </cell>
          <cell r="BT1466" t="str">
            <v>CANCELLED</v>
          </cell>
          <cell r="BU1466" t="str">
            <v>CANCELLED</v>
          </cell>
          <cell r="BV1466" t="str">
            <v>CANCELLED</v>
          </cell>
          <cell r="BZ1466" t="str">
            <v>CANCELLED</v>
          </cell>
          <cell r="CA1466" t="str">
            <v>CANCELLED</v>
          </cell>
          <cell r="CB1466" t="str">
            <v>CANCELLED</v>
          </cell>
          <cell r="CC1466" t="str">
            <v>CANCELLED</v>
          </cell>
          <cell r="CD1466" t="str">
            <v>CANCELLED</v>
          </cell>
        </row>
        <row r="1467">
          <cell r="B1467" t="str">
            <v>C2108366-02</v>
          </cell>
          <cell r="C1467" t="str">
            <v>SAJ/ SK Global</v>
          </cell>
          <cell r="D1467" t="str">
            <v>Strunc</v>
          </cell>
          <cell r="E1467">
            <v>0</v>
          </cell>
          <cell r="F1467" t="str">
            <v>-</v>
          </cell>
          <cell r="H1467" t="str">
            <v>Suzy</v>
          </cell>
          <cell r="I1467" t="str">
            <v>122-005 R1</v>
          </cell>
          <cell r="J1467" t="str">
            <v>NX-C1101        NX-C1102</v>
          </cell>
          <cell r="M1467">
            <v>2</v>
          </cell>
          <cell r="N1467" t="str">
            <v>BMC341P</v>
          </cell>
          <cell r="O1467">
            <v>1058728</v>
          </cell>
          <cell r="Q1467" t="str">
            <v>CPX</v>
          </cell>
          <cell r="R1467" t="str">
            <v>Pinn/API</v>
          </cell>
          <cell r="S1467" t="str">
            <v>Y</v>
          </cell>
          <cell r="T1467" t="str">
            <v>N</v>
          </cell>
          <cell r="V1467">
            <v>40967</v>
          </cell>
          <cell r="W1467">
            <v>41639</v>
          </cell>
          <cell r="X1467">
            <v>41639</v>
          </cell>
          <cell r="Y1467">
            <v>0</v>
          </cell>
          <cell r="Z1467">
            <v>40974</v>
          </cell>
          <cell r="AA1467">
            <v>0</v>
          </cell>
          <cell r="AB1467">
            <v>40981</v>
          </cell>
          <cell r="AC1467">
            <v>41359</v>
          </cell>
          <cell r="AD1467">
            <v>0</v>
          </cell>
          <cell r="AE1467">
            <v>41429</v>
          </cell>
          <cell r="AF1467">
            <v>41443</v>
          </cell>
          <cell r="AH1467">
            <v>41609</v>
          </cell>
          <cell r="AI1467">
            <v>41485</v>
          </cell>
          <cell r="AJ1467">
            <v>341</v>
          </cell>
          <cell r="AK1467">
            <v>96</v>
          </cell>
          <cell r="AZ1467" t="str">
            <v/>
          </cell>
          <cell r="BA1467" t="str">
            <v/>
          </cell>
          <cell r="BB1467" t="str">
            <v/>
          </cell>
          <cell r="BC1467" t="str">
            <v/>
          </cell>
          <cell r="BD1467" t="str">
            <v>EXW</v>
          </cell>
          <cell r="BE1467" t="str">
            <v>ARVADA</v>
          </cell>
          <cell r="BF1467" t="str">
            <v>KOREA</v>
          </cell>
          <cell r="BH1467" t="str">
            <v>SI</v>
          </cell>
          <cell r="BJ1467">
            <v>40974</v>
          </cell>
          <cell r="BK1467">
            <v>40981</v>
          </cell>
          <cell r="BL1467">
            <v>41009</v>
          </cell>
          <cell r="BM1467">
            <v>40995</v>
          </cell>
          <cell r="BN1467">
            <v>41681</v>
          </cell>
          <cell r="BO1467">
            <v>41688</v>
          </cell>
          <cell r="BP1467" t="str">
            <v>CANCELLED</v>
          </cell>
          <cell r="BQ1467" t="str">
            <v>CANCELLED</v>
          </cell>
          <cell r="BR1467" t="str">
            <v>CANCELLED</v>
          </cell>
          <cell r="BS1467" t="str">
            <v>CANCELLED</v>
          </cell>
          <cell r="BT1467" t="str">
            <v>CANCELLED</v>
          </cell>
          <cell r="BU1467" t="str">
            <v>CANCELLED</v>
          </cell>
          <cell r="BV1467" t="str">
            <v>CANCELLED</v>
          </cell>
          <cell r="BZ1467" t="str">
            <v>CANCELLED</v>
          </cell>
          <cell r="CA1467" t="str">
            <v>CANCELLED</v>
          </cell>
          <cell r="CB1467" t="str">
            <v>CANCELLED</v>
          </cell>
          <cell r="CC1467" t="str">
            <v>CANCELLED</v>
          </cell>
          <cell r="CD1467" t="str">
            <v>CANCELLED</v>
          </cell>
        </row>
        <row r="1468">
          <cell r="B1468" t="str">
            <v>C2267910-01 KIT</v>
          </cell>
          <cell r="C1468" t="str">
            <v>Jacobs/Shell-Geismar KIT</v>
          </cell>
          <cell r="D1468" t="str">
            <v>Weed</v>
          </cell>
          <cell r="E1468">
            <v>0</v>
          </cell>
          <cell r="F1468" t="str">
            <v>Rossmiller</v>
          </cell>
          <cell r="G1468" t="str">
            <v>Kanous</v>
          </cell>
          <cell r="H1468" t="str">
            <v>Michelle</v>
          </cell>
          <cell r="I1468" t="str">
            <v>HUPL4162-HH078179</v>
          </cell>
          <cell r="J1468" t="str">
            <v>GCC-0K-0301</v>
          </cell>
          <cell r="L1468" t="str">
            <v>Fox</v>
          </cell>
          <cell r="M1468">
            <v>0</v>
          </cell>
          <cell r="N1468" t="str">
            <v>BMC341P</v>
          </cell>
          <cell r="O1468">
            <v>0</v>
          </cell>
          <cell r="P1468" t="str">
            <v>PP</v>
          </cell>
          <cell r="Q1468" t="str">
            <v>CPX</v>
          </cell>
          <cell r="R1468" t="str">
            <v>CF</v>
          </cell>
          <cell r="S1468" t="str">
            <v>Y</v>
          </cell>
          <cell r="T1468" t="str">
            <v>N</v>
          </cell>
          <cell r="U1468">
            <v>41372</v>
          </cell>
          <cell r="V1468">
            <v>41375</v>
          </cell>
          <cell r="W1468">
            <v>41712</v>
          </cell>
          <cell r="X1468">
            <v>41712</v>
          </cell>
          <cell r="Y1468">
            <v>41372</v>
          </cell>
          <cell r="Z1468">
            <v>41379</v>
          </cell>
          <cell r="AA1468" t="str">
            <v>-</v>
          </cell>
          <cell r="AB1468">
            <v>41389</v>
          </cell>
          <cell r="AC1468">
            <v>41379</v>
          </cell>
          <cell r="AD1468">
            <v>41419</v>
          </cell>
          <cell r="AE1468" t="str">
            <v>-</v>
          </cell>
          <cell r="AF1468">
            <v>41465</v>
          </cell>
          <cell r="AH1468">
            <v>41682</v>
          </cell>
          <cell r="AI1468">
            <v>41449</v>
          </cell>
          <cell r="AJ1468">
            <v>65</v>
          </cell>
          <cell r="AK1468">
            <v>48.142857142857146</v>
          </cell>
          <cell r="AL1468">
            <v>41372</v>
          </cell>
          <cell r="AP1468">
            <v>0</v>
          </cell>
          <cell r="AQ1468">
            <v>0</v>
          </cell>
          <cell r="AR1468">
            <v>41512</v>
          </cell>
          <cell r="AT1468" t="str">
            <v>Peters</v>
          </cell>
          <cell r="AU1468" t="str">
            <v>Rossmiller</v>
          </cell>
          <cell r="AV1468">
            <v>41530</v>
          </cell>
          <cell r="AW1468">
            <v>41537</v>
          </cell>
          <cell r="AX1468" t="str">
            <v>-</v>
          </cell>
          <cell r="AZ1468" t="str">
            <v/>
          </cell>
          <cell r="BA1468">
            <v>112</v>
          </cell>
          <cell r="BB1468" t="str">
            <v>Late</v>
          </cell>
          <cell r="BC1468" t="str">
            <v/>
          </cell>
          <cell r="BD1468" t="str">
            <v>FCA</v>
          </cell>
          <cell r="BE1468" t="str">
            <v>Arvada</v>
          </cell>
          <cell r="BF1468" t="str">
            <v>USA</v>
          </cell>
          <cell r="BH1468" t="str">
            <v>DI</v>
          </cell>
          <cell r="BJ1468">
            <v>41382</v>
          </cell>
          <cell r="BK1468">
            <v>41389</v>
          </cell>
          <cell r="BL1468">
            <v>41405</v>
          </cell>
          <cell r="BM1468">
            <v>41403</v>
          </cell>
          <cell r="BN1468">
            <v>41740</v>
          </cell>
          <cell r="BO1468">
            <v>41747</v>
          </cell>
          <cell r="BP1468">
            <v>41389</v>
          </cell>
          <cell r="BQ1468">
            <v>41450</v>
          </cell>
          <cell r="BR1468" t="str">
            <v>-</v>
          </cell>
          <cell r="BS1468" t="str">
            <v>-</v>
          </cell>
          <cell r="BT1468">
            <v>0</v>
          </cell>
          <cell r="BU1468">
            <v>56</v>
          </cell>
          <cell r="BV1468">
            <v>49</v>
          </cell>
          <cell r="BZ1468" t="str">
            <v>-</v>
          </cell>
          <cell r="CA1468" t="str">
            <v>-</v>
          </cell>
          <cell r="CC1468">
            <v>0.95</v>
          </cell>
          <cell r="CD1468" t="str">
            <v>n/a</v>
          </cell>
        </row>
        <row r="1469">
          <cell r="B1469" t="str">
            <v>C2267639-01 KIT</v>
          </cell>
          <cell r="C1469" t="str">
            <v>Jacobs/Shell-Sarnia KIT</v>
          </cell>
          <cell r="D1469" t="str">
            <v>Weed</v>
          </cell>
          <cell r="E1469">
            <v>0</v>
          </cell>
          <cell r="F1469" t="str">
            <v>Rossmiller</v>
          </cell>
          <cell r="G1469" t="str">
            <v>Kanous</v>
          </cell>
          <cell r="H1469" t="str">
            <v>Michelle</v>
          </cell>
          <cell r="I1469" t="str">
            <v>HUPL4162-HH078178</v>
          </cell>
          <cell r="J1469" t="str">
            <v>MMUOK-0301</v>
          </cell>
          <cell r="K1469">
            <v>0</v>
          </cell>
          <cell r="L1469" t="str">
            <v>Fox</v>
          </cell>
          <cell r="M1469">
            <v>0</v>
          </cell>
          <cell r="N1469" t="str">
            <v>BMC341P</v>
          </cell>
          <cell r="O1469">
            <v>0</v>
          </cell>
          <cell r="P1469" t="str">
            <v>PP</v>
          </cell>
          <cell r="Q1469" t="str">
            <v>CPX</v>
          </cell>
          <cell r="R1469" t="str">
            <v>CF</v>
          </cell>
          <cell r="S1469" t="str">
            <v>Y</v>
          </cell>
          <cell r="T1469" t="str">
            <v>N</v>
          </cell>
          <cell r="U1469">
            <v>41372</v>
          </cell>
          <cell r="V1469">
            <v>41374</v>
          </cell>
          <cell r="W1469">
            <v>41712</v>
          </cell>
          <cell r="X1469">
            <v>41712</v>
          </cell>
          <cell r="Y1469">
            <v>41372</v>
          </cell>
          <cell r="Z1469">
            <v>41379</v>
          </cell>
          <cell r="AA1469" t="str">
            <v>-</v>
          </cell>
          <cell r="AB1469">
            <v>41388</v>
          </cell>
          <cell r="AC1469">
            <v>41379</v>
          </cell>
          <cell r="AD1469">
            <v>41419</v>
          </cell>
          <cell r="AE1469" t="str">
            <v>-</v>
          </cell>
          <cell r="AF1469">
            <v>41465</v>
          </cell>
          <cell r="AH1469">
            <v>41682</v>
          </cell>
          <cell r="AI1469">
            <v>41449</v>
          </cell>
          <cell r="AJ1469">
            <v>66</v>
          </cell>
          <cell r="AK1469">
            <v>48.285714285714285</v>
          </cell>
          <cell r="AL1469">
            <v>41372</v>
          </cell>
          <cell r="AP1469">
            <v>0</v>
          </cell>
          <cell r="AQ1469">
            <v>0</v>
          </cell>
          <cell r="AR1469">
            <v>41512</v>
          </cell>
          <cell r="AT1469" t="str">
            <v>Peters</v>
          </cell>
          <cell r="AU1469" t="str">
            <v>Rossmiller</v>
          </cell>
          <cell r="AV1469">
            <v>41530</v>
          </cell>
          <cell r="AW1469">
            <v>41537</v>
          </cell>
          <cell r="AX1469" t="str">
            <v>-</v>
          </cell>
          <cell r="AZ1469" t="str">
            <v/>
          </cell>
          <cell r="BA1469">
            <v>113</v>
          </cell>
          <cell r="BB1469" t="str">
            <v>Late</v>
          </cell>
          <cell r="BC1469" t="str">
            <v/>
          </cell>
          <cell r="BD1469" t="str">
            <v>FCA</v>
          </cell>
          <cell r="BE1469" t="str">
            <v>Arvada</v>
          </cell>
          <cell r="BF1469" t="str">
            <v>Canada</v>
          </cell>
          <cell r="BH1469" t="str">
            <v>DI</v>
          </cell>
          <cell r="BJ1469">
            <v>41381</v>
          </cell>
          <cell r="BK1469">
            <v>41388</v>
          </cell>
          <cell r="BL1469">
            <v>41404</v>
          </cell>
          <cell r="BM1469">
            <v>41402</v>
          </cell>
          <cell r="BN1469">
            <v>41740</v>
          </cell>
          <cell r="BO1469">
            <v>41747</v>
          </cell>
          <cell r="BP1469">
            <v>41389</v>
          </cell>
          <cell r="BQ1469">
            <v>41450</v>
          </cell>
          <cell r="BR1469">
            <v>41460</v>
          </cell>
          <cell r="BS1469">
            <v>41422</v>
          </cell>
          <cell r="BT1469">
            <v>0</v>
          </cell>
          <cell r="BU1469">
            <v>56</v>
          </cell>
          <cell r="BV1469">
            <v>49</v>
          </cell>
          <cell r="BZ1469" t="str">
            <v>-</v>
          </cell>
          <cell r="CA1469" t="str">
            <v>-</v>
          </cell>
          <cell r="CC1469">
            <v>0.95</v>
          </cell>
          <cell r="CD1469" t="str">
            <v>n/a</v>
          </cell>
        </row>
        <row r="1470">
          <cell r="B1470" t="str">
            <v>C2239074-01</v>
          </cell>
          <cell r="C1470" t="str">
            <v>Exterran</v>
          </cell>
          <cell r="D1470" t="str">
            <v>Faber</v>
          </cell>
          <cell r="E1470">
            <v>0</v>
          </cell>
          <cell r="F1470" t="str">
            <v>Miller</v>
          </cell>
          <cell r="G1470" t="str">
            <v>-</v>
          </cell>
          <cell r="H1470" t="str">
            <v>FLT</v>
          </cell>
          <cell r="I1470" t="str">
            <v>5458033</v>
          </cell>
          <cell r="J1470" t="str">
            <v>C-111</v>
          </cell>
          <cell r="M1470">
            <v>1</v>
          </cell>
          <cell r="N1470" t="str">
            <v>LMC311P</v>
          </cell>
          <cell r="O1470">
            <v>139848</v>
          </cell>
          <cell r="P1470" t="str">
            <v>PP</v>
          </cell>
          <cell r="Q1470" t="str">
            <v>FLT</v>
          </cell>
          <cell r="R1470" t="str">
            <v>CA</v>
          </cell>
          <cell r="S1470" t="str">
            <v>N</v>
          </cell>
          <cell r="T1470" t="str">
            <v>N</v>
          </cell>
          <cell r="U1470">
            <v>41303</v>
          </cell>
          <cell r="V1470">
            <v>41303</v>
          </cell>
          <cell r="W1470">
            <v>41541</v>
          </cell>
          <cell r="X1470">
            <v>41541</v>
          </cell>
          <cell r="Y1470">
            <v>41303</v>
          </cell>
          <cell r="Z1470">
            <v>41310</v>
          </cell>
          <cell r="AA1470">
            <v>41310</v>
          </cell>
          <cell r="AB1470">
            <v>41317</v>
          </cell>
          <cell r="AC1470">
            <v>41429</v>
          </cell>
          <cell r="AD1470">
            <v>41443</v>
          </cell>
          <cell r="AE1470">
            <v>41477</v>
          </cell>
          <cell r="AF1470">
            <v>41481</v>
          </cell>
          <cell r="AH1470">
            <v>41511</v>
          </cell>
          <cell r="AI1470" t="str">
            <v>-</v>
          </cell>
          <cell r="AJ1470">
            <v>129</v>
          </cell>
          <cell r="AK1470">
            <v>34</v>
          </cell>
          <cell r="AL1470">
            <v>41303</v>
          </cell>
          <cell r="AZ1470" t="str">
            <v/>
          </cell>
          <cell r="BA1470" t="str">
            <v/>
          </cell>
          <cell r="BB1470" t="str">
            <v/>
          </cell>
          <cell r="BC1470" t="str">
            <v/>
          </cell>
          <cell r="BD1470" t="str">
            <v>FCA</v>
          </cell>
          <cell r="BE1470" t="str">
            <v>Arvada</v>
          </cell>
          <cell r="BF1470" t="str">
            <v>USA</v>
          </cell>
          <cell r="BH1470" t="str">
            <v>DL</v>
          </cell>
          <cell r="BI1470" t="str">
            <v>UCC</v>
          </cell>
          <cell r="BJ1470">
            <v>41310</v>
          </cell>
          <cell r="BK1470">
            <v>41317</v>
          </cell>
          <cell r="BL1470">
            <v>41324</v>
          </cell>
          <cell r="BM1470">
            <v>41331</v>
          </cell>
          <cell r="BN1470">
            <v>41555</v>
          </cell>
          <cell r="BO1470">
            <v>41562</v>
          </cell>
          <cell r="BP1470" t="str">
            <v>CANCELLED</v>
          </cell>
          <cell r="BQ1470" t="str">
            <v>CANCELLED</v>
          </cell>
          <cell r="BR1470" t="str">
            <v>CANCELLED</v>
          </cell>
          <cell r="BS1470" t="str">
            <v>CANCELLED</v>
          </cell>
          <cell r="BT1470" t="str">
            <v>CANCELLED</v>
          </cell>
          <cell r="BU1470" t="str">
            <v>CANCELLED</v>
          </cell>
          <cell r="BV1470" t="str">
            <v>CANCELLED</v>
          </cell>
          <cell r="BW1470" t="str">
            <v>CANCELLED</v>
          </cell>
          <cell r="BX1470" t="str">
            <v>CANCELLED</v>
          </cell>
          <cell r="BY1470" t="str">
            <v>CANCELLED</v>
          </cell>
          <cell r="BZ1470" t="str">
            <v>CANCELLED</v>
          </cell>
          <cell r="CA1470" t="str">
            <v>CANCELLED</v>
          </cell>
          <cell r="CB1470" t="str">
            <v>CANCELLED</v>
          </cell>
          <cell r="CC1470" t="str">
            <v>CANCELLED</v>
          </cell>
          <cell r="CD1470" t="str">
            <v>CANCELLED</v>
          </cell>
        </row>
        <row r="1471">
          <cell r="B1471" t="str">
            <v>C2267910-01</v>
          </cell>
          <cell r="C1471" t="str">
            <v>Jacobs/Shell-Geismar UNIT</v>
          </cell>
          <cell r="D1471" t="str">
            <v>Weed</v>
          </cell>
          <cell r="E1471">
            <v>0</v>
          </cell>
          <cell r="F1471" t="str">
            <v>Rossmiller</v>
          </cell>
          <cell r="G1471" t="str">
            <v>Kanous</v>
          </cell>
          <cell r="H1471" t="str">
            <v>Michelle</v>
          </cell>
          <cell r="I1471" t="str">
            <v>HUPL4162-HH078179</v>
          </cell>
          <cell r="J1471" t="str">
            <v>GCC-0K-0301</v>
          </cell>
          <cell r="L1471" t="str">
            <v>Fox</v>
          </cell>
          <cell r="M1471">
            <v>1</v>
          </cell>
          <cell r="N1471" t="str">
            <v>BMC341P</v>
          </cell>
          <cell r="O1471">
            <v>702466</v>
          </cell>
          <cell r="P1471" t="str">
            <v>PP</v>
          </cell>
          <cell r="Q1471" t="str">
            <v>CPX</v>
          </cell>
          <cell r="R1471" t="str">
            <v>CF</v>
          </cell>
          <cell r="S1471" t="str">
            <v>Y</v>
          </cell>
          <cell r="T1471" t="str">
            <v>N</v>
          </cell>
          <cell r="U1471">
            <v>41372</v>
          </cell>
          <cell r="V1471">
            <v>41375</v>
          </cell>
          <cell r="W1471">
            <v>41712</v>
          </cell>
          <cell r="X1471">
            <v>41712</v>
          </cell>
          <cell r="Y1471">
            <v>41372</v>
          </cell>
          <cell r="Z1471">
            <v>41379</v>
          </cell>
          <cell r="AA1471" t="str">
            <v>-</v>
          </cell>
          <cell r="AB1471">
            <v>41389</v>
          </cell>
          <cell r="AC1471">
            <v>41379</v>
          </cell>
          <cell r="AD1471">
            <v>41419</v>
          </cell>
          <cell r="AE1471" t="str">
            <v>-</v>
          </cell>
          <cell r="AF1471">
            <v>41485</v>
          </cell>
          <cell r="AH1471">
            <v>41682</v>
          </cell>
          <cell r="AI1471">
            <v>41449</v>
          </cell>
          <cell r="AJ1471">
            <v>79</v>
          </cell>
          <cell r="AK1471">
            <v>48.142857142857146</v>
          </cell>
          <cell r="AL1471">
            <v>41372</v>
          </cell>
          <cell r="AP1471">
            <v>0</v>
          </cell>
          <cell r="AQ1471">
            <v>0</v>
          </cell>
          <cell r="AR1471">
            <v>41470</v>
          </cell>
          <cell r="AS1471">
            <v>41473</v>
          </cell>
          <cell r="AT1471" t="str">
            <v>Peters</v>
          </cell>
          <cell r="AU1471" t="str">
            <v>-</v>
          </cell>
          <cell r="AV1471">
            <v>41488</v>
          </cell>
          <cell r="AW1471" t="str">
            <v>-</v>
          </cell>
          <cell r="AX1471">
            <v>41498</v>
          </cell>
          <cell r="AZ1471" t="str">
            <v/>
          </cell>
          <cell r="BA1471">
            <v>82</v>
          </cell>
          <cell r="BB1471" t="str">
            <v>Late</v>
          </cell>
          <cell r="BC1471" t="str">
            <v/>
          </cell>
          <cell r="BD1471" t="str">
            <v>FCA</v>
          </cell>
          <cell r="BE1471" t="str">
            <v>Arvada</v>
          </cell>
          <cell r="BF1471" t="str">
            <v>USA</v>
          </cell>
          <cell r="BH1471" t="str">
            <v>DI</v>
          </cell>
          <cell r="BJ1471">
            <v>41382</v>
          </cell>
          <cell r="BK1471">
            <v>41389</v>
          </cell>
          <cell r="BL1471">
            <v>41405</v>
          </cell>
          <cell r="BM1471">
            <v>41403</v>
          </cell>
          <cell r="BN1471">
            <v>41740</v>
          </cell>
          <cell r="BO1471">
            <v>41747</v>
          </cell>
          <cell r="BP1471">
            <v>41389</v>
          </cell>
          <cell r="BQ1471">
            <v>41450</v>
          </cell>
          <cell r="BR1471" t="str">
            <v>X</v>
          </cell>
          <cell r="BS1471" t="str">
            <v>X</v>
          </cell>
          <cell r="BT1471">
            <v>0</v>
          </cell>
          <cell r="BU1471">
            <v>56</v>
          </cell>
          <cell r="BV1471">
            <v>49</v>
          </cell>
          <cell r="CA1471">
            <v>41533</v>
          </cell>
          <cell r="CC1471">
            <v>0.95</v>
          </cell>
          <cell r="CD1471" t="str">
            <v>FD books are 50% complete.  Pending docs from Jacobs</v>
          </cell>
        </row>
        <row r="1472">
          <cell r="B1472" t="str">
            <v>C2267639-01</v>
          </cell>
          <cell r="C1472" t="str">
            <v>Jacobs/Shell-Sarnia UNIT</v>
          </cell>
          <cell r="D1472" t="str">
            <v>Weed</v>
          </cell>
          <cell r="E1472">
            <v>0</v>
          </cell>
          <cell r="F1472" t="str">
            <v>Rossmiller</v>
          </cell>
          <cell r="G1472" t="str">
            <v>Kanous</v>
          </cell>
          <cell r="H1472" t="str">
            <v>Michelle</v>
          </cell>
          <cell r="I1472" t="str">
            <v>HUPL4162-HH078178</v>
          </cell>
          <cell r="J1472" t="str">
            <v>MMUOK-0301</v>
          </cell>
          <cell r="K1472">
            <v>0</v>
          </cell>
          <cell r="L1472" t="str">
            <v>Fox</v>
          </cell>
          <cell r="M1472">
            <v>1</v>
          </cell>
          <cell r="N1472" t="str">
            <v>BMC341P</v>
          </cell>
          <cell r="O1472">
            <v>748045</v>
          </cell>
          <cell r="P1472" t="str">
            <v>PP</v>
          </cell>
          <cell r="Q1472" t="str">
            <v>CPX</v>
          </cell>
          <cell r="R1472" t="str">
            <v>CF</v>
          </cell>
          <cell r="S1472" t="str">
            <v>Y</v>
          </cell>
          <cell r="T1472" t="str">
            <v>N</v>
          </cell>
          <cell r="U1472">
            <v>41372</v>
          </cell>
          <cell r="V1472">
            <v>41374</v>
          </cell>
          <cell r="W1472">
            <v>41712</v>
          </cell>
          <cell r="X1472">
            <v>41712</v>
          </cell>
          <cell r="Y1472">
            <v>41372</v>
          </cell>
          <cell r="Z1472">
            <v>41379</v>
          </cell>
          <cell r="AA1472" t="str">
            <v>-</v>
          </cell>
          <cell r="AB1472">
            <v>41388</v>
          </cell>
          <cell r="AC1472">
            <v>41379</v>
          </cell>
          <cell r="AD1472">
            <v>41419</v>
          </cell>
          <cell r="AE1472" t="str">
            <v>-</v>
          </cell>
          <cell r="AF1472">
            <v>41485</v>
          </cell>
          <cell r="AH1472">
            <v>41682</v>
          </cell>
          <cell r="AI1472">
            <v>41449</v>
          </cell>
          <cell r="AJ1472">
            <v>80</v>
          </cell>
          <cell r="AK1472">
            <v>48.285714285714285</v>
          </cell>
          <cell r="AL1472">
            <v>41372</v>
          </cell>
          <cell r="AP1472">
            <v>0</v>
          </cell>
          <cell r="AQ1472">
            <v>0</v>
          </cell>
          <cell r="AR1472">
            <v>41470</v>
          </cell>
          <cell r="AS1472">
            <v>41473</v>
          </cell>
          <cell r="AT1472" t="str">
            <v>Peters</v>
          </cell>
          <cell r="AU1472" t="str">
            <v>-</v>
          </cell>
          <cell r="AV1472">
            <v>41488</v>
          </cell>
          <cell r="AW1472" t="str">
            <v>-</v>
          </cell>
          <cell r="AX1472">
            <v>41498</v>
          </cell>
          <cell r="AZ1472" t="str">
            <v/>
          </cell>
          <cell r="BA1472">
            <v>83</v>
          </cell>
          <cell r="BB1472" t="str">
            <v>Late</v>
          </cell>
          <cell r="BC1472" t="str">
            <v/>
          </cell>
          <cell r="BD1472" t="str">
            <v>FCA</v>
          </cell>
          <cell r="BE1472" t="str">
            <v>Arvada</v>
          </cell>
          <cell r="BF1472" t="str">
            <v>Canada</v>
          </cell>
          <cell r="BH1472" t="str">
            <v>DI</v>
          </cell>
          <cell r="BJ1472">
            <v>41381</v>
          </cell>
          <cell r="BK1472">
            <v>41388</v>
          </cell>
          <cell r="BL1472">
            <v>41404</v>
          </cell>
          <cell r="BM1472">
            <v>41402</v>
          </cell>
          <cell r="BN1472">
            <v>41740</v>
          </cell>
          <cell r="BO1472">
            <v>41747</v>
          </cell>
          <cell r="BP1472">
            <v>41389</v>
          </cell>
          <cell r="BQ1472">
            <v>41450</v>
          </cell>
          <cell r="BR1472">
            <v>41460</v>
          </cell>
          <cell r="BS1472">
            <v>41422</v>
          </cell>
          <cell r="BT1472">
            <v>0</v>
          </cell>
          <cell r="BU1472">
            <v>56</v>
          </cell>
          <cell r="BV1472">
            <v>49</v>
          </cell>
          <cell r="BZ1472">
            <v>41646</v>
          </cell>
          <cell r="CA1472">
            <v>41533</v>
          </cell>
          <cell r="CC1472">
            <v>0.95</v>
          </cell>
          <cell r="CD1472" t="str">
            <v>FD books are 95% complete.  Pending docs from Jacobs</v>
          </cell>
        </row>
        <row r="1473">
          <cell r="B1473" t="str">
            <v>A2336971-01-02</v>
          </cell>
          <cell r="C1473" t="str">
            <v>Sigma Int'l / Mongolia China Coal Mengda</v>
          </cell>
          <cell r="D1473" t="str">
            <v>Whitfield</v>
          </cell>
          <cell r="E1473">
            <v>0</v>
          </cell>
          <cell r="G1473" t="str">
            <v>Lance</v>
          </cell>
          <cell r="H1473" t="str">
            <v>Audrey</v>
          </cell>
          <cell r="I1473" t="str">
            <v>DL-20130924-Mengda-DQY</v>
          </cell>
          <cell r="J1473">
            <v>0</v>
          </cell>
          <cell r="K1473" t="str">
            <v>118206-3</v>
          </cell>
          <cell r="M1473">
            <v>2</v>
          </cell>
          <cell r="N1473" t="str">
            <v>LMV322</v>
          </cell>
          <cell r="O1473">
            <v>282640</v>
          </cell>
          <cell r="P1473" t="str">
            <v>PP</v>
          </cell>
          <cell r="Q1473" t="str">
            <v>MCPX</v>
          </cell>
          <cell r="R1473" t="str">
            <v>PD</v>
          </cell>
          <cell r="S1473" t="str">
            <v>Y</v>
          </cell>
          <cell r="T1473" t="str">
            <v>N</v>
          </cell>
          <cell r="U1473">
            <v>41547</v>
          </cell>
          <cell r="V1473">
            <v>41547</v>
          </cell>
          <cell r="W1473">
            <v>41761</v>
          </cell>
          <cell r="X1473">
            <v>41761</v>
          </cell>
          <cell r="Y1473">
            <v>41547</v>
          </cell>
          <cell r="Z1473">
            <v>41554</v>
          </cell>
          <cell r="AA1473">
            <v>41554</v>
          </cell>
          <cell r="AB1473">
            <v>41554</v>
          </cell>
          <cell r="AC1473">
            <v>41649</v>
          </cell>
          <cell r="AD1473">
            <v>41661</v>
          </cell>
          <cell r="AE1473">
            <v>41676</v>
          </cell>
          <cell r="AF1473">
            <v>41680</v>
          </cell>
          <cell r="AH1473">
            <v>41731</v>
          </cell>
          <cell r="AI1473" t="str">
            <v>-</v>
          </cell>
          <cell r="AJ1473">
            <v>96</v>
          </cell>
          <cell r="AK1473">
            <v>30.571428571428573</v>
          </cell>
          <cell r="AL1473">
            <v>41912</v>
          </cell>
          <cell r="AN1473">
            <v>0</v>
          </cell>
          <cell r="AP1473">
            <v>0</v>
          </cell>
          <cell r="AQ1473">
            <v>0</v>
          </cell>
          <cell r="AR1473">
            <v>0</v>
          </cell>
          <cell r="AZ1473" t="str">
            <v/>
          </cell>
          <cell r="BA1473" t="str">
            <v/>
          </cell>
          <cell r="BB1473" t="str">
            <v/>
          </cell>
          <cell r="BC1473" t="str">
            <v/>
          </cell>
          <cell r="BD1473" t="str">
            <v xml:space="preserve">FOB </v>
          </cell>
          <cell r="BE1473" t="str">
            <v>LONG BEACH</v>
          </cell>
          <cell r="BF1473" t="str">
            <v>CHINA</v>
          </cell>
          <cell r="BH1473" t="str">
            <v>OD</v>
          </cell>
          <cell r="BI1473">
            <v>2010</v>
          </cell>
          <cell r="BJ1473">
            <v>41554</v>
          </cell>
          <cell r="BK1473">
            <v>41561</v>
          </cell>
          <cell r="BL1473">
            <v>41566</v>
          </cell>
          <cell r="BM1473">
            <v>41575</v>
          </cell>
          <cell r="BN1473">
            <v>41775</v>
          </cell>
          <cell r="BO1473">
            <v>41782</v>
          </cell>
          <cell r="BP1473" t="str">
            <v>CANCELLED</v>
          </cell>
          <cell r="BQ1473" t="str">
            <v>CANCELLED</v>
          </cell>
          <cell r="BR1473" t="str">
            <v>CANCELLED</v>
          </cell>
          <cell r="BS1473" t="str">
            <v>CANCELLED</v>
          </cell>
          <cell r="BT1473" t="str">
            <v>CANCELLED</v>
          </cell>
          <cell r="BU1473" t="str">
            <v>CANCELLED</v>
          </cell>
          <cell r="BV1473" t="str">
            <v>CANCELLED</v>
          </cell>
          <cell r="BW1473" t="str">
            <v>CANCELLED</v>
          </cell>
          <cell r="BX1473" t="str">
            <v>CANCELLED</v>
          </cell>
          <cell r="BY1473" t="str">
            <v>CANCELLED</v>
          </cell>
          <cell r="BZ1473" t="str">
            <v>CANCELLED</v>
          </cell>
          <cell r="CA1473" t="str">
            <v>CANCELLED</v>
          </cell>
          <cell r="CB1473" t="str">
            <v>CANCELLED</v>
          </cell>
          <cell r="CC1473" t="str">
            <v>CANCELLED</v>
          </cell>
          <cell r="CD1473" t="str">
            <v>CANCELLED</v>
          </cell>
        </row>
        <row r="1474">
          <cell r="B1474" t="str">
            <v>A2359859-01-02</v>
          </cell>
          <cell r="C1474" t="str">
            <v>SK Incheon Petrochemical Co LTD</v>
          </cell>
          <cell r="D1474" t="str">
            <v>Gonzales</v>
          </cell>
          <cell r="E1474">
            <v>0</v>
          </cell>
          <cell r="H1474" t="str">
            <v>Christina</v>
          </cell>
          <cell r="I1474" t="str">
            <v>4120092820</v>
          </cell>
          <cell r="J1474" t="str">
            <v>P-830-21AB</v>
          </cell>
          <cell r="K1474" t="str">
            <v>122768-2</v>
          </cell>
          <cell r="L1474" t="str">
            <v>Mallet</v>
          </cell>
          <cell r="M1474">
            <v>2</v>
          </cell>
          <cell r="N1474" t="str">
            <v>LMV311</v>
          </cell>
          <cell r="O1474">
            <v>570000</v>
          </cell>
          <cell r="P1474" t="str">
            <v>PP</v>
          </cell>
          <cell r="Q1474" t="str">
            <v>MCPX</v>
          </cell>
          <cell r="R1474" t="str">
            <v>PD</v>
          </cell>
          <cell r="S1474" t="str">
            <v>Y</v>
          </cell>
          <cell r="T1474" t="str">
            <v>N</v>
          </cell>
          <cell r="U1474">
            <v>41603</v>
          </cell>
          <cell r="V1474">
            <v>41604</v>
          </cell>
          <cell r="W1474">
            <v>41845</v>
          </cell>
          <cell r="X1474">
            <v>41845</v>
          </cell>
          <cell r="Y1474">
            <v>41603</v>
          </cell>
          <cell r="Z1474">
            <v>41611</v>
          </cell>
          <cell r="AA1474">
            <v>41611</v>
          </cell>
          <cell r="AB1474">
            <v>41611</v>
          </cell>
          <cell r="AC1474">
            <v>41733</v>
          </cell>
          <cell r="AD1474">
            <v>41747</v>
          </cell>
          <cell r="AE1474">
            <v>41760</v>
          </cell>
          <cell r="AF1474">
            <v>41764</v>
          </cell>
          <cell r="AH1474">
            <v>41815</v>
          </cell>
          <cell r="AI1474" t="str">
            <v>-</v>
          </cell>
          <cell r="AJ1474">
            <v>115</v>
          </cell>
          <cell r="AK1474">
            <v>34.428571428571431</v>
          </cell>
          <cell r="AL1474">
            <v>41603</v>
          </cell>
          <cell r="AM1474" t="str">
            <v>-</v>
          </cell>
          <cell r="AN1474" t="str">
            <v>-</v>
          </cell>
          <cell r="AO1474" t="str">
            <v>-</v>
          </cell>
          <cell r="AP1474" t="str">
            <v>-</v>
          </cell>
          <cell r="AQ1474">
            <v>0</v>
          </cell>
          <cell r="AR1474" t="str">
            <v>-</v>
          </cell>
          <cell r="AS1474" t="str">
            <v>-</v>
          </cell>
          <cell r="AT1474" t="str">
            <v>-</v>
          </cell>
          <cell r="AU1474" t="str">
            <v>-</v>
          </cell>
          <cell r="AV1474" t="str">
            <v>-</v>
          </cell>
          <cell r="AW1474" t="str">
            <v>-</v>
          </cell>
          <cell r="AX1474" t="str">
            <v>-</v>
          </cell>
          <cell r="AY1474" t="str">
            <v>-</v>
          </cell>
          <cell r="AZ1474" t="str">
            <v>-</v>
          </cell>
          <cell r="BA1474" t="e">
            <v>#VALUE!</v>
          </cell>
          <cell r="BB1474" t="str">
            <v>-</v>
          </cell>
          <cell r="BC1474" t="str">
            <v>-</v>
          </cell>
          <cell r="BD1474" t="str">
            <v>FOB</v>
          </cell>
          <cell r="BE1474" t="str">
            <v>USA Seaport</v>
          </cell>
          <cell r="BF1474" t="str">
            <v>Korea</v>
          </cell>
          <cell r="BH1474" t="str">
            <v>OD</v>
          </cell>
          <cell r="BI1474">
            <v>2010</v>
          </cell>
          <cell r="BJ1474">
            <v>41611</v>
          </cell>
          <cell r="BK1474">
            <v>41618</v>
          </cell>
          <cell r="BL1474">
            <v>41623</v>
          </cell>
          <cell r="BM1474">
            <v>41632</v>
          </cell>
          <cell r="BN1474">
            <v>41859</v>
          </cell>
          <cell r="BO1474">
            <v>41866</v>
          </cell>
          <cell r="BP1474">
            <v>41647</v>
          </cell>
          <cell r="BQ1474">
            <v>41631</v>
          </cell>
          <cell r="BR1474" t="str">
            <v>-</v>
          </cell>
          <cell r="BS1474" t="str">
            <v>-</v>
          </cell>
          <cell r="BT1474" t="str">
            <v>-</v>
          </cell>
          <cell r="BU1474" t="str">
            <v>X</v>
          </cell>
          <cell r="BV1474" t="str">
            <v>X</v>
          </cell>
          <cell r="BZ1474" t="str">
            <v>-</v>
          </cell>
          <cell r="CA1474" t="str">
            <v>-</v>
          </cell>
          <cell r="CB1474" t="str">
            <v>x</v>
          </cell>
          <cell r="CC1474" t="str">
            <v>-</v>
          </cell>
          <cell r="CD1474" t="str">
            <v>CANCELLED</v>
          </cell>
        </row>
        <row r="1475">
          <cell r="B1475" t="str">
            <v>C2287374-02</v>
          </cell>
          <cell r="C1475" t="str">
            <v>Oberon Fuels</v>
          </cell>
          <cell r="D1475" t="str">
            <v>Mckechnie</v>
          </cell>
          <cell r="E1475">
            <v>0</v>
          </cell>
          <cell r="F1475" t="str">
            <v>Schumacher</v>
          </cell>
          <cell r="H1475" t="str">
            <v>Christina</v>
          </cell>
          <cell r="I1475" t="str">
            <v>SUN-29MAY29</v>
          </cell>
          <cell r="J1475" t="str">
            <v>TBD</v>
          </cell>
          <cell r="K1475" t="str">
            <v>SC12356</v>
          </cell>
          <cell r="L1475" t="str">
            <v>Gonzales
Chatterji</v>
          </cell>
          <cell r="M1475">
            <v>1</v>
          </cell>
          <cell r="N1475" t="str">
            <v>BMC341P</v>
          </cell>
          <cell r="O1475">
            <v>340000</v>
          </cell>
          <cell r="P1475" t="str">
            <v>PP</v>
          </cell>
          <cell r="Q1475" t="str">
            <v>MCPX</v>
          </cell>
          <cell r="R1475" t="str">
            <v>CF</v>
          </cell>
          <cell r="S1475" t="str">
            <v>Y</v>
          </cell>
          <cell r="T1475" t="str">
            <v>N</v>
          </cell>
          <cell r="U1475">
            <v>41424</v>
          </cell>
          <cell r="V1475">
            <v>41425</v>
          </cell>
          <cell r="W1475">
            <v>42053</v>
          </cell>
          <cell r="X1475">
            <v>42053</v>
          </cell>
          <cell r="Y1475">
            <v>41424</v>
          </cell>
          <cell r="Z1475">
            <v>41432</v>
          </cell>
          <cell r="AA1475" t="str">
            <v>-</v>
          </cell>
          <cell r="AB1475">
            <v>41439</v>
          </cell>
          <cell r="AC1475">
            <v>41481</v>
          </cell>
          <cell r="AD1475">
            <v>41502</v>
          </cell>
          <cell r="AE1475">
            <v>41542</v>
          </cell>
          <cell r="AF1475">
            <v>41933</v>
          </cell>
          <cell r="AH1475">
            <v>42023</v>
          </cell>
          <cell r="AI1475" t="str">
            <v>-</v>
          </cell>
          <cell r="AJ1475">
            <v>363</v>
          </cell>
          <cell r="AK1475">
            <v>89.714285714285708</v>
          </cell>
          <cell r="AL1475">
            <v>41425</v>
          </cell>
          <cell r="AM1475">
            <v>41436</v>
          </cell>
          <cell r="AN1475" t="str">
            <v>-</v>
          </cell>
          <cell r="AO1475">
            <v>41435</v>
          </cell>
          <cell r="AP1475">
            <v>41463</v>
          </cell>
          <cell r="AR1475" t="str">
            <v>-</v>
          </cell>
          <cell r="AS1475" t="str">
            <v>-</v>
          </cell>
          <cell r="AT1475" t="str">
            <v>-</v>
          </cell>
          <cell r="AU1475" t="str">
            <v>-</v>
          </cell>
          <cell r="AV1475">
            <v>41576</v>
          </cell>
          <cell r="AW1475" t="str">
            <v>-</v>
          </cell>
          <cell r="AX1475">
            <v>41577</v>
          </cell>
          <cell r="BA1475">
            <v>108</v>
          </cell>
          <cell r="BB1475" t="str">
            <v>On-Time/Early</v>
          </cell>
          <cell r="BC1475" t="str">
            <v/>
          </cell>
          <cell r="BD1475" t="str">
            <v>CIP</v>
          </cell>
          <cell r="BE1475" t="str">
            <v>ARVADA</v>
          </cell>
          <cell r="BF1475" t="str">
            <v>USA</v>
          </cell>
          <cell r="BH1475" t="str">
            <v>DJ</v>
          </cell>
          <cell r="BJ1475">
            <v>41432</v>
          </cell>
          <cell r="BK1475">
            <v>41439</v>
          </cell>
          <cell r="BL1475">
            <v>41455</v>
          </cell>
          <cell r="BM1475">
            <v>41453</v>
          </cell>
          <cell r="BN1475">
            <v>42081</v>
          </cell>
          <cell r="BO1475">
            <v>42088</v>
          </cell>
          <cell r="BP1475" t="str">
            <v>X</v>
          </cell>
          <cell r="BQ1475" t="str">
            <v>X</v>
          </cell>
          <cell r="BR1475">
            <v>41446</v>
          </cell>
          <cell r="BS1475" t="str">
            <v>X</v>
          </cell>
          <cell r="BT1475" t="str">
            <v>X</v>
          </cell>
          <cell r="BU1475">
            <v>-285</v>
          </cell>
          <cell r="BV1475">
            <v>-292</v>
          </cell>
          <cell r="CC1475">
            <v>0.5</v>
          </cell>
        </row>
        <row r="1476">
          <cell r="B1476" t="str">
            <v>C2287374-03</v>
          </cell>
          <cell r="C1476" t="str">
            <v>Oberon Fuels</v>
          </cell>
          <cell r="D1476" t="str">
            <v>Mckechnie</v>
          </cell>
          <cell r="E1476">
            <v>0</v>
          </cell>
          <cell r="F1476" t="str">
            <v>Schumacher</v>
          </cell>
          <cell r="H1476" t="str">
            <v>Christina</v>
          </cell>
          <cell r="I1476" t="str">
            <v>SUN-29MAY29</v>
          </cell>
          <cell r="J1476" t="str">
            <v>TBD</v>
          </cell>
          <cell r="K1476" t="str">
            <v>SC12356</v>
          </cell>
          <cell r="L1476" t="str">
            <v>Gonzales
Chatterji</v>
          </cell>
          <cell r="M1476">
            <v>1</v>
          </cell>
          <cell r="N1476" t="str">
            <v>BMC341P</v>
          </cell>
          <cell r="O1476">
            <v>340000</v>
          </cell>
          <cell r="P1476" t="str">
            <v>PP</v>
          </cell>
          <cell r="Q1476" t="str">
            <v>MCPX</v>
          </cell>
          <cell r="R1476" t="str">
            <v>CF</v>
          </cell>
          <cell r="S1476" t="str">
            <v>Y</v>
          </cell>
          <cell r="T1476" t="str">
            <v>N</v>
          </cell>
          <cell r="U1476">
            <v>41424</v>
          </cell>
          <cell r="V1476">
            <v>41425</v>
          </cell>
          <cell r="W1476">
            <v>42116</v>
          </cell>
          <cell r="X1476">
            <v>42116</v>
          </cell>
          <cell r="Y1476">
            <v>41424</v>
          </cell>
          <cell r="Z1476">
            <v>41432</v>
          </cell>
          <cell r="AA1476" t="str">
            <v>-</v>
          </cell>
          <cell r="AB1476">
            <v>41439</v>
          </cell>
          <cell r="AC1476">
            <v>41481</v>
          </cell>
          <cell r="AD1476">
            <v>41502</v>
          </cell>
          <cell r="AE1476">
            <v>41990</v>
          </cell>
          <cell r="AF1476">
            <v>41997</v>
          </cell>
          <cell r="AH1476">
            <v>42086</v>
          </cell>
          <cell r="AI1476" t="str">
            <v>-</v>
          </cell>
          <cell r="AJ1476">
            <v>409</v>
          </cell>
          <cell r="AK1476">
            <v>98.714285714285708</v>
          </cell>
          <cell r="AL1476">
            <v>41425</v>
          </cell>
          <cell r="AM1476">
            <v>41436</v>
          </cell>
          <cell r="AN1476" t="str">
            <v>-</v>
          </cell>
          <cell r="AO1476">
            <v>41435</v>
          </cell>
          <cell r="AP1476">
            <v>41463</v>
          </cell>
          <cell r="AR1476" t="str">
            <v>-</v>
          </cell>
          <cell r="AS1476" t="str">
            <v>-</v>
          </cell>
          <cell r="AT1476" t="str">
            <v>-</v>
          </cell>
          <cell r="AU1476" t="str">
            <v>-</v>
          </cell>
          <cell r="AV1476">
            <v>41576</v>
          </cell>
          <cell r="AW1476" t="str">
            <v>-</v>
          </cell>
          <cell r="AX1476">
            <v>41577</v>
          </cell>
          <cell r="BA1476">
            <v>108</v>
          </cell>
          <cell r="BB1476" t="str">
            <v>On-Time/Early</v>
          </cell>
          <cell r="BC1476" t="str">
            <v/>
          </cell>
          <cell r="BD1476" t="str">
            <v>CIP</v>
          </cell>
          <cell r="BE1476" t="str">
            <v>ARVADA</v>
          </cell>
          <cell r="BF1476" t="str">
            <v>USA</v>
          </cell>
          <cell r="BH1476" t="str">
            <v>DJ</v>
          </cell>
          <cell r="BJ1476">
            <v>41432</v>
          </cell>
          <cell r="BK1476">
            <v>41439</v>
          </cell>
          <cell r="BL1476">
            <v>41455</v>
          </cell>
          <cell r="BM1476">
            <v>41453</v>
          </cell>
          <cell r="BN1476">
            <v>42144</v>
          </cell>
          <cell r="BO1476">
            <v>42151</v>
          </cell>
          <cell r="BP1476" t="str">
            <v>X</v>
          </cell>
          <cell r="BQ1476" t="str">
            <v>X</v>
          </cell>
          <cell r="BR1476">
            <v>41446</v>
          </cell>
          <cell r="BS1476" t="str">
            <v>X</v>
          </cell>
          <cell r="BT1476">
            <v>0</v>
          </cell>
          <cell r="BU1476">
            <v>-348</v>
          </cell>
          <cell r="BV1476">
            <v>-355</v>
          </cell>
          <cell r="CC1476">
            <v>0.5</v>
          </cell>
        </row>
        <row r="1477">
          <cell r="B1477" t="str">
            <v>C2287374-04</v>
          </cell>
          <cell r="C1477" t="str">
            <v>Oberon Fuels</v>
          </cell>
          <cell r="D1477" t="str">
            <v>Mckechnie</v>
          </cell>
          <cell r="E1477">
            <v>0</v>
          </cell>
          <cell r="F1477" t="str">
            <v>Schumacher</v>
          </cell>
          <cell r="H1477" t="str">
            <v>Christina</v>
          </cell>
          <cell r="I1477" t="str">
            <v>SUN-29MAY29</v>
          </cell>
          <cell r="J1477" t="str">
            <v>TBD</v>
          </cell>
          <cell r="K1477" t="str">
            <v>SC12356</v>
          </cell>
          <cell r="L1477" t="str">
            <v>Gonzales
Chatterji</v>
          </cell>
          <cell r="M1477">
            <v>1</v>
          </cell>
          <cell r="N1477" t="str">
            <v>BMC341P</v>
          </cell>
          <cell r="O1477">
            <v>340000</v>
          </cell>
          <cell r="P1477" t="str">
            <v>PP</v>
          </cell>
          <cell r="Q1477" t="str">
            <v>MCPX</v>
          </cell>
          <cell r="R1477" t="str">
            <v>CF</v>
          </cell>
          <cell r="S1477" t="str">
            <v>Y</v>
          </cell>
          <cell r="T1477" t="str">
            <v>N</v>
          </cell>
          <cell r="U1477">
            <v>41424</v>
          </cell>
          <cell r="V1477">
            <v>41425</v>
          </cell>
          <cell r="W1477">
            <v>42180</v>
          </cell>
          <cell r="X1477">
            <v>42180</v>
          </cell>
          <cell r="Y1477">
            <v>41424</v>
          </cell>
          <cell r="Z1477">
            <v>41432</v>
          </cell>
          <cell r="AA1477">
            <v>41432</v>
          </cell>
          <cell r="AB1477">
            <v>41439</v>
          </cell>
          <cell r="AC1477">
            <v>41481</v>
          </cell>
          <cell r="AD1477">
            <v>41502</v>
          </cell>
          <cell r="AE1477">
            <v>42054</v>
          </cell>
          <cell r="AF1477">
            <v>42061</v>
          </cell>
          <cell r="AH1477">
            <v>42150</v>
          </cell>
          <cell r="AI1477" t="str">
            <v>-</v>
          </cell>
          <cell r="AJ1477">
            <v>455</v>
          </cell>
          <cell r="AK1477">
            <v>107.85714285714286</v>
          </cell>
          <cell r="AL1477">
            <v>41425</v>
          </cell>
          <cell r="AM1477">
            <v>41436</v>
          </cell>
          <cell r="AN1477" t="str">
            <v>-</v>
          </cell>
          <cell r="AO1477">
            <v>41435</v>
          </cell>
          <cell r="AP1477">
            <v>41463</v>
          </cell>
          <cell r="AR1477" t="str">
            <v>-</v>
          </cell>
          <cell r="AS1477" t="str">
            <v>-</v>
          </cell>
          <cell r="AT1477" t="str">
            <v>-</v>
          </cell>
          <cell r="AU1477" t="str">
            <v>-</v>
          </cell>
          <cell r="AV1477">
            <v>41576</v>
          </cell>
          <cell r="AW1477" t="str">
            <v>-</v>
          </cell>
          <cell r="AX1477">
            <v>41577</v>
          </cell>
          <cell r="BA1477">
            <v>108</v>
          </cell>
          <cell r="BB1477" t="str">
            <v>On-Time/Early</v>
          </cell>
          <cell r="BC1477" t="str">
            <v/>
          </cell>
          <cell r="BD1477" t="str">
            <v>CIP</v>
          </cell>
          <cell r="BE1477" t="str">
            <v>ARVADA</v>
          </cell>
          <cell r="BF1477" t="str">
            <v>USA</v>
          </cell>
          <cell r="BH1477" t="str">
            <v>DJ</v>
          </cell>
          <cell r="BJ1477">
            <v>41432</v>
          </cell>
          <cell r="BK1477">
            <v>41439</v>
          </cell>
          <cell r="BL1477">
            <v>41455</v>
          </cell>
          <cell r="BM1477">
            <v>41453</v>
          </cell>
          <cell r="BN1477">
            <v>42208</v>
          </cell>
          <cell r="BO1477">
            <v>42215</v>
          </cell>
          <cell r="BP1477" t="str">
            <v>X</v>
          </cell>
          <cell r="BQ1477" t="str">
            <v>X</v>
          </cell>
          <cell r="BR1477">
            <v>41446</v>
          </cell>
          <cell r="BS1477" t="str">
            <v>X</v>
          </cell>
          <cell r="BT1477">
            <v>0</v>
          </cell>
          <cell r="BU1477">
            <v>-412</v>
          </cell>
          <cell r="BV1477">
            <v>-419</v>
          </cell>
          <cell r="CC1477">
            <v>0.5</v>
          </cell>
        </row>
        <row r="1478">
          <cell r="B1478" t="str">
            <v>C2287374-05</v>
          </cell>
          <cell r="C1478" t="str">
            <v>Oberon Fuels</v>
          </cell>
          <cell r="D1478" t="str">
            <v>Mckechnie</v>
          </cell>
          <cell r="E1478">
            <v>0</v>
          </cell>
          <cell r="F1478" t="str">
            <v>Schumacher</v>
          </cell>
          <cell r="H1478" t="str">
            <v>Christina</v>
          </cell>
          <cell r="I1478" t="str">
            <v>SUN-29MAY29</v>
          </cell>
          <cell r="J1478" t="str">
            <v>TBD</v>
          </cell>
          <cell r="K1478" t="str">
            <v>SC12356</v>
          </cell>
          <cell r="L1478" t="str">
            <v>Gonzales
Chatterji</v>
          </cell>
          <cell r="M1478">
            <v>1</v>
          </cell>
          <cell r="N1478" t="str">
            <v>BMC341P</v>
          </cell>
          <cell r="O1478">
            <v>340000</v>
          </cell>
          <cell r="P1478" t="str">
            <v>PP</v>
          </cell>
          <cell r="Q1478" t="str">
            <v>MCPX</v>
          </cell>
          <cell r="R1478" t="str">
            <v>CF</v>
          </cell>
          <cell r="S1478" t="str">
            <v>Y</v>
          </cell>
          <cell r="T1478" t="str">
            <v>N</v>
          </cell>
          <cell r="U1478">
            <v>41424</v>
          </cell>
          <cell r="V1478">
            <v>41425</v>
          </cell>
          <cell r="W1478">
            <v>42236</v>
          </cell>
          <cell r="X1478">
            <v>42236</v>
          </cell>
          <cell r="Y1478">
            <v>41424</v>
          </cell>
          <cell r="Z1478">
            <v>41432</v>
          </cell>
          <cell r="AA1478" t="str">
            <v>-</v>
          </cell>
          <cell r="AB1478">
            <v>41439</v>
          </cell>
          <cell r="AC1478">
            <v>41481</v>
          </cell>
          <cell r="AD1478">
            <v>41502</v>
          </cell>
          <cell r="AE1478">
            <v>42110</v>
          </cell>
          <cell r="AF1478">
            <v>42117</v>
          </cell>
          <cell r="AH1478">
            <v>42206</v>
          </cell>
          <cell r="AI1478" t="str">
            <v>-</v>
          </cell>
          <cell r="AJ1478">
            <v>495</v>
          </cell>
          <cell r="AK1478">
            <v>115.85714285714286</v>
          </cell>
          <cell r="AL1478">
            <v>41425</v>
          </cell>
          <cell r="AM1478">
            <v>41436</v>
          </cell>
          <cell r="AN1478" t="str">
            <v>-</v>
          </cell>
          <cell r="AO1478">
            <v>41435</v>
          </cell>
          <cell r="AP1478">
            <v>41463</v>
          </cell>
          <cell r="AR1478" t="str">
            <v>-</v>
          </cell>
          <cell r="AS1478" t="str">
            <v>-</v>
          </cell>
          <cell r="AT1478" t="str">
            <v>-</v>
          </cell>
          <cell r="AU1478" t="str">
            <v>-</v>
          </cell>
          <cell r="AV1478">
            <v>41576</v>
          </cell>
          <cell r="AW1478" t="str">
            <v>-</v>
          </cell>
          <cell r="AX1478">
            <v>41577</v>
          </cell>
          <cell r="BA1478">
            <v>108</v>
          </cell>
          <cell r="BB1478" t="str">
            <v>On-Time/Early</v>
          </cell>
          <cell r="BC1478" t="str">
            <v/>
          </cell>
          <cell r="BD1478" t="str">
            <v>CIP</v>
          </cell>
          <cell r="BE1478" t="str">
            <v>ARVADA</v>
          </cell>
          <cell r="BF1478" t="str">
            <v>USA</v>
          </cell>
          <cell r="BH1478" t="str">
            <v>DJ</v>
          </cell>
          <cell r="BJ1478">
            <v>41432</v>
          </cell>
          <cell r="BK1478">
            <v>41439</v>
          </cell>
          <cell r="BL1478">
            <v>41455</v>
          </cell>
          <cell r="BM1478">
            <v>41453</v>
          </cell>
          <cell r="BN1478">
            <v>42264</v>
          </cell>
          <cell r="BO1478">
            <v>42271</v>
          </cell>
          <cell r="BP1478" t="str">
            <v>X</v>
          </cell>
          <cell r="BQ1478" t="str">
            <v>X</v>
          </cell>
          <cell r="BR1478">
            <v>41446</v>
          </cell>
          <cell r="BS1478" t="str">
            <v>X</v>
          </cell>
          <cell r="BT1478">
            <v>0</v>
          </cell>
          <cell r="BU1478">
            <v>-468</v>
          </cell>
          <cell r="BV1478">
            <v>-475</v>
          </cell>
          <cell r="CC1478">
            <v>0.5</v>
          </cell>
        </row>
        <row r="1479">
          <cell r="B1479" t="str">
            <v>A2066894-01</v>
          </cell>
          <cell r="C1479" t="str">
            <v>CANCELLED/Houston Refining,LP</v>
          </cell>
          <cell r="D1479" t="str">
            <v>Boening</v>
          </cell>
          <cell r="E1479">
            <v>0</v>
          </cell>
          <cell r="F1479" t="str">
            <v>-</v>
          </cell>
          <cell r="H1479" t="str">
            <v>Madeleine</v>
          </cell>
          <cell r="I1479">
            <v>4401415149</v>
          </cell>
          <cell r="J1479">
            <v>0</v>
          </cell>
          <cell r="K1479">
            <v>0</v>
          </cell>
          <cell r="M1479">
            <v>1</v>
          </cell>
          <cell r="N1479" t="str">
            <v>LMV-322</v>
          </cell>
          <cell r="O1479">
            <v>41404</v>
          </cell>
          <cell r="P1479">
            <v>0</v>
          </cell>
          <cell r="Q1479" t="str">
            <v>STD</v>
          </cell>
          <cell r="R1479" t="str">
            <v>PA</v>
          </cell>
          <cell r="S1479" t="str">
            <v>N</v>
          </cell>
          <cell r="T1479" t="str">
            <v>no</v>
          </cell>
          <cell r="U1479">
            <v>0</v>
          </cell>
          <cell r="V1479">
            <v>40857</v>
          </cell>
          <cell r="W1479">
            <v>40955</v>
          </cell>
          <cell r="AE1479">
            <v>0</v>
          </cell>
          <cell r="AZ1479" t="str">
            <v/>
          </cell>
          <cell r="BA1479" t="str">
            <v/>
          </cell>
          <cell r="BB1479" t="str">
            <v/>
          </cell>
          <cell r="BC1479" t="str">
            <v/>
          </cell>
          <cell r="BJ1479">
            <v>40864</v>
          </cell>
          <cell r="BK1479">
            <v>40871</v>
          </cell>
          <cell r="BL1479">
            <v>7</v>
          </cell>
          <cell r="BM1479">
            <v>40885</v>
          </cell>
          <cell r="BN1479">
            <v>14</v>
          </cell>
          <cell r="BO1479">
            <v>21</v>
          </cell>
          <cell r="BP1479" t="str">
            <v>CANCELLED</v>
          </cell>
          <cell r="BQ1479" t="str">
            <v>CANCELLED</v>
          </cell>
          <cell r="BR1479" t="str">
            <v>CANCELLED</v>
          </cell>
          <cell r="BS1479" t="str">
            <v>CANCELLED</v>
          </cell>
          <cell r="BT1479" t="str">
            <v>CANCELLED</v>
          </cell>
          <cell r="BU1479" t="str">
            <v>CANCELLED</v>
          </cell>
          <cell r="BV1479" t="str">
            <v>CANCELLED</v>
          </cell>
          <cell r="BW1479" t="str">
            <v>CANCELLED</v>
          </cell>
          <cell r="BX1479" t="str">
            <v>CANCELLED</v>
          </cell>
          <cell r="BY1479" t="str">
            <v>CANCELLED</v>
          </cell>
          <cell r="BZ1479" t="str">
            <v>CANCELLED</v>
          </cell>
          <cell r="CA1479" t="str">
            <v>CANCELLED</v>
          </cell>
          <cell r="CB1479" t="str">
            <v>CANCELLED</v>
          </cell>
          <cell r="CC1479" t="str">
            <v>CANCELLED</v>
          </cell>
          <cell r="CD1479" t="str">
            <v>CANCELLED</v>
          </cell>
        </row>
        <row r="1480">
          <cell r="AF1480">
            <v>0</v>
          </cell>
          <cell r="AZ1480" t="str">
            <v/>
          </cell>
          <cell r="BA1480" t="str">
            <v/>
          </cell>
          <cell r="BB1480" t="str">
            <v/>
          </cell>
          <cell r="BC1480" t="str">
            <v/>
          </cell>
          <cell r="BK1480">
            <v>0</v>
          </cell>
          <cell r="BN1480">
            <v>0</v>
          </cell>
          <cell r="BO1480">
            <v>0</v>
          </cell>
          <cell r="BR1480">
            <v>0</v>
          </cell>
          <cell r="BU1480">
            <v>0</v>
          </cell>
          <cell r="BV1480">
            <v>0</v>
          </cell>
          <cell r="CC1480">
            <v>0</v>
          </cell>
        </row>
        <row r="1481">
          <cell r="AF1481">
            <v>0</v>
          </cell>
          <cell r="AZ1481" t="str">
            <v/>
          </cell>
          <cell r="BA1481" t="str">
            <v/>
          </cell>
          <cell r="BB1481" t="str">
            <v/>
          </cell>
          <cell r="BC1481" t="str">
            <v/>
          </cell>
          <cell r="BK1481">
            <v>0</v>
          </cell>
          <cell r="BN1481">
            <v>0</v>
          </cell>
          <cell r="BO1481">
            <v>0</v>
          </cell>
          <cell r="BR1481">
            <v>0</v>
          </cell>
          <cell r="BU1481">
            <v>0</v>
          </cell>
          <cell r="BV1481">
            <v>0</v>
          </cell>
          <cell r="CC1481">
            <v>0</v>
          </cell>
        </row>
        <row r="1482">
          <cell r="AF1482">
            <v>0</v>
          </cell>
          <cell r="AZ1482" t="str">
            <v/>
          </cell>
          <cell r="BA1482" t="str">
            <v/>
          </cell>
          <cell r="BB1482" t="str">
            <v/>
          </cell>
          <cell r="BC1482" t="str">
            <v/>
          </cell>
          <cell r="BK1482">
            <v>0</v>
          </cell>
          <cell r="BN1482">
            <v>0</v>
          </cell>
          <cell r="BO1482">
            <v>0</v>
          </cell>
          <cell r="BR1482">
            <v>0</v>
          </cell>
          <cell r="BU1482">
            <v>0</v>
          </cell>
          <cell r="BV1482">
            <v>0</v>
          </cell>
          <cell r="CC1482">
            <v>0</v>
          </cell>
        </row>
        <row r="1483">
          <cell r="AF1483">
            <v>0</v>
          </cell>
          <cell r="AZ1483" t="str">
            <v/>
          </cell>
          <cell r="BA1483" t="str">
            <v/>
          </cell>
          <cell r="BB1483" t="str">
            <v/>
          </cell>
          <cell r="BC1483" t="str">
            <v/>
          </cell>
          <cell r="BK1483">
            <v>0</v>
          </cell>
          <cell r="BN1483">
            <v>0</v>
          </cell>
          <cell r="BO1483">
            <v>0</v>
          </cell>
          <cell r="BR1483">
            <v>0</v>
          </cell>
          <cell r="BU1483">
            <v>0</v>
          </cell>
          <cell r="BV1483">
            <v>0</v>
          </cell>
          <cell r="CC1483">
            <v>0</v>
          </cell>
        </row>
        <row r="1484">
          <cell r="AF1484">
            <v>0</v>
          </cell>
          <cell r="AZ1484" t="str">
            <v/>
          </cell>
          <cell r="BA1484" t="str">
            <v/>
          </cell>
          <cell r="BB1484" t="str">
            <v/>
          </cell>
          <cell r="BC1484" t="str">
            <v/>
          </cell>
          <cell r="BK1484">
            <v>0</v>
          </cell>
          <cell r="BN1484">
            <v>0</v>
          </cell>
          <cell r="BO1484">
            <v>0</v>
          </cell>
          <cell r="BR1484">
            <v>0</v>
          </cell>
          <cell r="BU1484">
            <v>0</v>
          </cell>
          <cell r="BV1484">
            <v>0</v>
          </cell>
          <cell r="CC1484">
            <v>0</v>
          </cell>
        </row>
        <row r="1485">
          <cell r="AF1485">
            <v>0</v>
          </cell>
          <cell r="AZ1485" t="str">
            <v/>
          </cell>
          <cell r="BA1485" t="str">
            <v/>
          </cell>
          <cell r="BB1485" t="str">
            <v/>
          </cell>
          <cell r="BC1485" t="str">
            <v/>
          </cell>
          <cell r="BK1485">
            <v>0</v>
          </cell>
          <cell r="BN1485">
            <v>0</v>
          </cell>
          <cell r="BO1485">
            <v>0</v>
          </cell>
          <cell r="BR1485">
            <v>0</v>
          </cell>
          <cell r="BU1485">
            <v>0</v>
          </cell>
          <cell r="BV1485">
            <v>0</v>
          </cell>
          <cell r="CC1485">
            <v>0</v>
          </cell>
        </row>
        <row r="1486">
          <cell r="B1486">
            <v>0</v>
          </cell>
          <cell r="D1486">
            <v>0</v>
          </cell>
          <cell r="E1486">
            <v>0</v>
          </cell>
          <cell r="F1486">
            <v>0</v>
          </cell>
          <cell r="G1486">
            <v>0</v>
          </cell>
          <cell r="I1486">
            <v>0</v>
          </cell>
          <cell r="J1486">
            <v>0</v>
          </cell>
          <cell r="K1486">
            <v>0</v>
          </cell>
          <cell r="N1486">
            <v>0</v>
          </cell>
          <cell r="O1486">
            <v>0</v>
          </cell>
          <cell r="P1486">
            <v>0</v>
          </cell>
          <cell r="U1486">
            <v>0</v>
          </cell>
          <cell r="V1486">
            <v>0</v>
          </cell>
          <cell r="W1486">
            <v>0</v>
          </cell>
          <cell r="X1486">
            <v>0</v>
          </cell>
          <cell r="Y1486">
            <v>0</v>
          </cell>
          <cell r="Z1486">
            <v>0</v>
          </cell>
          <cell r="AA1486">
            <v>0</v>
          </cell>
          <cell r="AB1486">
            <v>0</v>
          </cell>
          <cell r="AC1486">
            <v>0</v>
          </cell>
          <cell r="AD1486">
            <v>0</v>
          </cell>
          <cell r="AE1486">
            <v>0</v>
          </cell>
          <cell r="AF1486">
            <v>0</v>
          </cell>
          <cell r="AG1486">
            <v>0</v>
          </cell>
          <cell r="AH1486">
            <v>0</v>
          </cell>
          <cell r="AI1486">
            <v>0</v>
          </cell>
          <cell r="AJ1486">
            <v>0</v>
          </cell>
          <cell r="AK1486">
            <v>0</v>
          </cell>
          <cell r="AL1486">
            <v>0</v>
          </cell>
          <cell r="AM1486">
            <v>0</v>
          </cell>
          <cell r="AN1486">
            <v>0</v>
          </cell>
          <cell r="AO1486">
            <v>0</v>
          </cell>
          <cell r="AP1486">
            <v>0</v>
          </cell>
          <cell r="AQ1486">
            <v>0</v>
          </cell>
          <cell r="AR1486">
            <v>0</v>
          </cell>
          <cell r="AS1486">
            <v>0</v>
          </cell>
          <cell r="AT1486">
            <v>0</v>
          </cell>
          <cell r="AU1486">
            <v>0</v>
          </cell>
          <cell r="AV1486">
            <v>0</v>
          </cell>
          <cell r="AW1486">
            <v>0</v>
          </cell>
          <cell r="AX1486">
            <v>0</v>
          </cell>
          <cell r="AY1486">
            <v>0</v>
          </cell>
          <cell r="AZ1486" t="str">
            <v/>
          </cell>
          <cell r="BA1486" t="str">
            <v/>
          </cell>
          <cell r="BB1486" t="str">
            <v/>
          </cell>
          <cell r="BC1486" t="str">
            <v/>
          </cell>
          <cell r="BK1486">
            <v>0</v>
          </cell>
          <cell r="BN1486">
            <v>0</v>
          </cell>
          <cell r="BO1486">
            <v>0</v>
          </cell>
          <cell r="BR1486">
            <v>0</v>
          </cell>
          <cell r="BU1486">
            <v>0</v>
          </cell>
          <cell r="BV1486">
            <v>0</v>
          </cell>
          <cell r="CC1486">
            <v>0</v>
          </cell>
        </row>
        <row r="1487">
          <cell r="B1487">
            <v>0</v>
          </cell>
          <cell r="D1487">
            <v>0</v>
          </cell>
          <cell r="E1487">
            <v>0</v>
          </cell>
          <cell r="F1487">
            <v>0</v>
          </cell>
          <cell r="G1487">
            <v>0</v>
          </cell>
          <cell r="I1487">
            <v>0</v>
          </cell>
          <cell r="J1487">
            <v>0</v>
          </cell>
          <cell r="K1487">
            <v>0</v>
          </cell>
          <cell r="N1487">
            <v>0</v>
          </cell>
          <cell r="O1487">
            <v>0</v>
          </cell>
          <cell r="P1487">
            <v>0</v>
          </cell>
          <cell r="U1487">
            <v>0</v>
          </cell>
          <cell r="V1487">
            <v>0</v>
          </cell>
          <cell r="W1487">
            <v>0</v>
          </cell>
          <cell r="X1487">
            <v>0</v>
          </cell>
          <cell r="Y1487">
            <v>0</v>
          </cell>
          <cell r="Z1487">
            <v>0</v>
          </cell>
          <cell r="AA1487">
            <v>0</v>
          </cell>
          <cell r="AB1487">
            <v>0</v>
          </cell>
          <cell r="AC1487">
            <v>0</v>
          </cell>
          <cell r="AD1487">
            <v>0</v>
          </cell>
          <cell r="AE1487">
            <v>0</v>
          </cell>
          <cell r="AF1487">
            <v>0</v>
          </cell>
          <cell r="AG1487">
            <v>0</v>
          </cell>
          <cell r="AH1487">
            <v>0</v>
          </cell>
          <cell r="AI1487">
            <v>0</v>
          </cell>
          <cell r="AJ1487">
            <v>0</v>
          </cell>
          <cell r="AK1487">
            <v>0</v>
          </cell>
          <cell r="AL1487">
            <v>0</v>
          </cell>
          <cell r="AM1487">
            <v>0</v>
          </cell>
          <cell r="AN1487">
            <v>0</v>
          </cell>
          <cell r="AO1487">
            <v>0</v>
          </cell>
          <cell r="AP1487">
            <v>0</v>
          </cell>
          <cell r="AQ1487">
            <v>0</v>
          </cell>
          <cell r="AR1487">
            <v>0</v>
          </cell>
          <cell r="AS1487">
            <v>0</v>
          </cell>
          <cell r="AT1487">
            <v>0</v>
          </cell>
          <cell r="AU1487">
            <v>0</v>
          </cell>
          <cell r="AV1487">
            <v>0</v>
          </cell>
          <cell r="AW1487">
            <v>0</v>
          </cell>
          <cell r="AX1487">
            <v>0</v>
          </cell>
          <cell r="AY1487">
            <v>0</v>
          </cell>
          <cell r="AZ1487" t="str">
            <v/>
          </cell>
          <cell r="BA1487" t="str">
            <v/>
          </cell>
          <cell r="BB1487" t="str">
            <v/>
          </cell>
          <cell r="BC1487" t="str">
            <v/>
          </cell>
          <cell r="BK1487">
            <v>0</v>
          </cell>
          <cell r="BN1487">
            <v>0</v>
          </cell>
          <cell r="BO1487">
            <v>0</v>
          </cell>
          <cell r="BR1487">
            <v>0</v>
          </cell>
          <cell r="BU1487">
            <v>0</v>
          </cell>
          <cell r="BV1487">
            <v>0</v>
          </cell>
          <cell r="CC1487">
            <v>0</v>
          </cell>
        </row>
        <row r="1488">
          <cell r="B1488">
            <v>0</v>
          </cell>
          <cell r="D1488">
            <v>0</v>
          </cell>
          <cell r="E1488">
            <v>0</v>
          </cell>
          <cell r="F1488">
            <v>0</v>
          </cell>
          <cell r="G1488">
            <v>0</v>
          </cell>
          <cell r="I1488">
            <v>0</v>
          </cell>
          <cell r="J1488">
            <v>0</v>
          </cell>
          <cell r="K1488">
            <v>0</v>
          </cell>
          <cell r="N1488">
            <v>0</v>
          </cell>
          <cell r="O1488">
            <v>0</v>
          </cell>
          <cell r="P1488">
            <v>0</v>
          </cell>
          <cell r="U1488">
            <v>0</v>
          </cell>
          <cell r="V1488">
            <v>0</v>
          </cell>
          <cell r="W1488">
            <v>0</v>
          </cell>
          <cell r="X1488">
            <v>0</v>
          </cell>
          <cell r="Y1488">
            <v>0</v>
          </cell>
          <cell r="Z1488">
            <v>0</v>
          </cell>
          <cell r="AA1488">
            <v>0</v>
          </cell>
          <cell r="AB1488">
            <v>0</v>
          </cell>
          <cell r="AC1488">
            <v>0</v>
          </cell>
          <cell r="AD1488">
            <v>0</v>
          </cell>
          <cell r="AE1488">
            <v>0</v>
          </cell>
          <cell r="AF1488">
            <v>0</v>
          </cell>
          <cell r="AG1488">
            <v>0</v>
          </cell>
          <cell r="AH1488">
            <v>0</v>
          </cell>
          <cell r="AI1488">
            <v>0</v>
          </cell>
          <cell r="AJ1488">
            <v>0</v>
          </cell>
          <cell r="AK1488">
            <v>0</v>
          </cell>
          <cell r="AL1488">
            <v>0</v>
          </cell>
          <cell r="AM1488">
            <v>0</v>
          </cell>
          <cell r="AN1488">
            <v>0</v>
          </cell>
          <cell r="AO1488">
            <v>0</v>
          </cell>
          <cell r="AP1488">
            <v>0</v>
          </cell>
          <cell r="AQ1488">
            <v>0</v>
          </cell>
          <cell r="AR1488">
            <v>0</v>
          </cell>
          <cell r="AS1488">
            <v>0</v>
          </cell>
          <cell r="AT1488">
            <v>0</v>
          </cell>
          <cell r="AU1488">
            <v>0</v>
          </cell>
          <cell r="AV1488">
            <v>0</v>
          </cell>
          <cell r="AW1488">
            <v>0</v>
          </cell>
          <cell r="AX1488">
            <v>0</v>
          </cell>
          <cell r="AY1488">
            <v>0</v>
          </cell>
          <cell r="AZ1488" t="str">
            <v/>
          </cell>
          <cell r="BA1488" t="str">
            <v/>
          </cell>
          <cell r="BB1488" t="str">
            <v/>
          </cell>
          <cell r="BC1488" t="str">
            <v/>
          </cell>
          <cell r="BK1488">
            <v>0</v>
          </cell>
          <cell r="BN1488">
            <v>0</v>
          </cell>
          <cell r="BO1488">
            <v>0</v>
          </cell>
          <cell r="BR1488">
            <v>0</v>
          </cell>
          <cell r="BU1488">
            <v>0</v>
          </cell>
          <cell r="BV1488">
            <v>0</v>
          </cell>
          <cell r="CC1488">
            <v>0</v>
          </cell>
        </row>
        <row r="1489">
          <cell r="B1489">
            <v>0</v>
          </cell>
          <cell r="D1489">
            <v>0</v>
          </cell>
          <cell r="E1489">
            <v>0</v>
          </cell>
          <cell r="F1489">
            <v>0</v>
          </cell>
          <cell r="G1489">
            <v>0</v>
          </cell>
          <cell r="I1489">
            <v>0</v>
          </cell>
          <cell r="J1489">
            <v>0</v>
          </cell>
          <cell r="K1489">
            <v>0</v>
          </cell>
          <cell r="N1489">
            <v>0</v>
          </cell>
          <cell r="O1489">
            <v>0</v>
          </cell>
          <cell r="P1489">
            <v>0</v>
          </cell>
          <cell r="U1489">
            <v>0</v>
          </cell>
          <cell r="V1489">
            <v>0</v>
          </cell>
          <cell r="W1489">
            <v>0</v>
          </cell>
          <cell r="X1489">
            <v>0</v>
          </cell>
          <cell r="Y1489">
            <v>0</v>
          </cell>
          <cell r="Z1489">
            <v>0</v>
          </cell>
          <cell r="AA1489">
            <v>0</v>
          </cell>
          <cell r="AB1489">
            <v>0</v>
          </cell>
          <cell r="AC1489">
            <v>0</v>
          </cell>
          <cell r="AD1489">
            <v>0</v>
          </cell>
          <cell r="AE1489">
            <v>0</v>
          </cell>
          <cell r="AF1489">
            <v>0</v>
          </cell>
          <cell r="AG1489">
            <v>0</v>
          </cell>
          <cell r="AH1489">
            <v>0</v>
          </cell>
          <cell r="AI1489">
            <v>0</v>
          </cell>
          <cell r="AJ1489">
            <v>0</v>
          </cell>
          <cell r="AK1489">
            <v>0</v>
          </cell>
          <cell r="AL1489">
            <v>0</v>
          </cell>
          <cell r="AM1489">
            <v>0</v>
          </cell>
          <cell r="AN1489">
            <v>0</v>
          </cell>
          <cell r="AO1489">
            <v>0</v>
          </cell>
          <cell r="AP1489">
            <v>0</v>
          </cell>
          <cell r="AQ1489">
            <v>0</v>
          </cell>
          <cell r="AR1489">
            <v>0</v>
          </cell>
          <cell r="AS1489">
            <v>0</v>
          </cell>
          <cell r="AT1489">
            <v>0</v>
          </cell>
          <cell r="AU1489">
            <v>0</v>
          </cell>
          <cell r="AV1489">
            <v>0</v>
          </cell>
          <cell r="AW1489">
            <v>0</v>
          </cell>
          <cell r="AX1489">
            <v>0</v>
          </cell>
          <cell r="AY1489">
            <v>0</v>
          </cell>
          <cell r="AZ1489" t="str">
            <v/>
          </cell>
          <cell r="BA1489" t="str">
            <v/>
          </cell>
          <cell r="BB1489" t="str">
            <v/>
          </cell>
          <cell r="BC1489" t="str">
            <v/>
          </cell>
          <cell r="BK1489">
            <v>0</v>
          </cell>
          <cell r="BN1489">
            <v>0</v>
          </cell>
          <cell r="BO1489">
            <v>0</v>
          </cell>
          <cell r="BR1489">
            <v>0</v>
          </cell>
          <cell r="BU1489">
            <v>0</v>
          </cell>
          <cell r="BV1489">
            <v>0</v>
          </cell>
          <cell r="CC1489">
            <v>0</v>
          </cell>
        </row>
        <row r="1490">
          <cell r="B1490">
            <v>0</v>
          </cell>
          <cell r="D1490">
            <v>0</v>
          </cell>
          <cell r="E1490">
            <v>0</v>
          </cell>
          <cell r="F1490">
            <v>0</v>
          </cell>
          <cell r="G1490">
            <v>0</v>
          </cell>
          <cell r="I1490">
            <v>0</v>
          </cell>
          <cell r="J1490">
            <v>0</v>
          </cell>
          <cell r="K1490">
            <v>0</v>
          </cell>
          <cell r="N1490">
            <v>0</v>
          </cell>
          <cell r="O1490">
            <v>0</v>
          </cell>
          <cell r="P1490">
            <v>0</v>
          </cell>
          <cell r="U1490">
            <v>0</v>
          </cell>
          <cell r="V1490">
            <v>0</v>
          </cell>
          <cell r="W1490">
            <v>0</v>
          </cell>
          <cell r="X1490">
            <v>0</v>
          </cell>
          <cell r="Y1490">
            <v>0</v>
          </cell>
          <cell r="Z1490">
            <v>0</v>
          </cell>
          <cell r="AA1490">
            <v>0</v>
          </cell>
          <cell r="AB1490">
            <v>0</v>
          </cell>
          <cell r="AC1490">
            <v>0</v>
          </cell>
          <cell r="AD1490">
            <v>0</v>
          </cell>
          <cell r="AE1490">
            <v>0</v>
          </cell>
          <cell r="AF1490">
            <v>0</v>
          </cell>
          <cell r="AG1490">
            <v>0</v>
          </cell>
          <cell r="AH1490">
            <v>0</v>
          </cell>
          <cell r="AI1490">
            <v>0</v>
          </cell>
          <cell r="AJ1490">
            <v>0</v>
          </cell>
          <cell r="AK1490">
            <v>0</v>
          </cell>
          <cell r="AL1490">
            <v>0</v>
          </cell>
          <cell r="AM1490">
            <v>0</v>
          </cell>
          <cell r="AN1490">
            <v>0</v>
          </cell>
          <cell r="AO1490">
            <v>0</v>
          </cell>
          <cell r="AP1490">
            <v>0</v>
          </cell>
          <cell r="AQ1490">
            <v>0</v>
          </cell>
          <cell r="AR1490">
            <v>0</v>
          </cell>
          <cell r="AS1490">
            <v>0</v>
          </cell>
          <cell r="AT1490">
            <v>0</v>
          </cell>
          <cell r="AU1490">
            <v>0</v>
          </cell>
          <cell r="AV1490">
            <v>0</v>
          </cell>
          <cell r="AW1490">
            <v>0</v>
          </cell>
          <cell r="AX1490">
            <v>0</v>
          </cell>
          <cell r="AY1490">
            <v>0</v>
          </cell>
          <cell r="AZ1490" t="str">
            <v/>
          </cell>
          <cell r="BA1490" t="str">
            <v/>
          </cell>
          <cell r="BB1490" t="str">
            <v/>
          </cell>
          <cell r="BC1490" t="str">
            <v/>
          </cell>
          <cell r="BK1490">
            <v>0</v>
          </cell>
          <cell r="BN1490">
            <v>0</v>
          </cell>
          <cell r="BO1490">
            <v>0</v>
          </cell>
          <cell r="BR1490">
            <v>0</v>
          </cell>
          <cell r="BU1490">
            <v>0</v>
          </cell>
          <cell r="BV1490">
            <v>0</v>
          </cell>
          <cell r="CC1490">
            <v>0</v>
          </cell>
        </row>
        <row r="1491">
          <cell r="B1491">
            <v>0</v>
          </cell>
          <cell r="D1491">
            <v>0</v>
          </cell>
          <cell r="E1491">
            <v>0</v>
          </cell>
          <cell r="F1491">
            <v>0</v>
          </cell>
          <cell r="G1491">
            <v>0</v>
          </cell>
          <cell r="I1491">
            <v>0</v>
          </cell>
          <cell r="J1491">
            <v>0</v>
          </cell>
          <cell r="K1491">
            <v>0</v>
          </cell>
          <cell r="N1491">
            <v>0</v>
          </cell>
          <cell r="O1491">
            <v>0</v>
          </cell>
          <cell r="P1491">
            <v>0</v>
          </cell>
          <cell r="U1491">
            <v>0</v>
          </cell>
          <cell r="V1491">
            <v>0</v>
          </cell>
          <cell r="W1491">
            <v>0</v>
          </cell>
          <cell r="X1491">
            <v>0</v>
          </cell>
          <cell r="Y1491">
            <v>0</v>
          </cell>
          <cell r="Z1491">
            <v>0</v>
          </cell>
          <cell r="AA1491">
            <v>0</v>
          </cell>
          <cell r="AB1491">
            <v>0</v>
          </cell>
          <cell r="AC1491">
            <v>0</v>
          </cell>
          <cell r="AD1491">
            <v>0</v>
          </cell>
          <cell r="AE1491">
            <v>0</v>
          </cell>
          <cell r="AF1491">
            <v>0</v>
          </cell>
          <cell r="AG1491">
            <v>0</v>
          </cell>
          <cell r="AH1491">
            <v>0</v>
          </cell>
          <cell r="AI1491">
            <v>0</v>
          </cell>
          <cell r="AJ1491">
            <v>0</v>
          </cell>
          <cell r="AK1491">
            <v>0</v>
          </cell>
          <cell r="AL1491">
            <v>0</v>
          </cell>
          <cell r="AM1491">
            <v>0</v>
          </cell>
          <cell r="AN1491">
            <v>0</v>
          </cell>
          <cell r="AO1491">
            <v>0</v>
          </cell>
          <cell r="AP1491">
            <v>0</v>
          </cell>
          <cell r="AQ1491">
            <v>0</v>
          </cell>
          <cell r="AR1491">
            <v>0</v>
          </cell>
          <cell r="AS1491">
            <v>0</v>
          </cell>
          <cell r="AT1491">
            <v>0</v>
          </cell>
          <cell r="AU1491">
            <v>0</v>
          </cell>
          <cell r="AV1491">
            <v>0</v>
          </cell>
          <cell r="AW1491">
            <v>0</v>
          </cell>
          <cell r="AX1491">
            <v>0</v>
          </cell>
          <cell r="AY1491">
            <v>0</v>
          </cell>
          <cell r="AZ1491" t="str">
            <v/>
          </cell>
          <cell r="BA1491" t="str">
            <v/>
          </cell>
          <cell r="BB1491" t="str">
            <v/>
          </cell>
          <cell r="BC1491" t="str">
            <v/>
          </cell>
          <cell r="BK1491">
            <v>0</v>
          </cell>
          <cell r="BN1491">
            <v>0</v>
          </cell>
          <cell r="BO1491">
            <v>0</v>
          </cell>
          <cell r="BR1491">
            <v>0</v>
          </cell>
          <cell r="BU1491">
            <v>0</v>
          </cell>
          <cell r="BV1491">
            <v>0</v>
          </cell>
          <cell r="CC1491">
            <v>0</v>
          </cell>
        </row>
        <row r="1492">
          <cell r="B1492">
            <v>0</v>
          </cell>
          <cell r="D1492">
            <v>0</v>
          </cell>
          <cell r="E1492">
            <v>0</v>
          </cell>
          <cell r="F1492">
            <v>0</v>
          </cell>
          <cell r="G1492">
            <v>0</v>
          </cell>
          <cell r="I1492">
            <v>0</v>
          </cell>
          <cell r="J1492">
            <v>0</v>
          </cell>
          <cell r="K1492">
            <v>0</v>
          </cell>
          <cell r="N1492">
            <v>0</v>
          </cell>
          <cell r="O1492">
            <v>0</v>
          </cell>
          <cell r="P1492">
            <v>0</v>
          </cell>
          <cell r="U1492">
            <v>0</v>
          </cell>
          <cell r="V1492">
            <v>0</v>
          </cell>
          <cell r="W1492">
            <v>0</v>
          </cell>
          <cell r="X1492">
            <v>0</v>
          </cell>
          <cell r="Y1492">
            <v>0</v>
          </cell>
          <cell r="Z1492">
            <v>0</v>
          </cell>
          <cell r="AA1492">
            <v>0</v>
          </cell>
          <cell r="AB1492">
            <v>0</v>
          </cell>
          <cell r="AC1492">
            <v>0</v>
          </cell>
          <cell r="AD1492">
            <v>0</v>
          </cell>
          <cell r="AE1492">
            <v>0</v>
          </cell>
          <cell r="AF1492">
            <v>0</v>
          </cell>
          <cell r="AG1492">
            <v>0</v>
          </cell>
          <cell r="AH1492">
            <v>0</v>
          </cell>
          <cell r="AI1492">
            <v>0</v>
          </cell>
          <cell r="AJ1492">
            <v>0</v>
          </cell>
          <cell r="AK1492">
            <v>0</v>
          </cell>
          <cell r="AL1492">
            <v>0</v>
          </cell>
          <cell r="AM1492">
            <v>0</v>
          </cell>
          <cell r="AN1492">
            <v>0</v>
          </cell>
          <cell r="AO1492">
            <v>0</v>
          </cell>
          <cell r="AP1492">
            <v>0</v>
          </cell>
          <cell r="AQ1492">
            <v>0</v>
          </cell>
          <cell r="AR1492">
            <v>0</v>
          </cell>
          <cell r="AS1492">
            <v>0</v>
          </cell>
          <cell r="AT1492">
            <v>0</v>
          </cell>
          <cell r="AU1492">
            <v>0</v>
          </cell>
          <cell r="AV1492">
            <v>0</v>
          </cell>
          <cell r="AW1492">
            <v>0</v>
          </cell>
          <cell r="AX1492">
            <v>0</v>
          </cell>
          <cell r="AY1492">
            <v>0</v>
          </cell>
          <cell r="AZ1492" t="str">
            <v/>
          </cell>
          <cell r="BA1492" t="str">
            <v/>
          </cell>
          <cell r="BB1492" t="str">
            <v/>
          </cell>
          <cell r="BC1492" t="str">
            <v/>
          </cell>
          <cell r="BK1492">
            <v>0</v>
          </cell>
          <cell r="BN1492">
            <v>0</v>
          </cell>
          <cell r="BO1492">
            <v>0</v>
          </cell>
          <cell r="BR1492">
            <v>0</v>
          </cell>
          <cell r="BU1492">
            <v>0</v>
          </cell>
          <cell r="BV1492">
            <v>0</v>
          </cell>
          <cell r="CC1492">
            <v>0</v>
          </cell>
        </row>
        <row r="1493">
          <cell r="B1493">
            <v>0</v>
          </cell>
          <cell r="D1493">
            <v>0</v>
          </cell>
          <cell r="E1493">
            <v>0</v>
          </cell>
          <cell r="F1493">
            <v>0</v>
          </cell>
          <cell r="G1493">
            <v>0</v>
          </cell>
          <cell r="I1493">
            <v>0</v>
          </cell>
          <cell r="J1493">
            <v>0</v>
          </cell>
          <cell r="K1493">
            <v>0</v>
          </cell>
          <cell r="N1493">
            <v>0</v>
          </cell>
          <cell r="O1493">
            <v>0</v>
          </cell>
          <cell r="P1493">
            <v>0</v>
          </cell>
          <cell r="U1493">
            <v>0</v>
          </cell>
          <cell r="V1493">
            <v>0</v>
          </cell>
          <cell r="W1493">
            <v>0</v>
          </cell>
          <cell r="X1493">
            <v>0</v>
          </cell>
          <cell r="Y1493">
            <v>0</v>
          </cell>
          <cell r="Z1493">
            <v>0</v>
          </cell>
          <cell r="AA1493">
            <v>0</v>
          </cell>
          <cell r="AB1493">
            <v>0</v>
          </cell>
          <cell r="AC1493">
            <v>0</v>
          </cell>
          <cell r="AD1493">
            <v>0</v>
          </cell>
          <cell r="AE1493">
            <v>0</v>
          </cell>
          <cell r="AF1493">
            <v>0</v>
          </cell>
          <cell r="AG1493">
            <v>0</v>
          </cell>
          <cell r="AH1493">
            <v>0</v>
          </cell>
          <cell r="AI1493">
            <v>0</v>
          </cell>
          <cell r="AJ1493">
            <v>0</v>
          </cell>
          <cell r="AK1493">
            <v>0</v>
          </cell>
          <cell r="AL1493">
            <v>0</v>
          </cell>
          <cell r="AM1493">
            <v>0</v>
          </cell>
          <cell r="AN1493">
            <v>0</v>
          </cell>
          <cell r="AO1493">
            <v>0</v>
          </cell>
          <cell r="AP1493">
            <v>0</v>
          </cell>
          <cell r="AQ1493">
            <v>0</v>
          </cell>
          <cell r="AR1493">
            <v>0</v>
          </cell>
          <cell r="AS1493">
            <v>0</v>
          </cell>
          <cell r="AT1493">
            <v>0</v>
          </cell>
          <cell r="AU1493">
            <v>0</v>
          </cell>
          <cell r="AV1493">
            <v>0</v>
          </cell>
          <cell r="AW1493">
            <v>0</v>
          </cell>
          <cell r="AX1493">
            <v>0</v>
          </cell>
          <cell r="AY1493">
            <v>0</v>
          </cell>
          <cell r="AZ1493" t="str">
            <v/>
          </cell>
          <cell r="BA1493" t="str">
            <v/>
          </cell>
          <cell r="BB1493" t="str">
            <v/>
          </cell>
          <cell r="BC1493" t="str">
            <v/>
          </cell>
          <cell r="BK1493">
            <v>0</v>
          </cell>
          <cell r="BN1493">
            <v>0</v>
          </cell>
          <cell r="BO1493">
            <v>0</v>
          </cell>
          <cell r="BR1493">
            <v>0</v>
          </cell>
          <cell r="BU1493">
            <v>0</v>
          </cell>
          <cell r="BV1493">
            <v>0</v>
          </cell>
          <cell r="CC1493">
            <v>0</v>
          </cell>
          <cell r="CD1493">
            <v>0</v>
          </cell>
        </row>
        <row r="1494">
          <cell r="B1494">
            <v>0</v>
          </cell>
          <cell r="D1494">
            <v>0</v>
          </cell>
          <cell r="E1494">
            <v>0</v>
          </cell>
          <cell r="F1494">
            <v>0</v>
          </cell>
          <cell r="G1494">
            <v>0</v>
          </cell>
          <cell r="I1494">
            <v>0</v>
          </cell>
          <cell r="J1494">
            <v>0</v>
          </cell>
          <cell r="K1494">
            <v>0</v>
          </cell>
          <cell r="N1494">
            <v>0</v>
          </cell>
          <cell r="O1494">
            <v>0</v>
          </cell>
          <cell r="P1494">
            <v>0</v>
          </cell>
          <cell r="U1494">
            <v>0</v>
          </cell>
          <cell r="V1494">
            <v>0</v>
          </cell>
          <cell r="W1494">
            <v>0</v>
          </cell>
          <cell r="X1494">
            <v>0</v>
          </cell>
          <cell r="Y1494">
            <v>0</v>
          </cell>
          <cell r="Z1494">
            <v>0</v>
          </cell>
          <cell r="AA1494">
            <v>0</v>
          </cell>
          <cell r="AB1494">
            <v>0</v>
          </cell>
          <cell r="AC1494">
            <v>0</v>
          </cell>
          <cell r="AD1494">
            <v>0</v>
          </cell>
          <cell r="AE1494">
            <v>0</v>
          </cell>
          <cell r="AF1494">
            <v>0</v>
          </cell>
          <cell r="AG1494">
            <v>0</v>
          </cell>
          <cell r="AH1494">
            <v>0</v>
          </cell>
          <cell r="AI1494">
            <v>0</v>
          </cell>
          <cell r="AJ1494">
            <v>0</v>
          </cell>
          <cell r="AK1494">
            <v>0</v>
          </cell>
          <cell r="AL1494">
            <v>0</v>
          </cell>
          <cell r="AM1494">
            <v>0</v>
          </cell>
          <cell r="AN1494">
            <v>0</v>
          </cell>
          <cell r="AO1494">
            <v>0</v>
          </cell>
          <cell r="AP1494">
            <v>0</v>
          </cell>
          <cell r="AQ1494">
            <v>0</v>
          </cell>
          <cell r="AR1494">
            <v>0</v>
          </cell>
          <cell r="AS1494">
            <v>0</v>
          </cell>
          <cell r="AT1494">
            <v>0</v>
          </cell>
          <cell r="AU1494">
            <v>0</v>
          </cell>
          <cell r="AV1494">
            <v>0</v>
          </cell>
          <cell r="AW1494">
            <v>0</v>
          </cell>
          <cell r="AX1494">
            <v>0</v>
          </cell>
          <cell r="AY1494">
            <v>0</v>
          </cell>
          <cell r="AZ1494" t="str">
            <v/>
          </cell>
          <cell r="BA1494" t="str">
            <v/>
          </cell>
          <cell r="BB1494" t="str">
            <v/>
          </cell>
          <cell r="BC1494" t="str">
            <v/>
          </cell>
          <cell r="BK1494">
            <v>0</v>
          </cell>
          <cell r="BN1494">
            <v>0</v>
          </cell>
          <cell r="BO1494">
            <v>0</v>
          </cell>
          <cell r="BR1494">
            <v>0</v>
          </cell>
          <cell r="BU1494">
            <v>0</v>
          </cell>
          <cell r="BV1494">
            <v>0</v>
          </cell>
          <cell r="CC1494">
            <v>0</v>
          </cell>
          <cell r="CD1494">
            <v>0</v>
          </cell>
        </row>
        <row r="1495">
          <cell r="B1495">
            <v>0</v>
          </cell>
          <cell r="D1495">
            <v>0</v>
          </cell>
          <cell r="E1495">
            <v>0</v>
          </cell>
          <cell r="F1495">
            <v>0</v>
          </cell>
          <cell r="G1495">
            <v>0</v>
          </cell>
          <cell r="I1495">
            <v>0</v>
          </cell>
          <cell r="J1495">
            <v>0</v>
          </cell>
          <cell r="K1495">
            <v>0</v>
          </cell>
          <cell r="N1495">
            <v>0</v>
          </cell>
          <cell r="O1495">
            <v>0</v>
          </cell>
          <cell r="P1495">
            <v>0</v>
          </cell>
          <cell r="U1495">
            <v>0</v>
          </cell>
          <cell r="V1495">
            <v>0</v>
          </cell>
          <cell r="W1495">
            <v>0</v>
          </cell>
          <cell r="X1495">
            <v>0</v>
          </cell>
          <cell r="Y1495">
            <v>0</v>
          </cell>
          <cell r="Z1495">
            <v>0</v>
          </cell>
          <cell r="AA1495">
            <v>0</v>
          </cell>
          <cell r="AB1495">
            <v>0</v>
          </cell>
          <cell r="AC1495">
            <v>0</v>
          </cell>
          <cell r="AD1495">
            <v>0</v>
          </cell>
          <cell r="AE1495">
            <v>0</v>
          </cell>
          <cell r="AF1495">
            <v>0</v>
          </cell>
          <cell r="AG1495">
            <v>0</v>
          </cell>
          <cell r="AH1495">
            <v>0</v>
          </cell>
          <cell r="AI1495">
            <v>0</v>
          </cell>
          <cell r="AJ1495">
            <v>0</v>
          </cell>
          <cell r="AK1495">
            <v>0</v>
          </cell>
          <cell r="AL1495">
            <v>0</v>
          </cell>
          <cell r="AM1495">
            <v>0</v>
          </cell>
          <cell r="AN1495">
            <v>0</v>
          </cell>
          <cell r="AO1495">
            <v>0</v>
          </cell>
          <cell r="AP1495">
            <v>0</v>
          </cell>
          <cell r="AQ1495">
            <v>0</v>
          </cell>
          <cell r="AR1495">
            <v>0</v>
          </cell>
          <cell r="AS1495">
            <v>0</v>
          </cell>
          <cell r="AT1495">
            <v>0</v>
          </cell>
          <cell r="AU1495">
            <v>0</v>
          </cell>
          <cell r="AV1495">
            <v>0</v>
          </cell>
          <cell r="AW1495">
            <v>0</v>
          </cell>
          <cell r="AX1495">
            <v>0</v>
          </cell>
          <cell r="AY1495">
            <v>0</v>
          </cell>
          <cell r="AZ1495" t="str">
            <v/>
          </cell>
          <cell r="BA1495" t="str">
            <v/>
          </cell>
          <cell r="BB1495" t="str">
            <v/>
          </cell>
          <cell r="BC1495" t="str">
            <v/>
          </cell>
          <cell r="BK1495">
            <v>0</v>
          </cell>
          <cell r="BN1495">
            <v>0</v>
          </cell>
          <cell r="BO1495">
            <v>0</v>
          </cell>
          <cell r="BR1495">
            <v>0</v>
          </cell>
          <cell r="BU1495">
            <v>0</v>
          </cell>
          <cell r="BV1495">
            <v>0</v>
          </cell>
          <cell r="CC1495">
            <v>0</v>
          </cell>
          <cell r="CD1495">
            <v>0</v>
          </cell>
        </row>
        <row r="1496">
          <cell r="B1496">
            <v>0</v>
          </cell>
          <cell r="D1496">
            <v>0</v>
          </cell>
          <cell r="E1496">
            <v>0</v>
          </cell>
          <cell r="F1496">
            <v>0</v>
          </cell>
          <cell r="G1496">
            <v>0</v>
          </cell>
          <cell r="I1496">
            <v>0</v>
          </cell>
          <cell r="J1496">
            <v>0</v>
          </cell>
          <cell r="K1496">
            <v>0</v>
          </cell>
          <cell r="N1496">
            <v>0</v>
          </cell>
          <cell r="O1496">
            <v>0</v>
          </cell>
          <cell r="P1496">
            <v>0</v>
          </cell>
          <cell r="U1496">
            <v>0</v>
          </cell>
          <cell r="V1496">
            <v>0</v>
          </cell>
          <cell r="W1496">
            <v>0</v>
          </cell>
          <cell r="X1496">
            <v>0</v>
          </cell>
          <cell r="Y1496">
            <v>0</v>
          </cell>
          <cell r="Z1496">
            <v>0</v>
          </cell>
          <cell r="AA1496">
            <v>0</v>
          </cell>
          <cell r="AB1496">
            <v>0</v>
          </cell>
          <cell r="AC1496">
            <v>0</v>
          </cell>
          <cell r="AD1496">
            <v>0</v>
          </cell>
          <cell r="AE1496">
            <v>0</v>
          </cell>
          <cell r="AF1496">
            <v>0</v>
          </cell>
          <cell r="AG1496">
            <v>0</v>
          </cell>
          <cell r="AH1496">
            <v>0</v>
          </cell>
          <cell r="AI1496">
            <v>0</v>
          </cell>
          <cell r="AJ1496">
            <v>0</v>
          </cell>
          <cell r="AK1496">
            <v>0</v>
          </cell>
          <cell r="AL1496">
            <v>0</v>
          </cell>
          <cell r="AM1496">
            <v>0</v>
          </cell>
          <cell r="AN1496">
            <v>0</v>
          </cell>
          <cell r="AO1496">
            <v>0</v>
          </cell>
          <cell r="AP1496">
            <v>0</v>
          </cell>
          <cell r="AQ1496">
            <v>0</v>
          </cell>
          <cell r="AR1496">
            <v>0</v>
          </cell>
          <cell r="AS1496">
            <v>0</v>
          </cell>
          <cell r="AT1496">
            <v>0</v>
          </cell>
          <cell r="AU1496">
            <v>0</v>
          </cell>
          <cell r="AV1496">
            <v>0</v>
          </cell>
          <cell r="AW1496">
            <v>0</v>
          </cell>
          <cell r="AX1496">
            <v>0</v>
          </cell>
          <cell r="AY1496">
            <v>0</v>
          </cell>
          <cell r="AZ1496" t="str">
            <v/>
          </cell>
          <cell r="BA1496" t="str">
            <v/>
          </cell>
          <cell r="BB1496" t="str">
            <v/>
          </cell>
          <cell r="BC1496" t="str">
            <v/>
          </cell>
          <cell r="BK1496">
            <v>0</v>
          </cell>
          <cell r="BN1496">
            <v>0</v>
          </cell>
          <cell r="BO1496">
            <v>0</v>
          </cell>
          <cell r="BR1496">
            <v>0</v>
          </cell>
          <cell r="BU1496">
            <v>0</v>
          </cell>
          <cell r="BV1496">
            <v>0</v>
          </cell>
          <cell r="CC1496">
            <v>0</v>
          </cell>
          <cell r="CD1496">
            <v>0</v>
          </cell>
        </row>
        <row r="1497">
          <cell r="B1497">
            <v>0</v>
          </cell>
          <cell r="D1497">
            <v>0</v>
          </cell>
          <cell r="E1497">
            <v>0</v>
          </cell>
          <cell r="F1497">
            <v>0</v>
          </cell>
          <cell r="G1497">
            <v>0</v>
          </cell>
          <cell r="I1497">
            <v>0</v>
          </cell>
          <cell r="J1497">
            <v>0</v>
          </cell>
          <cell r="K1497">
            <v>0</v>
          </cell>
          <cell r="N1497">
            <v>0</v>
          </cell>
          <cell r="O1497">
            <v>0</v>
          </cell>
          <cell r="P1497">
            <v>0</v>
          </cell>
          <cell r="U1497">
            <v>0</v>
          </cell>
          <cell r="V1497">
            <v>0</v>
          </cell>
          <cell r="W1497">
            <v>0</v>
          </cell>
          <cell r="X1497">
            <v>0</v>
          </cell>
          <cell r="Y1497">
            <v>0</v>
          </cell>
          <cell r="Z1497">
            <v>0</v>
          </cell>
          <cell r="AA1497">
            <v>0</v>
          </cell>
          <cell r="AB1497">
            <v>0</v>
          </cell>
          <cell r="AC1497">
            <v>0</v>
          </cell>
          <cell r="AD1497">
            <v>0</v>
          </cell>
          <cell r="AE1497">
            <v>0</v>
          </cell>
          <cell r="AF1497">
            <v>0</v>
          </cell>
          <cell r="AG1497">
            <v>0</v>
          </cell>
          <cell r="AH1497">
            <v>0</v>
          </cell>
          <cell r="AI1497">
            <v>0</v>
          </cell>
          <cell r="AJ1497">
            <v>0</v>
          </cell>
          <cell r="AK1497">
            <v>0</v>
          </cell>
          <cell r="AL1497">
            <v>0</v>
          </cell>
          <cell r="AM1497">
            <v>0</v>
          </cell>
          <cell r="AN1497">
            <v>0</v>
          </cell>
          <cell r="AO1497">
            <v>0</v>
          </cell>
          <cell r="AP1497">
            <v>0</v>
          </cell>
          <cell r="AQ1497">
            <v>0</v>
          </cell>
          <cell r="AR1497">
            <v>0</v>
          </cell>
          <cell r="AS1497">
            <v>0</v>
          </cell>
          <cell r="AT1497">
            <v>0</v>
          </cell>
          <cell r="AU1497">
            <v>0</v>
          </cell>
          <cell r="AV1497">
            <v>0</v>
          </cell>
          <cell r="AW1497">
            <v>0</v>
          </cell>
          <cell r="AX1497">
            <v>0</v>
          </cell>
          <cell r="AY1497">
            <v>0</v>
          </cell>
          <cell r="AZ1497" t="str">
            <v/>
          </cell>
          <cell r="BA1497" t="str">
            <v/>
          </cell>
          <cell r="BB1497" t="str">
            <v/>
          </cell>
          <cell r="BC1497" t="str">
            <v/>
          </cell>
          <cell r="BK1497">
            <v>0</v>
          </cell>
          <cell r="BN1497">
            <v>0</v>
          </cell>
          <cell r="BO1497">
            <v>0</v>
          </cell>
          <cell r="BR1497">
            <v>0</v>
          </cell>
          <cell r="BU1497">
            <v>0</v>
          </cell>
          <cell r="BV1497">
            <v>0</v>
          </cell>
          <cell r="CC1497">
            <v>0</v>
          </cell>
          <cell r="CD1497">
            <v>0</v>
          </cell>
        </row>
        <row r="1498">
          <cell r="B1498">
            <v>0</v>
          </cell>
          <cell r="D1498">
            <v>0</v>
          </cell>
          <cell r="E1498">
            <v>0</v>
          </cell>
          <cell r="F1498">
            <v>0</v>
          </cell>
          <cell r="G1498">
            <v>0</v>
          </cell>
          <cell r="I1498">
            <v>0</v>
          </cell>
          <cell r="J1498">
            <v>0</v>
          </cell>
          <cell r="K1498">
            <v>0</v>
          </cell>
          <cell r="N1498">
            <v>0</v>
          </cell>
          <cell r="O1498">
            <v>0</v>
          </cell>
          <cell r="P1498">
            <v>0</v>
          </cell>
          <cell r="U1498">
            <v>0</v>
          </cell>
          <cell r="V1498">
            <v>0</v>
          </cell>
          <cell r="W1498">
            <v>0</v>
          </cell>
          <cell r="X1498">
            <v>0</v>
          </cell>
          <cell r="Y1498">
            <v>0</v>
          </cell>
          <cell r="Z1498">
            <v>0</v>
          </cell>
          <cell r="AA1498">
            <v>0</v>
          </cell>
          <cell r="AB1498">
            <v>0</v>
          </cell>
          <cell r="AC1498">
            <v>0</v>
          </cell>
          <cell r="AD1498">
            <v>0</v>
          </cell>
          <cell r="AE1498">
            <v>0</v>
          </cell>
          <cell r="AF1498">
            <v>0</v>
          </cell>
          <cell r="AG1498">
            <v>0</v>
          </cell>
          <cell r="AH1498">
            <v>0</v>
          </cell>
          <cell r="AI1498">
            <v>0</v>
          </cell>
          <cell r="AJ1498">
            <v>0</v>
          </cell>
          <cell r="AK1498">
            <v>0</v>
          </cell>
          <cell r="AL1498">
            <v>0</v>
          </cell>
          <cell r="AM1498">
            <v>0</v>
          </cell>
          <cell r="AN1498">
            <v>0</v>
          </cell>
          <cell r="AO1498">
            <v>0</v>
          </cell>
          <cell r="AP1498">
            <v>0</v>
          </cell>
          <cell r="AQ1498">
            <v>0</v>
          </cell>
          <cell r="AR1498">
            <v>0</v>
          </cell>
          <cell r="AS1498">
            <v>0</v>
          </cell>
          <cell r="AT1498">
            <v>0</v>
          </cell>
          <cell r="AU1498">
            <v>0</v>
          </cell>
          <cell r="AV1498">
            <v>0</v>
          </cell>
          <cell r="AW1498">
            <v>0</v>
          </cell>
          <cell r="AX1498">
            <v>0</v>
          </cell>
          <cell r="AY1498">
            <v>0</v>
          </cell>
          <cell r="AZ1498" t="str">
            <v/>
          </cell>
          <cell r="BA1498" t="str">
            <v/>
          </cell>
          <cell r="BB1498" t="str">
            <v/>
          </cell>
          <cell r="BC1498" t="str">
            <v/>
          </cell>
          <cell r="BK1498">
            <v>0</v>
          </cell>
          <cell r="BN1498">
            <v>0</v>
          </cell>
          <cell r="BO1498">
            <v>0</v>
          </cell>
          <cell r="BR1498">
            <v>0</v>
          </cell>
          <cell r="BU1498">
            <v>0</v>
          </cell>
          <cell r="BV1498">
            <v>0</v>
          </cell>
          <cell r="CC1498">
            <v>0</v>
          </cell>
          <cell r="CD1498">
            <v>0</v>
          </cell>
        </row>
        <row r="1499">
          <cell r="B1499">
            <v>0</v>
          </cell>
          <cell r="D1499">
            <v>0</v>
          </cell>
          <cell r="E1499">
            <v>0</v>
          </cell>
          <cell r="F1499">
            <v>0</v>
          </cell>
          <cell r="G1499">
            <v>0</v>
          </cell>
          <cell r="I1499">
            <v>0</v>
          </cell>
          <cell r="J1499">
            <v>0</v>
          </cell>
          <cell r="K1499">
            <v>0</v>
          </cell>
          <cell r="N1499">
            <v>0</v>
          </cell>
          <cell r="O1499">
            <v>0</v>
          </cell>
          <cell r="P1499">
            <v>0</v>
          </cell>
          <cell r="U1499">
            <v>0</v>
          </cell>
          <cell r="V1499">
            <v>0</v>
          </cell>
          <cell r="W1499">
            <v>0</v>
          </cell>
          <cell r="X1499">
            <v>0</v>
          </cell>
          <cell r="Y1499">
            <v>0</v>
          </cell>
          <cell r="Z1499">
            <v>0</v>
          </cell>
          <cell r="AA1499">
            <v>0</v>
          </cell>
          <cell r="AB1499">
            <v>0</v>
          </cell>
          <cell r="AC1499">
            <v>0</v>
          </cell>
          <cell r="AD1499">
            <v>0</v>
          </cell>
          <cell r="AE1499">
            <v>0</v>
          </cell>
          <cell r="AF1499">
            <v>0</v>
          </cell>
          <cell r="AG1499">
            <v>0</v>
          </cell>
          <cell r="AH1499">
            <v>0</v>
          </cell>
          <cell r="AI1499">
            <v>0</v>
          </cell>
          <cell r="AJ1499">
            <v>0</v>
          </cell>
          <cell r="AK1499">
            <v>0</v>
          </cell>
          <cell r="AL1499">
            <v>0</v>
          </cell>
          <cell r="AM1499">
            <v>0</v>
          </cell>
          <cell r="AN1499">
            <v>0</v>
          </cell>
          <cell r="AO1499">
            <v>0</v>
          </cell>
          <cell r="AP1499">
            <v>0</v>
          </cell>
          <cell r="AQ1499">
            <v>0</v>
          </cell>
          <cell r="AR1499">
            <v>0</v>
          </cell>
          <cell r="AS1499">
            <v>0</v>
          </cell>
          <cell r="AT1499">
            <v>0</v>
          </cell>
          <cell r="AU1499">
            <v>0</v>
          </cell>
          <cell r="AV1499">
            <v>0</v>
          </cell>
          <cell r="AW1499">
            <v>0</v>
          </cell>
          <cell r="AX1499">
            <v>0</v>
          </cell>
          <cell r="AY1499">
            <v>0</v>
          </cell>
          <cell r="AZ1499" t="str">
            <v/>
          </cell>
          <cell r="BA1499" t="str">
            <v/>
          </cell>
          <cell r="BB1499" t="str">
            <v/>
          </cell>
          <cell r="BC1499" t="str">
            <v/>
          </cell>
          <cell r="BK1499">
            <v>0</v>
          </cell>
          <cell r="BN1499">
            <v>0</v>
          </cell>
          <cell r="BO1499">
            <v>0</v>
          </cell>
          <cell r="BR1499">
            <v>0</v>
          </cell>
          <cell r="BU1499">
            <v>0</v>
          </cell>
          <cell r="BV1499">
            <v>0</v>
          </cell>
          <cell r="CC1499">
            <v>0</v>
          </cell>
          <cell r="CD1499">
            <v>0</v>
          </cell>
        </row>
        <row r="1500">
          <cell r="B1500">
            <v>0</v>
          </cell>
          <cell r="D1500">
            <v>0</v>
          </cell>
          <cell r="E1500">
            <v>0</v>
          </cell>
          <cell r="F1500">
            <v>0</v>
          </cell>
          <cell r="G1500">
            <v>0</v>
          </cell>
          <cell r="I1500">
            <v>0</v>
          </cell>
          <cell r="J1500">
            <v>0</v>
          </cell>
          <cell r="K1500">
            <v>0</v>
          </cell>
          <cell r="N1500">
            <v>0</v>
          </cell>
          <cell r="O1500">
            <v>0</v>
          </cell>
          <cell r="P1500">
            <v>0</v>
          </cell>
          <cell r="U1500">
            <v>0</v>
          </cell>
          <cell r="V1500">
            <v>0</v>
          </cell>
          <cell r="W1500">
            <v>0</v>
          </cell>
          <cell r="X1500">
            <v>0</v>
          </cell>
          <cell r="Y1500">
            <v>0</v>
          </cell>
          <cell r="Z1500">
            <v>0</v>
          </cell>
          <cell r="AA1500">
            <v>0</v>
          </cell>
          <cell r="AB1500">
            <v>0</v>
          </cell>
          <cell r="AC1500">
            <v>0</v>
          </cell>
          <cell r="AD1500">
            <v>0</v>
          </cell>
          <cell r="AE1500">
            <v>0</v>
          </cell>
          <cell r="AF1500">
            <v>0</v>
          </cell>
          <cell r="AG1500">
            <v>0</v>
          </cell>
          <cell r="AH1500">
            <v>0</v>
          </cell>
          <cell r="AI1500">
            <v>0</v>
          </cell>
          <cell r="AJ1500">
            <v>0</v>
          </cell>
          <cell r="AK1500">
            <v>0</v>
          </cell>
          <cell r="AL1500">
            <v>0</v>
          </cell>
          <cell r="AM1500">
            <v>0</v>
          </cell>
          <cell r="AN1500">
            <v>0</v>
          </cell>
          <cell r="AO1500">
            <v>0</v>
          </cell>
          <cell r="AP1500">
            <v>0</v>
          </cell>
          <cell r="AQ1500">
            <v>0</v>
          </cell>
          <cell r="AR1500">
            <v>0</v>
          </cell>
          <cell r="AS1500">
            <v>0</v>
          </cell>
          <cell r="AT1500">
            <v>0</v>
          </cell>
          <cell r="AU1500">
            <v>0</v>
          </cell>
          <cell r="AV1500">
            <v>0</v>
          </cell>
          <cell r="AW1500">
            <v>0</v>
          </cell>
          <cell r="AX1500">
            <v>0</v>
          </cell>
          <cell r="AY1500">
            <v>0</v>
          </cell>
          <cell r="AZ1500" t="str">
            <v/>
          </cell>
          <cell r="BA1500" t="str">
            <v/>
          </cell>
          <cell r="BB1500" t="str">
            <v/>
          </cell>
          <cell r="BC1500" t="str">
            <v/>
          </cell>
          <cell r="BK1500">
            <v>0</v>
          </cell>
          <cell r="BN1500">
            <v>0</v>
          </cell>
          <cell r="BO1500">
            <v>0</v>
          </cell>
          <cell r="BR1500">
            <v>0</v>
          </cell>
          <cell r="BU1500">
            <v>0</v>
          </cell>
          <cell r="BV1500">
            <v>0</v>
          </cell>
          <cell r="CC1500">
            <v>0</v>
          </cell>
          <cell r="CD1500">
            <v>0</v>
          </cell>
        </row>
        <row r="1501">
          <cell r="B1501">
            <v>0</v>
          </cell>
          <cell r="D1501">
            <v>0</v>
          </cell>
          <cell r="E1501">
            <v>0</v>
          </cell>
          <cell r="F1501">
            <v>0</v>
          </cell>
          <cell r="G1501">
            <v>0</v>
          </cell>
          <cell r="I1501">
            <v>0</v>
          </cell>
          <cell r="J1501">
            <v>0</v>
          </cell>
          <cell r="K1501">
            <v>0</v>
          </cell>
          <cell r="N1501">
            <v>0</v>
          </cell>
          <cell r="O1501">
            <v>0</v>
          </cell>
          <cell r="P1501">
            <v>0</v>
          </cell>
          <cell r="U1501">
            <v>0</v>
          </cell>
          <cell r="V1501">
            <v>0</v>
          </cell>
          <cell r="W1501">
            <v>0</v>
          </cell>
          <cell r="X1501">
            <v>0</v>
          </cell>
          <cell r="Y1501">
            <v>0</v>
          </cell>
          <cell r="Z1501">
            <v>0</v>
          </cell>
          <cell r="AA1501">
            <v>0</v>
          </cell>
          <cell r="AB1501">
            <v>0</v>
          </cell>
          <cell r="AC1501">
            <v>0</v>
          </cell>
          <cell r="AD1501">
            <v>0</v>
          </cell>
          <cell r="AE1501">
            <v>0</v>
          </cell>
          <cell r="AF1501">
            <v>0</v>
          </cell>
          <cell r="AG1501">
            <v>0</v>
          </cell>
          <cell r="AH1501">
            <v>0</v>
          </cell>
          <cell r="AI1501">
            <v>0</v>
          </cell>
          <cell r="AJ1501">
            <v>0</v>
          </cell>
          <cell r="AK1501">
            <v>0</v>
          </cell>
          <cell r="AL1501">
            <v>0</v>
          </cell>
          <cell r="AM1501">
            <v>0</v>
          </cell>
          <cell r="AN1501">
            <v>0</v>
          </cell>
          <cell r="AO1501">
            <v>0</v>
          </cell>
          <cell r="AP1501">
            <v>0</v>
          </cell>
          <cell r="AQ1501">
            <v>0</v>
          </cell>
          <cell r="AR1501">
            <v>0</v>
          </cell>
          <cell r="AS1501">
            <v>0</v>
          </cell>
          <cell r="AT1501">
            <v>0</v>
          </cell>
          <cell r="AU1501">
            <v>0</v>
          </cell>
          <cell r="AV1501">
            <v>0</v>
          </cell>
          <cell r="AW1501">
            <v>0</v>
          </cell>
          <cell r="AX1501">
            <v>0</v>
          </cell>
          <cell r="AY1501">
            <v>0</v>
          </cell>
          <cell r="AZ1501" t="str">
            <v/>
          </cell>
          <cell r="BA1501" t="str">
            <v/>
          </cell>
          <cell r="BB1501" t="str">
            <v/>
          </cell>
          <cell r="BC1501" t="str">
            <v/>
          </cell>
          <cell r="BK1501">
            <v>0</v>
          </cell>
          <cell r="BN1501">
            <v>0</v>
          </cell>
          <cell r="BO1501">
            <v>0</v>
          </cell>
          <cell r="BR1501">
            <v>0</v>
          </cell>
          <cell r="BU1501">
            <v>0</v>
          </cell>
          <cell r="BV1501">
            <v>0</v>
          </cell>
          <cell r="CC1501">
            <v>0</v>
          </cell>
          <cell r="CD1501">
            <v>0</v>
          </cell>
        </row>
        <row r="1502">
          <cell r="AZ1502" t="str">
            <v/>
          </cell>
          <cell r="BA1502" t="str">
            <v/>
          </cell>
          <cell r="BB1502" t="str">
            <v/>
          </cell>
          <cell r="BC1502" t="str">
            <v/>
          </cell>
          <cell r="BK1502">
            <v>0</v>
          </cell>
          <cell r="BN1502">
            <v>0</v>
          </cell>
          <cell r="BO1502">
            <v>0</v>
          </cell>
          <cell r="BR1502">
            <v>0</v>
          </cell>
          <cell r="BU1502">
            <v>0</v>
          </cell>
          <cell r="BV1502">
            <v>0</v>
          </cell>
          <cell r="CC1502">
            <v>0</v>
          </cell>
          <cell r="CD1502">
            <v>0</v>
          </cell>
        </row>
        <row r="1503">
          <cell r="AZ1503" t="str">
            <v/>
          </cell>
          <cell r="BA1503" t="str">
            <v/>
          </cell>
          <cell r="BB1503" t="str">
            <v/>
          </cell>
          <cell r="BC1503" t="str">
            <v/>
          </cell>
          <cell r="BK1503">
            <v>0</v>
          </cell>
          <cell r="BN1503">
            <v>0</v>
          </cell>
          <cell r="BO1503">
            <v>0</v>
          </cell>
          <cell r="BR1503">
            <v>0</v>
          </cell>
          <cell r="BU1503">
            <v>0</v>
          </cell>
          <cell r="BV1503">
            <v>0</v>
          </cell>
          <cell r="CC1503">
            <v>0</v>
          </cell>
          <cell r="CD1503">
            <v>0</v>
          </cell>
        </row>
        <row r="1504">
          <cell r="AZ1504" t="str">
            <v/>
          </cell>
          <cell r="BA1504" t="str">
            <v/>
          </cell>
          <cell r="BB1504" t="str">
            <v/>
          </cell>
          <cell r="BC1504" t="str">
            <v/>
          </cell>
          <cell r="BK1504">
            <v>0</v>
          </cell>
          <cell r="BN1504">
            <v>0</v>
          </cell>
          <cell r="BO1504">
            <v>0</v>
          </cell>
          <cell r="BR1504">
            <v>0</v>
          </cell>
          <cell r="BU1504">
            <v>0</v>
          </cell>
          <cell r="BV1504">
            <v>0</v>
          </cell>
          <cell r="CC1504">
            <v>0</v>
          </cell>
          <cell r="CD1504">
            <v>0</v>
          </cell>
        </row>
        <row r="1505">
          <cell r="AZ1505" t="str">
            <v/>
          </cell>
          <cell r="BA1505" t="str">
            <v/>
          </cell>
          <cell r="BB1505" t="str">
            <v/>
          </cell>
          <cell r="BC1505" t="str">
            <v/>
          </cell>
          <cell r="BK1505">
            <v>0</v>
          </cell>
          <cell r="BN1505">
            <v>0</v>
          </cell>
          <cell r="BO1505">
            <v>0</v>
          </cell>
          <cell r="BR1505">
            <v>0</v>
          </cell>
          <cell r="BU1505">
            <v>0</v>
          </cell>
          <cell r="BV1505">
            <v>0</v>
          </cell>
          <cell r="CC1505">
            <v>0</v>
          </cell>
          <cell r="CD1505">
            <v>0</v>
          </cell>
        </row>
        <row r="1506">
          <cell r="AZ1506" t="str">
            <v/>
          </cell>
          <cell r="BA1506" t="str">
            <v/>
          </cell>
          <cell r="BB1506" t="str">
            <v/>
          </cell>
          <cell r="BC1506" t="str">
            <v/>
          </cell>
          <cell r="BK1506">
            <v>0</v>
          </cell>
          <cell r="BN1506">
            <v>0</v>
          </cell>
          <cell r="BO1506">
            <v>0</v>
          </cell>
          <cell r="BR1506">
            <v>0</v>
          </cell>
          <cell r="BU1506">
            <v>0</v>
          </cell>
          <cell r="BV1506">
            <v>0</v>
          </cell>
          <cell r="CC1506">
            <v>0</v>
          </cell>
          <cell r="CD1506">
            <v>0</v>
          </cell>
        </row>
        <row r="1507">
          <cell r="AZ1507" t="str">
            <v/>
          </cell>
          <cell r="BA1507" t="str">
            <v/>
          </cell>
          <cell r="BB1507" t="str">
            <v/>
          </cell>
          <cell r="BC1507" t="str">
            <v/>
          </cell>
          <cell r="BK1507">
            <v>0</v>
          </cell>
          <cell r="BN1507">
            <v>0</v>
          </cell>
          <cell r="BO1507">
            <v>0</v>
          </cell>
          <cell r="BR1507">
            <v>0</v>
          </cell>
          <cell r="BU1507">
            <v>0</v>
          </cell>
          <cell r="BV1507">
            <v>0</v>
          </cell>
          <cell r="CC1507">
            <v>0</v>
          </cell>
          <cell r="CD1507">
            <v>0</v>
          </cell>
        </row>
        <row r="1508">
          <cell r="AZ1508" t="str">
            <v/>
          </cell>
          <cell r="BA1508" t="str">
            <v/>
          </cell>
          <cell r="BB1508" t="str">
            <v/>
          </cell>
          <cell r="BC1508" t="str">
            <v/>
          </cell>
          <cell r="BK1508">
            <v>0</v>
          </cell>
          <cell r="BN1508">
            <v>0</v>
          </cell>
          <cell r="BO1508">
            <v>0</v>
          </cell>
          <cell r="BR1508">
            <v>0</v>
          </cell>
          <cell r="BU1508">
            <v>0</v>
          </cell>
          <cell r="BV1508">
            <v>0</v>
          </cell>
          <cell r="CC1508">
            <v>0</v>
          </cell>
          <cell r="CD1508">
            <v>0</v>
          </cell>
        </row>
        <row r="1509">
          <cell r="AZ1509" t="str">
            <v/>
          </cell>
          <cell r="BA1509" t="str">
            <v/>
          </cell>
          <cell r="BB1509" t="str">
            <v/>
          </cell>
          <cell r="BC1509" t="str">
            <v/>
          </cell>
          <cell r="BK1509">
            <v>0</v>
          </cell>
          <cell r="BN1509">
            <v>0</v>
          </cell>
          <cell r="BO1509">
            <v>0</v>
          </cell>
          <cell r="BR1509">
            <v>0</v>
          </cell>
          <cell r="BU1509">
            <v>0</v>
          </cell>
          <cell r="BV1509">
            <v>0</v>
          </cell>
          <cell r="CC1509">
            <v>0</v>
          </cell>
          <cell r="CD1509">
            <v>0</v>
          </cell>
        </row>
        <row r="1510">
          <cell r="AZ1510" t="str">
            <v/>
          </cell>
          <cell r="BA1510" t="str">
            <v/>
          </cell>
          <cell r="BB1510" t="str">
            <v/>
          </cell>
          <cell r="BC1510" t="str">
            <v/>
          </cell>
          <cell r="BK1510">
            <v>0</v>
          </cell>
          <cell r="BN1510">
            <v>0</v>
          </cell>
          <cell r="BO1510">
            <v>0</v>
          </cell>
          <cell r="BR1510">
            <v>0</v>
          </cell>
          <cell r="BU1510">
            <v>0</v>
          </cell>
          <cell r="BV1510">
            <v>0</v>
          </cell>
          <cell r="CC1510">
            <v>0</v>
          </cell>
          <cell r="CD1510">
            <v>0</v>
          </cell>
        </row>
        <row r="1511">
          <cell r="AZ1511" t="str">
            <v/>
          </cell>
          <cell r="BA1511" t="str">
            <v/>
          </cell>
          <cell r="BB1511" t="str">
            <v/>
          </cell>
          <cell r="BC1511" t="str">
            <v/>
          </cell>
          <cell r="BK1511">
            <v>0</v>
          </cell>
          <cell r="BN1511">
            <v>0</v>
          </cell>
          <cell r="BO1511">
            <v>0</v>
          </cell>
          <cell r="BR1511">
            <v>0</v>
          </cell>
          <cell r="BU1511">
            <v>0</v>
          </cell>
          <cell r="BV1511">
            <v>0</v>
          </cell>
          <cell r="CC1511">
            <v>0</v>
          </cell>
          <cell r="CD1511">
            <v>0</v>
          </cell>
        </row>
        <row r="1512">
          <cell r="AZ1512" t="str">
            <v/>
          </cell>
          <cell r="BA1512" t="str">
            <v/>
          </cell>
          <cell r="BB1512" t="str">
            <v/>
          </cell>
          <cell r="BC1512" t="str">
            <v/>
          </cell>
          <cell r="BK1512">
            <v>0</v>
          </cell>
          <cell r="BN1512">
            <v>0</v>
          </cell>
          <cell r="BO1512">
            <v>0</v>
          </cell>
          <cell r="BR1512">
            <v>0</v>
          </cell>
          <cell r="BU1512">
            <v>0</v>
          </cell>
          <cell r="BV1512">
            <v>0</v>
          </cell>
          <cell r="CC1512">
            <v>0</v>
          </cell>
          <cell r="CD1512">
            <v>0</v>
          </cell>
        </row>
        <row r="1513">
          <cell r="AZ1513" t="str">
            <v/>
          </cell>
          <cell r="BA1513" t="str">
            <v/>
          </cell>
          <cell r="BB1513" t="str">
            <v/>
          </cell>
          <cell r="BC1513" t="str">
            <v/>
          </cell>
          <cell r="BK1513">
            <v>0</v>
          </cell>
          <cell r="BN1513">
            <v>0</v>
          </cell>
          <cell r="BO1513">
            <v>0</v>
          </cell>
          <cell r="BR1513">
            <v>0</v>
          </cell>
          <cell r="BU1513">
            <v>0</v>
          </cell>
          <cell r="BV1513">
            <v>0</v>
          </cell>
          <cell r="CC1513">
            <v>0</v>
          </cell>
          <cell r="CD1513">
            <v>0</v>
          </cell>
        </row>
        <row r="1514">
          <cell r="AZ1514" t="str">
            <v/>
          </cell>
          <cell r="BA1514" t="str">
            <v/>
          </cell>
          <cell r="BB1514" t="str">
            <v/>
          </cell>
          <cell r="BC1514" t="str">
            <v/>
          </cell>
          <cell r="BK1514">
            <v>0</v>
          </cell>
          <cell r="BN1514">
            <v>0</v>
          </cell>
          <cell r="BO1514">
            <v>0</v>
          </cell>
          <cell r="BR1514">
            <v>0</v>
          </cell>
          <cell r="BU1514">
            <v>0</v>
          </cell>
          <cell r="BV1514">
            <v>0</v>
          </cell>
          <cell r="CC1514">
            <v>0</v>
          </cell>
          <cell r="CD1514">
            <v>0</v>
          </cell>
        </row>
        <row r="1515">
          <cell r="AZ1515" t="str">
            <v/>
          </cell>
          <cell r="BA1515" t="str">
            <v/>
          </cell>
          <cell r="BB1515" t="str">
            <v/>
          </cell>
          <cell r="BC1515" t="str">
            <v/>
          </cell>
          <cell r="BK1515">
            <v>0</v>
          </cell>
          <cell r="BN1515">
            <v>0</v>
          </cell>
          <cell r="BO1515">
            <v>0</v>
          </cell>
          <cell r="BR1515">
            <v>0</v>
          </cell>
          <cell r="BU1515">
            <v>0</v>
          </cell>
          <cell r="BV1515">
            <v>0</v>
          </cell>
          <cell r="CC1515">
            <v>0</v>
          </cell>
          <cell r="CD1515">
            <v>0</v>
          </cell>
        </row>
        <row r="1516">
          <cell r="AZ1516" t="str">
            <v/>
          </cell>
          <cell r="BA1516" t="str">
            <v/>
          </cell>
          <cell r="BB1516" t="str">
            <v/>
          </cell>
          <cell r="BC1516" t="str">
            <v/>
          </cell>
          <cell r="BK1516">
            <v>0</v>
          </cell>
          <cell r="BN1516">
            <v>0</v>
          </cell>
          <cell r="BO1516">
            <v>0</v>
          </cell>
          <cell r="BR1516">
            <v>0</v>
          </cell>
          <cell r="BU1516">
            <v>0</v>
          </cell>
          <cell r="BV1516">
            <v>0</v>
          </cell>
          <cell r="CC1516">
            <v>0</v>
          </cell>
          <cell r="CD1516">
            <v>0</v>
          </cell>
        </row>
        <row r="1517">
          <cell r="AZ1517" t="str">
            <v/>
          </cell>
          <cell r="BA1517" t="str">
            <v/>
          </cell>
          <cell r="BB1517" t="str">
            <v/>
          </cell>
          <cell r="BC1517" t="str">
            <v/>
          </cell>
          <cell r="BK1517">
            <v>0</v>
          </cell>
          <cell r="BN1517">
            <v>0</v>
          </cell>
          <cell r="BO1517">
            <v>0</v>
          </cell>
          <cell r="BR1517">
            <v>0</v>
          </cell>
          <cell r="BU1517">
            <v>0</v>
          </cell>
          <cell r="BV1517">
            <v>0</v>
          </cell>
          <cell r="CC1517">
            <v>0</v>
          </cell>
          <cell r="CD1517">
            <v>0</v>
          </cell>
        </row>
        <row r="1518">
          <cell r="AZ1518" t="str">
            <v/>
          </cell>
          <cell r="BA1518" t="str">
            <v/>
          </cell>
          <cell r="BB1518" t="str">
            <v/>
          </cell>
          <cell r="BC1518" t="str">
            <v/>
          </cell>
          <cell r="BK1518">
            <v>0</v>
          </cell>
          <cell r="BN1518">
            <v>0</v>
          </cell>
          <cell r="BO1518">
            <v>0</v>
          </cell>
          <cell r="BR1518">
            <v>0</v>
          </cell>
          <cell r="BU1518">
            <v>0</v>
          </cell>
          <cell r="BV1518">
            <v>0</v>
          </cell>
          <cell r="CC1518">
            <v>0</v>
          </cell>
          <cell r="CD1518">
            <v>0</v>
          </cell>
        </row>
        <row r="1519">
          <cell r="AZ1519" t="str">
            <v/>
          </cell>
          <cell r="BA1519" t="str">
            <v/>
          </cell>
          <cell r="BB1519" t="str">
            <v/>
          </cell>
          <cell r="BC1519" t="str">
            <v/>
          </cell>
          <cell r="BK1519">
            <v>0</v>
          </cell>
          <cell r="BN1519">
            <v>0</v>
          </cell>
          <cell r="BO1519">
            <v>0</v>
          </cell>
          <cell r="BR1519">
            <v>0</v>
          </cell>
          <cell r="BU1519">
            <v>0</v>
          </cell>
          <cell r="BV1519">
            <v>0</v>
          </cell>
          <cell r="CC1519">
            <v>0</v>
          </cell>
          <cell r="CD1519">
            <v>0</v>
          </cell>
        </row>
        <row r="1520">
          <cell r="AZ1520" t="str">
            <v/>
          </cell>
          <cell r="BA1520" t="str">
            <v/>
          </cell>
          <cell r="BB1520" t="str">
            <v/>
          </cell>
          <cell r="BC1520" t="str">
            <v/>
          </cell>
          <cell r="BK1520">
            <v>0</v>
          </cell>
          <cell r="BN1520">
            <v>0</v>
          </cell>
          <cell r="BO1520">
            <v>0</v>
          </cell>
          <cell r="BR1520">
            <v>0</v>
          </cell>
          <cell r="BU1520">
            <v>0</v>
          </cell>
          <cell r="BV1520">
            <v>0</v>
          </cell>
          <cell r="CC1520">
            <v>0</v>
          </cell>
          <cell r="CD1520">
            <v>0</v>
          </cell>
        </row>
        <row r="1521">
          <cell r="AZ1521" t="str">
            <v/>
          </cell>
          <cell r="BA1521" t="str">
            <v/>
          </cell>
          <cell r="BB1521" t="str">
            <v/>
          </cell>
          <cell r="BC1521" t="str">
            <v/>
          </cell>
          <cell r="BK1521">
            <v>0</v>
          </cell>
          <cell r="BN1521">
            <v>0</v>
          </cell>
          <cell r="BO1521">
            <v>0</v>
          </cell>
          <cell r="BR1521">
            <v>0</v>
          </cell>
          <cell r="BU1521">
            <v>0</v>
          </cell>
          <cell r="BV1521">
            <v>0</v>
          </cell>
          <cell r="CC1521">
            <v>0</v>
          </cell>
          <cell r="CD1521">
            <v>0</v>
          </cell>
        </row>
        <row r="1522">
          <cell r="AZ1522" t="str">
            <v/>
          </cell>
          <cell r="BA1522" t="str">
            <v/>
          </cell>
          <cell r="BB1522" t="str">
            <v/>
          </cell>
          <cell r="BC1522" t="str">
            <v/>
          </cell>
          <cell r="BK1522">
            <v>0</v>
          </cell>
          <cell r="BN1522">
            <v>0</v>
          </cell>
          <cell r="BO1522">
            <v>0</v>
          </cell>
          <cell r="BR1522">
            <v>0</v>
          </cell>
          <cell r="BU1522">
            <v>0</v>
          </cell>
          <cell r="BV1522">
            <v>0</v>
          </cell>
          <cell r="CC1522">
            <v>0</v>
          </cell>
          <cell r="CD1522">
            <v>0</v>
          </cell>
        </row>
        <row r="1523">
          <cell r="AZ1523" t="str">
            <v/>
          </cell>
          <cell r="BA1523" t="str">
            <v/>
          </cell>
          <cell r="BB1523" t="str">
            <v/>
          </cell>
          <cell r="BC1523" t="str">
            <v/>
          </cell>
          <cell r="BK1523">
            <v>0</v>
          </cell>
          <cell r="BN1523">
            <v>0</v>
          </cell>
          <cell r="BO1523">
            <v>0</v>
          </cell>
          <cell r="BR1523">
            <v>0</v>
          </cell>
          <cell r="BU1523">
            <v>0</v>
          </cell>
          <cell r="BV1523">
            <v>0</v>
          </cell>
          <cell r="CC1523">
            <v>0</v>
          </cell>
          <cell r="CD1523">
            <v>0</v>
          </cell>
        </row>
        <row r="1524">
          <cell r="AZ1524" t="str">
            <v/>
          </cell>
          <cell r="BA1524" t="str">
            <v/>
          </cell>
          <cell r="BB1524" t="str">
            <v/>
          </cell>
          <cell r="BC1524" t="str">
            <v/>
          </cell>
          <cell r="BK1524">
            <v>0</v>
          </cell>
          <cell r="BN1524">
            <v>0</v>
          </cell>
          <cell r="BO1524">
            <v>0</v>
          </cell>
          <cell r="BR1524">
            <v>0</v>
          </cell>
          <cell r="BU1524">
            <v>0</v>
          </cell>
          <cell r="BV1524">
            <v>0</v>
          </cell>
          <cell r="CC1524">
            <v>0</v>
          </cell>
          <cell r="CD1524">
            <v>0</v>
          </cell>
        </row>
        <row r="1525">
          <cell r="AZ1525" t="str">
            <v/>
          </cell>
          <cell r="BA1525" t="str">
            <v/>
          </cell>
          <cell r="BB1525" t="str">
            <v/>
          </cell>
          <cell r="BC1525" t="str">
            <v/>
          </cell>
          <cell r="BK1525">
            <v>0</v>
          </cell>
          <cell r="BN1525">
            <v>0</v>
          </cell>
          <cell r="BO1525">
            <v>0</v>
          </cell>
          <cell r="BR1525">
            <v>0</v>
          </cell>
          <cell r="BU1525">
            <v>0</v>
          </cell>
          <cell r="BV1525">
            <v>0</v>
          </cell>
          <cell r="CC1525">
            <v>0</v>
          </cell>
        </row>
        <row r="1526">
          <cell r="AZ1526" t="str">
            <v/>
          </cell>
          <cell r="BA1526" t="str">
            <v/>
          </cell>
          <cell r="BB1526" t="str">
            <v/>
          </cell>
          <cell r="BC1526" t="str">
            <v/>
          </cell>
          <cell r="BK1526">
            <v>0</v>
          </cell>
          <cell r="BN1526">
            <v>0</v>
          </cell>
          <cell r="BO1526">
            <v>0</v>
          </cell>
          <cell r="BR1526">
            <v>0</v>
          </cell>
          <cell r="BU1526">
            <v>0</v>
          </cell>
          <cell r="BV1526">
            <v>0</v>
          </cell>
          <cell r="CC1526">
            <v>0</v>
          </cell>
        </row>
        <row r="1527">
          <cell r="AZ1527" t="str">
            <v/>
          </cell>
          <cell r="BA1527" t="str">
            <v/>
          </cell>
          <cell r="BB1527" t="str">
            <v/>
          </cell>
          <cell r="BC1527" t="str">
            <v/>
          </cell>
          <cell r="BK1527">
            <v>0</v>
          </cell>
          <cell r="BN1527">
            <v>0</v>
          </cell>
          <cell r="BO1527">
            <v>0</v>
          </cell>
          <cell r="BR1527">
            <v>0</v>
          </cell>
          <cell r="BU1527">
            <v>0</v>
          </cell>
          <cell r="BV1527">
            <v>0</v>
          </cell>
          <cell r="CC1527">
            <v>0</v>
          </cell>
        </row>
        <row r="1528">
          <cell r="AZ1528" t="str">
            <v/>
          </cell>
          <cell r="BA1528" t="str">
            <v/>
          </cell>
          <cell r="BB1528" t="str">
            <v/>
          </cell>
          <cell r="BC1528" t="str">
            <v/>
          </cell>
          <cell r="BK1528">
            <v>0</v>
          </cell>
          <cell r="BN1528">
            <v>0</v>
          </cell>
          <cell r="BO1528">
            <v>0</v>
          </cell>
          <cell r="BR1528">
            <v>0</v>
          </cell>
          <cell r="BU1528">
            <v>0</v>
          </cell>
          <cell r="BV1528">
            <v>0</v>
          </cell>
          <cell r="CC1528">
            <v>0</v>
          </cell>
        </row>
        <row r="1529">
          <cell r="AZ1529" t="str">
            <v/>
          </cell>
          <cell r="BA1529" t="str">
            <v/>
          </cell>
          <cell r="BB1529" t="str">
            <v/>
          </cell>
          <cell r="BC1529" t="str">
            <v/>
          </cell>
          <cell r="BK1529">
            <v>0</v>
          </cell>
          <cell r="BN1529">
            <v>0</v>
          </cell>
          <cell r="BO1529">
            <v>0</v>
          </cell>
          <cell r="BR1529">
            <v>0</v>
          </cell>
          <cell r="BU1529">
            <v>0</v>
          </cell>
          <cell r="BV1529">
            <v>0</v>
          </cell>
          <cell r="CC1529">
            <v>0</v>
          </cell>
        </row>
        <row r="1530">
          <cell r="AZ1530" t="str">
            <v/>
          </cell>
          <cell r="BA1530" t="str">
            <v/>
          </cell>
          <cell r="BB1530" t="str">
            <v/>
          </cell>
          <cell r="BC1530" t="str">
            <v/>
          </cell>
          <cell r="BK1530">
            <v>0</v>
          </cell>
          <cell r="BN1530">
            <v>0</v>
          </cell>
          <cell r="BO1530">
            <v>0</v>
          </cell>
          <cell r="BR1530">
            <v>0</v>
          </cell>
          <cell r="BU1530">
            <v>0</v>
          </cell>
          <cell r="BV1530">
            <v>0</v>
          </cell>
          <cell r="CC1530">
            <v>0</v>
          </cell>
        </row>
        <row r="1531">
          <cell r="AZ1531" t="str">
            <v/>
          </cell>
          <cell r="BA1531" t="str">
            <v/>
          </cell>
          <cell r="BB1531" t="str">
            <v/>
          </cell>
          <cell r="BC1531" t="str">
            <v/>
          </cell>
          <cell r="BK1531">
            <v>0</v>
          </cell>
          <cell r="BN1531">
            <v>0</v>
          </cell>
          <cell r="BO1531">
            <v>0</v>
          </cell>
          <cell r="BR1531">
            <v>0</v>
          </cell>
          <cell r="BU1531">
            <v>0</v>
          </cell>
          <cell r="BV1531">
            <v>0</v>
          </cell>
          <cell r="CC1531">
            <v>0</v>
          </cell>
        </row>
        <row r="1532">
          <cell r="AZ1532" t="str">
            <v/>
          </cell>
          <cell r="BA1532" t="str">
            <v/>
          </cell>
          <cell r="BB1532" t="str">
            <v/>
          </cell>
          <cell r="BC1532" t="str">
            <v/>
          </cell>
          <cell r="BK1532">
            <v>0</v>
          </cell>
          <cell r="BN1532">
            <v>0</v>
          </cell>
          <cell r="BO1532">
            <v>0</v>
          </cell>
          <cell r="BR1532">
            <v>0</v>
          </cell>
          <cell r="BU1532">
            <v>0</v>
          </cell>
          <cell r="BV1532">
            <v>0</v>
          </cell>
          <cell r="CC1532">
            <v>0</v>
          </cell>
        </row>
        <row r="1533">
          <cell r="AZ1533" t="str">
            <v/>
          </cell>
          <cell r="BA1533" t="str">
            <v/>
          </cell>
          <cell r="BB1533" t="str">
            <v/>
          </cell>
          <cell r="BC1533" t="str">
            <v/>
          </cell>
          <cell r="BK1533">
            <v>0</v>
          </cell>
          <cell r="BN1533">
            <v>0</v>
          </cell>
          <cell r="BO1533">
            <v>0</v>
          </cell>
          <cell r="BR1533">
            <v>0</v>
          </cell>
          <cell r="BU1533">
            <v>0</v>
          </cell>
          <cell r="BV1533">
            <v>0</v>
          </cell>
          <cell r="CC1533">
            <v>0</v>
          </cell>
        </row>
        <row r="1534">
          <cell r="AZ1534" t="str">
            <v/>
          </cell>
          <cell r="BA1534" t="str">
            <v/>
          </cell>
          <cell r="BB1534" t="str">
            <v/>
          </cell>
          <cell r="BC1534" t="str">
            <v/>
          </cell>
          <cell r="BK1534">
            <v>0</v>
          </cell>
          <cell r="BN1534">
            <v>0</v>
          </cell>
          <cell r="BO1534">
            <v>0</v>
          </cell>
          <cell r="BR1534">
            <v>0</v>
          </cell>
          <cell r="BU1534">
            <v>0</v>
          </cell>
          <cell r="BV1534">
            <v>0</v>
          </cell>
          <cell r="CC1534">
            <v>0</v>
          </cell>
        </row>
        <row r="1535">
          <cell r="AZ1535" t="str">
            <v/>
          </cell>
          <cell r="BA1535" t="str">
            <v/>
          </cell>
          <cell r="BB1535" t="str">
            <v/>
          </cell>
          <cell r="BC1535" t="str">
            <v/>
          </cell>
          <cell r="BK1535">
            <v>0</v>
          </cell>
          <cell r="BN1535">
            <v>0</v>
          </cell>
          <cell r="BO1535">
            <v>0</v>
          </cell>
          <cell r="BR1535">
            <v>0</v>
          </cell>
          <cell r="BU1535">
            <v>0</v>
          </cell>
          <cell r="BV1535">
            <v>0</v>
          </cell>
          <cell r="CC1535">
            <v>0</v>
          </cell>
        </row>
        <row r="1536">
          <cell r="AZ1536" t="str">
            <v/>
          </cell>
          <cell r="BA1536" t="str">
            <v/>
          </cell>
          <cell r="BB1536" t="str">
            <v/>
          </cell>
          <cell r="BC1536" t="str">
            <v/>
          </cell>
          <cell r="BK1536">
            <v>0</v>
          </cell>
          <cell r="BN1536">
            <v>0</v>
          </cell>
          <cell r="BO1536">
            <v>0</v>
          </cell>
          <cell r="BR1536">
            <v>0</v>
          </cell>
          <cell r="BU1536">
            <v>0</v>
          </cell>
          <cell r="BV1536">
            <v>0</v>
          </cell>
          <cell r="CC1536">
            <v>0</v>
          </cell>
        </row>
        <row r="1537">
          <cell r="AZ1537" t="str">
            <v/>
          </cell>
          <cell r="BA1537" t="str">
            <v/>
          </cell>
          <cell r="BB1537" t="str">
            <v/>
          </cell>
          <cell r="BC1537" t="str">
            <v/>
          </cell>
          <cell r="BK1537">
            <v>0</v>
          </cell>
          <cell r="BN1537">
            <v>0</v>
          </cell>
          <cell r="BO1537">
            <v>0</v>
          </cell>
          <cell r="BR1537">
            <v>0</v>
          </cell>
          <cell r="BU1537">
            <v>0</v>
          </cell>
          <cell r="BV1537">
            <v>0</v>
          </cell>
          <cell r="CC1537">
            <v>0</v>
          </cell>
        </row>
        <row r="1538">
          <cell r="AZ1538" t="str">
            <v/>
          </cell>
          <cell r="BA1538" t="str">
            <v/>
          </cell>
          <cell r="BB1538" t="str">
            <v/>
          </cell>
          <cell r="BC1538" t="str">
            <v/>
          </cell>
          <cell r="BK1538">
            <v>0</v>
          </cell>
          <cell r="BN1538">
            <v>0</v>
          </cell>
          <cell r="BO1538">
            <v>0</v>
          </cell>
          <cell r="BR1538">
            <v>0</v>
          </cell>
          <cell r="BU1538">
            <v>0</v>
          </cell>
          <cell r="BV1538">
            <v>0</v>
          </cell>
          <cell r="CC1538">
            <v>0</v>
          </cell>
        </row>
        <row r="1539">
          <cell r="AZ1539" t="str">
            <v/>
          </cell>
          <cell r="BA1539" t="str">
            <v/>
          </cell>
          <cell r="BB1539" t="str">
            <v/>
          </cell>
          <cell r="BC1539" t="str">
            <v/>
          </cell>
          <cell r="BK1539">
            <v>0</v>
          </cell>
          <cell r="BN1539">
            <v>0</v>
          </cell>
          <cell r="BO1539">
            <v>0</v>
          </cell>
          <cell r="BR1539">
            <v>0</v>
          </cell>
          <cell r="BU1539">
            <v>0</v>
          </cell>
          <cell r="BV1539">
            <v>0</v>
          </cell>
          <cell r="CC1539">
            <v>0</v>
          </cell>
        </row>
        <row r="1540">
          <cell r="BK1540">
            <v>0</v>
          </cell>
          <cell r="BN1540">
            <v>0</v>
          </cell>
          <cell r="BO1540">
            <v>0</v>
          </cell>
          <cell r="BP1540" t="str">
            <v>-</v>
          </cell>
          <cell r="BQ1540" t="str">
            <v>-</v>
          </cell>
          <cell r="BR1540" t="str">
            <v>-</v>
          </cell>
          <cell r="BT1540">
            <v>41782</v>
          </cell>
        </row>
      </sheetData>
      <sheetData sheetId="1"/>
      <sheetData sheetId="2"/>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NormaC" refreshedDate="41750.437514351848" createdVersion="5" refreshedVersion="5" minRefreshableVersion="3" recordCount="343">
  <cacheSource type="worksheet">
    <worksheetSource ref="B18:CE297" sheet="SDI"/>
  </cacheSource>
  <cacheFields count="82">
    <cacheField name="Responsible Person" numFmtId="0">
      <sharedItems count="1">
        <s v="^"/>
      </sharedItems>
    </cacheField>
    <cacheField name="Critical Document?" numFmtId="0">
      <sharedItems containsNonDate="0" containsString="0" containsBlank="1"/>
    </cacheField>
    <cacheField name="Doc. Code" numFmtId="0">
      <sharedItems containsNonDate="0" containsString="0" containsBlank="1"/>
    </cacheField>
    <cacheField name="Name of Document" numFmtId="0">
      <sharedItems containsNonDate="0" containsString="0" containsBlank="1" count="1">
        <m/>
      </sharedItems>
    </cacheField>
    <cacheField name="Sundyne Document Number" numFmtId="0">
      <sharedItems containsBlank="1"/>
    </cacheField>
    <cacheField name="#N/A" numFmtId="0">
      <sharedItems containsNonDate="0" containsString="0" containsBlank="1"/>
    </cacheField>
    <cacheField name="This is an extra column for your convenience. Hide/Unhide as needed." numFmtId="0">
      <sharedItems containsNonDate="0" containsString="0" containsBlank="1"/>
    </cacheField>
    <cacheField name="This is an extra column for your convenience. Hide/Unhide as needed.2" numFmtId="0">
      <sharedItems containsNonDate="0" containsString="0" containsBlank="1"/>
    </cacheField>
    <cacheField name="STATUS CODE" numFmtId="0">
      <sharedItems containsBlank="1"/>
    </cacheField>
    <cacheField name="Current Document Status" numFmtId="0">
      <sharedItems containsBlank="1" containsMixedTypes="1" containsNumber="1" containsInteger="1" minValue="0" maxValue="0" count="3">
        <s v="Never Been Submitted"/>
        <m/>
        <n v="0" u="1"/>
      </sharedItems>
    </cacheField>
    <cacheField name="Current Rev" numFmtId="0">
      <sharedItems containsBlank="1" count="3">
        <s v="Rev 0"/>
        <m/>
        <s v="Rev -" u="1"/>
      </sharedItems>
    </cacheField>
    <cacheField name="Sundyne Submittal Due Date" numFmtId="0">
      <sharedItems containsNonDate="0" containsDate="1" containsString="0" containsBlank="1" minDate="1899-12-30T00:00:00" maxDate="1899-12-31T00:00:00" count="2">
        <d v="1899-12-30T00:00:00"/>
        <m/>
      </sharedItems>
    </cacheField>
    <cacheField name="Sundyne Actual Submittal Date" numFmtId="0">
      <sharedItems containsNonDate="0" containsDate="1" containsString="0" containsBlank="1" minDate="1899-12-30T00:00:00" maxDate="1899-12-31T00:00:00"/>
    </cacheField>
    <cacheField name="Last Transmittal Number" numFmtId="0">
      <sharedItems containsBlank="1"/>
    </cacheField>
    <cacheField name="#N/A2" numFmtId="0">
      <sharedItems containsNonDate="0" containsDate="1" containsString="0" containsBlank="1" minDate="1900-01-13T00:00:45" maxDate="1900-01-13T00:00:45"/>
    </cacheField>
    <cacheField name="#N/A3" numFmtId="0">
      <sharedItems containsNonDate="0" containsDate="1" containsString="0" containsBlank="1" minDate="1899-12-30T00:00:00" maxDate="1899-12-31T00:00:00"/>
    </cacheField>
    <cacheField name="RETURNED / OUTSTANDING" numFmtId="0">
      <sharedItems containsBlank="1" count="3">
        <s v="Never Been Submitted"/>
        <m/>
        <s v="NOT YET SUBMITTED" u="1"/>
      </sharedItems>
    </cacheField>
    <cacheField name="Last Return Number" numFmtId="0">
      <sharedItems containsBlank="1"/>
    </cacheField>
    <cacheField name="Transmittal _x000a_Number Rev.0" numFmtId="0">
      <sharedItems containsNonDate="0" containsString="0" containsBlank="1"/>
    </cacheField>
    <cacheField name="Sundyne Due Date Rev.Second Submittal - Rev" numFmtId="0">
      <sharedItems containsNonDate="0" containsString="0" containsBlank="1"/>
    </cacheField>
    <cacheField name="Actual Date Rev." numFmtId="0">
      <sharedItems containsNonDate="0" containsString="0" containsBlank="1"/>
    </cacheField>
    <cacheField name="Due From Customer Rev." numFmtId="0">
      <sharedItems containsNonDate="0" containsDate="1" containsString="0" containsBlank="1" minDate="1900-01-13T00:00:45" maxDate="1900-01-13T00:00:45"/>
    </cacheField>
    <cacheField name="Returned_x000a_From_x000a_Customer Rev." numFmtId="0">
      <sharedItems containsNonDate="0" containsString="0" containsBlank="1"/>
    </cacheField>
    <cacheField name="Return_x000a_Number Rev. A" numFmtId="0">
      <sharedItems containsNonDate="0" containsString="0" containsBlank="1"/>
    </cacheField>
    <cacheField name="#REF!" numFmtId="0">
      <sharedItems containsNonDate="0" containsString="0" containsBlank="1"/>
    </cacheField>
    <cacheField name="Transmittal _x000a_Number Rev. A" numFmtId="0">
      <sharedItems containsNonDate="0" containsString="0" containsBlank="1"/>
    </cacheField>
    <cacheField name="Sundyne Due Date Rev. A" numFmtId="0">
      <sharedItems containsNonDate="0" containsDate="1" containsString="0" containsBlank="1" minDate="1899-12-30T00:00:00" maxDate="1899-12-31T00:00:00"/>
    </cacheField>
    <cacheField name="Actual Date Rev. A" numFmtId="0">
      <sharedItems containsNonDate="0" containsString="0" containsBlank="1"/>
    </cacheField>
    <cacheField name="Due From Customer Rev. A" numFmtId="0">
      <sharedItems containsNonDate="0" containsDate="1" containsString="0" containsBlank="1" minDate="1900-01-13T00:00:45" maxDate="1900-01-13T00:00:45"/>
    </cacheField>
    <cacheField name="Returned_x000a_From_x000a_Customer Rev. A" numFmtId="0">
      <sharedItems containsNonDate="0" containsString="0" containsBlank="1"/>
    </cacheField>
    <cacheField name="Return_x000a_Number Rev.B" numFmtId="0">
      <sharedItems containsNonDate="0" containsString="0" containsBlank="1"/>
    </cacheField>
    <cacheField name="Doc_x000a_Status Code Rev. A" numFmtId="0">
      <sharedItems containsNonDate="0" containsString="0" containsBlank="1"/>
    </cacheField>
    <cacheField name="Transmittal _x000a_Number Rev.B" numFmtId="0">
      <sharedItems containsNonDate="0" containsString="0" containsBlank="1"/>
    </cacheField>
    <cacheField name="Sundyne Due Date Rev.B" numFmtId="0">
      <sharedItems containsNonDate="0" containsDate="1" containsString="0" containsBlank="1" minDate="1899-12-30T00:00:00" maxDate="1899-12-31T00:00:00"/>
    </cacheField>
    <cacheField name="Actual Date Rev.B" numFmtId="0">
      <sharedItems containsNonDate="0" containsString="0" containsBlank="1"/>
    </cacheField>
    <cacheField name="Due From Customer Rev.B" numFmtId="0">
      <sharedItems containsNonDate="0" containsDate="1" containsString="0" containsBlank="1" minDate="1900-01-13T00:00:45" maxDate="1900-01-13T00:00:45"/>
    </cacheField>
    <cacheField name="Returned_x000a_From_x000a_Customer Rev.B" numFmtId="0">
      <sharedItems containsNonDate="0" containsString="0" containsBlank="1"/>
    </cacheField>
    <cacheField name="Return_x000a_Number Rev. C" numFmtId="0">
      <sharedItems containsNonDate="0" containsString="0" containsBlank="1"/>
    </cacheField>
    <cacheField name="Doc_x000a_Status Code Rev.B" numFmtId="0">
      <sharedItems containsNonDate="0" containsString="0" containsBlank="1"/>
    </cacheField>
    <cacheField name="Transmittal _x000a_Number Rev." numFmtId="0">
      <sharedItems containsNonDate="0" containsString="0" containsBlank="1"/>
    </cacheField>
    <cacheField name="Sundyne Due Date Rev." numFmtId="0">
      <sharedItems containsNonDate="0" containsDate="1" containsString="0" containsBlank="1" minDate="1899-12-30T00:00:00" maxDate="1899-12-31T00:00:00"/>
    </cacheField>
    <cacheField name="Actual Date Rev.2" numFmtId="0">
      <sharedItems containsNonDate="0" containsString="0" containsBlank="1"/>
    </cacheField>
    <cacheField name="Due From Customer Rev.2" numFmtId="0">
      <sharedItems containsNonDate="0" containsDate="1" containsString="0" containsBlank="1" minDate="1900-01-13T00:00:45" maxDate="1900-01-13T00:00:45"/>
    </cacheField>
    <cacheField name="Returned_x000a_From_x000a_Customer Rev.2" numFmtId="0">
      <sharedItems containsNonDate="0" containsString="0" containsBlank="1"/>
    </cacheField>
    <cacheField name="Return_x000a_Number Rev. D" numFmtId="0">
      <sharedItems containsNonDate="0" containsString="0" containsBlank="1"/>
    </cacheField>
    <cacheField name="Doc_x000a_Status Code Rev." numFmtId="0">
      <sharedItems containsNonDate="0" containsString="0" containsBlank="1"/>
    </cacheField>
    <cacheField name="Transmittal _x000a_Number Rev.2" numFmtId="0">
      <sharedItems containsNonDate="0" containsString="0" containsBlank="1"/>
    </cacheField>
    <cacheField name="Sundyne Due Date Rev.2" numFmtId="0">
      <sharedItems containsNonDate="0" containsDate="1" containsString="0" containsBlank="1" minDate="1899-12-30T00:00:00" maxDate="1899-12-31T00:00:00"/>
    </cacheField>
    <cacheField name="Actual Date Rev.3" numFmtId="0">
      <sharedItems containsNonDate="0" containsString="0" containsBlank="1"/>
    </cacheField>
    <cacheField name="Due From Customer Rev.3" numFmtId="0">
      <sharedItems containsNonDate="0" containsDate="1" containsString="0" containsBlank="1" minDate="1900-01-13T00:00:45" maxDate="1900-01-13T00:00:45"/>
    </cacheField>
    <cacheField name="Returned_x000a_From_x000a_Customer Rev.3" numFmtId="0">
      <sharedItems containsNonDate="0" containsString="0" containsBlank="1"/>
    </cacheField>
    <cacheField name="Return_x000a_Number Rev. E" numFmtId="0">
      <sharedItems containsNonDate="0" containsString="0" containsBlank="1"/>
    </cacheField>
    <cacheField name="Doc_x000a_Status Code Rev.2" numFmtId="0">
      <sharedItems containsNonDate="0" containsString="0" containsBlank="1"/>
    </cacheField>
    <cacheField name="Transmittal _x000a_Number Rev.3" numFmtId="0">
      <sharedItems containsNonDate="0" containsString="0" containsBlank="1"/>
    </cacheField>
    <cacheField name="Sundyne Due Date Rev.3" numFmtId="0">
      <sharedItems containsNonDate="0" containsDate="1" containsString="0" containsBlank="1" minDate="1899-12-30T00:00:00" maxDate="1899-12-31T00:00:00"/>
    </cacheField>
    <cacheField name="Actual Date Rev.4" numFmtId="0">
      <sharedItems containsNonDate="0" containsString="0" containsBlank="1"/>
    </cacheField>
    <cacheField name="Due From Customer Rev.4" numFmtId="0">
      <sharedItems containsNonDate="0" containsDate="1" containsString="0" containsBlank="1" minDate="1900-01-13T00:00:45" maxDate="1900-01-13T00:00:45"/>
    </cacheField>
    <cacheField name="Returned_x000a_From_x000a_Customer Rev.4" numFmtId="0">
      <sharedItems containsNonDate="0" containsString="0" containsBlank="1"/>
    </cacheField>
    <cacheField name="Return_x000a_Number Rev. F" numFmtId="0">
      <sharedItems containsNonDate="0" containsString="0" containsBlank="1"/>
    </cacheField>
    <cacheField name="Doc_x000a_Status Code Rev.3" numFmtId="0">
      <sharedItems containsNonDate="0" containsString="0" containsBlank="1"/>
    </cacheField>
    <cacheField name="Transmittal _x000a_Number Rev.4" numFmtId="0">
      <sharedItems containsNonDate="0" containsString="0" containsBlank="1"/>
    </cacheField>
    <cacheField name="Sundyne Due Date Rev.4" numFmtId="0">
      <sharedItems containsNonDate="0" containsDate="1" containsString="0" containsBlank="1" minDate="1899-12-30T00:00:00" maxDate="1899-12-31T00:00:00"/>
    </cacheField>
    <cacheField name="Actual Date Rev.5" numFmtId="0">
      <sharedItems containsNonDate="0" containsString="0" containsBlank="1"/>
    </cacheField>
    <cacheField name="Due From Customer Rev.5" numFmtId="0">
      <sharedItems containsNonDate="0" containsDate="1" containsString="0" containsBlank="1" minDate="1900-01-13T00:00:45" maxDate="1900-01-13T00:00:45"/>
    </cacheField>
    <cacheField name="Returned_x000a_From_x000a_Customer Rev.5" numFmtId="0">
      <sharedItems containsNonDate="0" containsString="0" containsBlank="1"/>
    </cacheField>
    <cacheField name="Return_x000a_Number Rev. G" numFmtId="0">
      <sharedItems containsNonDate="0" containsString="0" containsBlank="1"/>
    </cacheField>
    <cacheField name="Doc_x000a_Status Code Rev.4" numFmtId="0">
      <sharedItems containsNonDate="0" containsString="0" containsBlank="1"/>
    </cacheField>
    <cacheField name="Transmittal _x000a_Number Rev.5" numFmtId="0">
      <sharedItems containsNonDate="0" containsString="0" containsBlank="1"/>
    </cacheField>
    <cacheField name="Sundyne Due Date Rev.5" numFmtId="0">
      <sharedItems containsNonDate="0" containsDate="1" containsString="0" containsBlank="1" minDate="1899-12-30T00:00:00" maxDate="1899-12-31T00:00:00"/>
    </cacheField>
    <cacheField name="Actual Date Rev.6" numFmtId="0">
      <sharedItems containsNonDate="0" containsString="0" containsBlank="1"/>
    </cacheField>
    <cacheField name="Due From Customer Rev.6" numFmtId="0">
      <sharedItems containsNonDate="0" containsDate="1" containsString="0" containsBlank="1" minDate="1900-01-13T00:00:45" maxDate="1900-01-13T00:00:45"/>
    </cacheField>
    <cacheField name="Returned_x000a_From_x000a_Customer Rev.6" numFmtId="0">
      <sharedItems containsNonDate="0" containsString="0" containsBlank="1"/>
    </cacheField>
    <cacheField name="Return_x000a_Number Rev. H" numFmtId="0">
      <sharedItems containsNonDate="0" containsString="0" containsBlank="1"/>
    </cacheField>
    <cacheField name="Doc_x000a_Status Code Rev.5" numFmtId="0">
      <sharedItems containsNonDate="0" containsString="0" containsBlank="1"/>
    </cacheField>
    <cacheField name="Transmittal _x000a_Number Rev.6" numFmtId="0">
      <sharedItems containsNonDate="0" containsString="0" containsBlank="1"/>
    </cacheField>
    <cacheField name="Sundyne Due Date Rev.6" numFmtId="0">
      <sharedItems containsNonDate="0" containsDate="1" containsString="0" containsBlank="1" minDate="1899-12-30T00:00:00" maxDate="1899-12-31T00:00:00"/>
    </cacheField>
    <cacheField name="Actual Date Rev.7" numFmtId="0">
      <sharedItems containsNonDate="0" containsString="0" containsBlank="1"/>
    </cacheField>
    <cacheField name="Due From Customer Rev.7" numFmtId="0">
      <sharedItems containsNonDate="0" containsDate="1" containsString="0" containsBlank="1" minDate="1900-01-13T00:00:45" maxDate="1900-01-13T00:00:45"/>
    </cacheField>
    <cacheField name="Returned_x000a_From_x000a_Customer Rev.7" numFmtId="0">
      <sharedItems containsNonDate="0" containsString="0" containsBlank="1"/>
    </cacheField>
    <cacheField name="Return_x000a_Number Rev. I" numFmtId="0">
      <sharedItems containsNonDate="0" containsString="0" containsBlank="1"/>
    </cacheField>
    <cacheField name="Doc_x000a_Status Code Rev.6" numFmtId="0">
      <sharedItems containsNonDate="0" containsString="0" containsBlank="1"/>
    </cacheField>
    <cacheField name="Transmittal _x000a_Number Rev.7"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NormaC" refreshedDate="41750.437514699071" createdVersion="4" refreshedVersion="5" minRefreshableVersion="3" recordCount="229">
  <cacheSource type="worksheet">
    <worksheetSource ref="B18:BI183" sheet="SDI"/>
  </cacheSource>
  <cacheFields count="60">
    <cacheField name="Responsible Person" numFmtId="0">
      <sharedItems containsBlank="1" count="14">
        <s v="^"/>
        <s v="NoahM" u="1"/>
        <m u="1"/>
        <s v="KY" u="1"/>
        <s v="Engineer" u="1"/>
        <s v="Frank Burns, Customer" u="1"/>
        <s v="Joe" u="1"/>
        <s v="Frank Burns" u="1"/>
        <s v="Darcy" u="1"/>
        <s v="Y" u="1"/>
        <s v="K" u="1"/>
        <s v="Frank" u="1"/>
        <s v="NoahM, PM" u="1"/>
        <s v="Designer" u="1"/>
      </sharedItems>
    </cacheField>
    <cacheField name="Critical Document?" numFmtId="0">
      <sharedItems containsNonDate="0" containsString="0" containsBlank="1"/>
    </cacheField>
    <cacheField name="Doc. Code" numFmtId="0">
      <sharedItems containsNonDate="0" containsString="0" containsBlank="1"/>
    </cacheField>
    <cacheField name="Name of Document" numFmtId="0">
      <sharedItems containsNonDate="0" containsString="0" containsBlank="1"/>
    </cacheField>
    <cacheField name="Sundyne Document Number" numFmtId="0">
      <sharedItems containsBlank="1"/>
    </cacheField>
    <cacheField name="#N/A" numFmtId="0">
      <sharedItems containsNonDate="0" containsString="0" containsBlank="1"/>
    </cacheField>
    <cacheField name="This is an extra column for your convenience. Hide/Unhide as needed." numFmtId="0">
      <sharedItems containsNonDate="0" containsString="0" containsBlank="1"/>
    </cacheField>
    <cacheField name="This is an extra column for your convenience. Hide/Unhide as needed.2" numFmtId="0">
      <sharedItems containsNonDate="0" containsString="0" containsBlank="1"/>
    </cacheField>
    <cacheField name="STATUS CODE" numFmtId="0">
      <sharedItems containsBlank="1"/>
    </cacheField>
    <cacheField name="Current Document Status" numFmtId="0">
      <sharedItems containsBlank="1" containsMixedTypes="1" containsNumber="1" containsInteger="1" minValue="0" maxValue="0" count="3">
        <s v="Never Been Submitted"/>
        <m/>
        <n v="0" u="1"/>
      </sharedItems>
    </cacheField>
    <cacheField name="Current Rev" numFmtId="0">
      <sharedItems containsBlank="1" count="4">
        <s v="Rev 0"/>
        <m/>
        <s v="Rev A " u="1"/>
        <s v="Rev -" u="1"/>
      </sharedItems>
    </cacheField>
    <cacheField name="Sundyne Submittal Due Date" numFmtId="0">
      <sharedItems containsNonDate="0" containsDate="1" containsString="0" containsBlank="1" minDate="1899-12-30T00:00:00" maxDate="2013-11-11T00:00:00" count="14">
        <d v="1899-12-30T00:00:00"/>
        <m/>
        <d v="2013-09-25T00:00:00" u="1"/>
        <d v="2013-10-04T00:00:00" u="1"/>
        <d v="2013-09-11T00:00:00" u="1"/>
        <d v="2013-08-25T00:00:00" u="1"/>
        <d v="2013-09-07T00:00:00" u="1"/>
        <d v="2013-09-26T00:00:00" u="1"/>
        <d v="2013-09-19T00:00:00" u="1"/>
        <d v="2013-11-10T00:00:00" u="1"/>
        <d v="2013-10-15T00:00:00" u="1"/>
        <d v="2013-09-03T00:00:00" u="1"/>
        <d v="2013-10-08T00:00:00" u="1"/>
        <d v="2013-08-10T00:00:00" u="1"/>
      </sharedItems>
    </cacheField>
    <cacheField name="Sundyne Actual Submittal Date" numFmtId="0">
      <sharedItems containsNonDate="0" containsDate="1" containsString="0" containsBlank="1" minDate="1899-12-30T00:00:00" maxDate="1899-12-31T00:00:00"/>
    </cacheField>
    <cacheField name="Last Transmittal Number" numFmtId="0">
      <sharedItems containsBlank="1"/>
    </cacheField>
    <cacheField name="#N/A2" numFmtId="0">
      <sharedItems containsNonDate="0" containsDate="1" containsString="0" containsBlank="1" minDate="1900-01-13T00:00:45" maxDate="1900-01-13T00:00:45"/>
    </cacheField>
    <cacheField name="#N/A3" numFmtId="0">
      <sharedItems containsNonDate="0" containsDate="1" containsString="0" containsBlank="1" minDate="1899-12-30T00:00:00" maxDate="1899-12-31T00:00:00"/>
    </cacheField>
    <cacheField name="RETURNED / OUTSTANDING" numFmtId="0">
      <sharedItems containsBlank="1" count="5">
        <s v="Never Been Submitted"/>
        <m/>
        <s v="NOT YET SUBMITTED" u="1"/>
        <s v="OUTSTANDING" u="1"/>
        <s v="RETURNED" u="1"/>
      </sharedItems>
    </cacheField>
    <cacheField name="Last Return Number" numFmtId="0">
      <sharedItems containsBlank="1"/>
    </cacheField>
    <cacheField name="Transmittal _x000a_Number Rev.0" numFmtId="0">
      <sharedItems containsNonDate="0" containsString="0" containsBlank="1"/>
    </cacheField>
    <cacheField name="Sundyne Due Date Rev.Second Submittal - Rev" numFmtId="0">
      <sharedItems containsNonDate="0" containsString="0" containsBlank="1"/>
    </cacheField>
    <cacheField name="Actual Date Rev." numFmtId="0">
      <sharedItems containsNonDate="0" containsString="0" containsBlank="1"/>
    </cacheField>
    <cacheField name="Due From Customer Rev." numFmtId="0">
      <sharedItems containsNonDate="0" containsDate="1" containsString="0" containsBlank="1" minDate="1900-01-13T00:00:45" maxDate="1900-01-13T00:00:45"/>
    </cacheField>
    <cacheField name="Returned_x000a_From_x000a_Customer Rev." numFmtId="0">
      <sharedItems containsNonDate="0" containsString="0" containsBlank="1"/>
    </cacheField>
    <cacheField name="Return_x000a_Number Rev. A" numFmtId="0">
      <sharedItems containsNonDate="0" containsString="0" containsBlank="1"/>
    </cacheField>
    <cacheField name="#REF!" numFmtId="0">
      <sharedItems containsNonDate="0" containsString="0" containsBlank="1"/>
    </cacheField>
    <cacheField name="Transmittal _x000a_Number Rev. A" numFmtId="0">
      <sharedItems containsNonDate="0" containsString="0" containsBlank="1"/>
    </cacheField>
    <cacheField name="Sundyne Due Date Rev. A" numFmtId="0">
      <sharedItems containsNonDate="0" containsDate="1" containsString="0" containsBlank="1" minDate="1899-12-30T00:00:00" maxDate="1899-12-31T00:00:00"/>
    </cacheField>
    <cacheField name="Actual Date Rev. A" numFmtId="0">
      <sharedItems containsNonDate="0" containsString="0" containsBlank="1"/>
    </cacheField>
    <cacheField name="Due From Customer Rev. A" numFmtId="0">
      <sharedItems containsNonDate="0" containsDate="1" containsString="0" containsBlank="1" minDate="1900-01-13T00:00:45" maxDate="1900-01-13T00:00:45"/>
    </cacheField>
    <cacheField name="Returned_x000a_From_x000a_Customer Rev. A" numFmtId="0">
      <sharedItems containsNonDate="0" containsString="0" containsBlank="1"/>
    </cacheField>
    <cacheField name="Return_x000a_Number Rev.B" numFmtId="0">
      <sharedItems containsNonDate="0" containsString="0" containsBlank="1"/>
    </cacheField>
    <cacheField name="Doc_x000a_Status Code Rev. A" numFmtId="0">
      <sharedItems containsNonDate="0" containsString="0" containsBlank="1"/>
    </cacheField>
    <cacheField name="Transmittal _x000a_Number Rev.B" numFmtId="0">
      <sharedItems containsNonDate="0" containsString="0" containsBlank="1"/>
    </cacheField>
    <cacheField name="Sundyne Due Date Rev.B" numFmtId="0">
      <sharedItems containsNonDate="0" containsDate="1" containsString="0" containsBlank="1" minDate="1899-12-30T00:00:00" maxDate="1899-12-31T00:00:00"/>
    </cacheField>
    <cacheField name="Actual Date Rev.B" numFmtId="0">
      <sharedItems containsNonDate="0" containsString="0" containsBlank="1"/>
    </cacheField>
    <cacheField name="Due From Customer Rev.B" numFmtId="0">
      <sharedItems containsNonDate="0" containsDate="1" containsString="0" containsBlank="1" minDate="1900-01-13T00:00:45" maxDate="1900-01-13T00:00:45"/>
    </cacheField>
    <cacheField name="Returned_x000a_From_x000a_Customer Rev.B" numFmtId="0">
      <sharedItems containsNonDate="0" containsString="0" containsBlank="1"/>
    </cacheField>
    <cacheField name="Return_x000a_Number Rev. C" numFmtId="0">
      <sharedItems containsNonDate="0" containsString="0" containsBlank="1"/>
    </cacheField>
    <cacheField name="Doc_x000a_Status Code Rev.B" numFmtId="0">
      <sharedItems containsNonDate="0" containsString="0" containsBlank="1"/>
    </cacheField>
    <cacheField name="Transmittal _x000a_Number Rev." numFmtId="0">
      <sharedItems containsNonDate="0" containsString="0" containsBlank="1"/>
    </cacheField>
    <cacheField name="Sundyne Due Date Rev." numFmtId="0">
      <sharedItems containsNonDate="0" containsDate="1" containsString="0" containsBlank="1" minDate="1899-12-30T00:00:00" maxDate="1899-12-31T00:00:00"/>
    </cacheField>
    <cacheField name="Actual Date Rev.2" numFmtId="0">
      <sharedItems containsNonDate="0" containsString="0" containsBlank="1"/>
    </cacheField>
    <cacheField name="Due From Customer Rev.2" numFmtId="0">
      <sharedItems containsNonDate="0" containsDate="1" containsString="0" containsBlank="1" minDate="1900-01-13T00:00:45" maxDate="1900-01-13T00:00:45"/>
    </cacheField>
    <cacheField name="Returned_x000a_From_x000a_Customer Rev.2" numFmtId="0">
      <sharedItems containsNonDate="0" containsString="0" containsBlank="1"/>
    </cacheField>
    <cacheField name="Return_x000a_Number Rev. D" numFmtId="0">
      <sharedItems containsNonDate="0" containsString="0" containsBlank="1"/>
    </cacheField>
    <cacheField name="Doc_x000a_Status Code Rev." numFmtId="0">
      <sharedItems containsNonDate="0" containsString="0" containsBlank="1"/>
    </cacheField>
    <cacheField name="Transmittal _x000a_Number Rev.2" numFmtId="0">
      <sharedItems containsNonDate="0" containsString="0" containsBlank="1"/>
    </cacheField>
    <cacheField name="Sundyne Due Date Rev.2" numFmtId="0">
      <sharedItems containsNonDate="0" containsDate="1" containsString="0" containsBlank="1" minDate="1899-12-30T00:00:00" maxDate="1899-12-31T00:00:00"/>
    </cacheField>
    <cacheField name="Actual Date Rev.3" numFmtId="0">
      <sharedItems containsNonDate="0" containsString="0" containsBlank="1"/>
    </cacheField>
    <cacheField name="Due From Customer Rev.3" numFmtId="0">
      <sharedItems containsNonDate="0" containsDate="1" containsString="0" containsBlank="1" minDate="1900-01-13T00:00:45" maxDate="1900-01-13T00:00:45"/>
    </cacheField>
    <cacheField name="Returned_x000a_From_x000a_Customer Rev.3" numFmtId="0">
      <sharedItems containsNonDate="0" containsString="0" containsBlank="1"/>
    </cacheField>
    <cacheField name="Return_x000a_Number Rev. E" numFmtId="0">
      <sharedItems containsNonDate="0" containsString="0" containsBlank="1"/>
    </cacheField>
    <cacheField name="Doc_x000a_Status Code Rev.2" numFmtId="0">
      <sharedItems containsNonDate="0" containsString="0" containsBlank="1"/>
    </cacheField>
    <cacheField name="Transmittal _x000a_Number Rev.3" numFmtId="0">
      <sharedItems containsNonDate="0" containsString="0" containsBlank="1"/>
    </cacheField>
    <cacheField name="Sundyne Due Date Rev.3" numFmtId="0">
      <sharedItems containsNonDate="0" containsDate="1" containsString="0" containsBlank="1" minDate="1899-12-30T00:00:00" maxDate="1899-12-31T00:00:00"/>
    </cacheField>
    <cacheField name="Actual Date Rev.4" numFmtId="0">
      <sharedItems containsNonDate="0" containsString="0" containsBlank="1"/>
    </cacheField>
    <cacheField name="Due From Customer Rev.4" numFmtId="0">
      <sharedItems containsNonDate="0" containsDate="1" containsString="0" containsBlank="1" minDate="1900-01-13T00:00:45" maxDate="1900-01-13T00:00:45"/>
    </cacheField>
    <cacheField name="Returned_x000a_From_x000a_Customer Rev.4" numFmtId="0">
      <sharedItems containsNonDate="0" containsString="0" containsBlank="1"/>
    </cacheField>
    <cacheField name="Return_x000a_Number Rev. F" numFmtId="0">
      <sharedItems containsNonDate="0" containsString="0" containsBlank="1"/>
    </cacheField>
    <cacheField name="Doc_x000a_Status Code Rev.3"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3.xml><?xml version="1.0" encoding="utf-8"?>
<pivotCacheDefinition xmlns="http://schemas.openxmlformats.org/spreadsheetml/2006/main" xmlns:r="http://schemas.openxmlformats.org/officeDocument/2006/relationships" r:id="rId1" refreshedBy="NormaC" refreshedDate="41752.442996296297" createdVersion="5" refreshedVersion="5" minRefreshableVersion="3" recordCount="182">
  <cacheSource type="worksheet">
    <worksheetSource ref="B18:CE136" sheet="SDI"/>
  </cacheSource>
  <cacheFields count="82">
    <cacheField name="Responsible Person" numFmtId="0">
      <sharedItems/>
    </cacheField>
    <cacheField name="Critical Document?" numFmtId="0">
      <sharedItems containsNonDate="0" containsString="0" containsBlank="1"/>
    </cacheField>
    <cacheField name="Doc. Code" numFmtId="0">
      <sharedItems containsNonDate="0" containsString="0" containsBlank="1"/>
    </cacheField>
    <cacheField name="Name of Document" numFmtId="0">
      <sharedItems containsNonDate="0" containsString="0" containsBlank="1" count="1">
        <m/>
      </sharedItems>
    </cacheField>
    <cacheField name="Sundyne Document Number" numFmtId="0">
      <sharedItems containsBlank="1"/>
    </cacheField>
    <cacheField name="#N/A" numFmtId="0">
      <sharedItems containsNonDate="0" containsString="0" containsBlank="1"/>
    </cacheField>
    <cacheField name="This is an extra column for your convenience. Hide/Unhide as needed." numFmtId="0">
      <sharedItems containsNonDate="0" containsString="0" containsBlank="1"/>
    </cacheField>
    <cacheField name="This is an extra column for your convenience. Hide/Unhide as needed.2" numFmtId="0">
      <sharedItems containsNonDate="0" containsString="0" containsBlank="1"/>
    </cacheField>
    <cacheField name="STATUS CODE" numFmtId="0">
      <sharedItems containsBlank="1"/>
    </cacheField>
    <cacheField name="Current Document Status" numFmtId="0">
      <sharedItems containsBlank="1" count="2">
        <s v="Never Been Submitted"/>
        <m/>
      </sharedItems>
    </cacheField>
    <cacheField name="Current Rev" numFmtId="0">
      <sharedItems containsBlank="1"/>
    </cacheField>
    <cacheField name="Sundyne Submittal Due Date" numFmtId="0">
      <sharedItems containsNonDate="0" containsDate="1" containsString="0" containsBlank="1" minDate="1899-12-30T00:00:00" maxDate="1899-12-31T00:00:00" count="2">
        <d v="1899-12-30T00:00:00"/>
        <m/>
      </sharedItems>
    </cacheField>
    <cacheField name="Sundyne Actual Submittal Date" numFmtId="0">
      <sharedItems containsNonDate="0" containsDate="1" containsString="0" containsBlank="1" minDate="1899-12-30T00:00:00" maxDate="1899-12-31T00:00:00"/>
    </cacheField>
    <cacheField name="Last Transmittal Number" numFmtId="0">
      <sharedItems containsBlank="1"/>
    </cacheField>
    <cacheField name="#N/A2" numFmtId="0">
      <sharedItems containsNonDate="0" containsDate="1" containsString="0" containsBlank="1" minDate="1900-01-13T00:00:45" maxDate="1900-01-13T00:00:45" count="2">
        <d v="1900-01-13T00:00:45"/>
        <m/>
      </sharedItems>
    </cacheField>
    <cacheField name="#N/A3" numFmtId="0">
      <sharedItems containsNonDate="0" containsDate="1" containsString="0" containsBlank="1" minDate="1899-12-30T00:00:00" maxDate="1899-12-31T00:00:00"/>
    </cacheField>
    <cacheField name="RETURNED / OUTSTANDING" numFmtId="0">
      <sharedItems containsBlank="1" count="2">
        <s v="Never Been Submitted"/>
        <m/>
      </sharedItems>
    </cacheField>
    <cacheField name="Last Return Number" numFmtId="0">
      <sharedItems containsBlank="1"/>
    </cacheField>
    <cacheField name="Transmittal _x000a_Number Rev.0" numFmtId="0">
      <sharedItems containsNonDate="0" containsString="0" containsBlank="1"/>
    </cacheField>
    <cacheField name="Sundyne Due Date Rev.Second Submittal - Rev" numFmtId="0">
      <sharedItems containsNonDate="0" containsString="0" containsBlank="1"/>
    </cacheField>
    <cacheField name="Actual Date Rev." numFmtId="0">
      <sharedItems containsNonDate="0" containsString="0" containsBlank="1"/>
    </cacheField>
    <cacheField name="Due From Customer Rev." numFmtId="0">
      <sharedItems containsNonDate="0" containsDate="1" containsString="0" containsBlank="1" minDate="1900-01-13T00:00:45" maxDate="1900-01-13T00:00:45"/>
    </cacheField>
    <cacheField name="Returned_x000a_From_x000a_Customer Rev." numFmtId="0">
      <sharedItems containsNonDate="0" containsString="0" containsBlank="1"/>
    </cacheField>
    <cacheField name="Return_x000a_Number Rev. A" numFmtId="0">
      <sharedItems containsNonDate="0" containsString="0" containsBlank="1"/>
    </cacheField>
    <cacheField name="#REF!" numFmtId="0">
      <sharedItems containsNonDate="0" containsString="0" containsBlank="1"/>
    </cacheField>
    <cacheField name="Transmittal _x000a_Number Rev. A" numFmtId="0">
      <sharedItems containsNonDate="0" containsString="0" containsBlank="1"/>
    </cacheField>
    <cacheField name="Sundyne Due Date Rev. A" numFmtId="0">
      <sharedItems containsNonDate="0" containsDate="1" containsString="0" containsBlank="1" minDate="1899-12-30T00:00:00" maxDate="1899-12-31T00:00:00"/>
    </cacheField>
    <cacheField name="Actual Date Rev. A" numFmtId="0">
      <sharedItems containsNonDate="0" containsString="0" containsBlank="1"/>
    </cacheField>
    <cacheField name="Due From Customer Rev. A" numFmtId="0">
      <sharedItems containsNonDate="0" containsDate="1" containsString="0" containsBlank="1" minDate="1900-01-13T00:00:45" maxDate="1900-01-13T00:00:45"/>
    </cacheField>
    <cacheField name="Returned_x000a_From_x000a_Customer Rev. A" numFmtId="0">
      <sharedItems containsNonDate="0" containsString="0" containsBlank="1"/>
    </cacheField>
    <cacheField name="Return_x000a_Number Rev.B" numFmtId="0">
      <sharedItems containsNonDate="0" containsString="0" containsBlank="1"/>
    </cacheField>
    <cacheField name="Doc_x000a_Status Code Rev. A" numFmtId="0">
      <sharedItems containsNonDate="0" containsString="0" containsBlank="1"/>
    </cacheField>
    <cacheField name="Transmittal _x000a_Number Rev.B" numFmtId="0">
      <sharedItems containsNonDate="0" containsString="0" containsBlank="1"/>
    </cacheField>
    <cacheField name="Sundyne Due Date Rev.B" numFmtId="0">
      <sharedItems containsNonDate="0" containsDate="1" containsString="0" containsBlank="1" minDate="1899-12-30T00:00:00" maxDate="1899-12-31T00:00:00"/>
    </cacheField>
    <cacheField name="Actual Date Rev.B" numFmtId="0">
      <sharedItems containsNonDate="0" containsString="0" containsBlank="1"/>
    </cacheField>
    <cacheField name="Due From Customer Rev.B" numFmtId="0">
      <sharedItems containsNonDate="0" containsDate="1" containsString="0" containsBlank="1" minDate="1900-01-13T00:00:45" maxDate="1900-01-13T00:00:45"/>
    </cacheField>
    <cacheField name="Returned_x000a_From_x000a_Customer Rev.B" numFmtId="0">
      <sharedItems containsNonDate="0" containsString="0" containsBlank="1"/>
    </cacheField>
    <cacheField name="Return_x000a_Number Rev. C" numFmtId="0">
      <sharedItems containsNonDate="0" containsString="0" containsBlank="1"/>
    </cacheField>
    <cacheField name="Doc_x000a_Status Code Rev.B" numFmtId="0">
      <sharedItems containsNonDate="0" containsString="0" containsBlank="1"/>
    </cacheField>
    <cacheField name="Transmittal _x000a_Number Rev." numFmtId="0">
      <sharedItems containsNonDate="0" containsString="0" containsBlank="1"/>
    </cacheField>
    <cacheField name="Sundyne Due Date Rev." numFmtId="0">
      <sharedItems containsNonDate="0" containsDate="1" containsString="0" containsBlank="1" minDate="1899-12-30T00:00:00" maxDate="1899-12-31T00:00:00"/>
    </cacheField>
    <cacheField name="Actual Date Rev.2" numFmtId="0">
      <sharedItems containsNonDate="0" containsString="0" containsBlank="1"/>
    </cacheField>
    <cacheField name="Due From Customer Rev.2" numFmtId="0">
      <sharedItems containsNonDate="0" containsDate="1" containsString="0" containsBlank="1" minDate="1900-01-13T00:00:45" maxDate="1900-01-13T00:00:45"/>
    </cacheField>
    <cacheField name="Returned_x000a_From_x000a_Customer Rev.2" numFmtId="0">
      <sharedItems containsNonDate="0" containsString="0" containsBlank="1"/>
    </cacheField>
    <cacheField name="Return_x000a_Number Rev. D" numFmtId="0">
      <sharedItems containsNonDate="0" containsString="0" containsBlank="1"/>
    </cacheField>
    <cacheField name="Doc_x000a_Status Code Rev." numFmtId="0">
      <sharedItems containsNonDate="0" containsString="0" containsBlank="1"/>
    </cacheField>
    <cacheField name="Transmittal _x000a_Number Rev.2" numFmtId="0">
      <sharedItems containsNonDate="0" containsString="0" containsBlank="1"/>
    </cacheField>
    <cacheField name="Sundyne Due Date Rev.2" numFmtId="0">
      <sharedItems containsNonDate="0" containsDate="1" containsString="0" containsBlank="1" minDate="1899-12-30T00:00:00" maxDate="1899-12-31T00:00:00"/>
    </cacheField>
    <cacheField name="Actual Date Rev.3" numFmtId="0">
      <sharedItems containsNonDate="0" containsString="0" containsBlank="1"/>
    </cacheField>
    <cacheField name="Due From Customer Rev.3" numFmtId="0">
      <sharedItems containsNonDate="0" containsDate="1" containsString="0" containsBlank="1" minDate="1900-01-13T00:00:45" maxDate="1900-01-13T00:00:45"/>
    </cacheField>
    <cacheField name="Returned_x000a_From_x000a_Customer Rev.3" numFmtId="0">
      <sharedItems containsNonDate="0" containsString="0" containsBlank="1"/>
    </cacheField>
    <cacheField name="Return_x000a_Number Rev. E" numFmtId="0">
      <sharedItems containsNonDate="0" containsString="0" containsBlank="1"/>
    </cacheField>
    <cacheField name="Doc_x000a_Status Code Rev.2" numFmtId="0">
      <sharedItems containsNonDate="0" containsString="0" containsBlank="1"/>
    </cacheField>
    <cacheField name="Transmittal _x000a_Number Rev.3" numFmtId="0">
      <sharedItems containsNonDate="0" containsString="0" containsBlank="1"/>
    </cacheField>
    <cacheField name="Sundyne Due Date Rev.3" numFmtId="0">
      <sharedItems containsNonDate="0" containsDate="1" containsString="0" containsBlank="1" minDate="1899-12-30T00:00:00" maxDate="1899-12-31T00:00:00"/>
    </cacheField>
    <cacheField name="Actual Date Rev.4" numFmtId="0">
      <sharedItems containsNonDate="0" containsString="0" containsBlank="1"/>
    </cacheField>
    <cacheField name="Due From Customer Rev.4" numFmtId="0">
      <sharedItems containsNonDate="0" containsDate="1" containsString="0" containsBlank="1" minDate="1900-01-13T00:00:45" maxDate="1900-01-13T00:00:45"/>
    </cacheField>
    <cacheField name="Returned_x000a_From_x000a_Customer Rev.4" numFmtId="0">
      <sharedItems containsNonDate="0" containsString="0" containsBlank="1"/>
    </cacheField>
    <cacheField name="Return_x000a_Number Rev. F" numFmtId="0">
      <sharedItems containsNonDate="0" containsString="0" containsBlank="1"/>
    </cacheField>
    <cacheField name="Doc_x000a_Status Code Rev.3" numFmtId="0">
      <sharedItems containsNonDate="0" containsString="0" containsBlank="1"/>
    </cacheField>
    <cacheField name="Transmittal _x000a_Number Rev.4" numFmtId="0">
      <sharedItems containsNonDate="0" containsString="0" containsBlank="1"/>
    </cacheField>
    <cacheField name="Sundyne Due Date Rev.4" numFmtId="0">
      <sharedItems containsNonDate="0" containsDate="1" containsString="0" containsBlank="1" minDate="1899-12-30T00:00:00" maxDate="1899-12-31T00:00:00"/>
    </cacheField>
    <cacheField name="Actual Date Rev.5" numFmtId="0">
      <sharedItems containsNonDate="0" containsString="0" containsBlank="1"/>
    </cacheField>
    <cacheField name="Due From Customer Rev.5" numFmtId="0">
      <sharedItems containsNonDate="0" containsDate="1" containsString="0" containsBlank="1" minDate="1900-01-13T00:00:45" maxDate="1900-01-13T00:00:45"/>
    </cacheField>
    <cacheField name="Returned_x000a_From_x000a_Customer Rev.5" numFmtId="0">
      <sharedItems containsNonDate="0" containsString="0" containsBlank="1"/>
    </cacheField>
    <cacheField name="Return_x000a_Number Rev. G" numFmtId="0">
      <sharedItems containsNonDate="0" containsString="0" containsBlank="1"/>
    </cacheField>
    <cacheField name="Doc_x000a_Status Code Rev.4" numFmtId="0">
      <sharedItems containsNonDate="0" containsString="0" containsBlank="1"/>
    </cacheField>
    <cacheField name="Transmittal _x000a_Number Rev.5" numFmtId="0">
      <sharedItems containsNonDate="0" containsString="0" containsBlank="1"/>
    </cacheField>
    <cacheField name="Sundyne Due Date Rev.5" numFmtId="0">
      <sharedItems containsNonDate="0" containsDate="1" containsString="0" containsBlank="1" minDate="1899-12-30T00:00:00" maxDate="1899-12-31T00:00:00"/>
    </cacheField>
    <cacheField name="Actual Date Rev.6" numFmtId="0">
      <sharedItems containsNonDate="0" containsString="0" containsBlank="1"/>
    </cacheField>
    <cacheField name="Due From Customer Rev.6" numFmtId="0">
      <sharedItems containsNonDate="0" containsDate="1" containsString="0" containsBlank="1" minDate="1900-01-13T00:00:45" maxDate="1900-01-13T00:00:45"/>
    </cacheField>
    <cacheField name="Returned_x000a_From_x000a_Customer Rev.6" numFmtId="0">
      <sharedItems containsNonDate="0" containsString="0" containsBlank="1"/>
    </cacheField>
    <cacheField name="Return_x000a_Number Rev. H" numFmtId="0">
      <sharedItems containsNonDate="0" containsString="0" containsBlank="1"/>
    </cacheField>
    <cacheField name="Doc_x000a_Status Code Rev.5" numFmtId="0">
      <sharedItems containsNonDate="0" containsString="0" containsBlank="1"/>
    </cacheField>
    <cacheField name="Transmittal _x000a_Number Rev.6" numFmtId="0">
      <sharedItems containsNonDate="0" containsString="0" containsBlank="1"/>
    </cacheField>
    <cacheField name="Sundyne Due Date Rev.6" numFmtId="0">
      <sharedItems containsNonDate="0" containsDate="1" containsString="0" containsBlank="1" minDate="1899-12-30T00:00:00" maxDate="1899-12-31T00:00:00"/>
    </cacheField>
    <cacheField name="Actual Date Rev.7" numFmtId="0">
      <sharedItems containsNonDate="0" containsString="0" containsBlank="1"/>
    </cacheField>
    <cacheField name="Due From Customer Rev.7" numFmtId="0">
      <sharedItems containsNonDate="0" containsDate="1" containsString="0" containsBlank="1" minDate="1900-01-13T00:00:45" maxDate="1900-01-13T00:00:45"/>
    </cacheField>
    <cacheField name="Returned_x000a_From_x000a_Customer Rev.7" numFmtId="0">
      <sharedItems containsNonDate="0" containsString="0" containsBlank="1"/>
    </cacheField>
    <cacheField name="Return_x000a_Number Rev. I" numFmtId="0">
      <sharedItems containsNonDate="0" containsString="0" containsBlank="1"/>
    </cacheField>
    <cacheField name="Doc_x000a_Status Code Rev.6" numFmtId="0">
      <sharedItems containsNonDate="0" containsString="0" containsBlank="1"/>
    </cacheField>
    <cacheField name="Transmittal _x000a_Number Rev.7"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3">
  <r>
    <x v="0"/>
    <m/>
    <m/>
    <x v="0"/>
    <s v="-"/>
    <m/>
    <m/>
    <m/>
    <s v=""/>
    <x v="0"/>
    <x v="0"/>
    <x v="0"/>
    <d v="1899-12-30T00:00:00"/>
    <s v=""/>
    <d v="1900-01-13T00:00:45"/>
    <d v="1899-12-30T00:00:00"/>
    <x v="0"/>
    <s v=""/>
    <m/>
    <m/>
    <m/>
    <d v="1900-01-13T00:00:45"/>
    <m/>
    <m/>
    <m/>
    <m/>
    <d v="1899-12-30T00:00:00"/>
    <m/>
    <d v="1900-01-13T00:00:45"/>
    <m/>
    <m/>
    <m/>
    <m/>
    <d v="1899-12-30T00:00:00"/>
    <m/>
    <d v="1900-01-13T00:00:45"/>
    <m/>
    <m/>
    <m/>
    <m/>
    <d v="1899-12-30T00:00:00"/>
    <m/>
    <d v="1900-01-13T00:00:45"/>
    <m/>
    <m/>
    <m/>
    <m/>
    <d v="1899-12-30T00:00:00"/>
    <m/>
    <d v="1900-01-13T00:00:45"/>
    <m/>
    <m/>
    <m/>
    <m/>
    <d v="1899-12-30T00:00:00"/>
    <m/>
    <d v="1900-01-13T00:00:45"/>
    <m/>
    <m/>
    <m/>
    <m/>
    <d v="1899-12-30T00:00:00"/>
    <m/>
    <d v="1900-01-13T00:00:45"/>
    <m/>
    <m/>
    <m/>
    <m/>
    <d v="1899-12-30T00:00:00"/>
    <m/>
    <d v="1900-01-13T00:00:45"/>
    <m/>
    <m/>
    <m/>
    <m/>
    <d v="1899-12-30T00:00:00"/>
    <m/>
    <d v="1900-01-13T00:00:45"/>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r>
    <x v="0"/>
    <m/>
    <m/>
    <x v="0"/>
    <m/>
    <m/>
    <m/>
    <m/>
    <m/>
    <x v="1"/>
    <x v="1"/>
    <x v="1"/>
    <m/>
    <m/>
    <m/>
    <m/>
    <x v="1"/>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229">
  <r>
    <x v="0"/>
    <m/>
    <m/>
    <m/>
    <s v="-"/>
    <m/>
    <m/>
    <m/>
    <s v=""/>
    <x v="0"/>
    <x v="0"/>
    <x v="0"/>
    <d v="1899-12-30T00:00:00"/>
    <s v=""/>
    <d v="1900-01-13T00:00:45"/>
    <d v="1899-12-30T00:00:00"/>
    <x v="0"/>
    <s v=""/>
    <m/>
    <m/>
    <m/>
    <d v="1900-01-13T00:00:45"/>
    <m/>
    <m/>
    <m/>
    <m/>
    <d v="1899-12-30T00:00:00"/>
    <m/>
    <d v="1900-01-13T00:00:45"/>
    <m/>
    <m/>
    <m/>
    <m/>
    <d v="1899-12-30T00:00:00"/>
    <m/>
    <d v="1900-01-13T00:00:45"/>
    <m/>
    <m/>
    <m/>
    <m/>
    <d v="1899-12-30T00:00:00"/>
    <m/>
    <d v="1900-01-13T00:00:45"/>
    <m/>
    <m/>
    <m/>
    <m/>
    <d v="1899-12-30T00:00:00"/>
    <m/>
    <d v="1900-01-13T00:00:45"/>
    <m/>
    <m/>
    <m/>
    <m/>
    <d v="1899-12-30T00:00:00"/>
    <m/>
    <d v="1900-01-13T00:00:45"/>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r>
    <x v="0"/>
    <m/>
    <m/>
    <m/>
    <m/>
    <m/>
    <m/>
    <m/>
    <m/>
    <x v="1"/>
    <x v="1"/>
    <x v="1"/>
    <m/>
    <m/>
    <m/>
    <m/>
    <x v="1"/>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82">
  <r>
    <s v="^"/>
    <m/>
    <m/>
    <x v="0"/>
    <s v="-"/>
    <m/>
    <m/>
    <m/>
    <s v=""/>
    <x v="0"/>
    <s v="Rev 0"/>
    <x v="0"/>
    <d v="1899-12-30T00:00:00"/>
    <s v=""/>
    <x v="0"/>
    <d v="1899-12-30T00:00:00"/>
    <x v="0"/>
    <s v=""/>
    <m/>
    <m/>
    <m/>
    <d v="1900-01-13T00:00:45"/>
    <m/>
    <m/>
    <m/>
    <m/>
    <d v="1899-12-30T00:00:00"/>
    <m/>
    <d v="1900-01-13T00:00:45"/>
    <m/>
    <m/>
    <m/>
    <m/>
    <d v="1899-12-30T00:00:00"/>
    <m/>
    <d v="1900-01-13T00:00:45"/>
    <m/>
    <m/>
    <m/>
    <m/>
    <d v="1899-12-30T00:00:00"/>
    <m/>
    <d v="1900-01-13T00:00:45"/>
    <m/>
    <m/>
    <m/>
    <m/>
    <d v="1899-12-30T00:00:00"/>
    <m/>
    <d v="1900-01-13T00:00:45"/>
    <m/>
    <m/>
    <m/>
    <m/>
    <d v="1899-12-30T00:00:00"/>
    <m/>
    <d v="1900-01-13T00:00:45"/>
    <m/>
    <m/>
    <m/>
    <m/>
    <d v="1899-12-30T00:00:00"/>
    <m/>
    <d v="1900-01-13T00:00:45"/>
    <m/>
    <m/>
    <m/>
    <m/>
    <d v="1899-12-30T00:00:00"/>
    <m/>
    <d v="1900-01-13T00:00:45"/>
    <m/>
    <m/>
    <m/>
    <m/>
    <d v="1899-12-30T00:00:00"/>
    <m/>
    <d v="1900-01-13T00:00:45"/>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r>
    <s v="^"/>
    <m/>
    <m/>
    <x v="0"/>
    <m/>
    <m/>
    <m/>
    <m/>
    <m/>
    <x v="1"/>
    <m/>
    <x v="1"/>
    <m/>
    <m/>
    <x v="1"/>
    <m/>
    <x v="1"/>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rowGrandTotals="0" itemPrintTitles="1" createdVersion="4" indent="0" outline="1" outlineData="1" multipleFieldFilters="0">
  <location ref="A3:A7" firstHeaderRow="1" firstDataRow="1" firstDataCol="1" rowPageCount="1" colPageCount="1"/>
  <pivotFields count="82">
    <pivotField showAll="0"/>
    <pivotField showAll="0" defaultSubtotal="0"/>
    <pivotField showAll="0" sortType="ascending"/>
    <pivotField axis="axisRow" showAll="0" defaultSubtotal="0">
      <items count="1">
        <item x="0"/>
      </items>
    </pivotField>
    <pivotField showAll="0" defaultSubtotal="0"/>
    <pivotField showAll="0" defaultSubtotal="0"/>
    <pivotField showAll="0" defaultSubtotal="0"/>
    <pivotField showAll="0" defaultSubtotal="0"/>
    <pivotField showAll="0"/>
    <pivotField axis="axisRow" showAll="0">
      <items count="4">
        <item x="1"/>
        <item m="1" x="2"/>
        <item x="0"/>
        <item t="default"/>
      </items>
    </pivotField>
    <pivotField axis="axisRow" showAll="0">
      <items count="4">
        <item m="1" x="2"/>
        <item x="1"/>
        <item x="0"/>
        <item t="default"/>
      </items>
    </pivotField>
    <pivotField axis="axisRow" showAll="0">
      <items count="3">
        <item x="1"/>
        <item x="0"/>
        <item t="default"/>
      </items>
    </pivotField>
    <pivotField showAll="0"/>
    <pivotField showAll="0"/>
    <pivotField showAll="0" defaultSubtotal="0"/>
    <pivotField showAll="0" defaultSubtotal="0"/>
    <pivotField axis="axisPage" showAll="0" defaultSubtotal="0">
      <items count="3">
        <item x="1"/>
        <item m="1" x="2"/>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3"/>
    <field x="10"/>
    <field x="9"/>
    <field x="11"/>
  </rowFields>
  <rowItems count="4">
    <i>
      <x/>
    </i>
    <i r="1">
      <x v="1"/>
    </i>
    <i r="2">
      <x/>
    </i>
    <i r="3">
      <x/>
    </i>
  </rowItems>
  <colItems count="1">
    <i/>
  </colItems>
  <pageFields count="1">
    <pageField fld="16" item="0" hier="-1"/>
  </pageFields>
  <formats count="1">
    <format dxfId="1782">
      <pivotArea dataOnly="0" labelOnly="1" fieldPosition="0">
        <references count="1">
          <reference field="11" count="0"/>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A3:A8" firstHeaderRow="1" firstDataRow="1" firstDataCol="1" rowPageCount="1" colPageCount="1"/>
  <pivotFields count="82">
    <pivotField axis="axisRow" showAll="0">
      <items count="2">
        <item x="0"/>
        <item t="default"/>
      </items>
    </pivotField>
    <pivotField showAll="0" defaultSubtotal="0"/>
    <pivotField showAll="0" sortType="ascending"/>
    <pivotField axis="axisRow" showAll="0" defaultSubtotal="0">
      <items count="1">
        <item x="0"/>
      </items>
    </pivotField>
    <pivotField showAll="0" defaultSubtotal="0"/>
    <pivotField showAll="0" defaultSubtotal="0"/>
    <pivotField showAll="0" defaultSubtotal="0"/>
    <pivotField showAll="0" defaultSubtotal="0"/>
    <pivotField showAll="0"/>
    <pivotField axis="axisRow" showAll="0">
      <items count="4">
        <item x="1"/>
        <item m="1" x="2"/>
        <item x="0"/>
        <item t="default"/>
      </items>
    </pivotField>
    <pivotField axis="axisRow" showAll="0">
      <items count="4">
        <item x="1"/>
        <item m="1" x="2"/>
        <item x="0"/>
        <item t="default"/>
      </items>
    </pivotField>
    <pivotField showAll="0"/>
    <pivotField showAll="0"/>
    <pivotField showAll="0"/>
    <pivotField showAll="0" defaultSubtotal="0"/>
    <pivotField showAll="0" defaultSubtotal="0"/>
    <pivotField name="DOCUMENTS OUTSTANDING FROM CUSTOMER" axis="axisPage" showAll="0" defaultSubtotal="0">
      <items count="3">
        <item x="1"/>
        <item m="1" x="2"/>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3"/>
    <field x="10"/>
    <field x="9"/>
    <field x="0"/>
  </rowFields>
  <rowItems count="5">
    <i>
      <x/>
    </i>
    <i r="1">
      <x/>
    </i>
    <i r="2">
      <x/>
    </i>
    <i r="3">
      <x/>
    </i>
    <i t="grand">
      <x/>
    </i>
  </rowItems>
  <colItems count="1">
    <i/>
  </colItems>
  <pageFields count="1">
    <pageField fld="16" item="0" hier="-1"/>
  </page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rowHeaderCaption="Responsible Party - Document  - Rev - Status - Sndyn Due Date - Customer Due Date - Notes">
  <location ref="A3:A4" firstHeaderRow="1" firstDataRow="1" firstDataCol="1" rowPageCount="1" colPageCount="1"/>
  <pivotFields count="60">
    <pivotField axis="axisRow" showAll="0" sortType="ascending">
      <items count="15">
        <item h="1" x="0"/>
        <item m="1" x="8"/>
        <item m="1" x="13"/>
        <item m="1" x="4"/>
        <item m="1" x="11"/>
        <item m="1" x="7"/>
        <item m="1" x="5"/>
        <item m="1" x="6"/>
        <item h="1" m="1" x="10"/>
        <item h="1" m="1" x="3"/>
        <item m="1" x="1"/>
        <item m="1" x="12"/>
        <item h="1" m="1" x="9"/>
        <item h="1" m="1" x="2"/>
        <item t="default"/>
      </items>
    </pivotField>
    <pivotField showAll="0" defaultSubtotal="0"/>
    <pivotField showAll="0"/>
    <pivotField showAll="0" defaultSubtotal="0"/>
    <pivotField showAll="0" defaultSubtotal="0"/>
    <pivotField showAll="0" defaultSubtotal="0"/>
    <pivotField showAll="0" defaultSubtotal="0"/>
    <pivotField showAll="0" defaultSubtotal="0"/>
    <pivotField showAll="0"/>
    <pivotField axis="axisRow" showAll="0">
      <items count="4">
        <item m="1" x="2"/>
        <item x="1"/>
        <item x="0"/>
        <item t="default"/>
      </items>
    </pivotField>
    <pivotField axis="axisRow" showAll="0">
      <items count="5">
        <item m="1" x="3"/>
        <item m="1" x="2"/>
        <item x="1"/>
        <item x="0"/>
        <item t="default"/>
      </items>
    </pivotField>
    <pivotField axis="axisRow" showAll="0">
      <items count="15">
        <item x="0"/>
        <item m="1" x="13"/>
        <item m="1" x="11"/>
        <item m="1" x="4"/>
        <item m="1" x="8"/>
        <item m="1" x="2"/>
        <item m="1" x="3"/>
        <item m="1" x="10"/>
        <item x="1"/>
        <item m="1" x="7"/>
        <item m="1" x="12"/>
        <item m="1" x="5"/>
        <item m="1" x="6"/>
        <item m="1" x="9"/>
        <item t="default"/>
      </items>
    </pivotField>
    <pivotField showAll="0"/>
    <pivotField showAll="0"/>
    <pivotField showAll="0" defaultSubtotal="0"/>
    <pivotField showAll="0" defaultSubtotal="0"/>
    <pivotField axis="axisPage" showAll="0">
      <items count="6">
        <item m="1" x="2"/>
        <item m="1" x="3"/>
        <item m="1" x="4"/>
        <item x="1"/>
        <item x="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0"/>
    <field x="10"/>
    <field x="9"/>
    <field x="11"/>
  </rowFields>
  <rowItems count="1">
    <i t="grand">
      <x/>
    </i>
  </rowItems>
  <colItems count="1">
    <i/>
  </colItems>
  <pageFields count="1">
    <pageField fld="16" hier="-1"/>
  </pageFields>
  <formats count="1">
    <format dxfId="1775">
      <pivotArea dataOnly="0" labelOnly="1" fieldPosition="0">
        <references count="1">
          <reference field="11" count="0"/>
        </references>
      </pivotArea>
    </format>
  </format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5" cacheId="2"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S3:S6" firstHeaderRow="1" firstDataRow="1" firstDataCol="1" rowPageCount="1" colPageCount="1"/>
  <pivotFields count="82">
    <pivotField showAll="0"/>
    <pivotField showAll="0"/>
    <pivotField showAll="0"/>
    <pivotField axis="axisRow" showAll="0">
      <items count="2">
        <item x="0"/>
        <item t="default"/>
      </items>
    </pivotField>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axis="axisRow" showAll="0">
      <items count="3">
        <item x="0"/>
        <item x="1"/>
        <item t="default"/>
      </items>
    </pivotField>
    <pivotField showAll="0"/>
    <pivotField axis="axisPage" multipleItemSelectionAllowed="1" showAll="0">
      <items count="3">
        <item h="1"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9"/>
    <field x="14"/>
  </rowFields>
  <rowItems count="3">
    <i>
      <x/>
    </i>
    <i r="1">
      <x v="1"/>
    </i>
    <i r="2">
      <x v="1"/>
    </i>
  </rowItems>
  <colItems count="1">
    <i/>
  </colItems>
  <pageFields count="1">
    <pageField fld="16" hier="-1"/>
  </pageFields>
  <formats count="2">
    <format dxfId="1758">
      <pivotArea dataOnly="0" labelOnly="1" fieldPosition="0">
        <references count="3">
          <reference field="3" count="0" selected="0"/>
          <reference field="9" count="1" selected="0">
            <x v="1"/>
          </reference>
          <reference field="14" count="1">
            <x v="1"/>
          </reference>
        </references>
      </pivotArea>
    </format>
    <format dxfId="1757">
      <pivotArea field="16"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Q3:Q6" firstHeaderRow="1" firstDataRow="1" firstDataCol="1" rowPageCount="1" colPageCount="1"/>
  <pivotFields count="82">
    <pivotField showAll="0"/>
    <pivotField showAll="0"/>
    <pivotField showAll="0"/>
    <pivotField axis="axisRow" showAll="0">
      <items count="2">
        <item x="0"/>
        <item t="default"/>
      </items>
    </pivotField>
    <pivotField showAll="0"/>
    <pivotField showAll="0"/>
    <pivotField showAll="0"/>
    <pivotField showAll="0"/>
    <pivotField showAll="0"/>
    <pivotField axis="axisRow" showAll="0">
      <items count="3">
        <item x="0"/>
        <item x="1"/>
        <item t="default"/>
      </items>
    </pivotField>
    <pivotField showAll="0"/>
    <pivotField axis="axisRow" showAll="0">
      <items count="3">
        <item x="0"/>
        <item x="1"/>
        <item t="default"/>
      </items>
    </pivotField>
    <pivotField showAll="0"/>
    <pivotField showAll="0"/>
    <pivotField showAll="0"/>
    <pivotField showAll="0"/>
    <pivotField axis="axisPage" multipleItemSelectionAllowed="1" showAll="0">
      <items count="3">
        <item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9"/>
    <field x="11"/>
  </rowFields>
  <rowItems count="3">
    <i>
      <x/>
    </i>
    <i r="1">
      <x/>
    </i>
    <i r="2">
      <x/>
    </i>
  </rowItems>
  <colItems count="1">
    <i/>
  </colItems>
  <pageFields count="1">
    <pageField fld="16" hier="-1"/>
  </pageFields>
  <formats count="2">
    <format dxfId="1760">
      <pivotArea dataOnly="0" labelOnly="1" fieldPosition="0">
        <references count="1">
          <reference field="11" count="0"/>
        </references>
      </pivotArea>
    </format>
    <format dxfId="1759">
      <pivotArea field="16"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N_Drive_Data/Iso9001/Process%20Notes/PN05%20Welding/PN05.29-61,%20Weld%20Specification%20for%20Castings,%20Forgings,%20and%20or%20fabricated%20assemblies.pdf" TargetMode="External"/><Relationship Id="rId13" Type="http://schemas.openxmlformats.org/officeDocument/2006/relationships/hyperlink" Target="../../../../../N_Drive_Data/Iso9001/Process%20Notes/PN15%20Paint/PN15.01-06%20Sundyne%20Paint%20and%20Application%20Details%20Zinc%20Rich%20Epoxy%20Primer.pdf" TargetMode="External"/><Relationship Id="rId18" Type="http://schemas.openxmlformats.org/officeDocument/2006/relationships/hyperlink" Target="../../../../../N_Drive_Data/Iso9001/Process%20Notes/PN16%20NDT/PN16.07-01%20Positive%20Material%20Identification%20Inspection.pdf" TargetMode="External"/><Relationship Id="rId26" Type="http://schemas.openxmlformats.org/officeDocument/2006/relationships/vmlDrawing" Target="../drawings/vmlDrawing1.vml"/><Relationship Id="rId3" Type="http://schemas.openxmlformats.org/officeDocument/2006/relationships/hyperlink" Target="../../../../../N_Drive_Data/Iso9001/Process%20Notes/PN05%20Welding/PN05.29-19,%20Weld%20Procedure%20Specification%20For%20Gas%20Tungsten%20Arc%20Welding.pdf" TargetMode="External"/><Relationship Id="rId21" Type="http://schemas.openxmlformats.org/officeDocument/2006/relationships/hyperlink" Target="../../../../../N_Drive_Data/Iso9001/Process%20Notes/PN19%20Hydro%20Testing/PN19.10-09,%20Pressure%20Test%20Procedure%20for%20Spares%20Seal%20Housings.pdf" TargetMode="External"/><Relationship Id="rId7" Type="http://schemas.openxmlformats.org/officeDocument/2006/relationships/hyperlink" Target="../../../../../N_Drive_Data/Iso9001/Process%20Notes/PN05%20Welding/PN05.29-60,%20Weld%20Specification%20for%20Gas%20Tungsten%20ARC%20of%20Stainless%20Steel.pdf" TargetMode="External"/><Relationship Id="rId12" Type="http://schemas.openxmlformats.org/officeDocument/2006/relationships/hyperlink" Target="../../../../../N_Drive_Data/Iso9001/Process%20Notes/PN15%20Paint/PN15.01-08%20Sundyne%20Paint%20and%20Application%20Details%20Ameron%20Amershield%20Polyurethane.pdf" TargetMode="External"/><Relationship Id="rId17" Type="http://schemas.openxmlformats.org/officeDocument/2006/relationships/hyperlink" Target="../../../../../N_Drive_Data/Iso9001/Process%20Notes/PN16%20NDT/PN16.04-00%20Magnetic%20Particle%20Inspection.pdf" TargetMode="External"/><Relationship Id="rId25" Type="http://schemas.openxmlformats.org/officeDocument/2006/relationships/drawing" Target="../drawings/drawing2.xml"/><Relationship Id="rId2" Type="http://schemas.openxmlformats.org/officeDocument/2006/relationships/hyperlink" Target="../../../../../N_Drive_Data/Iso9001/Process%20Notes/PN05%20Welding/PN05.29-01,%20Weld%20Procedure%20Specification%20For%20Shielded%20Metal%20ARC.pdf" TargetMode="External"/><Relationship Id="rId16" Type="http://schemas.openxmlformats.org/officeDocument/2006/relationships/hyperlink" Target="../../../../../N_Drive_Data/Iso9001/Process%20Notes/PN16%20NDT/PN16.03-02%20Liquid%20Penetrant%20Inspection%20and%20Acceptance%20Criteria.pdf" TargetMode="External"/><Relationship Id="rId20" Type="http://schemas.openxmlformats.org/officeDocument/2006/relationships/hyperlink" Target="../../../../../N_Drive_Data/Iso9001/Process%20Notes/PN19%20Hydro%20Testing/PN19.10-07,%20Hydrostatic%20Test%20Procedure%20for%20Pre-Assembled%20Pressure%20Piping.pdf" TargetMode="External"/><Relationship Id="rId1" Type="http://schemas.openxmlformats.org/officeDocument/2006/relationships/hyperlink" Target="../../../../../N_Drive_Data/Iso9001/Process%20Notes/PN05%20Welding/PN05.29-00,%20Definition%20of%20Repair%20Welding.pdf" TargetMode="External"/><Relationship Id="rId6" Type="http://schemas.openxmlformats.org/officeDocument/2006/relationships/hyperlink" Target="../../../../../N_Drive_Data/Iso9001/Process%20Notes/PN05%20Welding/PN05.29-53,%20Weld%20Procedure%20Specification%20for%20Carbon%20Steel.pdf" TargetMode="External"/><Relationship Id="rId11" Type="http://schemas.openxmlformats.org/officeDocument/2006/relationships/hyperlink" Target="../../../../../N_Drive_Data/Iso9001/Process%20Notes/PN15%20Paint" TargetMode="External"/><Relationship Id="rId24" Type="http://schemas.openxmlformats.org/officeDocument/2006/relationships/printerSettings" Target="../printerSettings/printerSettings2.bin"/><Relationship Id="rId5" Type="http://schemas.openxmlformats.org/officeDocument/2006/relationships/hyperlink" Target="../../../../../N_Drive_Data/Iso9001/Process%20Notes/PN05%20Welding/PN05.29-16,%20Weld%20Procedure%20Specification%20For%20Joining%20Castings.pdf" TargetMode="External"/><Relationship Id="rId15" Type="http://schemas.openxmlformats.org/officeDocument/2006/relationships/hyperlink" Target="../../../../../N_Drive_Data/Iso9001/Process%20Notes/PN15%20Paint/PN15.40-01%20Surface%20Finishing.pdf" TargetMode="External"/><Relationship Id="rId23" Type="http://schemas.openxmlformats.org/officeDocument/2006/relationships/hyperlink" Target="../../../../../N_Drive_Data/Iso9001/Process%20Notes/PN20%20Balance/PN20.01-01,%20Balance%20Procedure%20-%20Sundyne%20HMP%20and%20HMC%20Rotating%20Parts.pdf" TargetMode="External"/><Relationship Id="rId10" Type="http://schemas.openxmlformats.org/officeDocument/2006/relationships/hyperlink" Target="../../../../../N_Drive_Data/Iso9001/Process%20Notes/PN15%20Paint/PN15.01-01%20Sundyne%20%20Standard%20Paint%20&amp;%20Application%20Details.pdf" TargetMode="External"/><Relationship Id="rId19" Type="http://schemas.openxmlformats.org/officeDocument/2006/relationships/hyperlink" Target="../../../../../N_Drive_Data/Iso9001/Process%20Notes/PN19%20Hydro%20Testing/PN19.10-01,%20Hydrostatic%20Test%20Procedure%20for%20Sundyne%20Pump%20and%20Compressor%20Cases.pdf" TargetMode="External"/><Relationship Id="rId4" Type="http://schemas.openxmlformats.org/officeDocument/2006/relationships/hyperlink" Target="../../../../../N_Drive_Data/Iso9001/Process%20Notes/PN05%20Welding/PN05.29-14-FH,%20Welding%20Procedure%20Specification%20For%20Gas%20Tungsten.pdf" TargetMode="External"/><Relationship Id="rId9" Type="http://schemas.openxmlformats.org/officeDocument/2006/relationships/hyperlink" Target="../../../../../N_Drive_Data/Iso9001/Process%20Notes/PN15%20Paint/PN15.01-00FH%20Sundyne%20%20Paint%20Systems.pdf" TargetMode="External"/><Relationship Id="rId14" Type="http://schemas.openxmlformats.org/officeDocument/2006/relationships/hyperlink" Target="../../../../../N_Drive_Data/Iso9001/Process%20Notes/PN15%20Paint/PN15.40-01%20Surface%20Finishing.pdf" TargetMode="External"/><Relationship Id="rId22" Type="http://schemas.openxmlformats.org/officeDocument/2006/relationships/hyperlink" Target="../../../../../N_Drive_Data/Iso9001/Process%20Notes/PN19%20Hydro%20Testing/PN19.10-11,%20Hydrostatic%20Test%20Procedure%20for%20Pinnacle%20Compressors.pdf" TargetMode="External"/><Relationship Id="rId27"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ww.sundyne.com/Products/Model-Locator" TargetMode="External"/><Relationship Id="rId1" Type="http://schemas.openxmlformats.org/officeDocument/2006/relationships/hyperlink" Target="http://www.sundyne.com/vgn-http:/www.sundyne.com/vgn-ext-templating-sndn/modelsearchext-templating-sndn/modelsearch" TargetMode="Externa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9.w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8.wmf"/><Relationship Id="rId4" Type="http://schemas.openxmlformats.org/officeDocument/2006/relationships/oleObject" Target="../embeddings/oleObject1.bin"/><Relationship Id="rId9"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3.vml"/><Relationship Id="rId7" Type="http://schemas.openxmlformats.org/officeDocument/2006/relationships/image" Target="../media/image9.wmf"/><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oleObject" Target="../embeddings/oleObject4.bin"/><Relationship Id="rId5" Type="http://schemas.openxmlformats.org/officeDocument/2006/relationships/image" Target="../media/image8.wmf"/><Relationship Id="rId4" Type="http://schemas.openxmlformats.org/officeDocument/2006/relationships/oleObject" Target="../embeddings/oleObject3.bin"/><Relationship Id="rId9"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drawing" Target="../drawings/drawing1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printerSettings" Target="../printerSettings/printerSettings15.bin"/><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1" Type="http://schemas.openxmlformats.org/officeDocument/2006/relationships/hyperlink" Target="https://sundyne.smartfile.com/grid/login/?next=/grid/private/browse/" TargetMode="Externa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4.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7"/>
  <sheetViews>
    <sheetView workbookViewId="0">
      <selection activeCell="A17" sqref="A17"/>
    </sheetView>
  </sheetViews>
  <sheetFormatPr defaultRowHeight="15"/>
  <cols>
    <col min="1" max="1" width="28.42578125" bestFit="1" customWidth="1"/>
    <col min="2" max="2" width="9.42578125" style="60" customWidth="1"/>
  </cols>
  <sheetData>
    <row r="1" spans="1:2" ht="32.450000000000003" customHeight="1">
      <c r="A1" s="526" t="s">
        <v>344</v>
      </c>
      <c r="B1" s="524" t="s">
        <v>572</v>
      </c>
    </row>
    <row r="2" spans="1:2">
      <c r="A2" s="358" t="s">
        <v>573</v>
      </c>
      <c r="B2" s="525" t="s">
        <v>574</v>
      </c>
    </row>
    <row r="3" spans="1:2">
      <c r="A3" s="358" t="s">
        <v>575</v>
      </c>
      <c r="B3" s="525" t="s">
        <v>576</v>
      </c>
    </row>
    <row r="4" spans="1:2">
      <c r="A4" s="359" t="s">
        <v>577</v>
      </c>
      <c r="B4" s="525" t="s">
        <v>578</v>
      </c>
    </row>
    <row r="5" spans="1:2">
      <c r="A5" s="360" t="s">
        <v>579</v>
      </c>
      <c r="B5" s="525" t="s">
        <v>580</v>
      </c>
    </row>
    <row r="6" spans="1:2">
      <c r="A6" s="361" t="s">
        <v>581</v>
      </c>
      <c r="B6" s="525" t="s">
        <v>599</v>
      </c>
    </row>
    <row r="7" spans="1:2">
      <c r="A7" s="365" t="s">
        <v>582</v>
      </c>
      <c r="B7" s="525" t="s">
        <v>583</v>
      </c>
    </row>
    <row r="8" spans="1:2">
      <c r="A8" s="361" t="s">
        <v>584</v>
      </c>
      <c r="B8" s="525" t="s">
        <v>585</v>
      </c>
    </row>
    <row r="9" spans="1:2">
      <c r="A9" s="361" t="s">
        <v>586</v>
      </c>
      <c r="B9" s="525" t="s">
        <v>587</v>
      </c>
    </row>
    <row r="10" spans="1:2">
      <c r="A10" s="362" t="s">
        <v>588</v>
      </c>
      <c r="B10" s="525" t="s">
        <v>589</v>
      </c>
    </row>
    <row r="11" spans="1:2">
      <c r="A11" s="362" t="s">
        <v>590</v>
      </c>
      <c r="B11" s="525" t="s">
        <v>591</v>
      </c>
    </row>
    <row r="12" spans="1:2">
      <c r="A12" s="362" t="s">
        <v>592</v>
      </c>
      <c r="B12" s="525" t="s">
        <v>600</v>
      </c>
    </row>
    <row r="13" spans="1:2">
      <c r="A13" s="362" t="s">
        <v>594</v>
      </c>
      <c r="B13" s="525" t="s">
        <v>593</v>
      </c>
    </row>
    <row r="14" spans="1:2">
      <c r="A14" s="363" t="s">
        <v>595</v>
      </c>
      <c r="B14" s="525" t="s">
        <v>601</v>
      </c>
    </row>
    <row r="15" spans="1:2">
      <c r="A15" s="363" t="s">
        <v>596</v>
      </c>
      <c r="B15" s="525" t="s">
        <v>605</v>
      </c>
    </row>
    <row r="16" spans="1:2">
      <c r="A16" s="364" t="s">
        <v>597</v>
      </c>
      <c r="B16" s="525" t="s">
        <v>606</v>
      </c>
    </row>
    <row r="17" spans="1:2">
      <c r="A17" s="358" t="s">
        <v>598</v>
      </c>
      <c r="B17" s="525" t="s">
        <v>602</v>
      </c>
    </row>
  </sheetData>
  <hyperlinks>
    <hyperlink ref="A2" location="'GUIDE'!A1" display="GUIDE"/>
    <hyperlink ref="A3" location="'SDI Creator'!A1" display="SDI Creator"/>
    <hyperlink ref="A4" location="'DOCS RETURNED'!A1" display="DOCS RETURNED"/>
    <hyperlink ref="A5" location="'DOCS OUTSTANDING'!A1" display="DOCS OUTSTANDING"/>
    <hyperlink ref="A6" location="'SDI'!A1" display="SDI"/>
    <hyperlink ref="A7" location="'TURNAROUND TRACKER'!A1" display="TURNAROUND TRACKER"/>
    <hyperlink ref="A8" location="'T-000 MASTER'!A1" display="T-000 MASTER"/>
    <hyperlink ref="A9" location="'! BINDER SET UP !'!A1" display="BINDER SET UP "/>
    <hyperlink ref="A10" location="'BINDER COVER-PUMPS'!A1" display="BINDER COVER-PUMPS"/>
    <hyperlink ref="A11" location="'TOC-PUMPS'!A1" display="TOC-PUMPS"/>
    <hyperlink ref="A12" location="'TOC-LMV300'!A1" display="TOC-LMV300"/>
    <hyperlink ref="A13" location="'TOC-LMV800'!A1" display="TOC-LMV800"/>
    <hyperlink ref="A14" location="'BINDER COVER-COMPRESSORS'!A1" display="BINDER COVER-COMPRESSORS"/>
    <hyperlink ref="A15" location="'TOC-Compressor'!A1" display="TOC-Compressor"/>
    <hyperlink ref="A16" location="'TAG &amp; CD LABEL'!A1" display="TAG &amp; CD LABEL"/>
    <hyperlink ref="A17" location="'NOTES TO SELF'!A1" display="NOTES TO SEL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8F852"/>
    <pageSetUpPr fitToPage="1"/>
  </sheetPr>
  <dimension ref="A27:U40"/>
  <sheetViews>
    <sheetView showGridLines="0" zoomScale="70" zoomScaleNormal="70" workbookViewId="0">
      <selection activeCell="V40" sqref="V40"/>
    </sheetView>
  </sheetViews>
  <sheetFormatPr defaultRowHeight="15"/>
  <cols>
    <col min="1" max="1" width="7.28515625" customWidth="1"/>
  </cols>
  <sheetData>
    <row r="27" spans="1:21" ht="7.5" customHeight="1"/>
    <row r="28" spans="1:21" ht="15.75">
      <c r="A28" s="104" t="s">
        <v>331</v>
      </c>
    </row>
    <row r="29" spans="1:21" ht="25.5" customHeight="1"/>
    <row r="30" spans="1:21" s="61" customFormat="1" ht="14.45" customHeight="1">
      <c r="A30" s="521" t="s">
        <v>329</v>
      </c>
      <c r="B30" s="522" t="s">
        <v>911</v>
      </c>
      <c r="C30" s="522"/>
      <c r="D30" s="522"/>
      <c r="E30" s="522"/>
      <c r="F30" s="522"/>
      <c r="G30" s="522"/>
      <c r="H30" s="522"/>
      <c r="I30" s="522"/>
      <c r="J30" s="522"/>
    </row>
    <row r="31" spans="1:21" ht="24" customHeight="1">
      <c r="A31" s="102"/>
      <c r="B31" s="713" t="s">
        <v>912</v>
      </c>
      <c r="C31" s="713"/>
      <c r="D31" s="713"/>
      <c r="E31" s="713"/>
      <c r="F31" s="713"/>
      <c r="G31" s="713"/>
      <c r="H31" s="713"/>
      <c r="I31" s="713"/>
      <c r="J31" s="713"/>
      <c r="K31" s="713"/>
      <c r="L31" s="713"/>
      <c r="M31" s="713"/>
      <c r="N31" s="713"/>
      <c r="O31" s="713"/>
      <c r="P31" s="713"/>
      <c r="Q31" s="713"/>
      <c r="R31" s="713"/>
      <c r="S31" s="713"/>
      <c r="T31" s="55"/>
      <c r="U31" s="55"/>
    </row>
    <row r="32" spans="1:21" ht="24.75" customHeight="1">
      <c r="A32" s="103" t="s">
        <v>330</v>
      </c>
      <c r="B32" s="103" t="s">
        <v>874</v>
      </c>
      <c r="C32" s="103"/>
      <c r="D32" s="55"/>
      <c r="E32" s="55"/>
      <c r="F32" s="55"/>
      <c r="G32" s="55"/>
      <c r="H32" s="55"/>
      <c r="I32" s="55"/>
      <c r="J32" s="55"/>
      <c r="K32" s="55"/>
      <c r="L32" s="55"/>
      <c r="M32" s="55"/>
      <c r="N32" s="55"/>
      <c r="O32" s="55"/>
      <c r="P32" s="55"/>
      <c r="Q32" s="55"/>
      <c r="R32" s="55"/>
      <c r="S32" s="55"/>
      <c r="T32" s="55"/>
      <c r="U32" s="55"/>
    </row>
    <row r="33" spans="1:21" ht="15.6" customHeight="1">
      <c r="A33" s="103"/>
      <c r="B33" s="714" t="s">
        <v>807</v>
      </c>
      <c r="C33" s="714"/>
      <c r="D33" s="714"/>
      <c r="E33" s="714"/>
      <c r="F33" s="714"/>
      <c r="G33" s="714"/>
      <c r="H33" s="714"/>
      <c r="I33" s="714"/>
      <c r="J33" s="714"/>
      <c r="K33" s="714"/>
      <c r="L33" s="714"/>
      <c r="M33" s="714"/>
      <c r="N33" s="714"/>
      <c r="O33" s="714"/>
      <c r="P33" s="714"/>
      <c r="Q33" s="714"/>
      <c r="R33" s="714"/>
      <c r="S33" s="55"/>
      <c r="T33" s="55"/>
      <c r="U33" s="55"/>
    </row>
    <row r="34" spans="1:21" ht="14.45" customHeight="1">
      <c r="A34" s="102"/>
      <c r="B34" s="523"/>
      <c r="C34" s="523"/>
      <c r="D34" s="523"/>
      <c r="E34" s="523"/>
      <c r="F34" s="523"/>
      <c r="G34" s="523"/>
      <c r="H34" s="523"/>
      <c r="I34" s="523"/>
      <c r="J34" s="523"/>
      <c r="K34" s="523"/>
      <c r="L34" s="523"/>
      <c r="M34" s="523"/>
      <c r="N34" s="523"/>
      <c r="O34" s="523"/>
      <c r="P34" s="523"/>
      <c r="Q34" s="523"/>
      <c r="R34" s="55"/>
      <c r="S34" s="55"/>
      <c r="T34" s="55"/>
      <c r="U34" s="55"/>
    </row>
    <row r="35" spans="1:21" s="188" customFormat="1" ht="24.6" customHeight="1">
      <c r="A35" s="102" t="s">
        <v>463</v>
      </c>
      <c r="B35" s="102" t="s">
        <v>913</v>
      </c>
      <c r="C35" s="102"/>
      <c r="D35" s="102"/>
      <c r="E35" s="55"/>
      <c r="F35" s="55"/>
      <c r="G35" s="55"/>
      <c r="H35" s="55"/>
      <c r="I35" s="55"/>
      <c r="J35" s="55"/>
      <c r="K35" s="55"/>
      <c r="L35" s="55"/>
      <c r="M35" s="55"/>
      <c r="N35" s="55"/>
      <c r="O35" s="55"/>
      <c r="P35" s="55"/>
      <c r="Q35" s="55"/>
      <c r="R35" s="55"/>
      <c r="S35" s="55"/>
      <c r="T35" s="55"/>
      <c r="U35" s="55"/>
    </row>
    <row r="36" spans="1:21" s="188" customFormat="1" ht="12.75" customHeight="1">
      <c r="A36" s="102"/>
      <c r="B36" s="189"/>
      <c r="C36" s="102"/>
      <c r="D36" s="102"/>
      <c r="E36" s="55"/>
      <c r="F36" s="55"/>
      <c r="G36" s="55"/>
      <c r="H36" s="55"/>
      <c r="I36" s="55"/>
      <c r="J36" s="55"/>
      <c r="K36" s="55"/>
      <c r="L36" s="55"/>
      <c r="M36" s="55"/>
      <c r="N36" s="55"/>
      <c r="O36" s="55"/>
      <c r="P36" s="55"/>
      <c r="Q36" s="55"/>
      <c r="R36" s="55"/>
      <c r="S36" s="55"/>
      <c r="T36" s="55"/>
      <c r="U36" s="55"/>
    </row>
    <row r="37" spans="1:21" ht="11.25" customHeight="1">
      <c r="A37" s="105"/>
      <c r="B37" s="105"/>
    </row>
    <row r="38" spans="1:21">
      <c r="A38" t="s">
        <v>898</v>
      </c>
      <c r="B38" t="s">
        <v>564</v>
      </c>
    </row>
    <row r="39" spans="1:21">
      <c r="B39" t="s">
        <v>813</v>
      </c>
    </row>
    <row r="40" spans="1:21">
      <c r="B40" t="s">
        <v>899</v>
      </c>
    </row>
  </sheetData>
  <mergeCells count="2">
    <mergeCell ref="B31:S31"/>
    <mergeCell ref="B33:R33"/>
  </mergeCells>
  <printOptions horizontalCentered="1" verticalCentered="1"/>
  <pageMargins left="0.7" right="0.7" top="0.75" bottom="0.75" header="0.3" footer="0.3"/>
  <pageSetup scale="68"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8F852"/>
  </sheetPr>
  <dimension ref="A1:DD176"/>
  <sheetViews>
    <sheetView showGridLines="0" topLeftCell="A4" zoomScale="80" zoomScaleNormal="80" zoomScaleSheetLayoutView="100" workbookViewId="0">
      <selection activeCell="E23" sqref="E23"/>
    </sheetView>
  </sheetViews>
  <sheetFormatPr defaultColWidth="9.140625" defaultRowHeight="16.5"/>
  <cols>
    <col min="1" max="1" width="6.7109375" style="12" customWidth="1"/>
    <col min="2" max="2" width="12.85546875" style="12" customWidth="1"/>
    <col min="3" max="3" width="5.85546875" style="12" customWidth="1"/>
    <col min="4" max="4" width="6.28515625" style="12" customWidth="1"/>
    <col min="5" max="5" width="82.28515625" style="271" customWidth="1"/>
    <col min="6" max="6" width="34.85546875" style="247" hidden="1" customWidth="1"/>
    <col min="7" max="9" width="34" style="247" hidden="1" customWidth="1"/>
    <col min="10" max="10" width="7.7109375" style="53" hidden="1" customWidth="1"/>
    <col min="11" max="11" width="22.140625" style="14" hidden="1" customWidth="1"/>
    <col min="12" max="12" width="6.28515625" style="12" hidden="1" customWidth="1"/>
    <col min="13" max="13" width="14.7109375" style="12" hidden="1" customWidth="1"/>
    <col min="14" max="14" width="14.7109375" style="17" hidden="1" customWidth="1"/>
    <col min="15" max="15" width="14" style="65" hidden="1" customWidth="1"/>
    <col min="16" max="16" width="14.7109375" style="12" hidden="1" customWidth="1"/>
    <col min="17" max="17" width="14" style="12" hidden="1" customWidth="1"/>
    <col min="18" max="18" width="14.5703125" style="12" hidden="1" customWidth="1"/>
    <col min="19" max="19" width="14" style="65" hidden="1" customWidth="1"/>
    <col min="20" max="20" width="12" style="17" hidden="1" customWidth="1"/>
    <col min="21" max="22" width="10.7109375" style="51" hidden="1" customWidth="1"/>
    <col min="23" max="24" width="10.7109375" style="30" hidden="1" customWidth="1"/>
    <col min="25" max="25" width="12" style="17" hidden="1" customWidth="1"/>
    <col min="26" max="26" width="10.7109375" style="31" hidden="1" customWidth="1"/>
    <col min="27" max="27" width="12" style="17" hidden="1" customWidth="1"/>
    <col min="28" max="31" width="10.7109375" style="32" hidden="1" customWidth="1"/>
    <col min="32" max="32" width="12" style="17" hidden="1" customWidth="1"/>
    <col min="33" max="33" width="10.7109375" style="18" hidden="1" customWidth="1"/>
    <col min="34" max="34" width="12" style="18" hidden="1" customWidth="1"/>
    <col min="35" max="38" width="10.7109375" style="32" hidden="1" customWidth="1"/>
    <col min="39" max="39" width="12" style="17" hidden="1" customWidth="1"/>
    <col min="40" max="40" width="10.7109375" style="17" hidden="1" customWidth="1"/>
    <col min="41" max="41" width="12" style="17" hidden="1" customWidth="1"/>
    <col min="42" max="45" width="10.7109375" style="32" hidden="1" customWidth="1"/>
    <col min="46" max="46" width="12" style="17" hidden="1" customWidth="1"/>
    <col min="47" max="47" width="10.7109375" style="17" hidden="1" customWidth="1"/>
    <col min="48" max="48" width="12" style="17" hidden="1" customWidth="1"/>
    <col min="49" max="52" width="10.7109375" style="32" hidden="1" customWidth="1"/>
    <col min="53" max="53" width="12" style="17" hidden="1" customWidth="1"/>
    <col min="54" max="54" width="10.7109375" style="17" hidden="1" customWidth="1"/>
    <col min="55" max="55" width="12" style="17" hidden="1" customWidth="1"/>
    <col min="56" max="59" width="10.7109375" style="32" hidden="1" customWidth="1"/>
    <col min="60" max="60" width="12" style="17" hidden="1" customWidth="1"/>
    <col min="61" max="61" width="10.7109375" style="17" hidden="1" customWidth="1"/>
    <col min="62" max="62" width="12" style="17" hidden="1" customWidth="1"/>
    <col min="63" max="66" width="10.7109375" style="32" hidden="1" customWidth="1"/>
    <col min="67" max="67" width="12" style="17" hidden="1" customWidth="1"/>
    <col min="68" max="68" width="10.7109375" style="17" hidden="1" customWidth="1"/>
    <col min="69" max="69" width="12" style="17" hidden="1" customWidth="1"/>
    <col min="70" max="73" width="10.7109375" style="32" hidden="1" customWidth="1"/>
    <col min="74" max="74" width="12" style="17" hidden="1" customWidth="1"/>
    <col min="75" max="75" width="10.7109375" style="17" hidden="1" customWidth="1"/>
    <col min="76" max="76" width="12" style="17" hidden="1" customWidth="1"/>
    <col min="77" max="80" width="10.7109375" style="32" hidden="1" customWidth="1"/>
    <col min="81" max="81" width="12" style="17" hidden="1" customWidth="1"/>
    <col min="82" max="82" width="10.7109375" style="17" hidden="1" customWidth="1"/>
    <col min="83" max="83" width="12" style="17" hidden="1" customWidth="1"/>
    <col min="84" max="87" width="10.7109375" style="32" hidden="1" customWidth="1"/>
    <col min="88" max="88" width="12" style="17" hidden="1" customWidth="1"/>
    <col min="89" max="89" width="10.7109375" style="17" hidden="1" customWidth="1"/>
    <col min="90" max="90" width="12" style="17" hidden="1" customWidth="1"/>
    <col min="91" max="94" width="10.7109375" style="32" hidden="1" customWidth="1"/>
    <col min="95" max="95" width="12" style="17" hidden="1" customWidth="1"/>
    <col min="96" max="96" width="10.7109375" style="17" hidden="1" customWidth="1"/>
    <col min="97" max="101" width="7" style="29" hidden="1" customWidth="1"/>
    <col min="102" max="102" width="5.7109375" style="352" hidden="1" customWidth="1"/>
    <col min="103" max="103" width="113.42578125" style="266" hidden="1" customWidth="1"/>
    <col min="104" max="104" width="9.140625" style="12" customWidth="1"/>
    <col min="105" max="16384" width="9.140625" style="12"/>
  </cols>
  <sheetData>
    <row r="1" spans="1:108" s="1" customFormat="1" ht="17.25" customHeight="1">
      <c r="B1" s="353"/>
      <c r="C1" s="353"/>
      <c r="D1" s="353"/>
      <c r="E1" s="390"/>
      <c r="F1" s="354"/>
      <c r="J1" s="291" t="s">
        <v>96</v>
      </c>
      <c r="K1" s="203" t="s">
        <v>453</v>
      </c>
      <c r="L1" s="44"/>
      <c r="M1" s="41"/>
      <c r="N1" s="45"/>
      <c r="O1" s="44"/>
      <c r="Q1"/>
      <c r="R1"/>
      <c r="S1"/>
      <c r="T1"/>
      <c r="U1"/>
      <c r="V1" s="723" t="s">
        <v>272</v>
      </c>
      <c r="W1" s="724"/>
      <c r="X1"/>
      <c r="Y1"/>
      <c r="Z1"/>
      <c r="AA1"/>
      <c r="AB1"/>
      <c r="AC1"/>
      <c r="AD1"/>
      <c r="AE1"/>
      <c r="AF1"/>
      <c r="AG1"/>
      <c r="AH1"/>
      <c r="AI1"/>
      <c r="AJ1" s="723" t="s">
        <v>272</v>
      </c>
      <c r="AK1" s="724"/>
      <c r="AL1"/>
      <c r="AM1"/>
      <c r="AN1"/>
      <c r="AO1"/>
      <c r="AP1"/>
      <c r="AQ1"/>
      <c r="AR1"/>
      <c r="AS1"/>
      <c r="AT1"/>
      <c r="AU1"/>
      <c r="AV1"/>
      <c r="AW1"/>
      <c r="AX1" s="723" t="s">
        <v>272</v>
      </c>
      <c r="AY1" s="724"/>
      <c r="AZ1"/>
      <c r="BA1"/>
      <c r="BB1"/>
      <c r="BC1"/>
      <c r="BD1"/>
      <c r="BE1"/>
      <c r="BF1"/>
      <c r="BG1"/>
      <c r="BH1"/>
      <c r="BI1"/>
      <c r="BJ1"/>
      <c r="BK1"/>
      <c r="BL1" s="723" t="s">
        <v>272</v>
      </c>
      <c r="BM1" s="724"/>
      <c r="BN1"/>
      <c r="BO1"/>
      <c r="BP1"/>
      <c r="BQ1"/>
      <c r="BR1"/>
      <c r="BS1"/>
      <c r="BT1"/>
      <c r="BU1"/>
      <c r="BV1"/>
      <c r="BW1"/>
      <c r="BX1"/>
      <c r="BY1"/>
      <c r="BZ1" s="723" t="s">
        <v>272</v>
      </c>
      <c r="CA1" s="724"/>
      <c r="CB1"/>
      <c r="CC1"/>
      <c r="CD1"/>
      <c r="CE1"/>
      <c r="CF1"/>
      <c r="CG1"/>
      <c r="CH1"/>
      <c r="CI1"/>
      <c r="CJ1"/>
      <c r="CK1"/>
      <c r="CL1"/>
      <c r="CM1"/>
      <c r="CN1" s="723" t="s">
        <v>272</v>
      </c>
      <c r="CO1" s="724"/>
      <c r="CP1"/>
      <c r="CQ1"/>
      <c r="CR1"/>
      <c r="CS1"/>
      <c r="CT1"/>
      <c r="CU1"/>
      <c r="CV1"/>
      <c r="CW1"/>
      <c r="CX1"/>
      <c r="CY1"/>
      <c r="CZ1"/>
      <c r="DA1"/>
      <c r="DB1"/>
      <c r="DC1"/>
      <c r="DD1"/>
    </row>
    <row r="2" spans="1:108" s="4" customFormat="1" ht="12.75" customHeight="1">
      <c r="A2" s="1"/>
      <c r="B2" s="2"/>
      <c r="C2" s="2"/>
      <c r="D2" s="2"/>
      <c r="E2" s="391"/>
      <c r="F2" s="246"/>
      <c r="J2" s="291" t="s">
        <v>97</v>
      </c>
      <c r="K2" s="186" t="s">
        <v>452</v>
      </c>
      <c r="L2" s="46"/>
      <c r="M2" s="42"/>
      <c r="N2" s="43"/>
      <c r="O2" s="46"/>
      <c r="Q2"/>
      <c r="R2"/>
      <c r="S2"/>
      <c r="T2"/>
      <c r="U2"/>
      <c r="V2" s="356" t="s">
        <v>270</v>
      </c>
      <c r="W2" s="356" t="s">
        <v>301</v>
      </c>
      <c r="X2"/>
      <c r="Y2"/>
      <c r="Z2"/>
      <c r="AA2"/>
      <c r="AB2"/>
      <c r="AC2"/>
      <c r="AD2"/>
      <c r="AE2"/>
      <c r="AF2"/>
      <c r="AG2"/>
      <c r="AH2"/>
      <c r="AI2"/>
      <c r="AJ2" s="505" t="str">
        <f t="shared" ref="AJ2:AK9" si="0">V2</f>
        <v>F</v>
      </c>
      <c r="AK2" s="505" t="str">
        <f t="shared" si="0"/>
        <v>Final</v>
      </c>
      <c r="AL2"/>
      <c r="AM2"/>
      <c r="AN2"/>
      <c r="AO2"/>
      <c r="AP2"/>
      <c r="AQ2"/>
      <c r="AR2"/>
      <c r="AS2"/>
      <c r="AT2"/>
      <c r="AU2"/>
      <c r="AV2"/>
      <c r="AW2"/>
      <c r="AX2" s="505" t="str">
        <f>AJ2</f>
        <v>F</v>
      </c>
      <c r="AY2" s="505" t="str">
        <f>AK2</f>
        <v>Final</v>
      </c>
      <c r="AZ2"/>
      <c r="BA2"/>
      <c r="BB2"/>
      <c r="BC2"/>
      <c r="BD2"/>
      <c r="BE2"/>
      <c r="BF2"/>
      <c r="BG2"/>
      <c r="BH2"/>
      <c r="BI2"/>
      <c r="BJ2"/>
      <c r="BK2"/>
      <c r="BL2" s="505" t="str">
        <f>AX2</f>
        <v>F</v>
      </c>
      <c r="BM2" s="505" t="str">
        <f>AY2</f>
        <v>Final</v>
      </c>
      <c r="BN2"/>
      <c r="BO2"/>
      <c r="BP2"/>
      <c r="BQ2"/>
      <c r="BR2"/>
      <c r="BS2"/>
      <c r="BT2"/>
      <c r="BU2"/>
      <c r="BV2"/>
      <c r="BW2"/>
      <c r="BX2"/>
      <c r="BY2"/>
      <c r="BZ2" s="505" t="str">
        <f>BL2</f>
        <v>F</v>
      </c>
      <c r="CA2" s="505" t="str">
        <f>BM2</f>
        <v>Final</v>
      </c>
      <c r="CB2"/>
      <c r="CC2"/>
      <c r="CD2"/>
      <c r="CE2"/>
      <c r="CF2"/>
      <c r="CG2"/>
      <c r="CH2"/>
      <c r="CI2"/>
      <c r="CJ2"/>
      <c r="CK2"/>
      <c r="CL2"/>
      <c r="CM2"/>
      <c r="CN2" s="505" t="str">
        <f>BZ2</f>
        <v>F</v>
      </c>
      <c r="CO2" s="505" t="str">
        <f>CA2</f>
        <v>Final</v>
      </c>
      <c r="CP2"/>
      <c r="CQ2"/>
      <c r="CR2"/>
      <c r="CS2"/>
      <c r="CT2"/>
      <c r="CU2"/>
      <c r="CV2"/>
      <c r="CW2"/>
      <c r="CX2"/>
      <c r="CY2"/>
      <c r="CZ2"/>
      <c r="DA2"/>
      <c r="DB2"/>
      <c r="DC2"/>
      <c r="DD2"/>
    </row>
    <row r="3" spans="1:108" s="4" customFormat="1" ht="12.75" customHeight="1">
      <c r="A3" s="1"/>
      <c r="B3" s="5"/>
      <c r="C3" s="5"/>
      <c r="D3" s="5"/>
      <c r="E3" s="391"/>
      <c r="F3" s="246"/>
      <c r="J3" s="291" t="s">
        <v>98</v>
      </c>
      <c r="K3" s="186" t="s">
        <v>530</v>
      </c>
      <c r="L3" s="47"/>
      <c r="M3" s="43"/>
      <c r="N3" s="43"/>
      <c r="O3" s="47"/>
      <c r="Q3"/>
      <c r="R3"/>
      <c r="S3"/>
      <c r="T3"/>
      <c r="U3"/>
      <c r="V3" s="243" t="s">
        <v>307</v>
      </c>
      <c r="W3" s="244" t="s">
        <v>195</v>
      </c>
      <c r="X3"/>
      <c r="Y3"/>
      <c r="Z3"/>
      <c r="AA3"/>
      <c r="AB3"/>
      <c r="AC3"/>
      <c r="AD3"/>
      <c r="AE3"/>
      <c r="AF3"/>
      <c r="AG3"/>
      <c r="AH3"/>
      <c r="AI3"/>
      <c r="AJ3" s="505" t="str">
        <f t="shared" si="0"/>
        <v>A</v>
      </c>
      <c r="AK3" s="505" t="str">
        <f t="shared" si="0"/>
        <v>Approved</v>
      </c>
      <c r="AL3"/>
      <c r="AM3"/>
      <c r="AN3"/>
      <c r="AO3"/>
      <c r="AP3"/>
      <c r="AQ3"/>
      <c r="AR3"/>
      <c r="AS3"/>
      <c r="AT3"/>
      <c r="AU3"/>
      <c r="AV3"/>
      <c r="AW3"/>
      <c r="AX3" s="505" t="str">
        <f t="shared" ref="AX3:AX9" si="1">AJ3</f>
        <v>A</v>
      </c>
      <c r="AY3" s="505" t="str">
        <f t="shared" ref="AY3:AY9" si="2">AK3</f>
        <v>Approved</v>
      </c>
      <c r="AZ3"/>
      <c r="BA3"/>
      <c r="BB3"/>
      <c r="BC3"/>
      <c r="BD3"/>
      <c r="BE3"/>
      <c r="BF3"/>
      <c r="BG3"/>
      <c r="BH3"/>
      <c r="BI3"/>
      <c r="BJ3"/>
      <c r="BK3"/>
      <c r="BL3" s="505" t="str">
        <f t="shared" ref="BL3:BL9" si="3">AX3</f>
        <v>A</v>
      </c>
      <c r="BM3" s="505" t="str">
        <f t="shared" ref="BM3:BM9" si="4">AY3</f>
        <v>Approved</v>
      </c>
      <c r="BN3"/>
      <c r="BO3"/>
      <c r="BP3"/>
      <c r="BQ3"/>
      <c r="BR3"/>
      <c r="BS3"/>
      <c r="BT3"/>
      <c r="BU3"/>
      <c r="BV3"/>
      <c r="BW3"/>
      <c r="BX3"/>
      <c r="BY3"/>
      <c r="BZ3" s="505" t="str">
        <f t="shared" ref="BZ3:BZ9" si="5">BL3</f>
        <v>A</v>
      </c>
      <c r="CA3" s="505" t="str">
        <f t="shared" ref="CA3:CA9" si="6">BM3</f>
        <v>Approved</v>
      </c>
      <c r="CB3"/>
      <c r="CC3"/>
      <c r="CD3"/>
      <c r="CE3"/>
      <c r="CF3"/>
      <c r="CG3"/>
      <c r="CH3"/>
      <c r="CI3"/>
      <c r="CJ3"/>
      <c r="CK3"/>
      <c r="CL3"/>
      <c r="CM3"/>
      <c r="CN3" s="505" t="str">
        <f t="shared" ref="CN3:CN9" si="7">BZ3</f>
        <v>A</v>
      </c>
      <c r="CO3" s="505" t="str">
        <f t="shared" ref="CO3:CO9" si="8">CA3</f>
        <v>Approved</v>
      </c>
      <c r="CP3"/>
      <c r="CQ3"/>
      <c r="CR3"/>
      <c r="CS3"/>
      <c r="CT3"/>
      <c r="CU3"/>
      <c r="CV3"/>
      <c r="CW3"/>
      <c r="CX3"/>
      <c r="CY3"/>
      <c r="CZ3"/>
      <c r="DA3"/>
      <c r="DB3"/>
      <c r="DC3"/>
      <c r="DD3"/>
    </row>
    <row r="4" spans="1:108" s="4" customFormat="1" ht="12.75" customHeight="1">
      <c r="A4" s="1"/>
      <c r="B4" s="5"/>
      <c r="C4" s="5"/>
      <c r="D4" s="5"/>
      <c r="E4" s="391"/>
      <c r="F4" s="246"/>
      <c r="J4" s="291" t="s">
        <v>99</v>
      </c>
      <c r="K4" s="283" t="s">
        <v>557</v>
      </c>
      <c r="L4" s="287" t="s">
        <v>555</v>
      </c>
      <c r="M4" s="282" t="s">
        <v>556</v>
      </c>
      <c r="N4" s="282"/>
      <c r="O4" s="281"/>
      <c r="Q4"/>
      <c r="R4"/>
      <c r="S4"/>
      <c r="T4"/>
      <c r="U4"/>
      <c r="V4" s="243" t="s">
        <v>193</v>
      </c>
      <c r="W4" s="243" t="s">
        <v>199</v>
      </c>
      <c r="X4"/>
      <c r="Y4"/>
      <c r="Z4"/>
      <c r="AA4"/>
      <c r="AB4"/>
      <c r="AC4"/>
      <c r="AD4"/>
      <c r="AE4"/>
      <c r="AF4"/>
      <c r="AG4"/>
      <c r="AH4"/>
      <c r="AI4"/>
      <c r="AJ4" s="505" t="str">
        <f t="shared" si="0"/>
        <v>C</v>
      </c>
      <c r="AK4" s="505" t="str">
        <f t="shared" si="0"/>
        <v>Comments</v>
      </c>
      <c r="AL4"/>
      <c r="AM4"/>
      <c r="AN4"/>
      <c r="AO4"/>
      <c r="AP4"/>
      <c r="AQ4"/>
      <c r="AR4"/>
      <c r="AS4"/>
      <c r="AT4"/>
      <c r="AU4"/>
      <c r="AV4"/>
      <c r="AW4"/>
      <c r="AX4" s="505" t="str">
        <f t="shared" si="1"/>
        <v>C</v>
      </c>
      <c r="AY4" s="505" t="str">
        <f t="shared" si="2"/>
        <v>Comments</v>
      </c>
      <c r="AZ4"/>
      <c r="BA4"/>
      <c r="BB4"/>
      <c r="BC4"/>
      <c r="BD4"/>
      <c r="BE4"/>
      <c r="BF4"/>
      <c r="BG4"/>
      <c r="BH4"/>
      <c r="BI4"/>
      <c r="BJ4"/>
      <c r="BK4"/>
      <c r="BL4" s="505" t="str">
        <f t="shared" si="3"/>
        <v>C</v>
      </c>
      <c r="BM4" s="505" t="str">
        <f t="shared" si="4"/>
        <v>Comments</v>
      </c>
      <c r="BN4"/>
      <c r="BO4"/>
      <c r="BP4"/>
      <c r="BQ4"/>
      <c r="BR4"/>
      <c r="BS4"/>
      <c r="BT4"/>
      <c r="BU4"/>
      <c r="BV4"/>
      <c r="BW4"/>
      <c r="BX4"/>
      <c r="BY4"/>
      <c r="BZ4" s="505" t="str">
        <f t="shared" si="5"/>
        <v>C</v>
      </c>
      <c r="CA4" s="505" t="str">
        <f t="shared" si="6"/>
        <v>Comments</v>
      </c>
      <c r="CB4"/>
      <c r="CC4"/>
      <c r="CD4"/>
      <c r="CE4"/>
      <c r="CF4"/>
      <c r="CG4"/>
      <c r="CH4"/>
      <c r="CI4"/>
      <c r="CJ4"/>
      <c r="CK4"/>
      <c r="CL4"/>
      <c r="CM4"/>
      <c r="CN4" s="505" t="str">
        <f t="shared" si="7"/>
        <v>C</v>
      </c>
      <c r="CO4" s="505" t="str">
        <f t="shared" si="8"/>
        <v>Comments</v>
      </c>
      <c r="CP4"/>
      <c r="CQ4"/>
      <c r="CR4"/>
      <c r="CS4"/>
      <c r="CT4"/>
      <c r="CU4"/>
      <c r="CV4"/>
      <c r="CW4"/>
      <c r="CX4"/>
      <c r="CY4"/>
      <c r="CZ4"/>
      <c r="DA4"/>
      <c r="DB4"/>
      <c r="DC4"/>
      <c r="DD4"/>
    </row>
    <row r="5" spans="1:108" s="4" customFormat="1" ht="12.75" customHeight="1">
      <c r="A5" s="1"/>
      <c r="B5" s="5"/>
      <c r="C5" s="5"/>
      <c r="D5" s="5"/>
      <c r="E5" s="391"/>
      <c r="F5" s="246"/>
      <c r="J5" s="291" t="s">
        <v>100</v>
      </c>
      <c r="K5" s="348" t="s">
        <v>558</v>
      </c>
      <c r="L5" s="287" t="s">
        <v>555</v>
      </c>
      <c r="M5" s="282" t="s">
        <v>560</v>
      </c>
      <c r="N5" s="282"/>
      <c r="O5" s="281"/>
      <c r="Q5"/>
      <c r="R5"/>
      <c r="S5"/>
      <c r="T5"/>
      <c r="U5"/>
      <c r="V5" s="244" t="s">
        <v>192</v>
      </c>
      <c r="W5" s="244" t="s">
        <v>273</v>
      </c>
      <c r="X5"/>
      <c r="Y5"/>
      <c r="Z5"/>
      <c r="AA5"/>
      <c r="AB5"/>
      <c r="AC5"/>
      <c r="AD5"/>
      <c r="AE5"/>
      <c r="AF5"/>
      <c r="AG5"/>
      <c r="AH5"/>
      <c r="AI5"/>
      <c r="AJ5" s="505" t="str">
        <f t="shared" si="0"/>
        <v>R</v>
      </c>
      <c r="AK5" s="505" t="str">
        <f t="shared" si="0"/>
        <v>Rejected</v>
      </c>
      <c r="AL5"/>
      <c r="AM5"/>
      <c r="AN5"/>
      <c r="AO5"/>
      <c r="AP5"/>
      <c r="AQ5"/>
      <c r="AR5"/>
      <c r="AS5"/>
      <c r="AT5"/>
      <c r="AU5"/>
      <c r="AV5"/>
      <c r="AW5"/>
      <c r="AX5" s="505" t="str">
        <f t="shared" si="1"/>
        <v>R</v>
      </c>
      <c r="AY5" s="505" t="str">
        <f t="shared" si="2"/>
        <v>Rejected</v>
      </c>
      <c r="AZ5"/>
      <c r="BA5"/>
      <c r="BB5"/>
      <c r="BC5"/>
      <c r="BD5"/>
      <c r="BE5"/>
      <c r="BF5"/>
      <c r="BG5"/>
      <c r="BH5"/>
      <c r="BI5"/>
      <c r="BJ5"/>
      <c r="BK5"/>
      <c r="BL5" s="505" t="str">
        <f t="shared" si="3"/>
        <v>R</v>
      </c>
      <c r="BM5" s="505" t="str">
        <f t="shared" si="4"/>
        <v>Rejected</v>
      </c>
      <c r="BN5"/>
      <c r="BO5"/>
      <c r="BP5"/>
      <c r="BQ5"/>
      <c r="BR5"/>
      <c r="BS5"/>
      <c r="BT5"/>
      <c r="BU5"/>
      <c r="BV5"/>
      <c r="BW5"/>
      <c r="BX5"/>
      <c r="BY5"/>
      <c r="BZ5" s="505" t="str">
        <f t="shared" si="5"/>
        <v>R</v>
      </c>
      <c r="CA5" s="505" t="str">
        <f t="shared" si="6"/>
        <v>Rejected</v>
      </c>
      <c r="CB5"/>
      <c r="CC5"/>
      <c r="CD5"/>
      <c r="CE5"/>
      <c r="CF5"/>
      <c r="CG5"/>
      <c r="CH5"/>
      <c r="CI5"/>
      <c r="CJ5"/>
      <c r="CK5"/>
      <c r="CL5"/>
      <c r="CM5"/>
      <c r="CN5" s="505" t="str">
        <f t="shared" si="7"/>
        <v>R</v>
      </c>
      <c r="CO5" s="505" t="str">
        <f t="shared" si="8"/>
        <v>Rejected</v>
      </c>
      <c r="CP5"/>
      <c r="CQ5"/>
      <c r="CR5"/>
      <c r="CS5"/>
      <c r="CT5"/>
      <c r="CU5"/>
      <c r="CV5"/>
      <c r="CW5"/>
      <c r="CX5"/>
      <c r="CY5"/>
      <c r="CZ5"/>
      <c r="DA5"/>
      <c r="DB5"/>
      <c r="DC5"/>
      <c r="DD5"/>
    </row>
    <row r="6" spans="1:108" s="4" customFormat="1" ht="12.75" customHeight="1">
      <c r="A6" s="1"/>
      <c r="B6" s="8"/>
      <c r="C6" s="8"/>
      <c r="D6" s="8"/>
      <c r="E6" s="391"/>
      <c r="F6" s="246"/>
      <c r="J6" s="291" t="s">
        <v>101</v>
      </c>
      <c r="K6" s="186" t="s">
        <v>553</v>
      </c>
      <c r="L6" s="281"/>
      <c r="M6" s="282"/>
      <c r="N6" s="282"/>
      <c r="O6" s="281"/>
      <c r="Q6"/>
      <c r="R6"/>
      <c r="S6"/>
      <c r="T6"/>
      <c r="U6"/>
      <c r="V6" s="244" t="s">
        <v>194</v>
      </c>
      <c r="W6" s="244" t="s">
        <v>274</v>
      </c>
      <c r="X6"/>
      <c r="Y6"/>
      <c r="Z6"/>
      <c r="AA6"/>
      <c r="AB6"/>
      <c r="AC6"/>
      <c r="AD6"/>
      <c r="AE6"/>
      <c r="AF6"/>
      <c r="AG6"/>
      <c r="AH6"/>
      <c r="AI6"/>
      <c r="AJ6" s="505" t="str">
        <f t="shared" si="0"/>
        <v>I</v>
      </c>
      <c r="AK6" s="505" t="str">
        <f t="shared" si="0"/>
        <v>Information Only</v>
      </c>
      <c r="AL6"/>
      <c r="AM6"/>
      <c r="AN6"/>
      <c r="AO6"/>
      <c r="AP6"/>
      <c r="AQ6"/>
      <c r="AR6"/>
      <c r="AS6"/>
      <c r="AT6"/>
      <c r="AU6"/>
      <c r="AV6"/>
      <c r="AW6"/>
      <c r="AX6" s="505" t="str">
        <f t="shared" si="1"/>
        <v>I</v>
      </c>
      <c r="AY6" s="505" t="str">
        <f t="shared" si="2"/>
        <v>Information Only</v>
      </c>
      <c r="AZ6"/>
      <c r="BA6"/>
      <c r="BB6"/>
      <c r="BC6"/>
      <c r="BD6"/>
      <c r="BE6"/>
      <c r="BF6"/>
      <c r="BG6"/>
      <c r="BH6"/>
      <c r="BI6"/>
      <c r="BJ6"/>
      <c r="BK6"/>
      <c r="BL6" s="505" t="str">
        <f t="shared" si="3"/>
        <v>I</v>
      </c>
      <c r="BM6" s="505" t="str">
        <f t="shared" si="4"/>
        <v>Information Only</v>
      </c>
      <c r="BN6"/>
      <c r="BO6"/>
      <c r="BP6"/>
      <c r="BQ6"/>
      <c r="BR6"/>
      <c r="BS6"/>
      <c r="BT6"/>
      <c r="BU6"/>
      <c r="BV6"/>
      <c r="BW6"/>
      <c r="BX6"/>
      <c r="BY6"/>
      <c r="BZ6" s="505" t="str">
        <f t="shared" si="5"/>
        <v>I</v>
      </c>
      <c r="CA6" s="505" t="str">
        <f t="shared" si="6"/>
        <v>Information Only</v>
      </c>
      <c r="CB6"/>
      <c r="CC6"/>
      <c r="CD6"/>
      <c r="CE6"/>
      <c r="CF6"/>
      <c r="CG6"/>
      <c r="CH6"/>
      <c r="CI6"/>
      <c r="CJ6"/>
      <c r="CK6"/>
      <c r="CL6"/>
      <c r="CM6"/>
      <c r="CN6" s="505" t="str">
        <f t="shared" si="7"/>
        <v>I</v>
      </c>
      <c r="CO6" s="505" t="str">
        <f t="shared" si="8"/>
        <v>Information Only</v>
      </c>
      <c r="CP6"/>
      <c r="CQ6"/>
      <c r="CR6"/>
      <c r="CS6"/>
      <c r="CT6"/>
      <c r="CU6"/>
      <c r="CV6"/>
      <c r="CW6"/>
      <c r="CX6"/>
      <c r="CY6"/>
      <c r="CZ6"/>
      <c r="DA6"/>
      <c r="DB6"/>
      <c r="DC6"/>
      <c r="DD6"/>
    </row>
    <row r="7" spans="1:108" s="4" customFormat="1" ht="12.75" customHeight="1">
      <c r="A7" s="1"/>
      <c r="B7" s="8"/>
      <c r="C7" s="8"/>
      <c r="D7" s="8"/>
      <c r="E7" s="391"/>
      <c r="F7" s="246"/>
      <c r="J7" s="291" t="s">
        <v>102</v>
      </c>
      <c r="K7" s="348" t="s">
        <v>561</v>
      </c>
      <c r="L7" s="286" t="s">
        <v>555</v>
      </c>
      <c r="M7" s="186" t="s">
        <v>559</v>
      </c>
      <c r="N7" s="282"/>
      <c r="O7" s="283"/>
      <c r="Q7"/>
      <c r="R7"/>
      <c r="S7"/>
      <c r="T7"/>
      <c r="U7"/>
      <c r="V7" s="610" t="s">
        <v>309</v>
      </c>
      <c r="W7" s="611" t="s">
        <v>266</v>
      </c>
      <c r="X7"/>
      <c r="Y7"/>
      <c r="Z7"/>
      <c r="AA7"/>
      <c r="AB7"/>
      <c r="AC7"/>
      <c r="AD7"/>
      <c r="AE7"/>
      <c r="AF7"/>
      <c r="AG7"/>
      <c r="AH7"/>
      <c r="AI7"/>
      <c r="AJ7" s="505" t="str">
        <f t="shared" si="0"/>
        <v>S</v>
      </c>
      <c r="AK7" s="505" t="str">
        <f t="shared" si="0"/>
        <v>Submitted</v>
      </c>
      <c r="AL7"/>
      <c r="AM7"/>
      <c r="AN7"/>
      <c r="AO7"/>
      <c r="AP7"/>
      <c r="AQ7"/>
      <c r="AR7"/>
      <c r="AS7"/>
      <c r="AT7"/>
      <c r="AU7"/>
      <c r="AV7"/>
      <c r="AW7"/>
      <c r="AX7" s="505" t="str">
        <f t="shared" si="1"/>
        <v>S</v>
      </c>
      <c r="AY7" s="505" t="str">
        <f t="shared" si="2"/>
        <v>Submitted</v>
      </c>
      <c r="AZ7"/>
      <c r="BA7"/>
      <c r="BB7"/>
      <c r="BC7"/>
      <c r="BD7"/>
      <c r="BE7"/>
      <c r="BF7"/>
      <c r="BG7"/>
      <c r="BH7"/>
      <c r="BI7"/>
      <c r="BJ7"/>
      <c r="BK7"/>
      <c r="BL7" s="505" t="str">
        <f t="shared" si="3"/>
        <v>S</v>
      </c>
      <c r="BM7" s="505" t="str">
        <f t="shared" si="4"/>
        <v>Submitted</v>
      </c>
      <c r="BN7"/>
      <c r="BO7"/>
      <c r="BP7"/>
      <c r="BQ7"/>
      <c r="BR7"/>
      <c r="BS7"/>
      <c r="BT7"/>
      <c r="BU7"/>
      <c r="BV7"/>
      <c r="BW7"/>
      <c r="BX7"/>
      <c r="BY7"/>
      <c r="BZ7" s="505" t="str">
        <f t="shared" si="5"/>
        <v>S</v>
      </c>
      <c r="CA7" s="505" t="str">
        <f t="shared" si="6"/>
        <v>Submitted</v>
      </c>
      <c r="CB7"/>
      <c r="CC7"/>
      <c r="CD7"/>
      <c r="CE7"/>
      <c r="CF7"/>
      <c r="CG7"/>
      <c r="CH7"/>
      <c r="CI7"/>
      <c r="CJ7"/>
      <c r="CK7"/>
      <c r="CL7"/>
      <c r="CM7"/>
      <c r="CN7" s="505" t="str">
        <f t="shared" si="7"/>
        <v>S</v>
      </c>
      <c r="CO7" s="505" t="str">
        <f t="shared" si="8"/>
        <v>Submitted</v>
      </c>
      <c r="CP7"/>
      <c r="CQ7"/>
      <c r="CR7"/>
      <c r="CS7"/>
      <c r="CT7"/>
      <c r="CU7"/>
      <c r="CV7"/>
      <c r="CW7"/>
      <c r="CX7"/>
      <c r="CY7"/>
      <c r="CZ7"/>
      <c r="DA7"/>
      <c r="DB7"/>
      <c r="DC7"/>
      <c r="DD7"/>
    </row>
    <row r="8" spans="1:108" s="4" customFormat="1" ht="12.75" customHeight="1">
      <c r="A8" s="1"/>
      <c r="B8" s="9"/>
      <c r="C8" s="9"/>
      <c r="D8" s="9"/>
      <c r="E8" s="391"/>
      <c r="F8" s="246"/>
      <c r="J8" s="291" t="s">
        <v>103</v>
      </c>
      <c r="K8" s="185" t="s">
        <v>454</v>
      </c>
      <c r="L8" s="284"/>
      <c r="M8" s="185"/>
      <c r="N8" s="285"/>
      <c r="O8" s="284"/>
      <c r="Q8"/>
      <c r="R8"/>
      <c r="S8"/>
      <c r="T8"/>
      <c r="U8"/>
      <c r="V8" s="610" t="s">
        <v>308</v>
      </c>
      <c r="W8" s="612" t="s">
        <v>479</v>
      </c>
      <c r="X8"/>
      <c r="Y8"/>
      <c r="Z8"/>
      <c r="AA8"/>
      <c r="AB8"/>
      <c r="AC8"/>
      <c r="AD8"/>
      <c r="AE8"/>
      <c r="AF8"/>
      <c r="AG8"/>
      <c r="AH8"/>
      <c r="AI8"/>
      <c r="AJ8" s="505" t="str">
        <f t="shared" si="0"/>
        <v>P</v>
      </c>
      <c r="AK8" s="505" t="str">
        <f t="shared" si="0"/>
        <v>Pending Folder</v>
      </c>
      <c r="AL8"/>
      <c r="AM8"/>
      <c r="AN8"/>
      <c r="AO8"/>
      <c r="AP8"/>
      <c r="AQ8"/>
      <c r="AR8"/>
      <c r="AS8"/>
      <c r="AT8"/>
      <c r="AU8"/>
      <c r="AV8"/>
      <c r="AW8"/>
      <c r="AX8" s="505" t="str">
        <f t="shared" si="1"/>
        <v>P</v>
      </c>
      <c r="AY8" s="505" t="str">
        <f t="shared" si="2"/>
        <v>Pending Folder</v>
      </c>
      <c r="AZ8"/>
      <c r="BA8"/>
      <c r="BB8"/>
      <c r="BC8"/>
      <c r="BD8"/>
      <c r="BE8"/>
      <c r="BF8"/>
      <c r="BG8"/>
      <c r="BH8"/>
      <c r="BI8"/>
      <c r="BJ8"/>
      <c r="BK8"/>
      <c r="BL8" s="505" t="str">
        <f t="shared" si="3"/>
        <v>P</v>
      </c>
      <c r="BM8" s="505" t="str">
        <f t="shared" si="4"/>
        <v>Pending Folder</v>
      </c>
      <c r="BN8"/>
      <c r="BO8"/>
      <c r="BP8"/>
      <c r="BQ8"/>
      <c r="BR8"/>
      <c r="BS8"/>
      <c r="BT8"/>
      <c r="BU8"/>
      <c r="BV8"/>
      <c r="BW8"/>
      <c r="BX8"/>
      <c r="BY8"/>
      <c r="BZ8" s="505" t="str">
        <f t="shared" si="5"/>
        <v>P</v>
      </c>
      <c r="CA8" s="505" t="str">
        <f t="shared" si="6"/>
        <v>Pending Folder</v>
      </c>
      <c r="CB8"/>
      <c r="CC8"/>
      <c r="CD8"/>
      <c r="CE8"/>
      <c r="CF8"/>
      <c r="CG8"/>
      <c r="CH8"/>
      <c r="CI8"/>
      <c r="CJ8"/>
      <c r="CK8"/>
      <c r="CL8"/>
      <c r="CM8"/>
      <c r="CN8" s="505" t="str">
        <f t="shared" si="7"/>
        <v>P</v>
      </c>
      <c r="CO8" s="505" t="str">
        <f t="shared" si="8"/>
        <v>Pending Folder</v>
      </c>
      <c r="CP8"/>
      <c r="CQ8"/>
      <c r="CR8"/>
      <c r="CS8"/>
      <c r="CT8"/>
      <c r="CU8"/>
      <c r="CV8"/>
      <c r="CW8"/>
      <c r="CX8"/>
      <c r="CY8"/>
      <c r="CZ8"/>
      <c r="DA8"/>
      <c r="DB8"/>
      <c r="DC8"/>
      <c r="DD8"/>
    </row>
    <row r="9" spans="1:108" s="4" customFormat="1" ht="12.75" customHeight="1">
      <c r="A9" s="1"/>
      <c r="B9" s="9"/>
      <c r="C9" s="9"/>
      <c r="D9" s="9"/>
      <c r="E9" s="391"/>
      <c r="F9" s="246"/>
      <c r="G9" s="15"/>
      <c r="H9" s="15"/>
      <c r="I9" s="15"/>
      <c r="J9" s="15"/>
      <c r="K9" s="22"/>
      <c r="L9" s="23"/>
      <c r="M9" s="22"/>
      <c r="N9" s="24"/>
      <c r="P9" s="23"/>
      <c r="Q9" s="23"/>
      <c r="R9" s="23"/>
      <c r="V9" s="610" t="s">
        <v>467</v>
      </c>
      <c r="W9" s="626" t="s">
        <v>466</v>
      </c>
      <c r="Z9" s="295"/>
      <c r="AA9" s="295"/>
      <c r="AB9" s="296"/>
      <c r="AC9" s="296"/>
      <c r="AD9" s="245"/>
      <c r="AE9" s="245"/>
      <c r="AG9" s="295"/>
      <c r="AH9" s="295"/>
      <c r="AI9"/>
      <c r="AJ9" s="505" t="str">
        <f t="shared" si="0"/>
        <v>V</v>
      </c>
      <c r="AK9" s="505" t="str">
        <f t="shared" si="0"/>
        <v>Void</v>
      </c>
      <c r="AL9" s="188"/>
      <c r="AN9" s="188"/>
      <c r="AO9" s="188"/>
      <c r="AP9" s="188"/>
      <c r="AQ9" s="188"/>
      <c r="AR9" s="188"/>
      <c r="AS9" s="188"/>
      <c r="AU9" s="188"/>
      <c r="AV9" s="188"/>
      <c r="AW9" s="188"/>
      <c r="AX9" s="505" t="str">
        <f t="shared" si="1"/>
        <v>V</v>
      </c>
      <c r="AY9" s="505" t="str">
        <f t="shared" si="2"/>
        <v>Void</v>
      </c>
      <c r="AZ9" s="188"/>
      <c r="BB9" s="188"/>
      <c r="BC9" s="188"/>
      <c r="BD9" s="188"/>
      <c r="BE9" s="188"/>
      <c r="BF9" s="188"/>
      <c r="BG9" s="188"/>
      <c r="BI9" s="188"/>
      <c r="BJ9" s="188"/>
      <c r="BK9" s="188"/>
      <c r="BL9" s="505" t="str">
        <f t="shared" si="3"/>
        <v>V</v>
      </c>
      <c r="BM9" s="505" t="str">
        <f t="shared" si="4"/>
        <v>Void</v>
      </c>
      <c r="BN9" s="188"/>
      <c r="BP9" s="188"/>
      <c r="BQ9" s="188"/>
      <c r="BR9" s="188"/>
      <c r="BS9" s="188"/>
      <c r="BT9" s="188"/>
      <c r="BU9" s="188"/>
      <c r="BW9" s="188"/>
      <c r="BX9" s="188"/>
      <c r="BY9" s="188"/>
      <c r="BZ9" s="505" t="str">
        <f t="shared" si="5"/>
        <v>V</v>
      </c>
      <c r="CA9" s="505" t="str">
        <f t="shared" si="6"/>
        <v>Void</v>
      </c>
      <c r="CB9" s="188"/>
      <c r="CD9" s="188"/>
      <c r="CE9" s="188"/>
      <c r="CF9" s="188"/>
      <c r="CG9" s="188"/>
      <c r="CH9" s="188"/>
      <c r="CI9" s="188"/>
      <c r="CK9" s="7"/>
      <c r="CL9" s="506"/>
      <c r="CM9" s="6"/>
      <c r="CN9" s="505" t="str">
        <f t="shared" si="7"/>
        <v>V</v>
      </c>
      <c r="CO9" s="505" t="str">
        <f t="shared" si="8"/>
        <v>Void</v>
      </c>
      <c r="CP9" s="6"/>
      <c r="CR9" s="7"/>
      <c r="CS9" s="28"/>
      <c r="CT9" s="28"/>
      <c r="CU9" s="28"/>
      <c r="CV9" s="28"/>
      <c r="CW9" s="28"/>
      <c r="CX9" s="260"/>
      <c r="CY9" s="267"/>
    </row>
    <row r="10" spans="1:108" s="4" customFormat="1" ht="15.75" customHeight="1">
      <c r="A10" s="1"/>
      <c r="B10" s="10"/>
      <c r="C10" s="10"/>
      <c r="D10" s="10"/>
      <c r="E10" s="392" t="s">
        <v>896</v>
      </c>
      <c r="J10" s="20"/>
      <c r="K10" s="3"/>
      <c r="L10" s="3"/>
      <c r="M10" s="3"/>
      <c r="N10" s="3"/>
      <c r="O10" s="64"/>
      <c r="P10" s="21"/>
      <c r="Q10" s="21"/>
      <c r="R10" s="21"/>
      <c r="S10" s="64"/>
      <c r="U10" s="50"/>
      <c r="V10" s="50"/>
      <c r="W10" s="25"/>
      <c r="X10" s="25"/>
      <c r="Z10" s="25"/>
      <c r="AA10" s="25"/>
      <c r="AB10" s="50"/>
      <c r="AC10" s="50"/>
      <c r="AD10" s="6"/>
      <c r="AE10" s="6"/>
      <c r="AG10" s="16"/>
      <c r="AH10" s="16"/>
      <c r="AI10" s="6"/>
      <c r="AJ10" s="6"/>
      <c r="AK10" s="6"/>
      <c r="AL10" s="6"/>
      <c r="AN10" s="7"/>
      <c r="AO10" s="19"/>
      <c r="AP10" s="26"/>
      <c r="AQ10" s="26"/>
      <c r="AR10" s="26"/>
      <c r="AS10" s="26"/>
      <c r="AU10" s="27"/>
      <c r="AV10" s="19"/>
      <c r="AW10" s="26"/>
      <c r="AX10" s="26"/>
      <c r="AY10" s="26"/>
      <c r="AZ10" s="26"/>
      <c r="BB10" s="27"/>
      <c r="BC10" s="19"/>
      <c r="BD10" s="26"/>
      <c r="BE10" s="26"/>
      <c r="BF10" s="26"/>
      <c r="BG10" s="26"/>
      <c r="BI10" s="27"/>
      <c r="BJ10" s="19"/>
      <c r="BK10" s="26"/>
      <c r="BL10" s="26"/>
      <c r="BM10" s="26"/>
      <c r="BN10" s="26"/>
      <c r="BP10" s="27"/>
      <c r="BQ10" s="19"/>
      <c r="BR10" s="26"/>
      <c r="BS10" s="26"/>
      <c r="BT10" s="26"/>
      <c r="BU10" s="26"/>
      <c r="BW10" s="27"/>
      <c r="BX10" s="19"/>
      <c r="BY10" s="26"/>
      <c r="BZ10" s="26"/>
      <c r="CA10" s="26"/>
      <c r="CB10" s="26"/>
      <c r="CD10" s="27"/>
      <c r="CE10" s="19"/>
      <c r="CF10" s="26"/>
      <c r="CG10" s="26"/>
      <c r="CH10" s="26"/>
      <c r="CI10" s="26"/>
      <c r="CK10" s="27"/>
      <c r="CL10" s="19"/>
      <c r="CM10" s="26"/>
      <c r="CN10" s="26"/>
      <c r="CO10" s="26"/>
      <c r="CP10" s="26"/>
      <c r="CR10" s="27"/>
      <c r="CS10" s="28"/>
      <c r="CT10" s="28"/>
      <c r="CU10" s="28"/>
      <c r="CV10" s="28"/>
      <c r="CW10" s="28"/>
      <c r="CX10" s="260"/>
      <c r="CY10" s="267"/>
    </row>
    <row r="11" spans="1:108" s="4" customFormat="1" ht="19.5" customHeight="1" thickBot="1">
      <c r="A11" s="1"/>
      <c r="B11" s="10"/>
      <c r="C11" s="10"/>
      <c r="D11" s="10"/>
      <c r="E11" s="587"/>
      <c r="J11" s="52"/>
      <c r="K11" s="11"/>
      <c r="L11" s="100"/>
      <c r="M11" s="100"/>
      <c r="N11" s="57" t="s">
        <v>315</v>
      </c>
      <c r="O11" s="59">
        <v>14</v>
      </c>
      <c r="Q11" s="59"/>
      <c r="R11" s="59"/>
      <c r="S11" s="59"/>
      <c r="T11" s="33"/>
      <c r="U11" s="34"/>
      <c r="V11" s="34"/>
      <c r="W11" s="49"/>
      <c r="X11" s="49"/>
      <c r="Y11" s="33"/>
      <c r="Z11" s="36"/>
      <c r="AA11" s="37"/>
      <c r="AB11" s="38"/>
      <c r="AC11" s="38"/>
      <c r="AD11" s="49"/>
      <c r="AE11" s="49"/>
      <c r="AF11" s="33"/>
      <c r="AG11" s="39"/>
      <c r="AH11" s="39"/>
      <c r="AI11" s="35"/>
      <c r="AJ11" s="35"/>
      <c r="AK11" s="49"/>
      <c r="AL11" s="49"/>
      <c r="AM11" s="33"/>
      <c r="AN11" s="40"/>
      <c r="AO11" s="37"/>
      <c r="AP11" s="35"/>
      <c r="AQ11" s="35"/>
      <c r="AR11" s="49"/>
      <c r="AS11" s="49"/>
      <c r="AT11" s="33"/>
      <c r="AU11" s="35"/>
      <c r="AV11" s="37"/>
      <c r="AW11" s="35"/>
      <c r="AX11" s="35"/>
      <c r="AY11" s="49"/>
      <c r="AZ11" s="49"/>
      <c r="BA11" s="33"/>
      <c r="BB11" s="35"/>
      <c r="BC11" s="37"/>
      <c r="BD11" s="35"/>
      <c r="BE11" s="35"/>
      <c r="BF11" s="49"/>
      <c r="BG11" s="49"/>
      <c r="BH11" s="33"/>
      <c r="BI11" s="35"/>
      <c r="BJ11" s="37"/>
      <c r="BK11" s="35"/>
      <c r="BL11" s="35"/>
      <c r="BM11" s="35"/>
      <c r="BN11" s="35"/>
      <c r="BO11" s="33"/>
      <c r="BP11" s="35"/>
      <c r="BQ11" s="37"/>
      <c r="BR11" s="35"/>
      <c r="BS11" s="35"/>
      <c r="BT11" s="35"/>
      <c r="BU11" s="35"/>
      <c r="BV11" s="33"/>
      <c r="BW11" s="35"/>
      <c r="BX11" s="37"/>
      <c r="BY11" s="35"/>
      <c r="BZ11" s="35"/>
      <c r="CA11" s="49"/>
      <c r="CB11" s="49"/>
      <c r="CC11" s="33"/>
      <c r="CD11" s="35"/>
      <c r="CE11" s="37"/>
      <c r="CF11" s="35"/>
      <c r="CG11" s="35"/>
      <c r="CH11" s="35"/>
      <c r="CI11" s="35"/>
      <c r="CJ11" s="33"/>
      <c r="CK11" s="35"/>
      <c r="CL11" s="37"/>
      <c r="CM11" s="35"/>
      <c r="CN11" s="35"/>
      <c r="CO11" s="49"/>
      <c r="CP11" s="49"/>
      <c r="CQ11" s="33"/>
      <c r="CR11" s="35"/>
      <c r="CS11" s="28"/>
      <c r="CT11" s="28"/>
      <c r="CU11" s="28"/>
      <c r="CV11" s="28"/>
      <c r="CW11" s="28"/>
      <c r="CX11" s="350"/>
      <c r="CY11" s="267"/>
    </row>
    <row r="12" spans="1:108" s="63" customFormat="1" ht="15" customHeight="1">
      <c r="A12" s="762" t="s">
        <v>806</v>
      </c>
      <c r="B12" s="605"/>
      <c r="C12" s="606">
        <v>1</v>
      </c>
      <c r="D12" s="760" t="s">
        <v>312</v>
      </c>
      <c r="E12" s="745"/>
      <c r="F12" s="745"/>
      <c r="G12" s="745"/>
      <c r="H12" s="745"/>
      <c r="I12" s="746"/>
      <c r="J12" s="807" t="s">
        <v>306</v>
      </c>
      <c r="K12" s="808"/>
      <c r="L12" s="808"/>
      <c r="M12" s="808"/>
      <c r="N12" s="808"/>
      <c r="O12" s="808"/>
      <c r="P12" s="808"/>
      <c r="Q12" s="808"/>
      <c r="R12" s="808"/>
      <c r="S12" s="809"/>
      <c r="T12" s="588"/>
      <c r="U12" s="589"/>
      <c r="V12" s="589"/>
      <c r="W12" s="590"/>
      <c r="X12" s="590"/>
      <c r="Y12" s="588"/>
      <c r="Z12" s="591"/>
      <c r="AA12" s="591"/>
      <c r="AB12" s="589"/>
      <c r="AC12" s="589"/>
      <c r="AD12" s="590"/>
      <c r="AE12" s="590"/>
      <c r="AF12" s="588"/>
      <c r="AG12" s="591"/>
      <c r="AH12" s="725" t="s">
        <v>206</v>
      </c>
      <c r="AI12" s="737"/>
      <c r="AJ12" s="737"/>
      <c r="AK12" s="737"/>
      <c r="AL12" s="737"/>
      <c r="AM12" s="737"/>
      <c r="AN12" s="737"/>
      <c r="AO12" s="737"/>
      <c r="AP12" s="737"/>
      <c r="AQ12" s="737"/>
      <c r="AR12" s="737"/>
      <c r="AS12" s="737"/>
      <c r="AT12" s="737"/>
      <c r="AU12" s="737"/>
      <c r="AV12" s="737"/>
      <c r="AW12" s="737"/>
      <c r="AX12" s="737"/>
      <c r="AY12" s="737"/>
      <c r="AZ12" s="737"/>
      <c r="BA12" s="737"/>
      <c r="BB12" s="737"/>
      <c r="BC12" s="592"/>
      <c r="BD12" s="593"/>
      <c r="BE12" s="593"/>
      <c r="BF12" s="592"/>
      <c r="BG12" s="592"/>
      <c r="BH12" s="619"/>
      <c r="BI12" s="725" t="s">
        <v>206</v>
      </c>
      <c r="BJ12" s="725"/>
      <c r="BK12" s="725"/>
      <c r="BL12" s="725"/>
      <c r="BM12" s="725"/>
      <c r="BN12" s="725"/>
      <c r="BO12" s="725"/>
      <c r="BP12" s="725"/>
      <c r="BQ12" s="725"/>
      <c r="BR12" s="593"/>
      <c r="BS12" s="593"/>
      <c r="BT12" s="592"/>
      <c r="BU12" s="592"/>
      <c r="BV12" s="619"/>
      <c r="BW12" s="592"/>
      <c r="BX12" s="592"/>
      <c r="BY12" s="593"/>
      <c r="BZ12" s="593"/>
      <c r="CA12" s="592"/>
      <c r="CB12" s="592"/>
      <c r="CC12" s="619"/>
      <c r="CD12" s="725" t="s">
        <v>206</v>
      </c>
      <c r="CE12" s="725"/>
      <c r="CF12" s="725"/>
      <c r="CG12" s="725"/>
      <c r="CH12" s="725"/>
      <c r="CI12" s="725"/>
      <c r="CJ12" s="725"/>
      <c r="CK12" s="725"/>
      <c r="CL12" s="725"/>
      <c r="CM12" s="725"/>
      <c r="CN12" s="725"/>
      <c r="CO12" s="725"/>
      <c r="CP12" s="725"/>
      <c r="CQ12" s="725"/>
      <c r="CR12" s="729"/>
      <c r="CS12" s="776"/>
      <c r="CT12" s="776"/>
      <c r="CU12" s="776"/>
      <c r="CV12" s="776"/>
      <c r="CW12" s="802"/>
      <c r="CX12" s="594"/>
      <c r="CY12" s="595"/>
    </row>
    <row r="13" spans="1:108" s="63" customFormat="1" ht="15" customHeight="1" thickBot="1">
      <c r="A13" s="763"/>
      <c r="B13" s="607"/>
      <c r="C13" s="608">
        <v>2</v>
      </c>
      <c r="D13" s="761"/>
      <c r="E13" s="747"/>
      <c r="F13" s="747"/>
      <c r="G13" s="747"/>
      <c r="H13" s="747"/>
      <c r="I13" s="748"/>
      <c r="J13" s="810"/>
      <c r="K13" s="811"/>
      <c r="L13" s="811"/>
      <c r="M13" s="811"/>
      <c r="N13" s="811"/>
      <c r="O13" s="811"/>
      <c r="P13" s="811"/>
      <c r="Q13" s="812"/>
      <c r="R13" s="812"/>
      <c r="S13" s="813"/>
      <c r="T13" s="596"/>
      <c r="U13" s="597"/>
      <c r="V13" s="597"/>
      <c r="W13" s="598"/>
      <c r="X13" s="598"/>
      <c r="Y13" s="596"/>
      <c r="Z13" s="598"/>
      <c r="AA13" s="598"/>
      <c r="AB13" s="597"/>
      <c r="AC13" s="597"/>
      <c r="AD13" s="598"/>
      <c r="AE13" s="598"/>
      <c r="AF13" s="596"/>
      <c r="AG13" s="598"/>
      <c r="AH13" s="738"/>
      <c r="AI13" s="738"/>
      <c r="AJ13" s="738"/>
      <c r="AK13" s="738"/>
      <c r="AL13" s="738"/>
      <c r="AM13" s="738"/>
      <c r="AN13" s="738"/>
      <c r="AO13" s="738"/>
      <c r="AP13" s="738"/>
      <c r="AQ13" s="738"/>
      <c r="AR13" s="738"/>
      <c r="AS13" s="738"/>
      <c r="AT13" s="738"/>
      <c r="AU13" s="738"/>
      <c r="AV13" s="738"/>
      <c r="AW13" s="738"/>
      <c r="AX13" s="738"/>
      <c r="AY13" s="738"/>
      <c r="AZ13" s="738"/>
      <c r="BA13" s="738"/>
      <c r="BB13" s="738"/>
      <c r="BC13" s="599"/>
      <c r="BD13" s="600"/>
      <c r="BE13" s="600"/>
      <c r="BF13" s="599"/>
      <c r="BG13" s="599"/>
      <c r="BH13" s="620"/>
      <c r="BI13" s="726"/>
      <c r="BJ13" s="726"/>
      <c r="BK13" s="726"/>
      <c r="BL13" s="726"/>
      <c r="BM13" s="726"/>
      <c r="BN13" s="726"/>
      <c r="BO13" s="726"/>
      <c r="BP13" s="726"/>
      <c r="BQ13" s="726"/>
      <c r="BR13" s="600"/>
      <c r="BS13" s="600"/>
      <c r="BT13" s="599"/>
      <c r="BU13" s="599"/>
      <c r="BV13" s="620"/>
      <c r="BW13" s="599"/>
      <c r="BX13" s="599"/>
      <c r="BY13" s="600"/>
      <c r="BZ13" s="600"/>
      <c r="CA13" s="599"/>
      <c r="CB13" s="599"/>
      <c r="CC13" s="620"/>
      <c r="CD13" s="726"/>
      <c r="CE13" s="726"/>
      <c r="CF13" s="726"/>
      <c r="CG13" s="726"/>
      <c r="CH13" s="726"/>
      <c r="CI13" s="726"/>
      <c r="CJ13" s="726"/>
      <c r="CK13" s="726"/>
      <c r="CL13" s="726"/>
      <c r="CM13" s="726"/>
      <c r="CN13" s="726"/>
      <c r="CO13" s="726"/>
      <c r="CP13" s="726"/>
      <c r="CQ13" s="726"/>
      <c r="CR13" s="730"/>
      <c r="CS13" s="777"/>
      <c r="CT13" s="777"/>
      <c r="CU13" s="777"/>
      <c r="CV13" s="777"/>
      <c r="CW13" s="803"/>
      <c r="CX13" s="594"/>
      <c r="CY13" s="595"/>
    </row>
    <row r="14" spans="1:108" s="603" customFormat="1" ht="27" customHeight="1" thickBot="1">
      <c r="A14" s="763"/>
      <c r="B14" s="767" t="s">
        <v>310</v>
      </c>
      <c r="C14" s="785" t="s">
        <v>900</v>
      </c>
      <c r="D14" s="770" t="s">
        <v>175</v>
      </c>
      <c r="E14" s="782" t="s">
        <v>313</v>
      </c>
      <c r="F14" s="749" t="s">
        <v>617</v>
      </c>
      <c r="G14" s="751" t="str">
        <f>K1&amp;" Document Number"</f>
        <v>BEST CUSTOMER EVER Document Number</v>
      </c>
      <c r="H14" s="742" t="s">
        <v>904</v>
      </c>
      <c r="I14" s="739" t="s">
        <v>904</v>
      </c>
      <c r="J14" s="800" t="s">
        <v>533</v>
      </c>
      <c r="K14" s="772" t="s">
        <v>302</v>
      </c>
      <c r="L14" s="774" t="s">
        <v>271</v>
      </c>
      <c r="M14" s="752" t="s">
        <v>303</v>
      </c>
      <c r="N14" s="754" t="s">
        <v>304</v>
      </c>
      <c r="O14" s="816" t="s">
        <v>319</v>
      </c>
      <c r="P14" s="757" t="str">
        <f>$K$1&amp;" Return Due Date"</f>
        <v>BEST CUSTOMER EVER Return Due Date</v>
      </c>
      <c r="Q14" s="788" t="str">
        <f>$K$1&amp;" Actual Return Date"</f>
        <v>BEST CUSTOMER EVER Actual Return Date</v>
      </c>
      <c r="R14" s="573">
        <f>1/1/1900+O11</f>
        <v>14.000526315789473</v>
      </c>
      <c r="S14" s="764" t="s">
        <v>902</v>
      </c>
      <c r="T14" s="735" t="s">
        <v>120</v>
      </c>
      <c r="U14" s="736"/>
      <c r="V14" s="736"/>
      <c r="W14" s="736"/>
      <c r="X14" s="736"/>
      <c r="Y14" s="736"/>
      <c r="Z14" s="601">
        <v>0</v>
      </c>
      <c r="AA14" s="759" t="s">
        <v>469</v>
      </c>
      <c r="AB14" s="759"/>
      <c r="AC14" s="759"/>
      <c r="AD14" s="759"/>
      <c r="AE14" s="733" t="s">
        <v>805</v>
      </c>
      <c r="AF14" s="733"/>
      <c r="AG14" s="734"/>
      <c r="AH14" s="759" t="s">
        <v>470</v>
      </c>
      <c r="AI14" s="759"/>
      <c r="AJ14" s="759"/>
      <c r="AK14" s="759"/>
      <c r="AL14" s="805" t="str">
        <f>IF($AE$14=" A","B",(AE14+1))</f>
        <v>B</v>
      </c>
      <c r="AM14" s="805"/>
      <c r="AN14" s="806"/>
      <c r="AO14" s="759" t="s">
        <v>471</v>
      </c>
      <c r="AP14" s="759"/>
      <c r="AQ14" s="759"/>
      <c r="AR14" s="759"/>
      <c r="AS14" s="805" t="str">
        <f>IF($AE$14=" A"," C",(AL14+1))</f>
        <v xml:space="preserve"> C</v>
      </c>
      <c r="AT14" s="805"/>
      <c r="AU14" s="806"/>
      <c r="AV14" s="759" t="s">
        <v>472</v>
      </c>
      <c r="AW14" s="759"/>
      <c r="AX14" s="759"/>
      <c r="AY14" s="759"/>
      <c r="AZ14" s="805" t="str">
        <f>IF($AE$14=" A"," D",(AS14+1))</f>
        <v xml:space="preserve"> D</v>
      </c>
      <c r="BA14" s="805"/>
      <c r="BB14" s="806"/>
      <c r="BC14" s="759" t="s">
        <v>473</v>
      </c>
      <c r="BD14" s="759"/>
      <c r="BE14" s="759"/>
      <c r="BF14" s="759"/>
      <c r="BG14" s="805" t="str">
        <f>IF($AE$14=" A"," E",(AZ14+1))</f>
        <v xml:space="preserve"> E</v>
      </c>
      <c r="BH14" s="805"/>
      <c r="BI14" s="806"/>
      <c r="BJ14" s="759" t="s">
        <v>474</v>
      </c>
      <c r="BK14" s="759"/>
      <c r="BL14" s="759"/>
      <c r="BM14" s="759"/>
      <c r="BN14" s="805" t="str">
        <f>IF($AE$14=" A"," F",(BG14+1))</f>
        <v xml:space="preserve"> F</v>
      </c>
      <c r="BO14" s="805"/>
      <c r="BP14" s="806"/>
      <c r="BQ14" s="759" t="s">
        <v>475</v>
      </c>
      <c r="BR14" s="822"/>
      <c r="BS14" s="822"/>
      <c r="BT14" s="759"/>
      <c r="BU14" s="805" t="str">
        <f>IF($AE$14=" A"," G",(BN14+1))</f>
        <v xml:space="preserve"> G</v>
      </c>
      <c r="BV14" s="805"/>
      <c r="BW14" s="806"/>
      <c r="BX14" s="759" t="s">
        <v>476</v>
      </c>
      <c r="BY14" s="759"/>
      <c r="BZ14" s="759"/>
      <c r="CA14" s="759"/>
      <c r="CB14" s="805" t="str">
        <f>IF($AE$14=" A"," H",(BU14+1))</f>
        <v xml:space="preserve"> H</v>
      </c>
      <c r="CC14" s="805"/>
      <c r="CD14" s="806"/>
      <c r="CE14" s="759" t="s">
        <v>477</v>
      </c>
      <c r="CF14" s="759"/>
      <c r="CG14" s="759"/>
      <c r="CH14" s="759"/>
      <c r="CI14" s="805" t="str">
        <f>IF($AE$14=" A"," I",(CB14+1))</f>
        <v xml:space="preserve"> I</v>
      </c>
      <c r="CJ14" s="805"/>
      <c r="CK14" s="806"/>
      <c r="CL14" s="759" t="s">
        <v>478</v>
      </c>
      <c r="CM14" s="759"/>
      <c r="CN14" s="759"/>
      <c r="CO14" s="759"/>
      <c r="CP14" s="805" t="str">
        <f>IF($AE$14=" A"," J",(CI14+1))</f>
        <v xml:space="preserve"> J</v>
      </c>
      <c r="CQ14" s="805"/>
      <c r="CR14" s="806"/>
      <c r="CS14" s="778"/>
      <c r="CT14" s="778"/>
      <c r="CU14" s="778"/>
      <c r="CV14" s="778"/>
      <c r="CW14" s="804"/>
      <c r="CX14" s="791" t="s">
        <v>537</v>
      </c>
      <c r="CY14" s="602"/>
    </row>
    <row r="15" spans="1:108" s="603" customFormat="1" ht="27" customHeight="1">
      <c r="A15" s="763"/>
      <c r="B15" s="768"/>
      <c r="C15" s="786"/>
      <c r="D15" s="770"/>
      <c r="E15" s="783"/>
      <c r="F15" s="749"/>
      <c r="G15" s="749"/>
      <c r="H15" s="743"/>
      <c r="I15" s="740"/>
      <c r="J15" s="800"/>
      <c r="K15" s="772"/>
      <c r="L15" s="774"/>
      <c r="M15" s="752"/>
      <c r="N15" s="755"/>
      <c r="O15" s="817"/>
      <c r="P15" s="757"/>
      <c r="Q15" s="789"/>
      <c r="R15" s="574" t="s">
        <v>318</v>
      </c>
      <c r="S15" s="765"/>
      <c r="T15" s="721" t="s">
        <v>204</v>
      </c>
      <c r="U15" s="719" t="s">
        <v>305</v>
      </c>
      <c r="V15" s="731" t="s">
        <v>197</v>
      </c>
      <c r="W15" s="715" t="s">
        <v>196</v>
      </c>
      <c r="X15" s="717" t="s">
        <v>618</v>
      </c>
      <c r="Y15" s="721" t="s">
        <v>903</v>
      </c>
      <c r="Z15" s="779" t="s">
        <v>205</v>
      </c>
      <c r="AA15" s="721" t="s">
        <v>204</v>
      </c>
      <c r="AB15" s="719" t="str">
        <f>$U$15</f>
        <v>Sundyne Due Date</v>
      </c>
      <c r="AC15" s="731" t="str">
        <f>$V$15</f>
        <v>Actual Date</v>
      </c>
      <c r="AD15" s="715" t="str">
        <f>$W$15</f>
        <v>Due From Customer</v>
      </c>
      <c r="AE15" s="717" t="str">
        <f>$X$15</f>
        <v>Returned
From
Customer</v>
      </c>
      <c r="AF15" s="721" t="str">
        <f>Y15</f>
        <v>Return
Number</v>
      </c>
      <c r="AG15" s="727" t="str">
        <f>Z15</f>
        <v>Doc
Status Code</v>
      </c>
      <c r="AH15" s="721" t="str">
        <f>AA15</f>
        <v>Transmittal 
Number</v>
      </c>
      <c r="AI15" s="719" t="str">
        <f>$U$15</f>
        <v>Sundyne Due Date</v>
      </c>
      <c r="AJ15" s="731" t="str">
        <f>$V$15</f>
        <v>Actual Date</v>
      </c>
      <c r="AK15" s="715" t="str">
        <f>$W$15</f>
        <v>Due From Customer</v>
      </c>
      <c r="AL15" s="717" t="str">
        <f>$X$15</f>
        <v>Returned
From
Customer</v>
      </c>
      <c r="AM15" s="721" t="str">
        <f>AF15</f>
        <v>Return
Number</v>
      </c>
      <c r="AN15" s="727" t="str">
        <f>AG15</f>
        <v>Doc
Status Code</v>
      </c>
      <c r="AO15" s="721" t="str">
        <f>AA15</f>
        <v>Transmittal 
Number</v>
      </c>
      <c r="AP15" s="719" t="str">
        <f>$U$15</f>
        <v>Sundyne Due Date</v>
      </c>
      <c r="AQ15" s="731" t="str">
        <f>$V$15</f>
        <v>Actual Date</v>
      </c>
      <c r="AR15" s="715" t="str">
        <f>$W$15</f>
        <v>Due From Customer</v>
      </c>
      <c r="AS15" s="717" t="str">
        <f>$X$15</f>
        <v>Returned
From
Customer</v>
      </c>
      <c r="AT15" s="721" t="str">
        <f>AM15</f>
        <v>Return
Number</v>
      </c>
      <c r="AU15" s="727" t="str">
        <f>AG15</f>
        <v>Doc
Status Code</v>
      </c>
      <c r="AV15" s="721" t="str">
        <f>AA15</f>
        <v>Transmittal 
Number</v>
      </c>
      <c r="AW15" s="719" t="str">
        <f>$U$15</f>
        <v>Sundyne Due Date</v>
      </c>
      <c r="AX15" s="731" t="str">
        <f>$V$15</f>
        <v>Actual Date</v>
      </c>
      <c r="AY15" s="715" t="str">
        <f>$W$15</f>
        <v>Due From Customer</v>
      </c>
      <c r="AZ15" s="717" t="str">
        <f>$X$15</f>
        <v>Returned
From
Customer</v>
      </c>
      <c r="BA15" s="721" t="str">
        <f>AT15</f>
        <v>Return
Number</v>
      </c>
      <c r="BB15" s="727" t="str">
        <f>AG15</f>
        <v>Doc
Status Code</v>
      </c>
      <c r="BC15" s="721" t="str">
        <f>AA15</f>
        <v>Transmittal 
Number</v>
      </c>
      <c r="BD15" s="719" t="str">
        <f>$U$15</f>
        <v>Sundyne Due Date</v>
      </c>
      <c r="BE15" s="731" t="str">
        <f>$V$15</f>
        <v>Actual Date</v>
      </c>
      <c r="BF15" s="715" t="str">
        <f>$W$15</f>
        <v>Due From Customer</v>
      </c>
      <c r="BG15" s="717" t="str">
        <f>$X$15</f>
        <v>Returned
From
Customer</v>
      </c>
      <c r="BH15" s="721" t="str">
        <f>BA15</f>
        <v>Return
Number</v>
      </c>
      <c r="BI15" s="727" t="str">
        <f>AG15</f>
        <v>Doc
Status Code</v>
      </c>
      <c r="BJ15" s="721" t="str">
        <f>AA15</f>
        <v>Transmittal 
Number</v>
      </c>
      <c r="BK15" s="719" t="str">
        <f>$U$15</f>
        <v>Sundyne Due Date</v>
      </c>
      <c r="BL15" s="731" t="str">
        <f>$V$15</f>
        <v>Actual Date</v>
      </c>
      <c r="BM15" s="715" t="str">
        <f>$W$15</f>
        <v>Due From Customer</v>
      </c>
      <c r="BN15" s="717" t="str">
        <f>$X$15</f>
        <v>Returned
From
Customer</v>
      </c>
      <c r="BO15" s="721" t="str">
        <f>BH15</f>
        <v>Return
Number</v>
      </c>
      <c r="BP15" s="727" t="str">
        <f>AG15</f>
        <v>Doc
Status Code</v>
      </c>
      <c r="BQ15" s="721" t="str">
        <f>AA15</f>
        <v>Transmittal 
Number</v>
      </c>
      <c r="BR15" s="719" t="str">
        <f>$U$15</f>
        <v>Sundyne Due Date</v>
      </c>
      <c r="BS15" s="731" t="str">
        <f>$V$15</f>
        <v>Actual Date</v>
      </c>
      <c r="BT15" s="715" t="str">
        <f>$W$15</f>
        <v>Due From Customer</v>
      </c>
      <c r="BU15" s="717" t="str">
        <f>$X$15</f>
        <v>Returned
From
Customer</v>
      </c>
      <c r="BV15" s="721" t="str">
        <f>BO15</f>
        <v>Return
Number</v>
      </c>
      <c r="BW15" s="727" t="str">
        <f>AG15</f>
        <v>Doc
Status Code</v>
      </c>
      <c r="BX15" s="721" t="str">
        <f>AV15</f>
        <v>Transmittal 
Number</v>
      </c>
      <c r="BY15" s="719" t="str">
        <f>$U$15</f>
        <v>Sundyne Due Date</v>
      </c>
      <c r="BZ15" s="731" t="str">
        <f>$V$15</f>
        <v>Actual Date</v>
      </c>
      <c r="CA15" s="715" t="str">
        <f>$W$15</f>
        <v>Due From Customer</v>
      </c>
      <c r="CB15" s="717" t="str">
        <f>$X$15</f>
        <v>Returned
From
Customer</v>
      </c>
      <c r="CC15" s="721" t="str">
        <f>BV15</f>
        <v>Return
Number</v>
      </c>
      <c r="CD15" s="727" t="str">
        <f>BB15</f>
        <v>Doc
Status Code</v>
      </c>
      <c r="CE15" s="721" t="str">
        <f>AV15</f>
        <v>Transmittal 
Number</v>
      </c>
      <c r="CF15" s="719" t="str">
        <f>$U$15</f>
        <v>Sundyne Due Date</v>
      </c>
      <c r="CG15" s="731" t="str">
        <f>$V$15</f>
        <v>Actual Date</v>
      </c>
      <c r="CH15" s="715" t="str">
        <f>$W$15</f>
        <v>Due From Customer</v>
      </c>
      <c r="CI15" s="717" t="str">
        <f>$X$15</f>
        <v>Returned
From
Customer</v>
      </c>
      <c r="CJ15" s="721" t="str">
        <f>CC15</f>
        <v>Return
Number</v>
      </c>
      <c r="CK15" s="727" t="str">
        <f>BB15</f>
        <v>Doc
Status Code</v>
      </c>
      <c r="CL15" s="721" t="str">
        <f>CE15</f>
        <v>Transmittal 
Number</v>
      </c>
      <c r="CM15" s="719" t="str">
        <f>$U$15</f>
        <v>Sundyne Due Date</v>
      </c>
      <c r="CN15" s="731" t="str">
        <f>$V$15</f>
        <v>Actual Date</v>
      </c>
      <c r="CO15" s="715" t="str">
        <f>$W$15</f>
        <v>Due From Customer</v>
      </c>
      <c r="CP15" s="717" t="str">
        <f>$X$15</f>
        <v>Returned
From
Customer</v>
      </c>
      <c r="CQ15" s="721" t="str">
        <f>CJ15</f>
        <v>Return
Number</v>
      </c>
      <c r="CR15" s="814" t="str">
        <f>BI15</f>
        <v>Doc
Status Code</v>
      </c>
      <c r="CS15" s="794" t="s">
        <v>566</v>
      </c>
      <c r="CT15" s="795"/>
      <c r="CU15" s="795"/>
      <c r="CV15" s="795"/>
      <c r="CW15" s="796"/>
      <c r="CX15" s="792"/>
      <c r="CY15" s="602"/>
    </row>
    <row r="16" spans="1:108" s="603" customFormat="1" ht="26.25" customHeight="1" thickBot="1">
      <c r="A16" s="609"/>
      <c r="B16" s="769"/>
      <c r="C16" s="787"/>
      <c r="D16" s="771"/>
      <c r="E16" s="784"/>
      <c r="F16" s="750"/>
      <c r="G16" s="750"/>
      <c r="H16" s="744"/>
      <c r="I16" s="741"/>
      <c r="J16" s="801"/>
      <c r="K16" s="773"/>
      <c r="L16" s="775"/>
      <c r="M16" s="753"/>
      <c r="N16" s="756"/>
      <c r="O16" s="818"/>
      <c r="P16" s="758"/>
      <c r="Q16" s="790"/>
      <c r="R16" s="575" t="s">
        <v>317</v>
      </c>
      <c r="S16" s="766"/>
      <c r="T16" s="722"/>
      <c r="U16" s="720"/>
      <c r="V16" s="732"/>
      <c r="W16" s="716"/>
      <c r="X16" s="718"/>
      <c r="Y16" s="722"/>
      <c r="Z16" s="780"/>
      <c r="AA16" s="722"/>
      <c r="AB16" s="720"/>
      <c r="AC16" s="732"/>
      <c r="AD16" s="716"/>
      <c r="AE16" s="718"/>
      <c r="AF16" s="722"/>
      <c r="AG16" s="728"/>
      <c r="AH16" s="722"/>
      <c r="AI16" s="720"/>
      <c r="AJ16" s="732"/>
      <c r="AK16" s="716"/>
      <c r="AL16" s="718"/>
      <c r="AM16" s="722"/>
      <c r="AN16" s="781"/>
      <c r="AO16" s="722"/>
      <c r="AP16" s="720"/>
      <c r="AQ16" s="732"/>
      <c r="AR16" s="716"/>
      <c r="AS16" s="718"/>
      <c r="AT16" s="722"/>
      <c r="AU16" s="728"/>
      <c r="AV16" s="722"/>
      <c r="AW16" s="720"/>
      <c r="AX16" s="732"/>
      <c r="AY16" s="716"/>
      <c r="AZ16" s="718"/>
      <c r="BA16" s="722"/>
      <c r="BB16" s="728"/>
      <c r="BC16" s="722"/>
      <c r="BD16" s="720"/>
      <c r="BE16" s="732"/>
      <c r="BF16" s="716"/>
      <c r="BG16" s="718"/>
      <c r="BH16" s="722"/>
      <c r="BI16" s="728"/>
      <c r="BJ16" s="722"/>
      <c r="BK16" s="720"/>
      <c r="BL16" s="732"/>
      <c r="BM16" s="716"/>
      <c r="BN16" s="718"/>
      <c r="BO16" s="722"/>
      <c r="BP16" s="728"/>
      <c r="BQ16" s="722"/>
      <c r="BR16" s="720"/>
      <c r="BS16" s="732"/>
      <c r="BT16" s="716"/>
      <c r="BU16" s="718"/>
      <c r="BV16" s="722"/>
      <c r="BW16" s="728"/>
      <c r="BX16" s="722"/>
      <c r="BY16" s="720"/>
      <c r="BZ16" s="732"/>
      <c r="CA16" s="716"/>
      <c r="CB16" s="718"/>
      <c r="CC16" s="722"/>
      <c r="CD16" s="728"/>
      <c r="CE16" s="722"/>
      <c r="CF16" s="720"/>
      <c r="CG16" s="732"/>
      <c r="CH16" s="716"/>
      <c r="CI16" s="718"/>
      <c r="CJ16" s="722"/>
      <c r="CK16" s="728"/>
      <c r="CL16" s="722"/>
      <c r="CM16" s="720"/>
      <c r="CN16" s="732"/>
      <c r="CO16" s="716"/>
      <c r="CP16" s="718"/>
      <c r="CQ16" s="722"/>
      <c r="CR16" s="815"/>
      <c r="CS16" s="797"/>
      <c r="CT16" s="798"/>
      <c r="CU16" s="798"/>
      <c r="CV16" s="798"/>
      <c r="CW16" s="799"/>
      <c r="CX16" s="793"/>
      <c r="CY16" s="602"/>
      <c r="DB16" s="604"/>
    </row>
    <row r="17" spans="1:103" s="48" customFormat="1" ht="93" hidden="1" customHeight="1">
      <c r="A17" s="465" t="s">
        <v>314</v>
      </c>
      <c r="B17" s="241" t="str">
        <f>B14</f>
        <v>Responsible Person</v>
      </c>
      <c r="C17" s="241" t="str">
        <f>C14</f>
        <v>Critical Document?</v>
      </c>
      <c r="D17" s="241" t="str">
        <f>D14</f>
        <v>Doc. Code</v>
      </c>
      <c r="E17" s="187" t="s">
        <v>624</v>
      </c>
      <c r="F17" s="233" t="str">
        <f>F14</f>
        <v>Sundyne Document Number</v>
      </c>
      <c r="G17" s="233" t="str">
        <f>G14</f>
        <v>BEST CUSTOMER EVER Document Number</v>
      </c>
      <c r="H17" s="233"/>
      <c r="I17" s="233" t="str">
        <f>I14</f>
        <v>This is an extra column for your convenience. Hide/Unhide as needed.</v>
      </c>
      <c r="J17" s="233" t="str">
        <f t="shared" ref="J17:Q17" si="9">J14</f>
        <v>STATUS CODE</v>
      </c>
      <c r="K17" s="233" t="str">
        <f t="shared" si="9"/>
        <v>Current Document Status</v>
      </c>
      <c r="L17" s="576" t="str">
        <f t="shared" si="9"/>
        <v>Current Rev</v>
      </c>
      <c r="M17" s="576" t="str">
        <f t="shared" si="9"/>
        <v>Sundyne Submittal Due Date</v>
      </c>
      <c r="N17" s="576" t="str">
        <f t="shared" si="9"/>
        <v>Sundyne Actual Submittal Date</v>
      </c>
      <c r="O17" s="576" t="str">
        <f>O14</f>
        <v>Last Transmittal Number</v>
      </c>
      <c r="P17" s="576" t="str">
        <f t="shared" si="9"/>
        <v>BEST CUSTOMER EVER Return Due Date</v>
      </c>
      <c r="Q17" s="576" t="str">
        <f t="shared" si="9"/>
        <v>BEST CUSTOMER EVER Actual Return Date</v>
      </c>
      <c r="R17" s="576" t="str">
        <f>R15&amp;" / "&amp;R16</f>
        <v>RETURNED / OUTSTANDING</v>
      </c>
      <c r="S17" s="576" t="str">
        <f>S14</f>
        <v>Last Return Number</v>
      </c>
      <c r="T17" s="233" t="str">
        <f t="shared" ref="T17:Y17" si="10">T15&amp;" Rev."&amp;Z$14</f>
        <v>Transmittal 
Number Rev.0</v>
      </c>
      <c r="U17" s="233" t="str">
        <f t="shared" si="10"/>
        <v>Sundyne Due Date Rev.Second Submittal - Rev</v>
      </c>
      <c r="V17" s="233" t="str">
        <f t="shared" si="10"/>
        <v>Actual Date Rev.</v>
      </c>
      <c r="W17" s="233" t="str">
        <f t="shared" si="10"/>
        <v>Due From Customer Rev.</v>
      </c>
      <c r="X17" s="233" t="str">
        <f t="shared" si="10"/>
        <v>Returned
From
Customer Rev.</v>
      </c>
      <c r="Y17" s="233" t="str">
        <f t="shared" si="10"/>
        <v>Return
Number Rev. A</v>
      </c>
      <c r="Z17" s="233" t="e">
        <f>Z15&amp;" Rev."&amp;#REF!</f>
        <v>#REF!</v>
      </c>
      <c r="AA17" s="233" t="str">
        <f t="shared" ref="AA17:AG17" si="11">AA15&amp;" Rev."&amp;$AE$14</f>
        <v>Transmittal 
Number Rev. A</v>
      </c>
      <c r="AB17" s="233" t="str">
        <f t="shared" si="11"/>
        <v>Sundyne Due Date Rev. A</v>
      </c>
      <c r="AC17" s="233" t="str">
        <f t="shared" si="11"/>
        <v>Actual Date Rev. A</v>
      </c>
      <c r="AD17" s="233" t="str">
        <f t="shared" si="11"/>
        <v>Due From Customer Rev. A</v>
      </c>
      <c r="AE17" s="233" t="str">
        <f t="shared" si="11"/>
        <v>Returned
From
Customer Rev. A</v>
      </c>
      <c r="AF17" s="233" t="str">
        <f>AF15&amp;" Rev."&amp;AL$14</f>
        <v>Return
Number Rev.B</v>
      </c>
      <c r="AG17" s="233" t="str">
        <f t="shared" si="11"/>
        <v>Doc
Status Code Rev. A</v>
      </c>
      <c r="AH17" s="233" t="str">
        <f t="shared" ref="AH17:AN17" si="12">AH15&amp;" Rev."&amp;$AL$14</f>
        <v>Transmittal 
Number Rev.B</v>
      </c>
      <c r="AI17" s="233" t="str">
        <f t="shared" si="12"/>
        <v>Sundyne Due Date Rev.B</v>
      </c>
      <c r="AJ17" s="233" t="str">
        <f t="shared" si="12"/>
        <v>Actual Date Rev.B</v>
      </c>
      <c r="AK17" s="233" t="str">
        <f t="shared" si="12"/>
        <v>Due From Customer Rev.B</v>
      </c>
      <c r="AL17" s="233" t="str">
        <f t="shared" si="12"/>
        <v>Returned
From
Customer Rev.B</v>
      </c>
      <c r="AM17" s="233" t="str">
        <f>AM15&amp;" Rev."&amp;AS$14</f>
        <v>Return
Number Rev. C</v>
      </c>
      <c r="AN17" s="233" t="str">
        <f t="shared" si="12"/>
        <v>Doc
Status Code Rev.B</v>
      </c>
      <c r="AO17" s="233" t="str">
        <f>AO15&amp;" Rev."&amp;$AU$14</f>
        <v>Transmittal 
Number Rev.</v>
      </c>
      <c r="AP17" s="233" t="str">
        <f>AP15&amp;" Rev."&amp;$AU$14</f>
        <v>Sundyne Due Date Rev.</v>
      </c>
      <c r="AQ17" s="233" t="str">
        <f>AQ15&amp;" Rev."&amp;$AU$14</f>
        <v>Actual Date Rev.</v>
      </c>
      <c r="AR17" s="233" t="str">
        <f>AR15&amp;" Rev."&amp;$AU$14</f>
        <v>Due From Customer Rev.</v>
      </c>
      <c r="AS17" s="233" t="str">
        <f>AS15&amp;" Rev."&amp;$AU$14</f>
        <v>Returned
From
Customer Rev.</v>
      </c>
      <c r="AT17" s="233" t="str">
        <f>AT15&amp;" Rev."&amp;AZ$14</f>
        <v>Return
Number Rev. D</v>
      </c>
      <c r="AU17" s="233" t="str">
        <f>AU15&amp;" Rev."&amp;$AU$14</f>
        <v>Doc
Status Code Rev.</v>
      </c>
      <c r="AV17" s="233" t="str">
        <f>AV15&amp;" Rev."&amp;$BB$14</f>
        <v>Transmittal 
Number Rev.</v>
      </c>
      <c r="AW17" s="233" t="str">
        <f>AW15&amp;" Rev."&amp;$BB$14</f>
        <v>Sundyne Due Date Rev.</v>
      </c>
      <c r="AX17" s="233" t="str">
        <f>AX15&amp;" Rev."&amp;$BB$14</f>
        <v>Actual Date Rev.</v>
      </c>
      <c r="AY17" s="233" t="str">
        <f>AY15&amp;" Rev."&amp;$BB$14</f>
        <v>Due From Customer Rev.</v>
      </c>
      <c r="AZ17" s="233" t="str">
        <f>AZ15&amp;" Rev."&amp;$BB$14</f>
        <v>Returned
From
Customer Rev.</v>
      </c>
      <c r="BA17" s="233" t="str">
        <f>BA15&amp;" Rev."&amp;BG$14</f>
        <v>Return
Number Rev. E</v>
      </c>
      <c r="BB17" s="233" t="str">
        <f>BB15&amp;" Rev."&amp;$BB$14</f>
        <v>Doc
Status Code Rev.</v>
      </c>
      <c r="BC17" s="233" t="str">
        <f>BC15&amp;" Rev."&amp;$BI$14</f>
        <v>Transmittal 
Number Rev.</v>
      </c>
      <c r="BD17" s="233" t="str">
        <f>BD15&amp;" Rev."&amp;$BI$14</f>
        <v>Sundyne Due Date Rev.</v>
      </c>
      <c r="BE17" s="233" t="str">
        <f>BE15&amp;" Rev."&amp;$BI$14</f>
        <v>Actual Date Rev.</v>
      </c>
      <c r="BF17" s="233" t="str">
        <f>BF15&amp;" Rev."&amp;$BI$14</f>
        <v>Due From Customer Rev.</v>
      </c>
      <c r="BG17" s="233" t="str">
        <f>BG15&amp;" Rev."&amp;$BI$14</f>
        <v>Returned
From
Customer Rev.</v>
      </c>
      <c r="BH17" s="233" t="str">
        <f>BH15&amp;" Rev."&amp;BN$14</f>
        <v>Return
Number Rev. F</v>
      </c>
      <c r="BI17" s="233" t="str">
        <f>BI15&amp;" Rev."&amp;$BI$14</f>
        <v>Doc
Status Code Rev.</v>
      </c>
      <c r="BJ17" s="233" t="str">
        <f>BJ15&amp;" Rev."&amp;$BP$14</f>
        <v>Transmittal 
Number Rev.</v>
      </c>
      <c r="BK17" s="233" t="str">
        <f>BK15&amp;" Rev."&amp;$BP$14</f>
        <v>Sundyne Due Date Rev.</v>
      </c>
      <c r="BL17" s="233" t="str">
        <f>BL15&amp;" Rev."&amp;$BP$14</f>
        <v>Actual Date Rev.</v>
      </c>
      <c r="BM17" s="233" t="str">
        <f>BM15&amp;" Rev."&amp;$BP$14</f>
        <v>Due From Customer Rev.</v>
      </c>
      <c r="BN17" s="233" t="str">
        <f>BN15&amp;" Rev."&amp;$BP$14</f>
        <v>Returned
From
Customer Rev.</v>
      </c>
      <c r="BO17" s="233" t="str">
        <f>BO15&amp;" Rev."&amp;BU$14</f>
        <v>Return
Number Rev. G</v>
      </c>
      <c r="BP17" s="233" t="str">
        <f>BP15&amp;" Rev."&amp;$BP$14</f>
        <v>Doc
Status Code Rev.</v>
      </c>
      <c r="BQ17" s="233" t="str">
        <f>BQ15&amp;" Rev."&amp;$BW$14</f>
        <v>Transmittal 
Number Rev.</v>
      </c>
      <c r="BR17" s="233" t="str">
        <f>BR15&amp;" Rev."&amp;$BW$14</f>
        <v>Sundyne Due Date Rev.</v>
      </c>
      <c r="BS17" s="233" t="str">
        <f>BS15&amp;" Rev."&amp;$BW$14</f>
        <v>Actual Date Rev.</v>
      </c>
      <c r="BT17" s="233" t="str">
        <f>BT15&amp;" Rev."&amp;$BW$14</f>
        <v>Due From Customer Rev.</v>
      </c>
      <c r="BU17" s="233" t="str">
        <f>BU15&amp;" Rev."&amp;$BW$14</f>
        <v>Returned
From
Customer Rev.</v>
      </c>
      <c r="BV17" s="233" t="str">
        <f>BV15&amp;" Rev."&amp;CB$14</f>
        <v>Return
Number Rev. H</v>
      </c>
      <c r="BW17" s="233" t="str">
        <f>BW15&amp;" Rev."&amp;$BW$14</f>
        <v>Doc
Status Code Rev.</v>
      </c>
      <c r="BX17" s="233" t="str">
        <f>BX15&amp;" Rev."&amp;$CD$14</f>
        <v>Transmittal 
Number Rev.</v>
      </c>
      <c r="BY17" s="233" t="str">
        <f>BY15&amp;" Rev."&amp;$CD$14</f>
        <v>Sundyne Due Date Rev.</v>
      </c>
      <c r="BZ17" s="233" t="str">
        <f>BZ15&amp;" Rev."&amp;$CD$14</f>
        <v>Actual Date Rev.</v>
      </c>
      <c r="CA17" s="233" t="str">
        <f>CA15&amp;" Rev."&amp;$CD$14</f>
        <v>Due From Customer Rev.</v>
      </c>
      <c r="CB17" s="233" t="str">
        <f>CB15&amp;" Rev."&amp;$CD$14</f>
        <v>Returned
From
Customer Rev.</v>
      </c>
      <c r="CC17" s="233" t="str">
        <f>CC15&amp;" Rev."&amp;CI$14</f>
        <v>Return
Number Rev. I</v>
      </c>
      <c r="CD17" s="233" t="str">
        <f>CD15&amp;" Rev."&amp;$CD$14</f>
        <v>Doc
Status Code Rev.</v>
      </c>
      <c r="CE17" s="233" t="str">
        <f>CE15&amp;" Rev."&amp;$CK$14</f>
        <v>Transmittal 
Number Rev.</v>
      </c>
      <c r="CF17" s="233" t="str">
        <f>CF15&amp;" Rev."&amp;$CK$14</f>
        <v>Sundyne Due Date Rev.</v>
      </c>
      <c r="CG17" s="233" t="str">
        <f>CG15&amp;" Rev."&amp;$CK$14</f>
        <v>Actual Date Rev.</v>
      </c>
      <c r="CH17" s="233" t="str">
        <f>CH15&amp;" Rev."&amp;$CK$14</f>
        <v>Due From Customer Rev.</v>
      </c>
      <c r="CI17" s="233" t="str">
        <f>CI15&amp;" Rev."&amp;$CK$14</f>
        <v>Returned
From
Customer Rev.</v>
      </c>
      <c r="CJ17" s="233" t="str">
        <f>CJ15&amp;" Rev."&amp;CP$14</f>
        <v>Return
Number Rev. J</v>
      </c>
      <c r="CK17" s="233" t="str">
        <f>CK15&amp;" Rev."&amp;$CK$14</f>
        <v>Doc
Status Code Rev.</v>
      </c>
      <c r="CL17" s="233" t="str">
        <f>CL15&amp;" Rev."&amp;$CR$14</f>
        <v>Transmittal 
Number Rev.</v>
      </c>
      <c r="CM17" s="233" t="str">
        <f>CM15&amp;" Rev."&amp;$CR$14</f>
        <v>Sundyne Due Date Rev.</v>
      </c>
      <c r="CN17" s="233" t="str">
        <f>CN15&amp;" Rev."&amp;$CR$14</f>
        <v>Actual Date Rev.</v>
      </c>
      <c r="CO17" s="233" t="str">
        <f>CO15&amp;" Rev."&amp;$CR$14</f>
        <v>Due From Customer Rev.</v>
      </c>
      <c r="CP17" s="233" t="str">
        <f>CP15&amp;" Rev."&amp;$CR$14</f>
        <v>Returned
From
Customer Rev.</v>
      </c>
      <c r="CQ17" s="233" t="str">
        <f>CQ15&amp;" Rev."&amp;CW$14</f>
        <v>Return
Number Rev.</v>
      </c>
      <c r="CR17" s="233" t="str">
        <f>CR15&amp;" Rev."&amp;$CR$14</f>
        <v>Doc
Status Code Rev.</v>
      </c>
      <c r="CS17" s="242" t="str">
        <f>CS15</f>
        <v>NOTES</v>
      </c>
      <c r="CT17" s="233" t="s">
        <v>536</v>
      </c>
      <c r="CU17" s="233" t="s">
        <v>536</v>
      </c>
      <c r="CV17" s="233" t="s">
        <v>536</v>
      </c>
      <c r="CW17" s="233" t="s">
        <v>536</v>
      </c>
      <c r="CX17" s="261" t="str">
        <f>CX14</f>
        <v>Doc Code</v>
      </c>
      <c r="CY17" s="268"/>
    </row>
    <row r="18" spans="1:103" s="13" customFormat="1" ht="15" customHeight="1">
      <c r="A18" s="466" t="str">
        <f>A17</f>
        <v>DO NOT DELETE THIS ROW!</v>
      </c>
      <c r="B18" s="278" t="str">
        <f t="shared" ref="B18:CU18" si="13">B17</f>
        <v>Responsible Person</v>
      </c>
      <c r="C18" s="279" t="str">
        <f t="shared" si="13"/>
        <v>Critical Document?</v>
      </c>
      <c r="D18" s="355" t="str">
        <f t="shared" si="13"/>
        <v>Doc. Code</v>
      </c>
      <c r="E18" s="278" t="str">
        <f>E17</f>
        <v>Name of Document</v>
      </c>
      <c r="F18" s="278" t="str">
        <f t="shared" si="13"/>
        <v>Sundyne Document Number</v>
      </c>
      <c r="G18" s="278" t="str">
        <f t="shared" si="13"/>
        <v>BEST CUSTOMER EVER Document Number</v>
      </c>
      <c r="H18" s="278"/>
      <c r="I18" s="278" t="str">
        <f t="shared" ref="I18" si="14">I17</f>
        <v>This is an extra column for your convenience. Hide/Unhide as needed.</v>
      </c>
      <c r="J18" s="278" t="str">
        <f t="shared" si="13"/>
        <v>STATUS CODE</v>
      </c>
      <c r="K18" s="278" t="str">
        <f t="shared" si="13"/>
        <v>Current Document Status</v>
      </c>
      <c r="L18" s="577" t="str">
        <f t="shared" si="13"/>
        <v>Current Rev</v>
      </c>
      <c r="M18" s="577" t="str">
        <f t="shared" si="13"/>
        <v>Sundyne Submittal Due Date</v>
      </c>
      <c r="N18" s="577" t="str">
        <f t="shared" si="13"/>
        <v>Sundyne Actual Submittal Date</v>
      </c>
      <c r="O18" s="577" t="str">
        <f t="shared" ref="O18" si="15">O17</f>
        <v>Last Transmittal Number</v>
      </c>
      <c r="P18" s="577" t="str">
        <f t="shared" si="13"/>
        <v>BEST CUSTOMER EVER Return Due Date</v>
      </c>
      <c r="Q18" s="578" t="str">
        <f t="shared" si="13"/>
        <v>BEST CUSTOMER EVER Actual Return Date</v>
      </c>
      <c r="R18" s="577" t="str">
        <f t="shared" si="13"/>
        <v>RETURNED / OUTSTANDING</v>
      </c>
      <c r="S18" s="577" t="str">
        <f t="shared" si="13"/>
        <v>Last Return Number</v>
      </c>
      <c r="T18" s="278" t="str">
        <f t="shared" si="13"/>
        <v>Transmittal 
Number Rev.0</v>
      </c>
      <c r="U18" s="278" t="str">
        <f t="shared" si="13"/>
        <v>Sundyne Due Date Rev.Second Submittal - Rev</v>
      </c>
      <c r="V18" s="278" t="str">
        <f t="shared" si="13"/>
        <v>Actual Date Rev.</v>
      </c>
      <c r="W18" s="278" t="str">
        <f t="shared" si="13"/>
        <v>Due From Customer Rev.</v>
      </c>
      <c r="X18" s="278" t="str">
        <f t="shared" si="13"/>
        <v>Returned
From
Customer Rev.</v>
      </c>
      <c r="Y18" s="278" t="str">
        <f t="shared" ref="Y18" si="16">Y17</f>
        <v>Return
Number Rev. A</v>
      </c>
      <c r="Z18" s="278" t="e">
        <f t="shared" si="13"/>
        <v>#REF!</v>
      </c>
      <c r="AA18" s="278" t="str">
        <f t="shared" si="13"/>
        <v>Transmittal 
Number Rev. A</v>
      </c>
      <c r="AB18" s="278" t="str">
        <f t="shared" si="13"/>
        <v>Sundyne Due Date Rev. A</v>
      </c>
      <c r="AC18" s="278" t="str">
        <f t="shared" si="13"/>
        <v>Actual Date Rev. A</v>
      </c>
      <c r="AD18" s="278" t="str">
        <f t="shared" si="13"/>
        <v>Due From Customer Rev. A</v>
      </c>
      <c r="AE18" s="278" t="str">
        <f t="shared" si="13"/>
        <v>Returned
From
Customer Rev. A</v>
      </c>
      <c r="AF18" s="278" t="str">
        <f t="shared" ref="AF18" si="17">AF17</f>
        <v>Return
Number Rev.B</v>
      </c>
      <c r="AG18" s="278" t="str">
        <f t="shared" si="13"/>
        <v>Doc
Status Code Rev. A</v>
      </c>
      <c r="AH18" s="278" t="str">
        <f t="shared" si="13"/>
        <v>Transmittal 
Number Rev.B</v>
      </c>
      <c r="AI18" s="278" t="str">
        <f t="shared" si="13"/>
        <v>Sundyne Due Date Rev.B</v>
      </c>
      <c r="AJ18" s="278" t="str">
        <f t="shared" si="13"/>
        <v>Actual Date Rev.B</v>
      </c>
      <c r="AK18" s="278" t="str">
        <f t="shared" si="13"/>
        <v>Due From Customer Rev.B</v>
      </c>
      <c r="AL18" s="278" t="str">
        <f t="shared" si="13"/>
        <v>Returned
From
Customer Rev.B</v>
      </c>
      <c r="AM18" s="278" t="str">
        <f t="shared" ref="AM18" si="18">AM17</f>
        <v>Return
Number Rev. C</v>
      </c>
      <c r="AN18" s="278" t="str">
        <f t="shared" si="13"/>
        <v>Doc
Status Code Rev.B</v>
      </c>
      <c r="AO18" s="278" t="str">
        <f t="shared" si="13"/>
        <v>Transmittal 
Number Rev.</v>
      </c>
      <c r="AP18" s="278" t="str">
        <f t="shared" si="13"/>
        <v>Sundyne Due Date Rev.</v>
      </c>
      <c r="AQ18" s="278" t="str">
        <f t="shared" si="13"/>
        <v>Actual Date Rev.</v>
      </c>
      <c r="AR18" s="278" t="str">
        <f t="shared" si="13"/>
        <v>Due From Customer Rev.</v>
      </c>
      <c r="AS18" s="278" t="str">
        <f t="shared" si="13"/>
        <v>Returned
From
Customer Rev.</v>
      </c>
      <c r="AT18" s="278" t="str">
        <f t="shared" si="13"/>
        <v>Return
Number Rev. D</v>
      </c>
      <c r="AU18" s="278" t="str">
        <f t="shared" si="13"/>
        <v>Doc
Status Code Rev.</v>
      </c>
      <c r="AV18" s="278" t="str">
        <f t="shared" si="13"/>
        <v>Transmittal 
Number Rev.</v>
      </c>
      <c r="AW18" s="278" t="str">
        <f t="shared" si="13"/>
        <v>Sundyne Due Date Rev.</v>
      </c>
      <c r="AX18" s="278" t="str">
        <f t="shared" si="13"/>
        <v>Actual Date Rev.</v>
      </c>
      <c r="AY18" s="278" t="str">
        <f t="shared" si="13"/>
        <v>Due From Customer Rev.</v>
      </c>
      <c r="AZ18" s="278" t="str">
        <f t="shared" si="13"/>
        <v>Returned
From
Customer Rev.</v>
      </c>
      <c r="BA18" s="278" t="str">
        <f t="shared" si="13"/>
        <v>Return
Number Rev. E</v>
      </c>
      <c r="BB18" s="278" t="str">
        <f t="shared" si="13"/>
        <v>Doc
Status Code Rev.</v>
      </c>
      <c r="BC18" s="278" t="str">
        <f t="shared" si="13"/>
        <v>Transmittal 
Number Rev.</v>
      </c>
      <c r="BD18" s="278" t="str">
        <f t="shared" si="13"/>
        <v>Sundyne Due Date Rev.</v>
      </c>
      <c r="BE18" s="278" t="str">
        <f t="shared" si="13"/>
        <v>Actual Date Rev.</v>
      </c>
      <c r="BF18" s="278" t="str">
        <f t="shared" si="13"/>
        <v>Due From Customer Rev.</v>
      </c>
      <c r="BG18" s="278" t="str">
        <f t="shared" si="13"/>
        <v>Returned
From
Customer Rev.</v>
      </c>
      <c r="BH18" s="278" t="str">
        <f t="shared" si="13"/>
        <v>Return
Number Rev. F</v>
      </c>
      <c r="BI18" s="278" t="str">
        <f t="shared" si="13"/>
        <v>Doc
Status Code Rev.</v>
      </c>
      <c r="BJ18" s="278" t="str">
        <f t="shared" si="13"/>
        <v>Transmittal 
Number Rev.</v>
      </c>
      <c r="BK18" s="278" t="str">
        <f t="shared" si="13"/>
        <v>Sundyne Due Date Rev.</v>
      </c>
      <c r="BL18" s="278" t="str">
        <f t="shared" si="13"/>
        <v>Actual Date Rev.</v>
      </c>
      <c r="BM18" s="278" t="str">
        <f t="shared" si="13"/>
        <v>Due From Customer Rev.</v>
      </c>
      <c r="BN18" s="278" t="str">
        <f t="shared" si="13"/>
        <v>Returned
From
Customer Rev.</v>
      </c>
      <c r="BO18" s="278" t="str">
        <f t="shared" si="13"/>
        <v>Return
Number Rev. G</v>
      </c>
      <c r="BP18" s="278" t="str">
        <f t="shared" si="13"/>
        <v>Doc
Status Code Rev.</v>
      </c>
      <c r="BQ18" s="278" t="str">
        <f t="shared" si="13"/>
        <v>Transmittal 
Number Rev.</v>
      </c>
      <c r="BR18" s="278" t="str">
        <f t="shared" si="13"/>
        <v>Sundyne Due Date Rev.</v>
      </c>
      <c r="BS18" s="278" t="str">
        <f t="shared" si="13"/>
        <v>Actual Date Rev.</v>
      </c>
      <c r="BT18" s="278" t="str">
        <f t="shared" si="13"/>
        <v>Due From Customer Rev.</v>
      </c>
      <c r="BU18" s="278" t="str">
        <f t="shared" si="13"/>
        <v>Returned
From
Customer Rev.</v>
      </c>
      <c r="BV18" s="278" t="str">
        <f t="shared" si="13"/>
        <v>Return
Number Rev. H</v>
      </c>
      <c r="BW18" s="278" t="str">
        <f t="shared" si="13"/>
        <v>Doc
Status Code Rev.</v>
      </c>
      <c r="BX18" s="278" t="str">
        <f t="shared" si="13"/>
        <v>Transmittal 
Number Rev.</v>
      </c>
      <c r="BY18" s="278" t="str">
        <f t="shared" si="13"/>
        <v>Sundyne Due Date Rev.</v>
      </c>
      <c r="BZ18" s="278" t="str">
        <f t="shared" si="13"/>
        <v>Actual Date Rev.</v>
      </c>
      <c r="CA18" s="278" t="str">
        <f t="shared" si="13"/>
        <v>Due From Customer Rev.</v>
      </c>
      <c r="CB18" s="278" t="str">
        <f t="shared" si="13"/>
        <v>Returned
From
Customer Rev.</v>
      </c>
      <c r="CC18" s="278" t="str">
        <f t="shared" si="13"/>
        <v>Return
Number Rev. I</v>
      </c>
      <c r="CD18" s="278" t="str">
        <f t="shared" si="13"/>
        <v>Doc
Status Code Rev.</v>
      </c>
      <c r="CE18" s="278" t="str">
        <f t="shared" si="13"/>
        <v>Transmittal 
Number Rev.</v>
      </c>
      <c r="CF18" s="278" t="str">
        <f t="shared" si="13"/>
        <v>Sundyne Due Date Rev.</v>
      </c>
      <c r="CG18" s="278" t="str">
        <f t="shared" si="13"/>
        <v>Actual Date Rev.</v>
      </c>
      <c r="CH18" s="278" t="str">
        <f t="shared" si="13"/>
        <v>Due From Customer Rev.</v>
      </c>
      <c r="CI18" s="278" t="str">
        <f t="shared" si="13"/>
        <v>Returned
From
Customer Rev.</v>
      </c>
      <c r="CJ18" s="278" t="str">
        <f t="shared" si="13"/>
        <v>Return
Number Rev. J</v>
      </c>
      <c r="CK18" s="278" t="str">
        <f t="shared" si="13"/>
        <v>Doc
Status Code Rev.</v>
      </c>
      <c r="CL18" s="278" t="str">
        <f t="shared" si="13"/>
        <v>Transmittal 
Number Rev.</v>
      </c>
      <c r="CM18" s="278" t="str">
        <f t="shared" si="13"/>
        <v>Sundyne Due Date Rev.</v>
      </c>
      <c r="CN18" s="278" t="str">
        <f t="shared" si="13"/>
        <v>Actual Date Rev.</v>
      </c>
      <c r="CO18" s="278" t="str">
        <f t="shared" si="13"/>
        <v>Due From Customer Rev.</v>
      </c>
      <c r="CP18" s="278" t="str">
        <f t="shared" si="13"/>
        <v>Returned
From
Customer Rev.</v>
      </c>
      <c r="CQ18" s="278" t="str">
        <f t="shared" si="13"/>
        <v>Return
Number Rev.</v>
      </c>
      <c r="CR18" s="278" t="str">
        <f t="shared" si="13"/>
        <v>Doc
Status Code Rev.</v>
      </c>
      <c r="CS18" s="278" t="str">
        <f t="shared" si="13"/>
        <v>NOTES</v>
      </c>
      <c r="CT18" s="278" t="str">
        <f t="shared" si="13"/>
        <v>Merged Cell</v>
      </c>
      <c r="CU18" s="278" t="str">
        <f t="shared" si="13"/>
        <v>Merged Cell</v>
      </c>
      <c r="CV18" s="278" t="str">
        <f t="shared" ref="CV18:CW18" si="19">CV17</f>
        <v>Merged Cell</v>
      </c>
      <c r="CW18" s="278" t="str">
        <f t="shared" si="19"/>
        <v>Merged Cell</v>
      </c>
      <c r="CX18" s="351" t="str">
        <f>CX17</f>
        <v>Doc Code</v>
      </c>
      <c r="CY18" s="269"/>
    </row>
    <row r="19" spans="1:103" s="379" customFormat="1" ht="32.1" customHeight="1">
      <c r="A19" s="632"/>
      <c r="B19" s="467"/>
      <c r="C19" s="467"/>
      <c r="D19" s="467" t="s">
        <v>6</v>
      </c>
      <c r="E19" s="468" t="s">
        <v>198</v>
      </c>
      <c r="F19" s="496" t="str">
        <f>D19&amp;"-"&amp;E19</f>
        <v>A1-Sundyne Document Index (SDI)</v>
      </c>
      <c r="G19" s="624"/>
      <c r="H19" s="625"/>
      <c r="I19" s="623"/>
      <c r="J19" s="478" t="str">
        <f>IF(CR19&gt;0,CR19,IF(CK19&gt;0,CK19,IF(CD19&gt;0,CD19,IF(BW19&gt;0,BW19,IF(BP19&gt;0,BP19,IF(BI19&gt;0,BI19,IF(BB19&gt;0,BB19,IF(AU19&gt;0,AU19,IF(AN19&gt;0,AN19,IF(AG19&gt;0,AG19,IF(Z19&gt;0,Z19,"")))))))))))</f>
        <v/>
      </c>
      <c r="K19" s="396" t="str">
        <f>IF(J19=V$9,W$9,IF(J19=V$8,W$8,IF(J19=V$7,W$7,IF(J19=V$6,W$6,IF(J19=V$5,W$5,IF(J19=V$4,W$4,IF(J19=V$3,W$3,IF(J19=V$2,W$2,'DOC SUBMITTAL STATUS TRACKER'!$F$17))))))))</f>
        <v>Never Been Submitted</v>
      </c>
      <c r="L19" s="556" t="str">
        <f>"Rev "&amp;IF(CN19&gt;0,$CP$14,(IF(CG19&gt;0,$CI$14,(IF(BZ19&gt;0,$CB$14,(IF(BS19&gt;0,BU$14,(IF(BL19&gt;0,BN$14,(IF(BE19&gt;0,BG$14,(IF(AX19&gt;0,AZ$14,(IF(AQ19&gt;0,AS$14,(IF(AJ19&gt;0,AL$14,(IF(AC19&gt;0,AE$14,Z$14)))))))))))))))))))</f>
        <v>Rev 0</v>
      </c>
      <c r="M19" s="557">
        <f>IF($CM19&gt;0,$CM19,(IF($CF19&gt;0,$CF19,(IF($BY19&gt;0,$BY19,(IF($BR19&gt;0,$BR19,(IF($BK19&gt;0,$BK19,(IF($BD19&gt;0,$BD19,(IF($AW19&gt;0,$AW19,(IF($AP19&gt;0,$AP19,(IF($AI19&gt;0,$AI19,(IF($AB19&gt;0,$AB19,U19)))))))))))))))))))</f>
        <v>0</v>
      </c>
      <c r="N19" s="558">
        <f>IF(CN19&gt;0,CN19,(IF(CG19&gt;0,CG19,(IF(BZ19&gt;0,BZ19,(IF(BS19&gt;0,BS19,(IF(BL19&gt;0,BL19,(IF(BE19&gt;0,BE19,(IF(AX19&gt;0,AX19,(IF(AQ19&gt;0,AQ19,(IF(AJ19&gt;0,AJ19,(IF(AC19&gt;0,AC19,V19)))))))))))))))))))</f>
        <v>0</v>
      </c>
      <c r="O19" s="579" t="str">
        <f>IF(CL19&gt;0,CL19,IF(CE19&gt;0,CE19,IF(BX19&gt;0,BX19,IF(BQ19&gt;0,BQ19,IF(BJ19&gt;0,BJ19,IF(BC19&gt;0,BC19,IF(AV19&gt;0,AV19,IF(AO19&gt;0,AO19,IF(AH19&gt;0,AH19,IF(AA19&gt;0,AA19,IF(T19&gt;0,T19,"")))))))))))</f>
        <v/>
      </c>
      <c r="P19" s="559">
        <f>IF($CO19&gt;$R$14,$CO19,(IF($CH19&gt;$R$14,$CH19,(IF($CA19&gt;$R$14,$CA19,(IF($BT19&gt;$R$14,$BT19,(IF($BM19&gt;$R$14,$BM19,(IF($BF19&gt;$R$14,$BF19,(IF($AY19&gt;$R$14,$AY19,(IF($AR19&gt;$R$14,$AR19,(IF($AK19&gt;$R$14,$AK19,(IF($AD19&gt;$R$14,$AD19,$W19)))))))))))))))))))</f>
        <v>14.000526315789473</v>
      </c>
      <c r="Q19" s="560">
        <f>IF(CP19&gt;$R$14,CP19,(IF(CI19&gt;$R$14,CI19,(IF(CB19&gt;$R$14,CB19,(IF(BU19&gt;$R$14,BU19,(IF(BN19&gt;$R$14,BN19,(IF(BG19&gt;$R$14,BG19,(IF(AZ19&gt;$R$14,AZ19,(IF(AS19&gt;$R$14,AS19,(IF(AL19&gt;$R$14,AL19,(IF(AE19&gt;$R$14,AE19,X19)))))))))))))))))))</f>
        <v>0</v>
      </c>
      <c r="R19" s="559" t="str">
        <f>IF(K19='DOC SUBMITTAL STATUS TRACKER'!$F$17,'DOC SUBMITTAL STATUS TRACKER'!$F$17,IF(K19=$W$8,'DOC SUBMITTAL STATUS TRACKER'!$F$17,IF(K19=$W$6,$R$15,IF(K19=$W$7,R$16,IF(K19=$W$9,$W$9,$R$15)))))</f>
        <v>Never Been Submitted</v>
      </c>
      <c r="S19" s="579" t="str">
        <f>IF(CQ19&gt;0,CQ19,IF(CJ19&gt;0,CJ19,IF(CC19&gt;0,CC19,IF(BV19&gt;0,BV19,IF(BO19&gt;0,BO19,IF(BH19&gt;0,BH19,IF(BA19&gt;0,BA19,IF(BC19&gt;0,AT19,IF(AM19&gt;0,AM19,IF(AF19&gt;0,AF19,IF(Y19&gt;0,Y19,"")))))))))))</f>
        <v/>
      </c>
      <c r="T19" s="477"/>
      <c r="U19" s="377"/>
      <c r="V19" s="378"/>
      <c r="W19" s="424">
        <f>IF(V19&lt;0,$R$14,V19+$R$14)</f>
        <v>14.000526315789473</v>
      </c>
      <c r="X19" s="461"/>
      <c r="Y19" s="477"/>
      <c r="Z19" s="462"/>
      <c r="AA19" s="460"/>
      <c r="AB19" s="377">
        <f>IF(X19&lt;1,0,X19+$O$11)</f>
        <v>0</v>
      </c>
      <c r="AC19" s="378"/>
      <c r="AD19" s="424">
        <f>IF(AC19&lt;0,$R$14,AC19+$R$14)</f>
        <v>14.000526315789473</v>
      </c>
      <c r="AE19" s="461"/>
      <c r="AF19" s="477"/>
      <c r="AG19" s="462"/>
      <c r="AH19" s="463"/>
      <c r="AI19" s="377">
        <f>IF(AE19&lt;1,0,AE19+$O$11)</f>
        <v>0</v>
      </c>
      <c r="AJ19" s="378"/>
      <c r="AK19" s="424">
        <f>IF(AJ19&lt;0,$R$14,AJ19+$R$14)</f>
        <v>14.000526315789473</v>
      </c>
      <c r="AL19" s="461"/>
      <c r="AM19" s="477"/>
      <c r="AN19" s="462"/>
      <c r="AO19" s="463"/>
      <c r="AP19" s="377">
        <f>IF(AL19&lt;1,0,AL19+$O$11)</f>
        <v>0</v>
      </c>
      <c r="AQ19" s="378"/>
      <c r="AR19" s="424">
        <f>IF(AQ19&lt;0,$R$14,AQ19+$R$14)</f>
        <v>14.000526315789473</v>
      </c>
      <c r="AS19" s="461"/>
      <c r="AT19" s="477"/>
      <c r="AU19" s="462"/>
      <c r="AV19" s="463"/>
      <c r="AW19" s="377">
        <f>IF(AS19&lt;1,0,AS19+$O$11)</f>
        <v>0</v>
      </c>
      <c r="AX19" s="378"/>
      <c r="AY19" s="424">
        <f>IF(AX19&lt;0,$R$14,AX19+$R$14)</f>
        <v>14.000526315789473</v>
      </c>
      <c r="AZ19" s="461"/>
      <c r="BA19" s="477"/>
      <c r="BB19" s="462"/>
      <c r="BC19" s="463"/>
      <c r="BD19" s="377">
        <f>IF(AZ19&lt;1,0,AZ19+$O$11)</f>
        <v>0</v>
      </c>
      <c r="BE19" s="378"/>
      <c r="BF19" s="424">
        <f>IF(BE19&lt;0,$R$14,BE19+$R$14)</f>
        <v>14.000526315789473</v>
      </c>
      <c r="BG19" s="461"/>
      <c r="BH19" s="477"/>
      <c r="BI19" s="462"/>
      <c r="BJ19" s="463"/>
      <c r="BK19" s="377">
        <f>IF(BG19&lt;1,0,BG19+$O$11)</f>
        <v>0</v>
      </c>
      <c r="BL19" s="378"/>
      <c r="BM19" s="424">
        <f>IF(BL19&lt;0,$R$14,BL19+$R$14)</f>
        <v>14.000526315789473</v>
      </c>
      <c r="BN19" s="461"/>
      <c r="BO19" s="477"/>
      <c r="BP19" s="462"/>
      <c r="BQ19" s="463"/>
      <c r="BR19" s="377">
        <f>IF(BN19&lt;1,0,BN19+$O$11)</f>
        <v>0</v>
      </c>
      <c r="BS19" s="378"/>
      <c r="BT19" s="424">
        <f>IF(BS19&lt;0,$R$14,BS19+$R$14)</f>
        <v>14.000526315789473</v>
      </c>
      <c r="BU19" s="461"/>
      <c r="BV19" s="477"/>
      <c r="BW19" s="462"/>
      <c r="BX19" s="463"/>
      <c r="BY19" s="377">
        <f>IF(BU19&lt;1,0,BU19+$O$11)</f>
        <v>0</v>
      </c>
      <c r="BZ19" s="378"/>
      <c r="CA19" s="424">
        <f>IF(BZ19&lt;0,$R$14,BZ19+$R$14)</f>
        <v>14.000526315789473</v>
      </c>
      <c r="CB19" s="461"/>
      <c r="CC19" s="477"/>
      <c r="CD19" s="462"/>
      <c r="CE19" s="463"/>
      <c r="CF19" s="377">
        <f>IF(CB19&lt;1,0,CB19+$O$11)</f>
        <v>0</v>
      </c>
      <c r="CG19" s="378"/>
      <c r="CH19" s="424">
        <f>IF(CG19&lt;0,$R$14,CG19+$R$14)</f>
        <v>14.000526315789473</v>
      </c>
      <c r="CI19" s="461"/>
      <c r="CJ19" s="477"/>
      <c r="CK19" s="462"/>
      <c r="CL19" s="463"/>
      <c r="CM19" s="377">
        <f>IF(CI19&lt;1,0,CI19+$O$11)</f>
        <v>0</v>
      </c>
      <c r="CN19" s="378"/>
      <c r="CO19" s="424">
        <f>IF(CN19&lt;0,$R$14,CN19+$R$14)</f>
        <v>14.000526315789473</v>
      </c>
      <c r="CP19" s="461"/>
      <c r="CQ19" s="477"/>
      <c r="CR19" s="462"/>
      <c r="CS19" s="819"/>
      <c r="CT19" s="820"/>
      <c r="CU19" s="820"/>
      <c r="CV19" s="820"/>
      <c r="CW19" s="821"/>
      <c r="CX19" s="397" t="str">
        <f>C19&amp;"  "&amp;D19</f>
        <v xml:space="preserve">  A1</v>
      </c>
      <c r="CY19" s="398" t="str">
        <f>E19</f>
        <v>Sundyne Document Index (SDI)</v>
      </c>
    </row>
    <row r="20" spans="1:103" s="379" customFormat="1" ht="32.1" customHeight="1">
      <c r="A20" s="632"/>
      <c r="B20" s="467"/>
      <c r="C20" s="467"/>
      <c r="D20" s="467" t="s">
        <v>7</v>
      </c>
      <c r="E20" s="468" t="s">
        <v>109</v>
      </c>
      <c r="F20" s="496" t="str">
        <f t="shared" ref="F20:F23" si="20">D20&amp;"-"&amp;E20</f>
        <v>A2-Manufacturing / Fabrication / Production Schedule</v>
      </c>
      <c r="G20" s="624"/>
      <c r="H20" s="625"/>
      <c r="I20" s="623"/>
      <c r="J20" s="478" t="str">
        <f t="shared" ref="J20:J84" si="21">IF(CR20&gt;0,CR20,IF(CK20&gt;0,CK20,IF(CD20&gt;0,CD20,IF(BW20&gt;0,BW20,IF(BP20&gt;0,BP20,IF(BI20&gt;0,BI20,IF(BB20&gt;0,BB20,IF(AU20&gt;0,AU20,IF(AN20&gt;0,AN20,IF(AG20&gt;0,AG20,IF(Z20&gt;0,Z20,"")))))))))))</f>
        <v/>
      </c>
      <c r="K20" s="396" t="str">
        <f>IF(J20=V$9,W$9,IF(J20=V$8,W$8,IF(J20=V$7,W$7,IF(J20=V$6,W$6,IF(J20=V$5,W$5,IF(J20=V$4,W$4,IF(J20=V$3,W$3,IF(J20=V$2,W$2,'DOC SUBMITTAL STATUS TRACKER'!$F$17))))))))</f>
        <v>Never Been Submitted</v>
      </c>
      <c r="L20" s="556" t="str">
        <f t="shared" ref="L20:L23" si="22">"Rev "&amp;IF(CN20&gt;0,$CP$14,(IF(CG20&gt;0,$CI$14,(IF(BZ20&gt;0,$CB$14,(IF(BS20&gt;0,BU$14,(IF(BL20&gt;0,BN$14,(IF(BE20&gt;0,BG$14,(IF(AX20&gt;0,AZ$14,(IF(AQ20&gt;0,AS$14,(IF(AJ20&gt;0,AL$14,(IF(AC20&gt;0,AE$14,Z$14)))))))))))))))))))</f>
        <v>Rev 0</v>
      </c>
      <c r="M20" s="557">
        <f t="shared" ref="M20:M23" si="23">IF($CM20&gt;0,$CM20,(IF($CF20&gt;0,$CF20,(IF($BY20&gt;0,$BY20,(IF($BR20&gt;0,$BR20,(IF($BK20&gt;0,$BK20,(IF($BD20&gt;0,$BD20,(IF($AW20&gt;0,$AW20,(IF($AP20&gt;0,$AP20,(IF($AI20&gt;0,$AI20,(IF($AB20&gt;0,$AB20,U20)))))))))))))))))))</f>
        <v>0</v>
      </c>
      <c r="N20" s="558">
        <f t="shared" ref="N20:N23" si="24">IF(CN20&gt;0,CN20,(IF(CG20&gt;0,CG20,(IF(BZ20&gt;0,BZ20,(IF(BS20&gt;0,BS20,(IF(BL20&gt;0,BL20,(IF(BE20&gt;0,BE20,(IF(AX20&gt;0,AX20,(IF(AQ20&gt;0,AQ20,(IF(AJ20&gt;0,AJ20,(IF(AC20&gt;0,AC20,V20)))))))))))))))))))</f>
        <v>0</v>
      </c>
      <c r="O20" s="579" t="str">
        <f t="shared" ref="O20:O23" si="25">IF(CL20&gt;0,CL20,IF(CE20&gt;0,CE20,IF(BX20&gt;0,BX20,IF(BQ20&gt;0,BQ20,IF(BJ20&gt;0,BJ20,IF(BC20&gt;0,BC20,IF(AV20&gt;0,AV20,IF(AO20&gt;0,AO20,IF(AH20&gt;0,AH20,IF(AA20&gt;0,AA20,IF(T20&gt;0,T20,"")))))))))))</f>
        <v/>
      </c>
      <c r="P20" s="559">
        <f t="shared" ref="P20:P23" si="26">IF($CO20&gt;$R$14,$CO20,(IF($CH20&gt;$R$14,$CH20,(IF($CA20&gt;$R$14,$CA20,(IF($BT20&gt;$R$14,$BT20,(IF($BM20&gt;$R$14,$BM20,(IF($BF20&gt;$R$14,$BF20,(IF($AY20&gt;$R$14,$AY20,(IF($AR20&gt;$R$14,$AR20,(IF($AK20&gt;$R$14,$AK20,(IF($AD20&gt;$R$14,$AD20,$W20)))))))))))))))))))</f>
        <v>14.000526315789473</v>
      </c>
      <c r="Q20" s="560">
        <f t="shared" ref="Q20:Q23" si="27">IF(CP20&gt;$R$14,CP20,(IF(CI20&gt;$R$14,CI20,(IF(CB20&gt;$R$14,CB20,(IF(BU20&gt;$R$14,BU20,(IF(BN20&gt;$R$14,BN20,(IF(BG20&gt;$R$14,BG20,(IF(AZ20&gt;$R$14,AZ20,(IF(AS20&gt;$R$14,AS20,(IF(AL20&gt;$R$14,AL20,(IF(AE20&gt;$R$14,AE20,X20)))))))))))))))))))</f>
        <v>0</v>
      </c>
      <c r="R20" s="559" t="str">
        <f>IF(K20='DOC SUBMITTAL STATUS TRACKER'!$F$17,'DOC SUBMITTAL STATUS TRACKER'!$F$17,IF(K20=$W$8,'DOC SUBMITTAL STATUS TRACKER'!$F$17,IF(K20=$W$6,$R$15,IF(K20=$W$7,R$16,IF(K20=$W$9,$W$9,$R$15)))))</f>
        <v>Never Been Submitted</v>
      </c>
      <c r="S20" s="579" t="str">
        <f t="shared" ref="S20:S23" si="28">IF(CQ20&gt;0,CQ20,IF(CJ20&gt;0,CJ20,IF(CC20&gt;0,CC20,IF(BV20&gt;0,BV20,IF(BO20&gt;0,BO20,IF(BH20&gt;0,BH20,IF(BA20&gt;0,BA20,IF(BC20&gt;0,AT20,IF(AM20&gt;0,AM20,IF(AF20&gt;0,AF20,IF(Y20&gt;0,Y20,"")))))))))))</f>
        <v/>
      </c>
      <c r="T20" s="477"/>
      <c r="U20" s="377"/>
      <c r="V20" s="378"/>
      <c r="W20" s="424">
        <f t="shared" ref="W20:W84" si="29">IF(V20&lt;0,$R$14,V20+$R$14)</f>
        <v>14.000526315789473</v>
      </c>
      <c r="X20" s="461"/>
      <c r="Y20" s="477"/>
      <c r="Z20" s="462"/>
      <c r="AA20" s="460"/>
      <c r="AB20" s="377">
        <f>IF(X20&lt;1,0,X20+$O$11)</f>
        <v>0</v>
      </c>
      <c r="AC20" s="378"/>
      <c r="AD20" s="424">
        <f t="shared" ref="AD20:AD84" si="30">IF(AC20&lt;0,$R$14,AC20+$R$14)</f>
        <v>14.000526315789473</v>
      </c>
      <c r="AE20" s="461"/>
      <c r="AF20" s="477"/>
      <c r="AG20" s="462"/>
      <c r="AH20" s="463"/>
      <c r="AI20" s="377">
        <f>IF(AE20&lt;1,0,AE20+$O$11)</f>
        <v>0</v>
      </c>
      <c r="AJ20" s="378"/>
      <c r="AK20" s="424">
        <f t="shared" ref="AK20:AK84" si="31">IF(AJ20&lt;0,$R$14,AJ20+$R$14)</f>
        <v>14.000526315789473</v>
      </c>
      <c r="AL20" s="461"/>
      <c r="AM20" s="477"/>
      <c r="AN20" s="462"/>
      <c r="AO20" s="463"/>
      <c r="AP20" s="377">
        <f>IF(AL20&lt;1,0,AL20+$O$11)</f>
        <v>0</v>
      </c>
      <c r="AQ20" s="378"/>
      <c r="AR20" s="424">
        <f t="shared" ref="AR20:AR84" si="32">IF(AQ20&lt;0,$R$14,AQ20+$R$14)</f>
        <v>14.000526315789473</v>
      </c>
      <c r="AS20" s="461"/>
      <c r="AT20" s="477"/>
      <c r="AU20" s="462"/>
      <c r="AV20" s="463"/>
      <c r="AW20" s="377">
        <f>IF(AS20&lt;1,0,AS20+$O$11)</f>
        <v>0</v>
      </c>
      <c r="AX20" s="378"/>
      <c r="AY20" s="424">
        <f t="shared" ref="AY20:AY84" si="33">IF(AX20&lt;0,$R$14,AX20+$R$14)</f>
        <v>14.000526315789473</v>
      </c>
      <c r="AZ20" s="461"/>
      <c r="BA20" s="477"/>
      <c r="BB20" s="462"/>
      <c r="BC20" s="463"/>
      <c r="BD20" s="377">
        <f>IF(AZ20&lt;1,0,AZ20+$O$11)</f>
        <v>0</v>
      </c>
      <c r="BE20" s="378"/>
      <c r="BF20" s="424">
        <f t="shared" ref="BF20:BF84" si="34">IF(BE20&lt;0,$R$14,BE20+$R$14)</f>
        <v>14.000526315789473</v>
      </c>
      <c r="BG20" s="461"/>
      <c r="BH20" s="477"/>
      <c r="BI20" s="462"/>
      <c r="BJ20" s="463"/>
      <c r="BK20" s="377">
        <f>IF(BG20&lt;1,0,BG20+$O$11)</f>
        <v>0</v>
      </c>
      <c r="BL20" s="378"/>
      <c r="BM20" s="424">
        <f t="shared" ref="BM20:BM84" si="35">IF(BL20&lt;0,$R$14,BL20+$R$14)</f>
        <v>14.000526315789473</v>
      </c>
      <c r="BN20" s="461"/>
      <c r="BO20" s="477"/>
      <c r="BP20" s="462"/>
      <c r="BQ20" s="463"/>
      <c r="BR20" s="377">
        <f>IF(BN20&lt;1,0,BN20+$O$11)</f>
        <v>0</v>
      </c>
      <c r="BS20" s="378"/>
      <c r="BT20" s="424">
        <f t="shared" ref="BT20:BT84" si="36">IF(BS20&lt;0,$R$14,BS20+$R$14)</f>
        <v>14.000526315789473</v>
      </c>
      <c r="BU20" s="461"/>
      <c r="BV20" s="477"/>
      <c r="BW20" s="462"/>
      <c r="BX20" s="463"/>
      <c r="BY20" s="377">
        <f>IF(BU20&lt;1,0,BU20+$O$11)</f>
        <v>0</v>
      </c>
      <c r="BZ20" s="378"/>
      <c r="CA20" s="424">
        <f t="shared" ref="CA20:CA84" si="37">IF(BZ20&lt;0,$R$14,BZ20+$R$14)</f>
        <v>14.000526315789473</v>
      </c>
      <c r="CB20" s="461"/>
      <c r="CC20" s="477"/>
      <c r="CD20" s="462"/>
      <c r="CE20" s="463"/>
      <c r="CF20" s="377">
        <f>IF(CB20&lt;1,0,CB20+$O$11)</f>
        <v>0</v>
      </c>
      <c r="CG20" s="378"/>
      <c r="CH20" s="424">
        <f t="shared" ref="CH20:CH84" si="38">IF(CG20&lt;0,$R$14,CG20+$R$14)</f>
        <v>14.000526315789473</v>
      </c>
      <c r="CI20" s="461"/>
      <c r="CJ20" s="477"/>
      <c r="CK20" s="462"/>
      <c r="CL20" s="463"/>
      <c r="CM20" s="377">
        <f>IF(CI20&lt;1,0,CI20+$O$11)</f>
        <v>0</v>
      </c>
      <c r="CN20" s="378"/>
      <c r="CO20" s="424">
        <f t="shared" ref="CO20:CO84" si="39">IF(CN20&lt;0,$R$14,CN20+$R$14)</f>
        <v>14.000526315789473</v>
      </c>
      <c r="CP20" s="461"/>
      <c r="CQ20" s="477"/>
      <c r="CR20" s="462"/>
      <c r="CS20" s="819"/>
      <c r="CT20" s="820"/>
      <c r="CU20" s="820"/>
      <c r="CV20" s="820"/>
      <c r="CW20" s="821"/>
      <c r="CX20" s="397" t="str">
        <f>C20&amp;"  "&amp;D20</f>
        <v xml:space="preserve">  A2</v>
      </c>
      <c r="CY20" s="398" t="str">
        <f>E20</f>
        <v>Manufacturing / Fabrication / Production Schedule</v>
      </c>
    </row>
    <row r="21" spans="1:103" s="379" customFormat="1" ht="32.1" customHeight="1">
      <c r="A21" s="632"/>
      <c r="B21" s="467"/>
      <c r="C21" s="467"/>
      <c r="D21" s="467" t="s">
        <v>8</v>
      </c>
      <c r="E21" s="468" t="s">
        <v>110</v>
      </c>
      <c r="F21" s="496" t="str">
        <f t="shared" si="20"/>
        <v>A3-Monthly Progress / Status Reports</v>
      </c>
      <c r="G21" s="624"/>
      <c r="H21" s="625"/>
      <c r="I21" s="623"/>
      <c r="J21" s="478" t="str">
        <f t="shared" si="21"/>
        <v/>
      </c>
      <c r="K21" s="396" t="str">
        <f>IF(J21=V$9,W$9,IF(J21=V$8,W$8,IF(J21=V$7,W$7,IF(J21=V$6,W$6,IF(J21=V$5,W$5,IF(J21=V$4,W$4,IF(J21=V$3,W$3,IF(J21=V$2,W$2,'DOC SUBMITTAL STATUS TRACKER'!$F$17))))))))</f>
        <v>Never Been Submitted</v>
      </c>
      <c r="L21" s="556" t="str">
        <f t="shared" si="22"/>
        <v>Rev 0</v>
      </c>
      <c r="M21" s="557">
        <f t="shared" si="23"/>
        <v>0</v>
      </c>
      <c r="N21" s="558">
        <f t="shared" si="24"/>
        <v>0</v>
      </c>
      <c r="O21" s="579" t="str">
        <f t="shared" si="25"/>
        <v/>
      </c>
      <c r="P21" s="559">
        <f t="shared" si="26"/>
        <v>14.000526315789473</v>
      </c>
      <c r="Q21" s="560">
        <f t="shared" si="27"/>
        <v>0</v>
      </c>
      <c r="R21" s="559" t="str">
        <f>IF(K21='DOC SUBMITTAL STATUS TRACKER'!$F$17,'DOC SUBMITTAL STATUS TRACKER'!$F$17,IF(K21=$W$8,'DOC SUBMITTAL STATUS TRACKER'!$F$17,IF(K21=$W$6,$R$15,IF(K21=$W$7,R$16,IF(K21=$W$9,$W$9,$R$15)))))</f>
        <v>Never Been Submitted</v>
      </c>
      <c r="S21" s="579" t="str">
        <f t="shared" si="28"/>
        <v/>
      </c>
      <c r="T21" s="477"/>
      <c r="U21" s="377"/>
      <c r="V21" s="378"/>
      <c r="W21" s="424">
        <f t="shared" si="29"/>
        <v>14.000526315789473</v>
      </c>
      <c r="X21" s="461"/>
      <c r="Y21" s="477"/>
      <c r="Z21" s="462"/>
      <c r="AA21" s="460"/>
      <c r="AB21" s="377">
        <f>IF(X21&lt;1,0,X21+$O$11)</f>
        <v>0</v>
      </c>
      <c r="AC21" s="378"/>
      <c r="AD21" s="424">
        <f t="shared" si="30"/>
        <v>14.000526315789473</v>
      </c>
      <c r="AE21" s="461"/>
      <c r="AF21" s="477"/>
      <c r="AG21" s="462"/>
      <c r="AH21" s="463"/>
      <c r="AI21" s="377">
        <f>IF(AE21&lt;1,0,AE21+$O$11)</f>
        <v>0</v>
      </c>
      <c r="AJ21" s="378"/>
      <c r="AK21" s="424">
        <f t="shared" si="31"/>
        <v>14.000526315789473</v>
      </c>
      <c r="AL21" s="461"/>
      <c r="AM21" s="477"/>
      <c r="AN21" s="462"/>
      <c r="AO21" s="463"/>
      <c r="AP21" s="377">
        <f>IF(AL21&lt;1,0,AL21+$O$11)</f>
        <v>0</v>
      </c>
      <c r="AQ21" s="378"/>
      <c r="AR21" s="424">
        <f t="shared" si="32"/>
        <v>14.000526315789473</v>
      </c>
      <c r="AS21" s="461"/>
      <c r="AT21" s="477"/>
      <c r="AU21" s="462"/>
      <c r="AV21" s="463"/>
      <c r="AW21" s="377">
        <f>IF(AS21&lt;1,0,AS21+$O$11)</f>
        <v>0</v>
      </c>
      <c r="AX21" s="378"/>
      <c r="AY21" s="424">
        <f t="shared" si="33"/>
        <v>14.000526315789473</v>
      </c>
      <c r="AZ21" s="461"/>
      <c r="BA21" s="477"/>
      <c r="BB21" s="462"/>
      <c r="BC21" s="463"/>
      <c r="BD21" s="377">
        <f>IF(AZ21&lt;1,0,AZ21+$O$11)</f>
        <v>0</v>
      </c>
      <c r="BE21" s="378"/>
      <c r="BF21" s="424">
        <f t="shared" si="34"/>
        <v>14.000526315789473</v>
      </c>
      <c r="BG21" s="461"/>
      <c r="BH21" s="477"/>
      <c r="BI21" s="462"/>
      <c r="BJ21" s="463"/>
      <c r="BK21" s="377">
        <f>IF(BG21&lt;1,0,BG21+$O$11)</f>
        <v>0</v>
      </c>
      <c r="BL21" s="378"/>
      <c r="BM21" s="424">
        <f t="shared" si="35"/>
        <v>14.000526315789473</v>
      </c>
      <c r="BN21" s="461"/>
      <c r="BO21" s="477"/>
      <c r="BP21" s="462"/>
      <c r="BQ21" s="463"/>
      <c r="BR21" s="377">
        <f>IF(BN21&lt;1,0,BN21+$O$11)</f>
        <v>0</v>
      </c>
      <c r="BS21" s="378"/>
      <c r="BT21" s="424">
        <f t="shared" si="36"/>
        <v>14.000526315789473</v>
      </c>
      <c r="BU21" s="461"/>
      <c r="BV21" s="477"/>
      <c r="BW21" s="462"/>
      <c r="BX21" s="463"/>
      <c r="BY21" s="377">
        <f>IF(BU21&lt;1,0,BU21+$O$11)</f>
        <v>0</v>
      </c>
      <c r="BZ21" s="378"/>
      <c r="CA21" s="424">
        <f t="shared" si="37"/>
        <v>14.000526315789473</v>
      </c>
      <c r="CB21" s="461"/>
      <c r="CC21" s="477"/>
      <c r="CD21" s="462"/>
      <c r="CE21" s="463"/>
      <c r="CF21" s="377">
        <f>IF(CB21&lt;1,0,CB21+$O$11)</f>
        <v>0</v>
      </c>
      <c r="CG21" s="378"/>
      <c r="CH21" s="424">
        <f t="shared" si="38"/>
        <v>14.000526315789473</v>
      </c>
      <c r="CI21" s="461"/>
      <c r="CJ21" s="477"/>
      <c r="CK21" s="462"/>
      <c r="CL21" s="463"/>
      <c r="CM21" s="377">
        <f>IF(CI21&lt;1,0,CI21+$O$11)</f>
        <v>0</v>
      </c>
      <c r="CN21" s="378"/>
      <c r="CO21" s="424">
        <f t="shared" si="39"/>
        <v>14.000526315789473</v>
      </c>
      <c r="CP21" s="461"/>
      <c r="CQ21" s="477"/>
      <c r="CR21" s="462"/>
      <c r="CS21" s="819"/>
      <c r="CT21" s="820"/>
      <c r="CU21" s="820"/>
      <c r="CV21" s="820"/>
      <c r="CW21" s="821"/>
      <c r="CX21" s="397" t="str">
        <f>C21&amp;"  "&amp;D21</f>
        <v xml:space="preserve">  A3</v>
      </c>
      <c r="CY21" s="398" t="str">
        <f>E21</f>
        <v>Monthly Progress / Status Reports</v>
      </c>
    </row>
    <row r="22" spans="1:103" s="379" customFormat="1" ht="32.1" customHeight="1">
      <c r="A22" s="632"/>
      <c r="B22" s="467"/>
      <c r="C22" s="467"/>
      <c r="D22" s="467" t="s">
        <v>9</v>
      </c>
      <c r="E22" s="468" t="s">
        <v>111</v>
      </c>
      <c r="F22" s="496" t="str">
        <f t="shared" si="20"/>
        <v>A4-Project Schedule</v>
      </c>
      <c r="G22" s="624"/>
      <c r="H22" s="625"/>
      <c r="I22" s="623"/>
      <c r="J22" s="478" t="str">
        <f t="shared" si="21"/>
        <v/>
      </c>
      <c r="K22" s="396" t="str">
        <f>IF(J22=V$9,W$9,IF(J22=V$8,W$8,IF(J22=V$7,W$7,IF(J22=V$6,W$6,IF(J22=V$5,W$5,IF(J22=V$4,W$4,IF(J22=V$3,W$3,IF(J22=V$2,W$2,'DOC SUBMITTAL STATUS TRACKER'!$F$17))))))))</f>
        <v>Never Been Submitted</v>
      </c>
      <c r="L22" s="556" t="str">
        <f t="shared" si="22"/>
        <v>Rev 0</v>
      </c>
      <c r="M22" s="557">
        <f t="shared" si="23"/>
        <v>0</v>
      </c>
      <c r="N22" s="558">
        <f t="shared" si="24"/>
        <v>0</v>
      </c>
      <c r="O22" s="579" t="str">
        <f t="shared" si="25"/>
        <v/>
      </c>
      <c r="P22" s="559">
        <f t="shared" si="26"/>
        <v>14.000526315789473</v>
      </c>
      <c r="Q22" s="560">
        <f t="shared" si="27"/>
        <v>0</v>
      </c>
      <c r="R22" s="559" t="str">
        <f>IF(K22='DOC SUBMITTAL STATUS TRACKER'!$F$17,'DOC SUBMITTAL STATUS TRACKER'!$F$17,IF(K22=$W$8,'DOC SUBMITTAL STATUS TRACKER'!$F$17,IF(K22=$W$6,$R$15,IF(K22=$W$7,R$16,IF(K22=$W$9,$W$9,$R$15)))))</f>
        <v>Never Been Submitted</v>
      </c>
      <c r="S22" s="579" t="str">
        <f t="shared" si="28"/>
        <v/>
      </c>
      <c r="T22" s="477"/>
      <c r="U22" s="377"/>
      <c r="V22" s="378"/>
      <c r="W22" s="424">
        <f t="shared" si="29"/>
        <v>14.000526315789473</v>
      </c>
      <c r="X22" s="461"/>
      <c r="Y22" s="477"/>
      <c r="Z22" s="462"/>
      <c r="AA22" s="460"/>
      <c r="AB22" s="377">
        <f>IF(X22&lt;1,0,X22+$O$11)</f>
        <v>0</v>
      </c>
      <c r="AC22" s="378"/>
      <c r="AD22" s="424">
        <f t="shared" si="30"/>
        <v>14.000526315789473</v>
      </c>
      <c r="AE22" s="461"/>
      <c r="AF22" s="477"/>
      <c r="AG22" s="462"/>
      <c r="AH22" s="463"/>
      <c r="AI22" s="377">
        <f>IF(AE22&lt;1,0,AE22+$O$11)</f>
        <v>0</v>
      </c>
      <c r="AJ22" s="378"/>
      <c r="AK22" s="424">
        <f t="shared" si="31"/>
        <v>14.000526315789473</v>
      </c>
      <c r="AL22" s="461"/>
      <c r="AM22" s="477"/>
      <c r="AN22" s="462"/>
      <c r="AO22" s="463"/>
      <c r="AP22" s="377">
        <f>IF(AL22&lt;1,0,AL22+$O$11)</f>
        <v>0</v>
      </c>
      <c r="AQ22" s="378"/>
      <c r="AR22" s="424">
        <f t="shared" si="32"/>
        <v>14.000526315789473</v>
      </c>
      <c r="AS22" s="461"/>
      <c r="AT22" s="477"/>
      <c r="AU22" s="462"/>
      <c r="AV22" s="463"/>
      <c r="AW22" s="377">
        <f>IF(AS22&lt;1,0,AS22+$O$11)</f>
        <v>0</v>
      </c>
      <c r="AX22" s="378"/>
      <c r="AY22" s="424">
        <f t="shared" si="33"/>
        <v>14.000526315789473</v>
      </c>
      <c r="AZ22" s="461"/>
      <c r="BA22" s="477"/>
      <c r="BB22" s="462"/>
      <c r="BC22" s="463"/>
      <c r="BD22" s="377">
        <f>IF(AZ22&lt;1,0,AZ22+$O$11)</f>
        <v>0</v>
      </c>
      <c r="BE22" s="378"/>
      <c r="BF22" s="424">
        <f t="shared" si="34"/>
        <v>14.000526315789473</v>
      </c>
      <c r="BG22" s="461"/>
      <c r="BH22" s="477"/>
      <c r="BI22" s="462"/>
      <c r="BJ22" s="463"/>
      <c r="BK22" s="377">
        <f>IF(BG22&lt;1,0,BG22+$O$11)</f>
        <v>0</v>
      </c>
      <c r="BL22" s="378"/>
      <c r="BM22" s="424">
        <f t="shared" si="35"/>
        <v>14.000526315789473</v>
      </c>
      <c r="BN22" s="461"/>
      <c r="BO22" s="477"/>
      <c r="BP22" s="462"/>
      <c r="BQ22" s="463"/>
      <c r="BR22" s="377">
        <f>IF(BN22&lt;1,0,BN22+$O$11)</f>
        <v>0</v>
      </c>
      <c r="BS22" s="378"/>
      <c r="BT22" s="424">
        <f t="shared" si="36"/>
        <v>14.000526315789473</v>
      </c>
      <c r="BU22" s="461"/>
      <c r="BV22" s="477"/>
      <c r="BW22" s="462"/>
      <c r="BX22" s="463"/>
      <c r="BY22" s="377">
        <f>IF(BU22&lt;1,0,BU22+$O$11)</f>
        <v>0</v>
      </c>
      <c r="BZ22" s="378"/>
      <c r="CA22" s="424">
        <f t="shared" si="37"/>
        <v>14.000526315789473</v>
      </c>
      <c r="CB22" s="461"/>
      <c r="CC22" s="477"/>
      <c r="CD22" s="462"/>
      <c r="CE22" s="463"/>
      <c r="CF22" s="377">
        <f>IF(CB22&lt;1,0,CB22+$O$11)</f>
        <v>0</v>
      </c>
      <c r="CG22" s="378"/>
      <c r="CH22" s="424">
        <f t="shared" si="38"/>
        <v>14.000526315789473</v>
      </c>
      <c r="CI22" s="461"/>
      <c r="CJ22" s="477"/>
      <c r="CK22" s="462"/>
      <c r="CL22" s="463"/>
      <c r="CM22" s="377">
        <f>IF(CI22&lt;1,0,CI22+$O$11)</f>
        <v>0</v>
      </c>
      <c r="CN22" s="378"/>
      <c r="CO22" s="424">
        <f t="shared" si="39"/>
        <v>14.000526315789473</v>
      </c>
      <c r="CP22" s="461"/>
      <c r="CQ22" s="477"/>
      <c r="CR22" s="462"/>
      <c r="CS22" s="819"/>
      <c r="CT22" s="820"/>
      <c r="CU22" s="820"/>
      <c r="CV22" s="820"/>
      <c r="CW22" s="821"/>
      <c r="CX22" s="397" t="str">
        <f>C22&amp;"  "&amp;D22</f>
        <v xml:space="preserve">  A4</v>
      </c>
      <c r="CY22" s="398" t="str">
        <f>E22</f>
        <v>Project Schedule</v>
      </c>
    </row>
    <row r="23" spans="1:103" s="379" customFormat="1" ht="32.1" customHeight="1">
      <c r="A23" s="632"/>
      <c r="B23" s="467"/>
      <c r="C23" s="467"/>
      <c r="D23" s="467" t="s">
        <v>10</v>
      </c>
      <c r="E23" s="468" t="s">
        <v>112</v>
      </c>
      <c r="F23" s="496" t="str">
        <f t="shared" si="20"/>
        <v>A5-Quality Control Plan (ITP-Inspection and Test Plan)</v>
      </c>
      <c r="G23" s="624"/>
      <c r="H23" s="625"/>
      <c r="I23" s="623"/>
      <c r="J23" s="478" t="str">
        <f t="shared" si="21"/>
        <v/>
      </c>
      <c r="K23" s="396" t="str">
        <f>IF(J23=V$9,W$9,IF(J23=V$8,W$8,IF(J23=V$7,W$7,IF(J23=V$6,W$6,IF(J23=V$5,W$5,IF(J23=V$4,W$4,IF(J23=V$3,W$3,IF(J23=V$2,W$2,'DOC SUBMITTAL STATUS TRACKER'!$F$17))))))))</f>
        <v>Never Been Submitted</v>
      </c>
      <c r="L23" s="556" t="str">
        <f t="shared" si="22"/>
        <v>Rev 0</v>
      </c>
      <c r="M23" s="557">
        <f t="shared" si="23"/>
        <v>0</v>
      </c>
      <c r="N23" s="558">
        <f t="shared" si="24"/>
        <v>0</v>
      </c>
      <c r="O23" s="579" t="str">
        <f t="shared" si="25"/>
        <v/>
      </c>
      <c r="P23" s="559">
        <f t="shared" si="26"/>
        <v>14.000526315789473</v>
      </c>
      <c r="Q23" s="560">
        <f t="shared" si="27"/>
        <v>0</v>
      </c>
      <c r="R23" s="559" t="str">
        <f>IF(K23='DOC SUBMITTAL STATUS TRACKER'!$F$17,'DOC SUBMITTAL STATUS TRACKER'!$F$17,IF(K23=$W$8,'DOC SUBMITTAL STATUS TRACKER'!$F$17,IF(K23=$W$6,$R$15,IF(K23=$W$7,R$16,IF(K23=$W$9,$W$9,$R$15)))))</f>
        <v>Never Been Submitted</v>
      </c>
      <c r="S23" s="579" t="str">
        <f t="shared" si="28"/>
        <v/>
      </c>
      <c r="T23" s="477"/>
      <c r="U23" s="377"/>
      <c r="V23" s="378"/>
      <c r="W23" s="424">
        <f t="shared" si="29"/>
        <v>14.000526315789473</v>
      </c>
      <c r="X23" s="461"/>
      <c r="Y23" s="477"/>
      <c r="Z23" s="462"/>
      <c r="AA23" s="460"/>
      <c r="AB23" s="377">
        <f>IF(X23&lt;1,0,X23+$O$11)</f>
        <v>0</v>
      </c>
      <c r="AC23" s="378"/>
      <c r="AD23" s="424">
        <f t="shared" si="30"/>
        <v>14.000526315789473</v>
      </c>
      <c r="AE23" s="461"/>
      <c r="AF23" s="477"/>
      <c r="AG23" s="462"/>
      <c r="AH23" s="463"/>
      <c r="AI23" s="377">
        <f>IF(AE23&lt;1,0,AE23+$O$11)</f>
        <v>0</v>
      </c>
      <c r="AJ23" s="378"/>
      <c r="AK23" s="424">
        <f t="shared" si="31"/>
        <v>14.000526315789473</v>
      </c>
      <c r="AL23" s="461"/>
      <c r="AM23" s="477"/>
      <c r="AN23" s="462"/>
      <c r="AO23" s="463"/>
      <c r="AP23" s="377">
        <f>IF(AL23&lt;1,0,AL23+$O$11)</f>
        <v>0</v>
      </c>
      <c r="AQ23" s="378"/>
      <c r="AR23" s="424">
        <f t="shared" si="32"/>
        <v>14.000526315789473</v>
      </c>
      <c r="AS23" s="461"/>
      <c r="AT23" s="477"/>
      <c r="AU23" s="462"/>
      <c r="AV23" s="463"/>
      <c r="AW23" s="377">
        <f>IF(AS23&lt;1,0,AS23+$O$11)</f>
        <v>0</v>
      </c>
      <c r="AX23" s="378"/>
      <c r="AY23" s="424">
        <f t="shared" si="33"/>
        <v>14.000526315789473</v>
      </c>
      <c r="AZ23" s="461"/>
      <c r="BA23" s="477"/>
      <c r="BB23" s="462"/>
      <c r="BC23" s="463"/>
      <c r="BD23" s="377">
        <f>IF(AZ23&lt;1,0,AZ23+$O$11)</f>
        <v>0</v>
      </c>
      <c r="BE23" s="378"/>
      <c r="BF23" s="424">
        <f t="shared" si="34"/>
        <v>14.000526315789473</v>
      </c>
      <c r="BG23" s="461"/>
      <c r="BH23" s="477"/>
      <c r="BI23" s="462"/>
      <c r="BJ23" s="463"/>
      <c r="BK23" s="377">
        <f>IF(BG23&lt;1,0,BG23+$O$11)</f>
        <v>0</v>
      </c>
      <c r="BL23" s="378"/>
      <c r="BM23" s="424">
        <f t="shared" si="35"/>
        <v>14.000526315789473</v>
      </c>
      <c r="BN23" s="461"/>
      <c r="BO23" s="477"/>
      <c r="BP23" s="462"/>
      <c r="BQ23" s="463"/>
      <c r="BR23" s="377">
        <f>IF(BN23&lt;1,0,BN23+$O$11)</f>
        <v>0</v>
      </c>
      <c r="BS23" s="378"/>
      <c r="BT23" s="424">
        <f t="shared" si="36"/>
        <v>14.000526315789473</v>
      </c>
      <c r="BU23" s="461"/>
      <c r="BV23" s="477"/>
      <c r="BW23" s="462"/>
      <c r="BX23" s="463"/>
      <c r="BY23" s="377">
        <f>IF(BU23&lt;1,0,BU23+$O$11)</f>
        <v>0</v>
      </c>
      <c r="BZ23" s="378"/>
      <c r="CA23" s="424">
        <f t="shared" si="37"/>
        <v>14.000526315789473</v>
      </c>
      <c r="CB23" s="461"/>
      <c r="CC23" s="477"/>
      <c r="CD23" s="462"/>
      <c r="CE23" s="463"/>
      <c r="CF23" s="377">
        <f>IF(CB23&lt;1,0,CB23+$O$11)</f>
        <v>0</v>
      </c>
      <c r="CG23" s="378"/>
      <c r="CH23" s="424">
        <f t="shared" si="38"/>
        <v>14.000526315789473</v>
      </c>
      <c r="CI23" s="461"/>
      <c r="CJ23" s="477"/>
      <c r="CK23" s="462"/>
      <c r="CL23" s="463"/>
      <c r="CM23" s="377">
        <f>IF(CI23&lt;1,0,CI23+$O$11)</f>
        <v>0</v>
      </c>
      <c r="CN23" s="378"/>
      <c r="CO23" s="424">
        <f t="shared" si="39"/>
        <v>14.000526315789473</v>
      </c>
      <c r="CP23" s="461"/>
      <c r="CQ23" s="477"/>
      <c r="CR23" s="462"/>
      <c r="CS23" s="819"/>
      <c r="CT23" s="820"/>
      <c r="CU23" s="820"/>
      <c r="CV23" s="820"/>
      <c r="CW23" s="821"/>
      <c r="CX23" s="397" t="str">
        <f>C23&amp;"  "&amp;D23</f>
        <v xml:space="preserve">  A5</v>
      </c>
      <c r="CY23" s="398" t="str">
        <f>E23</f>
        <v>Quality Control Plan (ITP-Inspection and Test Plan)</v>
      </c>
    </row>
    <row r="24" spans="1:103" s="122" customFormat="1" ht="15" customHeight="1">
      <c r="A24" s="421"/>
      <c r="B24" s="381"/>
      <c r="C24" s="230" t="s">
        <v>621</v>
      </c>
      <c r="D24" s="382"/>
      <c r="E24" s="230"/>
      <c r="F24" s="412"/>
      <c r="G24" s="413"/>
      <c r="H24" s="413"/>
      <c r="I24" s="413"/>
      <c r="J24" s="414"/>
      <c r="K24" s="415"/>
      <c r="L24" s="561"/>
      <c r="M24" s="562"/>
      <c r="N24" s="562"/>
      <c r="O24" s="580"/>
      <c r="P24" s="562"/>
      <c r="Q24" s="562"/>
      <c r="R24" s="562"/>
      <c r="S24" s="580"/>
      <c r="T24" s="416"/>
      <c r="U24" s="417"/>
      <c r="V24" s="417"/>
      <c r="W24" s="417"/>
      <c r="X24" s="417"/>
      <c r="Y24" s="416"/>
      <c r="Z24" s="418"/>
      <c r="AA24" s="416"/>
      <c r="AB24" s="417"/>
      <c r="AC24" s="417"/>
      <c r="AD24" s="417"/>
      <c r="AE24" s="417"/>
      <c r="AF24" s="416"/>
      <c r="AG24" s="418"/>
      <c r="AH24" s="419"/>
      <c r="AI24" s="417"/>
      <c r="AJ24" s="417"/>
      <c r="AK24" s="417"/>
      <c r="AL24" s="417"/>
      <c r="AM24" s="416"/>
      <c r="AN24" s="418"/>
      <c r="AO24" s="419"/>
      <c r="AP24" s="417"/>
      <c r="AQ24" s="417"/>
      <c r="AR24" s="417"/>
      <c r="AS24" s="417"/>
      <c r="AT24" s="416"/>
      <c r="AU24" s="418"/>
      <c r="AV24" s="419"/>
      <c r="AW24" s="417"/>
      <c r="AX24" s="417"/>
      <c r="AY24" s="417"/>
      <c r="AZ24" s="417"/>
      <c r="BA24" s="416"/>
      <c r="BB24" s="418"/>
      <c r="BC24" s="419"/>
      <c r="BD24" s="417"/>
      <c r="BE24" s="417"/>
      <c r="BF24" s="417"/>
      <c r="BG24" s="417"/>
      <c r="BH24" s="416"/>
      <c r="BI24" s="418"/>
      <c r="BJ24" s="419"/>
      <c r="BK24" s="417"/>
      <c r="BL24" s="417"/>
      <c r="BM24" s="417"/>
      <c r="BN24" s="417"/>
      <c r="BO24" s="416"/>
      <c r="BP24" s="418"/>
      <c r="BQ24" s="419"/>
      <c r="BR24" s="417"/>
      <c r="BS24" s="417"/>
      <c r="BT24" s="417"/>
      <c r="BU24" s="417"/>
      <c r="BV24" s="416"/>
      <c r="BW24" s="418"/>
      <c r="BX24" s="419"/>
      <c r="BY24" s="417"/>
      <c r="BZ24" s="417"/>
      <c r="CA24" s="417"/>
      <c r="CB24" s="417"/>
      <c r="CC24" s="416"/>
      <c r="CD24" s="418"/>
      <c r="CE24" s="419"/>
      <c r="CF24" s="417"/>
      <c r="CG24" s="417"/>
      <c r="CH24" s="417"/>
      <c r="CI24" s="417"/>
      <c r="CJ24" s="416"/>
      <c r="CK24" s="418"/>
      <c r="CL24" s="419"/>
      <c r="CM24" s="417"/>
      <c r="CN24" s="417"/>
      <c r="CO24" s="417"/>
      <c r="CP24" s="417"/>
      <c r="CQ24" s="416"/>
      <c r="CR24" s="418"/>
      <c r="CS24" s="420"/>
      <c r="CT24" s="420"/>
      <c r="CU24" s="420"/>
      <c r="CV24" s="420"/>
      <c r="CW24" s="420"/>
      <c r="CX24" s="262"/>
      <c r="CY24" s="464" t="str">
        <f>C24</f>
        <v>B - General Arrangement  Drawings  ~  Note: The following items may be combined on the drawings</v>
      </c>
    </row>
    <row r="25" spans="1:103" s="383" customFormat="1" ht="32.1" customHeight="1">
      <c r="A25" s="633"/>
      <c r="B25" s="393"/>
      <c r="C25" s="393"/>
      <c r="D25" s="393" t="s">
        <v>11</v>
      </c>
      <c r="E25" s="469" t="s">
        <v>200</v>
      </c>
      <c r="F25" s="496" t="str">
        <f>D25&amp;"-"&amp;E25</f>
        <v>B1-General Arrangement / Kit Drawing</v>
      </c>
      <c r="G25" s="624"/>
      <c r="H25" s="624"/>
      <c r="I25" s="623"/>
      <c r="J25" s="478" t="str">
        <f t="shared" si="21"/>
        <v/>
      </c>
      <c r="K25" s="396" t="str">
        <f>IF(J25=V$9,W$9,IF(J25=V$8,W$8,IF(J25=V$7,W$7,IF(J25=V$6,W$6,IF(J25=V$5,W$5,IF(J25=V$4,W$4,IF(J25=V$3,W$3,IF(J25=V$2,W$2,'DOC SUBMITTAL STATUS TRACKER'!$F$17))))))))</f>
        <v>Never Been Submitted</v>
      </c>
      <c r="L25" s="556" t="str">
        <f t="shared" ref="L25:L34" si="40">"Rev "&amp;IF(CN25&gt;0,$CP$14,(IF(CG25&gt;0,$CI$14,(IF(BZ25&gt;0,$CB$14,(IF(BS25&gt;0,BU$14,(IF(BL25&gt;0,BN$14,(IF(BE25&gt;0,BG$14,(IF(AX25&gt;0,AZ$14,(IF(AQ25&gt;0,AS$14,(IF(AJ25&gt;0,AL$14,(IF(AC25&gt;0,AE$14,Z$14)))))))))))))))))))</f>
        <v>Rev 0</v>
      </c>
      <c r="M25" s="557">
        <f t="shared" ref="M25:M34" si="41">IF($CM25&gt;0,$CM25,(IF($CF25&gt;0,$CF25,(IF($BY25&gt;0,$BY25,(IF($BR25&gt;0,$BR25,(IF($BK25&gt;0,$BK25,(IF($BD25&gt;0,$BD25,(IF($AW25&gt;0,$AW25,(IF($AP25&gt;0,$AP25,(IF($AI25&gt;0,$AI25,(IF($AB25&gt;0,$AB25,U25)))))))))))))))))))</f>
        <v>0</v>
      </c>
      <c r="N25" s="558">
        <f t="shared" ref="N25:N34" si="42">IF(CN25&gt;0,CN25,(IF(CG25&gt;0,CG25,(IF(BZ25&gt;0,BZ25,(IF(BS25&gt;0,BS25,(IF(BL25&gt;0,BL25,(IF(BE25&gt;0,BE25,(IF(AX25&gt;0,AX25,(IF(AQ25&gt;0,AQ25,(IF(AJ25&gt;0,AJ25,(IF(AC25&gt;0,AC25,V25)))))))))))))))))))</f>
        <v>0</v>
      </c>
      <c r="O25" s="579" t="str">
        <f t="shared" ref="O25:O34" si="43">IF(CL25&gt;0,CL25,IF(CE25&gt;0,CE25,IF(BX25&gt;0,BX25,IF(BQ25&gt;0,BQ25,IF(BJ25&gt;0,BJ25,IF(BC25&gt;0,BC25,IF(AV25&gt;0,AV25,IF(AO25&gt;0,AO25,IF(AH25&gt;0,AH25,IF(AA25&gt;0,AA25,IF(T25&gt;0,T25,"")))))))))))</f>
        <v/>
      </c>
      <c r="P25" s="559">
        <f t="shared" ref="P25:P34" si="44">IF($CO25&gt;$R$14,$CO25,(IF($CH25&gt;$R$14,$CH25,(IF($CA25&gt;$R$14,$CA25,(IF($BT25&gt;$R$14,$BT25,(IF($BM25&gt;$R$14,$BM25,(IF($BF25&gt;$R$14,$BF25,(IF($AY25&gt;$R$14,$AY25,(IF($AR25&gt;$R$14,$AR25,(IF($AK25&gt;$R$14,$AK25,(IF($AD25&gt;$R$14,$AD25,$W25)))))))))))))))))))</f>
        <v>14.000526315789473</v>
      </c>
      <c r="Q25" s="560">
        <f t="shared" ref="Q25:Q34" si="45">IF(CP25&gt;$R$14,CP25,(IF(CI25&gt;$R$14,CI25,(IF(CB25&gt;$R$14,CB25,(IF(BU25&gt;$R$14,BU25,(IF(BN25&gt;$R$14,BN25,(IF(BG25&gt;$R$14,BG25,(IF(AZ25&gt;$R$14,AZ25,(IF(AS25&gt;$R$14,AS25,(IF(AL25&gt;$R$14,AL25,(IF(AE25&gt;$R$14,AE25,X25)))))))))))))))))))</f>
        <v>0</v>
      </c>
      <c r="R25" s="559" t="str">
        <f>IF(K25='DOC SUBMITTAL STATUS TRACKER'!$F$17,'DOC SUBMITTAL STATUS TRACKER'!$F$17,IF(K25=$W$8,'DOC SUBMITTAL STATUS TRACKER'!$F$17,IF(K25=$W$6,$R$15,IF(K25=$W$7,R$16,IF(K25=$W$9,$W$9,$R$15)))))</f>
        <v>Never Been Submitted</v>
      </c>
      <c r="S25" s="579" t="str">
        <f t="shared" ref="S25:S34" si="46">IF(CQ25&gt;0,CQ25,IF(CJ25&gt;0,CJ25,IF(CC25&gt;0,CC25,IF(BV25&gt;0,BV25,IF(BO25&gt;0,BO25,IF(BH25&gt;0,BH25,IF(BA25&gt;0,BA25,IF(BC25&gt;0,AT25,IF(AM25&gt;0,AM25,IF(AF25&gt;0,AF25,IF(Y25&gt;0,Y25,"")))))))))))</f>
        <v/>
      </c>
      <c r="T25" s="477"/>
      <c r="U25" s="377"/>
      <c r="V25" s="378"/>
      <c r="W25" s="424">
        <f t="shared" si="29"/>
        <v>14.000526315789473</v>
      </c>
      <c r="X25" s="461"/>
      <c r="Y25" s="477"/>
      <c r="Z25" s="462"/>
      <c r="AA25" s="460"/>
      <c r="AB25" s="377">
        <f t="shared" ref="AB25:AB34" si="47">IF(X25&lt;1,0,X25+$O$11)</f>
        <v>0</v>
      </c>
      <c r="AC25" s="378"/>
      <c r="AD25" s="424">
        <f t="shared" si="30"/>
        <v>14.000526315789473</v>
      </c>
      <c r="AE25" s="461"/>
      <c r="AF25" s="477"/>
      <c r="AG25" s="462"/>
      <c r="AH25" s="463"/>
      <c r="AI25" s="377">
        <f t="shared" ref="AI25:AI34" si="48">IF(AE25&lt;1,0,AE25+$O$11)</f>
        <v>0</v>
      </c>
      <c r="AJ25" s="378"/>
      <c r="AK25" s="424">
        <f t="shared" si="31"/>
        <v>14.000526315789473</v>
      </c>
      <c r="AL25" s="461"/>
      <c r="AM25" s="477"/>
      <c r="AN25" s="462"/>
      <c r="AO25" s="463"/>
      <c r="AP25" s="377">
        <f t="shared" ref="AP25:AP34" si="49">IF(AL25&lt;1,0,AL25+$O$11)</f>
        <v>0</v>
      </c>
      <c r="AQ25" s="378"/>
      <c r="AR25" s="424">
        <f t="shared" si="32"/>
        <v>14.000526315789473</v>
      </c>
      <c r="AS25" s="461"/>
      <c r="AT25" s="477"/>
      <c r="AU25" s="462"/>
      <c r="AV25" s="463"/>
      <c r="AW25" s="377">
        <f t="shared" ref="AW25:AW34" si="50">IF(AS25&lt;1,0,AS25+$O$11)</f>
        <v>0</v>
      </c>
      <c r="AX25" s="378"/>
      <c r="AY25" s="424">
        <f t="shared" si="33"/>
        <v>14.000526315789473</v>
      </c>
      <c r="AZ25" s="461"/>
      <c r="BA25" s="477"/>
      <c r="BB25" s="462"/>
      <c r="BC25" s="463"/>
      <c r="BD25" s="377">
        <f t="shared" ref="BD25:BD34" si="51">IF(AZ25&lt;1,0,AZ25+$O$11)</f>
        <v>0</v>
      </c>
      <c r="BE25" s="378"/>
      <c r="BF25" s="424">
        <f t="shared" si="34"/>
        <v>14.000526315789473</v>
      </c>
      <c r="BG25" s="461"/>
      <c r="BH25" s="477"/>
      <c r="BI25" s="462"/>
      <c r="BJ25" s="463"/>
      <c r="BK25" s="377">
        <f t="shared" ref="BK25:BK34" si="52">IF(BG25&lt;1,0,BG25+$O$11)</f>
        <v>0</v>
      </c>
      <c r="BL25" s="378"/>
      <c r="BM25" s="424">
        <f t="shared" si="35"/>
        <v>14.000526315789473</v>
      </c>
      <c r="BN25" s="461"/>
      <c r="BO25" s="477"/>
      <c r="BP25" s="462"/>
      <c r="BQ25" s="463"/>
      <c r="BR25" s="377">
        <f t="shared" ref="BR25:BR34" si="53">IF(BN25&lt;1,0,BN25+$O$11)</f>
        <v>0</v>
      </c>
      <c r="BS25" s="378"/>
      <c r="BT25" s="424">
        <f t="shared" si="36"/>
        <v>14.000526315789473</v>
      </c>
      <c r="BU25" s="461"/>
      <c r="BV25" s="477"/>
      <c r="BW25" s="462"/>
      <c r="BX25" s="463"/>
      <c r="BY25" s="377">
        <f t="shared" ref="BY25:BY34" si="54">IF(BU25&lt;1,0,BU25+$O$11)</f>
        <v>0</v>
      </c>
      <c r="BZ25" s="378"/>
      <c r="CA25" s="424">
        <f t="shared" si="37"/>
        <v>14.000526315789473</v>
      </c>
      <c r="CB25" s="461"/>
      <c r="CC25" s="477"/>
      <c r="CD25" s="462"/>
      <c r="CE25" s="463"/>
      <c r="CF25" s="377">
        <f t="shared" ref="CF25:CF34" si="55">IF(CB25&lt;1,0,CB25+$O$11)</f>
        <v>0</v>
      </c>
      <c r="CG25" s="378"/>
      <c r="CH25" s="424">
        <f t="shared" si="38"/>
        <v>14.000526315789473</v>
      </c>
      <c r="CI25" s="461"/>
      <c r="CJ25" s="477"/>
      <c r="CK25" s="462"/>
      <c r="CL25" s="463"/>
      <c r="CM25" s="377">
        <f t="shared" ref="CM25:CM34" si="56">IF(CI25&lt;1,0,CI25+$O$11)</f>
        <v>0</v>
      </c>
      <c r="CN25" s="378"/>
      <c r="CO25" s="424">
        <f t="shared" si="39"/>
        <v>14.000526315789473</v>
      </c>
      <c r="CP25" s="461"/>
      <c r="CQ25" s="477"/>
      <c r="CR25" s="462"/>
      <c r="CS25" s="819"/>
      <c r="CT25" s="820"/>
      <c r="CU25" s="820"/>
      <c r="CV25" s="820"/>
      <c r="CW25" s="821"/>
      <c r="CX25" s="397" t="str">
        <f t="shared" ref="CX25:CX34" si="57">C25&amp;"  "&amp;D25</f>
        <v xml:space="preserve">  B1</v>
      </c>
      <c r="CY25" s="398" t="str">
        <f t="shared" ref="CY25:CY34" si="58">E25&amp;" - "&amp;F25</f>
        <v>General Arrangement / Kit Drawing - B1-General Arrangement / Kit Drawing</v>
      </c>
    </row>
    <row r="26" spans="1:103" s="383" customFormat="1" ht="32.1" customHeight="1">
      <c r="A26" s="633"/>
      <c r="B26" s="393"/>
      <c r="C26" s="393"/>
      <c r="D26" s="393" t="s">
        <v>12</v>
      </c>
      <c r="E26" s="469" t="s">
        <v>13</v>
      </c>
      <c r="F26" s="496" t="str">
        <f t="shared" ref="F26:F34" si="59">D26&amp;"-"&amp;E26</f>
        <v>B2-Lube Oil System Outline Drawing</v>
      </c>
      <c r="G26" s="624"/>
      <c r="H26" s="624"/>
      <c r="I26" s="623"/>
      <c r="J26" s="478" t="str">
        <f t="shared" si="21"/>
        <v/>
      </c>
      <c r="K26" s="396" t="str">
        <f>IF(J26=V$9,W$9,IF(J26=V$8,W$8,IF(J26=V$7,W$7,IF(J26=V$6,W$6,IF(J26=V$5,W$5,IF(J26=V$4,W$4,IF(J26=V$3,W$3,IF(J26=V$2,W$2,'DOC SUBMITTAL STATUS TRACKER'!$F$17))))))))</f>
        <v>Never Been Submitted</v>
      </c>
      <c r="L26" s="556" t="str">
        <f t="shared" si="40"/>
        <v>Rev 0</v>
      </c>
      <c r="M26" s="557">
        <f t="shared" si="41"/>
        <v>0</v>
      </c>
      <c r="N26" s="558">
        <f t="shared" si="42"/>
        <v>0</v>
      </c>
      <c r="O26" s="579" t="str">
        <f t="shared" si="43"/>
        <v/>
      </c>
      <c r="P26" s="559">
        <f t="shared" si="44"/>
        <v>14.000526315789473</v>
      </c>
      <c r="Q26" s="560">
        <f t="shared" si="45"/>
        <v>0</v>
      </c>
      <c r="R26" s="559" t="str">
        <f>IF(K26='DOC SUBMITTAL STATUS TRACKER'!$F$17,'DOC SUBMITTAL STATUS TRACKER'!$F$17,IF(K26=$W$8,'DOC SUBMITTAL STATUS TRACKER'!$F$17,IF(K26=$W$6,$R$15,IF(K26=$W$7,R$16,IF(K26=$W$9,$W$9,$R$15)))))</f>
        <v>Never Been Submitted</v>
      </c>
      <c r="S26" s="579" t="str">
        <f t="shared" si="46"/>
        <v/>
      </c>
      <c r="T26" s="477"/>
      <c r="U26" s="377"/>
      <c r="V26" s="378"/>
      <c r="W26" s="424">
        <f t="shared" si="29"/>
        <v>14.000526315789473</v>
      </c>
      <c r="X26" s="461"/>
      <c r="Y26" s="477"/>
      <c r="Z26" s="462"/>
      <c r="AA26" s="460"/>
      <c r="AB26" s="377">
        <f t="shared" si="47"/>
        <v>0</v>
      </c>
      <c r="AC26" s="378"/>
      <c r="AD26" s="424">
        <f t="shared" si="30"/>
        <v>14.000526315789473</v>
      </c>
      <c r="AE26" s="461"/>
      <c r="AF26" s="477"/>
      <c r="AG26" s="462"/>
      <c r="AH26" s="463"/>
      <c r="AI26" s="377">
        <f t="shared" si="48"/>
        <v>0</v>
      </c>
      <c r="AJ26" s="378"/>
      <c r="AK26" s="424">
        <f t="shared" si="31"/>
        <v>14.000526315789473</v>
      </c>
      <c r="AL26" s="461"/>
      <c r="AM26" s="477"/>
      <c r="AN26" s="462"/>
      <c r="AO26" s="463"/>
      <c r="AP26" s="377">
        <f t="shared" si="49"/>
        <v>0</v>
      </c>
      <c r="AQ26" s="378"/>
      <c r="AR26" s="424">
        <f t="shared" si="32"/>
        <v>14.000526315789473</v>
      </c>
      <c r="AS26" s="461"/>
      <c r="AT26" s="477"/>
      <c r="AU26" s="462"/>
      <c r="AV26" s="463"/>
      <c r="AW26" s="377">
        <f t="shared" si="50"/>
        <v>0</v>
      </c>
      <c r="AX26" s="378"/>
      <c r="AY26" s="424">
        <f t="shared" si="33"/>
        <v>14.000526315789473</v>
      </c>
      <c r="AZ26" s="461"/>
      <c r="BA26" s="477"/>
      <c r="BB26" s="462"/>
      <c r="BC26" s="463"/>
      <c r="BD26" s="377">
        <f t="shared" si="51"/>
        <v>0</v>
      </c>
      <c r="BE26" s="378"/>
      <c r="BF26" s="424">
        <f t="shared" si="34"/>
        <v>14.000526315789473</v>
      </c>
      <c r="BG26" s="461"/>
      <c r="BH26" s="477"/>
      <c r="BI26" s="462"/>
      <c r="BJ26" s="463"/>
      <c r="BK26" s="377">
        <f t="shared" si="52"/>
        <v>0</v>
      </c>
      <c r="BL26" s="378"/>
      <c r="BM26" s="424">
        <f t="shared" si="35"/>
        <v>14.000526315789473</v>
      </c>
      <c r="BN26" s="461"/>
      <c r="BO26" s="477"/>
      <c r="BP26" s="462"/>
      <c r="BQ26" s="463"/>
      <c r="BR26" s="377">
        <f t="shared" si="53"/>
        <v>0</v>
      </c>
      <c r="BS26" s="378"/>
      <c r="BT26" s="424">
        <f t="shared" si="36"/>
        <v>14.000526315789473</v>
      </c>
      <c r="BU26" s="461"/>
      <c r="BV26" s="477"/>
      <c r="BW26" s="462"/>
      <c r="BX26" s="463"/>
      <c r="BY26" s="377">
        <f t="shared" si="54"/>
        <v>0</v>
      </c>
      <c r="BZ26" s="378"/>
      <c r="CA26" s="424">
        <f t="shared" si="37"/>
        <v>14.000526315789473</v>
      </c>
      <c r="CB26" s="461"/>
      <c r="CC26" s="477"/>
      <c r="CD26" s="462"/>
      <c r="CE26" s="463"/>
      <c r="CF26" s="377">
        <f t="shared" si="55"/>
        <v>0</v>
      </c>
      <c r="CG26" s="378"/>
      <c r="CH26" s="424">
        <f t="shared" si="38"/>
        <v>14.000526315789473</v>
      </c>
      <c r="CI26" s="461"/>
      <c r="CJ26" s="477"/>
      <c r="CK26" s="462"/>
      <c r="CL26" s="463"/>
      <c r="CM26" s="377">
        <f t="shared" si="56"/>
        <v>0</v>
      </c>
      <c r="CN26" s="378"/>
      <c r="CO26" s="424">
        <f t="shared" si="39"/>
        <v>14.000526315789473</v>
      </c>
      <c r="CP26" s="461"/>
      <c r="CQ26" s="477"/>
      <c r="CR26" s="462"/>
      <c r="CS26" s="819"/>
      <c r="CT26" s="820"/>
      <c r="CU26" s="820"/>
      <c r="CV26" s="820"/>
      <c r="CW26" s="821"/>
      <c r="CX26" s="397" t="str">
        <f t="shared" si="57"/>
        <v xml:space="preserve">  B2</v>
      </c>
      <c r="CY26" s="398" t="str">
        <f t="shared" si="58"/>
        <v>Lube Oil System Outline Drawing - B2-Lube Oil System Outline Drawing</v>
      </c>
    </row>
    <row r="27" spans="1:103" s="383" customFormat="1" ht="32.1" customHeight="1">
      <c r="A27" s="633"/>
      <c r="B27" s="393"/>
      <c r="C27" s="393"/>
      <c r="D27" s="393" t="s">
        <v>14</v>
      </c>
      <c r="E27" s="469" t="s">
        <v>15</v>
      </c>
      <c r="F27" s="496" t="str">
        <f t="shared" si="59"/>
        <v>B3-Seal Gas System Outline Drawing</v>
      </c>
      <c r="G27" s="624"/>
      <c r="H27" s="624"/>
      <c r="I27" s="623"/>
      <c r="J27" s="478" t="str">
        <f t="shared" si="21"/>
        <v/>
      </c>
      <c r="K27" s="396" t="str">
        <f>IF(J27=V$9,W$9,IF(J27=V$8,W$8,IF(J27=V$7,W$7,IF(J27=V$6,W$6,IF(J27=V$5,W$5,IF(J27=V$4,W$4,IF(J27=V$3,W$3,IF(J27=V$2,W$2,'DOC SUBMITTAL STATUS TRACKER'!$F$17))))))))</f>
        <v>Never Been Submitted</v>
      </c>
      <c r="L27" s="556" t="str">
        <f t="shared" si="40"/>
        <v>Rev 0</v>
      </c>
      <c r="M27" s="557">
        <f t="shared" si="41"/>
        <v>0</v>
      </c>
      <c r="N27" s="558">
        <f t="shared" si="42"/>
        <v>0</v>
      </c>
      <c r="O27" s="579" t="str">
        <f t="shared" si="43"/>
        <v/>
      </c>
      <c r="P27" s="559">
        <f t="shared" si="44"/>
        <v>14.000526315789473</v>
      </c>
      <c r="Q27" s="560">
        <f t="shared" si="45"/>
        <v>0</v>
      </c>
      <c r="R27" s="559" t="str">
        <f>IF(K27='DOC SUBMITTAL STATUS TRACKER'!$F$17,'DOC SUBMITTAL STATUS TRACKER'!$F$17,IF(K27=$W$8,'DOC SUBMITTAL STATUS TRACKER'!$F$17,IF(K27=$W$6,$R$15,IF(K27=$W$7,R$16,IF(K27=$W$9,$W$9,$R$15)))))</f>
        <v>Never Been Submitted</v>
      </c>
      <c r="S27" s="579" t="str">
        <f t="shared" si="46"/>
        <v/>
      </c>
      <c r="T27" s="477"/>
      <c r="U27" s="377"/>
      <c r="V27" s="378"/>
      <c r="W27" s="424">
        <f t="shared" si="29"/>
        <v>14.000526315789473</v>
      </c>
      <c r="X27" s="461"/>
      <c r="Y27" s="477"/>
      <c r="Z27" s="462"/>
      <c r="AA27" s="460"/>
      <c r="AB27" s="377">
        <f t="shared" si="47"/>
        <v>0</v>
      </c>
      <c r="AC27" s="378"/>
      <c r="AD27" s="424">
        <f t="shared" si="30"/>
        <v>14.000526315789473</v>
      </c>
      <c r="AE27" s="461"/>
      <c r="AF27" s="477"/>
      <c r="AG27" s="462"/>
      <c r="AH27" s="463"/>
      <c r="AI27" s="377">
        <f t="shared" si="48"/>
        <v>0</v>
      </c>
      <c r="AJ27" s="378"/>
      <c r="AK27" s="424">
        <f t="shared" si="31"/>
        <v>14.000526315789473</v>
      </c>
      <c r="AL27" s="461"/>
      <c r="AM27" s="477"/>
      <c r="AN27" s="462"/>
      <c r="AO27" s="463"/>
      <c r="AP27" s="377">
        <f t="shared" si="49"/>
        <v>0</v>
      </c>
      <c r="AQ27" s="378"/>
      <c r="AR27" s="424">
        <f t="shared" si="32"/>
        <v>14.000526315789473</v>
      </c>
      <c r="AS27" s="461"/>
      <c r="AT27" s="477"/>
      <c r="AU27" s="462"/>
      <c r="AV27" s="463"/>
      <c r="AW27" s="377">
        <f t="shared" si="50"/>
        <v>0</v>
      </c>
      <c r="AX27" s="378"/>
      <c r="AY27" s="424">
        <f t="shared" si="33"/>
        <v>14.000526315789473</v>
      </c>
      <c r="AZ27" s="461"/>
      <c r="BA27" s="477"/>
      <c r="BB27" s="462"/>
      <c r="BC27" s="463"/>
      <c r="BD27" s="377">
        <f t="shared" si="51"/>
        <v>0</v>
      </c>
      <c r="BE27" s="378"/>
      <c r="BF27" s="424">
        <f t="shared" si="34"/>
        <v>14.000526315789473</v>
      </c>
      <c r="BG27" s="461"/>
      <c r="BH27" s="477"/>
      <c r="BI27" s="462"/>
      <c r="BJ27" s="463"/>
      <c r="BK27" s="377">
        <f t="shared" si="52"/>
        <v>0</v>
      </c>
      <c r="BL27" s="378"/>
      <c r="BM27" s="424">
        <f t="shared" si="35"/>
        <v>14.000526315789473</v>
      </c>
      <c r="BN27" s="461"/>
      <c r="BO27" s="477"/>
      <c r="BP27" s="462"/>
      <c r="BQ27" s="463"/>
      <c r="BR27" s="377">
        <f t="shared" si="53"/>
        <v>0</v>
      </c>
      <c r="BS27" s="378"/>
      <c r="BT27" s="424">
        <f t="shared" si="36"/>
        <v>14.000526315789473</v>
      </c>
      <c r="BU27" s="461"/>
      <c r="BV27" s="477"/>
      <c r="BW27" s="462"/>
      <c r="BX27" s="463"/>
      <c r="BY27" s="377">
        <f t="shared" si="54"/>
        <v>0</v>
      </c>
      <c r="BZ27" s="378"/>
      <c r="CA27" s="424">
        <f t="shared" si="37"/>
        <v>14.000526315789473</v>
      </c>
      <c r="CB27" s="461"/>
      <c r="CC27" s="477"/>
      <c r="CD27" s="462"/>
      <c r="CE27" s="463"/>
      <c r="CF27" s="377">
        <f t="shared" si="55"/>
        <v>0</v>
      </c>
      <c r="CG27" s="378"/>
      <c r="CH27" s="424">
        <f t="shared" si="38"/>
        <v>14.000526315789473</v>
      </c>
      <c r="CI27" s="461"/>
      <c r="CJ27" s="477"/>
      <c r="CK27" s="462"/>
      <c r="CL27" s="463"/>
      <c r="CM27" s="377">
        <f t="shared" si="56"/>
        <v>0</v>
      </c>
      <c r="CN27" s="378"/>
      <c r="CO27" s="424">
        <f t="shared" si="39"/>
        <v>14.000526315789473</v>
      </c>
      <c r="CP27" s="461"/>
      <c r="CQ27" s="477"/>
      <c r="CR27" s="462"/>
      <c r="CS27" s="819"/>
      <c r="CT27" s="820"/>
      <c r="CU27" s="820"/>
      <c r="CV27" s="820"/>
      <c r="CW27" s="821"/>
      <c r="CX27" s="397" t="str">
        <f t="shared" si="57"/>
        <v xml:space="preserve">  B3</v>
      </c>
      <c r="CY27" s="398" t="str">
        <f t="shared" si="58"/>
        <v>Seal Gas System Outline Drawing - B3-Seal Gas System Outline Drawing</v>
      </c>
    </row>
    <row r="28" spans="1:103" s="383" customFormat="1" ht="32.1" customHeight="1">
      <c r="A28" s="633"/>
      <c r="B28" s="393"/>
      <c r="C28" s="393"/>
      <c r="D28" s="393" t="s">
        <v>16</v>
      </c>
      <c r="E28" s="469" t="s">
        <v>201</v>
      </c>
      <c r="F28" s="496" t="str">
        <f t="shared" si="59"/>
        <v xml:space="preserve">B4-Motor Outline Drawing </v>
      </c>
      <c r="G28" s="624"/>
      <c r="H28" s="624"/>
      <c r="I28" s="623"/>
      <c r="J28" s="478" t="str">
        <f t="shared" si="21"/>
        <v/>
      </c>
      <c r="K28" s="396" t="str">
        <f>IF(J28=V$9,W$9,IF(J28=V$8,W$8,IF(J28=V$7,W$7,IF(J28=V$6,W$6,IF(J28=V$5,W$5,IF(J28=V$4,W$4,IF(J28=V$3,W$3,IF(J28=V$2,W$2,'DOC SUBMITTAL STATUS TRACKER'!$F$17))))))))</f>
        <v>Never Been Submitted</v>
      </c>
      <c r="L28" s="556" t="str">
        <f t="shared" si="40"/>
        <v>Rev 0</v>
      </c>
      <c r="M28" s="557">
        <f t="shared" si="41"/>
        <v>0</v>
      </c>
      <c r="N28" s="558">
        <f t="shared" si="42"/>
        <v>0</v>
      </c>
      <c r="O28" s="579" t="str">
        <f t="shared" si="43"/>
        <v/>
      </c>
      <c r="P28" s="559">
        <f t="shared" si="44"/>
        <v>14.000526315789473</v>
      </c>
      <c r="Q28" s="560">
        <f t="shared" si="45"/>
        <v>0</v>
      </c>
      <c r="R28" s="559" t="str">
        <f>IF(K28='DOC SUBMITTAL STATUS TRACKER'!$F$17,'DOC SUBMITTAL STATUS TRACKER'!$F$17,IF(K28=$W$8,'DOC SUBMITTAL STATUS TRACKER'!$F$17,IF(K28=$W$6,$R$15,IF(K28=$W$7,R$16,IF(K28=$W$9,$W$9,$R$15)))))</f>
        <v>Never Been Submitted</v>
      </c>
      <c r="S28" s="579" t="str">
        <f t="shared" si="46"/>
        <v/>
      </c>
      <c r="T28" s="477"/>
      <c r="U28" s="377"/>
      <c r="V28" s="378"/>
      <c r="W28" s="424">
        <f t="shared" si="29"/>
        <v>14.000526315789473</v>
      </c>
      <c r="X28" s="461"/>
      <c r="Y28" s="477"/>
      <c r="Z28" s="462"/>
      <c r="AA28" s="460"/>
      <c r="AB28" s="377">
        <f t="shared" si="47"/>
        <v>0</v>
      </c>
      <c r="AC28" s="378"/>
      <c r="AD28" s="424">
        <f t="shared" si="30"/>
        <v>14.000526315789473</v>
      </c>
      <c r="AE28" s="461"/>
      <c r="AF28" s="477"/>
      <c r="AG28" s="462"/>
      <c r="AH28" s="463"/>
      <c r="AI28" s="377">
        <f t="shared" si="48"/>
        <v>0</v>
      </c>
      <c r="AJ28" s="378"/>
      <c r="AK28" s="424">
        <f t="shared" si="31"/>
        <v>14.000526315789473</v>
      </c>
      <c r="AL28" s="461"/>
      <c r="AM28" s="477"/>
      <c r="AN28" s="462"/>
      <c r="AO28" s="463"/>
      <c r="AP28" s="377">
        <f t="shared" si="49"/>
        <v>0</v>
      </c>
      <c r="AQ28" s="378"/>
      <c r="AR28" s="424">
        <f t="shared" si="32"/>
        <v>14.000526315789473</v>
      </c>
      <c r="AS28" s="461"/>
      <c r="AT28" s="477"/>
      <c r="AU28" s="462"/>
      <c r="AV28" s="463"/>
      <c r="AW28" s="377">
        <f t="shared" si="50"/>
        <v>0</v>
      </c>
      <c r="AX28" s="378"/>
      <c r="AY28" s="424">
        <f t="shared" si="33"/>
        <v>14.000526315789473</v>
      </c>
      <c r="AZ28" s="461"/>
      <c r="BA28" s="477"/>
      <c r="BB28" s="462"/>
      <c r="BC28" s="463"/>
      <c r="BD28" s="377">
        <f t="shared" si="51"/>
        <v>0</v>
      </c>
      <c r="BE28" s="378"/>
      <c r="BF28" s="424">
        <f t="shared" si="34"/>
        <v>14.000526315789473</v>
      </c>
      <c r="BG28" s="461"/>
      <c r="BH28" s="477"/>
      <c r="BI28" s="462"/>
      <c r="BJ28" s="463"/>
      <c r="BK28" s="377">
        <f t="shared" si="52"/>
        <v>0</v>
      </c>
      <c r="BL28" s="378"/>
      <c r="BM28" s="424">
        <f t="shared" si="35"/>
        <v>14.000526315789473</v>
      </c>
      <c r="BN28" s="461"/>
      <c r="BO28" s="477"/>
      <c r="BP28" s="462"/>
      <c r="BQ28" s="463"/>
      <c r="BR28" s="377">
        <f t="shared" si="53"/>
        <v>0</v>
      </c>
      <c r="BS28" s="378"/>
      <c r="BT28" s="424">
        <f t="shared" si="36"/>
        <v>14.000526315789473</v>
      </c>
      <c r="BU28" s="461"/>
      <c r="BV28" s="477"/>
      <c r="BW28" s="462"/>
      <c r="BX28" s="463"/>
      <c r="BY28" s="377">
        <f t="shared" si="54"/>
        <v>0</v>
      </c>
      <c r="BZ28" s="378"/>
      <c r="CA28" s="424">
        <f t="shared" si="37"/>
        <v>14.000526315789473</v>
      </c>
      <c r="CB28" s="461"/>
      <c r="CC28" s="477"/>
      <c r="CD28" s="462"/>
      <c r="CE28" s="463"/>
      <c r="CF28" s="377">
        <f t="shared" si="55"/>
        <v>0</v>
      </c>
      <c r="CG28" s="378"/>
      <c r="CH28" s="424">
        <f t="shared" si="38"/>
        <v>14.000526315789473</v>
      </c>
      <c r="CI28" s="461"/>
      <c r="CJ28" s="477"/>
      <c r="CK28" s="462"/>
      <c r="CL28" s="463"/>
      <c r="CM28" s="377">
        <f t="shared" si="56"/>
        <v>0</v>
      </c>
      <c r="CN28" s="378"/>
      <c r="CO28" s="424">
        <f t="shared" si="39"/>
        <v>14.000526315789473</v>
      </c>
      <c r="CP28" s="461"/>
      <c r="CQ28" s="477"/>
      <c r="CR28" s="462"/>
      <c r="CS28" s="819"/>
      <c r="CT28" s="820"/>
      <c r="CU28" s="820"/>
      <c r="CV28" s="820"/>
      <c r="CW28" s="821"/>
      <c r="CX28" s="397" t="str">
        <f t="shared" si="57"/>
        <v xml:space="preserve">  B4</v>
      </c>
      <c r="CY28" s="398" t="str">
        <f t="shared" si="58"/>
        <v xml:space="preserve">Motor Outline Drawing  - B4-Motor Outline Drawing </v>
      </c>
    </row>
    <row r="29" spans="1:103" s="383" customFormat="1" ht="32.1" customHeight="1">
      <c r="A29" s="633"/>
      <c r="B29" s="393"/>
      <c r="C29" s="393"/>
      <c r="D29" s="393" t="s">
        <v>17</v>
      </c>
      <c r="E29" s="469" t="s">
        <v>18</v>
      </c>
      <c r="F29" s="496" t="str">
        <f t="shared" si="59"/>
        <v>B5-Interface and Connection Schedule</v>
      </c>
      <c r="G29" s="624"/>
      <c r="H29" s="624"/>
      <c r="I29" s="623"/>
      <c r="J29" s="478" t="str">
        <f t="shared" si="21"/>
        <v/>
      </c>
      <c r="K29" s="396" t="str">
        <f>IF(J29=V$9,W$9,IF(J29=V$8,W$8,IF(J29=V$7,W$7,IF(J29=V$6,W$6,IF(J29=V$5,W$5,IF(J29=V$4,W$4,IF(J29=V$3,W$3,IF(J29=V$2,W$2,'DOC SUBMITTAL STATUS TRACKER'!$F$17))))))))</f>
        <v>Never Been Submitted</v>
      </c>
      <c r="L29" s="556" t="str">
        <f t="shared" si="40"/>
        <v>Rev 0</v>
      </c>
      <c r="M29" s="557">
        <f t="shared" si="41"/>
        <v>0</v>
      </c>
      <c r="N29" s="558">
        <f t="shared" si="42"/>
        <v>0</v>
      </c>
      <c r="O29" s="579" t="str">
        <f t="shared" si="43"/>
        <v/>
      </c>
      <c r="P29" s="559">
        <f t="shared" si="44"/>
        <v>14.000526315789473</v>
      </c>
      <c r="Q29" s="560">
        <f t="shared" si="45"/>
        <v>0</v>
      </c>
      <c r="R29" s="559" t="str">
        <f>IF(K29='DOC SUBMITTAL STATUS TRACKER'!$F$17,'DOC SUBMITTAL STATUS TRACKER'!$F$17,IF(K29=$W$8,'DOC SUBMITTAL STATUS TRACKER'!$F$17,IF(K29=$W$6,$R$15,IF(K29=$W$7,R$16,IF(K29=$W$9,$W$9,$R$15)))))</f>
        <v>Never Been Submitted</v>
      </c>
      <c r="S29" s="579" t="str">
        <f t="shared" si="46"/>
        <v/>
      </c>
      <c r="T29" s="477"/>
      <c r="U29" s="377"/>
      <c r="V29" s="378"/>
      <c r="W29" s="424">
        <f t="shared" si="29"/>
        <v>14.000526315789473</v>
      </c>
      <c r="X29" s="461"/>
      <c r="Y29" s="477"/>
      <c r="Z29" s="462"/>
      <c r="AA29" s="460"/>
      <c r="AB29" s="377">
        <f t="shared" si="47"/>
        <v>0</v>
      </c>
      <c r="AC29" s="378"/>
      <c r="AD29" s="424">
        <f t="shared" si="30"/>
        <v>14.000526315789473</v>
      </c>
      <c r="AE29" s="461"/>
      <c r="AF29" s="477"/>
      <c r="AG29" s="462"/>
      <c r="AH29" s="463"/>
      <c r="AI29" s="377">
        <f t="shared" si="48"/>
        <v>0</v>
      </c>
      <c r="AJ29" s="378"/>
      <c r="AK29" s="424">
        <f t="shared" si="31"/>
        <v>14.000526315789473</v>
      </c>
      <c r="AL29" s="461"/>
      <c r="AM29" s="477"/>
      <c r="AN29" s="462"/>
      <c r="AO29" s="463"/>
      <c r="AP29" s="377">
        <f t="shared" si="49"/>
        <v>0</v>
      </c>
      <c r="AQ29" s="378"/>
      <c r="AR29" s="424">
        <f t="shared" si="32"/>
        <v>14.000526315789473</v>
      </c>
      <c r="AS29" s="461"/>
      <c r="AT29" s="477"/>
      <c r="AU29" s="462"/>
      <c r="AV29" s="463"/>
      <c r="AW29" s="377">
        <f t="shared" si="50"/>
        <v>0</v>
      </c>
      <c r="AX29" s="378"/>
      <c r="AY29" s="424">
        <f t="shared" si="33"/>
        <v>14.000526315789473</v>
      </c>
      <c r="AZ29" s="461"/>
      <c r="BA29" s="477"/>
      <c r="BB29" s="462"/>
      <c r="BC29" s="463"/>
      <c r="BD29" s="377">
        <f t="shared" si="51"/>
        <v>0</v>
      </c>
      <c r="BE29" s="378"/>
      <c r="BF29" s="424">
        <f t="shared" si="34"/>
        <v>14.000526315789473</v>
      </c>
      <c r="BG29" s="461"/>
      <c r="BH29" s="477"/>
      <c r="BI29" s="462"/>
      <c r="BJ29" s="463"/>
      <c r="BK29" s="377">
        <f t="shared" si="52"/>
        <v>0</v>
      </c>
      <c r="BL29" s="378"/>
      <c r="BM29" s="424">
        <f t="shared" si="35"/>
        <v>14.000526315789473</v>
      </c>
      <c r="BN29" s="461"/>
      <c r="BO29" s="477"/>
      <c r="BP29" s="462"/>
      <c r="BQ29" s="463"/>
      <c r="BR29" s="377">
        <f t="shared" si="53"/>
        <v>0</v>
      </c>
      <c r="BS29" s="378"/>
      <c r="BT29" s="424">
        <f t="shared" si="36"/>
        <v>14.000526315789473</v>
      </c>
      <c r="BU29" s="461"/>
      <c r="BV29" s="477"/>
      <c r="BW29" s="462"/>
      <c r="BX29" s="463"/>
      <c r="BY29" s="377">
        <f t="shared" si="54"/>
        <v>0</v>
      </c>
      <c r="BZ29" s="378"/>
      <c r="CA29" s="424">
        <f t="shared" si="37"/>
        <v>14.000526315789473</v>
      </c>
      <c r="CB29" s="461"/>
      <c r="CC29" s="477"/>
      <c r="CD29" s="462"/>
      <c r="CE29" s="463"/>
      <c r="CF29" s="377">
        <f t="shared" si="55"/>
        <v>0</v>
      </c>
      <c r="CG29" s="378"/>
      <c r="CH29" s="424">
        <f t="shared" si="38"/>
        <v>14.000526315789473</v>
      </c>
      <c r="CI29" s="461"/>
      <c r="CJ29" s="477"/>
      <c r="CK29" s="462"/>
      <c r="CL29" s="463"/>
      <c r="CM29" s="377">
        <f t="shared" si="56"/>
        <v>0</v>
      </c>
      <c r="CN29" s="378"/>
      <c r="CO29" s="424">
        <f t="shared" si="39"/>
        <v>14.000526315789473</v>
      </c>
      <c r="CP29" s="461"/>
      <c r="CQ29" s="477"/>
      <c r="CR29" s="462"/>
      <c r="CS29" s="819"/>
      <c r="CT29" s="820"/>
      <c r="CU29" s="820"/>
      <c r="CV29" s="820"/>
      <c r="CW29" s="821"/>
      <c r="CX29" s="397" t="str">
        <f t="shared" si="57"/>
        <v xml:space="preserve">  B5</v>
      </c>
      <c r="CY29" s="398" t="str">
        <f t="shared" si="58"/>
        <v>Interface and Connection Schedule - B5-Interface and Connection Schedule</v>
      </c>
    </row>
    <row r="30" spans="1:103" s="383" customFormat="1" ht="32.1" customHeight="1">
      <c r="A30" s="633"/>
      <c r="B30" s="393"/>
      <c r="C30" s="393"/>
      <c r="D30" s="393" t="s">
        <v>19</v>
      </c>
      <c r="E30" s="469" t="s">
        <v>20</v>
      </c>
      <c r="F30" s="496" t="str">
        <f t="shared" si="59"/>
        <v>B6-Process and Utility Piping Connections</v>
      </c>
      <c r="G30" s="624"/>
      <c r="H30" s="624"/>
      <c r="I30" s="623"/>
      <c r="J30" s="478" t="str">
        <f t="shared" si="21"/>
        <v/>
      </c>
      <c r="K30" s="396" t="str">
        <f>IF(J30=V$9,W$9,IF(J30=V$8,W$8,IF(J30=V$7,W$7,IF(J30=V$6,W$6,IF(J30=V$5,W$5,IF(J30=V$4,W$4,IF(J30=V$3,W$3,IF(J30=V$2,W$2,'DOC SUBMITTAL STATUS TRACKER'!$F$17))))))))</f>
        <v>Never Been Submitted</v>
      </c>
      <c r="L30" s="556" t="str">
        <f t="shared" si="40"/>
        <v>Rev 0</v>
      </c>
      <c r="M30" s="557">
        <f t="shared" si="41"/>
        <v>0</v>
      </c>
      <c r="N30" s="558">
        <f t="shared" si="42"/>
        <v>0</v>
      </c>
      <c r="O30" s="579" t="str">
        <f t="shared" si="43"/>
        <v/>
      </c>
      <c r="P30" s="559">
        <f t="shared" si="44"/>
        <v>14.000526315789473</v>
      </c>
      <c r="Q30" s="560">
        <f t="shared" si="45"/>
        <v>0</v>
      </c>
      <c r="R30" s="559" t="str">
        <f>IF(K30='DOC SUBMITTAL STATUS TRACKER'!$F$17,'DOC SUBMITTAL STATUS TRACKER'!$F$17,IF(K30=$W$8,'DOC SUBMITTAL STATUS TRACKER'!$F$17,IF(K30=$W$6,$R$15,IF(K30=$W$7,R$16,IF(K30=$W$9,$W$9,$R$15)))))</f>
        <v>Never Been Submitted</v>
      </c>
      <c r="S30" s="579" t="str">
        <f t="shared" si="46"/>
        <v/>
      </c>
      <c r="T30" s="477"/>
      <c r="U30" s="377"/>
      <c r="V30" s="378"/>
      <c r="W30" s="424">
        <f t="shared" si="29"/>
        <v>14.000526315789473</v>
      </c>
      <c r="X30" s="461"/>
      <c r="Y30" s="477"/>
      <c r="Z30" s="462"/>
      <c r="AA30" s="460"/>
      <c r="AB30" s="377">
        <f t="shared" si="47"/>
        <v>0</v>
      </c>
      <c r="AC30" s="378"/>
      <c r="AD30" s="424">
        <f t="shared" si="30"/>
        <v>14.000526315789473</v>
      </c>
      <c r="AE30" s="461"/>
      <c r="AF30" s="477"/>
      <c r="AG30" s="462"/>
      <c r="AH30" s="463"/>
      <c r="AI30" s="377">
        <f t="shared" si="48"/>
        <v>0</v>
      </c>
      <c r="AJ30" s="378"/>
      <c r="AK30" s="424">
        <f t="shared" si="31"/>
        <v>14.000526315789473</v>
      </c>
      <c r="AL30" s="461"/>
      <c r="AM30" s="477"/>
      <c r="AN30" s="462"/>
      <c r="AO30" s="463"/>
      <c r="AP30" s="377">
        <f t="shared" si="49"/>
        <v>0</v>
      </c>
      <c r="AQ30" s="378"/>
      <c r="AR30" s="424">
        <f t="shared" si="32"/>
        <v>14.000526315789473</v>
      </c>
      <c r="AS30" s="461"/>
      <c r="AT30" s="477"/>
      <c r="AU30" s="462"/>
      <c r="AV30" s="463"/>
      <c r="AW30" s="377">
        <f t="shared" si="50"/>
        <v>0</v>
      </c>
      <c r="AX30" s="378"/>
      <c r="AY30" s="424">
        <f t="shared" si="33"/>
        <v>14.000526315789473</v>
      </c>
      <c r="AZ30" s="461"/>
      <c r="BA30" s="477"/>
      <c r="BB30" s="462"/>
      <c r="BC30" s="463"/>
      <c r="BD30" s="377">
        <f t="shared" si="51"/>
        <v>0</v>
      </c>
      <c r="BE30" s="378"/>
      <c r="BF30" s="424">
        <f t="shared" si="34"/>
        <v>14.000526315789473</v>
      </c>
      <c r="BG30" s="461"/>
      <c r="BH30" s="477"/>
      <c r="BI30" s="462"/>
      <c r="BJ30" s="463"/>
      <c r="BK30" s="377">
        <f t="shared" si="52"/>
        <v>0</v>
      </c>
      <c r="BL30" s="378"/>
      <c r="BM30" s="424">
        <f t="shared" si="35"/>
        <v>14.000526315789473</v>
      </c>
      <c r="BN30" s="461"/>
      <c r="BO30" s="477"/>
      <c r="BP30" s="462"/>
      <c r="BQ30" s="463"/>
      <c r="BR30" s="377">
        <f t="shared" si="53"/>
        <v>0</v>
      </c>
      <c r="BS30" s="378"/>
      <c r="BT30" s="424">
        <f t="shared" si="36"/>
        <v>14.000526315789473</v>
      </c>
      <c r="BU30" s="461"/>
      <c r="BV30" s="477"/>
      <c r="BW30" s="462"/>
      <c r="BX30" s="463"/>
      <c r="BY30" s="377">
        <f t="shared" si="54"/>
        <v>0</v>
      </c>
      <c r="BZ30" s="378"/>
      <c r="CA30" s="424">
        <f t="shared" si="37"/>
        <v>14.000526315789473</v>
      </c>
      <c r="CB30" s="461"/>
      <c r="CC30" s="477"/>
      <c r="CD30" s="462"/>
      <c r="CE30" s="463"/>
      <c r="CF30" s="377">
        <f t="shared" si="55"/>
        <v>0</v>
      </c>
      <c r="CG30" s="378"/>
      <c r="CH30" s="424">
        <f t="shared" si="38"/>
        <v>14.000526315789473</v>
      </c>
      <c r="CI30" s="461"/>
      <c r="CJ30" s="477"/>
      <c r="CK30" s="462"/>
      <c r="CL30" s="463"/>
      <c r="CM30" s="377">
        <f t="shared" si="56"/>
        <v>0</v>
      </c>
      <c r="CN30" s="378"/>
      <c r="CO30" s="424">
        <f t="shared" si="39"/>
        <v>14.000526315789473</v>
      </c>
      <c r="CP30" s="461"/>
      <c r="CQ30" s="477"/>
      <c r="CR30" s="462"/>
      <c r="CS30" s="819"/>
      <c r="CT30" s="820"/>
      <c r="CU30" s="820"/>
      <c r="CV30" s="820"/>
      <c r="CW30" s="821"/>
      <c r="CX30" s="397" t="str">
        <f t="shared" si="57"/>
        <v xml:space="preserve">  B6</v>
      </c>
      <c r="CY30" s="398" t="str">
        <f t="shared" si="58"/>
        <v>Process and Utility Piping Connections - B6-Process and Utility Piping Connections</v>
      </c>
    </row>
    <row r="31" spans="1:103" s="383" customFormat="1" ht="32.1" customHeight="1">
      <c r="A31" s="633"/>
      <c r="B31" s="393"/>
      <c r="C31" s="393"/>
      <c r="D31" s="393" t="s">
        <v>21</v>
      </c>
      <c r="E31" s="469" t="s">
        <v>316</v>
      </c>
      <c r="F31" s="496" t="str">
        <f t="shared" si="59"/>
        <v>B7-Foundation Layout and Loading</v>
      </c>
      <c r="G31" s="624"/>
      <c r="H31" s="624"/>
      <c r="I31" s="623"/>
      <c r="J31" s="478" t="str">
        <f t="shared" si="21"/>
        <v/>
      </c>
      <c r="K31" s="396" t="str">
        <f>IF(J31=V$9,W$9,IF(J31=V$8,W$8,IF(J31=V$7,W$7,IF(J31=V$6,W$6,IF(J31=V$5,W$5,IF(J31=V$4,W$4,IF(J31=V$3,W$3,IF(J31=V$2,W$2,'DOC SUBMITTAL STATUS TRACKER'!$F$17))))))))</f>
        <v>Never Been Submitted</v>
      </c>
      <c r="L31" s="556" t="str">
        <f t="shared" si="40"/>
        <v>Rev 0</v>
      </c>
      <c r="M31" s="557">
        <f t="shared" si="41"/>
        <v>0</v>
      </c>
      <c r="N31" s="558">
        <f t="shared" si="42"/>
        <v>0</v>
      </c>
      <c r="O31" s="579" t="str">
        <f t="shared" si="43"/>
        <v/>
      </c>
      <c r="P31" s="559">
        <f t="shared" si="44"/>
        <v>14.000526315789473</v>
      </c>
      <c r="Q31" s="560">
        <f t="shared" si="45"/>
        <v>0</v>
      </c>
      <c r="R31" s="559" t="str">
        <f>IF(K31='DOC SUBMITTAL STATUS TRACKER'!$F$17,'DOC SUBMITTAL STATUS TRACKER'!$F$17,IF(K31=$W$8,'DOC SUBMITTAL STATUS TRACKER'!$F$17,IF(K31=$W$6,$R$15,IF(K31=$W$7,R$16,IF(K31=$W$9,$W$9,$R$15)))))</f>
        <v>Never Been Submitted</v>
      </c>
      <c r="S31" s="579" t="str">
        <f t="shared" si="46"/>
        <v/>
      </c>
      <c r="T31" s="477"/>
      <c r="U31" s="377"/>
      <c r="V31" s="378"/>
      <c r="W31" s="424">
        <f t="shared" si="29"/>
        <v>14.000526315789473</v>
      </c>
      <c r="X31" s="461"/>
      <c r="Y31" s="477"/>
      <c r="Z31" s="462"/>
      <c r="AA31" s="460"/>
      <c r="AB31" s="377">
        <f t="shared" si="47"/>
        <v>0</v>
      </c>
      <c r="AC31" s="378"/>
      <c r="AD31" s="424">
        <f t="shared" si="30"/>
        <v>14.000526315789473</v>
      </c>
      <c r="AE31" s="461"/>
      <c r="AF31" s="477"/>
      <c r="AG31" s="462"/>
      <c r="AH31" s="463"/>
      <c r="AI31" s="377">
        <f t="shared" si="48"/>
        <v>0</v>
      </c>
      <c r="AJ31" s="378"/>
      <c r="AK31" s="424">
        <f t="shared" si="31"/>
        <v>14.000526315789473</v>
      </c>
      <c r="AL31" s="461"/>
      <c r="AM31" s="477"/>
      <c r="AN31" s="462"/>
      <c r="AO31" s="463"/>
      <c r="AP31" s="377">
        <f t="shared" si="49"/>
        <v>0</v>
      </c>
      <c r="AQ31" s="378"/>
      <c r="AR31" s="424">
        <f t="shared" si="32"/>
        <v>14.000526315789473</v>
      </c>
      <c r="AS31" s="461"/>
      <c r="AT31" s="477"/>
      <c r="AU31" s="462"/>
      <c r="AV31" s="463"/>
      <c r="AW31" s="377">
        <f t="shared" si="50"/>
        <v>0</v>
      </c>
      <c r="AX31" s="378"/>
      <c r="AY31" s="424">
        <f t="shared" si="33"/>
        <v>14.000526315789473</v>
      </c>
      <c r="AZ31" s="461"/>
      <c r="BA31" s="477"/>
      <c r="BB31" s="462"/>
      <c r="BC31" s="463"/>
      <c r="BD31" s="377">
        <f t="shared" si="51"/>
        <v>0</v>
      </c>
      <c r="BE31" s="378"/>
      <c r="BF31" s="424">
        <f t="shared" si="34"/>
        <v>14.000526315789473</v>
      </c>
      <c r="BG31" s="461"/>
      <c r="BH31" s="477"/>
      <c r="BI31" s="462"/>
      <c r="BJ31" s="463"/>
      <c r="BK31" s="377">
        <f t="shared" si="52"/>
        <v>0</v>
      </c>
      <c r="BL31" s="378"/>
      <c r="BM31" s="424">
        <f t="shared" si="35"/>
        <v>14.000526315789473</v>
      </c>
      <c r="BN31" s="461"/>
      <c r="BO31" s="477"/>
      <c r="BP31" s="462"/>
      <c r="BQ31" s="463"/>
      <c r="BR31" s="377">
        <f t="shared" si="53"/>
        <v>0</v>
      </c>
      <c r="BS31" s="378"/>
      <c r="BT31" s="424">
        <f t="shared" si="36"/>
        <v>14.000526315789473</v>
      </c>
      <c r="BU31" s="461"/>
      <c r="BV31" s="477"/>
      <c r="BW31" s="462"/>
      <c r="BX31" s="463"/>
      <c r="BY31" s="377">
        <f t="shared" si="54"/>
        <v>0</v>
      </c>
      <c r="BZ31" s="378"/>
      <c r="CA31" s="424">
        <f t="shared" si="37"/>
        <v>14.000526315789473</v>
      </c>
      <c r="CB31" s="461"/>
      <c r="CC31" s="477"/>
      <c r="CD31" s="462"/>
      <c r="CE31" s="463"/>
      <c r="CF31" s="377">
        <f t="shared" si="55"/>
        <v>0</v>
      </c>
      <c r="CG31" s="378"/>
      <c r="CH31" s="424">
        <f t="shared" si="38"/>
        <v>14.000526315789473</v>
      </c>
      <c r="CI31" s="461"/>
      <c r="CJ31" s="477"/>
      <c r="CK31" s="462"/>
      <c r="CL31" s="463"/>
      <c r="CM31" s="377">
        <f t="shared" si="56"/>
        <v>0</v>
      </c>
      <c r="CN31" s="378"/>
      <c r="CO31" s="424">
        <f t="shared" si="39"/>
        <v>14.000526315789473</v>
      </c>
      <c r="CP31" s="461"/>
      <c r="CQ31" s="477"/>
      <c r="CR31" s="462"/>
      <c r="CS31" s="819"/>
      <c r="CT31" s="820"/>
      <c r="CU31" s="820"/>
      <c r="CV31" s="820"/>
      <c r="CW31" s="821"/>
      <c r="CX31" s="397" t="str">
        <f t="shared" si="57"/>
        <v xml:space="preserve">  B7</v>
      </c>
      <c r="CY31" s="398" t="str">
        <f t="shared" si="58"/>
        <v>Foundation Layout and Loading - B7-Foundation Layout and Loading</v>
      </c>
    </row>
    <row r="32" spans="1:103" s="383" customFormat="1" ht="32.1" customHeight="1">
      <c r="A32" s="633"/>
      <c r="B32" s="393"/>
      <c r="C32" s="393"/>
      <c r="D32" s="393" t="s">
        <v>23</v>
      </c>
      <c r="E32" s="469" t="s">
        <v>26</v>
      </c>
      <c r="F32" s="496" t="str">
        <f t="shared" si="59"/>
        <v>B8-Seal Gas Panel Layout</v>
      </c>
      <c r="G32" s="624"/>
      <c r="H32" s="624"/>
      <c r="I32" s="623"/>
      <c r="J32" s="478" t="str">
        <f t="shared" si="21"/>
        <v/>
      </c>
      <c r="K32" s="396" t="str">
        <f>IF(J32=V$9,W$9,IF(J32=V$8,W$8,IF(J32=V$7,W$7,IF(J32=V$6,W$6,IF(J32=V$5,W$5,IF(J32=V$4,W$4,IF(J32=V$3,W$3,IF(J32=V$2,W$2,'DOC SUBMITTAL STATUS TRACKER'!$F$17))))))))</f>
        <v>Never Been Submitted</v>
      </c>
      <c r="L32" s="556" t="str">
        <f t="shared" si="40"/>
        <v>Rev 0</v>
      </c>
      <c r="M32" s="557">
        <f t="shared" si="41"/>
        <v>0</v>
      </c>
      <c r="N32" s="558">
        <f t="shared" si="42"/>
        <v>0</v>
      </c>
      <c r="O32" s="579" t="str">
        <f t="shared" si="43"/>
        <v/>
      </c>
      <c r="P32" s="559">
        <f t="shared" si="44"/>
        <v>14.000526315789473</v>
      </c>
      <c r="Q32" s="560">
        <f t="shared" si="45"/>
        <v>0</v>
      </c>
      <c r="R32" s="559" t="str">
        <f>IF(K32='DOC SUBMITTAL STATUS TRACKER'!$F$17,'DOC SUBMITTAL STATUS TRACKER'!$F$17,IF(K32=$W$8,'DOC SUBMITTAL STATUS TRACKER'!$F$17,IF(K32=$W$6,$R$15,IF(K32=$W$7,R$16,IF(K32=$W$9,$W$9,$R$15)))))</f>
        <v>Never Been Submitted</v>
      </c>
      <c r="S32" s="579" t="str">
        <f t="shared" si="46"/>
        <v/>
      </c>
      <c r="T32" s="477"/>
      <c r="U32" s="377"/>
      <c r="V32" s="378"/>
      <c r="W32" s="424">
        <f t="shared" si="29"/>
        <v>14.000526315789473</v>
      </c>
      <c r="X32" s="461"/>
      <c r="Y32" s="477"/>
      <c r="Z32" s="462"/>
      <c r="AA32" s="460"/>
      <c r="AB32" s="377">
        <f t="shared" si="47"/>
        <v>0</v>
      </c>
      <c r="AC32" s="378"/>
      <c r="AD32" s="424">
        <f t="shared" si="30"/>
        <v>14.000526315789473</v>
      </c>
      <c r="AE32" s="461"/>
      <c r="AF32" s="477"/>
      <c r="AG32" s="462"/>
      <c r="AH32" s="463"/>
      <c r="AI32" s="377">
        <f t="shared" si="48"/>
        <v>0</v>
      </c>
      <c r="AJ32" s="378"/>
      <c r="AK32" s="424">
        <f t="shared" si="31"/>
        <v>14.000526315789473</v>
      </c>
      <c r="AL32" s="461"/>
      <c r="AM32" s="477"/>
      <c r="AN32" s="462"/>
      <c r="AO32" s="463"/>
      <c r="AP32" s="377">
        <f t="shared" si="49"/>
        <v>0</v>
      </c>
      <c r="AQ32" s="378"/>
      <c r="AR32" s="424">
        <f t="shared" si="32"/>
        <v>14.000526315789473</v>
      </c>
      <c r="AS32" s="461"/>
      <c r="AT32" s="477"/>
      <c r="AU32" s="462"/>
      <c r="AV32" s="463"/>
      <c r="AW32" s="377">
        <f t="shared" si="50"/>
        <v>0</v>
      </c>
      <c r="AX32" s="378"/>
      <c r="AY32" s="424">
        <f t="shared" si="33"/>
        <v>14.000526315789473</v>
      </c>
      <c r="AZ32" s="461"/>
      <c r="BA32" s="477"/>
      <c r="BB32" s="462"/>
      <c r="BC32" s="463"/>
      <c r="BD32" s="377">
        <f t="shared" si="51"/>
        <v>0</v>
      </c>
      <c r="BE32" s="378"/>
      <c r="BF32" s="424">
        <f t="shared" si="34"/>
        <v>14.000526315789473</v>
      </c>
      <c r="BG32" s="461"/>
      <c r="BH32" s="477"/>
      <c r="BI32" s="462"/>
      <c r="BJ32" s="463"/>
      <c r="BK32" s="377">
        <f t="shared" si="52"/>
        <v>0</v>
      </c>
      <c r="BL32" s="378"/>
      <c r="BM32" s="424">
        <f t="shared" si="35"/>
        <v>14.000526315789473</v>
      </c>
      <c r="BN32" s="461"/>
      <c r="BO32" s="477"/>
      <c r="BP32" s="462"/>
      <c r="BQ32" s="463"/>
      <c r="BR32" s="377">
        <f t="shared" si="53"/>
        <v>0</v>
      </c>
      <c r="BS32" s="378"/>
      <c r="BT32" s="424">
        <f t="shared" si="36"/>
        <v>14.000526315789473</v>
      </c>
      <c r="BU32" s="461"/>
      <c r="BV32" s="477"/>
      <c r="BW32" s="462"/>
      <c r="BX32" s="463"/>
      <c r="BY32" s="377">
        <f t="shared" si="54"/>
        <v>0</v>
      </c>
      <c r="BZ32" s="378"/>
      <c r="CA32" s="424">
        <f t="shared" si="37"/>
        <v>14.000526315789473</v>
      </c>
      <c r="CB32" s="461"/>
      <c r="CC32" s="477"/>
      <c r="CD32" s="462"/>
      <c r="CE32" s="463"/>
      <c r="CF32" s="377">
        <f t="shared" si="55"/>
        <v>0</v>
      </c>
      <c r="CG32" s="378"/>
      <c r="CH32" s="424">
        <f t="shared" si="38"/>
        <v>14.000526315789473</v>
      </c>
      <c r="CI32" s="461"/>
      <c r="CJ32" s="477"/>
      <c r="CK32" s="462"/>
      <c r="CL32" s="463"/>
      <c r="CM32" s="377">
        <f t="shared" si="56"/>
        <v>0</v>
      </c>
      <c r="CN32" s="378"/>
      <c r="CO32" s="424">
        <f t="shared" si="39"/>
        <v>14.000526315789473</v>
      </c>
      <c r="CP32" s="461"/>
      <c r="CQ32" s="477"/>
      <c r="CR32" s="462"/>
      <c r="CS32" s="819"/>
      <c r="CT32" s="820"/>
      <c r="CU32" s="820"/>
      <c r="CV32" s="820"/>
      <c r="CW32" s="821"/>
      <c r="CX32" s="397" t="str">
        <f t="shared" si="57"/>
        <v xml:space="preserve">  B8</v>
      </c>
      <c r="CY32" s="398" t="str">
        <f t="shared" si="58"/>
        <v>Seal Gas Panel Layout - B8-Seal Gas Panel Layout</v>
      </c>
    </row>
    <row r="33" spans="1:103" s="383" customFormat="1" ht="32.1" customHeight="1">
      <c r="A33" s="633"/>
      <c r="B33" s="393"/>
      <c r="C33" s="393"/>
      <c r="D33" s="393" t="s">
        <v>24</v>
      </c>
      <c r="E33" s="469" t="s">
        <v>27</v>
      </c>
      <c r="F33" s="496" t="str">
        <f t="shared" si="59"/>
        <v>B9-Gage Panel Layout</v>
      </c>
      <c r="G33" s="624"/>
      <c r="H33" s="624"/>
      <c r="I33" s="623"/>
      <c r="J33" s="478" t="str">
        <f t="shared" si="21"/>
        <v/>
      </c>
      <c r="K33" s="396" t="str">
        <f>IF(J33=V$9,W$9,IF(J33=V$8,W$8,IF(J33=V$7,W$7,IF(J33=V$6,W$6,IF(J33=V$5,W$5,IF(J33=V$4,W$4,IF(J33=V$3,W$3,IF(J33=V$2,W$2,'DOC SUBMITTAL STATUS TRACKER'!$F$17))))))))</f>
        <v>Never Been Submitted</v>
      </c>
      <c r="L33" s="556" t="str">
        <f t="shared" si="40"/>
        <v>Rev 0</v>
      </c>
      <c r="M33" s="557">
        <f t="shared" si="41"/>
        <v>0</v>
      </c>
      <c r="N33" s="558">
        <f t="shared" si="42"/>
        <v>0</v>
      </c>
      <c r="O33" s="579" t="str">
        <f t="shared" si="43"/>
        <v/>
      </c>
      <c r="P33" s="559">
        <f t="shared" si="44"/>
        <v>14.000526315789473</v>
      </c>
      <c r="Q33" s="560">
        <f t="shared" si="45"/>
        <v>0</v>
      </c>
      <c r="R33" s="559" t="str">
        <f>IF(K33='DOC SUBMITTAL STATUS TRACKER'!$F$17,'DOC SUBMITTAL STATUS TRACKER'!$F$17,IF(K33=$W$8,'DOC SUBMITTAL STATUS TRACKER'!$F$17,IF(K33=$W$6,$R$15,IF(K33=$W$7,R$16,IF(K33=$W$9,$W$9,$R$15)))))</f>
        <v>Never Been Submitted</v>
      </c>
      <c r="S33" s="579" t="str">
        <f t="shared" si="46"/>
        <v/>
      </c>
      <c r="T33" s="477"/>
      <c r="U33" s="377"/>
      <c r="V33" s="378"/>
      <c r="W33" s="424">
        <f t="shared" si="29"/>
        <v>14.000526315789473</v>
      </c>
      <c r="X33" s="461"/>
      <c r="Y33" s="477"/>
      <c r="Z33" s="462"/>
      <c r="AA33" s="460"/>
      <c r="AB33" s="377">
        <f t="shared" si="47"/>
        <v>0</v>
      </c>
      <c r="AC33" s="378"/>
      <c r="AD33" s="424">
        <f t="shared" si="30"/>
        <v>14.000526315789473</v>
      </c>
      <c r="AE33" s="461"/>
      <c r="AF33" s="477"/>
      <c r="AG33" s="462"/>
      <c r="AH33" s="463"/>
      <c r="AI33" s="377">
        <f t="shared" si="48"/>
        <v>0</v>
      </c>
      <c r="AJ33" s="378"/>
      <c r="AK33" s="424">
        <f t="shared" si="31"/>
        <v>14.000526315789473</v>
      </c>
      <c r="AL33" s="461"/>
      <c r="AM33" s="477"/>
      <c r="AN33" s="462"/>
      <c r="AO33" s="463"/>
      <c r="AP33" s="377">
        <f t="shared" si="49"/>
        <v>0</v>
      </c>
      <c r="AQ33" s="378"/>
      <c r="AR33" s="424">
        <f t="shared" si="32"/>
        <v>14.000526315789473</v>
      </c>
      <c r="AS33" s="461"/>
      <c r="AT33" s="477"/>
      <c r="AU33" s="462"/>
      <c r="AV33" s="463"/>
      <c r="AW33" s="377">
        <f t="shared" si="50"/>
        <v>0</v>
      </c>
      <c r="AX33" s="378"/>
      <c r="AY33" s="424">
        <f t="shared" si="33"/>
        <v>14.000526315789473</v>
      </c>
      <c r="AZ33" s="461"/>
      <c r="BA33" s="477"/>
      <c r="BB33" s="462"/>
      <c r="BC33" s="463"/>
      <c r="BD33" s="377">
        <f t="shared" si="51"/>
        <v>0</v>
      </c>
      <c r="BE33" s="378"/>
      <c r="BF33" s="424">
        <f t="shared" si="34"/>
        <v>14.000526315789473</v>
      </c>
      <c r="BG33" s="461"/>
      <c r="BH33" s="477"/>
      <c r="BI33" s="462"/>
      <c r="BJ33" s="463"/>
      <c r="BK33" s="377">
        <f t="shared" si="52"/>
        <v>0</v>
      </c>
      <c r="BL33" s="378"/>
      <c r="BM33" s="424">
        <f t="shared" si="35"/>
        <v>14.000526315789473</v>
      </c>
      <c r="BN33" s="461"/>
      <c r="BO33" s="477"/>
      <c r="BP33" s="462"/>
      <c r="BQ33" s="463"/>
      <c r="BR33" s="377">
        <f t="shared" si="53"/>
        <v>0</v>
      </c>
      <c r="BS33" s="378"/>
      <c r="BT33" s="424">
        <f t="shared" si="36"/>
        <v>14.000526315789473</v>
      </c>
      <c r="BU33" s="461"/>
      <c r="BV33" s="477"/>
      <c r="BW33" s="462"/>
      <c r="BX33" s="463"/>
      <c r="BY33" s="377">
        <f t="shared" si="54"/>
        <v>0</v>
      </c>
      <c r="BZ33" s="378"/>
      <c r="CA33" s="424">
        <f t="shared" si="37"/>
        <v>14.000526315789473</v>
      </c>
      <c r="CB33" s="461"/>
      <c r="CC33" s="477"/>
      <c r="CD33" s="462"/>
      <c r="CE33" s="463"/>
      <c r="CF33" s="377">
        <f t="shared" si="55"/>
        <v>0</v>
      </c>
      <c r="CG33" s="378"/>
      <c r="CH33" s="424">
        <f t="shared" si="38"/>
        <v>14.000526315789473</v>
      </c>
      <c r="CI33" s="461"/>
      <c r="CJ33" s="477"/>
      <c r="CK33" s="462"/>
      <c r="CL33" s="463"/>
      <c r="CM33" s="377">
        <f t="shared" si="56"/>
        <v>0</v>
      </c>
      <c r="CN33" s="378"/>
      <c r="CO33" s="424">
        <f t="shared" si="39"/>
        <v>14.000526315789473</v>
      </c>
      <c r="CP33" s="461"/>
      <c r="CQ33" s="477"/>
      <c r="CR33" s="462"/>
      <c r="CS33" s="819"/>
      <c r="CT33" s="820"/>
      <c r="CU33" s="820"/>
      <c r="CV33" s="820"/>
      <c r="CW33" s="821"/>
      <c r="CX33" s="397" t="str">
        <f t="shared" si="57"/>
        <v xml:space="preserve">  B9</v>
      </c>
      <c r="CY33" s="398" t="str">
        <f t="shared" si="58"/>
        <v>Gage Panel Layout - B9-Gage Panel Layout</v>
      </c>
    </row>
    <row r="34" spans="1:103" s="383" customFormat="1" ht="32.1" customHeight="1">
      <c r="A34" s="633"/>
      <c r="B34" s="393"/>
      <c r="C34" s="393"/>
      <c r="D34" s="393" t="s">
        <v>25</v>
      </c>
      <c r="E34" s="469" t="s">
        <v>28</v>
      </c>
      <c r="F34" s="496" t="str">
        <f t="shared" si="59"/>
        <v>B10-Electrical and Instrumentation Junction Boxes</v>
      </c>
      <c r="G34" s="624"/>
      <c r="H34" s="624"/>
      <c r="I34" s="623"/>
      <c r="J34" s="478" t="str">
        <f t="shared" si="21"/>
        <v/>
      </c>
      <c r="K34" s="396" t="str">
        <f>IF(J34=V$9,W$9,IF(J34=V$8,W$8,IF(J34=V$7,W$7,IF(J34=V$6,W$6,IF(J34=V$5,W$5,IF(J34=V$4,W$4,IF(J34=V$3,W$3,IF(J34=V$2,W$2,'DOC SUBMITTAL STATUS TRACKER'!$F$17))))))))</f>
        <v>Never Been Submitted</v>
      </c>
      <c r="L34" s="556" t="str">
        <f t="shared" si="40"/>
        <v>Rev 0</v>
      </c>
      <c r="M34" s="557">
        <f t="shared" si="41"/>
        <v>0</v>
      </c>
      <c r="N34" s="558">
        <f t="shared" si="42"/>
        <v>0</v>
      </c>
      <c r="O34" s="579" t="str">
        <f t="shared" si="43"/>
        <v/>
      </c>
      <c r="P34" s="559">
        <f t="shared" si="44"/>
        <v>14.000526315789473</v>
      </c>
      <c r="Q34" s="560">
        <f t="shared" si="45"/>
        <v>0</v>
      </c>
      <c r="R34" s="559" t="str">
        <f>IF(K34='DOC SUBMITTAL STATUS TRACKER'!$F$17,'DOC SUBMITTAL STATUS TRACKER'!$F$17,IF(K34=$W$8,'DOC SUBMITTAL STATUS TRACKER'!$F$17,IF(K34=$W$6,$R$15,IF(K34=$W$7,R$16,IF(K34=$W$9,$W$9,$R$15)))))</f>
        <v>Never Been Submitted</v>
      </c>
      <c r="S34" s="579" t="str">
        <f t="shared" si="46"/>
        <v/>
      </c>
      <c r="T34" s="477"/>
      <c r="U34" s="377"/>
      <c r="V34" s="378"/>
      <c r="W34" s="424">
        <f t="shared" si="29"/>
        <v>14.000526315789473</v>
      </c>
      <c r="X34" s="461"/>
      <c r="Y34" s="477"/>
      <c r="Z34" s="462"/>
      <c r="AA34" s="460"/>
      <c r="AB34" s="377">
        <f t="shared" si="47"/>
        <v>0</v>
      </c>
      <c r="AC34" s="378"/>
      <c r="AD34" s="424">
        <f t="shared" si="30"/>
        <v>14.000526315789473</v>
      </c>
      <c r="AE34" s="461"/>
      <c r="AF34" s="477"/>
      <c r="AG34" s="462"/>
      <c r="AH34" s="463"/>
      <c r="AI34" s="377">
        <f t="shared" si="48"/>
        <v>0</v>
      </c>
      <c r="AJ34" s="378"/>
      <c r="AK34" s="424">
        <f t="shared" si="31"/>
        <v>14.000526315789473</v>
      </c>
      <c r="AL34" s="461"/>
      <c r="AM34" s="477"/>
      <c r="AN34" s="462"/>
      <c r="AO34" s="463"/>
      <c r="AP34" s="377">
        <f t="shared" si="49"/>
        <v>0</v>
      </c>
      <c r="AQ34" s="378"/>
      <c r="AR34" s="424">
        <f t="shared" si="32"/>
        <v>14.000526315789473</v>
      </c>
      <c r="AS34" s="461"/>
      <c r="AT34" s="477"/>
      <c r="AU34" s="462"/>
      <c r="AV34" s="463"/>
      <c r="AW34" s="377">
        <f t="shared" si="50"/>
        <v>0</v>
      </c>
      <c r="AX34" s="378"/>
      <c r="AY34" s="424">
        <f t="shared" si="33"/>
        <v>14.000526315789473</v>
      </c>
      <c r="AZ34" s="461"/>
      <c r="BA34" s="477"/>
      <c r="BB34" s="462"/>
      <c r="BC34" s="463"/>
      <c r="BD34" s="377">
        <f t="shared" si="51"/>
        <v>0</v>
      </c>
      <c r="BE34" s="378"/>
      <c r="BF34" s="424">
        <f t="shared" si="34"/>
        <v>14.000526315789473</v>
      </c>
      <c r="BG34" s="461"/>
      <c r="BH34" s="477"/>
      <c r="BI34" s="462"/>
      <c r="BJ34" s="463"/>
      <c r="BK34" s="377">
        <f t="shared" si="52"/>
        <v>0</v>
      </c>
      <c r="BL34" s="378"/>
      <c r="BM34" s="424">
        <f t="shared" si="35"/>
        <v>14.000526315789473</v>
      </c>
      <c r="BN34" s="461"/>
      <c r="BO34" s="477"/>
      <c r="BP34" s="462"/>
      <c r="BQ34" s="463"/>
      <c r="BR34" s="377">
        <f t="shared" si="53"/>
        <v>0</v>
      </c>
      <c r="BS34" s="378"/>
      <c r="BT34" s="424">
        <f t="shared" si="36"/>
        <v>14.000526315789473</v>
      </c>
      <c r="BU34" s="461"/>
      <c r="BV34" s="477"/>
      <c r="BW34" s="462"/>
      <c r="BX34" s="463"/>
      <c r="BY34" s="377">
        <f t="shared" si="54"/>
        <v>0</v>
      </c>
      <c r="BZ34" s="378"/>
      <c r="CA34" s="424">
        <f t="shared" si="37"/>
        <v>14.000526315789473</v>
      </c>
      <c r="CB34" s="461"/>
      <c r="CC34" s="477"/>
      <c r="CD34" s="462"/>
      <c r="CE34" s="463"/>
      <c r="CF34" s="377">
        <f t="shared" si="55"/>
        <v>0</v>
      </c>
      <c r="CG34" s="378"/>
      <c r="CH34" s="424">
        <f t="shared" si="38"/>
        <v>14.000526315789473</v>
      </c>
      <c r="CI34" s="461"/>
      <c r="CJ34" s="477"/>
      <c r="CK34" s="462"/>
      <c r="CL34" s="463"/>
      <c r="CM34" s="377">
        <f t="shared" si="56"/>
        <v>0</v>
      </c>
      <c r="CN34" s="378"/>
      <c r="CO34" s="424">
        <f t="shared" si="39"/>
        <v>14.000526315789473</v>
      </c>
      <c r="CP34" s="461"/>
      <c r="CQ34" s="477"/>
      <c r="CR34" s="462"/>
      <c r="CS34" s="819"/>
      <c r="CT34" s="820"/>
      <c r="CU34" s="820"/>
      <c r="CV34" s="820"/>
      <c r="CW34" s="821"/>
      <c r="CX34" s="397" t="str">
        <f t="shared" si="57"/>
        <v xml:space="preserve">  B10</v>
      </c>
      <c r="CY34" s="398" t="str">
        <f t="shared" si="58"/>
        <v>Electrical and Instrumentation Junction Boxes - B10-Electrical and Instrumentation Junction Boxes</v>
      </c>
    </row>
    <row r="35" spans="1:103" s="122" customFormat="1" ht="15" customHeight="1">
      <c r="A35" s="421"/>
      <c r="B35" s="381"/>
      <c r="C35" s="230" t="s">
        <v>622</v>
      </c>
      <c r="D35" s="382"/>
      <c r="E35" s="230"/>
      <c r="F35" s="412"/>
      <c r="G35" s="413"/>
      <c r="H35" s="413"/>
      <c r="I35" s="413"/>
      <c r="J35" s="414"/>
      <c r="K35" s="415"/>
      <c r="L35" s="561"/>
      <c r="M35" s="562"/>
      <c r="N35" s="562"/>
      <c r="O35" s="580"/>
      <c r="P35" s="562"/>
      <c r="Q35" s="562"/>
      <c r="R35" s="562"/>
      <c r="S35" s="580"/>
      <c r="T35" s="416"/>
      <c r="U35" s="417"/>
      <c r="V35" s="417"/>
      <c r="W35" s="417"/>
      <c r="X35" s="417"/>
      <c r="Y35" s="416"/>
      <c r="Z35" s="418"/>
      <c r="AA35" s="416"/>
      <c r="AB35" s="417"/>
      <c r="AC35" s="417"/>
      <c r="AD35" s="417"/>
      <c r="AE35" s="417"/>
      <c r="AF35" s="416"/>
      <c r="AG35" s="418"/>
      <c r="AH35" s="419"/>
      <c r="AI35" s="417"/>
      <c r="AJ35" s="417"/>
      <c r="AK35" s="417"/>
      <c r="AL35" s="417"/>
      <c r="AM35" s="416"/>
      <c r="AN35" s="418"/>
      <c r="AO35" s="419"/>
      <c r="AP35" s="417"/>
      <c r="AQ35" s="417"/>
      <c r="AR35" s="417"/>
      <c r="AS35" s="417"/>
      <c r="AT35" s="416"/>
      <c r="AU35" s="418"/>
      <c r="AV35" s="419"/>
      <c r="AW35" s="417"/>
      <c r="AX35" s="417"/>
      <c r="AY35" s="417"/>
      <c r="AZ35" s="417"/>
      <c r="BA35" s="416"/>
      <c r="BB35" s="418"/>
      <c r="BC35" s="419"/>
      <c r="BD35" s="417"/>
      <c r="BE35" s="417"/>
      <c r="BF35" s="417"/>
      <c r="BG35" s="417"/>
      <c r="BH35" s="416"/>
      <c r="BI35" s="418"/>
      <c r="BJ35" s="419"/>
      <c r="BK35" s="417"/>
      <c r="BL35" s="417"/>
      <c r="BM35" s="417"/>
      <c r="BN35" s="417"/>
      <c r="BO35" s="416"/>
      <c r="BP35" s="418"/>
      <c r="BQ35" s="419"/>
      <c r="BR35" s="417"/>
      <c r="BS35" s="417"/>
      <c r="BT35" s="417"/>
      <c r="BU35" s="417"/>
      <c r="BV35" s="416"/>
      <c r="BW35" s="418"/>
      <c r="BX35" s="419"/>
      <c r="BY35" s="417"/>
      <c r="BZ35" s="417"/>
      <c r="CA35" s="417"/>
      <c r="CB35" s="417"/>
      <c r="CC35" s="416"/>
      <c r="CD35" s="418"/>
      <c r="CE35" s="419"/>
      <c r="CF35" s="417"/>
      <c r="CG35" s="417"/>
      <c r="CH35" s="417"/>
      <c r="CI35" s="417"/>
      <c r="CJ35" s="416"/>
      <c r="CK35" s="418"/>
      <c r="CL35" s="419"/>
      <c r="CM35" s="417"/>
      <c r="CN35" s="417"/>
      <c r="CO35" s="417"/>
      <c r="CP35" s="417"/>
      <c r="CQ35" s="416"/>
      <c r="CR35" s="418"/>
      <c r="CS35" s="420"/>
      <c r="CT35" s="420"/>
      <c r="CU35" s="420"/>
      <c r="CV35" s="420"/>
      <c r="CW35" s="420"/>
      <c r="CX35" s="262"/>
      <c r="CY35" s="464" t="str">
        <f>C35</f>
        <v>C - Detail Mechanical Drawings  ~  Note:  The following items may be included in the General Arrangement Drawings</v>
      </c>
    </row>
    <row r="36" spans="1:103" s="384" customFormat="1" ht="32.1" customHeight="1">
      <c r="A36" s="633"/>
      <c r="B36" s="393"/>
      <c r="C36" s="393"/>
      <c r="D36" s="393" t="s">
        <v>0</v>
      </c>
      <c r="E36" s="394" t="s">
        <v>267</v>
      </c>
      <c r="F36" s="496" t="str">
        <f>D36&amp;"-"&amp;E36</f>
        <v>C1-Pump OR Compressor Sectional Drawing w/BOM</v>
      </c>
      <c r="G36" s="624"/>
      <c r="H36" s="625"/>
      <c r="I36" s="623"/>
      <c r="J36" s="478" t="str">
        <f t="shared" si="21"/>
        <v/>
      </c>
      <c r="K36" s="396" t="str">
        <f>IF(J36=V$9,W$9,IF(J36=V$8,W$8,IF(J36=V$7,W$7,IF(J36=V$6,W$6,IF(J36=V$5,W$5,IF(J36=V$4,W$4,IF(J36=V$3,W$3,IF(J36=V$2,W$2,'DOC SUBMITTAL STATUS TRACKER'!$F$17))))))))</f>
        <v>Never Been Submitted</v>
      </c>
      <c r="L36" s="556" t="str">
        <f>"Rev "&amp;IF(CN36&gt;0,$CP$14,(IF(CG36&gt;0,$CI$14,(IF(BZ36&gt;0,$CB$14,(IF(BS36&gt;0,BU$14,(IF(BL36&gt;0,BN$14,(IF(BE36&gt;0,BG$14,(IF(AX36&gt;0,AZ$14,(IF(AQ36&gt;0,AS$14,(IF(AJ36&gt;0,AL$14,(IF(AC36&gt;0,AE$14,Z$14)))))))))))))))))))</f>
        <v>Rev 0</v>
      </c>
      <c r="M36" s="557">
        <f>IF($CM36&gt;0,$CM36,(IF($CF36&gt;0,$CF36,(IF($BY36&gt;0,$BY36,(IF($BR36&gt;0,$BR36,(IF($BK36&gt;0,$BK36,(IF($BD36&gt;0,$BD36,(IF($AW36&gt;0,$AW36,(IF($AP36&gt;0,$AP36,(IF($AI36&gt;0,$AI36,(IF($AB36&gt;0,$AB36,U36)))))))))))))))))))</f>
        <v>0</v>
      </c>
      <c r="N36" s="558">
        <f>IF(CN36&gt;0,CN36,(IF(CG36&gt;0,CG36,(IF(BZ36&gt;0,BZ36,(IF(BS36&gt;0,BS36,(IF(BL36&gt;0,BL36,(IF(BE36&gt;0,BE36,(IF(AX36&gt;0,AX36,(IF(AQ36&gt;0,AQ36,(IF(AJ36&gt;0,AJ36,(IF(AC36&gt;0,AC36,V36)))))))))))))))))))</f>
        <v>0</v>
      </c>
      <c r="O36" s="579" t="str">
        <f>IF(CL36&gt;0,CL36,IF(CE36&gt;0,CE36,IF(BX36&gt;0,BX36,IF(BQ36&gt;0,BQ36,IF(BJ36&gt;0,BJ36,IF(BC36&gt;0,BC36,IF(AV36&gt;0,AV36,IF(AO36&gt;0,AO36,IF(AH36&gt;0,AH36,IF(AA36&gt;0,AA36,IF(T36&gt;0,T36,"")))))))))))</f>
        <v/>
      </c>
      <c r="P36" s="559">
        <f>IF($CO36&gt;$R$14,$CO36,(IF($CH36&gt;$R$14,$CH36,(IF($CA36&gt;$R$14,$CA36,(IF($BT36&gt;$R$14,$BT36,(IF($BM36&gt;$R$14,$BM36,(IF($BF36&gt;$R$14,$BF36,(IF($AY36&gt;$R$14,$AY36,(IF($AR36&gt;$R$14,$AR36,(IF($AK36&gt;$R$14,$AK36,(IF($AD36&gt;$R$14,$AD36,$W36)))))))))))))))))))</f>
        <v>14.000526315789473</v>
      </c>
      <c r="Q36" s="560">
        <f>IF(CP36&gt;$R$14,CP36,(IF(CI36&gt;$R$14,CI36,(IF(CB36&gt;$R$14,CB36,(IF(BU36&gt;$R$14,BU36,(IF(BN36&gt;$R$14,BN36,(IF(BG36&gt;$R$14,BG36,(IF(AZ36&gt;$R$14,AZ36,(IF(AS36&gt;$R$14,AS36,(IF(AL36&gt;$R$14,AL36,(IF(AE36&gt;$R$14,AE36,X36)))))))))))))))))))</f>
        <v>0</v>
      </c>
      <c r="R36" s="559" t="str">
        <f>IF(K36='DOC SUBMITTAL STATUS TRACKER'!$F$17,'DOC SUBMITTAL STATUS TRACKER'!$F$17,IF(K36=$W$8,'DOC SUBMITTAL STATUS TRACKER'!$F$17,IF(K36=$W$6,$R$15,IF(K36=$W$7,R$16,IF(K36=$W$9,$W$9,$R$15)))))</f>
        <v>Never Been Submitted</v>
      </c>
      <c r="S36" s="579" t="str">
        <f t="shared" ref="S36:S42" si="60">IF(CQ36&gt;0,CQ36,IF(CJ36&gt;0,CJ36,IF(CC36&gt;0,CC36,IF(BV36&gt;0,BV36,IF(BO36&gt;0,BO36,IF(BH36&gt;0,BH36,IF(BA36&gt;0,BA36,IF(BC36&gt;0,AT36,IF(AM36&gt;0,AM36,IF(AF36&gt;0,AF36,IF(Y36&gt;0,Y36,"")))))))))))</f>
        <v/>
      </c>
      <c r="T36" s="477"/>
      <c r="U36" s="377"/>
      <c r="V36" s="378"/>
      <c r="W36" s="424">
        <f t="shared" si="29"/>
        <v>14.000526315789473</v>
      </c>
      <c r="X36" s="461"/>
      <c r="Y36" s="477"/>
      <c r="Z36" s="462"/>
      <c r="AA36" s="460"/>
      <c r="AB36" s="377">
        <f t="shared" ref="AB36:AB42" si="61">IF(X36&lt;1,0,X36+$O$11)</f>
        <v>0</v>
      </c>
      <c r="AC36" s="378"/>
      <c r="AD36" s="424">
        <f t="shared" si="30"/>
        <v>14.000526315789473</v>
      </c>
      <c r="AE36" s="461"/>
      <c r="AF36" s="477"/>
      <c r="AG36" s="462"/>
      <c r="AH36" s="463"/>
      <c r="AI36" s="377">
        <f t="shared" ref="AI36:AI42" si="62">IF(AE36&lt;1,0,AE36+$O$11)</f>
        <v>0</v>
      </c>
      <c r="AJ36" s="378"/>
      <c r="AK36" s="424">
        <f t="shared" si="31"/>
        <v>14.000526315789473</v>
      </c>
      <c r="AL36" s="461"/>
      <c r="AM36" s="477"/>
      <c r="AN36" s="462"/>
      <c r="AO36" s="463"/>
      <c r="AP36" s="377">
        <f t="shared" ref="AP36:AP42" si="63">IF(AL36&lt;1,0,AL36+$O$11)</f>
        <v>0</v>
      </c>
      <c r="AQ36" s="378"/>
      <c r="AR36" s="424">
        <f t="shared" si="32"/>
        <v>14.000526315789473</v>
      </c>
      <c r="AS36" s="461"/>
      <c r="AT36" s="477"/>
      <c r="AU36" s="462"/>
      <c r="AV36" s="463"/>
      <c r="AW36" s="377">
        <f t="shared" ref="AW36:AW42" si="64">IF(AS36&lt;1,0,AS36+$O$11)</f>
        <v>0</v>
      </c>
      <c r="AX36" s="378"/>
      <c r="AY36" s="424">
        <f t="shared" si="33"/>
        <v>14.000526315789473</v>
      </c>
      <c r="AZ36" s="461"/>
      <c r="BA36" s="477"/>
      <c r="BB36" s="462"/>
      <c r="BC36" s="463"/>
      <c r="BD36" s="377">
        <f t="shared" ref="BD36:BD42" si="65">IF(AZ36&lt;1,0,AZ36+$O$11)</f>
        <v>0</v>
      </c>
      <c r="BE36" s="378"/>
      <c r="BF36" s="424">
        <f t="shared" si="34"/>
        <v>14.000526315789473</v>
      </c>
      <c r="BG36" s="461"/>
      <c r="BH36" s="477"/>
      <c r="BI36" s="462"/>
      <c r="BJ36" s="463"/>
      <c r="BK36" s="377">
        <f t="shared" ref="BK36:BK42" si="66">IF(BG36&lt;1,0,BG36+$O$11)</f>
        <v>0</v>
      </c>
      <c r="BL36" s="378"/>
      <c r="BM36" s="424">
        <f t="shared" si="35"/>
        <v>14.000526315789473</v>
      </c>
      <c r="BN36" s="461"/>
      <c r="BO36" s="477"/>
      <c r="BP36" s="462"/>
      <c r="BQ36" s="463"/>
      <c r="BR36" s="377">
        <f t="shared" ref="BR36:BR42" si="67">IF(BN36&lt;1,0,BN36+$O$11)</f>
        <v>0</v>
      </c>
      <c r="BS36" s="378"/>
      <c r="BT36" s="424">
        <f t="shared" si="36"/>
        <v>14.000526315789473</v>
      </c>
      <c r="BU36" s="461"/>
      <c r="BV36" s="477"/>
      <c r="BW36" s="462"/>
      <c r="BX36" s="463"/>
      <c r="BY36" s="377">
        <f t="shared" ref="BY36:BY42" si="68">IF(BU36&lt;1,0,BU36+$O$11)</f>
        <v>0</v>
      </c>
      <c r="BZ36" s="378"/>
      <c r="CA36" s="424">
        <f t="shared" si="37"/>
        <v>14.000526315789473</v>
      </c>
      <c r="CB36" s="461"/>
      <c r="CC36" s="477"/>
      <c r="CD36" s="462"/>
      <c r="CE36" s="463"/>
      <c r="CF36" s="377">
        <f t="shared" ref="CF36:CF42" si="69">IF(CB36&lt;1,0,CB36+$O$11)</f>
        <v>0</v>
      </c>
      <c r="CG36" s="378"/>
      <c r="CH36" s="424">
        <f t="shared" si="38"/>
        <v>14.000526315789473</v>
      </c>
      <c r="CI36" s="461"/>
      <c r="CJ36" s="477"/>
      <c r="CK36" s="462"/>
      <c r="CL36" s="463"/>
      <c r="CM36" s="377">
        <f t="shared" ref="CM36:CM42" si="70">IF(CI36&lt;1,0,CI36+$O$11)</f>
        <v>0</v>
      </c>
      <c r="CN36" s="378"/>
      <c r="CO36" s="424">
        <f t="shared" si="39"/>
        <v>14.000526315789473</v>
      </c>
      <c r="CP36" s="461"/>
      <c r="CQ36" s="477"/>
      <c r="CR36" s="462"/>
      <c r="CS36" s="819"/>
      <c r="CT36" s="820"/>
      <c r="CU36" s="820"/>
      <c r="CV36" s="820"/>
      <c r="CW36" s="821"/>
      <c r="CX36" s="397" t="str">
        <f t="shared" ref="CX36:CX42" si="71">C36&amp;"  "&amp;D36</f>
        <v xml:space="preserve">  C1</v>
      </c>
      <c r="CY36" s="398" t="str">
        <f t="shared" ref="CY36:CY42" si="72">E36&amp;" - "&amp;F36</f>
        <v>Pump OR Compressor Sectional Drawing w/BOM - C1-Pump OR Compressor Sectional Drawing w/BOM</v>
      </c>
    </row>
    <row r="37" spans="1:103" s="383" customFormat="1" ht="32.1" customHeight="1">
      <c r="A37" s="633"/>
      <c r="B37" s="393"/>
      <c r="C37" s="393"/>
      <c r="D37" s="393" t="s">
        <v>1</v>
      </c>
      <c r="E37" s="394" t="s">
        <v>55</v>
      </c>
      <c r="F37" s="496" t="str">
        <f t="shared" ref="F37:F42" si="73">D37&amp;"-"&amp;E37</f>
        <v>C2-Rotor Assembly Drawing w/BOM</v>
      </c>
      <c r="G37" s="624"/>
      <c r="H37" s="625"/>
      <c r="I37" s="623"/>
      <c r="J37" s="478" t="str">
        <f t="shared" si="21"/>
        <v/>
      </c>
      <c r="K37" s="396" t="str">
        <f>IF(J37=V$9,W$9,IF(J37=V$8,W$8,IF(J37=V$7,W$7,IF(J37=V$6,W$6,IF(J37=V$5,W$5,IF(J37=V$4,W$4,IF(J37=V$3,W$3,IF(J37=V$2,W$2,'DOC SUBMITTAL STATUS TRACKER'!$F$17))))))))</f>
        <v>Never Been Submitted</v>
      </c>
      <c r="L37" s="556" t="str">
        <f t="shared" ref="L37:L42" si="74">"Rev "&amp;IF(CN37&gt;0,$CP$14,(IF(CG37&gt;0,$CI$14,(IF(BZ37&gt;0,$CB$14,(IF(BS37&gt;0,BU$14,(IF(BL37&gt;0,BN$14,(IF(BE37&gt;0,BG$14,(IF(AX37&gt;0,AZ$14,(IF(AQ37&gt;0,AS$14,(IF(AJ37&gt;0,AL$14,(IF(AC37&gt;0,AE$14,Z$14)))))))))))))))))))</f>
        <v>Rev 0</v>
      </c>
      <c r="M37" s="557">
        <f t="shared" ref="M37:M42" si="75">IF($CM37&gt;0,$CM37,(IF($CF37&gt;0,$CF37,(IF($BY37&gt;0,$BY37,(IF($BR37&gt;0,$BR37,(IF($BK37&gt;0,$BK37,(IF($BD37&gt;0,$BD37,(IF($AW37&gt;0,$AW37,(IF($AP37&gt;0,$AP37,(IF($AI37&gt;0,$AI37,(IF($AB37&gt;0,$AB37,U37)))))))))))))))))))</f>
        <v>0</v>
      </c>
      <c r="N37" s="558">
        <f t="shared" ref="N37:N42" si="76">IF(CN37&gt;0,CN37,(IF(CG37&gt;0,CG37,(IF(BZ37&gt;0,BZ37,(IF(BS37&gt;0,BS37,(IF(BL37&gt;0,BL37,(IF(BE37&gt;0,BE37,(IF(AX37&gt;0,AX37,(IF(AQ37&gt;0,AQ37,(IF(AJ37&gt;0,AJ37,(IF(AC37&gt;0,AC37,V37)))))))))))))))))))</f>
        <v>0</v>
      </c>
      <c r="O37" s="579" t="str">
        <f t="shared" ref="O37:O42" si="77">IF(CL37&gt;0,CL37,IF(CE37&gt;0,CE37,IF(BX37&gt;0,BX37,IF(BQ37&gt;0,BQ37,IF(BJ37&gt;0,BJ37,IF(BC37&gt;0,BC37,IF(AV37&gt;0,AV37,IF(AO37&gt;0,AO37,IF(AH37&gt;0,AH37,IF(AA37&gt;0,AA37,IF(T37&gt;0,T37,"")))))))))))</f>
        <v/>
      </c>
      <c r="P37" s="559">
        <f t="shared" ref="P37:P90" si="78">IF($CO37&gt;$R$14,$CO37,(IF($CH37&gt;$R$14,$CH37,(IF($CA37&gt;$R$14,$CA37,(IF($BT37&gt;$R$14,$BT37,(IF($BM37&gt;$R$14,$BM37,(IF($BF37&gt;$R$14,$BF37,(IF($AY37&gt;$R$14,$AY37,(IF($AR37&gt;$R$14,$AR37,(IF($AK37&gt;$R$14,$AK37,(IF($AD37&gt;$R$14,$AD37,$W37)))))))))))))))))))</f>
        <v>14.000526315789473</v>
      </c>
      <c r="Q37" s="560">
        <f t="shared" ref="Q37:Q42" si="79">IF(CP37&gt;$R$14,CP37,(IF(CI37&gt;$R$14,CI37,(IF(CB37&gt;$R$14,CB37,(IF(BU37&gt;$R$14,BU37,(IF(BN37&gt;$R$14,BN37,(IF(BG37&gt;$R$14,BG37,(IF(AZ37&gt;$R$14,AZ37,(IF(AS37&gt;$R$14,AS37,(IF(AL37&gt;$R$14,AL37,(IF(AE37&gt;$R$14,AE37,X37)))))))))))))))))))</f>
        <v>0</v>
      </c>
      <c r="R37" s="559" t="str">
        <f>IF(K37='DOC SUBMITTAL STATUS TRACKER'!$F$17,'DOC SUBMITTAL STATUS TRACKER'!$F$17,IF(K37=$W$8,'DOC SUBMITTAL STATUS TRACKER'!$F$17,IF(K37=$W$6,$R$15,IF(K37=$W$7,R$16,IF(K37=$W$9,$W$9,$R$15)))))</f>
        <v>Never Been Submitted</v>
      </c>
      <c r="S37" s="579" t="str">
        <f t="shared" si="60"/>
        <v/>
      </c>
      <c r="T37" s="477"/>
      <c r="U37" s="377"/>
      <c r="V37" s="378"/>
      <c r="W37" s="424">
        <f t="shared" si="29"/>
        <v>14.000526315789473</v>
      </c>
      <c r="X37" s="461"/>
      <c r="Y37" s="477"/>
      <c r="Z37" s="462"/>
      <c r="AA37" s="460"/>
      <c r="AB37" s="377">
        <f t="shared" si="61"/>
        <v>0</v>
      </c>
      <c r="AC37" s="378"/>
      <c r="AD37" s="424">
        <f t="shared" si="30"/>
        <v>14.000526315789473</v>
      </c>
      <c r="AE37" s="461"/>
      <c r="AF37" s="477"/>
      <c r="AG37" s="462"/>
      <c r="AH37" s="463"/>
      <c r="AI37" s="377">
        <f t="shared" si="62"/>
        <v>0</v>
      </c>
      <c r="AJ37" s="378"/>
      <c r="AK37" s="424">
        <f t="shared" si="31"/>
        <v>14.000526315789473</v>
      </c>
      <c r="AL37" s="461"/>
      <c r="AM37" s="477"/>
      <c r="AN37" s="462"/>
      <c r="AO37" s="463"/>
      <c r="AP37" s="377">
        <f t="shared" si="63"/>
        <v>0</v>
      </c>
      <c r="AQ37" s="378"/>
      <c r="AR37" s="424">
        <f t="shared" si="32"/>
        <v>14.000526315789473</v>
      </c>
      <c r="AS37" s="461"/>
      <c r="AT37" s="477"/>
      <c r="AU37" s="462"/>
      <c r="AV37" s="463"/>
      <c r="AW37" s="377">
        <f t="shared" si="64"/>
        <v>0</v>
      </c>
      <c r="AX37" s="378"/>
      <c r="AY37" s="424">
        <f t="shared" si="33"/>
        <v>14.000526315789473</v>
      </c>
      <c r="AZ37" s="461"/>
      <c r="BA37" s="477"/>
      <c r="BB37" s="462"/>
      <c r="BC37" s="463"/>
      <c r="BD37" s="377">
        <f t="shared" si="65"/>
        <v>0</v>
      </c>
      <c r="BE37" s="378"/>
      <c r="BF37" s="424">
        <f t="shared" si="34"/>
        <v>14.000526315789473</v>
      </c>
      <c r="BG37" s="461"/>
      <c r="BH37" s="477"/>
      <c r="BI37" s="462"/>
      <c r="BJ37" s="463"/>
      <c r="BK37" s="377">
        <f t="shared" si="66"/>
        <v>0</v>
      </c>
      <c r="BL37" s="378"/>
      <c r="BM37" s="424">
        <f t="shared" si="35"/>
        <v>14.000526315789473</v>
      </c>
      <c r="BN37" s="461"/>
      <c r="BO37" s="477"/>
      <c r="BP37" s="462"/>
      <c r="BQ37" s="463"/>
      <c r="BR37" s="377">
        <f t="shared" si="67"/>
        <v>0</v>
      </c>
      <c r="BS37" s="378"/>
      <c r="BT37" s="424">
        <f t="shared" si="36"/>
        <v>14.000526315789473</v>
      </c>
      <c r="BU37" s="461"/>
      <c r="BV37" s="477"/>
      <c r="BW37" s="462"/>
      <c r="BX37" s="463"/>
      <c r="BY37" s="377">
        <f t="shared" si="68"/>
        <v>0</v>
      </c>
      <c r="BZ37" s="378"/>
      <c r="CA37" s="424">
        <f t="shared" si="37"/>
        <v>14.000526315789473</v>
      </c>
      <c r="CB37" s="461"/>
      <c r="CC37" s="477"/>
      <c r="CD37" s="462"/>
      <c r="CE37" s="463"/>
      <c r="CF37" s="377">
        <f t="shared" si="69"/>
        <v>0</v>
      </c>
      <c r="CG37" s="378"/>
      <c r="CH37" s="424">
        <f t="shared" si="38"/>
        <v>14.000526315789473</v>
      </c>
      <c r="CI37" s="461"/>
      <c r="CJ37" s="477"/>
      <c r="CK37" s="462"/>
      <c r="CL37" s="463"/>
      <c r="CM37" s="377">
        <f t="shared" si="70"/>
        <v>0</v>
      </c>
      <c r="CN37" s="378"/>
      <c r="CO37" s="424">
        <f t="shared" si="39"/>
        <v>14.000526315789473</v>
      </c>
      <c r="CP37" s="461"/>
      <c r="CQ37" s="477"/>
      <c r="CR37" s="462"/>
      <c r="CS37" s="819"/>
      <c r="CT37" s="820"/>
      <c r="CU37" s="820"/>
      <c r="CV37" s="820"/>
      <c r="CW37" s="821"/>
      <c r="CX37" s="397" t="str">
        <f t="shared" si="71"/>
        <v xml:space="preserve">  C2</v>
      </c>
      <c r="CY37" s="398" t="str">
        <f t="shared" si="72"/>
        <v>Rotor Assembly Drawing w/BOM - C2-Rotor Assembly Drawing w/BOM</v>
      </c>
    </row>
    <row r="38" spans="1:103" s="383" customFormat="1" ht="32.1" customHeight="1">
      <c r="A38" s="633"/>
      <c r="B38" s="393"/>
      <c r="C38" s="393"/>
      <c r="D38" s="393" t="s">
        <v>2</v>
      </c>
      <c r="E38" s="394" t="s">
        <v>57</v>
      </c>
      <c r="F38" s="496" t="str">
        <f t="shared" si="73"/>
        <v>C3-Seal Sectional Drawing w/BOM</v>
      </c>
      <c r="G38" s="624"/>
      <c r="H38" s="625"/>
      <c r="I38" s="623"/>
      <c r="J38" s="478" t="str">
        <f t="shared" si="21"/>
        <v/>
      </c>
      <c r="K38" s="396" t="str">
        <f>IF(J38=V$9,W$9,IF(J38=V$8,W$8,IF(J38=V$7,W$7,IF(J38=V$6,W$6,IF(J38=V$5,W$5,IF(J38=V$4,W$4,IF(J38=V$3,W$3,IF(J38=V$2,W$2,'DOC SUBMITTAL STATUS TRACKER'!$F$17))))))))</f>
        <v>Never Been Submitted</v>
      </c>
      <c r="L38" s="556" t="str">
        <f t="shared" si="74"/>
        <v>Rev 0</v>
      </c>
      <c r="M38" s="557">
        <f t="shared" si="75"/>
        <v>0</v>
      </c>
      <c r="N38" s="558">
        <f t="shared" si="76"/>
        <v>0</v>
      </c>
      <c r="O38" s="579" t="str">
        <f t="shared" si="77"/>
        <v/>
      </c>
      <c r="P38" s="559">
        <f t="shared" si="78"/>
        <v>14.000526315789473</v>
      </c>
      <c r="Q38" s="560">
        <f t="shared" si="79"/>
        <v>0</v>
      </c>
      <c r="R38" s="559" t="str">
        <f>IF(K38='DOC SUBMITTAL STATUS TRACKER'!$F$17,'DOC SUBMITTAL STATUS TRACKER'!$F$17,IF(K38=$W$8,'DOC SUBMITTAL STATUS TRACKER'!$F$17,IF(K38=$W$6,$R$15,IF(K38=$W$7,R$16,IF(K38=$W$9,$W$9,$R$15)))))</f>
        <v>Never Been Submitted</v>
      </c>
      <c r="S38" s="579" t="str">
        <f t="shared" si="60"/>
        <v/>
      </c>
      <c r="T38" s="477"/>
      <c r="U38" s="377"/>
      <c r="V38" s="378"/>
      <c r="W38" s="424">
        <f t="shared" si="29"/>
        <v>14.000526315789473</v>
      </c>
      <c r="X38" s="461"/>
      <c r="Y38" s="477"/>
      <c r="Z38" s="462"/>
      <c r="AA38" s="460"/>
      <c r="AB38" s="377">
        <f t="shared" si="61"/>
        <v>0</v>
      </c>
      <c r="AC38" s="378"/>
      <c r="AD38" s="424">
        <f t="shared" si="30"/>
        <v>14.000526315789473</v>
      </c>
      <c r="AE38" s="461"/>
      <c r="AF38" s="477"/>
      <c r="AG38" s="462"/>
      <c r="AH38" s="463"/>
      <c r="AI38" s="377">
        <f t="shared" si="62"/>
        <v>0</v>
      </c>
      <c r="AJ38" s="378"/>
      <c r="AK38" s="424">
        <f t="shared" si="31"/>
        <v>14.000526315789473</v>
      </c>
      <c r="AL38" s="461"/>
      <c r="AM38" s="477"/>
      <c r="AN38" s="462"/>
      <c r="AO38" s="463"/>
      <c r="AP38" s="377">
        <f t="shared" si="63"/>
        <v>0</v>
      </c>
      <c r="AQ38" s="378"/>
      <c r="AR38" s="424">
        <f t="shared" si="32"/>
        <v>14.000526315789473</v>
      </c>
      <c r="AS38" s="461"/>
      <c r="AT38" s="477"/>
      <c r="AU38" s="462"/>
      <c r="AV38" s="463"/>
      <c r="AW38" s="377">
        <f t="shared" si="64"/>
        <v>0</v>
      </c>
      <c r="AX38" s="378"/>
      <c r="AY38" s="424">
        <f t="shared" si="33"/>
        <v>14.000526315789473</v>
      </c>
      <c r="AZ38" s="461"/>
      <c r="BA38" s="477"/>
      <c r="BB38" s="462"/>
      <c r="BC38" s="463"/>
      <c r="BD38" s="377">
        <f t="shared" si="65"/>
        <v>0</v>
      </c>
      <c r="BE38" s="378"/>
      <c r="BF38" s="424">
        <f t="shared" si="34"/>
        <v>14.000526315789473</v>
      </c>
      <c r="BG38" s="461"/>
      <c r="BH38" s="477"/>
      <c r="BI38" s="462"/>
      <c r="BJ38" s="463"/>
      <c r="BK38" s="377">
        <f t="shared" si="66"/>
        <v>0</v>
      </c>
      <c r="BL38" s="378"/>
      <c r="BM38" s="424">
        <f t="shared" si="35"/>
        <v>14.000526315789473</v>
      </c>
      <c r="BN38" s="461"/>
      <c r="BO38" s="477"/>
      <c r="BP38" s="462"/>
      <c r="BQ38" s="463"/>
      <c r="BR38" s="377">
        <f t="shared" si="67"/>
        <v>0</v>
      </c>
      <c r="BS38" s="378"/>
      <c r="BT38" s="424">
        <f t="shared" si="36"/>
        <v>14.000526315789473</v>
      </c>
      <c r="BU38" s="461"/>
      <c r="BV38" s="477"/>
      <c r="BW38" s="462"/>
      <c r="BX38" s="463"/>
      <c r="BY38" s="377">
        <f t="shared" si="68"/>
        <v>0</v>
      </c>
      <c r="BZ38" s="378"/>
      <c r="CA38" s="424">
        <f t="shared" si="37"/>
        <v>14.000526315789473</v>
      </c>
      <c r="CB38" s="461"/>
      <c r="CC38" s="477"/>
      <c r="CD38" s="462"/>
      <c r="CE38" s="463"/>
      <c r="CF38" s="377">
        <f t="shared" si="69"/>
        <v>0</v>
      </c>
      <c r="CG38" s="378"/>
      <c r="CH38" s="424">
        <f t="shared" si="38"/>
        <v>14.000526315789473</v>
      </c>
      <c r="CI38" s="461"/>
      <c r="CJ38" s="477"/>
      <c r="CK38" s="462"/>
      <c r="CL38" s="463"/>
      <c r="CM38" s="377">
        <f t="shared" si="70"/>
        <v>0</v>
      </c>
      <c r="CN38" s="378"/>
      <c r="CO38" s="424">
        <f t="shared" si="39"/>
        <v>14.000526315789473</v>
      </c>
      <c r="CP38" s="461"/>
      <c r="CQ38" s="477"/>
      <c r="CR38" s="462"/>
      <c r="CS38" s="819"/>
      <c r="CT38" s="820"/>
      <c r="CU38" s="820"/>
      <c r="CV38" s="820"/>
      <c r="CW38" s="821"/>
      <c r="CX38" s="397" t="str">
        <f t="shared" si="71"/>
        <v xml:space="preserve">  C3</v>
      </c>
      <c r="CY38" s="398" t="str">
        <f t="shared" si="72"/>
        <v>Seal Sectional Drawing w/BOM - C3-Seal Sectional Drawing w/BOM</v>
      </c>
    </row>
    <row r="39" spans="1:103" s="383" customFormat="1" ht="32.1" customHeight="1">
      <c r="A39" s="633"/>
      <c r="B39" s="393"/>
      <c r="C39" s="393"/>
      <c r="D39" s="393" t="s">
        <v>3</v>
      </c>
      <c r="E39" s="394" t="s">
        <v>121</v>
      </c>
      <c r="F39" s="496" t="str">
        <f t="shared" si="73"/>
        <v>C4-Coupling Assembly Drawing w/BOM</v>
      </c>
      <c r="G39" s="624"/>
      <c r="H39" s="625"/>
      <c r="I39" s="623"/>
      <c r="J39" s="478" t="str">
        <f t="shared" si="21"/>
        <v/>
      </c>
      <c r="K39" s="396" t="str">
        <f>IF(J39=V$9,W$9,IF(J39=V$8,W$8,IF(J39=V$7,W$7,IF(J39=V$6,W$6,IF(J39=V$5,W$5,IF(J39=V$4,W$4,IF(J39=V$3,W$3,IF(J39=V$2,W$2,'DOC SUBMITTAL STATUS TRACKER'!$F$17))))))))</f>
        <v>Never Been Submitted</v>
      </c>
      <c r="L39" s="556" t="str">
        <f t="shared" si="74"/>
        <v>Rev 0</v>
      </c>
      <c r="M39" s="557">
        <f t="shared" si="75"/>
        <v>0</v>
      </c>
      <c r="N39" s="558">
        <f t="shared" si="76"/>
        <v>0</v>
      </c>
      <c r="O39" s="579" t="str">
        <f t="shared" si="77"/>
        <v/>
      </c>
      <c r="P39" s="559">
        <f t="shared" si="78"/>
        <v>14.000526315789473</v>
      </c>
      <c r="Q39" s="560">
        <f t="shared" si="79"/>
        <v>0</v>
      </c>
      <c r="R39" s="559" t="str">
        <f>IF(K39='DOC SUBMITTAL STATUS TRACKER'!$F$17,'DOC SUBMITTAL STATUS TRACKER'!$F$17,IF(K39=$W$8,'DOC SUBMITTAL STATUS TRACKER'!$F$17,IF(K39=$W$6,$R$15,IF(K39=$W$7,R$16,IF(K39=$W$9,$W$9,$R$15)))))</f>
        <v>Never Been Submitted</v>
      </c>
      <c r="S39" s="579" t="str">
        <f t="shared" si="60"/>
        <v/>
      </c>
      <c r="T39" s="477"/>
      <c r="U39" s="377"/>
      <c r="V39" s="378"/>
      <c r="W39" s="424">
        <f t="shared" si="29"/>
        <v>14.000526315789473</v>
      </c>
      <c r="X39" s="461"/>
      <c r="Y39" s="477"/>
      <c r="Z39" s="462"/>
      <c r="AA39" s="460"/>
      <c r="AB39" s="377">
        <f t="shared" si="61"/>
        <v>0</v>
      </c>
      <c r="AC39" s="378"/>
      <c r="AD39" s="424">
        <f t="shared" si="30"/>
        <v>14.000526315789473</v>
      </c>
      <c r="AE39" s="461"/>
      <c r="AF39" s="477"/>
      <c r="AG39" s="462"/>
      <c r="AH39" s="463"/>
      <c r="AI39" s="377">
        <f t="shared" si="62"/>
        <v>0</v>
      </c>
      <c r="AJ39" s="378"/>
      <c r="AK39" s="424">
        <f t="shared" si="31"/>
        <v>14.000526315789473</v>
      </c>
      <c r="AL39" s="461"/>
      <c r="AM39" s="477"/>
      <c r="AN39" s="462"/>
      <c r="AO39" s="463"/>
      <c r="AP39" s="377">
        <f t="shared" si="63"/>
        <v>0</v>
      </c>
      <c r="AQ39" s="378"/>
      <c r="AR39" s="424">
        <f t="shared" si="32"/>
        <v>14.000526315789473</v>
      </c>
      <c r="AS39" s="461"/>
      <c r="AT39" s="477"/>
      <c r="AU39" s="462"/>
      <c r="AV39" s="463"/>
      <c r="AW39" s="377">
        <f t="shared" si="64"/>
        <v>0</v>
      </c>
      <c r="AX39" s="378"/>
      <c r="AY39" s="424">
        <f t="shared" si="33"/>
        <v>14.000526315789473</v>
      </c>
      <c r="AZ39" s="461"/>
      <c r="BA39" s="477"/>
      <c r="BB39" s="462"/>
      <c r="BC39" s="463"/>
      <c r="BD39" s="377">
        <f t="shared" si="65"/>
        <v>0</v>
      </c>
      <c r="BE39" s="378"/>
      <c r="BF39" s="424">
        <f t="shared" si="34"/>
        <v>14.000526315789473</v>
      </c>
      <c r="BG39" s="461"/>
      <c r="BH39" s="477"/>
      <c r="BI39" s="462"/>
      <c r="BJ39" s="463"/>
      <c r="BK39" s="377">
        <f t="shared" si="66"/>
        <v>0</v>
      </c>
      <c r="BL39" s="378"/>
      <c r="BM39" s="424">
        <f t="shared" si="35"/>
        <v>14.000526315789473</v>
      </c>
      <c r="BN39" s="461"/>
      <c r="BO39" s="477"/>
      <c r="BP39" s="462"/>
      <c r="BQ39" s="463"/>
      <c r="BR39" s="377">
        <f t="shared" si="67"/>
        <v>0</v>
      </c>
      <c r="BS39" s="378"/>
      <c r="BT39" s="424">
        <f t="shared" si="36"/>
        <v>14.000526315789473</v>
      </c>
      <c r="BU39" s="461"/>
      <c r="BV39" s="477"/>
      <c r="BW39" s="462"/>
      <c r="BX39" s="463"/>
      <c r="BY39" s="377">
        <f t="shared" si="68"/>
        <v>0</v>
      </c>
      <c r="BZ39" s="378"/>
      <c r="CA39" s="424">
        <f t="shared" si="37"/>
        <v>14.000526315789473</v>
      </c>
      <c r="CB39" s="461"/>
      <c r="CC39" s="477"/>
      <c r="CD39" s="462"/>
      <c r="CE39" s="463"/>
      <c r="CF39" s="377">
        <f t="shared" si="69"/>
        <v>0</v>
      </c>
      <c r="CG39" s="378"/>
      <c r="CH39" s="424">
        <f t="shared" si="38"/>
        <v>14.000526315789473</v>
      </c>
      <c r="CI39" s="461"/>
      <c r="CJ39" s="477"/>
      <c r="CK39" s="462"/>
      <c r="CL39" s="463"/>
      <c r="CM39" s="377">
        <f t="shared" si="70"/>
        <v>0</v>
      </c>
      <c r="CN39" s="378"/>
      <c r="CO39" s="424">
        <f t="shared" si="39"/>
        <v>14.000526315789473</v>
      </c>
      <c r="CP39" s="461"/>
      <c r="CQ39" s="477"/>
      <c r="CR39" s="462"/>
      <c r="CS39" s="819"/>
      <c r="CT39" s="820"/>
      <c r="CU39" s="820"/>
      <c r="CV39" s="820"/>
      <c r="CW39" s="821"/>
      <c r="CX39" s="397" t="str">
        <f t="shared" si="71"/>
        <v xml:space="preserve">  C4</v>
      </c>
      <c r="CY39" s="398" t="str">
        <f t="shared" si="72"/>
        <v>Coupling Assembly Drawing w/BOM - C4-Coupling Assembly Drawing w/BOM</v>
      </c>
    </row>
    <row r="40" spans="1:103" s="383" customFormat="1" ht="32.1" customHeight="1">
      <c r="A40" s="633"/>
      <c r="B40" s="393"/>
      <c r="C40" s="393"/>
      <c r="D40" s="393" t="s">
        <v>4</v>
      </c>
      <c r="E40" s="394" t="s">
        <v>124</v>
      </c>
      <c r="F40" s="496" t="str">
        <f t="shared" si="73"/>
        <v>C5-Buffer Pot Drawing</v>
      </c>
      <c r="G40" s="624"/>
      <c r="H40" s="625"/>
      <c r="I40" s="623"/>
      <c r="J40" s="478" t="str">
        <f t="shared" si="21"/>
        <v/>
      </c>
      <c r="K40" s="396" t="str">
        <f>IF(J40=V$9,W$9,IF(J40=V$8,W$8,IF(J40=V$7,W$7,IF(J40=V$6,W$6,IF(J40=V$5,W$5,IF(J40=V$4,W$4,IF(J40=V$3,W$3,IF(J40=V$2,W$2,'DOC SUBMITTAL STATUS TRACKER'!$F$17))))))))</f>
        <v>Never Been Submitted</v>
      </c>
      <c r="L40" s="556" t="str">
        <f t="shared" si="74"/>
        <v>Rev 0</v>
      </c>
      <c r="M40" s="557">
        <f t="shared" si="75"/>
        <v>0</v>
      </c>
      <c r="N40" s="558">
        <f t="shared" si="76"/>
        <v>0</v>
      </c>
      <c r="O40" s="579" t="str">
        <f t="shared" si="77"/>
        <v/>
      </c>
      <c r="P40" s="559">
        <f t="shared" si="78"/>
        <v>14.000526315789473</v>
      </c>
      <c r="Q40" s="560">
        <f t="shared" si="79"/>
        <v>0</v>
      </c>
      <c r="R40" s="559" t="str">
        <f>IF(K40='DOC SUBMITTAL STATUS TRACKER'!$F$17,'DOC SUBMITTAL STATUS TRACKER'!$F$17,IF(K40=$W$8,'DOC SUBMITTAL STATUS TRACKER'!$F$17,IF(K40=$W$6,$R$15,IF(K40=$W$7,R$16,IF(K40=$W$9,$W$9,$R$15)))))</f>
        <v>Never Been Submitted</v>
      </c>
      <c r="S40" s="579" t="str">
        <f t="shared" si="60"/>
        <v/>
      </c>
      <c r="T40" s="477"/>
      <c r="U40" s="377"/>
      <c r="V40" s="378"/>
      <c r="W40" s="424">
        <f t="shared" si="29"/>
        <v>14.000526315789473</v>
      </c>
      <c r="X40" s="461"/>
      <c r="Y40" s="477"/>
      <c r="Z40" s="462"/>
      <c r="AA40" s="460"/>
      <c r="AB40" s="377">
        <f t="shared" si="61"/>
        <v>0</v>
      </c>
      <c r="AC40" s="378"/>
      <c r="AD40" s="424">
        <f t="shared" si="30"/>
        <v>14.000526315789473</v>
      </c>
      <c r="AE40" s="461"/>
      <c r="AF40" s="477"/>
      <c r="AG40" s="462"/>
      <c r="AH40" s="463"/>
      <c r="AI40" s="377">
        <f t="shared" si="62"/>
        <v>0</v>
      </c>
      <c r="AJ40" s="378"/>
      <c r="AK40" s="424">
        <f t="shared" si="31"/>
        <v>14.000526315789473</v>
      </c>
      <c r="AL40" s="461"/>
      <c r="AM40" s="477"/>
      <c r="AN40" s="462"/>
      <c r="AO40" s="463"/>
      <c r="AP40" s="377">
        <f t="shared" si="63"/>
        <v>0</v>
      </c>
      <c r="AQ40" s="378"/>
      <c r="AR40" s="424">
        <f t="shared" si="32"/>
        <v>14.000526315789473</v>
      </c>
      <c r="AS40" s="461"/>
      <c r="AT40" s="477"/>
      <c r="AU40" s="462"/>
      <c r="AV40" s="463"/>
      <c r="AW40" s="377">
        <f t="shared" si="64"/>
        <v>0</v>
      </c>
      <c r="AX40" s="378"/>
      <c r="AY40" s="424">
        <f t="shared" si="33"/>
        <v>14.000526315789473</v>
      </c>
      <c r="AZ40" s="461"/>
      <c r="BA40" s="477"/>
      <c r="BB40" s="462"/>
      <c r="BC40" s="463"/>
      <c r="BD40" s="377">
        <f t="shared" si="65"/>
        <v>0</v>
      </c>
      <c r="BE40" s="378"/>
      <c r="BF40" s="424">
        <f t="shared" si="34"/>
        <v>14.000526315789473</v>
      </c>
      <c r="BG40" s="461"/>
      <c r="BH40" s="477"/>
      <c r="BI40" s="462"/>
      <c r="BJ40" s="463"/>
      <c r="BK40" s="377">
        <f t="shared" si="66"/>
        <v>0</v>
      </c>
      <c r="BL40" s="378"/>
      <c r="BM40" s="424">
        <f t="shared" si="35"/>
        <v>14.000526315789473</v>
      </c>
      <c r="BN40" s="461"/>
      <c r="BO40" s="477"/>
      <c r="BP40" s="462"/>
      <c r="BQ40" s="463"/>
      <c r="BR40" s="377">
        <f t="shared" si="67"/>
        <v>0</v>
      </c>
      <c r="BS40" s="378"/>
      <c r="BT40" s="424">
        <f t="shared" si="36"/>
        <v>14.000526315789473</v>
      </c>
      <c r="BU40" s="461"/>
      <c r="BV40" s="477"/>
      <c r="BW40" s="462"/>
      <c r="BX40" s="463"/>
      <c r="BY40" s="377">
        <f t="shared" si="68"/>
        <v>0</v>
      </c>
      <c r="BZ40" s="378"/>
      <c r="CA40" s="424">
        <f t="shared" si="37"/>
        <v>14.000526315789473</v>
      </c>
      <c r="CB40" s="461"/>
      <c r="CC40" s="477"/>
      <c r="CD40" s="462"/>
      <c r="CE40" s="463"/>
      <c r="CF40" s="377">
        <f t="shared" si="69"/>
        <v>0</v>
      </c>
      <c r="CG40" s="378"/>
      <c r="CH40" s="424">
        <f t="shared" si="38"/>
        <v>14.000526315789473</v>
      </c>
      <c r="CI40" s="461"/>
      <c r="CJ40" s="477"/>
      <c r="CK40" s="462"/>
      <c r="CL40" s="463"/>
      <c r="CM40" s="377">
        <f t="shared" si="70"/>
        <v>0</v>
      </c>
      <c r="CN40" s="378"/>
      <c r="CO40" s="424">
        <f t="shared" si="39"/>
        <v>14.000526315789473</v>
      </c>
      <c r="CP40" s="461"/>
      <c r="CQ40" s="477"/>
      <c r="CR40" s="462"/>
      <c r="CS40" s="819"/>
      <c r="CT40" s="820"/>
      <c r="CU40" s="820"/>
      <c r="CV40" s="820"/>
      <c r="CW40" s="821"/>
      <c r="CX40" s="397" t="str">
        <f t="shared" si="71"/>
        <v xml:space="preserve">  C5</v>
      </c>
      <c r="CY40" s="398" t="str">
        <f t="shared" si="72"/>
        <v>Buffer Pot Drawing - C5-Buffer Pot Drawing</v>
      </c>
    </row>
    <row r="41" spans="1:103" s="383" customFormat="1" ht="32.1" customHeight="1">
      <c r="A41" s="633"/>
      <c r="B41" s="393"/>
      <c r="C41" s="393"/>
      <c r="D41" s="393" t="s">
        <v>5</v>
      </c>
      <c r="E41" s="394" t="s">
        <v>123</v>
      </c>
      <c r="F41" s="496" t="str">
        <f t="shared" si="73"/>
        <v>C6-Heat Exchanger / Lube Oil Cooler Drawing</v>
      </c>
      <c r="G41" s="624"/>
      <c r="H41" s="625"/>
      <c r="I41" s="623"/>
      <c r="J41" s="478" t="str">
        <f t="shared" si="21"/>
        <v/>
      </c>
      <c r="K41" s="396" t="str">
        <f>IF(J41=V$9,W$9,IF(J41=V$8,W$8,IF(J41=V$7,W$7,IF(J41=V$6,W$6,IF(J41=V$5,W$5,IF(J41=V$4,W$4,IF(J41=V$3,W$3,IF(J41=V$2,W$2,'DOC SUBMITTAL STATUS TRACKER'!$F$17))))))))</f>
        <v>Never Been Submitted</v>
      </c>
      <c r="L41" s="556" t="str">
        <f t="shared" si="74"/>
        <v>Rev 0</v>
      </c>
      <c r="M41" s="557">
        <f t="shared" si="75"/>
        <v>0</v>
      </c>
      <c r="N41" s="558">
        <f t="shared" si="76"/>
        <v>0</v>
      </c>
      <c r="O41" s="579" t="str">
        <f t="shared" si="77"/>
        <v/>
      </c>
      <c r="P41" s="559">
        <f t="shared" si="78"/>
        <v>14.000526315789473</v>
      </c>
      <c r="Q41" s="560">
        <f t="shared" si="79"/>
        <v>0</v>
      </c>
      <c r="R41" s="559" t="str">
        <f>IF(K41='DOC SUBMITTAL STATUS TRACKER'!$F$17,'DOC SUBMITTAL STATUS TRACKER'!$F$17,IF(K41=$W$8,'DOC SUBMITTAL STATUS TRACKER'!$F$17,IF(K41=$W$6,$R$15,IF(K41=$W$7,R$16,IF(K41=$W$9,$W$9,$R$15)))))</f>
        <v>Never Been Submitted</v>
      </c>
      <c r="S41" s="579" t="str">
        <f t="shared" si="60"/>
        <v/>
      </c>
      <c r="T41" s="477"/>
      <c r="U41" s="377"/>
      <c r="V41" s="378"/>
      <c r="W41" s="424">
        <f t="shared" si="29"/>
        <v>14.000526315789473</v>
      </c>
      <c r="X41" s="461"/>
      <c r="Y41" s="477"/>
      <c r="Z41" s="462"/>
      <c r="AA41" s="460"/>
      <c r="AB41" s="377">
        <f t="shared" si="61"/>
        <v>0</v>
      </c>
      <c r="AC41" s="378"/>
      <c r="AD41" s="424">
        <f t="shared" si="30"/>
        <v>14.000526315789473</v>
      </c>
      <c r="AE41" s="461"/>
      <c r="AF41" s="477"/>
      <c r="AG41" s="462"/>
      <c r="AH41" s="463"/>
      <c r="AI41" s="377">
        <f t="shared" si="62"/>
        <v>0</v>
      </c>
      <c r="AJ41" s="378"/>
      <c r="AK41" s="424">
        <f t="shared" si="31"/>
        <v>14.000526315789473</v>
      </c>
      <c r="AL41" s="461"/>
      <c r="AM41" s="477"/>
      <c r="AN41" s="462"/>
      <c r="AO41" s="463"/>
      <c r="AP41" s="377">
        <f t="shared" si="63"/>
        <v>0</v>
      </c>
      <c r="AQ41" s="378"/>
      <c r="AR41" s="424">
        <f t="shared" si="32"/>
        <v>14.000526315789473</v>
      </c>
      <c r="AS41" s="461"/>
      <c r="AT41" s="477"/>
      <c r="AU41" s="462"/>
      <c r="AV41" s="463"/>
      <c r="AW41" s="377">
        <f t="shared" si="64"/>
        <v>0</v>
      </c>
      <c r="AX41" s="378"/>
      <c r="AY41" s="424">
        <f t="shared" si="33"/>
        <v>14.000526315789473</v>
      </c>
      <c r="AZ41" s="461"/>
      <c r="BA41" s="477"/>
      <c r="BB41" s="462"/>
      <c r="BC41" s="463"/>
      <c r="BD41" s="377">
        <f t="shared" si="65"/>
        <v>0</v>
      </c>
      <c r="BE41" s="378"/>
      <c r="BF41" s="424">
        <f t="shared" si="34"/>
        <v>14.000526315789473</v>
      </c>
      <c r="BG41" s="461"/>
      <c r="BH41" s="477"/>
      <c r="BI41" s="462"/>
      <c r="BJ41" s="463"/>
      <c r="BK41" s="377">
        <f t="shared" si="66"/>
        <v>0</v>
      </c>
      <c r="BL41" s="378"/>
      <c r="BM41" s="424">
        <f t="shared" si="35"/>
        <v>14.000526315789473</v>
      </c>
      <c r="BN41" s="461"/>
      <c r="BO41" s="477"/>
      <c r="BP41" s="462"/>
      <c r="BQ41" s="463"/>
      <c r="BR41" s="377">
        <f t="shared" si="67"/>
        <v>0</v>
      </c>
      <c r="BS41" s="378"/>
      <c r="BT41" s="424">
        <f t="shared" si="36"/>
        <v>14.000526315789473</v>
      </c>
      <c r="BU41" s="461"/>
      <c r="BV41" s="477"/>
      <c r="BW41" s="462"/>
      <c r="BX41" s="463"/>
      <c r="BY41" s="377">
        <f t="shared" si="68"/>
        <v>0</v>
      </c>
      <c r="BZ41" s="378"/>
      <c r="CA41" s="424">
        <f t="shared" si="37"/>
        <v>14.000526315789473</v>
      </c>
      <c r="CB41" s="461"/>
      <c r="CC41" s="477"/>
      <c r="CD41" s="462"/>
      <c r="CE41" s="463"/>
      <c r="CF41" s="377">
        <f t="shared" si="69"/>
        <v>0</v>
      </c>
      <c r="CG41" s="378"/>
      <c r="CH41" s="424">
        <f t="shared" si="38"/>
        <v>14.000526315789473</v>
      </c>
      <c r="CI41" s="461"/>
      <c r="CJ41" s="477"/>
      <c r="CK41" s="462"/>
      <c r="CL41" s="463"/>
      <c r="CM41" s="377">
        <f t="shared" si="70"/>
        <v>0</v>
      </c>
      <c r="CN41" s="378"/>
      <c r="CO41" s="424">
        <f t="shared" si="39"/>
        <v>14.000526315789473</v>
      </c>
      <c r="CP41" s="461"/>
      <c r="CQ41" s="477"/>
      <c r="CR41" s="462"/>
      <c r="CS41" s="819"/>
      <c r="CT41" s="820"/>
      <c r="CU41" s="820"/>
      <c r="CV41" s="820"/>
      <c r="CW41" s="821"/>
      <c r="CX41" s="397" t="str">
        <f t="shared" si="71"/>
        <v xml:space="preserve">  C6</v>
      </c>
      <c r="CY41" s="398" t="str">
        <f t="shared" si="72"/>
        <v>Heat Exchanger / Lube Oil Cooler Drawing - C6-Heat Exchanger / Lube Oil Cooler Drawing</v>
      </c>
    </row>
    <row r="42" spans="1:103" s="383" customFormat="1" ht="32.1" customHeight="1">
      <c r="A42" s="633"/>
      <c r="B42" s="393"/>
      <c r="C42" s="393"/>
      <c r="D42" s="393" t="s">
        <v>269</v>
      </c>
      <c r="E42" s="394" t="s">
        <v>119</v>
      </c>
      <c r="F42" s="496" t="str">
        <f t="shared" si="73"/>
        <v>C7-Instrument Schedule w/ Tag Nos. / Nameplate Dwgs</v>
      </c>
      <c r="G42" s="624"/>
      <c r="H42" s="625"/>
      <c r="I42" s="623"/>
      <c r="J42" s="478" t="str">
        <f t="shared" si="21"/>
        <v/>
      </c>
      <c r="K42" s="396" t="str">
        <f>IF(J42=V$9,W$9,IF(J42=V$8,W$8,IF(J42=V$7,W$7,IF(J42=V$6,W$6,IF(J42=V$5,W$5,IF(J42=V$4,W$4,IF(J42=V$3,W$3,IF(J42=V$2,W$2,'DOC SUBMITTAL STATUS TRACKER'!$F$17))))))))</f>
        <v>Never Been Submitted</v>
      </c>
      <c r="L42" s="556" t="str">
        <f t="shared" si="74"/>
        <v>Rev 0</v>
      </c>
      <c r="M42" s="557">
        <f t="shared" si="75"/>
        <v>0</v>
      </c>
      <c r="N42" s="558">
        <f t="shared" si="76"/>
        <v>0</v>
      </c>
      <c r="O42" s="579" t="str">
        <f t="shared" si="77"/>
        <v/>
      </c>
      <c r="P42" s="559">
        <f t="shared" si="78"/>
        <v>14.000526315789473</v>
      </c>
      <c r="Q42" s="560">
        <f t="shared" si="79"/>
        <v>0</v>
      </c>
      <c r="R42" s="559" t="str">
        <f>IF(K42='DOC SUBMITTAL STATUS TRACKER'!$F$17,'DOC SUBMITTAL STATUS TRACKER'!$F$17,IF(K42=$W$8,'DOC SUBMITTAL STATUS TRACKER'!$F$17,IF(K42=$W$6,$R$15,IF(K42=$W$7,R$16,IF(K42=$W$9,$W$9,$R$15)))))</f>
        <v>Never Been Submitted</v>
      </c>
      <c r="S42" s="579" t="str">
        <f t="shared" si="60"/>
        <v/>
      </c>
      <c r="T42" s="477"/>
      <c r="U42" s="377"/>
      <c r="V42" s="378"/>
      <c r="W42" s="424">
        <f t="shared" si="29"/>
        <v>14.000526315789473</v>
      </c>
      <c r="X42" s="461"/>
      <c r="Y42" s="477"/>
      <c r="Z42" s="462"/>
      <c r="AA42" s="460"/>
      <c r="AB42" s="377">
        <f t="shared" si="61"/>
        <v>0</v>
      </c>
      <c r="AC42" s="378"/>
      <c r="AD42" s="424">
        <f t="shared" si="30"/>
        <v>14.000526315789473</v>
      </c>
      <c r="AE42" s="461"/>
      <c r="AF42" s="477"/>
      <c r="AG42" s="462"/>
      <c r="AH42" s="463"/>
      <c r="AI42" s="377">
        <f t="shared" si="62"/>
        <v>0</v>
      </c>
      <c r="AJ42" s="378"/>
      <c r="AK42" s="424">
        <f t="shared" si="31"/>
        <v>14.000526315789473</v>
      </c>
      <c r="AL42" s="461"/>
      <c r="AM42" s="477"/>
      <c r="AN42" s="462"/>
      <c r="AO42" s="463"/>
      <c r="AP42" s="377">
        <f t="shared" si="63"/>
        <v>0</v>
      </c>
      <c r="AQ42" s="378"/>
      <c r="AR42" s="424">
        <f t="shared" si="32"/>
        <v>14.000526315789473</v>
      </c>
      <c r="AS42" s="461"/>
      <c r="AT42" s="477"/>
      <c r="AU42" s="462"/>
      <c r="AV42" s="463"/>
      <c r="AW42" s="377">
        <f t="shared" si="64"/>
        <v>0</v>
      </c>
      <c r="AX42" s="378"/>
      <c r="AY42" s="424">
        <f t="shared" si="33"/>
        <v>14.000526315789473</v>
      </c>
      <c r="AZ42" s="461"/>
      <c r="BA42" s="477"/>
      <c r="BB42" s="462"/>
      <c r="BC42" s="463"/>
      <c r="BD42" s="377">
        <f t="shared" si="65"/>
        <v>0</v>
      </c>
      <c r="BE42" s="378"/>
      <c r="BF42" s="424">
        <f t="shared" si="34"/>
        <v>14.000526315789473</v>
      </c>
      <c r="BG42" s="461"/>
      <c r="BH42" s="477"/>
      <c r="BI42" s="462"/>
      <c r="BJ42" s="463"/>
      <c r="BK42" s="377">
        <f t="shared" si="66"/>
        <v>0</v>
      </c>
      <c r="BL42" s="378"/>
      <c r="BM42" s="424">
        <f t="shared" si="35"/>
        <v>14.000526315789473</v>
      </c>
      <c r="BN42" s="461"/>
      <c r="BO42" s="477"/>
      <c r="BP42" s="462"/>
      <c r="BQ42" s="463"/>
      <c r="BR42" s="377">
        <f t="shared" si="67"/>
        <v>0</v>
      </c>
      <c r="BS42" s="378"/>
      <c r="BT42" s="424">
        <f t="shared" si="36"/>
        <v>14.000526315789473</v>
      </c>
      <c r="BU42" s="461"/>
      <c r="BV42" s="477"/>
      <c r="BW42" s="462"/>
      <c r="BX42" s="463"/>
      <c r="BY42" s="377">
        <f t="shared" si="68"/>
        <v>0</v>
      </c>
      <c r="BZ42" s="378"/>
      <c r="CA42" s="424">
        <f t="shared" si="37"/>
        <v>14.000526315789473</v>
      </c>
      <c r="CB42" s="461"/>
      <c r="CC42" s="477"/>
      <c r="CD42" s="462"/>
      <c r="CE42" s="463"/>
      <c r="CF42" s="377">
        <f t="shared" si="69"/>
        <v>0</v>
      </c>
      <c r="CG42" s="378"/>
      <c r="CH42" s="424">
        <f t="shared" si="38"/>
        <v>14.000526315789473</v>
      </c>
      <c r="CI42" s="461"/>
      <c r="CJ42" s="477"/>
      <c r="CK42" s="462"/>
      <c r="CL42" s="463"/>
      <c r="CM42" s="377">
        <f t="shared" si="70"/>
        <v>0</v>
      </c>
      <c r="CN42" s="378"/>
      <c r="CO42" s="424">
        <f t="shared" si="39"/>
        <v>14.000526315789473</v>
      </c>
      <c r="CP42" s="461"/>
      <c r="CQ42" s="477"/>
      <c r="CR42" s="462"/>
      <c r="CS42" s="819"/>
      <c r="CT42" s="820"/>
      <c r="CU42" s="820"/>
      <c r="CV42" s="820"/>
      <c r="CW42" s="821"/>
      <c r="CX42" s="397" t="str">
        <f t="shared" si="71"/>
        <v xml:space="preserve">  C7</v>
      </c>
      <c r="CY42" s="398" t="str">
        <f t="shared" si="72"/>
        <v>Instrument Schedule w/ Tag Nos. / Nameplate Dwgs - C7-Instrument Schedule w/ Tag Nos. / Nameplate Dwgs</v>
      </c>
    </row>
    <row r="43" spans="1:103" s="122" customFormat="1" ht="15" customHeight="1">
      <c r="A43" s="421"/>
      <c r="B43" s="381"/>
      <c r="C43" s="230" t="s">
        <v>623</v>
      </c>
      <c r="D43" s="382"/>
      <c r="E43" s="230"/>
      <c r="F43" s="412"/>
      <c r="G43" s="413"/>
      <c r="H43" s="413"/>
      <c r="I43" s="413"/>
      <c r="J43" s="414"/>
      <c r="K43" s="415"/>
      <c r="L43" s="561"/>
      <c r="M43" s="562"/>
      <c r="N43" s="562"/>
      <c r="O43" s="580"/>
      <c r="P43" s="562"/>
      <c r="Q43" s="562"/>
      <c r="R43" s="562"/>
      <c r="S43" s="580"/>
      <c r="T43" s="416"/>
      <c r="U43" s="417"/>
      <c r="V43" s="417"/>
      <c r="W43" s="417"/>
      <c r="X43" s="417"/>
      <c r="Y43" s="416"/>
      <c r="Z43" s="418"/>
      <c r="AA43" s="416"/>
      <c r="AB43" s="417"/>
      <c r="AC43" s="417"/>
      <c r="AD43" s="417"/>
      <c r="AE43" s="417"/>
      <c r="AF43" s="416"/>
      <c r="AG43" s="418"/>
      <c r="AH43" s="419"/>
      <c r="AI43" s="417"/>
      <c r="AJ43" s="417"/>
      <c r="AK43" s="417"/>
      <c r="AL43" s="417"/>
      <c r="AM43" s="416"/>
      <c r="AN43" s="418"/>
      <c r="AO43" s="419"/>
      <c r="AP43" s="417"/>
      <c r="AQ43" s="417"/>
      <c r="AR43" s="417"/>
      <c r="AS43" s="417"/>
      <c r="AT43" s="416"/>
      <c r="AU43" s="418"/>
      <c r="AV43" s="419"/>
      <c r="AW43" s="417"/>
      <c r="AX43" s="417"/>
      <c r="AY43" s="417"/>
      <c r="AZ43" s="417"/>
      <c r="BA43" s="416"/>
      <c r="BB43" s="418"/>
      <c r="BC43" s="419"/>
      <c r="BD43" s="417"/>
      <c r="BE43" s="417"/>
      <c r="BF43" s="417"/>
      <c r="BG43" s="417"/>
      <c r="BH43" s="416"/>
      <c r="BI43" s="418"/>
      <c r="BJ43" s="419"/>
      <c r="BK43" s="417"/>
      <c r="BL43" s="417"/>
      <c r="BM43" s="417"/>
      <c r="BN43" s="417"/>
      <c r="BO43" s="416"/>
      <c r="BP43" s="418"/>
      <c r="BQ43" s="419"/>
      <c r="BR43" s="417"/>
      <c r="BS43" s="417"/>
      <c r="BT43" s="417"/>
      <c r="BU43" s="417"/>
      <c r="BV43" s="416"/>
      <c r="BW43" s="418"/>
      <c r="BX43" s="419"/>
      <c r="BY43" s="417"/>
      <c r="BZ43" s="417"/>
      <c r="CA43" s="417"/>
      <c r="CB43" s="417"/>
      <c r="CC43" s="416"/>
      <c r="CD43" s="418"/>
      <c r="CE43" s="419"/>
      <c r="CF43" s="417"/>
      <c r="CG43" s="417"/>
      <c r="CH43" s="417"/>
      <c r="CI43" s="417"/>
      <c r="CJ43" s="416"/>
      <c r="CK43" s="418"/>
      <c r="CL43" s="419"/>
      <c r="CM43" s="417"/>
      <c r="CN43" s="417"/>
      <c r="CO43" s="417"/>
      <c r="CP43" s="417"/>
      <c r="CQ43" s="416"/>
      <c r="CR43" s="418"/>
      <c r="CS43" s="420"/>
      <c r="CT43" s="420"/>
      <c r="CU43" s="420"/>
      <c r="CV43" s="420"/>
      <c r="CW43" s="420"/>
      <c r="CX43" s="262"/>
      <c r="CY43" s="464" t="str">
        <f>C43</f>
        <v>D - Detail Instrument Drawings  ~  Note:  The following items may be included in the General Arrangement Drawings</v>
      </c>
    </row>
    <row r="44" spans="1:103" s="383" customFormat="1" ht="32.1" customHeight="1">
      <c r="A44" s="633"/>
      <c r="B44" s="393"/>
      <c r="C44" s="393"/>
      <c r="D44" s="393" t="s">
        <v>311</v>
      </c>
      <c r="E44" s="394" t="s">
        <v>63</v>
      </c>
      <c r="F44" s="496" t="str">
        <f>D44&amp;"-"&amp;E44</f>
        <v>D1-Instrumentation Set Points</v>
      </c>
      <c r="G44" s="624"/>
      <c r="H44" s="625"/>
      <c r="I44" s="623"/>
      <c r="J44" s="478" t="str">
        <f t="shared" si="21"/>
        <v/>
      </c>
      <c r="K44" s="396" t="str">
        <f>IF(J44=V$9,W$9,IF(J44=V$8,W$8,IF(J44=V$7,W$7,IF(J44=V$6,W$6,IF(J44=V$5,W$5,IF(J44=V$4,W$4,IF(J44=V$3,W$3,IF(J44=V$2,W$2,'DOC SUBMITTAL STATUS TRACKER'!$F$17))))))))</f>
        <v>Never Been Submitted</v>
      </c>
      <c r="L44" s="556" t="str">
        <f t="shared" ref="L44:L50" si="80">"Rev "&amp;IF(CN44&gt;0,$CP$14,(IF(CG44&gt;0,$CI$14,(IF(BZ44&gt;0,$CB$14,(IF(BS44&gt;0,BU$14,(IF(BL44&gt;0,BN$14,(IF(BE44&gt;0,BG$14,(IF(AX44&gt;0,AZ$14,(IF(AQ44&gt;0,AS$14,(IF(AJ44&gt;0,AL$14,(IF(AC44&gt;0,AE$14,Z$14)))))))))))))))))))</f>
        <v>Rev 0</v>
      </c>
      <c r="M44" s="557">
        <f t="shared" ref="M44:M50" si="81">IF($CM44&gt;0,$CM44,(IF($CF44&gt;0,$CF44,(IF($BY44&gt;0,$BY44,(IF($BR44&gt;0,$BR44,(IF($BK44&gt;0,$BK44,(IF($BD44&gt;0,$BD44,(IF($AW44&gt;0,$AW44,(IF($AP44&gt;0,$AP44,(IF($AI44&gt;0,$AI44,(IF($AB44&gt;0,$AB44,U44)))))))))))))))))))</f>
        <v>0</v>
      </c>
      <c r="N44" s="558">
        <f t="shared" ref="N44:N50" si="82">IF(CN44&gt;0,CN44,(IF(CG44&gt;0,CG44,(IF(BZ44&gt;0,BZ44,(IF(BS44&gt;0,BS44,(IF(BL44&gt;0,BL44,(IF(BE44&gt;0,BE44,(IF(AX44&gt;0,AX44,(IF(AQ44&gt;0,AQ44,(IF(AJ44&gt;0,AJ44,(IF(AC44&gt;0,AC44,V44)))))))))))))))))))</f>
        <v>0</v>
      </c>
      <c r="O44" s="579" t="str">
        <f t="shared" ref="O44:O50" si="83">IF(CL44&gt;0,CL44,IF(CE44&gt;0,CE44,IF(BX44&gt;0,BX44,IF(BQ44&gt;0,BQ44,IF(BJ44&gt;0,BJ44,IF(BC44&gt;0,BC44,IF(AV44&gt;0,AV44,IF(AO44&gt;0,AO44,IF(AH44&gt;0,AH44,IF(AA44&gt;0,AA44,IF(T44&gt;0,T44,"")))))))))))</f>
        <v/>
      </c>
      <c r="P44" s="559">
        <f t="shared" si="78"/>
        <v>14.000526315789473</v>
      </c>
      <c r="Q44" s="560">
        <f t="shared" ref="Q44:Q50" si="84">IF(CP44&gt;$R$14,CP44,(IF(CI44&gt;$R$14,CI44,(IF(CB44&gt;$R$14,CB44,(IF(BU44&gt;$R$14,BU44,(IF(BN44&gt;$R$14,BN44,(IF(BG44&gt;$R$14,BG44,(IF(AZ44&gt;$R$14,AZ44,(IF(AS44&gt;$R$14,AS44,(IF(AL44&gt;$R$14,AL44,(IF(AE44&gt;$R$14,AE44,X44)))))))))))))))))))</f>
        <v>0</v>
      </c>
      <c r="R44" s="559" t="str">
        <f>IF(K44='DOC SUBMITTAL STATUS TRACKER'!$F$17,'DOC SUBMITTAL STATUS TRACKER'!$F$17,IF(K44=$W$8,'DOC SUBMITTAL STATUS TRACKER'!$F$17,IF(K44=$W$6,$R$15,IF(K44=$W$7,R$16,IF(K44=$W$9,$W$9,$R$15)))))</f>
        <v>Never Been Submitted</v>
      </c>
      <c r="S44" s="579" t="str">
        <f t="shared" ref="S44:S50" si="85">IF(CQ44&gt;0,CQ44,IF(CJ44&gt;0,CJ44,IF(CC44&gt;0,CC44,IF(BV44&gt;0,BV44,IF(BO44&gt;0,BO44,IF(BH44&gt;0,BH44,IF(BA44&gt;0,BA44,IF(BC44&gt;0,AT44,IF(AM44&gt;0,AM44,IF(AF44&gt;0,AF44,IF(Y44&gt;0,Y44,"")))))))))))</f>
        <v/>
      </c>
      <c r="T44" s="477"/>
      <c r="U44" s="377"/>
      <c r="V44" s="378"/>
      <c r="W44" s="424">
        <f t="shared" si="29"/>
        <v>14.000526315789473</v>
      </c>
      <c r="X44" s="461"/>
      <c r="Y44" s="477"/>
      <c r="Z44" s="462"/>
      <c r="AA44" s="460"/>
      <c r="AB44" s="377">
        <f t="shared" ref="AB44:AB50" si="86">IF(X44&lt;1,0,X44+$O$11)</f>
        <v>0</v>
      </c>
      <c r="AC44" s="378"/>
      <c r="AD44" s="424">
        <f t="shared" si="30"/>
        <v>14.000526315789473</v>
      </c>
      <c r="AE44" s="461"/>
      <c r="AF44" s="477"/>
      <c r="AG44" s="462"/>
      <c r="AH44" s="463"/>
      <c r="AI44" s="377">
        <f t="shared" ref="AI44:AI50" si="87">IF(AE44&lt;1,0,AE44+$O$11)</f>
        <v>0</v>
      </c>
      <c r="AJ44" s="378"/>
      <c r="AK44" s="424">
        <f t="shared" si="31"/>
        <v>14.000526315789473</v>
      </c>
      <c r="AL44" s="461"/>
      <c r="AM44" s="477"/>
      <c r="AN44" s="462"/>
      <c r="AO44" s="463"/>
      <c r="AP44" s="377">
        <f t="shared" ref="AP44:AP50" si="88">IF(AL44&lt;1,0,AL44+$O$11)</f>
        <v>0</v>
      </c>
      <c r="AQ44" s="378"/>
      <c r="AR44" s="424">
        <f t="shared" si="32"/>
        <v>14.000526315789473</v>
      </c>
      <c r="AS44" s="461"/>
      <c r="AT44" s="477"/>
      <c r="AU44" s="462"/>
      <c r="AV44" s="463"/>
      <c r="AW44" s="377">
        <f t="shared" ref="AW44:AW50" si="89">IF(AS44&lt;1,0,AS44+$O$11)</f>
        <v>0</v>
      </c>
      <c r="AX44" s="378"/>
      <c r="AY44" s="424">
        <f t="shared" si="33"/>
        <v>14.000526315789473</v>
      </c>
      <c r="AZ44" s="461"/>
      <c r="BA44" s="477"/>
      <c r="BB44" s="462"/>
      <c r="BC44" s="463"/>
      <c r="BD44" s="377">
        <f t="shared" ref="BD44:BD50" si="90">IF(AZ44&lt;1,0,AZ44+$O$11)</f>
        <v>0</v>
      </c>
      <c r="BE44" s="378"/>
      <c r="BF44" s="424">
        <f t="shared" si="34"/>
        <v>14.000526315789473</v>
      </c>
      <c r="BG44" s="461"/>
      <c r="BH44" s="477"/>
      <c r="BI44" s="462"/>
      <c r="BJ44" s="463"/>
      <c r="BK44" s="377">
        <f t="shared" ref="BK44:BK50" si="91">IF(BG44&lt;1,0,BG44+$O$11)</f>
        <v>0</v>
      </c>
      <c r="BL44" s="378"/>
      <c r="BM44" s="424">
        <f t="shared" si="35"/>
        <v>14.000526315789473</v>
      </c>
      <c r="BN44" s="461"/>
      <c r="BO44" s="477"/>
      <c r="BP44" s="462"/>
      <c r="BQ44" s="463"/>
      <c r="BR44" s="377">
        <f t="shared" ref="BR44:BR50" si="92">IF(BN44&lt;1,0,BN44+$O$11)</f>
        <v>0</v>
      </c>
      <c r="BS44" s="378"/>
      <c r="BT44" s="424">
        <f t="shared" si="36"/>
        <v>14.000526315789473</v>
      </c>
      <c r="BU44" s="461"/>
      <c r="BV44" s="477"/>
      <c r="BW44" s="462"/>
      <c r="BX44" s="463"/>
      <c r="BY44" s="377">
        <f t="shared" ref="BY44:BY50" si="93">IF(BU44&lt;1,0,BU44+$O$11)</f>
        <v>0</v>
      </c>
      <c r="BZ44" s="378"/>
      <c r="CA44" s="424">
        <f t="shared" si="37"/>
        <v>14.000526315789473</v>
      </c>
      <c r="CB44" s="461"/>
      <c r="CC44" s="477"/>
      <c r="CD44" s="462"/>
      <c r="CE44" s="463"/>
      <c r="CF44" s="377">
        <f t="shared" ref="CF44:CF50" si="94">IF(CB44&lt;1,0,CB44+$O$11)</f>
        <v>0</v>
      </c>
      <c r="CG44" s="378"/>
      <c r="CH44" s="424">
        <f t="shared" si="38"/>
        <v>14.000526315789473</v>
      </c>
      <c r="CI44" s="461"/>
      <c r="CJ44" s="477"/>
      <c r="CK44" s="462"/>
      <c r="CL44" s="463"/>
      <c r="CM44" s="377">
        <f t="shared" ref="CM44:CM50" si="95">IF(CI44&lt;1,0,CI44+$O$11)</f>
        <v>0</v>
      </c>
      <c r="CN44" s="378"/>
      <c r="CO44" s="424">
        <f t="shared" si="39"/>
        <v>14.000526315789473</v>
      </c>
      <c r="CP44" s="461"/>
      <c r="CQ44" s="477"/>
      <c r="CR44" s="462"/>
      <c r="CS44" s="819"/>
      <c r="CT44" s="820"/>
      <c r="CU44" s="820"/>
      <c r="CV44" s="820"/>
      <c r="CW44" s="821"/>
      <c r="CX44" s="397" t="str">
        <f t="shared" ref="CX44:CX50" si="96">C44&amp;"  "&amp;D44</f>
        <v xml:space="preserve">  D1</v>
      </c>
      <c r="CY44" s="398" t="str">
        <f t="shared" ref="CY44:CY50" si="97">E44&amp;" - "&amp;F44</f>
        <v>Instrumentation Set Points - D1-Instrumentation Set Points</v>
      </c>
    </row>
    <row r="45" spans="1:103" s="383" customFormat="1" ht="32.1" customHeight="1">
      <c r="A45" s="633"/>
      <c r="B45" s="393"/>
      <c r="C45" s="393"/>
      <c r="D45" s="393" t="s">
        <v>34</v>
      </c>
      <c r="E45" s="394" t="s">
        <v>65</v>
      </c>
      <c r="F45" s="496" t="str">
        <f t="shared" ref="F45:F50" si="98">D45&amp;"-"&amp;E45</f>
        <v>D2-Control Logic Diagrams</v>
      </c>
      <c r="G45" s="624"/>
      <c r="H45" s="625"/>
      <c r="I45" s="623"/>
      <c r="J45" s="478" t="str">
        <f t="shared" si="21"/>
        <v/>
      </c>
      <c r="K45" s="396" t="str">
        <f>IF(J45=V$9,W$9,IF(J45=V$8,W$8,IF(J45=V$7,W$7,IF(J45=V$6,W$6,IF(J45=V$5,W$5,IF(J45=V$4,W$4,IF(J45=V$3,W$3,IF(J45=V$2,W$2,'DOC SUBMITTAL STATUS TRACKER'!$F$17))))))))</f>
        <v>Never Been Submitted</v>
      </c>
      <c r="L45" s="556" t="str">
        <f t="shared" si="80"/>
        <v>Rev 0</v>
      </c>
      <c r="M45" s="557">
        <f t="shared" si="81"/>
        <v>0</v>
      </c>
      <c r="N45" s="558">
        <f t="shared" si="82"/>
        <v>0</v>
      </c>
      <c r="O45" s="579" t="str">
        <f t="shared" si="83"/>
        <v/>
      </c>
      <c r="P45" s="559">
        <f t="shared" si="78"/>
        <v>14.000526315789473</v>
      </c>
      <c r="Q45" s="560">
        <f t="shared" si="84"/>
        <v>0</v>
      </c>
      <c r="R45" s="559" t="str">
        <f>IF(K45='DOC SUBMITTAL STATUS TRACKER'!$F$17,'DOC SUBMITTAL STATUS TRACKER'!$F$17,IF(K45=$W$8,'DOC SUBMITTAL STATUS TRACKER'!$F$17,IF(K45=$W$6,$R$15,IF(K45=$W$7,R$16,IF(K45=$W$9,$W$9,$R$15)))))</f>
        <v>Never Been Submitted</v>
      </c>
      <c r="S45" s="579" t="str">
        <f t="shared" si="85"/>
        <v/>
      </c>
      <c r="T45" s="477"/>
      <c r="U45" s="377"/>
      <c r="V45" s="378"/>
      <c r="W45" s="424">
        <f t="shared" si="29"/>
        <v>14.000526315789473</v>
      </c>
      <c r="X45" s="461"/>
      <c r="Y45" s="477"/>
      <c r="Z45" s="462"/>
      <c r="AA45" s="460"/>
      <c r="AB45" s="377">
        <f t="shared" si="86"/>
        <v>0</v>
      </c>
      <c r="AC45" s="378"/>
      <c r="AD45" s="424">
        <f t="shared" si="30"/>
        <v>14.000526315789473</v>
      </c>
      <c r="AE45" s="461"/>
      <c r="AF45" s="477"/>
      <c r="AG45" s="462"/>
      <c r="AH45" s="463"/>
      <c r="AI45" s="377">
        <f t="shared" si="87"/>
        <v>0</v>
      </c>
      <c r="AJ45" s="378"/>
      <c r="AK45" s="424">
        <f t="shared" si="31"/>
        <v>14.000526315789473</v>
      </c>
      <c r="AL45" s="461"/>
      <c r="AM45" s="477"/>
      <c r="AN45" s="462"/>
      <c r="AO45" s="463"/>
      <c r="AP45" s="377">
        <f t="shared" si="88"/>
        <v>0</v>
      </c>
      <c r="AQ45" s="378"/>
      <c r="AR45" s="424">
        <f t="shared" si="32"/>
        <v>14.000526315789473</v>
      </c>
      <c r="AS45" s="461"/>
      <c r="AT45" s="477"/>
      <c r="AU45" s="462"/>
      <c r="AV45" s="463"/>
      <c r="AW45" s="377">
        <f t="shared" si="89"/>
        <v>0</v>
      </c>
      <c r="AX45" s="378"/>
      <c r="AY45" s="424">
        <f t="shared" si="33"/>
        <v>14.000526315789473</v>
      </c>
      <c r="AZ45" s="461"/>
      <c r="BA45" s="477"/>
      <c r="BB45" s="462"/>
      <c r="BC45" s="463"/>
      <c r="BD45" s="377">
        <f t="shared" si="90"/>
        <v>0</v>
      </c>
      <c r="BE45" s="378"/>
      <c r="BF45" s="424">
        <f t="shared" si="34"/>
        <v>14.000526315789473</v>
      </c>
      <c r="BG45" s="461"/>
      <c r="BH45" s="477"/>
      <c r="BI45" s="462"/>
      <c r="BJ45" s="463"/>
      <c r="BK45" s="377">
        <f t="shared" si="91"/>
        <v>0</v>
      </c>
      <c r="BL45" s="378"/>
      <c r="BM45" s="424">
        <f t="shared" si="35"/>
        <v>14.000526315789473</v>
      </c>
      <c r="BN45" s="461"/>
      <c r="BO45" s="477"/>
      <c r="BP45" s="462"/>
      <c r="BQ45" s="463"/>
      <c r="BR45" s="377">
        <f t="shared" si="92"/>
        <v>0</v>
      </c>
      <c r="BS45" s="378"/>
      <c r="BT45" s="424">
        <f t="shared" si="36"/>
        <v>14.000526315789473</v>
      </c>
      <c r="BU45" s="461"/>
      <c r="BV45" s="477"/>
      <c r="BW45" s="462"/>
      <c r="BX45" s="463"/>
      <c r="BY45" s="377">
        <f t="shared" si="93"/>
        <v>0</v>
      </c>
      <c r="BZ45" s="378"/>
      <c r="CA45" s="424">
        <f t="shared" si="37"/>
        <v>14.000526315789473</v>
      </c>
      <c r="CB45" s="461"/>
      <c r="CC45" s="477"/>
      <c r="CD45" s="462"/>
      <c r="CE45" s="463"/>
      <c r="CF45" s="377">
        <f t="shared" si="94"/>
        <v>0</v>
      </c>
      <c r="CG45" s="378"/>
      <c r="CH45" s="424">
        <f t="shared" si="38"/>
        <v>14.000526315789473</v>
      </c>
      <c r="CI45" s="461"/>
      <c r="CJ45" s="477"/>
      <c r="CK45" s="462"/>
      <c r="CL45" s="463"/>
      <c r="CM45" s="377">
        <f t="shared" si="95"/>
        <v>0</v>
      </c>
      <c r="CN45" s="378"/>
      <c r="CO45" s="424">
        <f t="shared" si="39"/>
        <v>14.000526315789473</v>
      </c>
      <c r="CP45" s="461"/>
      <c r="CQ45" s="477"/>
      <c r="CR45" s="462"/>
      <c r="CS45" s="819"/>
      <c r="CT45" s="820"/>
      <c r="CU45" s="820"/>
      <c r="CV45" s="820"/>
      <c r="CW45" s="821"/>
      <c r="CX45" s="397" t="str">
        <f t="shared" si="96"/>
        <v xml:space="preserve">  D2</v>
      </c>
      <c r="CY45" s="398" t="str">
        <f t="shared" si="97"/>
        <v>Control Logic Diagrams - D2-Control Logic Diagrams</v>
      </c>
    </row>
    <row r="46" spans="1:103" s="383" customFormat="1" ht="32.1" customHeight="1">
      <c r="A46" s="633"/>
      <c r="B46" s="393"/>
      <c r="C46" s="393"/>
      <c r="D46" s="393" t="s">
        <v>36</v>
      </c>
      <c r="E46" s="394" t="s">
        <v>60</v>
      </c>
      <c r="F46" s="496" t="str">
        <f t="shared" si="98"/>
        <v>D3-Motor Nameplate Drawing</v>
      </c>
      <c r="G46" s="624"/>
      <c r="H46" s="625"/>
      <c r="I46" s="623"/>
      <c r="J46" s="478" t="str">
        <f t="shared" si="21"/>
        <v/>
      </c>
      <c r="K46" s="396" t="str">
        <f>IF(J46=V$9,W$9,IF(J46=V$8,W$8,IF(J46=V$7,W$7,IF(J46=V$6,W$6,IF(J46=V$5,W$5,IF(J46=V$4,W$4,IF(J46=V$3,W$3,IF(J46=V$2,W$2,'DOC SUBMITTAL STATUS TRACKER'!$F$17))))))))</f>
        <v>Never Been Submitted</v>
      </c>
      <c r="L46" s="556" t="str">
        <f t="shared" si="80"/>
        <v>Rev 0</v>
      </c>
      <c r="M46" s="557">
        <f t="shared" si="81"/>
        <v>0</v>
      </c>
      <c r="N46" s="558">
        <f t="shared" si="82"/>
        <v>0</v>
      </c>
      <c r="O46" s="579" t="str">
        <f t="shared" si="83"/>
        <v/>
      </c>
      <c r="P46" s="559">
        <f t="shared" si="78"/>
        <v>14.000526315789473</v>
      </c>
      <c r="Q46" s="560">
        <f t="shared" si="84"/>
        <v>0</v>
      </c>
      <c r="R46" s="559" t="str">
        <f>IF(K46='DOC SUBMITTAL STATUS TRACKER'!$F$17,'DOC SUBMITTAL STATUS TRACKER'!$F$17,IF(K46=$W$8,'DOC SUBMITTAL STATUS TRACKER'!$F$17,IF(K46=$W$6,$R$15,IF(K46=$W$7,R$16,IF(K46=$W$9,$W$9,$R$15)))))</f>
        <v>Never Been Submitted</v>
      </c>
      <c r="S46" s="579" t="str">
        <f t="shared" si="85"/>
        <v/>
      </c>
      <c r="T46" s="477"/>
      <c r="U46" s="377"/>
      <c r="V46" s="378"/>
      <c r="W46" s="424">
        <f t="shared" si="29"/>
        <v>14.000526315789473</v>
      </c>
      <c r="X46" s="461"/>
      <c r="Y46" s="477"/>
      <c r="Z46" s="462"/>
      <c r="AA46" s="460"/>
      <c r="AB46" s="377">
        <f t="shared" si="86"/>
        <v>0</v>
      </c>
      <c r="AC46" s="378"/>
      <c r="AD46" s="424">
        <f t="shared" si="30"/>
        <v>14.000526315789473</v>
      </c>
      <c r="AE46" s="461"/>
      <c r="AF46" s="477"/>
      <c r="AG46" s="462"/>
      <c r="AH46" s="463"/>
      <c r="AI46" s="377">
        <f t="shared" si="87"/>
        <v>0</v>
      </c>
      <c r="AJ46" s="378"/>
      <c r="AK46" s="424">
        <f t="shared" si="31"/>
        <v>14.000526315789473</v>
      </c>
      <c r="AL46" s="461"/>
      <c r="AM46" s="477"/>
      <c r="AN46" s="462"/>
      <c r="AO46" s="463"/>
      <c r="AP46" s="377">
        <f t="shared" si="88"/>
        <v>0</v>
      </c>
      <c r="AQ46" s="378"/>
      <c r="AR46" s="424">
        <f t="shared" si="32"/>
        <v>14.000526315789473</v>
      </c>
      <c r="AS46" s="461"/>
      <c r="AT46" s="477"/>
      <c r="AU46" s="462"/>
      <c r="AV46" s="463"/>
      <c r="AW46" s="377">
        <f t="shared" si="89"/>
        <v>0</v>
      </c>
      <c r="AX46" s="378"/>
      <c r="AY46" s="424">
        <f t="shared" si="33"/>
        <v>14.000526315789473</v>
      </c>
      <c r="AZ46" s="461"/>
      <c r="BA46" s="477"/>
      <c r="BB46" s="462"/>
      <c r="BC46" s="463"/>
      <c r="BD46" s="377">
        <f t="shared" si="90"/>
        <v>0</v>
      </c>
      <c r="BE46" s="378"/>
      <c r="BF46" s="424">
        <f t="shared" si="34"/>
        <v>14.000526315789473</v>
      </c>
      <c r="BG46" s="461"/>
      <c r="BH46" s="477"/>
      <c r="BI46" s="462"/>
      <c r="BJ46" s="463"/>
      <c r="BK46" s="377">
        <f t="shared" si="91"/>
        <v>0</v>
      </c>
      <c r="BL46" s="378"/>
      <c r="BM46" s="424">
        <f t="shared" si="35"/>
        <v>14.000526315789473</v>
      </c>
      <c r="BN46" s="461"/>
      <c r="BO46" s="477"/>
      <c r="BP46" s="462"/>
      <c r="BQ46" s="463"/>
      <c r="BR46" s="377">
        <f t="shared" si="92"/>
        <v>0</v>
      </c>
      <c r="BS46" s="378"/>
      <c r="BT46" s="424">
        <f t="shared" si="36"/>
        <v>14.000526315789473</v>
      </c>
      <c r="BU46" s="461"/>
      <c r="BV46" s="477"/>
      <c r="BW46" s="462"/>
      <c r="BX46" s="463"/>
      <c r="BY46" s="377">
        <f t="shared" si="93"/>
        <v>0</v>
      </c>
      <c r="BZ46" s="378"/>
      <c r="CA46" s="424">
        <f t="shared" si="37"/>
        <v>14.000526315789473</v>
      </c>
      <c r="CB46" s="461"/>
      <c r="CC46" s="477"/>
      <c r="CD46" s="462"/>
      <c r="CE46" s="463"/>
      <c r="CF46" s="377">
        <f t="shared" si="94"/>
        <v>0</v>
      </c>
      <c r="CG46" s="378"/>
      <c r="CH46" s="424">
        <f t="shared" si="38"/>
        <v>14.000526315789473</v>
      </c>
      <c r="CI46" s="461"/>
      <c r="CJ46" s="477"/>
      <c r="CK46" s="462"/>
      <c r="CL46" s="463"/>
      <c r="CM46" s="377">
        <f t="shared" si="95"/>
        <v>0</v>
      </c>
      <c r="CN46" s="378"/>
      <c r="CO46" s="424">
        <f t="shared" si="39"/>
        <v>14.000526315789473</v>
      </c>
      <c r="CP46" s="461"/>
      <c r="CQ46" s="477"/>
      <c r="CR46" s="462"/>
      <c r="CS46" s="819"/>
      <c r="CT46" s="820"/>
      <c r="CU46" s="820"/>
      <c r="CV46" s="820"/>
      <c r="CW46" s="821"/>
      <c r="CX46" s="397" t="str">
        <f t="shared" si="96"/>
        <v xml:space="preserve">  D3</v>
      </c>
      <c r="CY46" s="398" t="str">
        <f t="shared" si="97"/>
        <v>Motor Nameplate Drawing - D3-Motor Nameplate Drawing</v>
      </c>
    </row>
    <row r="47" spans="1:103" s="383" customFormat="1" ht="32.1" customHeight="1">
      <c r="A47" s="633"/>
      <c r="B47" s="393"/>
      <c r="C47" s="393"/>
      <c r="D47" s="393" t="s">
        <v>38</v>
      </c>
      <c r="E47" s="394" t="s">
        <v>29</v>
      </c>
      <c r="F47" s="496" t="str">
        <f t="shared" si="98"/>
        <v>D4-Seal Gas System P&amp;ID</v>
      </c>
      <c r="G47" s="624"/>
      <c r="H47" s="625"/>
      <c r="I47" s="623"/>
      <c r="J47" s="478" t="str">
        <f t="shared" si="21"/>
        <v/>
      </c>
      <c r="K47" s="396" t="str">
        <f>IF(J47=V$9,W$9,IF(J47=V$8,W$8,IF(J47=V$7,W$7,IF(J47=V$6,W$6,IF(J47=V$5,W$5,IF(J47=V$4,W$4,IF(J47=V$3,W$3,IF(J47=V$2,W$2,'DOC SUBMITTAL STATUS TRACKER'!$F$17))))))))</f>
        <v>Never Been Submitted</v>
      </c>
      <c r="L47" s="556" t="str">
        <f t="shared" si="80"/>
        <v>Rev 0</v>
      </c>
      <c r="M47" s="557">
        <f t="shared" si="81"/>
        <v>0</v>
      </c>
      <c r="N47" s="558">
        <f t="shared" si="82"/>
        <v>0</v>
      </c>
      <c r="O47" s="579" t="str">
        <f t="shared" si="83"/>
        <v/>
      </c>
      <c r="P47" s="559">
        <f t="shared" si="78"/>
        <v>14.000526315789473</v>
      </c>
      <c r="Q47" s="560">
        <f t="shared" si="84"/>
        <v>0</v>
      </c>
      <c r="R47" s="559" t="str">
        <f>IF(K47='DOC SUBMITTAL STATUS TRACKER'!$F$17,'DOC SUBMITTAL STATUS TRACKER'!$F$17,IF(K47=$W$8,'DOC SUBMITTAL STATUS TRACKER'!$F$17,IF(K47=$W$6,$R$15,IF(K47=$W$7,R$16,IF(K47=$W$9,$W$9,$R$15)))))</f>
        <v>Never Been Submitted</v>
      </c>
      <c r="S47" s="579" t="str">
        <f t="shared" si="85"/>
        <v/>
      </c>
      <c r="T47" s="477"/>
      <c r="U47" s="377"/>
      <c r="V47" s="378"/>
      <c r="W47" s="424">
        <f t="shared" si="29"/>
        <v>14.000526315789473</v>
      </c>
      <c r="X47" s="461"/>
      <c r="Y47" s="477"/>
      <c r="Z47" s="462"/>
      <c r="AA47" s="460"/>
      <c r="AB47" s="377">
        <f t="shared" si="86"/>
        <v>0</v>
      </c>
      <c r="AC47" s="378"/>
      <c r="AD47" s="424">
        <f t="shared" si="30"/>
        <v>14.000526315789473</v>
      </c>
      <c r="AE47" s="461"/>
      <c r="AF47" s="477"/>
      <c r="AG47" s="462"/>
      <c r="AH47" s="463"/>
      <c r="AI47" s="377">
        <f t="shared" si="87"/>
        <v>0</v>
      </c>
      <c r="AJ47" s="378"/>
      <c r="AK47" s="424">
        <f t="shared" si="31"/>
        <v>14.000526315789473</v>
      </c>
      <c r="AL47" s="461"/>
      <c r="AM47" s="477"/>
      <c r="AN47" s="462"/>
      <c r="AO47" s="463"/>
      <c r="AP47" s="377">
        <f t="shared" si="88"/>
        <v>0</v>
      </c>
      <c r="AQ47" s="378"/>
      <c r="AR47" s="424">
        <f t="shared" si="32"/>
        <v>14.000526315789473</v>
      </c>
      <c r="AS47" s="461"/>
      <c r="AT47" s="477"/>
      <c r="AU47" s="462"/>
      <c r="AV47" s="463"/>
      <c r="AW47" s="377">
        <f t="shared" si="89"/>
        <v>0</v>
      </c>
      <c r="AX47" s="378"/>
      <c r="AY47" s="424">
        <f t="shared" si="33"/>
        <v>14.000526315789473</v>
      </c>
      <c r="AZ47" s="461"/>
      <c r="BA47" s="477"/>
      <c r="BB47" s="462"/>
      <c r="BC47" s="463"/>
      <c r="BD47" s="377">
        <f t="shared" si="90"/>
        <v>0</v>
      </c>
      <c r="BE47" s="378"/>
      <c r="BF47" s="424">
        <f t="shared" si="34"/>
        <v>14.000526315789473</v>
      </c>
      <c r="BG47" s="461"/>
      <c r="BH47" s="477"/>
      <c r="BI47" s="462"/>
      <c r="BJ47" s="463"/>
      <c r="BK47" s="377">
        <f t="shared" si="91"/>
        <v>0</v>
      </c>
      <c r="BL47" s="378"/>
      <c r="BM47" s="424">
        <f t="shared" si="35"/>
        <v>14.000526315789473</v>
      </c>
      <c r="BN47" s="461"/>
      <c r="BO47" s="477"/>
      <c r="BP47" s="462"/>
      <c r="BQ47" s="463"/>
      <c r="BR47" s="377">
        <f t="shared" si="92"/>
        <v>0</v>
      </c>
      <c r="BS47" s="378"/>
      <c r="BT47" s="424">
        <f t="shared" si="36"/>
        <v>14.000526315789473</v>
      </c>
      <c r="BU47" s="461"/>
      <c r="BV47" s="477"/>
      <c r="BW47" s="462"/>
      <c r="BX47" s="463"/>
      <c r="BY47" s="377">
        <f t="shared" si="93"/>
        <v>0</v>
      </c>
      <c r="BZ47" s="378"/>
      <c r="CA47" s="424">
        <f t="shared" si="37"/>
        <v>14.000526315789473</v>
      </c>
      <c r="CB47" s="461"/>
      <c r="CC47" s="477"/>
      <c r="CD47" s="462"/>
      <c r="CE47" s="463"/>
      <c r="CF47" s="377">
        <f t="shared" si="94"/>
        <v>0</v>
      </c>
      <c r="CG47" s="378"/>
      <c r="CH47" s="424">
        <f t="shared" si="38"/>
        <v>14.000526315789473</v>
      </c>
      <c r="CI47" s="461"/>
      <c r="CJ47" s="477"/>
      <c r="CK47" s="462"/>
      <c r="CL47" s="463"/>
      <c r="CM47" s="377">
        <f t="shared" si="95"/>
        <v>0</v>
      </c>
      <c r="CN47" s="378"/>
      <c r="CO47" s="424">
        <f t="shared" si="39"/>
        <v>14.000526315789473</v>
      </c>
      <c r="CP47" s="461"/>
      <c r="CQ47" s="477"/>
      <c r="CR47" s="462"/>
      <c r="CS47" s="819"/>
      <c r="CT47" s="820"/>
      <c r="CU47" s="820"/>
      <c r="CV47" s="820"/>
      <c r="CW47" s="821"/>
      <c r="CX47" s="397" t="str">
        <f t="shared" si="96"/>
        <v xml:space="preserve">  D4</v>
      </c>
      <c r="CY47" s="398" t="str">
        <f t="shared" si="97"/>
        <v>Seal Gas System P&amp;ID - D4-Seal Gas System P&amp;ID</v>
      </c>
    </row>
    <row r="48" spans="1:103" s="383" customFormat="1" ht="32.1" customHeight="1">
      <c r="A48" s="633"/>
      <c r="B48" s="393"/>
      <c r="C48" s="393"/>
      <c r="D48" s="393" t="s">
        <v>40</v>
      </c>
      <c r="E48" s="394" t="s">
        <v>30</v>
      </c>
      <c r="F48" s="496" t="str">
        <f t="shared" si="98"/>
        <v>D5-Lube Oil System P&amp;ID</v>
      </c>
      <c r="G48" s="624"/>
      <c r="H48" s="625"/>
      <c r="I48" s="623"/>
      <c r="J48" s="478" t="str">
        <f t="shared" si="21"/>
        <v/>
      </c>
      <c r="K48" s="396" t="str">
        <f>IF(J48=V$9,W$9,IF(J48=V$8,W$8,IF(J48=V$7,W$7,IF(J48=V$6,W$6,IF(J48=V$5,W$5,IF(J48=V$4,W$4,IF(J48=V$3,W$3,IF(J48=V$2,W$2,'DOC SUBMITTAL STATUS TRACKER'!$F$17))))))))</f>
        <v>Never Been Submitted</v>
      </c>
      <c r="L48" s="556" t="str">
        <f t="shared" si="80"/>
        <v>Rev 0</v>
      </c>
      <c r="M48" s="557">
        <f t="shared" si="81"/>
        <v>0</v>
      </c>
      <c r="N48" s="558">
        <f t="shared" si="82"/>
        <v>0</v>
      </c>
      <c r="O48" s="579" t="str">
        <f t="shared" si="83"/>
        <v/>
      </c>
      <c r="P48" s="559">
        <f t="shared" si="78"/>
        <v>14.000526315789473</v>
      </c>
      <c r="Q48" s="560">
        <f t="shared" si="84"/>
        <v>0</v>
      </c>
      <c r="R48" s="559" t="str">
        <f>IF(K48='DOC SUBMITTAL STATUS TRACKER'!$F$17,'DOC SUBMITTAL STATUS TRACKER'!$F$17,IF(K48=$W$8,'DOC SUBMITTAL STATUS TRACKER'!$F$17,IF(K48=$W$6,$R$15,IF(K48=$W$7,R$16,IF(K48=$W$9,$W$9,$R$15)))))</f>
        <v>Never Been Submitted</v>
      </c>
      <c r="S48" s="579" t="str">
        <f t="shared" si="85"/>
        <v/>
      </c>
      <c r="T48" s="477"/>
      <c r="U48" s="377"/>
      <c r="V48" s="378"/>
      <c r="W48" s="424">
        <f t="shared" si="29"/>
        <v>14.000526315789473</v>
      </c>
      <c r="X48" s="461"/>
      <c r="Y48" s="477"/>
      <c r="Z48" s="462"/>
      <c r="AA48" s="460"/>
      <c r="AB48" s="377">
        <f t="shared" si="86"/>
        <v>0</v>
      </c>
      <c r="AC48" s="378"/>
      <c r="AD48" s="424">
        <f t="shared" si="30"/>
        <v>14.000526315789473</v>
      </c>
      <c r="AE48" s="461"/>
      <c r="AF48" s="477"/>
      <c r="AG48" s="462"/>
      <c r="AH48" s="463"/>
      <c r="AI48" s="377">
        <f t="shared" si="87"/>
        <v>0</v>
      </c>
      <c r="AJ48" s="378"/>
      <c r="AK48" s="424">
        <f t="shared" si="31"/>
        <v>14.000526315789473</v>
      </c>
      <c r="AL48" s="461"/>
      <c r="AM48" s="477"/>
      <c r="AN48" s="462"/>
      <c r="AO48" s="463"/>
      <c r="AP48" s="377">
        <f t="shared" si="88"/>
        <v>0</v>
      </c>
      <c r="AQ48" s="378"/>
      <c r="AR48" s="424">
        <f t="shared" si="32"/>
        <v>14.000526315789473</v>
      </c>
      <c r="AS48" s="461"/>
      <c r="AT48" s="477"/>
      <c r="AU48" s="462"/>
      <c r="AV48" s="463"/>
      <c r="AW48" s="377">
        <f t="shared" si="89"/>
        <v>0</v>
      </c>
      <c r="AX48" s="378"/>
      <c r="AY48" s="424">
        <f t="shared" si="33"/>
        <v>14.000526315789473</v>
      </c>
      <c r="AZ48" s="461"/>
      <c r="BA48" s="477"/>
      <c r="BB48" s="462"/>
      <c r="BC48" s="463"/>
      <c r="BD48" s="377">
        <f t="shared" si="90"/>
        <v>0</v>
      </c>
      <c r="BE48" s="378"/>
      <c r="BF48" s="424">
        <f t="shared" si="34"/>
        <v>14.000526315789473</v>
      </c>
      <c r="BG48" s="461"/>
      <c r="BH48" s="477"/>
      <c r="BI48" s="462"/>
      <c r="BJ48" s="463"/>
      <c r="BK48" s="377">
        <f t="shared" si="91"/>
        <v>0</v>
      </c>
      <c r="BL48" s="378"/>
      <c r="BM48" s="424">
        <f t="shared" si="35"/>
        <v>14.000526315789473</v>
      </c>
      <c r="BN48" s="461"/>
      <c r="BO48" s="477"/>
      <c r="BP48" s="462"/>
      <c r="BQ48" s="463"/>
      <c r="BR48" s="377">
        <f t="shared" si="92"/>
        <v>0</v>
      </c>
      <c r="BS48" s="378"/>
      <c r="BT48" s="424">
        <f t="shared" si="36"/>
        <v>14.000526315789473</v>
      </c>
      <c r="BU48" s="461"/>
      <c r="BV48" s="477"/>
      <c r="BW48" s="462"/>
      <c r="BX48" s="463"/>
      <c r="BY48" s="377">
        <f t="shared" si="93"/>
        <v>0</v>
      </c>
      <c r="BZ48" s="378"/>
      <c r="CA48" s="424">
        <f t="shared" si="37"/>
        <v>14.000526315789473</v>
      </c>
      <c r="CB48" s="461"/>
      <c r="CC48" s="477"/>
      <c r="CD48" s="462"/>
      <c r="CE48" s="463"/>
      <c r="CF48" s="377">
        <f t="shared" si="94"/>
        <v>0</v>
      </c>
      <c r="CG48" s="378"/>
      <c r="CH48" s="424">
        <f t="shared" si="38"/>
        <v>14.000526315789473</v>
      </c>
      <c r="CI48" s="461"/>
      <c r="CJ48" s="477"/>
      <c r="CK48" s="462"/>
      <c r="CL48" s="463"/>
      <c r="CM48" s="377">
        <f t="shared" si="95"/>
        <v>0</v>
      </c>
      <c r="CN48" s="378"/>
      <c r="CO48" s="424">
        <f t="shared" si="39"/>
        <v>14.000526315789473</v>
      </c>
      <c r="CP48" s="461"/>
      <c r="CQ48" s="477"/>
      <c r="CR48" s="462"/>
      <c r="CS48" s="819"/>
      <c r="CT48" s="820"/>
      <c r="CU48" s="820"/>
      <c r="CV48" s="820"/>
      <c r="CW48" s="821"/>
      <c r="CX48" s="397" t="str">
        <f t="shared" si="96"/>
        <v xml:space="preserve">  D5</v>
      </c>
      <c r="CY48" s="398" t="str">
        <f t="shared" si="97"/>
        <v>Lube Oil System P&amp;ID - D5-Lube Oil System P&amp;ID</v>
      </c>
    </row>
    <row r="49" spans="1:103" s="383" customFormat="1" ht="32.1" customHeight="1">
      <c r="A49" s="633"/>
      <c r="B49" s="393"/>
      <c r="C49" s="393"/>
      <c r="D49" s="393" t="s">
        <v>184</v>
      </c>
      <c r="E49" s="394" t="s">
        <v>32</v>
      </c>
      <c r="F49" s="496" t="str">
        <f t="shared" si="98"/>
        <v>D6-Condition Monitoring System P&amp;ID</v>
      </c>
      <c r="G49" s="624"/>
      <c r="H49" s="625"/>
      <c r="I49" s="623"/>
      <c r="J49" s="478" t="str">
        <f t="shared" si="21"/>
        <v/>
      </c>
      <c r="K49" s="396" t="str">
        <f>IF(J49=V$9,W$9,IF(J49=V$8,W$8,IF(J49=V$7,W$7,IF(J49=V$6,W$6,IF(J49=V$5,W$5,IF(J49=V$4,W$4,IF(J49=V$3,W$3,IF(J49=V$2,W$2,'DOC SUBMITTAL STATUS TRACKER'!$F$17))))))))</f>
        <v>Never Been Submitted</v>
      </c>
      <c r="L49" s="556" t="str">
        <f t="shared" si="80"/>
        <v>Rev 0</v>
      </c>
      <c r="M49" s="557">
        <f t="shared" si="81"/>
        <v>0</v>
      </c>
      <c r="N49" s="558">
        <f t="shared" si="82"/>
        <v>0</v>
      </c>
      <c r="O49" s="579" t="str">
        <f t="shared" si="83"/>
        <v/>
      </c>
      <c r="P49" s="559">
        <f t="shared" si="78"/>
        <v>14.000526315789473</v>
      </c>
      <c r="Q49" s="560">
        <f t="shared" si="84"/>
        <v>0</v>
      </c>
      <c r="R49" s="559" t="str">
        <f>IF(K49='DOC SUBMITTAL STATUS TRACKER'!$F$17,'DOC SUBMITTAL STATUS TRACKER'!$F$17,IF(K49=$W$8,'DOC SUBMITTAL STATUS TRACKER'!$F$17,IF(K49=$W$6,$R$15,IF(K49=$W$7,R$16,IF(K49=$W$9,$W$9,$R$15)))))</f>
        <v>Never Been Submitted</v>
      </c>
      <c r="S49" s="579" t="str">
        <f t="shared" si="85"/>
        <v/>
      </c>
      <c r="T49" s="477"/>
      <c r="U49" s="377"/>
      <c r="V49" s="378"/>
      <c r="W49" s="424">
        <f t="shared" si="29"/>
        <v>14.000526315789473</v>
      </c>
      <c r="X49" s="461"/>
      <c r="Y49" s="477"/>
      <c r="Z49" s="462"/>
      <c r="AA49" s="460"/>
      <c r="AB49" s="377">
        <f t="shared" si="86"/>
        <v>0</v>
      </c>
      <c r="AC49" s="378"/>
      <c r="AD49" s="424">
        <f t="shared" si="30"/>
        <v>14.000526315789473</v>
      </c>
      <c r="AE49" s="461"/>
      <c r="AF49" s="477"/>
      <c r="AG49" s="462"/>
      <c r="AH49" s="463"/>
      <c r="AI49" s="377">
        <f t="shared" si="87"/>
        <v>0</v>
      </c>
      <c r="AJ49" s="378"/>
      <c r="AK49" s="424">
        <f t="shared" si="31"/>
        <v>14.000526315789473</v>
      </c>
      <c r="AL49" s="461"/>
      <c r="AM49" s="477"/>
      <c r="AN49" s="462"/>
      <c r="AO49" s="463"/>
      <c r="AP49" s="377">
        <f t="shared" si="88"/>
        <v>0</v>
      </c>
      <c r="AQ49" s="378"/>
      <c r="AR49" s="424">
        <f t="shared" si="32"/>
        <v>14.000526315789473</v>
      </c>
      <c r="AS49" s="461"/>
      <c r="AT49" s="477"/>
      <c r="AU49" s="462"/>
      <c r="AV49" s="463"/>
      <c r="AW49" s="377">
        <f t="shared" si="89"/>
        <v>0</v>
      </c>
      <c r="AX49" s="378"/>
      <c r="AY49" s="424">
        <f t="shared" si="33"/>
        <v>14.000526315789473</v>
      </c>
      <c r="AZ49" s="461"/>
      <c r="BA49" s="477"/>
      <c r="BB49" s="462"/>
      <c r="BC49" s="463"/>
      <c r="BD49" s="377">
        <f t="shared" si="90"/>
        <v>0</v>
      </c>
      <c r="BE49" s="378"/>
      <c r="BF49" s="424">
        <f t="shared" si="34"/>
        <v>14.000526315789473</v>
      </c>
      <c r="BG49" s="461"/>
      <c r="BH49" s="477"/>
      <c r="BI49" s="462"/>
      <c r="BJ49" s="463"/>
      <c r="BK49" s="377">
        <f t="shared" si="91"/>
        <v>0</v>
      </c>
      <c r="BL49" s="378"/>
      <c r="BM49" s="424">
        <f t="shared" si="35"/>
        <v>14.000526315789473</v>
      </c>
      <c r="BN49" s="461"/>
      <c r="BO49" s="477"/>
      <c r="BP49" s="462"/>
      <c r="BQ49" s="463"/>
      <c r="BR49" s="377">
        <f t="shared" si="92"/>
        <v>0</v>
      </c>
      <c r="BS49" s="378"/>
      <c r="BT49" s="424">
        <f t="shared" si="36"/>
        <v>14.000526315789473</v>
      </c>
      <c r="BU49" s="461"/>
      <c r="BV49" s="477"/>
      <c r="BW49" s="462"/>
      <c r="BX49" s="463"/>
      <c r="BY49" s="377">
        <f t="shared" si="93"/>
        <v>0</v>
      </c>
      <c r="BZ49" s="378"/>
      <c r="CA49" s="424">
        <f t="shared" si="37"/>
        <v>14.000526315789473</v>
      </c>
      <c r="CB49" s="461"/>
      <c r="CC49" s="477"/>
      <c r="CD49" s="462"/>
      <c r="CE49" s="463"/>
      <c r="CF49" s="377">
        <f t="shared" si="94"/>
        <v>0</v>
      </c>
      <c r="CG49" s="378"/>
      <c r="CH49" s="424">
        <f t="shared" si="38"/>
        <v>14.000526315789473</v>
      </c>
      <c r="CI49" s="461"/>
      <c r="CJ49" s="477"/>
      <c r="CK49" s="462"/>
      <c r="CL49" s="463"/>
      <c r="CM49" s="377">
        <f t="shared" si="95"/>
        <v>0</v>
      </c>
      <c r="CN49" s="378"/>
      <c r="CO49" s="424">
        <f t="shared" si="39"/>
        <v>14.000526315789473</v>
      </c>
      <c r="CP49" s="461"/>
      <c r="CQ49" s="477"/>
      <c r="CR49" s="462"/>
      <c r="CS49" s="819"/>
      <c r="CT49" s="820"/>
      <c r="CU49" s="820"/>
      <c r="CV49" s="820"/>
      <c r="CW49" s="821"/>
      <c r="CX49" s="397" t="str">
        <f t="shared" si="96"/>
        <v xml:space="preserve">  D6</v>
      </c>
      <c r="CY49" s="398" t="str">
        <f t="shared" si="97"/>
        <v>Condition Monitoring System P&amp;ID - D6-Condition Monitoring System P&amp;ID</v>
      </c>
    </row>
    <row r="50" spans="1:103" s="383" customFormat="1" ht="32.1" customHeight="1">
      <c r="A50" s="633"/>
      <c r="B50" s="393"/>
      <c r="C50" s="393"/>
      <c r="D50" s="393" t="s">
        <v>185</v>
      </c>
      <c r="E50" s="394" t="s">
        <v>33</v>
      </c>
      <c r="F50" s="496" t="str">
        <f t="shared" si="98"/>
        <v>D7-Process/Surge Control System Schematic P&amp;ID</v>
      </c>
      <c r="G50" s="624"/>
      <c r="H50" s="625"/>
      <c r="I50" s="623"/>
      <c r="J50" s="478" t="str">
        <f t="shared" si="21"/>
        <v/>
      </c>
      <c r="K50" s="396" t="str">
        <f>IF(J50=V$9,W$9,IF(J50=V$8,W$8,IF(J50=V$7,W$7,IF(J50=V$6,W$6,IF(J50=V$5,W$5,IF(J50=V$4,W$4,IF(J50=V$3,W$3,IF(J50=V$2,W$2,'DOC SUBMITTAL STATUS TRACKER'!$F$17))))))))</f>
        <v>Never Been Submitted</v>
      </c>
      <c r="L50" s="556" t="str">
        <f t="shared" si="80"/>
        <v>Rev 0</v>
      </c>
      <c r="M50" s="557">
        <f t="shared" si="81"/>
        <v>0</v>
      </c>
      <c r="N50" s="558">
        <f t="shared" si="82"/>
        <v>0</v>
      </c>
      <c r="O50" s="579" t="str">
        <f t="shared" si="83"/>
        <v/>
      </c>
      <c r="P50" s="559">
        <f t="shared" si="78"/>
        <v>14.000526315789473</v>
      </c>
      <c r="Q50" s="560">
        <f t="shared" si="84"/>
        <v>0</v>
      </c>
      <c r="R50" s="559" t="str">
        <f>IF(K50='DOC SUBMITTAL STATUS TRACKER'!$F$17,'DOC SUBMITTAL STATUS TRACKER'!$F$17,IF(K50=$W$8,'DOC SUBMITTAL STATUS TRACKER'!$F$17,IF(K50=$W$6,$R$15,IF(K50=$W$7,R$16,IF(K50=$W$9,$W$9,$R$15)))))</f>
        <v>Never Been Submitted</v>
      </c>
      <c r="S50" s="579" t="str">
        <f t="shared" si="85"/>
        <v/>
      </c>
      <c r="T50" s="477"/>
      <c r="U50" s="377"/>
      <c r="V50" s="378"/>
      <c r="W50" s="424">
        <f t="shared" si="29"/>
        <v>14.000526315789473</v>
      </c>
      <c r="X50" s="461"/>
      <c r="Y50" s="477"/>
      <c r="Z50" s="462"/>
      <c r="AA50" s="460"/>
      <c r="AB50" s="377">
        <f t="shared" si="86"/>
        <v>0</v>
      </c>
      <c r="AC50" s="378"/>
      <c r="AD50" s="424">
        <f t="shared" si="30"/>
        <v>14.000526315789473</v>
      </c>
      <c r="AE50" s="461"/>
      <c r="AF50" s="477"/>
      <c r="AG50" s="462"/>
      <c r="AH50" s="463"/>
      <c r="AI50" s="377">
        <f t="shared" si="87"/>
        <v>0</v>
      </c>
      <c r="AJ50" s="378"/>
      <c r="AK50" s="424">
        <f t="shared" si="31"/>
        <v>14.000526315789473</v>
      </c>
      <c r="AL50" s="461"/>
      <c r="AM50" s="477"/>
      <c r="AN50" s="462"/>
      <c r="AO50" s="463"/>
      <c r="AP50" s="377">
        <f t="shared" si="88"/>
        <v>0</v>
      </c>
      <c r="AQ50" s="378"/>
      <c r="AR50" s="424">
        <f t="shared" si="32"/>
        <v>14.000526315789473</v>
      </c>
      <c r="AS50" s="461"/>
      <c r="AT50" s="477"/>
      <c r="AU50" s="462"/>
      <c r="AV50" s="463"/>
      <c r="AW50" s="377">
        <f t="shared" si="89"/>
        <v>0</v>
      </c>
      <c r="AX50" s="378"/>
      <c r="AY50" s="424">
        <f t="shared" si="33"/>
        <v>14.000526315789473</v>
      </c>
      <c r="AZ50" s="461"/>
      <c r="BA50" s="477"/>
      <c r="BB50" s="462"/>
      <c r="BC50" s="463"/>
      <c r="BD50" s="377">
        <f t="shared" si="90"/>
        <v>0</v>
      </c>
      <c r="BE50" s="378"/>
      <c r="BF50" s="424">
        <f t="shared" si="34"/>
        <v>14.000526315789473</v>
      </c>
      <c r="BG50" s="461"/>
      <c r="BH50" s="477"/>
      <c r="BI50" s="462"/>
      <c r="BJ50" s="463"/>
      <c r="BK50" s="377">
        <f t="shared" si="91"/>
        <v>0</v>
      </c>
      <c r="BL50" s="378"/>
      <c r="BM50" s="424">
        <f t="shared" si="35"/>
        <v>14.000526315789473</v>
      </c>
      <c r="BN50" s="461"/>
      <c r="BO50" s="477"/>
      <c r="BP50" s="462"/>
      <c r="BQ50" s="463"/>
      <c r="BR50" s="377">
        <f t="shared" si="92"/>
        <v>0</v>
      </c>
      <c r="BS50" s="378"/>
      <c r="BT50" s="424">
        <f t="shared" si="36"/>
        <v>14.000526315789473</v>
      </c>
      <c r="BU50" s="461"/>
      <c r="BV50" s="477"/>
      <c r="BW50" s="462"/>
      <c r="BX50" s="463"/>
      <c r="BY50" s="377">
        <f t="shared" si="93"/>
        <v>0</v>
      </c>
      <c r="BZ50" s="378"/>
      <c r="CA50" s="424">
        <f t="shared" si="37"/>
        <v>14.000526315789473</v>
      </c>
      <c r="CB50" s="461"/>
      <c r="CC50" s="477"/>
      <c r="CD50" s="462"/>
      <c r="CE50" s="463"/>
      <c r="CF50" s="377">
        <f t="shared" si="94"/>
        <v>0</v>
      </c>
      <c r="CG50" s="378"/>
      <c r="CH50" s="424">
        <f t="shared" si="38"/>
        <v>14.000526315789473</v>
      </c>
      <c r="CI50" s="461"/>
      <c r="CJ50" s="477"/>
      <c r="CK50" s="462"/>
      <c r="CL50" s="463"/>
      <c r="CM50" s="377">
        <f t="shared" si="95"/>
        <v>0</v>
      </c>
      <c r="CN50" s="378"/>
      <c r="CO50" s="424">
        <f t="shared" si="39"/>
        <v>14.000526315789473</v>
      </c>
      <c r="CP50" s="461"/>
      <c r="CQ50" s="477"/>
      <c r="CR50" s="462"/>
      <c r="CS50" s="819"/>
      <c r="CT50" s="820"/>
      <c r="CU50" s="820"/>
      <c r="CV50" s="820"/>
      <c r="CW50" s="821"/>
      <c r="CX50" s="397" t="str">
        <f t="shared" si="96"/>
        <v xml:space="preserve">  D7</v>
      </c>
      <c r="CY50" s="398" t="str">
        <f t="shared" si="97"/>
        <v>Process/Surge Control System Schematic P&amp;ID - D7-Process/Surge Control System Schematic P&amp;ID</v>
      </c>
    </row>
    <row r="51" spans="1:103" s="122" customFormat="1" ht="15" customHeight="1">
      <c r="A51" s="380"/>
      <c r="B51" s="421"/>
      <c r="C51" s="230" t="s">
        <v>115</v>
      </c>
      <c r="D51" s="382"/>
      <c r="E51" s="230"/>
      <c r="F51" s="412"/>
      <c r="G51" s="413"/>
      <c r="H51" s="413"/>
      <c r="I51" s="413"/>
      <c r="J51" s="414"/>
      <c r="K51" s="415"/>
      <c r="L51" s="561"/>
      <c r="M51" s="562"/>
      <c r="N51" s="562"/>
      <c r="O51" s="580"/>
      <c r="P51" s="562"/>
      <c r="Q51" s="562"/>
      <c r="R51" s="562"/>
      <c r="S51" s="580"/>
      <c r="T51" s="416"/>
      <c r="U51" s="417"/>
      <c r="V51" s="417"/>
      <c r="W51" s="417"/>
      <c r="X51" s="417"/>
      <c r="Y51" s="416"/>
      <c r="Z51" s="418"/>
      <c r="AA51" s="416"/>
      <c r="AB51" s="417"/>
      <c r="AC51" s="417"/>
      <c r="AD51" s="417"/>
      <c r="AE51" s="417"/>
      <c r="AF51" s="416"/>
      <c r="AG51" s="418"/>
      <c r="AH51" s="419"/>
      <c r="AI51" s="417"/>
      <c r="AJ51" s="417"/>
      <c r="AK51" s="417"/>
      <c r="AL51" s="417"/>
      <c r="AM51" s="416"/>
      <c r="AN51" s="418"/>
      <c r="AO51" s="419"/>
      <c r="AP51" s="417"/>
      <c r="AQ51" s="417"/>
      <c r="AR51" s="417"/>
      <c r="AS51" s="417"/>
      <c r="AT51" s="416"/>
      <c r="AU51" s="418"/>
      <c r="AV51" s="419"/>
      <c r="AW51" s="417"/>
      <c r="AX51" s="417"/>
      <c r="AY51" s="417"/>
      <c r="AZ51" s="417"/>
      <c r="BA51" s="416"/>
      <c r="BB51" s="418"/>
      <c r="BC51" s="419"/>
      <c r="BD51" s="417"/>
      <c r="BE51" s="417"/>
      <c r="BF51" s="417"/>
      <c r="BG51" s="417"/>
      <c r="BH51" s="416"/>
      <c r="BI51" s="418"/>
      <c r="BJ51" s="419"/>
      <c r="BK51" s="417"/>
      <c r="BL51" s="417"/>
      <c r="BM51" s="417"/>
      <c r="BN51" s="417"/>
      <c r="BO51" s="416"/>
      <c r="BP51" s="418"/>
      <c r="BQ51" s="419"/>
      <c r="BR51" s="417"/>
      <c r="BS51" s="417"/>
      <c r="BT51" s="417"/>
      <c r="BU51" s="417"/>
      <c r="BV51" s="416"/>
      <c r="BW51" s="418"/>
      <c r="BX51" s="419"/>
      <c r="BY51" s="417"/>
      <c r="BZ51" s="417"/>
      <c r="CA51" s="417"/>
      <c r="CB51" s="417"/>
      <c r="CC51" s="416"/>
      <c r="CD51" s="418"/>
      <c r="CE51" s="419"/>
      <c r="CF51" s="417"/>
      <c r="CG51" s="417"/>
      <c r="CH51" s="417"/>
      <c r="CI51" s="417"/>
      <c r="CJ51" s="416"/>
      <c r="CK51" s="418"/>
      <c r="CL51" s="419"/>
      <c r="CM51" s="417"/>
      <c r="CN51" s="417"/>
      <c r="CO51" s="417"/>
      <c r="CP51" s="417"/>
      <c r="CQ51" s="416"/>
      <c r="CR51" s="418"/>
      <c r="CS51" s="420"/>
      <c r="CT51" s="420"/>
      <c r="CU51" s="420"/>
      <c r="CV51" s="420"/>
      <c r="CW51" s="420"/>
      <c r="CX51" s="262"/>
      <c r="CY51" s="464" t="str">
        <f>C51</f>
        <v>E - Detail Electrical Drawings</v>
      </c>
    </row>
    <row r="52" spans="1:103" s="383" customFormat="1" ht="32.1" customHeight="1">
      <c r="A52" s="633"/>
      <c r="B52" s="393"/>
      <c r="C52" s="393"/>
      <c r="D52" s="393" t="s">
        <v>104</v>
      </c>
      <c r="E52" s="394" t="s">
        <v>69</v>
      </c>
      <c r="F52" s="496" t="str">
        <f>D52&amp;"-"&amp;E52</f>
        <v>E1-Electrical Control Schematics</v>
      </c>
      <c r="G52" s="624"/>
      <c r="H52" s="625"/>
      <c r="I52" s="623"/>
      <c r="J52" s="478" t="str">
        <f t="shared" si="21"/>
        <v/>
      </c>
      <c r="K52" s="396" t="str">
        <f>IF(J52=V$9,W$9,IF(J52=V$8,W$8,IF(J52=V$7,W$7,IF(J52=V$6,W$6,IF(J52=V$5,W$5,IF(J52=V$4,W$4,IF(J52=V$3,W$3,IF(J52=V$2,W$2,'DOC SUBMITTAL STATUS TRACKER'!$F$17))))))))</f>
        <v>Never Been Submitted</v>
      </c>
      <c r="L52" s="556" t="str">
        <f t="shared" ref="L52:L55" si="99">"Rev "&amp;IF(CN52&gt;0,$CP$14,(IF(CG52&gt;0,$CI$14,(IF(BZ52&gt;0,$CB$14,(IF(BS52&gt;0,BU$14,(IF(BL52&gt;0,BN$14,(IF(BE52&gt;0,BG$14,(IF(AX52&gt;0,AZ$14,(IF(AQ52&gt;0,AS$14,(IF(AJ52&gt;0,AL$14,(IF(AC52&gt;0,AE$14,Z$14)))))))))))))))))))</f>
        <v>Rev 0</v>
      </c>
      <c r="M52" s="557">
        <f t="shared" ref="M52:M55" si="100">IF($CM52&gt;0,$CM52,(IF($CF52&gt;0,$CF52,(IF($BY52&gt;0,$BY52,(IF($BR52&gt;0,$BR52,(IF($BK52&gt;0,$BK52,(IF($BD52&gt;0,$BD52,(IF($AW52&gt;0,$AW52,(IF($AP52&gt;0,$AP52,(IF($AI52&gt;0,$AI52,(IF($AB52&gt;0,$AB52,U52)))))))))))))))))))</f>
        <v>0</v>
      </c>
      <c r="N52" s="558">
        <f t="shared" ref="N52:N55" si="101">IF(CN52&gt;0,CN52,(IF(CG52&gt;0,CG52,(IF(BZ52&gt;0,BZ52,(IF(BS52&gt;0,BS52,(IF(BL52&gt;0,BL52,(IF(BE52&gt;0,BE52,(IF(AX52&gt;0,AX52,(IF(AQ52&gt;0,AQ52,(IF(AJ52&gt;0,AJ52,(IF(AC52&gt;0,AC52,V52)))))))))))))))))))</f>
        <v>0</v>
      </c>
      <c r="O52" s="579" t="str">
        <f t="shared" ref="O52:O55" si="102">IF(CL52&gt;0,CL52,IF(CE52&gt;0,CE52,IF(BX52&gt;0,BX52,IF(BQ52&gt;0,BQ52,IF(BJ52&gt;0,BJ52,IF(BC52&gt;0,BC52,IF(AV52&gt;0,AV52,IF(AO52&gt;0,AO52,IF(AH52&gt;0,AH52,IF(AA52&gt;0,AA52,IF(T52&gt;0,T52,"")))))))))))</f>
        <v/>
      </c>
      <c r="P52" s="559">
        <f t="shared" si="78"/>
        <v>14.000526315789473</v>
      </c>
      <c r="Q52" s="560">
        <f t="shared" ref="Q52:Q55" si="103">IF(CP52&gt;$R$14,CP52,(IF(CI52&gt;$R$14,CI52,(IF(CB52&gt;$R$14,CB52,(IF(BU52&gt;$R$14,BU52,(IF(BN52&gt;$R$14,BN52,(IF(BG52&gt;$R$14,BG52,(IF(AZ52&gt;$R$14,AZ52,(IF(AS52&gt;$R$14,AS52,(IF(AL52&gt;$R$14,AL52,(IF(AE52&gt;$R$14,AE52,X52)))))))))))))))))))</f>
        <v>0</v>
      </c>
      <c r="R52" s="559" t="str">
        <f>IF(K52='DOC SUBMITTAL STATUS TRACKER'!$F$17,'DOC SUBMITTAL STATUS TRACKER'!$F$17,IF(K52=$W$8,'DOC SUBMITTAL STATUS TRACKER'!$F$17,IF(K52=$W$6,$R$15,IF(K52=$W$7,R$16,IF(K52=$W$9,$W$9,$R$15)))))</f>
        <v>Never Been Submitted</v>
      </c>
      <c r="S52" s="579" t="str">
        <f t="shared" ref="S52:S55" si="104">IF(CQ52&gt;0,CQ52,IF(CJ52&gt;0,CJ52,IF(CC52&gt;0,CC52,IF(BV52&gt;0,BV52,IF(BO52&gt;0,BO52,IF(BH52&gt;0,BH52,IF(BA52&gt;0,BA52,IF(BC52&gt;0,AT52,IF(AM52&gt;0,AM52,IF(AF52&gt;0,AF52,IF(Y52&gt;0,Y52,"")))))))))))</f>
        <v/>
      </c>
      <c r="T52" s="477"/>
      <c r="U52" s="377"/>
      <c r="V52" s="378"/>
      <c r="W52" s="424">
        <f t="shared" si="29"/>
        <v>14.000526315789473</v>
      </c>
      <c r="X52" s="461"/>
      <c r="Y52" s="477"/>
      <c r="Z52" s="462"/>
      <c r="AA52" s="460"/>
      <c r="AB52" s="377">
        <f>IF(X52&lt;1,0,X52+$O$11)</f>
        <v>0</v>
      </c>
      <c r="AC52" s="378"/>
      <c r="AD52" s="424">
        <f t="shared" si="30"/>
        <v>14.000526315789473</v>
      </c>
      <c r="AE52" s="461"/>
      <c r="AF52" s="477"/>
      <c r="AG52" s="462"/>
      <c r="AH52" s="463"/>
      <c r="AI52" s="377">
        <f>IF(AE52&lt;1,0,AE52+$O$11)</f>
        <v>0</v>
      </c>
      <c r="AJ52" s="378"/>
      <c r="AK52" s="424">
        <f t="shared" si="31"/>
        <v>14.000526315789473</v>
      </c>
      <c r="AL52" s="461"/>
      <c r="AM52" s="477"/>
      <c r="AN52" s="462"/>
      <c r="AO52" s="463"/>
      <c r="AP52" s="377">
        <f>IF(AL52&lt;1,0,AL52+$O$11)</f>
        <v>0</v>
      </c>
      <c r="AQ52" s="378"/>
      <c r="AR52" s="424">
        <f t="shared" si="32"/>
        <v>14.000526315789473</v>
      </c>
      <c r="AS52" s="461"/>
      <c r="AT52" s="477"/>
      <c r="AU52" s="462"/>
      <c r="AV52" s="463"/>
      <c r="AW52" s="377">
        <f>IF(AS52&lt;1,0,AS52+$O$11)</f>
        <v>0</v>
      </c>
      <c r="AX52" s="378"/>
      <c r="AY52" s="424">
        <f t="shared" si="33"/>
        <v>14.000526315789473</v>
      </c>
      <c r="AZ52" s="461"/>
      <c r="BA52" s="477"/>
      <c r="BB52" s="462"/>
      <c r="BC52" s="463"/>
      <c r="BD52" s="377">
        <f>IF(AZ52&lt;1,0,AZ52+$O$11)</f>
        <v>0</v>
      </c>
      <c r="BE52" s="378"/>
      <c r="BF52" s="424">
        <f t="shared" si="34"/>
        <v>14.000526315789473</v>
      </c>
      <c r="BG52" s="461"/>
      <c r="BH52" s="477"/>
      <c r="BI52" s="462"/>
      <c r="BJ52" s="463"/>
      <c r="BK52" s="377">
        <f>IF(BG52&lt;1,0,BG52+$O$11)</f>
        <v>0</v>
      </c>
      <c r="BL52" s="378"/>
      <c r="BM52" s="424">
        <f t="shared" si="35"/>
        <v>14.000526315789473</v>
      </c>
      <c r="BN52" s="461"/>
      <c r="BO52" s="477"/>
      <c r="BP52" s="462"/>
      <c r="BQ52" s="463"/>
      <c r="BR52" s="377">
        <f>IF(BN52&lt;1,0,BN52+$O$11)</f>
        <v>0</v>
      </c>
      <c r="BS52" s="378"/>
      <c r="BT52" s="424">
        <f t="shared" si="36"/>
        <v>14.000526315789473</v>
      </c>
      <c r="BU52" s="461"/>
      <c r="BV52" s="477"/>
      <c r="BW52" s="462"/>
      <c r="BX52" s="463"/>
      <c r="BY52" s="377">
        <f>IF(BU52&lt;1,0,BU52+$O$11)</f>
        <v>0</v>
      </c>
      <c r="BZ52" s="378"/>
      <c r="CA52" s="424">
        <f t="shared" si="37"/>
        <v>14.000526315789473</v>
      </c>
      <c r="CB52" s="461"/>
      <c r="CC52" s="477"/>
      <c r="CD52" s="462"/>
      <c r="CE52" s="463"/>
      <c r="CF52" s="377">
        <f>IF(CB52&lt;1,0,CB52+$O$11)</f>
        <v>0</v>
      </c>
      <c r="CG52" s="378"/>
      <c r="CH52" s="424">
        <f t="shared" si="38"/>
        <v>14.000526315789473</v>
      </c>
      <c r="CI52" s="461"/>
      <c r="CJ52" s="477"/>
      <c r="CK52" s="462"/>
      <c r="CL52" s="463"/>
      <c r="CM52" s="377">
        <f>IF(CI52&lt;1,0,CI52+$O$11)</f>
        <v>0</v>
      </c>
      <c r="CN52" s="378"/>
      <c r="CO52" s="424">
        <f t="shared" si="39"/>
        <v>14.000526315789473</v>
      </c>
      <c r="CP52" s="461"/>
      <c r="CQ52" s="477"/>
      <c r="CR52" s="462"/>
      <c r="CS52" s="819"/>
      <c r="CT52" s="820"/>
      <c r="CU52" s="820"/>
      <c r="CV52" s="820"/>
      <c r="CW52" s="821"/>
      <c r="CX52" s="397" t="str">
        <f>C52&amp;"  "&amp;D52</f>
        <v xml:space="preserve">  E1</v>
      </c>
      <c r="CY52" s="398" t="str">
        <f>E52&amp;" - "&amp;F52</f>
        <v>Electrical Control Schematics - E1-Electrical Control Schematics</v>
      </c>
    </row>
    <row r="53" spans="1:103" s="383" customFormat="1" ht="32.1" customHeight="1">
      <c r="A53" s="633"/>
      <c r="B53" s="393"/>
      <c r="C53" s="393"/>
      <c r="D53" s="393" t="s">
        <v>105</v>
      </c>
      <c r="E53" s="394" t="s">
        <v>73</v>
      </c>
      <c r="F53" s="496" t="str">
        <f t="shared" ref="F53:F55" si="105">D53&amp;"-"&amp;E53</f>
        <v>E2-Accessory Equipment Connection Diagram</v>
      </c>
      <c r="G53" s="624"/>
      <c r="H53" s="625"/>
      <c r="I53" s="623"/>
      <c r="J53" s="478" t="str">
        <f t="shared" si="21"/>
        <v/>
      </c>
      <c r="K53" s="396" t="str">
        <f>IF(J53=V$9,W$9,IF(J53=V$8,W$8,IF(J53=V$7,W$7,IF(J53=V$6,W$6,IF(J53=V$5,W$5,IF(J53=V$4,W$4,IF(J53=V$3,W$3,IF(J53=V$2,W$2,'DOC SUBMITTAL STATUS TRACKER'!$F$17))))))))</f>
        <v>Never Been Submitted</v>
      </c>
      <c r="L53" s="556" t="str">
        <f t="shared" si="99"/>
        <v>Rev 0</v>
      </c>
      <c r="M53" s="557">
        <f t="shared" si="100"/>
        <v>0</v>
      </c>
      <c r="N53" s="558">
        <f t="shared" si="101"/>
        <v>0</v>
      </c>
      <c r="O53" s="579" t="str">
        <f t="shared" si="102"/>
        <v/>
      </c>
      <c r="P53" s="559">
        <f t="shared" si="78"/>
        <v>14.000526315789473</v>
      </c>
      <c r="Q53" s="560">
        <f t="shared" si="103"/>
        <v>0</v>
      </c>
      <c r="R53" s="559" t="str">
        <f>IF(K53='DOC SUBMITTAL STATUS TRACKER'!$F$17,'DOC SUBMITTAL STATUS TRACKER'!$F$17,IF(K53=$W$8,'DOC SUBMITTAL STATUS TRACKER'!$F$17,IF(K53=$W$6,$R$15,IF(K53=$W$7,R$16,IF(K53=$W$9,$W$9,$R$15)))))</f>
        <v>Never Been Submitted</v>
      </c>
      <c r="S53" s="579" t="str">
        <f t="shared" si="104"/>
        <v/>
      </c>
      <c r="T53" s="477"/>
      <c r="U53" s="377"/>
      <c r="V53" s="378"/>
      <c r="W53" s="424">
        <f t="shared" si="29"/>
        <v>14.000526315789473</v>
      </c>
      <c r="X53" s="461"/>
      <c r="Y53" s="477"/>
      <c r="Z53" s="462"/>
      <c r="AA53" s="460"/>
      <c r="AB53" s="377">
        <f>IF(X53&lt;1,0,X53+$O$11)</f>
        <v>0</v>
      </c>
      <c r="AC53" s="378"/>
      <c r="AD53" s="424">
        <f t="shared" si="30"/>
        <v>14.000526315789473</v>
      </c>
      <c r="AE53" s="461"/>
      <c r="AF53" s="477"/>
      <c r="AG53" s="462"/>
      <c r="AH53" s="463"/>
      <c r="AI53" s="377">
        <f>IF(AE53&lt;1,0,AE53+$O$11)</f>
        <v>0</v>
      </c>
      <c r="AJ53" s="378"/>
      <c r="AK53" s="424">
        <f t="shared" si="31"/>
        <v>14.000526315789473</v>
      </c>
      <c r="AL53" s="461"/>
      <c r="AM53" s="477"/>
      <c r="AN53" s="462"/>
      <c r="AO53" s="463"/>
      <c r="AP53" s="377">
        <f>IF(AL53&lt;1,0,AL53+$O$11)</f>
        <v>0</v>
      </c>
      <c r="AQ53" s="378"/>
      <c r="AR53" s="424">
        <f t="shared" si="32"/>
        <v>14.000526315789473</v>
      </c>
      <c r="AS53" s="461"/>
      <c r="AT53" s="477"/>
      <c r="AU53" s="462"/>
      <c r="AV53" s="463"/>
      <c r="AW53" s="377">
        <f>IF(AS53&lt;1,0,AS53+$O$11)</f>
        <v>0</v>
      </c>
      <c r="AX53" s="378"/>
      <c r="AY53" s="424">
        <f t="shared" si="33"/>
        <v>14.000526315789473</v>
      </c>
      <c r="AZ53" s="461"/>
      <c r="BA53" s="477"/>
      <c r="BB53" s="462"/>
      <c r="BC53" s="463"/>
      <c r="BD53" s="377">
        <f>IF(AZ53&lt;1,0,AZ53+$O$11)</f>
        <v>0</v>
      </c>
      <c r="BE53" s="378"/>
      <c r="BF53" s="424">
        <f t="shared" si="34"/>
        <v>14.000526315789473</v>
      </c>
      <c r="BG53" s="461"/>
      <c r="BH53" s="477"/>
      <c r="BI53" s="462"/>
      <c r="BJ53" s="463"/>
      <c r="BK53" s="377">
        <f>IF(BG53&lt;1,0,BG53+$O$11)</f>
        <v>0</v>
      </c>
      <c r="BL53" s="378"/>
      <c r="BM53" s="424">
        <f t="shared" si="35"/>
        <v>14.000526315789473</v>
      </c>
      <c r="BN53" s="461"/>
      <c r="BO53" s="477"/>
      <c r="BP53" s="462"/>
      <c r="BQ53" s="463"/>
      <c r="BR53" s="377">
        <f>IF(BN53&lt;1,0,BN53+$O$11)</f>
        <v>0</v>
      </c>
      <c r="BS53" s="378"/>
      <c r="BT53" s="424">
        <f t="shared" si="36"/>
        <v>14.000526315789473</v>
      </c>
      <c r="BU53" s="461"/>
      <c r="BV53" s="477"/>
      <c r="BW53" s="462"/>
      <c r="BX53" s="463"/>
      <c r="BY53" s="377">
        <f>IF(BU53&lt;1,0,BU53+$O$11)</f>
        <v>0</v>
      </c>
      <c r="BZ53" s="378"/>
      <c r="CA53" s="424">
        <f t="shared" si="37"/>
        <v>14.000526315789473</v>
      </c>
      <c r="CB53" s="461"/>
      <c r="CC53" s="477"/>
      <c r="CD53" s="462"/>
      <c r="CE53" s="463"/>
      <c r="CF53" s="377">
        <f>IF(CB53&lt;1,0,CB53+$O$11)</f>
        <v>0</v>
      </c>
      <c r="CG53" s="378"/>
      <c r="CH53" s="424">
        <f t="shared" si="38"/>
        <v>14.000526315789473</v>
      </c>
      <c r="CI53" s="461"/>
      <c r="CJ53" s="477"/>
      <c r="CK53" s="462"/>
      <c r="CL53" s="463"/>
      <c r="CM53" s="377">
        <f>IF(CI53&lt;1,0,CI53+$O$11)</f>
        <v>0</v>
      </c>
      <c r="CN53" s="378"/>
      <c r="CO53" s="424">
        <f t="shared" si="39"/>
        <v>14.000526315789473</v>
      </c>
      <c r="CP53" s="461"/>
      <c r="CQ53" s="477"/>
      <c r="CR53" s="462"/>
      <c r="CS53" s="819"/>
      <c r="CT53" s="820"/>
      <c r="CU53" s="820"/>
      <c r="CV53" s="820"/>
      <c r="CW53" s="821"/>
      <c r="CX53" s="397" t="str">
        <f>C53&amp;"  "&amp;D53</f>
        <v xml:space="preserve">  E2</v>
      </c>
      <c r="CY53" s="398" t="str">
        <f>E53&amp;" - "&amp;F53</f>
        <v>Accessory Equipment Connection Diagram - E2-Accessory Equipment Connection Diagram</v>
      </c>
    </row>
    <row r="54" spans="1:103" s="383" customFormat="1" ht="32.1" customHeight="1">
      <c r="A54" s="633"/>
      <c r="B54" s="393"/>
      <c r="C54" s="393"/>
      <c r="D54" s="393" t="s">
        <v>106</v>
      </c>
      <c r="E54" s="469" t="s">
        <v>186</v>
      </c>
      <c r="F54" s="496" t="str">
        <f t="shared" si="105"/>
        <v>E3-Junction Box Diagram</v>
      </c>
      <c r="G54" s="624"/>
      <c r="H54" s="625"/>
      <c r="I54" s="623"/>
      <c r="J54" s="478" t="str">
        <f t="shared" si="21"/>
        <v/>
      </c>
      <c r="K54" s="396" t="str">
        <f>IF(J54=V$9,W$9,IF(J54=V$8,W$8,IF(J54=V$7,W$7,IF(J54=V$6,W$6,IF(J54=V$5,W$5,IF(J54=V$4,W$4,IF(J54=V$3,W$3,IF(J54=V$2,W$2,'DOC SUBMITTAL STATUS TRACKER'!$F$17))))))))</f>
        <v>Never Been Submitted</v>
      </c>
      <c r="L54" s="556" t="str">
        <f t="shared" si="99"/>
        <v>Rev 0</v>
      </c>
      <c r="M54" s="557">
        <f t="shared" si="100"/>
        <v>0</v>
      </c>
      <c r="N54" s="558">
        <f t="shared" si="101"/>
        <v>0</v>
      </c>
      <c r="O54" s="579" t="str">
        <f t="shared" si="102"/>
        <v/>
      </c>
      <c r="P54" s="559">
        <f t="shared" si="78"/>
        <v>14.000526315789473</v>
      </c>
      <c r="Q54" s="560">
        <f t="shared" si="103"/>
        <v>0</v>
      </c>
      <c r="R54" s="559" t="str">
        <f>IF(K54='DOC SUBMITTAL STATUS TRACKER'!$F$17,'DOC SUBMITTAL STATUS TRACKER'!$F$17,IF(K54=$W$8,'DOC SUBMITTAL STATUS TRACKER'!$F$17,IF(K54=$W$6,$R$15,IF(K54=$W$7,R$16,IF(K54=$W$9,$W$9,$R$15)))))</f>
        <v>Never Been Submitted</v>
      </c>
      <c r="S54" s="579" t="str">
        <f t="shared" si="104"/>
        <v/>
      </c>
      <c r="T54" s="477"/>
      <c r="U54" s="377"/>
      <c r="V54" s="378"/>
      <c r="W54" s="424">
        <f t="shared" si="29"/>
        <v>14.000526315789473</v>
      </c>
      <c r="X54" s="461"/>
      <c r="Y54" s="477"/>
      <c r="Z54" s="462"/>
      <c r="AA54" s="460"/>
      <c r="AB54" s="377">
        <f>IF(X54&lt;1,0,X54+$O$11)</f>
        <v>0</v>
      </c>
      <c r="AC54" s="378"/>
      <c r="AD54" s="424">
        <f t="shared" si="30"/>
        <v>14.000526315789473</v>
      </c>
      <c r="AE54" s="461"/>
      <c r="AF54" s="477"/>
      <c r="AG54" s="462"/>
      <c r="AH54" s="463"/>
      <c r="AI54" s="377">
        <f>IF(AE54&lt;1,0,AE54+$O$11)</f>
        <v>0</v>
      </c>
      <c r="AJ54" s="378"/>
      <c r="AK54" s="424">
        <f t="shared" si="31"/>
        <v>14.000526315789473</v>
      </c>
      <c r="AL54" s="461"/>
      <c r="AM54" s="477"/>
      <c r="AN54" s="462"/>
      <c r="AO54" s="463"/>
      <c r="AP54" s="377">
        <f>IF(AL54&lt;1,0,AL54+$O$11)</f>
        <v>0</v>
      </c>
      <c r="AQ54" s="378"/>
      <c r="AR54" s="424">
        <f t="shared" si="32"/>
        <v>14.000526315789473</v>
      </c>
      <c r="AS54" s="461"/>
      <c r="AT54" s="477"/>
      <c r="AU54" s="462"/>
      <c r="AV54" s="463"/>
      <c r="AW54" s="377">
        <f>IF(AS54&lt;1,0,AS54+$O$11)</f>
        <v>0</v>
      </c>
      <c r="AX54" s="378"/>
      <c r="AY54" s="424">
        <f t="shared" si="33"/>
        <v>14.000526315789473</v>
      </c>
      <c r="AZ54" s="461"/>
      <c r="BA54" s="477"/>
      <c r="BB54" s="462"/>
      <c r="BC54" s="463"/>
      <c r="BD54" s="377">
        <f>IF(AZ54&lt;1,0,AZ54+$O$11)</f>
        <v>0</v>
      </c>
      <c r="BE54" s="378"/>
      <c r="BF54" s="424">
        <f t="shared" si="34"/>
        <v>14.000526315789473</v>
      </c>
      <c r="BG54" s="461"/>
      <c r="BH54" s="477"/>
      <c r="BI54" s="462"/>
      <c r="BJ54" s="463"/>
      <c r="BK54" s="377">
        <f>IF(BG54&lt;1,0,BG54+$O$11)</f>
        <v>0</v>
      </c>
      <c r="BL54" s="378"/>
      <c r="BM54" s="424">
        <f t="shared" si="35"/>
        <v>14.000526315789473</v>
      </c>
      <c r="BN54" s="461"/>
      <c r="BO54" s="477"/>
      <c r="BP54" s="462"/>
      <c r="BQ54" s="463"/>
      <c r="BR54" s="377">
        <f>IF(BN54&lt;1,0,BN54+$O$11)</f>
        <v>0</v>
      </c>
      <c r="BS54" s="378"/>
      <c r="BT54" s="424">
        <f t="shared" si="36"/>
        <v>14.000526315789473</v>
      </c>
      <c r="BU54" s="461"/>
      <c r="BV54" s="477"/>
      <c r="BW54" s="462"/>
      <c r="BX54" s="463"/>
      <c r="BY54" s="377">
        <f>IF(BU54&lt;1,0,BU54+$O$11)</f>
        <v>0</v>
      </c>
      <c r="BZ54" s="378"/>
      <c r="CA54" s="424">
        <f t="shared" si="37"/>
        <v>14.000526315789473</v>
      </c>
      <c r="CB54" s="461"/>
      <c r="CC54" s="477"/>
      <c r="CD54" s="462"/>
      <c r="CE54" s="463"/>
      <c r="CF54" s="377">
        <f>IF(CB54&lt;1,0,CB54+$O$11)</f>
        <v>0</v>
      </c>
      <c r="CG54" s="378"/>
      <c r="CH54" s="424">
        <f t="shared" si="38"/>
        <v>14.000526315789473</v>
      </c>
      <c r="CI54" s="461"/>
      <c r="CJ54" s="477"/>
      <c r="CK54" s="462"/>
      <c r="CL54" s="463"/>
      <c r="CM54" s="377">
        <f>IF(CI54&lt;1,0,CI54+$O$11)</f>
        <v>0</v>
      </c>
      <c r="CN54" s="378"/>
      <c r="CO54" s="424">
        <f t="shared" si="39"/>
        <v>14.000526315789473</v>
      </c>
      <c r="CP54" s="461"/>
      <c r="CQ54" s="477"/>
      <c r="CR54" s="462"/>
      <c r="CS54" s="819"/>
      <c r="CT54" s="820"/>
      <c r="CU54" s="820"/>
      <c r="CV54" s="820"/>
      <c r="CW54" s="821"/>
      <c r="CX54" s="397" t="str">
        <f>C54&amp;"  "&amp;D54</f>
        <v xml:space="preserve">  E3</v>
      </c>
      <c r="CY54" s="398" t="str">
        <f>E54&amp;" - "&amp;F54</f>
        <v>Junction Box Diagram - E3-Junction Box Diagram</v>
      </c>
    </row>
    <row r="55" spans="1:103" s="383" customFormat="1" ht="32.1" customHeight="1">
      <c r="A55" s="633"/>
      <c r="B55" s="393"/>
      <c r="C55" s="393"/>
      <c r="D55" s="393" t="s">
        <v>107</v>
      </c>
      <c r="E55" s="469" t="s">
        <v>190</v>
      </c>
      <c r="F55" s="496" t="str">
        <f t="shared" si="105"/>
        <v>E4-Skid Electrical Schematic</v>
      </c>
      <c r="G55" s="624"/>
      <c r="H55" s="625"/>
      <c r="I55" s="623"/>
      <c r="J55" s="478" t="str">
        <f t="shared" si="21"/>
        <v/>
      </c>
      <c r="K55" s="396" t="str">
        <f>IF(J55=V$9,W$9,IF(J55=V$8,W$8,IF(J55=V$7,W$7,IF(J55=V$6,W$6,IF(J55=V$5,W$5,IF(J55=V$4,W$4,IF(J55=V$3,W$3,IF(J55=V$2,W$2,'DOC SUBMITTAL STATUS TRACKER'!$F$17))))))))</f>
        <v>Never Been Submitted</v>
      </c>
      <c r="L55" s="556" t="str">
        <f t="shared" si="99"/>
        <v>Rev 0</v>
      </c>
      <c r="M55" s="557">
        <f t="shared" si="100"/>
        <v>0</v>
      </c>
      <c r="N55" s="558">
        <f t="shared" si="101"/>
        <v>0</v>
      </c>
      <c r="O55" s="579" t="str">
        <f t="shared" si="102"/>
        <v/>
      </c>
      <c r="P55" s="559">
        <f t="shared" si="78"/>
        <v>14.000526315789473</v>
      </c>
      <c r="Q55" s="560">
        <f t="shared" si="103"/>
        <v>0</v>
      </c>
      <c r="R55" s="559" t="str">
        <f>IF(K55='DOC SUBMITTAL STATUS TRACKER'!$F$17,'DOC SUBMITTAL STATUS TRACKER'!$F$17,IF(K55=$W$8,'DOC SUBMITTAL STATUS TRACKER'!$F$17,IF(K55=$W$6,$R$15,IF(K55=$W$7,R$16,IF(K55=$W$9,$W$9,$R$15)))))</f>
        <v>Never Been Submitted</v>
      </c>
      <c r="S55" s="579" t="str">
        <f t="shared" si="104"/>
        <v/>
      </c>
      <c r="T55" s="477"/>
      <c r="U55" s="377"/>
      <c r="V55" s="378"/>
      <c r="W55" s="424">
        <f t="shared" si="29"/>
        <v>14.000526315789473</v>
      </c>
      <c r="X55" s="461"/>
      <c r="Y55" s="477"/>
      <c r="Z55" s="462"/>
      <c r="AA55" s="460"/>
      <c r="AB55" s="377">
        <f>IF(X55&lt;1,0,X55+$O$11)</f>
        <v>0</v>
      </c>
      <c r="AC55" s="378"/>
      <c r="AD55" s="424">
        <f t="shared" si="30"/>
        <v>14.000526315789473</v>
      </c>
      <c r="AE55" s="461"/>
      <c r="AF55" s="477"/>
      <c r="AG55" s="462"/>
      <c r="AH55" s="463"/>
      <c r="AI55" s="377">
        <f>IF(AE55&lt;1,0,AE55+$O$11)</f>
        <v>0</v>
      </c>
      <c r="AJ55" s="378"/>
      <c r="AK55" s="424">
        <f t="shared" si="31"/>
        <v>14.000526315789473</v>
      </c>
      <c r="AL55" s="461"/>
      <c r="AM55" s="477"/>
      <c r="AN55" s="462"/>
      <c r="AO55" s="463"/>
      <c r="AP55" s="377">
        <f>IF(AL55&lt;1,0,AL55+$O$11)</f>
        <v>0</v>
      </c>
      <c r="AQ55" s="378"/>
      <c r="AR55" s="424">
        <f t="shared" si="32"/>
        <v>14.000526315789473</v>
      </c>
      <c r="AS55" s="461"/>
      <c r="AT55" s="477"/>
      <c r="AU55" s="462"/>
      <c r="AV55" s="463"/>
      <c r="AW55" s="377">
        <f>IF(AS55&lt;1,0,AS55+$O$11)</f>
        <v>0</v>
      </c>
      <c r="AX55" s="378"/>
      <c r="AY55" s="424">
        <f t="shared" si="33"/>
        <v>14.000526315789473</v>
      </c>
      <c r="AZ55" s="461"/>
      <c r="BA55" s="477"/>
      <c r="BB55" s="462"/>
      <c r="BC55" s="463"/>
      <c r="BD55" s="377">
        <f>IF(AZ55&lt;1,0,AZ55+$O$11)</f>
        <v>0</v>
      </c>
      <c r="BE55" s="378"/>
      <c r="BF55" s="424">
        <f t="shared" si="34"/>
        <v>14.000526315789473</v>
      </c>
      <c r="BG55" s="461"/>
      <c r="BH55" s="477"/>
      <c r="BI55" s="462"/>
      <c r="BJ55" s="463"/>
      <c r="BK55" s="377">
        <f>IF(BG55&lt;1,0,BG55+$O$11)</f>
        <v>0</v>
      </c>
      <c r="BL55" s="378"/>
      <c r="BM55" s="424">
        <f t="shared" si="35"/>
        <v>14.000526315789473</v>
      </c>
      <c r="BN55" s="461"/>
      <c r="BO55" s="477"/>
      <c r="BP55" s="462"/>
      <c r="BQ55" s="463"/>
      <c r="BR55" s="377">
        <f>IF(BN55&lt;1,0,BN55+$O$11)</f>
        <v>0</v>
      </c>
      <c r="BS55" s="378"/>
      <c r="BT55" s="424">
        <f t="shared" si="36"/>
        <v>14.000526315789473</v>
      </c>
      <c r="BU55" s="461"/>
      <c r="BV55" s="477"/>
      <c r="BW55" s="462"/>
      <c r="BX55" s="463"/>
      <c r="BY55" s="377">
        <f>IF(BU55&lt;1,0,BU55+$O$11)</f>
        <v>0</v>
      </c>
      <c r="BZ55" s="378"/>
      <c r="CA55" s="424">
        <f t="shared" si="37"/>
        <v>14.000526315789473</v>
      </c>
      <c r="CB55" s="461"/>
      <c r="CC55" s="477"/>
      <c r="CD55" s="462"/>
      <c r="CE55" s="463"/>
      <c r="CF55" s="377">
        <f>IF(CB55&lt;1,0,CB55+$O$11)</f>
        <v>0</v>
      </c>
      <c r="CG55" s="378"/>
      <c r="CH55" s="424">
        <f t="shared" si="38"/>
        <v>14.000526315789473</v>
      </c>
      <c r="CI55" s="461"/>
      <c r="CJ55" s="477"/>
      <c r="CK55" s="462"/>
      <c r="CL55" s="463"/>
      <c r="CM55" s="377">
        <f>IF(CI55&lt;1,0,CI55+$O$11)</f>
        <v>0</v>
      </c>
      <c r="CN55" s="378"/>
      <c r="CO55" s="424">
        <f t="shared" si="39"/>
        <v>14.000526315789473</v>
      </c>
      <c r="CP55" s="461"/>
      <c r="CQ55" s="477"/>
      <c r="CR55" s="462"/>
      <c r="CS55" s="819"/>
      <c r="CT55" s="820"/>
      <c r="CU55" s="820"/>
      <c r="CV55" s="820"/>
      <c r="CW55" s="821"/>
      <c r="CX55" s="397" t="str">
        <f>C55&amp;"  "&amp;D55</f>
        <v xml:space="preserve">  E4</v>
      </c>
      <c r="CY55" s="398" t="str">
        <f>E55&amp;" - "&amp;F55</f>
        <v>Skid Electrical Schematic - E4-Skid Electrical Schematic</v>
      </c>
    </row>
    <row r="56" spans="1:103" s="122" customFormat="1" ht="15" customHeight="1">
      <c r="A56" s="421"/>
      <c r="B56" s="381"/>
      <c r="C56" s="230" t="s">
        <v>189</v>
      </c>
      <c r="D56" s="382"/>
      <c r="E56" s="230"/>
      <c r="F56" s="412"/>
      <c r="G56" s="413"/>
      <c r="H56" s="413"/>
      <c r="I56" s="413"/>
      <c r="J56" s="414"/>
      <c r="K56" s="415"/>
      <c r="L56" s="561"/>
      <c r="M56" s="562"/>
      <c r="N56" s="562"/>
      <c r="O56" s="580"/>
      <c r="P56" s="562"/>
      <c r="Q56" s="562"/>
      <c r="R56" s="562"/>
      <c r="S56" s="580"/>
      <c r="T56" s="416"/>
      <c r="U56" s="417"/>
      <c r="V56" s="417"/>
      <c r="W56" s="417"/>
      <c r="X56" s="417"/>
      <c r="Y56" s="416"/>
      <c r="Z56" s="418"/>
      <c r="AA56" s="416"/>
      <c r="AB56" s="417"/>
      <c r="AC56" s="417"/>
      <c r="AD56" s="417"/>
      <c r="AE56" s="417"/>
      <c r="AF56" s="416"/>
      <c r="AG56" s="418"/>
      <c r="AH56" s="419"/>
      <c r="AI56" s="417"/>
      <c r="AJ56" s="417"/>
      <c r="AK56" s="417"/>
      <c r="AL56" s="417"/>
      <c r="AM56" s="416"/>
      <c r="AN56" s="418"/>
      <c r="AO56" s="419"/>
      <c r="AP56" s="417"/>
      <c r="AQ56" s="417"/>
      <c r="AR56" s="417"/>
      <c r="AS56" s="417"/>
      <c r="AT56" s="416"/>
      <c r="AU56" s="418"/>
      <c r="AV56" s="419"/>
      <c r="AW56" s="417"/>
      <c r="AX56" s="417"/>
      <c r="AY56" s="417"/>
      <c r="AZ56" s="417"/>
      <c r="BA56" s="416"/>
      <c r="BB56" s="418"/>
      <c r="BC56" s="419"/>
      <c r="BD56" s="417"/>
      <c r="BE56" s="417"/>
      <c r="BF56" s="417"/>
      <c r="BG56" s="417"/>
      <c r="BH56" s="416"/>
      <c r="BI56" s="418"/>
      <c r="BJ56" s="419"/>
      <c r="BK56" s="417"/>
      <c r="BL56" s="417"/>
      <c r="BM56" s="417"/>
      <c r="BN56" s="417"/>
      <c r="BO56" s="416"/>
      <c r="BP56" s="418"/>
      <c r="BQ56" s="419"/>
      <c r="BR56" s="417"/>
      <c r="BS56" s="417"/>
      <c r="BT56" s="417"/>
      <c r="BU56" s="417"/>
      <c r="BV56" s="416"/>
      <c r="BW56" s="418"/>
      <c r="BX56" s="419"/>
      <c r="BY56" s="417"/>
      <c r="BZ56" s="417"/>
      <c r="CA56" s="417"/>
      <c r="CB56" s="417"/>
      <c r="CC56" s="416"/>
      <c r="CD56" s="418"/>
      <c r="CE56" s="419"/>
      <c r="CF56" s="417"/>
      <c r="CG56" s="417"/>
      <c r="CH56" s="417"/>
      <c r="CI56" s="417"/>
      <c r="CJ56" s="416"/>
      <c r="CK56" s="418"/>
      <c r="CL56" s="419"/>
      <c r="CM56" s="417"/>
      <c r="CN56" s="417"/>
      <c r="CO56" s="417"/>
      <c r="CP56" s="417"/>
      <c r="CQ56" s="416"/>
      <c r="CR56" s="418"/>
      <c r="CS56" s="420"/>
      <c r="CT56" s="420"/>
      <c r="CU56" s="420"/>
      <c r="CV56" s="420"/>
      <c r="CW56" s="420"/>
      <c r="CX56" s="262"/>
      <c r="CY56" s="464" t="str">
        <f>C56</f>
        <v>F - Controls System</v>
      </c>
    </row>
    <row r="57" spans="1:103" s="383" customFormat="1" ht="32.1" customHeight="1">
      <c r="A57" s="633"/>
      <c r="B57" s="393"/>
      <c r="C57" s="393"/>
      <c r="D57" s="393" t="s">
        <v>53</v>
      </c>
      <c r="E57" s="469" t="s">
        <v>31</v>
      </c>
      <c r="F57" s="496" t="str">
        <f>D57&amp;"-"&amp;E57</f>
        <v>F1-Cause and Effect Diagram</v>
      </c>
      <c r="G57" s="624"/>
      <c r="H57" s="625"/>
      <c r="I57" s="623"/>
      <c r="J57" s="478" t="str">
        <f t="shared" si="21"/>
        <v/>
      </c>
      <c r="K57" s="396" t="str">
        <f>IF(J57=V$9,W$9,IF(J57=V$8,W$8,IF(J57=V$7,W$7,IF(J57=V$6,W$6,IF(J57=V$5,W$5,IF(J57=V$4,W$4,IF(J57=V$3,W$3,IF(J57=V$2,W$2,'DOC SUBMITTAL STATUS TRACKER'!$F$17))))))))</f>
        <v>Never Been Submitted</v>
      </c>
      <c r="L57" s="556" t="str">
        <f t="shared" ref="L57:L63" si="106">"Rev "&amp;IF(CN57&gt;0,$CP$14,(IF(CG57&gt;0,$CI$14,(IF(BZ57&gt;0,$CB$14,(IF(BS57&gt;0,BU$14,(IF(BL57&gt;0,BN$14,(IF(BE57&gt;0,BG$14,(IF(AX57&gt;0,AZ$14,(IF(AQ57&gt;0,AS$14,(IF(AJ57&gt;0,AL$14,(IF(AC57&gt;0,AE$14,Z$14)))))))))))))))))))</f>
        <v>Rev 0</v>
      </c>
      <c r="M57" s="557">
        <f t="shared" ref="M57:M63" si="107">IF($CM57&gt;0,$CM57,(IF($CF57&gt;0,$CF57,(IF($BY57&gt;0,$BY57,(IF($BR57&gt;0,$BR57,(IF($BK57&gt;0,$BK57,(IF($BD57&gt;0,$BD57,(IF($AW57&gt;0,$AW57,(IF($AP57&gt;0,$AP57,(IF($AI57&gt;0,$AI57,(IF($AB57&gt;0,$AB57,U57)))))))))))))))))))</f>
        <v>0</v>
      </c>
      <c r="N57" s="558">
        <f t="shared" ref="N57:N63" si="108">IF(CN57&gt;0,CN57,(IF(CG57&gt;0,CG57,(IF(BZ57&gt;0,BZ57,(IF(BS57&gt;0,BS57,(IF(BL57&gt;0,BL57,(IF(BE57&gt;0,BE57,(IF(AX57&gt;0,AX57,(IF(AQ57&gt;0,AQ57,(IF(AJ57&gt;0,AJ57,(IF(AC57&gt;0,AC57,V57)))))))))))))))))))</f>
        <v>0</v>
      </c>
      <c r="O57" s="579" t="str">
        <f t="shared" ref="O57:O63" si="109">IF(CL57&gt;0,CL57,IF(CE57&gt;0,CE57,IF(BX57&gt;0,BX57,IF(BQ57&gt;0,BQ57,IF(BJ57&gt;0,BJ57,IF(BC57&gt;0,BC57,IF(AV57&gt;0,AV57,IF(AO57&gt;0,AO57,IF(AH57&gt;0,AH57,IF(AA57&gt;0,AA57,IF(T57&gt;0,T57,"")))))))))))</f>
        <v/>
      </c>
      <c r="P57" s="559">
        <f t="shared" si="78"/>
        <v>14.000526315789473</v>
      </c>
      <c r="Q57" s="560">
        <f t="shared" ref="Q57:Q63" si="110">IF(CP57&gt;$R$14,CP57,(IF(CI57&gt;$R$14,CI57,(IF(CB57&gt;$R$14,CB57,(IF(BU57&gt;$R$14,BU57,(IF(BN57&gt;$R$14,BN57,(IF(BG57&gt;$R$14,BG57,(IF(AZ57&gt;$R$14,AZ57,(IF(AS57&gt;$R$14,AS57,(IF(AL57&gt;$R$14,AL57,(IF(AE57&gt;$R$14,AE57,X57)))))))))))))))))))</f>
        <v>0</v>
      </c>
      <c r="R57" s="559" t="str">
        <f>IF(K57='DOC SUBMITTAL STATUS TRACKER'!$F$17,'DOC SUBMITTAL STATUS TRACKER'!$F$17,IF(K57=$W$8,'DOC SUBMITTAL STATUS TRACKER'!$F$17,IF(K57=$W$6,$R$15,IF(K57=$W$7,R$16,IF(K57=$W$9,$W$9,$R$15)))))</f>
        <v>Never Been Submitted</v>
      </c>
      <c r="S57" s="579" t="str">
        <f t="shared" ref="S57:S63" si="111">IF(CQ57&gt;0,CQ57,IF(CJ57&gt;0,CJ57,IF(CC57&gt;0,CC57,IF(BV57&gt;0,BV57,IF(BO57&gt;0,BO57,IF(BH57&gt;0,BH57,IF(BA57&gt;0,BA57,IF(BC57&gt;0,AT57,IF(AM57&gt;0,AM57,IF(AF57&gt;0,AF57,IF(Y57&gt;0,Y57,"")))))))))))</f>
        <v/>
      </c>
      <c r="T57" s="477"/>
      <c r="U57" s="377"/>
      <c r="V57" s="378"/>
      <c r="W57" s="424">
        <f t="shared" si="29"/>
        <v>14.000526315789473</v>
      </c>
      <c r="X57" s="461"/>
      <c r="Y57" s="477"/>
      <c r="Z57" s="462"/>
      <c r="AA57" s="460"/>
      <c r="AB57" s="377">
        <f t="shared" ref="AB57:AB63" si="112">IF(X57&lt;1,0,X57+$O$11)</f>
        <v>0</v>
      </c>
      <c r="AC57" s="378"/>
      <c r="AD57" s="424">
        <f t="shared" si="30"/>
        <v>14.000526315789473</v>
      </c>
      <c r="AE57" s="461"/>
      <c r="AF57" s="477"/>
      <c r="AG57" s="462"/>
      <c r="AH57" s="463"/>
      <c r="AI57" s="377">
        <f t="shared" ref="AI57:AI63" si="113">IF(AE57&lt;1,0,AE57+$O$11)</f>
        <v>0</v>
      </c>
      <c r="AJ57" s="378"/>
      <c r="AK57" s="424">
        <f t="shared" si="31"/>
        <v>14.000526315789473</v>
      </c>
      <c r="AL57" s="461"/>
      <c r="AM57" s="477"/>
      <c r="AN57" s="462"/>
      <c r="AO57" s="463"/>
      <c r="AP57" s="377">
        <f t="shared" ref="AP57:AP63" si="114">IF(AL57&lt;1,0,AL57+$O$11)</f>
        <v>0</v>
      </c>
      <c r="AQ57" s="378"/>
      <c r="AR57" s="424">
        <f t="shared" si="32"/>
        <v>14.000526315789473</v>
      </c>
      <c r="AS57" s="461"/>
      <c r="AT57" s="477"/>
      <c r="AU57" s="462"/>
      <c r="AV57" s="463"/>
      <c r="AW57" s="377">
        <f t="shared" ref="AW57:AW63" si="115">IF(AS57&lt;1,0,AS57+$O$11)</f>
        <v>0</v>
      </c>
      <c r="AX57" s="378"/>
      <c r="AY57" s="424">
        <f t="shared" si="33"/>
        <v>14.000526315789473</v>
      </c>
      <c r="AZ57" s="461"/>
      <c r="BA57" s="477"/>
      <c r="BB57" s="462"/>
      <c r="BC57" s="463"/>
      <c r="BD57" s="377">
        <f t="shared" ref="BD57:BD63" si="116">IF(AZ57&lt;1,0,AZ57+$O$11)</f>
        <v>0</v>
      </c>
      <c r="BE57" s="378"/>
      <c r="BF57" s="424">
        <f t="shared" si="34"/>
        <v>14.000526315789473</v>
      </c>
      <c r="BG57" s="461"/>
      <c r="BH57" s="477"/>
      <c r="BI57" s="462"/>
      <c r="BJ57" s="463"/>
      <c r="BK57" s="377">
        <f t="shared" ref="BK57:BK63" si="117">IF(BG57&lt;1,0,BG57+$O$11)</f>
        <v>0</v>
      </c>
      <c r="BL57" s="378"/>
      <c r="BM57" s="424">
        <f t="shared" si="35"/>
        <v>14.000526315789473</v>
      </c>
      <c r="BN57" s="461"/>
      <c r="BO57" s="477"/>
      <c r="BP57" s="462"/>
      <c r="BQ57" s="463"/>
      <c r="BR57" s="377">
        <f t="shared" ref="BR57:BR63" si="118">IF(BN57&lt;1,0,BN57+$O$11)</f>
        <v>0</v>
      </c>
      <c r="BS57" s="378"/>
      <c r="BT57" s="424">
        <f t="shared" si="36"/>
        <v>14.000526315789473</v>
      </c>
      <c r="BU57" s="461"/>
      <c r="BV57" s="477"/>
      <c r="BW57" s="462"/>
      <c r="BX57" s="463"/>
      <c r="BY57" s="377">
        <f t="shared" ref="BY57:BY63" si="119">IF(BU57&lt;1,0,BU57+$O$11)</f>
        <v>0</v>
      </c>
      <c r="BZ57" s="378"/>
      <c r="CA57" s="424">
        <f t="shared" si="37"/>
        <v>14.000526315789473</v>
      </c>
      <c r="CB57" s="461"/>
      <c r="CC57" s="477"/>
      <c r="CD57" s="462"/>
      <c r="CE57" s="463"/>
      <c r="CF57" s="377">
        <f t="shared" ref="CF57:CF63" si="120">IF(CB57&lt;1,0,CB57+$O$11)</f>
        <v>0</v>
      </c>
      <c r="CG57" s="378"/>
      <c r="CH57" s="424">
        <f t="shared" si="38"/>
        <v>14.000526315789473</v>
      </c>
      <c r="CI57" s="461"/>
      <c r="CJ57" s="477"/>
      <c r="CK57" s="462"/>
      <c r="CL57" s="463"/>
      <c r="CM57" s="377">
        <f t="shared" ref="CM57:CM63" si="121">IF(CI57&lt;1,0,CI57+$O$11)</f>
        <v>0</v>
      </c>
      <c r="CN57" s="378"/>
      <c r="CO57" s="424">
        <f t="shared" si="39"/>
        <v>14.000526315789473</v>
      </c>
      <c r="CP57" s="461"/>
      <c r="CQ57" s="477"/>
      <c r="CR57" s="462"/>
      <c r="CS57" s="819"/>
      <c r="CT57" s="820"/>
      <c r="CU57" s="820"/>
      <c r="CV57" s="820"/>
      <c r="CW57" s="821"/>
      <c r="CX57" s="397" t="str">
        <f t="shared" ref="CX57:CX63" si="122">C57&amp;"  "&amp;D57</f>
        <v xml:space="preserve">  F1</v>
      </c>
      <c r="CY57" s="398" t="str">
        <f t="shared" ref="CY57:CY63" si="123">E57&amp;" - "&amp;F57</f>
        <v>Cause and Effect Diagram - F1-Cause and Effect Diagram</v>
      </c>
    </row>
    <row r="58" spans="1:103" s="383" customFormat="1" ht="32.1" customHeight="1">
      <c r="A58" s="633"/>
      <c r="B58" s="393"/>
      <c r="C58" s="393"/>
      <c r="D58" s="393" t="s">
        <v>54</v>
      </c>
      <c r="E58" s="469" t="s">
        <v>114</v>
      </c>
      <c r="F58" s="496" t="str">
        <f t="shared" ref="F58:F63" si="124">D58&amp;"-"&amp;E58</f>
        <v>F2-Logic Diagrams</v>
      </c>
      <c r="G58" s="624"/>
      <c r="H58" s="625"/>
      <c r="I58" s="623"/>
      <c r="J58" s="478" t="str">
        <f t="shared" si="21"/>
        <v/>
      </c>
      <c r="K58" s="396" t="str">
        <f>IF(J58=V$9,W$9,IF(J58=V$8,W$8,IF(J58=V$7,W$7,IF(J58=V$6,W$6,IF(J58=V$5,W$5,IF(J58=V$4,W$4,IF(J58=V$3,W$3,IF(J58=V$2,W$2,'DOC SUBMITTAL STATUS TRACKER'!$F$17))))))))</f>
        <v>Never Been Submitted</v>
      </c>
      <c r="L58" s="556" t="str">
        <f t="shared" si="106"/>
        <v>Rev 0</v>
      </c>
      <c r="M58" s="557">
        <f t="shared" si="107"/>
        <v>0</v>
      </c>
      <c r="N58" s="558">
        <f t="shared" si="108"/>
        <v>0</v>
      </c>
      <c r="O58" s="579" t="str">
        <f t="shared" si="109"/>
        <v/>
      </c>
      <c r="P58" s="559">
        <f t="shared" si="78"/>
        <v>14.000526315789473</v>
      </c>
      <c r="Q58" s="560">
        <f t="shared" si="110"/>
        <v>0</v>
      </c>
      <c r="R58" s="559" t="str">
        <f>IF(K58='DOC SUBMITTAL STATUS TRACKER'!$F$17,'DOC SUBMITTAL STATUS TRACKER'!$F$17,IF(K58=$W$8,'DOC SUBMITTAL STATUS TRACKER'!$F$17,IF(K58=$W$6,$R$15,IF(K58=$W$7,R$16,IF(K58=$W$9,$W$9,$R$15)))))</f>
        <v>Never Been Submitted</v>
      </c>
      <c r="S58" s="579" t="str">
        <f t="shared" si="111"/>
        <v/>
      </c>
      <c r="T58" s="477"/>
      <c r="U58" s="377"/>
      <c r="V58" s="378"/>
      <c r="W58" s="424">
        <f t="shared" si="29"/>
        <v>14.000526315789473</v>
      </c>
      <c r="X58" s="461"/>
      <c r="Y58" s="477"/>
      <c r="Z58" s="462"/>
      <c r="AA58" s="460"/>
      <c r="AB58" s="377">
        <f t="shared" si="112"/>
        <v>0</v>
      </c>
      <c r="AC58" s="378"/>
      <c r="AD58" s="424">
        <f t="shared" si="30"/>
        <v>14.000526315789473</v>
      </c>
      <c r="AE58" s="461"/>
      <c r="AF58" s="477"/>
      <c r="AG58" s="462"/>
      <c r="AH58" s="463"/>
      <c r="AI58" s="377">
        <f t="shared" si="113"/>
        <v>0</v>
      </c>
      <c r="AJ58" s="378"/>
      <c r="AK58" s="424">
        <f t="shared" si="31"/>
        <v>14.000526315789473</v>
      </c>
      <c r="AL58" s="461"/>
      <c r="AM58" s="477"/>
      <c r="AN58" s="462"/>
      <c r="AO58" s="463"/>
      <c r="AP58" s="377">
        <f t="shared" si="114"/>
        <v>0</v>
      </c>
      <c r="AQ58" s="378"/>
      <c r="AR58" s="424">
        <f t="shared" si="32"/>
        <v>14.000526315789473</v>
      </c>
      <c r="AS58" s="461"/>
      <c r="AT58" s="477"/>
      <c r="AU58" s="462"/>
      <c r="AV58" s="463"/>
      <c r="AW58" s="377">
        <f t="shared" si="115"/>
        <v>0</v>
      </c>
      <c r="AX58" s="378"/>
      <c r="AY58" s="424">
        <f t="shared" si="33"/>
        <v>14.000526315789473</v>
      </c>
      <c r="AZ58" s="461"/>
      <c r="BA58" s="477"/>
      <c r="BB58" s="462"/>
      <c r="BC58" s="463"/>
      <c r="BD58" s="377">
        <f t="shared" si="116"/>
        <v>0</v>
      </c>
      <c r="BE58" s="378"/>
      <c r="BF58" s="424">
        <f t="shared" si="34"/>
        <v>14.000526315789473</v>
      </c>
      <c r="BG58" s="461"/>
      <c r="BH58" s="477"/>
      <c r="BI58" s="462"/>
      <c r="BJ58" s="463"/>
      <c r="BK58" s="377">
        <f t="shared" si="117"/>
        <v>0</v>
      </c>
      <c r="BL58" s="378"/>
      <c r="BM58" s="424">
        <f t="shared" si="35"/>
        <v>14.000526315789473</v>
      </c>
      <c r="BN58" s="461"/>
      <c r="BO58" s="477"/>
      <c r="BP58" s="462"/>
      <c r="BQ58" s="463"/>
      <c r="BR58" s="377">
        <f t="shared" si="118"/>
        <v>0</v>
      </c>
      <c r="BS58" s="378"/>
      <c r="BT58" s="424">
        <f t="shared" si="36"/>
        <v>14.000526315789473</v>
      </c>
      <c r="BU58" s="461"/>
      <c r="BV58" s="477"/>
      <c r="BW58" s="462"/>
      <c r="BX58" s="463"/>
      <c r="BY58" s="377">
        <f t="shared" si="119"/>
        <v>0</v>
      </c>
      <c r="BZ58" s="378"/>
      <c r="CA58" s="424">
        <f t="shared" si="37"/>
        <v>14.000526315789473</v>
      </c>
      <c r="CB58" s="461"/>
      <c r="CC58" s="477"/>
      <c r="CD58" s="462"/>
      <c r="CE58" s="463"/>
      <c r="CF58" s="377">
        <f t="shared" si="120"/>
        <v>0</v>
      </c>
      <c r="CG58" s="378"/>
      <c r="CH58" s="424">
        <f t="shared" si="38"/>
        <v>14.000526315789473</v>
      </c>
      <c r="CI58" s="461"/>
      <c r="CJ58" s="477"/>
      <c r="CK58" s="462"/>
      <c r="CL58" s="463"/>
      <c r="CM58" s="377">
        <f t="shared" si="121"/>
        <v>0</v>
      </c>
      <c r="CN58" s="378"/>
      <c r="CO58" s="424">
        <f t="shared" si="39"/>
        <v>14.000526315789473</v>
      </c>
      <c r="CP58" s="461"/>
      <c r="CQ58" s="477"/>
      <c r="CR58" s="462"/>
      <c r="CS58" s="819"/>
      <c r="CT58" s="820"/>
      <c r="CU58" s="820"/>
      <c r="CV58" s="820"/>
      <c r="CW58" s="821"/>
      <c r="CX58" s="397" t="str">
        <f t="shared" si="122"/>
        <v xml:space="preserve">  F2</v>
      </c>
      <c r="CY58" s="398" t="str">
        <f t="shared" si="123"/>
        <v>Logic Diagrams - F2-Logic Diagrams</v>
      </c>
    </row>
    <row r="59" spans="1:103" s="383" customFormat="1" ht="32.1" customHeight="1">
      <c r="A59" s="633"/>
      <c r="B59" s="393"/>
      <c r="C59" s="393"/>
      <c r="D59" s="393" t="s">
        <v>56</v>
      </c>
      <c r="E59" s="469" t="s">
        <v>187</v>
      </c>
      <c r="F59" s="496" t="str">
        <f t="shared" si="124"/>
        <v>F3-IO List</v>
      </c>
      <c r="G59" s="624"/>
      <c r="H59" s="625"/>
      <c r="I59" s="623"/>
      <c r="J59" s="478" t="str">
        <f t="shared" si="21"/>
        <v/>
      </c>
      <c r="K59" s="396" t="str">
        <f>IF(J59=V$9,W$9,IF(J59=V$8,W$8,IF(J59=V$7,W$7,IF(J59=V$6,W$6,IF(J59=V$5,W$5,IF(J59=V$4,W$4,IF(J59=V$3,W$3,IF(J59=V$2,W$2,'DOC SUBMITTAL STATUS TRACKER'!$F$17))))))))</f>
        <v>Never Been Submitted</v>
      </c>
      <c r="L59" s="556" t="str">
        <f t="shared" si="106"/>
        <v>Rev 0</v>
      </c>
      <c r="M59" s="557">
        <f t="shared" si="107"/>
        <v>0</v>
      </c>
      <c r="N59" s="558">
        <f t="shared" si="108"/>
        <v>0</v>
      </c>
      <c r="O59" s="579" t="str">
        <f t="shared" si="109"/>
        <v/>
      </c>
      <c r="P59" s="559">
        <f t="shared" si="78"/>
        <v>14.000526315789473</v>
      </c>
      <c r="Q59" s="560">
        <f t="shared" si="110"/>
        <v>0</v>
      </c>
      <c r="R59" s="559" t="str">
        <f>IF(K59='DOC SUBMITTAL STATUS TRACKER'!$F$17,'DOC SUBMITTAL STATUS TRACKER'!$F$17,IF(K59=$W$8,'DOC SUBMITTAL STATUS TRACKER'!$F$17,IF(K59=$W$6,$R$15,IF(K59=$W$7,R$16,IF(K59=$W$9,$W$9,$R$15)))))</f>
        <v>Never Been Submitted</v>
      </c>
      <c r="S59" s="579" t="str">
        <f t="shared" si="111"/>
        <v/>
      </c>
      <c r="T59" s="477"/>
      <c r="U59" s="377"/>
      <c r="V59" s="378"/>
      <c r="W59" s="424">
        <f t="shared" si="29"/>
        <v>14.000526315789473</v>
      </c>
      <c r="X59" s="461"/>
      <c r="Y59" s="477"/>
      <c r="Z59" s="462"/>
      <c r="AA59" s="460"/>
      <c r="AB59" s="377">
        <f t="shared" si="112"/>
        <v>0</v>
      </c>
      <c r="AC59" s="378"/>
      <c r="AD59" s="424">
        <f t="shared" si="30"/>
        <v>14.000526315789473</v>
      </c>
      <c r="AE59" s="461"/>
      <c r="AF59" s="477"/>
      <c r="AG59" s="462"/>
      <c r="AH59" s="463"/>
      <c r="AI59" s="377">
        <f t="shared" si="113"/>
        <v>0</v>
      </c>
      <c r="AJ59" s="378"/>
      <c r="AK59" s="424">
        <f t="shared" si="31"/>
        <v>14.000526315789473</v>
      </c>
      <c r="AL59" s="461"/>
      <c r="AM59" s="477"/>
      <c r="AN59" s="462"/>
      <c r="AO59" s="463"/>
      <c r="AP59" s="377">
        <f t="shared" si="114"/>
        <v>0</v>
      </c>
      <c r="AQ59" s="378"/>
      <c r="AR59" s="424">
        <f t="shared" si="32"/>
        <v>14.000526315789473</v>
      </c>
      <c r="AS59" s="461"/>
      <c r="AT59" s="477"/>
      <c r="AU59" s="462"/>
      <c r="AV59" s="463"/>
      <c r="AW59" s="377">
        <f t="shared" si="115"/>
        <v>0</v>
      </c>
      <c r="AX59" s="378"/>
      <c r="AY59" s="424">
        <f t="shared" si="33"/>
        <v>14.000526315789473</v>
      </c>
      <c r="AZ59" s="461"/>
      <c r="BA59" s="477"/>
      <c r="BB59" s="462"/>
      <c r="BC59" s="463"/>
      <c r="BD59" s="377">
        <f t="shared" si="116"/>
        <v>0</v>
      </c>
      <c r="BE59" s="378"/>
      <c r="BF59" s="424">
        <f t="shared" si="34"/>
        <v>14.000526315789473</v>
      </c>
      <c r="BG59" s="461"/>
      <c r="BH59" s="477"/>
      <c r="BI59" s="462"/>
      <c r="BJ59" s="463"/>
      <c r="BK59" s="377">
        <f t="shared" si="117"/>
        <v>0</v>
      </c>
      <c r="BL59" s="378"/>
      <c r="BM59" s="424">
        <f t="shared" si="35"/>
        <v>14.000526315789473</v>
      </c>
      <c r="BN59" s="461"/>
      <c r="BO59" s="477"/>
      <c r="BP59" s="462"/>
      <c r="BQ59" s="463"/>
      <c r="BR59" s="377">
        <f t="shared" si="118"/>
        <v>0</v>
      </c>
      <c r="BS59" s="378"/>
      <c r="BT59" s="424">
        <f t="shared" si="36"/>
        <v>14.000526315789473</v>
      </c>
      <c r="BU59" s="461"/>
      <c r="BV59" s="477"/>
      <c r="BW59" s="462"/>
      <c r="BX59" s="463"/>
      <c r="BY59" s="377">
        <f t="shared" si="119"/>
        <v>0</v>
      </c>
      <c r="BZ59" s="378"/>
      <c r="CA59" s="424">
        <f t="shared" si="37"/>
        <v>14.000526315789473</v>
      </c>
      <c r="CB59" s="461"/>
      <c r="CC59" s="477"/>
      <c r="CD59" s="462"/>
      <c r="CE59" s="463"/>
      <c r="CF59" s="377">
        <f t="shared" si="120"/>
        <v>0</v>
      </c>
      <c r="CG59" s="378"/>
      <c r="CH59" s="424">
        <f t="shared" si="38"/>
        <v>14.000526315789473</v>
      </c>
      <c r="CI59" s="461"/>
      <c r="CJ59" s="477"/>
      <c r="CK59" s="462"/>
      <c r="CL59" s="463"/>
      <c r="CM59" s="377">
        <f t="shared" si="121"/>
        <v>0</v>
      </c>
      <c r="CN59" s="378"/>
      <c r="CO59" s="424">
        <f t="shared" si="39"/>
        <v>14.000526315789473</v>
      </c>
      <c r="CP59" s="461"/>
      <c r="CQ59" s="477"/>
      <c r="CR59" s="462"/>
      <c r="CS59" s="819"/>
      <c r="CT59" s="820"/>
      <c r="CU59" s="820"/>
      <c r="CV59" s="820"/>
      <c r="CW59" s="821"/>
      <c r="CX59" s="397" t="str">
        <f t="shared" si="122"/>
        <v xml:space="preserve">  F3</v>
      </c>
      <c r="CY59" s="398" t="str">
        <f t="shared" si="123"/>
        <v>IO List - F3-IO List</v>
      </c>
    </row>
    <row r="60" spans="1:103" s="383" customFormat="1" ht="32.1" customHeight="1">
      <c r="A60" s="633"/>
      <c r="B60" s="393"/>
      <c r="C60" s="393"/>
      <c r="D60" s="393" t="s">
        <v>58</v>
      </c>
      <c r="E60" s="469" t="s">
        <v>188</v>
      </c>
      <c r="F60" s="496" t="str">
        <f t="shared" si="124"/>
        <v>F4-Controls Narrative</v>
      </c>
      <c r="G60" s="624"/>
      <c r="H60" s="625"/>
      <c r="I60" s="623"/>
      <c r="J60" s="478" t="str">
        <f t="shared" si="21"/>
        <v/>
      </c>
      <c r="K60" s="396" t="str">
        <f>IF(J60=V$9,W$9,IF(J60=V$8,W$8,IF(J60=V$7,W$7,IF(J60=V$6,W$6,IF(J60=V$5,W$5,IF(J60=V$4,W$4,IF(J60=V$3,W$3,IF(J60=V$2,W$2,'DOC SUBMITTAL STATUS TRACKER'!$F$17))))))))</f>
        <v>Never Been Submitted</v>
      </c>
      <c r="L60" s="556" t="str">
        <f t="shared" si="106"/>
        <v>Rev 0</v>
      </c>
      <c r="M60" s="557">
        <f t="shared" si="107"/>
        <v>0</v>
      </c>
      <c r="N60" s="558">
        <f t="shared" si="108"/>
        <v>0</v>
      </c>
      <c r="O60" s="579" t="str">
        <f t="shared" si="109"/>
        <v/>
      </c>
      <c r="P60" s="559">
        <f t="shared" si="78"/>
        <v>14.000526315789473</v>
      </c>
      <c r="Q60" s="560">
        <f t="shared" si="110"/>
        <v>0</v>
      </c>
      <c r="R60" s="559" t="str">
        <f>IF(K60='DOC SUBMITTAL STATUS TRACKER'!$F$17,'DOC SUBMITTAL STATUS TRACKER'!$F$17,IF(K60=$W$8,'DOC SUBMITTAL STATUS TRACKER'!$F$17,IF(K60=$W$6,$R$15,IF(K60=$W$7,R$16,IF(K60=$W$9,$W$9,$R$15)))))</f>
        <v>Never Been Submitted</v>
      </c>
      <c r="S60" s="579" t="str">
        <f t="shared" si="111"/>
        <v/>
      </c>
      <c r="T60" s="477"/>
      <c r="U60" s="377"/>
      <c r="V60" s="378"/>
      <c r="W60" s="424">
        <f t="shared" si="29"/>
        <v>14.000526315789473</v>
      </c>
      <c r="X60" s="461"/>
      <c r="Y60" s="477"/>
      <c r="Z60" s="462"/>
      <c r="AA60" s="460"/>
      <c r="AB60" s="377">
        <f t="shared" si="112"/>
        <v>0</v>
      </c>
      <c r="AC60" s="378"/>
      <c r="AD60" s="424">
        <f t="shared" si="30"/>
        <v>14.000526315789473</v>
      </c>
      <c r="AE60" s="461"/>
      <c r="AF60" s="477"/>
      <c r="AG60" s="462"/>
      <c r="AH60" s="463"/>
      <c r="AI60" s="377">
        <f t="shared" si="113"/>
        <v>0</v>
      </c>
      <c r="AJ60" s="378"/>
      <c r="AK60" s="424">
        <f t="shared" si="31"/>
        <v>14.000526315789473</v>
      </c>
      <c r="AL60" s="461"/>
      <c r="AM60" s="477"/>
      <c r="AN60" s="462"/>
      <c r="AO60" s="463"/>
      <c r="AP60" s="377">
        <f t="shared" si="114"/>
        <v>0</v>
      </c>
      <c r="AQ60" s="378"/>
      <c r="AR60" s="424">
        <f t="shared" si="32"/>
        <v>14.000526315789473</v>
      </c>
      <c r="AS60" s="461"/>
      <c r="AT60" s="477"/>
      <c r="AU60" s="462"/>
      <c r="AV60" s="463"/>
      <c r="AW60" s="377">
        <f t="shared" si="115"/>
        <v>0</v>
      </c>
      <c r="AX60" s="378"/>
      <c r="AY60" s="424">
        <f t="shared" si="33"/>
        <v>14.000526315789473</v>
      </c>
      <c r="AZ60" s="461"/>
      <c r="BA60" s="477"/>
      <c r="BB60" s="462"/>
      <c r="BC60" s="463"/>
      <c r="BD60" s="377">
        <f t="shared" si="116"/>
        <v>0</v>
      </c>
      <c r="BE60" s="378"/>
      <c r="BF60" s="424">
        <f t="shared" si="34"/>
        <v>14.000526315789473</v>
      </c>
      <c r="BG60" s="461"/>
      <c r="BH60" s="477"/>
      <c r="BI60" s="462"/>
      <c r="BJ60" s="463"/>
      <c r="BK60" s="377">
        <f t="shared" si="117"/>
        <v>0</v>
      </c>
      <c r="BL60" s="378"/>
      <c r="BM60" s="424">
        <f t="shared" si="35"/>
        <v>14.000526315789473</v>
      </c>
      <c r="BN60" s="461"/>
      <c r="BO60" s="477"/>
      <c r="BP60" s="462"/>
      <c r="BQ60" s="463"/>
      <c r="BR60" s="377">
        <f t="shared" si="118"/>
        <v>0</v>
      </c>
      <c r="BS60" s="378"/>
      <c r="BT60" s="424">
        <f t="shared" si="36"/>
        <v>14.000526315789473</v>
      </c>
      <c r="BU60" s="461"/>
      <c r="BV60" s="477"/>
      <c r="BW60" s="462"/>
      <c r="BX60" s="463"/>
      <c r="BY60" s="377">
        <f t="shared" si="119"/>
        <v>0</v>
      </c>
      <c r="BZ60" s="378"/>
      <c r="CA60" s="424">
        <f t="shared" si="37"/>
        <v>14.000526315789473</v>
      </c>
      <c r="CB60" s="461"/>
      <c r="CC60" s="477"/>
      <c r="CD60" s="462"/>
      <c r="CE60" s="463"/>
      <c r="CF60" s="377">
        <f t="shared" si="120"/>
        <v>0</v>
      </c>
      <c r="CG60" s="378"/>
      <c r="CH60" s="424">
        <f t="shared" si="38"/>
        <v>14.000526315789473</v>
      </c>
      <c r="CI60" s="461"/>
      <c r="CJ60" s="477"/>
      <c r="CK60" s="462"/>
      <c r="CL60" s="463"/>
      <c r="CM60" s="377">
        <f t="shared" si="121"/>
        <v>0</v>
      </c>
      <c r="CN60" s="378"/>
      <c r="CO60" s="424">
        <f t="shared" si="39"/>
        <v>14.000526315789473</v>
      </c>
      <c r="CP60" s="461"/>
      <c r="CQ60" s="477"/>
      <c r="CR60" s="462"/>
      <c r="CS60" s="819"/>
      <c r="CT60" s="820"/>
      <c r="CU60" s="820"/>
      <c r="CV60" s="820"/>
      <c r="CW60" s="821"/>
      <c r="CX60" s="397" t="str">
        <f t="shared" si="122"/>
        <v xml:space="preserve">  F4</v>
      </c>
      <c r="CY60" s="398" t="str">
        <f t="shared" si="123"/>
        <v>Controls Narrative - F4-Controls Narrative</v>
      </c>
    </row>
    <row r="61" spans="1:103" s="383" customFormat="1" ht="32.1" customHeight="1">
      <c r="A61" s="633"/>
      <c r="B61" s="393"/>
      <c r="C61" s="393"/>
      <c r="D61" s="393" t="s">
        <v>59</v>
      </c>
      <c r="E61" s="469" t="s">
        <v>268</v>
      </c>
      <c r="F61" s="496" t="str">
        <f t="shared" si="124"/>
        <v xml:space="preserve">F5-Factory Acceptance Test </v>
      </c>
      <c r="G61" s="624"/>
      <c r="H61" s="625"/>
      <c r="I61" s="623"/>
      <c r="J61" s="478" t="str">
        <f t="shared" si="21"/>
        <v/>
      </c>
      <c r="K61" s="396" t="str">
        <f>IF(J61=V$9,W$9,IF(J61=V$8,W$8,IF(J61=V$7,W$7,IF(J61=V$6,W$6,IF(J61=V$5,W$5,IF(J61=V$4,W$4,IF(J61=V$3,W$3,IF(J61=V$2,W$2,'DOC SUBMITTAL STATUS TRACKER'!$F$17))))))))</f>
        <v>Never Been Submitted</v>
      </c>
      <c r="L61" s="556" t="str">
        <f t="shared" si="106"/>
        <v>Rev 0</v>
      </c>
      <c r="M61" s="557">
        <f t="shared" si="107"/>
        <v>0</v>
      </c>
      <c r="N61" s="558">
        <f t="shared" si="108"/>
        <v>0</v>
      </c>
      <c r="O61" s="579" t="str">
        <f t="shared" si="109"/>
        <v/>
      </c>
      <c r="P61" s="559">
        <f t="shared" si="78"/>
        <v>14.000526315789473</v>
      </c>
      <c r="Q61" s="560">
        <f t="shared" si="110"/>
        <v>0</v>
      </c>
      <c r="R61" s="559" t="str">
        <f>IF(K61='DOC SUBMITTAL STATUS TRACKER'!$F$17,'DOC SUBMITTAL STATUS TRACKER'!$F$17,IF(K61=$W$8,'DOC SUBMITTAL STATUS TRACKER'!$F$17,IF(K61=$W$6,$R$15,IF(K61=$W$7,R$16,IF(K61=$W$9,$W$9,$R$15)))))</f>
        <v>Never Been Submitted</v>
      </c>
      <c r="S61" s="579" t="str">
        <f t="shared" si="111"/>
        <v/>
      </c>
      <c r="T61" s="477"/>
      <c r="U61" s="377"/>
      <c r="V61" s="378"/>
      <c r="W61" s="424">
        <f t="shared" si="29"/>
        <v>14.000526315789473</v>
      </c>
      <c r="X61" s="461"/>
      <c r="Y61" s="477"/>
      <c r="Z61" s="462"/>
      <c r="AA61" s="460"/>
      <c r="AB61" s="377">
        <f t="shared" si="112"/>
        <v>0</v>
      </c>
      <c r="AC61" s="378"/>
      <c r="AD61" s="424">
        <f t="shared" si="30"/>
        <v>14.000526315789473</v>
      </c>
      <c r="AE61" s="461"/>
      <c r="AF61" s="477"/>
      <c r="AG61" s="462"/>
      <c r="AH61" s="463"/>
      <c r="AI61" s="377">
        <f t="shared" si="113"/>
        <v>0</v>
      </c>
      <c r="AJ61" s="378"/>
      <c r="AK61" s="424">
        <f t="shared" si="31"/>
        <v>14.000526315789473</v>
      </c>
      <c r="AL61" s="461"/>
      <c r="AM61" s="477"/>
      <c r="AN61" s="462"/>
      <c r="AO61" s="463"/>
      <c r="AP61" s="377">
        <f t="shared" si="114"/>
        <v>0</v>
      </c>
      <c r="AQ61" s="378"/>
      <c r="AR61" s="424">
        <f t="shared" si="32"/>
        <v>14.000526315789473</v>
      </c>
      <c r="AS61" s="461"/>
      <c r="AT61" s="477"/>
      <c r="AU61" s="462"/>
      <c r="AV61" s="463"/>
      <c r="AW61" s="377">
        <f t="shared" si="115"/>
        <v>0</v>
      </c>
      <c r="AX61" s="378"/>
      <c r="AY61" s="424">
        <f t="shared" si="33"/>
        <v>14.000526315789473</v>
      </c>
      <c r="AZ61" s="461"/>
      <c r="BA61" s="477"/>
      <c r="BB61" s="462"/>
      <c r="BC61" s="463"/>
      <c r="BD61" s="377">
        <f t="shared" si="116"/>
        <v>0</v>
      </c>
      <c r="BE61" s="378"/>
      <c r="BF61" s="424">
        <f t="shared" si="34"/>
        <v>14.000526315789473</v>
      </c>
      <c r="BG61" s="461"/>
      <c r="BH61" s="477"/>
      <c r="BI61" s="462"/>
      <c r="BJ61" s="463"/>
      <c r="BK61" s="377">
        <f t="shared" si="117"/>
        <v>0</v>
      </c>
      <c r="BL61" s="378"/>
      <c r="BM61" s="424">
        <f t="shared" si="35"/>
        <v>14.000526315789473</v>
      </c>
      <c r="BN61" s="461"/>
      <c r="BO61" s="477"/>
      <c r="BP61" s="462"/>
      <c r="BQ61" s="463"/>
      <c r="BR61" s="377">
        <f t="shared" si="118"/>
        <v>0</v>
      </c>
      <c r="BS61" s="378"/>
      <c r="BT61" s="424">
        <f t="shared" si="36"/>
        <v>14.000526315789473</v>
      </c>
      <c r="BU61" s="461"/>
      <c r="BV61" s="477"/>
      <c r="BW61" s="462"/>
      <c r="BX61" s="463"/>
      <c r="BY61" s="377">
        <f t="shared" si="119"/>
        <v>0</v>
      </c>
      <c r="BZ61" s="378"/>
      <c r="CA61" s="424">
        <f t="shared" si="37"/>
        <v>14.000526315789473</v>
      </c>
      <c r="CB61" s="461"/>
      <c r="CC61" s="477"/>
      <c r="CD61" s="462"/>
      <c r="CE61" s="463"/>
      <c r="CF61" s="377">
        <f t="shared" si="120"/>
        <v>0</v>
      </c>
      <c r="CG61" s="378"/>
      <c r="CH61" s="424">
        <f t="shared" si="38"/>
        <v>14.000526315789473</v>
      </c>
      <c r="CI61" s="461"/>
      <c r="CJ61" s="477"/>
      <c r="CK61" s="462"/>
      <c r="CL61" s="463"/>
      <c r="CM61" s="377">
        <f t="shared" si="121"/>
        <v>0</v>
      </c>
      <c r="CN61" s="378"/>
      <c r="CO61" s="424">
        <f t="shared" si="39"/>
        <v>14.000526315789473</v>
      </c>
      <c r="CP61" s="461"/>
      <c r="CQ61" s="477"/>
      <c r="CR61" s="462"/>
      <c r="CS61" s="819"/>
      <c r="CT61" s="820"/>
      <c r="CU61" s="820"/>
      <c r="CV61" s="820"/>
      <c r="CW61" s="821"/>
      <c r="CX61" s="397" t="str">
        <f t="shared" si="122"/>
        <v xml:space="preserve">  F5</v>
      </c>
      <c r="CY61" s="398" t="str">
        <f t="shared" si="123"/>
        <v xml:space="preserve">Factory Acceptance Test  - F5-Factory Acceptance Test </v>
      </c>
    </row>
    <row r="62" spans="1:103" s="383" customFormat="1" ht="32.1" customHeight="1">
      <c r="A62" s="633"/>
      <c r="B62" s="393"/>
      <c r="C62" s="393"/>
      <c r="D62" s="393" t="s">
        <v>108</v>
      </c>
      <c r="E62" s="469" t="s">
        <v>191</v>
      </c>
      <c r="F62" s="496" t="str">
        <f t="shared" ref="F62" si="125">D62&amp;"-"&amp;E62</f>
        <v xml:space="preserve">F6-Control System Drawing </v>
      </c>
      <c r="G62" s="624"/>
      <c r="H62" s="625"/>
      <c r="I62" s="623"/>
      <c r="J62" s="478" t="str">
        <f t="shared" ref="J62" si="126">IF(CR62&gt;0,CR62,IF(CK62&gt;0,CK62,IF(CD62&gt;0,CD62,IF(BW62&gt;0,BW62,IF(BP62&gt;0,BP62,IF(BI62&gt;0,BI62,IF(BB62&gt;0,BB62,IF(AU62&gt;0,AU62,IF(AN62&gt;0,AN62,IF(AG62&gt;0,AG62,IF(Z62&gt;0,Z62,"")))))))))))</f>
        <v/>
      </c>
      <c r="K62" s="396" t="str">
        <f>IF(J62=V$9,W$9,IF(J62=V$8,W$8,IF(J62=V$7,W$7,IF(J62=V$6,W$6,IF(J62=V$5,W$5,IF(J62=V$4,W$4,IF(J62=V$3,W$3,IF(J62=V$2,W$2,'DOC SUBMITTAL STATUS TRACKER'!$F$17))))))))</f>
        <v>Never Been Submitted</v>
      </c>
      <c r="L62" s="556" t="str">
        <f t="shared" ref="L62" si="127">"Rev "&amp;IF(CN62&gt;0,$CP$14,(IF(CG62&gt;0,$CI$14,(IF(BZ62&gt;0,$CB$14,(IF(BS62&gt;0,BU$14,(IF(BL62&gt;0,BN$14,(IF(BE62&gt;0,BG$14,(IF(AX62&gt;0,AZ$14,(IF(AQ62&gt;0,AS$14,(IF(AJ62&gt;0,AL$14,(IF(AC62&gt;0,AE$14,Z$14)))))))))))))))))))</f>
        <v>Rev 0</v>
      </c>
      <c r="M62" s="557">
        <f t="shared" ref="M62" si="128">IF($CM62&gt;0,$CM62,(IF($CF62&gt;0,$CF62,(IF($BY62&gt;0,$BY62,(IF($BR62&gt;0,$BR62,(IF($BK62&gt;0,$BK62,(IF($BD62&gt;0,$BD62,(IF($AW62&gt;0,$AW62,(IF($AP62&gt;0,$AP62,(IF($AI62&gt;0,$AI62,(IF($AB62&gt;0,$AB62,U62)))))))))))))))))))</f>
        <v>0</v>
      </c>
      <c r="N62" s="558">
        <f t="shared" ref="N62" si="129">IF(CN62&gt;0,CN62,(IF(CG62&gt;0,CG62,(IF(BZ62&gt;0,BZ62,(IF(BS62&gt;0,BS62,(IF(BL62&gt;0,BL62,(IF(BE62&gt;0,BE62,(IF(AX62&gt;0,AX62,(IF(AQ62&gt;0,AQ62,(IF(AJ62&gt;0,AJ62,(IF(AC62&gt;0,AC62,V62)))))))))))))))))))</f>
        <v>0</v>
      </c>
      <c r="O62" s="579" t="str">
        <f t="shared" ref="O62" si="130">IF(CL62&gt;0,CL62,IF(CE62&gt;0,CE62,IF(BX62&gt;0,BX62,IF(BQ62&gt;0,BQ62,IF(BJ62&gt;0,BJ62,IF(BC62&gt;0,BC62,IF(AV62&gt;0,AV62,IF(AO62&gt;0,AO62,IF(AH62&gt;0,AH62,IF(AA62&gt;0,AA62,IF(T62&gt;0,T62,"")))))))))))</f>
        <v/>
      </c>
      <c r="P62" s="559">
        <f t="shared" si="78"/>
        <v>14.000526315789473</v>
      </c>
      <c r="Q62" s="560">
        <f t="shared" ref="Q62" si="131">IF(CP62&gt;$R$14,CP62,(IF(CI62&gt;$R$14,CI62,(IF(CB62&gt;$R$14,CB62,(IF(BU62&gt;$R$14,BU62,(IF(BN62&gt;$R$14,BN62,(IF(BG62&gt;$R$14,BG62,(IF(AZ62&gt;$R$14,AZ62,(IF(AS62&gt;$R$14,AS62,(IF(AL62&gt;$R$14,AL62,(IF(AE62&gt;$R$14,AE62,X62)))))))))))))))))))</f>
        <v>0</v>
      </c>
      <c r="R62" s="559" t="str">
        <f>IF(K62='DOC SUBMITTAL STATUS TRACKER'!$F$17,'DOC SUBMITTAL STATUS TRACKER'!$F$17,IF(K62=$W$8,'DOC SUBMITTAL STATUS TRACKER'!$F$17,IF(K62=$W$6,$R$15,IF(K62=$W$7,R$16,IF(K62=$W$9,$W$9,$R$15)))))</f>
        <v>Never Been Submitted</v>
      </c>
      <c r="S62" s="579" t="str">
        <f t="shared" ref="S62" si="132">IF(CQ62&gt;0,CQ62,IF(CJ62&gt;0,CJ62,IF(CC62&gt;0,CC62,IF(BV62&gt;0,BV62,IF(BO62&gt;0,BO62,IF(BH62&gt;0,BH62,IF(BA62&gt;0,BA62,IF(BC62&gt;0,AT62,IF(AM62&gt;0,AM62,IF(AF62&gt;0,AF62,IF(Y62&gt;0,Y62,"")))))))))))</f>
        <v/>
      </c>
      <c r="T62" s="477"/>
      <c r="U62" s="377"/>
      <c r="V62" s="378"/>
      <c r="W62" s="424">
        <f t="shared" ref="W62" si="133">IF(V62&lt;0,$R$14,V62+$R$14)</f>
        <v>14.000526315789473</v>
      </c>
      <c r="X62" s="461"/>
      <c r="Y62" s="477"/>
      <c r="Z62" s="462"/>
      <c r="AA62" s="460"/>
      <c r="AB62" s="377">
        <f t="shared" ref="AB62" si="134">IF(X62&lt;1,0,X62+$O$11)</f>
        <v>0</v>
      </c>
      <c r="AC62" s="378"/>
      <c r="AD62" s="424">
        <f t="shared" ref="AD62" si="135">IF(AC62&lt;0,$R$14,AC62+$R$14)</f>
        <v>14.000526315789473</v>
      </c>
      <c r="AE62" s="461"/>
      <c r="AF62" s="477"/>
      <c r="AG62" s="462"/>
      <c r="AH62" s="463"/>
      <c r="AI62" s="377">
        <f t="shared" ref="AI62" si="136">IF(AE62&lt;1,0,AE62+$O$11)</f>
        <v>0</v>
      </c>
      <c r="AJ62" s="378"/>
      <c r="AK62" s="424">
        <f t="shared" ref="AK62" si="137">IF(AJ62&lt;0,$R$14,AJ62+$R$14)</f>
        <v>14.000526315789473</v>
      </c>
      <c r="AL62" s="461"/>
      <c r="AM62" s="477"/>
      <c r="AN62" s="462"/>
      <c r="AO62" s="463"/>
      <c r="AP62" s="377">
        <f t="shared" ref="AP62" si="138">IF(AL62&lt;1,0,AL62+$O$11)</f>
        <v>0</v>
      </c>
      <c r="AQ62" s="378"/>
      <c r="AR62" s="424">
        <f t="shared" ref="AR62" si="139">IF(AQ62&lt;0,$R$14,AQ62+$R$14)</f>
        <v>14.000526315789473</v>
      </c>
      <c r="AS62" s="461"/>
      <c r="AT62" s="477"/>
      <c r="AU62" s="462"/>
      <c r="AV62" s="463"/>
      <c r="AW62" s="377">
        <f t="shared" ref="AW62" si="140">IF(AS62&lt;1,0,AS62+$O$11)</f>
        <v>0</v>
      </c>
      <c r="AX62" s="378"/>
      <c r="AY62" s="424">
        <f t="shared" ref="AY62" si="141">IF(AX62&lt;0,$R$14,AX62+$R$14)</f>
        <v>14.000526315789473</v>
      </c>
      <c r="AZ62" s="461"/>
      <c r="BA62" s="477"/>
      <c r="BB62" s="462"/>
      <c r="BC62" s="463"/>
      <c r="BD62" s="377">
        <f t="shared" ref="BD62" si="142">IF(AZ62&lt;1,0,AZ62+$O$11)</f>
        <v>0</v>
      </c>
      <c r="BE62" s="378"/>
      <c r="BF62" s="424">
        <f t="shared" ref="BF62" si="143">IF(BE62&lt;0,$R$14,BE62+$R$14)</f>
        <v>14.000526315789473</v>
      </c>
      <c r="BG62" s="461"/>
      <c r="BH62" s="477"/>
      <c r="BI62" s="462"/>
      <c r="BJ62" s="463"/>
      <c r="BK62" s="377">
        <f t="shared" ref="BK62" si="144">IF(BG62&lt;1,0,BG62+$O$11)</f>
        <v>0</v>
      </c>
      <c r="BL62" s="378"/>
      <c r="BM62" s="424">
        <f t="shared" ref="BM62" si="145">IF(BL62&lt;0,$R$14,BL62+$R$14)</f>
        <v>14.000526315789473</v>
      </c>
      <c r="BN62" s="461"/>
      <c r="BO62" s="477"/>
      <c r="BP62" s="462"/>
      <c r="BQ62" s="463"/>
      <c r="BR62" s="377">
        <f t="shared" ref="BR62" si="146">IF(BN62&lt;1,0,BN62+$O$11)</f>
        <v>0</v>
      </c>
      <c r="BS62" s="378"/>
      <c r="BT62" s="424">
        <f t="shared" ref="BT62" si="147">IF(BS62&lt;0,$R$14,BS62+$R$14)</f>
        <v>14.000526315789473</v>
      </c>
      <c r="BU62" s="461"/>
      <c r="BV62" s="477"/>
      <c r="BW62" s="462"/>
      <c r="BX62" s="463"/>
      <c r="BY62" s="377">
        <f t="shared" ref="BY62" si="148">IF(BU62&lt;1,0,BU62+$O$11)</f>
        <v>0</v>
      </c>
      <c r="BZ62" s="378"/>
      <c r="CA62" s="424">
        <f t="shared" ref="CA62" si="149">IF(BZ62&lt;0,$R$14,BZ62+$R$14)</f>
        <v>14.000526315789473</v>
      </c>
      <c r="CB62" s="461"/>
      <c r="CC62" s="477"/>
      <c r="CD62" s="462"/>
      <c r="CE62" s="463"/>
      <c r="CF62" s="377">
        <f t="shared" ref="CF62" si="150">IF(CB62&lt;1,0,CB62+$O$11)</f>
        <v>0</v>
      </c>
      <c r="CG62" s="378"/>
      <c r="CH62" s="424">
        <f t="shared" ref="CH62" si="151">IF(CG62&lt;0,$R$14,CG62+$R$14)</f>
        <v>14.000526315789473</v>
      </c>
      <c r="CI62" s="461"/>
      <c r="CJ62" s="477"/>
      <c r="CK62" s="462"/>
      <c r="CL62" s="463"/>
      <c r="CM62" s="377">
        <f t="shared" ref="CM62" si="152">IF(CI62&lt;1,0,CI62+$O$11)</f>
        <v>0</v>
      </c>
      <c r="CN62" s="378"/>
      <c r="CO62" s="424">
        <f t="shared" ref="CO62" si="153">IF(CN62&lt;0,$R$14,CN62+$R$14)</f>
        <v>14.000526315789473</v>
      </c>
      <c r="CP62" s="461"/>
      <c r="CQ62" s="477"/>
      <c r="CR62" s="462"/>
      <c r="CS62" s="819"/>
      <c r="CT62" s="820"/>
      <c r="CU62" s="820"/>
      <c r="CV62" s="820"/>
      <c r="CW62" s="821"/>
      <c r="CX62" s="397" t="str">
        <f t="shared" ref="CX62" si="154">C62&amp;"  "&amp;D62</f>
        <v xml:space="preserve">  F6</v>
      </c>
      <c r="CY62" s="398" t="str">
        <f t="shared" ref="CY62" si="155">E62&amp;" - "&amp;F62</f>
        <v xml:space="preserve">Control System Drawing  - F6-Control System Drawing </v>
      </c>
    </row>
    <row r="63" spans="1:103" s="383" customFormat="1" ht="32.1" customHeight="1">
      <c r="A63" s="633"/>
      <c r="B63" s="393"/>
      <c r="C63" s="393"/>
      <c r="D63" s="393" t="s">
        <v>946</v>
      </c>
      <c r="E63" s="469" t="s">
        <v>947</v>
      </c>
      <c r="F63" s="496" t="str">
        <f t="shared" si="124"/>
        <v xml:space="preserve">F7-Control Panel Drawing </v>
      </c>
      <c r="G63" s="624"/>
      <c r="H63" s="625"/>
      <c r="I63" s="623"/>
      <c r="J63" s="478" t="str">
        <f t="shared" si="21"/>
        <v/>
      </c>
      <c r="K63" s="396" t="str">
        <f>IF(J63=V$9,W$9,IF(J63=V$8,W$8,IF(J63=V$7,W$7,IF(J63=V$6,W$6,IF(J63=V$5,W$5,IF(J63=V$4,W$4,IF(J63=V$3,W$3,IF(J63=V$2,W$2,'DOC SUBMITTAL STATUS TRACKER'!$F$17))))))))</f>
        <v>Never Been Submitted</v>
      </c>
      <c r="L63" s="556" t="str">
        <f t="shared" si="106"/>
        <v>Rev 0</v>
      </c>
      <c r="M63" s="557">
        <f t="shared" si="107"/>
        <v>0</v>
      </c>
      <c r="N63" s="558">
        <f t="shared" si="108"/>
        <v>0</v>
      </c>
      <c r="O63" s="579" t="str">
        <f t="shared" si="109"/>
        <v/>
      </c>
      <c r="P63" s="559">
        <f t="shared" si="78"/>
        <v>14.000526315789473</v>
      </c>
      <c r="Q63" s="560">
        <f t="shared" si="110"/>
        <v>0</v>
      </c>
      <c r="R63" s="559" t="str">
        <f>IF(K63='DOC SUBMITTAL STATUS TRACKER'!$F$17,'DOC SUBMITTAL STATUS TRACKER'!$F$17,IF(K63=$W$8,'DOC SUBMITTAL STATUS TRACKER'!$F$17,IF(K63=$W$6,$R$15,IF(K63=$W$7,R$16,IF(K63=$W$9,$W$9,$R$15)))))</f>
        <v>Never Been Submitted</v>
      </c>
      <c r="S63" s="579" t="str">
        <f t="shared" si="111"/>
        <v/>
      </c>
      <c r="T63" s="477"/>
      <c r="U63" s="377"/>
      <c r="V63" s="378"/>
      <c r="W63" s="424">
        <f t="shared" si="29"/>
        <v>14.000526315789473</v>
      </c>
      <c r="X63" s="461"/>
      <c r="Y63" s="477"/>
      <c r="Z63" s="462"/>
      <c r="AA63" s="460"/>
      <c r="AB63" s="377">
        <f t="shared" si="112"/>
        <v>0</v>
      </c>
      <c r="AC63" s="378"/>
      <c r="AD63" s="424">
        <f t="shared" si="30"/>
        <v>14.000526315789473</v>
      </c>
      <c r="AE63" s="461"/>
      <c r="AF63" s="477"/>
      <c r="AG63" s="462"/>
      <c r="AH63" s="463"/>
      <c r="AI63" s="377">
        <f t="shared" si="113"/>
        <v>0</v>
      </c>
      <c r="AJ63" s="378"/>
      <c r="AK63" s="424">
        <f t="shared" si="31"/>
        <v>14.000526315789473</v>
      </c>
      <c r="AL63" s="461"/>
      <c r="AM63" s="477"/>
      <c r="AN63" s="462"/>
      <c r="AO63" s="463"/>
      <c r="AP63" s="377">
        <f t="shared" si="114"/>
        <v>0</v>
      </c>
      <c r="AQ63" s="378"/>
      <c r="AR63" s="424">
        <f t="shared" si="32"/>
        <v>14.000526315789473</v>
      </c>
      <c r="AS63" s="461"/>
      <c r="AT63" s="477"/>
      <c r="AU63" s="462"/>
      <c r="AV63" s="463"/>
      <c r="AW63" s="377">
        <f t="shared" si="115"/>
        <v>0</v>
      </c>
      <c r="AX63" s="378"/>
      <c r="AY63" s="424">
        <f t="shared" si="33"/>
        <v>14.000526315789473</v>
      </c>
      <c r="AZ63" s="461"/>
      <c r="BA63" s="477"/>
      <c r="BB63" s="462"/>
      <c r="BC63" s="463"/>
      <c r="BD63" s="377">
        <f t="shared" si="116"/>
        <v>0</v>
      </c>
      <c r="BE63" s="378"/>
      <c r="BF63" s="424">
        <f t="shared" si="34"/>
        <v>14.000526315789473</v>
      </c>
      <c r="BG63" s="461"/>
      <c r="BH63" s="477"/>
      <c r="BI63" s="462"/>
      <c r="BJ63" s="463"/>
      <c r="BK63" s="377">
        <f t="shared" si="117"/>
        <v>0</v>
      </c>
      <c r="BL63" s="378"/>
      <c r="BM63" s="424">
        <f t="shared" si="35"/>
        <v>14.000526315789473</v>
      </c>
      <c r="BN63" s="461"/>
      <c r="BO63" s="477"/>
      <c r="BP63" s="462"/>
      <c r="BQ63" s="463"/>
      <c r="BR63" s="377">
        <f t="shared" si="118"/>
        <v>0</v>
      </c>
      <c r="BS63" s="378"/>
      <c r="BT63" s="424">
        <f t="shared" si="36"/>
        <v>14.000526315789473</v>
      </c>
      <c r="BU63" s="461"/>
      <c r="BV63" s="477"/>
      <c r="BW63" s="462"/>
      <c r="BX63" s="463"/>
      <c r="BY63" s="377">
        <f t="shared" si="119"/>
        <v>0</v>
      </c>
      <c r="BZ63" s="378"/>
      <c r="CA63" s="424">
        <f t="shared" si="37"/>
        <v>14.000526315789473</v>
      </c>
      <c r="CB63" s="461"/>
      <c r="CC63" s="477"/>
      <c r="CD63" s="462"/>
      <c r="CE63" s="463"/>
      <c r="CF63" s="377">
        <f t="shared" si="120"/>
        <v>0</v>
      </c>
      <c r="CG63" s="378"/>
      <c r="CH63" s="424">
        <f t="shared" si="38"/>
        <v>14.000526315789473</v>
      </c>
      <c r="CI63" s="461"/>
      <c r="CJ63" s="477"/>
      <c r="CK63" s="462"/>
      <c r="CL63" s="463"/>
      <c r="CM63" s="377">
        <f t="shared" si="121"/>
        <v>0</v>
      </c>
      <c r="CN63" s="378"/>
      <c r="CO63" s="424">
        <f t="shared" si="39"/>
        <v>14.000526315789473</v>
      </c>
      <c r="CP63" s="461"/>
      <c r="CQ63" s="477"/>
      <c r="CR63" s="462"/>
      <c r="CS63" s="819"/>
      <c r="CT63" s="820"/>
      <c r="CU63" s="820"/>
      <c r="CV63" s="820"/>
      <c r="CW63" s="821"/>
      <c r="CX63" s="397" t="str">
        <f t="shared" si="122"/>
        <v xml:space="preserve">  F7</v>
      </c>
      <c r="CY63" s="398" t="str">
        <f t="shared" si="123"/>
        <v xml:space="preserve">Control Panel Drawing  - F7-Control Panel Drawing </v>
      </c>
    </row>
    <row r="64" spans="1:103" s="122" customFormat="1" ht="15" customHeight="1">
      <c r="A64" s="421"/>
      <c r="B64" s="381"/>
      <c r="C64" s="230" t="s">
        <v>210</v>
      </c>
      <c r="D64" s="382"/>
      <c r="E64" s="230"/>
      <c r="F64" s="412"/>
      <c r="G64" s="413"/>
      <c r="H64" s="413"/>
      <c r="I64" s="413"/>
      <c r="J64" s="414"/>
      <c r="K64" s="415"/>
      <c r="L64" s="561"/>
      <c r="M64" s="562"/>
      <c r="N64" s="562"/>
      <c r="O64" s="580"/>
      <c r="P64" s="562"/>
      <c r="Q64" s="562"/>
      <c r="R64" s="562"/>
      <c r="S64" s="580"/>
      <c r="T64" s="416"/>
      <c r="U64" s="417"/>
      <c r="V64" s="417"/>
      <c r="W64" s="417"/>
      <c r="X64" s="417"/>
      <c r="Y64" s="416"/>
      <c r="Z64" s="418"/>
      <c r="AA64" s="416"/>
      <c r="AB64" s="417"/>
      <c r="AC64" s="417"/>
      <c r="AD64" s="417"/>
      <c r="AE64" s="417"/>
      <c r="AF64" s="416"/>
      <c r="AG64" s="418"/>
      <c r="AH64" s="419"/>
      <c r="AI64" s="417"/>
      <c r="AJ64" s="417"/>
      <c r="AK64" s="417"/>
      <c r="AL64" s="417"/>
      <c r="AM64" s="416"/>
      <c r="AN64" s="418"/>
      <c r="AO64" s="419"/>
      <c r="AP64" s="417"/>
      <c r="AQ64" s="417"/>
      <c r="AR64" s="417"/>
      <c r="AS64" s="417"/>
      <c r="AT64" s="416"/>
      <c r="AU64" s="418"/>
      <c r="AV64" s="419"/>
      <c r="AW64" s="417"/>
      <c r="AX64" s="417"/>
      <c r="AY64" s="417"/>
      <c r="AZ64" s="417"/>
      <c r="BA64" s="416"/>
      <c r="BB64" s="418"/>
      <c r="BC64" s="419"/>
      <c r="BD64" s="417"/>
      <c r="BE64" s="417"/>
      <c r="BF64" s="417"/>
      <c r="BG64" s="417"/>
      <c r="BH64" s="416"/>
      <c r="BI64" s="418"/>
      <c r="BJ64" s="419"/>
      <c r="BK64" s="417"/>
      <c r="BL64" s="417"/>
      <c r="BM64" s="417"/>
      <c r="BN64" s="417"/>
      <c r="BO64" s="416"/>
      <c r="BP64" s="418"/>
      <c r="BQ64" s="419"/>
      <c r="BR64" s="417"/>
      <c r="BS64" s="417"/>
      <c r="BT64" s="417"/>
      <c r="BU64" s="417"/>
      <c r="BV64" s="416"/>
      <c r="BW64" s="418"/>
      <c r="BX64" s="419"/>
      <c r="BY64" s="417"/>
      <c r="BZ64" s="417"/>
      <c r="CA64" s="417"/>
      <c r="CB64" s="417"/>
      <c r="CC64" s="416"/>
      <c r="CD64" s="418"/>
      <c r="CE64" s="419"/>
      <c r="CF64" s="417"/>
      <c r="CG64" s="417"/>
      <c r="CH64" s="417"/>
      <c r="CI64" s="417"/>
      <c r="CJ64" s="416"/>
      <c r="CK64" s="418"/>
      <c r="CL64" s="419"/>
      <c r="CM64" s="417"/>
      <c r="CN64" s="417"/>
      <c r="CO64" s="417"/>
      <c r="CP64" s="417"/>
      <c r="CQ64" s="416"/>
      <c r="CR64" s="418"/>
      <c r="CS64" s="420"/>
      <c r="CT64" s="420"/>
      <c r="CU64" s="420"/>
      <c r="CV64" s="420"/>
      <c r="CW64" s="420"/>
      <c r="CX64" s="262"/>
      <c r="CY64" s="464" t="str">
        <f>C64</f>
        <v>G - Parts Lists</v>
      </c>
    </row>
    <row r="65" spans="1:103" s="383" customFormat="1" ht="32.1" customHeight="1">
      <c r="A65" s="633"/>
      <c r="B65" s="393"/>
      <c r="C65" s="470"/>
      <c r="D65" s="470" t="s">
        <v>61</v>
      </c>
      <c r="E65" s="394" t="s">
        <v>252</v>
      </c>
      <c r="F65" s="496" t="str">
        <f>D65&amp;"-"&amp;E65</f>
        <v>G1-Start-up / Commissioning Spares</v>
      </c>
      <c r="G65" s="624"/>
      <c r="H65" s="625"/>
      <c r="I65" s="623"/>
      <c r="J65" s="478" t="str">
        <f t="shared" si="21"/>
        <v/>
      </c>
      <c r="K65" s="396" t="str">
        <f>IF(J65=V$9,W$9,IF(J65=V$8,W$8,IF(J65=V$7,W$7,IF(J65=V$6,W$6,IF(J65=V$5,W$5,IF(J65=V$4,W$4,IF(J65=V$3,W$3,IF(J65=V$2,W$2,'DOC SUBMITTAL STATUS TRACKER'!$F$17))))))))</f>
        <v>Never Been Submitted</v>
      </c>
      <c r="L65" s="556" t="str">
        <f t="shared" ref="L65:L68" si="156">"Rev "&amp;IF(CN65&gt;0,$CP$14,(IF(CG65&gt;0,$CI$14,(IF(BZ65&gt;0,$CB$14,(IF(BS65&gt;0,BU$14,(IF(BL65&gt;0,BN$14,(IF(BE65&gt;0,BG$14,(IF(AX65&gt;0,AZ$14,(IF(AQ65&gt;0,AS$14,(IF(AJ65&gt;0,AL$14,(IF(AC65&gt;0,AE$14,Z$14)))))))))))))))))))</f>
        <v>Rev 0</v>
      </c>
      <c r="M65" s="557">
        <f t="shared" ref="M65:M68" si="157">IF($CM65&gt;0,$CM65,(IF($CF65&gt;0,$CF65,(IF($BY65&gt;0,$BY65,(IF($BR65&gt;0,$BR65,(IF($BK65&gt;0,$BK65,(IF($BD65&gt;0,$BD65,(IF($AW65&gt;0,$AW65,(IF($AP65&gt;0,$AP65,(IF($AI65&gt;0,$AI65,(IF($AB65&gt;0,$AB65,U65)))))))))))))))))))</f>
        <v>0</v>
      </c>
      <c r="N65" s="558">
        <f t="shared" ref="N65:N68" si="158">IF(CN65&gt;0,CN65,(IF(CG65&gt;0,CG65,(IF(BZ65&gt;0,BZ65,(IF(BS65&gt;0,BS65,(IF(BL65&gt;0,BL65,(IF(BE65&gt;0,BE65,(IF(AX65&gt;0,AX65,(IF(AQ65&gt;0,AQ65,(IF(AJ65&gt;0,AJ65,(IF(AC65&gt;0,AC65,V65)))))))))))))))))))</f>
        <v>0</v>
      </c>
      <c r="O65" s="579" t="str">
        <f t="shared" ref="O65:O68" si="159">IF(CL65&gt;0,CL65,IF(CE65&gt;0,CE65,IF(BX65&gt;0,BX65,IF(BQ65&gt;0,BQ65,IF(BJ65&gt;0,BJ65,IF(BC65&gt;0,BC65,IF(AV65&gt;0,AV65,IF(AO65&gt;0,AO65,IF(AH65&gt;0,AH65,IF(AA65&gt;0,AA65,IF(T65&gt;0,T65,"")))))))))))</f>
        <v/>
      </c>
      <c r="P65" s="559">
        <f t="shared" si="78"/>
        <v>14.000526315789473</v>
      </c>
      <c r="Q65" s="560">
        <f t="shared" ref="Q65:Q68" si="160">IF(CP65&gt;$R$14,CP65,(IF(CI65&gt;$R$14,CI65,(IF(CB65&gt;$R$14,CB65,(IF(BU65&gt;$R$14,BU65,(IF(BN65&gt;$R$14,BN65,(IF(BG65&gt;$R$14,BG65,(IF(AZ65&gt;$R$14,AZ65,(IF(AS65&gt;$R$14,AS65,(IF(AL65&gt;$R$14,AL65,(IF(AE65&gt;$R$14,AE65,X65)))))))))))))))))))</f>
        <v>0</v>
      </c>
      <c r="R65" s="559" t="str">
        <f>IF(K65='DOC SUBMITTAL STATUS TRACKER'!$F$17,'DOC SUBMITTAL STATUS TRACKER'!$F$17,IF(K65=$W$8,'DOC SUBMITTAL STATUS TRACKER'!$F$17,IF(K65=$W$6,$R$15,IF(K65=$W$7,R$16,IF(K65=$W$9,$W$9,$R$15)))))</f>
        <v>Never Been Submitted</v>
      </c>
      <c r="S65" s="579" t="str">
        <f t="shared" ref="S65:S68" si="161">IF(CQ65&gt;0,CQ65,IF(CJ65&gt;0,CJ65,IF(CC65&gt;0,CC65,IF(BV65&gt;0,BV65,IF(BO65&gt;0,BO65,IF(BH65&gt;0,BH65,IF(BA65&gt;0,BA65,IF(BC65&gt;0,AT65,IF(AM65&gt;0,AM65,IF(AF65&gt;0,AF65,IF(Y65&gt;0,Y65,"")))))))))))</f>
        <v/>
      </c>
      <c r="T65" s="477"/>
      <c r="U65" s="377"/>
      <c r="V65" s="378"/>
      <c r="W65" s="424">
        <f t="shared" si="29"/>
        <v>14.000526315789473</v>
      </c>
      <c r="X65" s="461"/>
      <c r="Y65" s="477"/>
      <c r="Z65" s="462"/>
      <c r="AA65" s="460"/>
      <c r="AB65" s="377">
        <f>IF(X65&lt;1,0,X65+$O$11)</f>
        <v>0</v>
      </c>
      <c r="AC65" s="378"/>
      <c r="AD65" s="424">
        <f t="shared" si="30"/>
        <v>14.000526315789473</v>
      </c>
      <c r="AE65" s="461"/>
      <c r="AF65" s="477"/>
      <c r="AG65" s="462"/>
      <c r="AH65" s="463"/>
      <c r="AI65" s="377">
        <f>IF(AE65&lt;1,0,AE65+$O$11)</f>
        <v>0</v>
      </c>
      <c r="AJ65" s="378"/>
      <c r="AK65" s="424">
        <f t="shared" si="31"/>
        <v>14.000526315789473</v>
      </c>
      <c r="AL65" s="461"/>
      <c r="AM65" s="477"/>
      <c r="AN65" s="462"/>
      <c r="AO65" s="463"/>
      <c r="AP65" s="377">
        <f>IF(AL65&lt;1,0,AL65+$O$11)</f>
        <v>0</v>
      </c>
      <c r="AQ65" s="378"/>
      <c r="AR65" s="424">
        <f t="shared" si="32"/>
        <v>14.000526315789473</v>
      </c>
      <c r="AS65" s="461"/>
      <c r="AT65" s="477"/>
      <c r="AU65" s="462"/>
      <c r="AV65" s="463"/>
      <c r="AW65" s="377">
        <f>IF(AS65&lt;1,0,AS65+$O$11)</f>
        <v>0</v>
      </c>
      <c r="AX65" s="378"/>
      <c r="AY65" s="424">
        <f t="shared" si="33"/>
        <v>14.000526315789473</v>
      </c>
      <c r="AZ65" s="461"/>
      <c r="BA65" s="477"/>
      <c r="BB65" s="462"/>
      <c r="BC65" s="463"/>
      <c r="BD65" s="377">
        <f>IF(AZ65&lt;1,0,AZ65+$O$11)</f>
        <v>0</v>
      </c>
      <c r="BE65" s="378"/>
      <c r="BF65" s="424">
        <f t="shared" si="34"/>
        <v>14.000526315789473</v>
      </c>
      <c r="BG65" s="461"/>
      <c r="BH65" s="477"/>
      <c r="BI65" s="462"/>
      <c r="BJ65" s="463"/>
      <c r="BK65" s="377">
        <f>IF(BG65&lt;1,0,BG65+$O$11)</f>
        <v>0</v>
      </c>
      <c r="BL65" s="378"/>
      <c r="BM65" s="424">
        <f t="shared" si="35"/>
        <v>14.000526315789473</v>
      </c>
      <c r="BN65" s="461"/>
      <c r="BO65" s="477"/>
      <c r="BP65" s="462"/>
      <c r="BQ65" s="463"/>
      <c r="BR65" s="377">
        <f>IF(BN65&lt;1,0,BN65+$O$11)</f>
        <v>0</v>
      </c>
      <c r="BS65" s="378"/>
      <c r="BT65" s="424">
        <f t="shared" si="36"/>
        <v>14.000526315789473</v>
      </c>
      <c r="BU65" s="461"/>
      <c r="BV65" s="477"/>
      <c r="BW65" s="462"/>
      <c r="BX65" s="463"/>
      <c r="BY65" s="377">
        <f>IF(BU65&lt;1,0,BU65+$O$11)</f>
        <v>0</v>
      </c>
      <c r="BZ65" s="378"/>
      <c r="CA65" s="424">
        <f t="shared" si="37"/>
        <v>14.000526315789473</v>
      </c>
      <c r="CB65" s="461"/>
      <c r="CC65" s="477"/>
      <c r="CD65" s="462"/>
      <c r="CE65" s="463"/>
      <c r="CF65" s="377">
        <f>IF(CB65&lt;1,0,CB65+$O$11)</f>
        <v>0</v>
      </c>
      <c r="CG65" s="378"/>
      <c r="CH65" s="424">
        <f t="shared" si="38"/>
        <v>14.000526315789473</v>
      </c>
      <c r="CI65" s="461"/>
      <c r="CJ65" s="477"/>
      <c r="CK65" s="462"/>
      <c r="CL65" s="463"/>
      <c r="CM65" s="377">
        <f>IF(CI65&lt;1,0,CI65+$O$11)</f>
        <v>0</v>
      </c>
      <c r="CN65" s="378"/>
      <c r="CO65" s="424">
        <f t="shared" si="39"/>
        <v>14.000526315789473</v>
      </c>
      <c r="CP65" s="461"/>
      <c r="CQ65" s="477"/>
      <c r="CR65" s="462"/>
      <c r="CS65" s="819"/>
      <c r="CT65" s="820"/>
      <c r="CU65" s="820"/>
      <c r="CV65" s="820"/>
      <c r="CW65" s="821"/>
      <c r="CX65" s="397" t="str">
        <f>C65&amp;"  "&amp;D65</f>
        <v xml:space="preserve">  G1</v>
      </c>
      <c r="CY65" s="398" t="str">
        <f>E65</f>
        <v>Start-up / Commissioning Spares</v>
      </c>
    </row>
    <row r="66" spans="1:103" s="383" customFormat="1" ht="32.1" customHeight="1">
      <c r="A66" s="633"/>
      <c r="B66" s="393"/>
      <c r="C66" s="470"/>
      <c r="D66" s="470" t="s">
        <v>62</v>
      </c>
      <c r="E66" s="394" t="s">
        <v>253</v>
      </c>
      <c r="F66" s="496" t="str">
        <f t="shared" ref="F66:F68" si="162">D66&amp;"-"&amp;E66</f>
        <v xml:space="preserve">G2-Capital Spares </v>
      </c>
      <c r="G66" s="624"/>
      <c r="H66" s="625"/>
      <c r="I66" s="623"/>
      <c r="J66" s="478" t="str">
        <f t="shared" si="21"/>
        <v/>
      </c>
      <c r="K66" s="396" t="str">
        <f>IF(J66=V$9,W$9,IF(J66=V$8,W$8,IF(J66=V$7,W$7,IF(J66=V$6,W$6,IF(J66=V$5,W$5,IF(J66=V$4,W$4,IF(J66=V$3,W$3,IF(J66=V$2,W$2,'DOC SUBMITTAL STATUS TRACKER'!$F$17))))))))</f>
        <v>Never Been Submitted</v>
      </c>
      <c r="L66" s="556" t="str">
        <f t="shared" si="156"/>
        <v>Rev 0</v>
      </c>
      <c r="M66" s="557">
        <f t="shared" si="157"/>
        <v>0</v>
      </c>
      <c r="N66" s="558">
        <f t="shared" si="158"/>
        <v>0</v>
      </c>
      <c r="O66" s="579" t="str">
        <f t="shared" si="159"/>
        <v/>
      </c>
      <c r="P66" s="559">
        <f t="shared" si="78"/>
        <v>14.000526315789473</v>
      </c>
      <c r="Q66" s="560">
        <f t="shared" si="160"/>
        <v>0</v>
      </c>
      <c r="R66" s="559" t="str">
        <f>IF(K66='DOC SUBMITTAL STATUS TRACKER'!$F$17,'DOC SUBMITTAL STATUS TRACKER'!$F$17,IF(K66=$W$8,'DOC SUBMITTAL STATUS TRACKER'!$F$17,IF(K66=$W$6,$R$15,IF(K66=$W$7,R$16,IF(K66=$W$9,$W$9,$R$15)))))</f>
        <v>Never Been Submitted</v>
      </c>
      <c r="S66" s="579" t="str">
        <f t="shared" si="161"/>
        <v/>
      </c>
      <c r="T66" s="477"/>
      <c r="U66" s="377"/>
      <c r="V66" s="378"/>
      <c r="W66" s="424">
        <f t="shared" si="29"/>
        <v>14.000526315789473</v>
      </c>
      <c r="X66" s="461"/>
      <c r="Y66" s="477"/>
      <c r="Z66" s="462"/>
      <c r="AA66" s="460"/>
      <c r="AB66" s="377">
        <f>IF(X66&lt;1,0,X66+$O$11)</f>
        <v>0</v>
      </c>
      <c r="AC66" s="378"/>
      <c r="AD66" s="424">
        <f t="shared" si="30"/>
        <v>14.000526315789473</v>
      </c>
      <c r="AE66" s="461"/>
      <c r="AF66" s="477"/>
      <c r="AG66" s="462"/>
      <c r="AH66" s="463"/>
      <c r="AI66" s="377">
        <f>IF(AE66&lt;1,0,AE66+$O$11)</f>
        <v>0</v>
      </c>
      <c r="AJ66" s="378"/>
      <c r="AK66" s="424">
        <f t="shared" si="31"/>
        <v>14.000526315789473</v>
      </c>
      <c r="AL66" s="461"/>
      <c r="AM66" s="477"/>
      <c r="AN66" s="462"/>
      <c r="AO66" s="463"/>
      <c r="AP66" s="377">
        <f>IF(AL66&lt;1,0,AL66+$O$11)</f>
        <v>0</v>
      </c>
      <c r="AQ66" s="378"/>
      <c r="AR66" s="424">
        <f t="shared" si="32"/>
        <v>14.000526315789473</v>
      </c>
      <c r="AS66" s="461"/>
      <c r="AT66" s="477"/>
      <c r="AU66" s="462"/>
      <c r="AV66" s="463"/>
      <c r="AW66" s="377">
        <f>IF(AS66&lt;1,0,AS66+$O$11)</f>
        <v>0</v>
      </c>
      <c r="AX66" s="378"/>
      <c r="AY66" s="424">
        <f t="shared" si="33"/>
        <v>14.000526315789473</v>
      </c>
      <c r="AZ66" s="461"/>
      <c r="BA66" s="477"/>
      <c r="BB66" s="462"/>
      <c r="BC66" s="463"/>
      <c r="BD66" s="377">
        <f>IF(AZ66&lt;1,0,AZ66+$O$11)</f>
        <v>0</v>
      </c>
      <c r="BE66" s="378"/>
      <c r="BF66" s="424">
        <f t="shared" si="34"/>
        <v>14.000526315789473</v>
      </c>
      <c r="BG66" s="461"/>
      <c r="BH66" s="477"/>
      <c r="BI66" s="462"/>
      <c r="BJ66" s="463"/>
      <c r="BK66" s="377">
        <f>IF(BG66&lt;1,0,BG66+$O$11)</f>
        <v>0</v>
      </c>
      <c r="BL66" s="378"/>
      <c r="BM66" s="424">
        <f t="shared" si="35"/>
        <v>14.000526315789473</v>
      </c>
      <c r="BN66" s="461"/>
      <c r="BO66" s="477"/>
      <c r="BP66" s="462"/>
      <c r="BQ66" s="463"/>
      <c r="BR66" s="377">
        <f>IF(BN66&lt;1,0,BN66+$O$11)</f>
        <v>0</v>
      </c>
      <c r="BS66" s="378"/>
      <c r="BT66" s="424">
        <f t="shared" si="36"/>
        <v>14.000526315789473</v>
      </c>
      <c r="BU66" s="461"/>
      <c r="BV66" s="477"/>
      <c r="BW66" s="462"/>
      <c r="BX66" s="463"/>
      <c r="BY66" s="377">
        <f>IF(BU66&lt;1,0,BU66+$O$11)</f>
        <v>0</v>
      </c>
      <c r="BZ66" s="378"/>
      <c r="CA66" s="424">
        <f t="shared" si="37"/>
        <v>14.000526315789473</v>
      </c>
      <c r="CB66" s="461"/>
      <c r="CC66" s="477"/>
      <c r="CD66" s="462"/>
      <c r="CE66" s="463"/>
      <c r="CF66" s="377">
        <f>IF(CB66&lt;1,0,CB66+$O$11)</f>
        <v>0</v>
      </c>
      <c r="CG66" s="378"/>
      <c r="CH66" s="424">
        <f t="shared" si="38"/>
        <v>14.000526315789473</v>
      </c>
      <c r="CI66" s="461"/>
      <c r="CJ66" s="477"/>
      <c r="CK66" s="462"/>
      <c r="CL66" s="463"/>
      <c r="CM66" s="377">
        <f>IF(CI66&lt;1,0,CI66+$O$11)</f>
        <v>0</v>
      </c>
      <c r="CN66" s="378"/>
      <c r="CO66" s="424">
        <f t="shared" si="39"/>
        <v>14.000526315789473</v>
      </c>
      <c r="CP66" s="461"/>
      <c r="CQ66" s="477"/>
      <c r="CR66" s="462"/>
      <c r="CS66" s="819"/>
      <c r="CT66" s="820"/>
      <c r="CU66" s="820"/>
      <c r="CV66" s="820"/>
      <c r="CW66" s="821"/>
      <c r="CX66" s="397" t="str">
        <f>C66&amp;"  "&amp;D66</f>
        <v xml:space="preserve">  G2</v>
      </c>
      <c r="CY66" s="398" t="str">
        <f>E66</f>
        <v xml:space="preserve">Capital Spares </v>
      </c>
    </row>
    <row r="67" spans="1:103" s="383" customFormat="1" ht="32.1" customHeight="1">
      <c r="A67" s="633"/>
      <c r="B67" s="393"/>
      <c r="C67" s="470"/>
      <c r="D67" s="470" t="s">
        <v>64</v>
      </c>
      <c r="E67" s="394" t="s">
        <v>254</v>
      </c>
      <c r="F67" s="496" t="str">
        <f t="shared" si="162"/>
        <v>G3-Spare Parts List</v>
      </c>
      <c r="G67" s="624"/>
      <c r="H67" s="625"/>
      <c r="I67" s="623"/>
      <c r="J67" s="478" t="str">
        <f t="shared" si="21"/>
        <v/>
      </c>
      <c r="K67" s="396" t="str">
        <f>IF(J67=V$9,W$9,IF(J67=V$8,W$8,IF(J67=V$7,W$7,IF(J67=V$6,W$6,IF(J67=V$5,W$5,IF(J67=V$4,W$4,IF(J67=V$3,W$3,IF(J67=V$2,W$2,'DOC SUBMITTAL STATUS TRACKER'!$F$17))))))))</f>
        <v>Never Been Submitted</v>
      </c>
      <c r="L67" s="556" t="str">
        <f t="shared" si="156"/>
        <v>Rev 0</v>
      </c>
      <c r="M67" s="557">
        <f t="shared" si="157"/>
        <v>0</v>
      </c>
      <c r="N67" s="558">
        <f t="shared" si="158"/>
        <v>0</v>
      </c>
      <c r="O67" s="579" t="str">
        <f t="shared" si="159"/>
        <v/>
      </c>
      <c r="P67" s="559">
        <f t="shared" si="78"/>
        <v>14.000526315789473</v>
      </c>
      <c r="Q67" s="560">
        <f t="shared" si="160"/>
        <v>0</v>
      </c>
      <c r="R67" s="559" t="str">
        <f>IF(K67='DOC SUBMITTAL STATUS TRACKER'!$F$17,'DOC SUBMITTAL STATUS TRACKER'!$F$17,IF(K67=$W$8,'DOC SUBMITTAL STATUS TRACKER'!$F$17,IF(K67=$W$6,$R$15,IF(K67=$W$7,R$16,IF(K67=$W$9,$W$9,$R$15)))))</f>
        <v>Never Been Submitted</v>
      </c>
      <c r="S67" s="579" t="str">
        <f t="shared" si="161"/>
        <v/>
      </c>
      <c r="T67" s="477"/>
      <c r="U67" s="377"/>
      <c r="V67" s="378"/>
      <c r="W67" s="424">
        <f t="shared" si="29"/>
        <v>14.000526315789473</v>
      </c>
      <c r="X67" s="461"/>
      <c r="Y67" s="477"/>
      <c r="Z67" s="462"/>
      <c r="AA67" s="460"/>
      <c r="AB67" s="377">
        <f>IF(X67&lt;1,0,X67+$O$11)</f>
        <v>0</v>
      </c>
      <c r="AC67" s="378"/>
      <c r="AD67" s="424">
        <f t="shared" si="30"/>
        <v>14.000526315789473</v>
      </c>
      <c r="AE67" s="461"/>
      <c r="AF67" s="477"/>
      <c r="AG67" s="462"/>
      <c r="AH67" s="463"/>
      <c r="AI67" s="377">
        <f>IF(AE67&lt;1,0,AE67+$O$11)</f>
        <v>0</v>
      </c>
      <c r="AJ67" s="378"/>
      <c r="AK67" s="424">
        <f t="shared" si="31"/>
        <v>14.000526315789473</v>
      </c>
      <c r="AL67" s="461"/>
      <c r="AM67" s="477"/>
      <c r="AN67" s="462"/>
      <c r="AO67" s="463"/>
      <c r="AP67" s="377">
        <f>IF(AL67&lt;1,0,AL67+$O$11)</f>
        <v>0</v>
      </c>
      <c r="AQ67" s="378"/>
      <c r="AR67" s="424">
        <f t="shared" si="32"/>
        <v>14.000526315789473</v>
      </c>
      <c r="AS67" s="461"/>
      <c r="AT67" s="477"/>
      <c r="AU67" s="462"/>
      <c r="AV67" s="463"/>
      <c r="AW67" s="377">
        <f>IF(AS67&lt;1,0,AS67+$O$11)</f>
        <v>0</v>
      </c>
      <c r="AX67" s="378"/>
      <c r="AY67" s="424">
        <f t="shared" si="33"/>
        <v>14.000526315789473</v>
      </c>
      <c r="AZ67" s="461"/>
      <c r="BA67" s="477"/>
      <c r="BB67" s="462"/>
      <c r="BC67" s="463"/>
      <c r="BD67" s="377">
        <f>IF(AZ67&lt;1,0,AZ67+$O$11)</f>
        <v>0</v>
      </c>
      <c r="BE67" s="378"/>
      <c r="BF67" s="424">
        <f t="shared" si="34"/>
        <v>14.000526315789473</v>
      </c>
      <c r="BG67" s="461"/>
      <c r="BH67" s="477"/>
      <c r="BI67" s="462"/>
      <c r="BJ67" s="463"/>
      <c r="BK67" s="377">
        <f>IF(BG67&lt;1,0,BG67+$O$11)</f>
        <v>0</v>
      </c>
      <c r="BL67" s="378"/>
      <c r="BM67" s="424">
        <f t="shared" si="35"/>
        <v>14.000526315789473</v>
      </c>
      <c r="BN67" s="461"/>
      <c r="BO67" s="477"/>
      <c r="BP67" s="462"/>
      <c r="BQ67" s="463"/>
      <c r="BR67" s="377">
        <f>IF(BN67&lt;1,0,BN67+$O$11)</f>
        <v>0</v>
      </c>
      <c r="BS67" s="378"/>
      <c r="BT67" s="424">
        <f t="shared" si="36"/>
        <v>14.000526315789473</v>
      </c>
      <c r="BU67" s="461"/>
      <c r="BV67" s="477"/>
      <c r="BW67" s="462"/>
      <c r="BX67" s="463"/>
      <c r="BY67" s="377">
        <f>IF(BU67&lt;1,0,BU67+$O$11)</f>
        <v>0</v>
      </c>
      <c r="BZ67" s="378"/>
      <c r="CA67" s="424">
        <f t="shared" si="37"/>
        <v>14.000526315789473</v>
      </c>
      <c r="CB67" s="461"/>
      <c r="CC67" s="477"/>
      <c r="CD67" s="462"/>
      <c r="CE67" s="463"/>
      <c r="CF67" s="377">
        <f>IF(CB67&lt;1,0,CB67+$O$11)</f>
        <v>0</v>
      </c>
      <c r="CG67" s="378"/>
      <c r="CH67" s="424">
        <f t="shared" si="38"/>
        <v>14.000526315789473</v>
      </c>
      <c r="CI67" s="461"/>
      <c r="CJ67" s="477"/>
      <c r="CK67" s="462"/>
      <c r="CL67" s="463"/>
      <c r="CM67" s="377">
        <f>IF(CI67&lt;1,0,CI67+$O$11)</f>
        <v>0</v>
      </c>
      <c r="CN67" s="378"/>
      <c r="CO67" s="424">
        <f t="shared" si="39"/>
        <v>14.000526315789473</v>
      </c>
      <c r="CP67" s="461"/>
      <c r="CQ67" s="477"/>
      <c r="CR67" s="462"/>
      <c r="CS67" s="819"/>
      <c r="CT67" s="820"/>
      <c r="CU67" s="820"/>
      <c r="CV67" s="820"/>
      <c r="CW67" s="821"/>
      <c r="CX67" s="397" t="str">
        <f>C67&amp;"  "&amp;D67</f>
        <v xml:space="preserve">  G3</v>
      </c>
      <c r="CY67" s="398" t="str">
        <f>E67</f>
        <v>Spare Parts List</v>
      </c>
    </row>
    <row r="68" spans="1:103" s="383" customFormat="1" ht="32.1" customHeight="1">
      <c r="A68" s="633"/>
      <c r="B68" s="393"/>
      <c r="C68" s="470"/>
      <c r="D68" s="470" t="s">
        <v>66</v>
      </c>
      <c r="E68" s="394" t="s">
        <v>255</v>
      </c>
      <c r="F68" s="496" t="str">
        <f t="shared" si="162"/>
        <v>G4-Recommended Spare Parts</v>
      </c>
      <c r="G68" s="624"/>
      <c r="H68" s="625"/>
      <c r="I68" s="623"/>
      <c r="J68" s="478" t="str">
        <f t="shared" si="21"/>
        <v/>
      </c>
      <c r="K68" s="396" t="str">
        <f>IF(J68=V$9,W$9,IF(J68=V$8,W$8,IF(J68=V$7,W$7,IF(J68=V$6,W$6,IF(J68=V$5,W$5,IF(J68=V$4,W$4,IF(J68=V$3,W$3,IF(J68=V$2,W$2,'DOC SUBMITTAL STATUS TRACKER'!$F$17))))))))</f>
        <v>Never Been Submitted</v>
      </c>
      <c r="L68" s="556" t="str">
        <f t="shared" si="156"/>
        <v>Rev 0</v>
      </c>
      <c r="M68" s="557">
        <f t="shared" si="157"/>
        <v>0</v>
      </c>
      <c r="N68" s="558">
        <f t="shared" si="158"/>
        <v>0</v>
      </c>
      <c r="O68" s="579" t="str">
        <f t="shared" si="159"/>
        <v/>
      </c>
      <c r="P68" s="559">
        <f t="shared" si="78"/>
        <v>14.000526315789473</v>
      </c>
      <c r="Q68" s="560">
        <f t="shared" si="160"/>
        <v>0</v>
      </c>
      <c r="R68" s="559" t="str">
        <f>IF(K68='DOC SUBMITTAL STATUS TRACKER'!$F$17,'DOC SUBMITTAL STATUS TRACKER'!$F$17,IF(K68=$W$8,'DOC SUBMITTAL STATUS TRACKER'!$F$17,IF(K68=$W$6,$R$15,IF(K68=$W$7,R$16,IF(K68=$W$9,$W$9,$R$15)))))</f>
        <v>Never Been Submitted</v>
      </c>
      <c r="S68" s="579" t="str">
        <f t="shared" si="161"/>
        <v/>
      </c>
      <c r="T68" s="477"/>
      <c r="U68" s="377"/>
      <c r="V68" s="378"/>
      <c r="W68" s="424">
        <f t="shared" si="29"/>
        <v>14.000526315789473</v>
      </c>
      <c r="X68" s="461"/>
      <c r="Y68" s="477"/>
      <c r="Z68" s="462"/>
      <c r="AA68" s="460"/>
      <c r="AB68" s="377">
        <f>IF(X68&lt;1,0,X68+$O$11)</f>
        <v>0</v>
      </c>
      <c r="AC68" s="378"/>
      <c r="AD68" s="424">
        <f t="shared" si="30"/>
        <v>14.000526315789473</v>
      </c>
      <c r="AE68" s="461"/>
      <c r="AF68" s="477"/>
      <c r="AG68" s="462"/>
      <c r="AH68" s="463"/>
      <c r="AI68" s="377">
        <f>IF(AE68&lt;1,0,AE68+$O$11)</f>
        <v>0</v>
      </c>
      <c r="AJ68" s="378"/>
      <c r="AK68" s="424">
        <f t="shared" si="31"/>
        <v>14.000526315789473</v>
      </c>
      <c r="AL68" s="461"/>
      <c r="AM68" s="477"/>
      <c r="AN68" s="462"/>
      <c r="AO68" s="463"/>
      <c r="AP68" s="377">
        <f>IF(AL68&lt;1,0,AL68+$O$11)</f>
        <v>0</v>
      </c>
      <c r="AQ68" s="378"/>
      <c r="AR68" s="424">
        <f t="shared" si="32"/>
        <v>14.000526315789473</v>
      </c>
      <c r="AS68" s="461"/>
      <c r="AT68" s="477"/>
      <c r="AU68" s="462"/>
      <c r="AV68" s="463"/>
      <c r="AW68" s="377">
        <f>IF(AS68&lt;1,0,AS68+$O$11)</f>
        <v>0</v>
      </c>
      <c r="AX68" s="378"/>
      <c r="AY68" s="424">
        <f t="shared" si="33"/>
        <v>14.000526315789473</v>
      </c>
      <c r="AZ68" s="461"/>
      <c r="BA68" s="477"/>
      <c r="BB68" s="462"/>
      <c r="BC68" s="463"/>
      <c r="BD68" s="377">
        <f>IF(AZ68&lt;1,0,AZ68+$O$11)</f>
        <v>0</v>
      </c>
      <c r="BE68" s="378"/>
      <c r="BF68" s="424">
        <f t="shared" si="34"/>
        <v>14.000526315789473</v>
      </c>
      <c r="BG68" s="461"/>
      <c r="BH68" s="477"/>
      <c r="BI68" s="462"/>
      <c r="BJ68" s="463"/>
      <c r="BK68" s="377">
        <f>IF(BG68&lt;1,0,BG68+$O$11)</f>
        <v>0</v>
      </c>
      <c r="BL68" s="378"/>
      <c r="BM68" s="424">
        <f t="shared" si="35"/>
        <v>14.000526315789473</v>
      </c>
      <c r="BN68" s="461"/>
      <c r="BO68" s="477"/>
      <c r="BP68" s="462"/>
      <c r="BQ68" s="463"/>
      <c r="BR68" s="377">
        <f>IF(BN68&lt;1,0,BN68+$O$11)</f>
        <v>0</v>
      </c>
      <c r="BS68" s="378"/>
      <c r="BT68" s="424">
        <f t="shared" si="36"/>
        <v>14.000526315789473</v>
      </c>
      <c r="BU68" s="461"/>
      <c r="BV68" s="477"/>
      <c r="BW68" s="462"/>
      <c r="BX68" s="463"/>
      <c r="BY68" s="377">
        <f>IF(BU68&lt;1,0,BU68+$O$11)</f>
        <v>0</v>
      </c>
      <c r="BZ68" s="378"/>
      <c r="CA68" s="424">
        <f t="shared" si="37"/>
        <v>14.000526315789473</v>
      </c>
      <c r="CB68" s="461"/>
      <c r="CC68" s="477"/>
      <c r="CD68" s="462"/>
      <c r="CE68" s="463"/>
      <c r="CF68" s="377">
        <f>IF(CB68&lt;1,0,CB68+$O$11)</f>
        <v>0</v>
      </c>
      <c r="CG68" s="378"/>
      <c r="CH68" s="424">
        <f t="shared" si="38"/>
        <v>14.000526315789473</v>
      </c>
      <c r="CI68" s="461"/>
      <c r="CJ68" s="477"/>
      <c r="CK68" s="462"/>
      <c r="CL68" s="463"/>
      <c r="CM68" s="377">
        <f>IF(CI68&lt;1,0,CI68+$O$11)</f>
        <v>0</v>
      </c>
      <c r="CN68" s="378"/>
      <c r="CO68" s="424">
        <f t="shared" si="39"/>
        <v>14.000526315789473</v>
      </c>
      <c r="CP68" s="461"/>
      <c r="CQ68" s="477"/>
      <c r="CR68" s="462"/>
      <c r="CS68" s="819"/>
      <c r="CT68" s="820"/>
      <c r="CU68" s="820"/>
      <c r="CV68" s="820"/>
      <c r="CW68" s="821"/>
      <c r="CX68" s="397" t="str">
        <f>C68&amp;"  "&amp;D68</f>
        <v xml:space="preserve">  G4</v>
      </c>
      <c r="CY68" s="398" t="str">
        <f>E68</f>
        <v>Recommended Spare Parts</v>
      </c>
    </row>
    <row r="69" spans="1:103" s="122" customFormat="1" ht="15" customHeight="1">
      <c r="A69" s="421"/>
      <c r="B69" s="381"/>
      <c r="C69" s="230" t="s">
        <v>207</v>
      </c>
      <c r="D69" s="382"/>
      <c r="E69" s="230"/>
      <c r="F69" s="412"/>
      <c r="G69" s="413"/>
      <c r="H69" s="413"/>
      <c r="I69" s="413"/>
      <c r="J69" s="414"/>
      <c r="K69" s="415"/>
      <c r="L69" s="561"/>
      <c r="M69" s="562"/>
      <c r="N69" s="562"/>
      <c r="O69" s="580"/>
      <c r="P69" s="562"/>
      <c r="Q69" s="562"/>
      <c r="R69" s="562"/>
      <c r="S69" s="580"/>
      <c r="T69" s="416"/>
      <c r="U69" s="417"/>
      <c r="V69" s="417"/>
      <c r="W69" s="417"/>
      <c r="X69" s="417"/>
      <c r="Y69" s="416"/>
      <c r="Z69" s="418"/>
      <c r="AA69" s="416"/>
      <c r="AB69" s="417"/>
      <c r="AC69" s="417"/>
      <c r="AD69" s="417"/>
      <c r="AE69" s="417"/>
      <c r="AF69" s="416"/>
      <c r="AG69" s="418"/>
      <c r="AH69" s="419"/>
      <c r="AI69" s="417"/>
      <c r="AJ69" s="417"/>
      <c r="AK69" s="417"/>
      <c r="AL69" s="417"/>
      <c r="AM69" s="416"/>
      <c r="AN69" s="418"/>
      <c r="AO69" s="419"/>
      <c r="AP69" s="417"/>
      <c r="AQ69" s="417"/>
      <c r="AR69" s="417"/>
      <c r="AS69" s="417"/>
      <c r="AT69" s="416"/>
      <c r="AU69" s="418"/>
      <c r="AV69" s="419"/>
      <c r="AW69" s="417"/>
      <c r="AX69" s="417"/>
      <c r="AY69" s="417"/>
      <c r="AZ69" s="417"/>
      <c r="BA69" s="416"/>
      <c r="BB69" s="418"/>
      <c r="BC69" s="419"/>
      <c r="BD69" s="417"/>
      <c r="BE69" s="417"/>
      <c r="BF69" s="417"/>
      <c r="BG69" s="417"/>
      <c r="BH69" s="416"/>
      <c r="BI69" s="418"/>
      <c r="BJ69" s="419"/>
      <c r="BK69" s="417"/>
      <c r="BL69" s="417"/>
      <c r="BM69" s="417"/>
      <c r="BN69" s="417"/>
      <c r="BO69" s="416"/>
      <c r="BP69" s="418"/>
      <c r="BQ69" s="419"/>
      <c r="BR69" s="417"/>
      <c r="BS69" s="417"/>
      <c r="BT69" s="417"/>
      <c r="BU69" s="417"/>
      <c r="BV69" s="416"/>
      <c r="BW69" s="418"/>
      <c r="BX69" s="419"/>
      <c r="BY69" s="417"/>
      <c r="BZ69" s="417"/>
      <c r="CA69" s="417"/>
      <c r="CB69" s="417"/>
      <c r="CC69" s="416"/>
      <c r="CD69" s="418"/>
      <c r="CE69" s="419"/>
      <c r="CF69" s="417"/>
      <c r="CG69" s="417"/>
      <c r="CH69" s="417"/>
      <c r="CI69" s="417"/>
      <c r="CJ69" s="416"/>
      <c r="CK69" s="418"/>
      <c r="CL69" s="419"/>
      <c r="CM69" s="417"/>
      <c r="CN69" s="417"/>
      <c r="CO69" s="417"/>
      <c r="CP69" s="417"/>
      <c r="CQ69" s="416"/>
      <c r="CR69" s="418"/>
      <c r="CS69" s="420"/>
      <c r="CT69" s="420"/>
      <c r="CU69" s="420"/>
      <c r="CV69" s="420"/>
      <c r="CW69" s="420"/>
      <c r="CX69" s="262"/>
      <c r="CY69" s="464" t="str">
        <f>C69</f>
        <v>H - Data Sheets</v>
      </c>
    </row>
    <row r="70" spans="1:103" s="383" customFormat="1" ht="32.1" customHeight="1">
      <c r="A70" s="633"/>
      <c r="B70" s="393"/>
      <c r="C70" s="470"/>
      <c r="D70" s="470" t="s">
        <v>67</v>
      </c>
      <c r="E70" s="394" t="s">
        <v>202</v>
      </c>
      <c r="F70" s="496" t="str">
        <f>D70&amp;"-"&amp;E70</f>
        <v>H1-Specification / Data Sheets</v>
      </c>
      <c r="G70" s="624"/>
      <c r="H70" s="625"/>
      <c r="I70" s="623"/>
      <c r="J70" s="478" t="str">
        <f t="shared" si="21"/>
        <v/>
      </c>
      <c r="K70" s="396" t="str">
        <f>IF(J70=V$9,W$9,IF(J70=V$8,W$8,IF(J70=V$7,W$7,IF(J70=V$6,W$6,IF(J70=V$5,W$5,IF(J70=V$4,W$4,IF(J70=V$3,W$3,IF(J70=V$2,W$2,'DOC SUBMITTAL STATUS TRACKER'!$F$17))))))))</f>
        <v>Never Been Submitted</v>
      </c>
      <c r="L70" s="556" t="str">
        <f t="shared" ref="L70:L78" si="163">"Rev "&amp;IF(CN70&gt;0,$CP$14,(IF(CG70&gt;0,$CI$14,(IF(BZ70&gt;0,$CB$14,(IF(BS70&gt;0,BU$14,(IF(BL70&gt;0,BN$14,(IF(BE70&gt;0,BG$14,(IF(AX70&gt;0,AZ$14,(IF(AQ70&gt;0,AS$14,(IF(AJ70&gt;0,AL$14,(IF(AC70&gt;0,AE$14,Z$14)))))))))))))))))))</f>
        <v>Rev 0</v>
      </c>
      <c r="M70" s="557">
        <f t="shared" ref="M70:M78" si="164">IF($CM70&gt;0,$CM70,(IF($CF70&gt;0,$CF70,(IF($BY70&gt;0,$BY70,(IF($BR70&gt;0,$BR70,(IF($BK70&gt;0,$BK70,(IF($BD70&gt;0,$BD70,(IF($AW70&gt;0,$AW70,(IF($AP70&gt;0,$AP70,(IF($AI70&gt;0,$AI70,(IF($AB70&gt;0,$AB70,U70)))))))))))))))))))</f>
        <v>0</v>
      </c>
      <c r="N70" s="558">
        <f t="shared" ref="N70:N78" si="165">IF(CN70&gt;0,CN70,(IF(CG70&gt;0,CG70,(IF(BZ70&gt;0,BZ70,(IF(BS70&gt;0,BS70,(IF(BL70&gt;0,BL70,(IF(BE70&gt;0,BE70,(IF(AX70&gt;0,AX70,(IF(AQ70&gt;0,AQ70,(IF(AJ70&gt;0,AJ70,(IF(AC70&gt;0,AC70,V70)))))))))))))))))))</f>
        <v>0</v>
      </c>
      <c r="O70" s="579" t="str">
        <f t="shared" ref="O70:O78" si="166">IF(CL70&gt;0,CL70,IF(CE70&gt;0,CE70,IF(BX70&gt;0,BX70,IF(BQ70&gt;0,BQ70,IF(BJ70&gt;0,BJ70,IF(BC70&gt;0,BC70,IF(AV70&gt;0,AV70,IF(AO70&gt;0,AO70,IF(AH70&gt;0,AH70,IF(AA70&gt;0,AA70,IF(T70&gt;0,T70,"")))))))))))</f>
        <v/>
      </c>
      <c r="P70" s="559">
        <f t="shared" si="78"/>
        <v>14.000526315789473</v>
      </c>
      <c r="Q70" s="560">
        <f t="shared" ref="Q70:Q78" si="167">IF(CP70&gt;$R$14,CP70,(IF(CI70&gt;$R$14,CI70,(IF(CB70&gt;$R$14,CB70,(IF(BU70&gt;$R$14,BU70,(IF(BN70&gt;$R$14,BN70,(IF(BG70&gt;$R$14,BG70,(IF(AZ70&gt;$R$14,AZ70,(IF(AS70&gt;$R$14,AS70,(IF(AL70&gt;$R$14,AL70,(IF(AE70&gt;$R$14,AE70,X70)))))))))))))))))))</f>
        <v>0</v>
      </c>
      <c r="R70" s="559" t="str">
        <f>IF(K70='DOC SUBMITTAL STATUS TRACKER'!$F$17,'DOC SUBMITTAL STATUS TRACKER'!$F$17,IF(K70=$W$8,'DOC SUBMITTAL STATUS TRACKER'!$F$17,IF(K70=$W$6,$R$15,IF(K70=$W$7,R$16,IF(K70=$W$9,$W$9,$R$15)))))</f>
        <v>Never Been Submitted</v>
      </c>
      <c r="S70" s="579" t="str">
        <f t="shared" ref="S70:S78" si="168">IF(CQ70&gt;0,CQ70,IF(CJ70&gt;0,CJ70,IF(CC70&gt;0,CC70,IF(BV70&gt;0,BV70,IF(BO70&gt;0,BO70,IF(BH70&gt;0,BH70,IF(BA70&gt;0,BA70,IF(BC70&gt;0,AT70,IF(AM70&gt;0,AM70,IF(AF70&gt;0,AF70,IF(Y70&gt;0,Y70,"")))))))))))</f>
        <v/>
      </c>
      <c r="T70" s="477"/>
      <c r="U70" s="377"/>
      <c r="V70" s="378"/>
      <c r="W70" s="424">
        <f t="shared" si="29"/>
        <v>14.000526315789473</v>
      </c>
      <c r="X70" s="461"/>
      <c r="Y70" s="477"/>
      <c r="Z70" s="462"/>
      <c r="AA70" s="460"/>
      <c r="AB70" s="377">
        <f t="shared" ref="AB70:AB78" si="169">IF(X70&lt;1,0,X70+$O$11)</f>
        <v>0</v>
      </c>
      <c r="AC70" s="378"/>
      <c r="AD70" s="424">
        <f t="shared" si="30"/>
        <v>14.000526315789473</v>
      </c>
      <c r="AE70" s="461"/>
      <c r="AF70" s="477"/>
      <c r="AG70" s="462"/>
      <c r="AH70" s="463"/>
      <c r="AI70" s="377">
        <f t="shared" ref="AI70:AI78" si="170">IF(AE70&lt;1,0,AE70+$O$11)</f>
        <v>0</v>
      </c>
      <c r="AJ70" s="378"/>
      <c r="AK70" s="424">
        <f t="shared" si="31"/>
        <v>14.000526315789473</v>
      </c>
      <c r="AL70" s="461"/>
      <c r="AM70" s="477"/>
      <c r="AN70" s="462"/>
      <c r="AO70" s="463"/>
      <c r="AP70" s="377">
        <f t="shared" ref="AP70:AP78" si="171">IF(AL70&lt;1,0,AL70+$O$11)</f>
        <v>0</v>
      </c>
      <c r="AQ70" s="378"/>
      <c r="AR70" s="424">
        <f t="shared" si="32"/>
        <v>14.000526315789473</v>
      </c>
      <c r="AS70" s="461"/>
      <c r="AT70" s="477"/>
      <c r="AU70" s="462"/>
      <c r="AV70" s="463"/>
      <c r="AW70" s="377">
        <f t="shared" ref="AW70:AW78" si="172">IF(AS70&lt;1,0,AS70+$O$11)</f>
        <v>0</v>
      </c>
      <c r="AX70" s="378"/>
      <c r="AY70" s="424">
        <f t="shared" si="33"/>
        <v>14.000526315789473</v>
      </c>
      <c r="AZ70" s="461"/>
      <c r="BA70" s="477"/>
      <c r="BB70" s="462"/>
      <c r="BC70" s="463"/>
      <c r="BD70" s="377">
        <f t="shared" ref="BD70:BD78" si="173">IF(AZ70&lt;1,0,AZ70+$O$11)</f>
        <v>0</v>
      </c>
      <c r="BE70" s="378"/>
      <c r="BF70" s="424">
        <f t="shared" si="34"/>
        <v>14.000526315789473</v>
      </c>
      <c r="BG70" s="461"/>
      <c r="BH70" s="477"/>
      <c r="BI70" s="462"/>
      <c r="BJ70" s="463"/>
      <c r="BK70" s="377">
        <f t="shared" ref="BK70:BK78" si="174">IF(BG70&lt;1,0,BG70+$O$11)</f>
        <v>0</v>
      </c>
      <c r="BL70" s="378"/>
      <c r="BM70" s="424">
        <f t="shared" si="35"/>
        <v>14.000526315789473</v>
      </c>
      <c r="BN70" s="461"/>
      <c r="BO70" s="477"/>
      <c r="BP70" s="462"/>
      <c r="BQ70" s="463"/>
      <c r="BR70" s="377">
        <f t="shared" ref="BR70:BR78" si="175">IF(BN70&lt;1,0,BN70+$O$11)</f>
        <v>0</v>
      </c>
      <c r="BS70" s="378"/>
      <c r="BT70" s="424">
        <f t="shared" si="36"/>
        <v>14.000526315789473</v>
      </c>
      <c r="BU70" s="461"/>
      <c r="BV70" s="477"/>
      <c r="BW70" s="462"/>
      <c r="BX70" s="463"/>
      <c r="BY70" s="377">
        <f t="shared" ref="BY70:BY78" si="176">IF(BU70&lt;1,0,BU70+$O$11)</f>
        <v>0</v>
      </c>
      <c r="BZ70" s="378"/>
      <c r="CA70" s="424">
        <f t="shared" si="37"/>
        <v>14.000526315789473</v>
      </c>
      <c r="CB70" s="461"/>
      <c r="CC70" s="477"/>
      <c r="CD70" s="462"/>
      <c r="CE70" s="463"/>
      <c r="CF70" s="377">
        <f t="shared" ref="CF70:CF78" si="177">IF(CB70&lt;1,0,CB70+$O$11)</f>
        <v>0</v>
      </c>
      <c r="CG70" s="378"/>
      <c r="CH70" s="424">
        <f t="shared" si="38"/>
        <v>14.000526315789473</v>
      </c>
      <c r="CI70" s="461"/>
      <c r="CJ70" s="477"/>
      <c r="CK70" s="462"/>
      <c r="CL70" s="463"/>
      <c r="CM70" s="377">
        <f t="shared" ref="CM70:CM78" si="178">IF(CI70&lt;1,0,CI70+$O$11)</f>
        <v>0</v>
      </c>
      <c r="CN70" s="378"/>
      <c r="CO70" s="424">
        <f t="shared" si="39"/>
        <v>14.000526315789473</v>
      </c>
      <c r="CP70" s="461"/>
      <c r="CQ70" s="477"/>
      <c r="CR70" s="462"/>
      <c r="CS70" s="819"/>
      <c r="CT70" s="820"/>
      <c r="CU70" s="820"/>
      <c r="CV70" s="820"/>
      <c r="CW70" s="821"/>
      <c r="CX70" s="397" t="str">
        <f t="shared" ref="CX70:CX78" si="179">C70&amp;"  "&amp;D70</f>
        <v xml:space="preserve">  H1</v>
      </c>
      <c r="CY70" s="398" t="str">
        <f t="shared" ref="CY70:CY78" si="180">E70</f>
        <v>Specification / Data Sheets</v>
      </c>
    </row>
    <row r="71" spans="1:103" s="383" customFormat="1" ht="32.1" customHeight="1">
      <c r="A71" s="633"/>
      <c r="B71" s="393"/>
      <c r="C71" s="470"/>
      <c r="D71" s="470" t="s">
        <v>68</v>
      </c>
      <c r="E71" s="394" t="s">
        <v>35</v>
      </c>
      <c r="F71" s="496" t="str">
        <f t="shared" ref="F71:F78" si="181">D71&amp;"-"&amp;E71</f>
        <v>H2-Lube Oil System Data Sheets</v>
      </c>
      <c r="G71" s="624"/>
      <c r="H71" s="625"/>
      <c r="I71" s="623"/>
      <c r="J71" s="478" t="str">
        <f t="shared" si="21"/>
        <v/>
      </c>
      <c r="K71" s="396" t="str">
        <f>IF(J71=V$9,W$9,IF(J71=V$8,W$8,IF(J71=V$7,W$7,IF(J71=V$6,W$6,IF(J71=V$5,W$5,IF(J71=V$4,W$4,IF(J71=V$3,W$3,IF(J71=V$2,W$2,'DOC SUBMITTAL STATUS TRACKER'!$F$17))))))))</f>
        <v>Never Been Submitted</v>
      </c>
      <c r="L71" s="556" t="str">
        <f t="shared" si="163"/>
        <v>Rev 0</v>
      </c>
      <c r="M71" s="557">
        <f t="shared" si="164"/>
        <v>0</v>
      </c>
      <c r="N71" s="558">
        <f t="shared" si="165"/>
        <v>0</v>
      </c>
      <c r="O71" s="579" t="str">
        <f t="shared" si="166"/>
        <v/>
      </c>
      <c r="P71" s="559">
        <f t="shared" si="78"/>
        <v>14.000526315789473</v>
      </c>
      <c r="Q71" s="560">
        <f t="shared" si="167"/>
        <v>0</v>
      </c>
      <c r="R71" s="559" t="str">
        <f>IF(K71='DOC SUBMITTAL STATUS TRACKER'!$F$17,'DOC SUBMITTAL STATUS TRACKER'!$F$17,IF(K71=$W$8,'DOC SUBMITTAL STATUS TRACKER'!$F$17,IF(K71=$W$6,$R$15,IF(K71=$W$7,R$16,IF(K71=$W$9,$W$9,$R$15)))))</f>
        <v>Never Been Submitted</v>
      </c>
      <c r="S71" s="579" t="str">
        <f t="shared" si="168"/>
        <v/>
      </c>
      <c r="T71" s="477"/>
      <c r="U71" s="377"/>
      <c r="V71" s="378"/>
      <c r="W71" s="424">
        <f t="shared" si="29"/>
        <v>14.000526315789473</v>
      </c>
      <c r="X71" s="461"/>
      <c r="Y71" s="477"/>
      <c r="Z71" s="462"/>
      <c r="AA71" s="460"/>
      <c r="AB71" s="377">
        <f t="shared" si="169"/>
        <v>0</v>
      </c>
      <c r="AC71" s="378"/>
      <c r="AD71" s="424">
        <f t="shared" si="30"/>
        <v>14.000526315789473</v>
      </c>
      <c r="AE71" s="461"/>
      <c r="AF71" s="477"/>
      <c r="AG71" s="462"/>
      <c r="AH71" s="463"/>
      <c r="AI71" s="377">
        <f t="shared" si="170"/>
        <v>0</v>
      </c>
      <c r="AJ71" s="378"/>
      <c r="AK71" s="424">
        <f t="shared" si="31"/>
        <v>14.000526315789473</v>
      </c>
      <c r="AL71" s="461"/>
      <c r="AM71" s="477"/>
      <c r="AN71" s="462"/>
      <c r="AO71" s="463"/>
      <c r="AP71" s="377">
        <f t="shared" si="171"/>
        <v>0</v>
      </c>
      <c r="AQ71" s="378"/>
      <c r="AR71" s="424">
        <f t="shared" si="32"/>
        <v>14.000526315789473</v>
      </c>
      <c r="AS71" s="461"/>
      <c r="AT71" s="477"/>
      <c r="AU71" s="462"/>
      <c r="AV71" s="463"/>
      <c r="AW71" s="377">
        <f t="shared" si="172"/>
        <v>0</v>
      </c>
      <c r="AX71" s="378"/>
      <c r="AY71" s="424">
        <f t="shared" si="33"/>
        <v>14.000526315789473</v>
      </c>
      <c r="AZ71" s="461"/>
      <c r="BA71" s="477"/>
      <c r="BB71" s="462"/>
      <c r="BC71" s="463"/>
      <c r="BD71" s="377">
        <f t="shared" si="173"/>
        <v>0</v>
      </c>
      <c r="BE71" s="378"/>
      <c r="BF71" s="424">
        <f t="shared" si="34"/>
        <v>14.000526315789473</v>
      </c>
      <c r="BG71" s="461"/>
      <c r="BH71" s="477"/>
      <c r="BI71" s="462"/>
      <c r="BJ71" s="463"/>
      <c r="BK71" s="377">
        <f t="shared" si="174"/>
        <v>0</v>
      </c>
      <c r="BL71" s="378"/>
      <c r="BM71" s="424">
        <f t="shared" si="35"/>
        <v>14.000526315789473</v>
      </c>
      <c r="BN71" s="461"/>
      <c r="BO71" s="477"/>
      <c r="BP71" s="462"/>
      <c r="BQ71" s="463"/>
      <c r="BR71" s="377">
        <f t="shared" si="175"/>
        <v>0</v>
      </c>
      <c r="BS71" s="378"/>
      <c r="BT71" s="424">
        <f t="shared" si="36"/>
        <v>14.000526315789473</v>
      </c>
      <c r="BU71" s="461"/>
      <c r="BV71" s="477"/>
      <c r="BW71" s="462"/>
      <c r="BX71" s="463"/>
      <c r="BY71" s="377">
        <f t="shared" si="176"/>
        <v>0</v>
      </c>
      <c r="BZ71" s="378"/>
      <c r="CA71" s="424">
        <f t="shared" si="37"/>
        <v>14.000526315789473</v>
      </c>
      <c r="CB71" s="461"/>
      <c r="CC71" s="477"/>
      <c r="CD71" s="462"/>
      <c r="CE71" s="463"/>
      <c r="CF71" s="377">
        <f t="shared" si="177"/>
        <v>0</v>
      </c>
      <c r="CG71" s="378"/>
      <c r="CH71" s="424">
        <f t="shared" si="38"/>
        <v>14.000526315789473</v>
      </c>
      <c r="CI71" s="461"/>
      <c r="CJ71" s="477"/>
      <c r="CK71" s="462"/>
      <c r="CL71" s="463"/>
      <c r="CM71" s="377">
        <f t="shared" si="178"/>
        <v>0</v>
      </c>
      <c r="CN71" s="378"/>
      <c r="CO71" s="424">
        <f t="shared" si="39"/>
        <v>14.000526315789473</v>
      </c>
      <c r="CP71" s="461"/>
      <c r="CQ71" s="477"/>
      <c r="CR71" s="462"/>
      <c r="CS71" s="819"/>
      <c r="CT71" s="820"/>
      <c r="CU71" s="820"/>
      <c r="CV71" s="820"/>
      <c r="CW71" s="821"/>
      <c r="CX71" s="397" t="str">
        <f t="shared" si="179"/>
        <v xml:space="preserve">  H2</v>
      </c>
      <c r="CY71" s="398" t="str">
        <f t="shared" si="180"/>
        <v>Lube Oil System Data Sheets</v>
      </c>
    </row>
    <row r="72" spans="1:103" s="383" customFormat="1" ht="32.1" customHeight="1">
      <c r="A72" s="633"/>
      <c r="B72" s="393"/>
      <c r="C72" s="470"/>
      <c r="D72" s="470" t="s">
        <v>70</v>
      </c>
      <c r="E72" s="394" t="s">
        <v>122</v>
      </c>
      <c r="F72" s="496" t="str">
        <f t="shared" si="181"/>
        <v>H3-Heat Exchanger / Lube Oil Cooler Data Sheets</v>
      </c>
      <c r="G72" s="624"/>
      <c r="H72" s="625"/>
      <c r="I72" s="623"/>
      <c r="J72" s="478" t="str">
        <f t="shared" si="21"/>
        <v/>
      </c>
      <c r="K72" s="396" t="str">
        <f>IF(J72=V$9,W$9,IF(J72=V$8,W$8,IF(J72=V$7,W$7,IF(J72=V$6,W$6,IF(J72=V$5,W$5,IF(J72=V$4,W$4,IF(J72=V$3,W$3,IF(J72=V$2,W$2,'DOC SUBMITTAL STATUS TRACKER'!$F$17))))))))</f>
        <v>Never Been Submitted</v>
      </c>
      <c r="L72" s="556" t="str">
        <f t="shared" si="163"/>
        <v>Rev 0</v>
      </c>
      <c r="M72" s="557">
        <f t="shared" si="164"/>
        <v>0</v>
      </c>
      <c r="N72" s="558">
        <f t="shared" si="165"/>
        <v>0</v>
      </c>
      <c r="O72" s="579" t="str">
        <f t="shared" si="166"/>
        <v/>
      </c>
      <c r="P72" s="559">
        <f t="shared" si="78"/>
        <v>14.000526315789473</v>
      </c>
      <c r="Q72" s="560">
        <f t="shared" si="167"/>
        <v>0</v>
      </c>
      <c r="R72" s="559" t="str">
        <f>IF(K72='DOC SUBMITTAL STATUS TRACKER'!$F$17,'DOC SUBMITTAL STATUS TRACKER'!$F$17,IF(K72=$W$8,'DOC SUBMITTAL STATUS TRACKER'!$F$17,IF(K72=$W$6,$R$15,IF(K72=$W$7,R$16,IF(K72=$W$9,$W$9,$R$15)))))</f>
        <v>Never Been Submitted</v>
      </c>
      <c r="S72" s="579" t="str">
        <f t="shared" si="168"/>
        <v/>
      </c>
      <c r="T72" s="477"/>
      <c r="U72" s="377"/>
      <c r="V72" s="378"/>
      <c r="W72" s="424">
        <f t="shared" si="29"/>
        <v>14.000526315789473</v>
      </c>
      <c r="X72" s="461"/>
      <c r="Y72" s="477"/>
      <c r="Z72" s="462"/>
      <c r="AA72" s="460"/>
      <c r="AB72" s="377">
        <f t="shared" si="169"/>
        <v>0</v>
      </c>
      <c r="AC72" s="378"/>
      <c r="AD72" s="424">
        <f t="shared" si="30"/>
        <v>14.000526315789473</v>
      </c>
      <c r="AE72" s="461"/>
      <c r="AF72" s="477"/>
      <c r="AG72" s="462"/>
      <c r="AH72" s="463"/>
      <c r="AI72" s="377">
        <f t="shared" si="170"/>
        <v>0</v>
      </c>
      <c r="AJ72" s="378"/>
      <c r="AK72" s="424">
        <f t="shared" si="31"/>
        <v>14.000526315789473</v>
      </c>
      <c r="AL72" s="461"/>
      <c r="AM72" s="477"/>
      <c r="AN72" s="462"/>
      <c r="AO72" s="463"/>
      <c r="AP72" s="377">
        <f t="shared" si="171"/>
        <v>0</v>
      </c>
      <c r="AQ72" s="378"/>
      <c r="AR72" s="424">
        <f t="shared" si="32"/>
        <v>14.000526315789473</v>
      </c>
      <c r="AS72" s="461"/>
      <c r="AT72" s="477"/>
      <c r="AU72" s="462"/>
      <c r="AV72" s="463"/>
      <c r="AW72" s="377">
        <f t="shared" si="172"/>
        <v>0</v>
      </c>
      <c r="AX72" s="378"/>
      <c r="AY72" s="424">
        <f t="shared" si="33"/>
        <v>14.000526315789473</v>
      </c>
      <c r="AZ72" s="461"/>
      <c r="BA72" s="477"/>
      <c r="BB72" s="462"/>
      <c r="BC72" s="463"/>
      <c r="BD72" s="377">
        <f t="shared" si="173"/>
        <v>0</v>
      </c>
      <c r="BE72" s="378"/>
      <c r="BF72" s="424">
        <f t="shared" si="34"/>
        <v>14.000526315789473</v>
      </c>
      <c r="BG72" s="461"/>
      <c r="BH72" s="477"/>
      <c r="BI72" s="462"/>
      <c r="BJ72" s="463"/>
      <c r="BK72" s="377">
        <f t="shared" si="174"/>
        <v>0</v>
      </c>
      <c r="BL72" s="378"/>
      <c r="BM72" s="424">
        <f t="shared" si="35"/>
        <v>14.000526315789473</v>
      </c>
      <c r="BN72" s="461"/>
      <c r="BO72" s="477"/>
      <c r="BP72" s="462"/>
      <c r="BQ72" s="463"/>
      <c r="BR72" s="377">
        <f t="shared" si="175"/>
        <v>0</v>
      </c>
      <c r="BS72" s="378"/>
      <c r="BT72" s="424">
        <f t="shared" si="36"/>
        <v>14.000526315789473</v>
      </c>
      <c r="BU72" s="461"/>
      <c r="BV72" s="477"/>
      <c r="BW72" s="462"/>
      <c r="BX72" s="463"/>
      <c r="BY72" s="377">
        <f t="shared" si="176"/>
        <v>0</v>
      </c>
      <c r="BZ72" s="378"/>
      <c r="CA72" s="424">
        <f t="shared" si="37"/>
        <v>14.000526315789473</v>
      </c>
      <c r="CB72" s="461"/>
      <c r="CC72" s="477"/>
      <c r="CD72" s="462"/>
      <c r="CE72" s="463"/>
      <c r="CF72" s="377">
        <f t="shared" si="177"/>
        <v>0</v>
      </c>
      <c r="CG72" s="378"/>
      <c r="CH72" s="424">
        <f t="shared" si="38"/>
        <v>14.000526315789473</v>
      </c>
      <c r="CI72" s="461"/>
      <c r="CJ72" s="477"/>
      <c r="CK72" s="462"/>
      <c r="CL72" s="463"/>
      <c r="CM72" s="377">
        <f t="shared" si="178"/>
        <v>0</v>
      </c>
      <c r="CN72" s="378"/>
      <c r="CO72" s="424">
        <f t="shared" si="39"/>
        <v>14.000526315789473</v>
      </c>
      <c r="CP72" s="461"/>
      <c r="CQ72" s="477"/>
      <c r="CR72" s="462"/>
      <c r="CS72" s="819"/>
      <c r="CT72" s="820"/>
      <c r="CU72" s="820"/>
      <c r="CV72" s="820"/>
      <c r="CW72" s="821"/>
      <c r="CX72" s="397" t="str">
        <f t="shared" si="179"/>
        <v xml:space="preserve">  H3</v>
      </c>
      <c r="CY72" s="398" t="str">
        <f t="shared" si="180"/>
        <v>Heat Exchanger / Lube Oil Cooler Data Sheets</v>
      </c>
    </row>
    <row r="73" spans="1:103" s="383" customFormat="1" ht="32.1" customHeight="1">
      <c r="A73" s="633"/>
      <c r="B73" s="393"/>
      <c r="C73" s="470"/>
      <c r="D73" s="470" t="s">
        <v>71</v>
      </c>
      <c r="E73" s="394" t="s">
        <v>37</v>
      </c>
      <c r="F73" s="496" t="str">
        <f t="shared" si="181"/>
        <v>H4-Motor Data Sheets</v>
      </c>
      <c r="G73" s="624"/>
      <c r="H73" s="625"/>
      <c r="I73" s="623"/>
      <c r="J73" s="478" t="str">
        <f t="shared" si="21"/>
        <v/>
      </c>
      <c r="K73" s="396" t="str">
        <f>IF(J73=V$9,W$9,IF(J73=V$8,W$8,IF(J73=V$7,W$7,IF(J73=V$6,W$6,IF(J73=V$5,W$5,IF(J73=V$4,W$4,IF(J73=V$3,W$3,IF(J73=V$2,W$2,'DOC SUBMITTAL STATUS TRACKER'!$F$17))))))))</f>
        <v>Never Been Submitted</v>
      </c>
      <c r="L73" s="556" t="str">
        <f t="shared" si="163"/>
        <v>Rev 0</v>
      </c>
      <c r="M73" s="557">
        <f t="shared" si="164"/>
        <v>0</v>
      </c>
      <c r="N73" s="558">
        <f t="shared" si="165"/>
        <v>0</v>
      </c>
      <c r="O73" s="579" t="str">
        <f t="shared" si="166"/>
        <v/>
      </c>
      <c r="P73" s="559">
        <f t="shared" si="78"/>
        <v>14.000526315789473</v>
      </c>
      <c r="Q73" s="560">
        <f t="shared" si="167"/>
        <v>0</v>
      </c>
      <c r="R73" s="559" t="str">
        <f>IF(K73='DOC SUBMITTAL STATUS TRACKER'!$F$17,'DOC SUBMITTAL STATUS TRACKER'!$F$17,IF(K73=$W$8,'DOC SUBMITTAL STATUS TRACKER'!$F$17,IF(K73=$W$6,$R$15,IF(K73=$W$7,R$16,IF(K73=$W$9,$W$9,$R$15)))))</f>
        <v>Never Been Submitted</v>
      </c>
      <c r="S73" s="579" t="str">
        <f t="shared" si="168"/>
        <v/>
      </c>
      <c r="T73" s="477"/>
      <c r="U73" s="377"/>
      <c r="V73" s="378"/>
      <c r="W73" s="424">
        <f t="shared" si="29"/>
        <v>14.000526315789473</v>
      </c>
      <c r="X73" s="461"/>
      <c r="Y73" s="477"/>
      <c r="Z73" s="462"/>
      <c r="AA73" s="460"/>
      <c r="AB73" s="377">
        <f t="shared" si="169"/>
        <v>0</v>
      </c>
      <c r="AC73" s="378"/>
      <c r="AD73" s="424">
        <f t="shared" si="30"/>
        <v>14.000526315789473</v>
      </c>
      <c r="AE73" s="461"/>
      <c r="AF73" s="477"/>
      <c r="AG73" s="462"/>
      <c r="AH73" s="463"/>
      <c r="AI73" s="377">
        <f t="shared" si="170"/>
        <v>0</v>
      </c>
      <c r="AJ73" s="378"/>
      <c r="AK73" s="424">
        <f t="shared" si="31"/>
        <v>14.000526315789473</v>
      </c>
      <c r="AL73" s="461"/>
      <c r="AM73" s="477"/>
      <c r="AN73" s="462"/>
      <c r="AO73" s="463"/>
      <c r="AP73" s="377">
        <f t="shared" si="171"/>
        <v>0</v>
      </c>
      <c r="AQ73" s="378"/>
      <c r="AR73" s="424">
        <f t="shared" si="32"/>
        <v>14.000526315789473</v>
      </c>
      <c r="AS73" s="461"/>
      <c r="AT73" s="477"/>
      <c r="AU73" s="462"/>
      <c r="AV73" s="463"/>
      <c r="AW73" s="377">
        <f t="shared" si="172"/>
        <v>0</v>
      </c>
      <c r="AX73" s="378"/>
      <c r="AY73" s="424">
        <f t="shared" si="33"/>
        <v>14.000526315789473</v>
      </c>
      <c r="AZ73" s="461"/>
      <c r="BA73" s="477"/>
      <c r="BB73" s="462"/>
      <c r="BC73" s="463"/>
      <c r="BD73" s="377">
        <f t="shared" si="173"/>
        <v>0</v>
      </c>
      <c r="BE73" s="378"/>
      <c r="BF73" s="424">
        <f t="shared" si="34"/>
        <v>14.000526315789473</v>
      </c>
      <c r="BG73" s="461"/>
      <c r="BH73" s="477"/>
      <c r="BI73" s="462"/>
      <c r="BJ73" s="463"/>
      <c r="BK73" s="377">
        <f t="shared" si="174"/>
        <v>0</v>
      </c>
      <c r="BL73" s="378"/>
      <c r="BM73" s="424">
        <f t="shared" si="35"/>
        <v>14.000526315789473</v>
      </c>
      <c r="BN73" s="461"/>
      <c r="BO73" s="477"/>
      <c r="BP73" s="462"/>
      <c r="BQ73" s="463"/>
      <c r="BR73" s="377">
        <f t="shared" si="175"/>
        <v>0</v>
      </c>
      <c r="BS73" s="378"/>
      <c r="BT73" s="424">
        <f t="shared" si="36"/>
        <v>14.000526315789473</v>
      </c>
      <c r="BU73" s="461"/>
      <c r="BV73" s="477"/>
      <c r="BW73" s="462"/>
      <c r="BX73" s="463"/>
      <c r="BY73" s="377">
        <f t="shared" si="176"/>
        <v>0</v>
      </c>
      <c r="BZ73" s="378"/>
      <c r="CA73" s="424">
        <f t="shared" si="37"/>
        <v>14.000526315789473</v>
      </c>
      <c r="CB73" s="461"/>
      <c r="CC73" s="477"/>
      <c r="CD73" s="462"/>
      <c r="CE73" s="463"/>
      <c r="CF73" s="377">
        <f t="shared" si="177"/>
        <v>0</v>
      </c>
      <c r="CG73" s="378"/>
      <c r="CH73" s="424">
        <f t="shared" si="38"/>
        <v>14.000526315789473</v>
      </c>
      <c r="CI73" s="461"/>
      <c r="CJ73" s="477"/>
      <c r="CK73" s="462"/>
      <c r="CL73" s="463"/>
      <c r="CM73" s="377">
        <f t="shared" si="178"/>
        <v>0</v>
      </c>
      <c r="CN73" s="378"/>
      <c r="CO73" s="424">
        <f t="shared" si="39"/>
        <v>14.000526315789473</v>
      </c>
      <c r="CP73" s="461"/>
      <c r="CQ73" s="477"/>
      <c r="CR73" s="462"/>
      <c r="CS73" s="819"/>
      <c r="CT73" s="820"/>
      <c r="CU73" s="820"/>
      <c r="CV73" s="820"/>
      <c r="CW73" s="821"/>
      <c r="CX73" s="397" t="str">
        <f t="shared" si="179"/>
        <v xml:space="preserve">  H4</v>
      </c>
      <c r="CY73" s="398" t="str">
        <f t="shared" si="180"/>
        <v>Motor Data Sheets</v>
      </c>
    </row>
    <row r="74" spans="1:103" s="383" customFormat="1" ht="32.1" customHeight="1">
      <c r="A74" s="633"/>
      <c r="B74" s="393"/>
      <c r="C74" s="470"/>
      <c r="D74" s="470" t="s">
        <v>72</v>
      </c>
      <c r="E74" s="394" t="s">
        <v>39</v>
      </c>
      <c r="F74" s="496" t="str">
        <f t="shared" si="181"/>
        <v>H5-Instrument Data Sheets, ISA format</v>
      </c>
      <c r="G74" s="624"/>
      <c r="H74" s="625"/>
      <c r="I74" s="623"/>
      <c r="J74" s="478" t="str">
        <f t="shared" si="21"/>
        <v/>
      </c>
      <c r="K74" s="396" t="str">
        <f>IF(J74=V$9,W$9,IF(J74=V$8,W$8,IF(J74=V$7,W$7,IF(J74=V$6,W$6,IF(J74=V$5,W$5,IF(J74=V$4,W$4,IF(J74=V$3,W$3,IF(J74=V$2,W$2,'DOC SUBMITTAL STATUS TRACKER'!$F$17))))))))</f>
        <v>Never Been Submitted</v>
      </c>
      <c r="L74" s="556" t="str">
        <f t="shared" si="163"/>
        <v>Rev 0</v>
      </c>
      <c r="M74" s="557">
        <f t="shared" si="164"/>
        <v>0</v>
      </c>
      <c r="N74" s="558">
        <f t="shared" si="165"/>
        <v>0</v>
      </c>
      <c r="O74" s="579" t="str">
        <f t="shared" si="166"/>
        <v/>
      </c>
      <c r="P74" s="559">
        <f t="shared" si="78"/>
        <v>14.000526315789473</v>
      </c>
      <c r="Q74" s="560">
        <f t="shared" si="167"/>
        <v>0</v>
      </c>
      <c r="R74" s="559" t="str">
        <f>IF(K74='DOC SUBMITTAL STATUS TRACKER'!$F$17,'DOC SUBMITTAL STATUS TRACKER'!$F$17,IF(K74=$W$8,'DOC SUBMITTAL STATUS TRACKER'!$F$17,IF(K74=$W$6,$R$15,IF(K74=$W$7,R$16,IF(K74=$W$9,$W$9,$R$15)))))</f>
        <v>Never Been Submitted</v>
      </c>
      <c r="S74" s="579" t="str">
        <f t="shared" si="168"/>
        <v/>
      </c>
      <c r="T74" s="477"/>
      <c r="U74" s="377"/>
      <c r="V74" s="378"/>
      <c r="W74" s="424">
        <f t="shared" si="29"/>
        <v>14.000526315789473</v>
      </c>
      <c r="X74" s="461"/>
      <c r="Y74" s="477"/>
      <c r="Z74" s="462"/>
      <c r="AA74" s="460"/>
      <c r="AB74" s="377">
        <f t="shared" si="169"/>
        <v>0</v>
      </c>
      <c r="AC74" s="378"/>
      <c r="AD74" s="424">
        <f t="shared" si="30"/>
        <v>14.000526315789473</v>
      </c>
      <c r="AE74" s="461"/>
      <c r="AF74" s="477"/>
      <c r="AG74" s="462"/>
      <c r="AH74" s="463"/>
      <c r="AI74" s="377">
        <f t="shared" si="170"/>
        <v>0</v>
      </c>
      <c r="AJ74" s="378"/>
      <c r="AK74" s="424">
        <f t="shared" si="31"/>
        <v>14.000526315789473</v>
      </c>
      <c r="AL74" s="461"/>
      <c r="AM74" s="477"/>
      <c r="AN74" s="462"/>
      <c r="AO74" s="463"/>
      <c r="AP74" s="377">
        <f t="shared" si="171"/>
        <v>0</v>
      </c>
      <c r="AQ74" s="378"/>
      <c r="AR74" s="424">
        <f t="shared" si="32"/>
        <v>14.000526315789473</v>
      </c>
      <c r="AS74" s="461"/>
      <c r="AT74" s="477"/>
      <c r="AU74" s="462"/>
      <c r="AV74" s="463"/>
      <c r="AW74" s="377">
        <f t="shared" si="172"/>
        <v>0</v>
      </c>
      <c r="AX74" s="378"/>
      <c r="AY74" s="424">
        <f t="shared" si="33"/>
        <v>14.000526315789473</v>
      </c>
      <c r="AZ74" s="461"/>
      <c r="BA74" s="477"/>
      <c r="BB74" s="462"/>
      <c r="BC74" s="463"/>
      <c r="BD74" s="377">
        <f t="shared" si="173"/>
        <v>0</v>
      </c>
      <c r="BE74" s="378"/>
      <c r="BF74" s="424">
        <f t="shared" si="34"/>
        <v>14.000526315789473</v>
      </c>
      <c r="BG74" s="461"/>
      <c r="BH74" s="477"/>
      <c r="BI74" s="462"/>
      <c r="BJ74" s="463"/>
      <c r="BK74" s="377">
        <f t="shared" si="174"/>
        <v>0</v>
      </c>
      <c r="BL74" s="378"/>
      <c r="BM74" s="424">
        <f t="shared" si="35"/>
        <v>14.000526315789473</v>
      </c>
      <c r="BN74" s="461"/>
      <c r="BO74" s="477"/>
      <c r="BP74" s="462"/>
      <c r="BQ74" s="463"/>
      <c r="BR74" s="377">
        <f t="shared" si="175"/>
        <v>0</v>
      </c>
      <c r="BS74" s="378"/>
      <c r="BT74" s="424">
        <f t="shared" si="36"/>
        <v>14.000526315789473</v>
      </c>
      <c r="BU74" s="461"/>
      <c r="BV74" s="477"/>
      <c r="BW74" s="462"/>
      <c r="BX74" s="463"/>
      <c r="BY74" s="377">
        <f t="shared" si="176"/>
        <v>0</v>
      </c>
      <c r="BZ74" s="378"/>
      <c r="CA74" s="424">
        <f t="shared" si="37"/>
        <v>14.000526315789473</v>
      </c>
      <c r="CB74" s="461"/>
      <c r="CC74" s="477"/>
      <c r="CD74" s="462"/>
      <c r="CE74" s="463"/>
      <c r="CF74" s="377">
        <f t="shared" si="177"/>
        <v>0</v>
      </c>
      <c r="CG74" s="378"/>
      <c r="CH74" s="424">
        <f t="shared" si="38"/>
        <v>14.000526315789473</v>
      </c>
      <c r="CI74" s="461"/>
      <c r="CJ74" s="477"/>
      <c r="CK74" s="462"/>
      <c r="CL74" s="463"/>
      <c r="CM74" s="377">
        <f t="shared" si="178"/>
        <v>0</v>
      </c>
      <c r="CN74" s="378"/>
      <c r="CO74" s="424">
        <f t="shared" si="39"/>
        <v>14.000526315789473</v>
      </c>
      <c r="CP74" s="461"/>
      <c r="CQ74" s="477"/>
      <c r="CR74" s="462"/>
      <c r="CS74" s="819"/>
      <c r="CT74" s="820"/>
      <c r="CU74" s="820"/>
      <c r="CV74" s="820"/>
      <c r="CW74" s="821"/>
      <c r="CX74" s="397" t="str">
        <f t="shared" si="179"/>
        <v xml:space="preserve">  H5</v>
      </c>
      <c r="CY74" s="398" t="str">
        <f t="shared" si="180"/>
        <v>Instrument Data Sheets, ISA format</v>
      </c>
    </row>
    <row r="75" spans="1:103" s="383" customFormat="1" ht="32.1" customHeight="1">
      <c r="A75" s="633"/>
      <c r="B75" s="393"/>
      <c r="C75" s="470"/>
      <c r="D75" s="470" t="s">
        <v>74</v>
      </c>
      <c r="E75" s="394" t="s">
        <v>41</v>
      </c>
      <c r="F75" s="496" t="str">
        <f t="shared" si="181"/>
        <v>H6-Noise Data Sheets</v>
      </c>
      <c r="G75" s="624"/>
      <c r="H75" s="625"/>
      <c r="I75" s="623"/>
      <c r="J75" s="478" t="str">
        <f t="shared" si="21"/>
        <v/>
      </c>
      <c r="K75" s="396" t="str">
        <f>IF(J75=V$9,W$9,IF(J75=V$8,W$8,IF(J75=V$7,W$7,IF(J75=V$6,W$6,IF(J75=V$5,W$5,IF(J75=V$4,W$4,IF(J75=V$3,W$3,IF(J75=V$2,W$2,'DOC SUBMITTAL STATUS TRACKER'!$F$17))))))))</f>
        <v>Never Been Submitted</v>
      </c>
      <c r="L75" s="556" t="str">
        <f t="shared" si="163"/>
        <v>Rev 0</v>
      </c>
      <c r="M75" s="557">
        <f t="shared" si="164"/>
        <v>0</v>
      </c>
      <c r="N75" s="558">
        <f t="shared" si="165"/>
        <v>0</v>
      </c>
      <c r="O75" s="579" t="str">
        <f t="shared" si="166"/>
        <v/>
      </c>
      <c r="P75" s="559">
        <f t="shared" si="78"/>
        <v>14.000526315789473</v>
      </c>
      <c r="Q75" s="560">
        <f t="shared" si="167"/>
        <v>0</v>
      </c>
      <c r="R75" s="559" t="str">
        <f>IF(K75='DOC SUBMITTAL STATUS TRACKER'!$F$17,'DOC SUBMITTAL STATUS TRACKER'!$F$17,IF(K75=$W$8,'DOC SUBMITTAL STATUS TRACKER'!$F$17,IF(K75=$W$6,$R$15,IF(K75=$W$7,R$16,IF(K75=$W$9,$W$9,$R$15)))))</f>
        <v>Never Been Submitted</v>
      </c>
      <c r="S75" s="579" t="str">
        <f t="shared" si="168"/>
        <v/>
      </c>
      <c r="T75" s="477"/>
      <c r="U75" s="377"/>
      <c r="V75" s="378"/>
      <c r="W75" s="424">
        <f t="shared" si="29"/>
        <v>14.000526315789473</v>
      </c>
      <c r="X75" s="461"/>
      <c r="Y75" s="477"/>
      <c r="Z75" s="462"/>
      <c r="AA75" s="460"/>
      <c r="AB75" s="377">
        <f t="shared" si="169"/>
        <v>0</v>
      </c>
      <c r="AC75" s="378"/>
      <c r="AD75" s="424">
        <f t="shared" si="30"/>
        <v>14.000526315789473</v>
      </c>
      <c r="AE75" s="461"/>
      <c r="AF75" s="477"/>
      <c r="AG75" s="462"/>
      <c r="AH75" s="463"/>
      <c r="AI75" s="377">
        <f t="shared" si="170"/>
        <v>0</v>
      </c>
      <c r="AJ75" s="378"/>
      <c r="AK75" s="424">
        <f t="shared" si="31"/>
        <v>14.000526315789473</v>
      </c>
      <c r="AL75" s="461"/>
      <c r="AM75" s="477"/>
      <c r="AN75" s="462"/>
      <c r="AO75" s="463"/>
      <c r="AP75" s="377">
        <f t="shared" si="171"/>
        <v>0</v>
      </c>
      <c r="AQ75" s="378"/>
      <c r="AR75" s="424">
        <f t="shared" si="32"/>
        <v>14.000526315789473</v>
      </c>
      <c r="AS75" s="461"/>
      <c r="AT75" s="477"/>
      <c r="AU75" s="462"/>
      <c r="AV75" s="463"/>
      <c r="AW75" s="377">
        <f t="shared" si="172"/>
        <v>0</v>
      </c>
      <c r="AX75" s="378"/>
      <c r="AY75" s="424">
        <f t="shared" si="33"/>
        <v>14.000526315789473</v>
      </c>
      <c r="AZ75" s="461"/>
      <c r="BA75" s="477"/>
      <c r="BB75" s="462"/>
      <c r="BC75" s="463"/>
      <c r="BD75" s="377">
        <f t="shared" si="173"/>
        <v>0</v>
      </c>
      <c r="BE75" s="378"/>
      <c r="BF75" s="424">
        <f t="shared" si="34"/>
        <v>14.000526315789473</v>
      </c>
      <c r="BG75" s="461"/>
      <c r="BH75" s="477"/>
      <c r="BI75" s="462"/>
      <c r="BJ75" s="463"/>
      <c r="BK75" s="377">
        <f t="shared" si="174"/>
        <v>0</v>
      </c>
      <c r="BL75" s="378"/>
      <c r="BM75" s="424">
        <f t="shared" si="35"/>
        <v>14.000526315789473</v>
      </c>
      <c r="BN75" s="461"/>
      <c r="BO75" s="477"/>
      <c r="BP75" s="462"/>
      <c r="BQ75" s="463"/>
      <c r="BR75" s="377">
        <f t="shared" si="175"/>
        <v>0</v>
      </c>
      <c r="BS75" s="378"/>
      <c r="BT75" s="424">
        <f t="shared" si="36"/>
        <v>14.000526315789473</v>
      </c>
      <c r="BU75" s="461"/>
      <c r="BV75" s="477"/>
      <c r="BW75" s="462"/>
      <c r="BX75" s="463"/>
      <c r="BY75" s="377">
        <f t="shared" si="176"/>
        <v>0</v>
      </c>
      <c r="BZ75" s="378"/>
      <c r="CA75" s="424">
        <f t="shared" si="37"/>
        <v>14.000526315789473</v>
      </c>
      <c r="CB75" s="461"/>
      <c r="CC75" s="477"/>
      <c r="CD75" s="462"/>
      <c r="CE75" s="463"/>
      <c r="CF75" s="377">
        <f t="shared" si="177"/>
        <v>0</v>
      </c>
      <c r="CG75" s="378"/>
      <c r="CH75" s="424">
        <f t="shared" si="38"/>
        <v>14.000526315789473</v>
      </c>
      <c r="CI75" s="461"/>
      <c r="CJ75" s="477"/>
      <c r="CK75" s="462"/>
      <c r="CL75" s="463"/>
      <c r="CM75" s="377">
        <f t="shared" si="178"/>
        <v>0</v>
      </c>
      <c r="CN75" s="378"/>
      <c r="CO75" s="424">
        <f t="shared" si="39"/>
        <v>14.000526315789473</v>
      </c>
      <c r="CP75" s="461"/>
      <c r="CQ75" s="477"/>
      <c r="CR75" s="462"/>
      <c r="CS75" s="819"/>
      <c r="CT75" s="820"/>
      <c r="CU75" s="820"/>
      <c r="CV75" s="820"/>
      <c r="CW75" s="821"/>
      <c r="CX75" s="397" t="str">
        <f t="shared" si="179"/>
        <v xml:space="preserve">  H6</v>
      </c>
      <c r="CY75" s="398" t="str">
        <f t="shared" si="180"/>
        <v>Noise Data Sheets</v>
      </c>
    </row>
    <row r="76" spans="1:103" s="383" customFormat="1" ht="32.1" customHeight="1">
      <c r="A76" s="633"/>
      <c r="B76" s="393"/>
      <c r="C76" s="470"/>
      <c r="D76" s="470" t="s">
        <v>116</v>
      </c>
      <c r="E76" s="394" t="s">
        <v>113</v>
      </c>
      <c r="F76" s="496" t="str">
        <f t="shared" si="181"/>
        <v>H7-Control Panel Data Sheets</v>
      </c>
      <c r="G76" s="624"/>
      <c r="H76" s="625"/>
      <c r="I76" s="623"/>
      <c r="J76" s="478" t="str">
        <f t="shared" si="21"/>
        <v/>
      </c>
      <c r="K76" s="396" t="str">
        <f>IF(J76=V$9,W$9,IF(J76=V$8,W$8,IF(J76=V$7,W$7,IF(J76=V$6,W$6,IF(J76=V$5,W$5,IF(J76=V$4,W$4,IF(J76=V$3,W$3,IF(J76=V$2,W$2,'DOC SUBMITTAL STATUS TRACKER'!$F$17))))))))</f>
        <v>Never Been Submitted</v>
      </c>
      <c r="L76" s="556" t="str">
        <f t="shared" si="163"/>
        <v>Rev 0</v>
      </c>
      <c r="M76" s="557">
        <f t="shared" si="164"/>
        <v>0</v>
      </c>
      <c r="N76" s="558">
        <f t="shared" si="165"/>
        <v>0</v>
      </c>
      <c r="O76" s="579" t="str">
        <f t="shared" si="166"/>
        <v/>
      </c>
      <c r="P76" s="559">
        <f t="shared" si="78"/>
        <v>14.000526315789473</v>
      </c>
      <c r="Q76" s="560">
        <f t="shared" si="167"/>
        <v>0</v>
      </c>
      <c r="R76" s="559" t="str">
        <f>IF(K76='DOC SUBMITTAL STATUS TRACKER'!$F$17,'DOC SUBMITTAL STATUS TRACKER'!$F$17,IF(K76=$W$8,'DOC SUBMITTAL STATUS TRACKER'!$F$17,IF(K76=$W$6,$R$15,IF(K76=$W$7,R$16,IF(K76=$W$9,$W$9,$R$15)))))</f>
        <v>Never Been Submitted</v>
      </c>
      <c r="S76" s="579" t="str">
        <f t="shared" si="168"/>
        <v/>
      </c>
      <c r="T76" s="477"/>
      <c r="U76" s="377"/>
      <c r="V76" s="378"/>
      <c r="W76" s="424">
        <f t="shared" si="29"/>
        <v>14.000526315789473</v>
      </c>
      <c r="X76" s="461"/>
      <c r="Y76" s="477"/>
      <c r="Z76" s="462"/>
      <c r="AA76" s="460"/>
      <c r="AB76" s="377">
        <f t="shared" si="169"/>
        <v>0</v>
      </c>
      <c r="AC76" s="378"/>
      <c r="AD76" s="424">
        <f t="shared" si="30"/>
        <v>14.000526315789473</v>
      </c>
      <c r="AE76" s="461"/>
      <c r="AF76" s="477"/>
      <c r="AG76" s="462"/>
      <c r="AH76" s="463"/>
      <c r="AI76" s="377">
        <f t="shared" si="170"/>
        <v>0</v>
      </c>
      <c r="AJ76" s="378"/>
      <c r="AK76" s="424">
        <f t="shared" si="31"/>
        <v>14.000526315789473</v>
      </c>
      <c r="AL76" s="461"/>
      <c r="AM76" s="477"/>
      <c r="AN76" s="462"/>
      <c r="AO76" s="463"/>
      <c r="AP76" s="377">
        <f t="shared" si="171"/>
        <v>0</v>
      </c>
      <c r="AQ76" s="378"/>
      <c r="AR76" s="424">
        <f t="shared" si="32"/>
        <v>14.000526315789473</v>
      </c>
      <c r="AS76" s="461"/>
      <c r="AT76" s="477"/>
      <c r="AU76" s="462"/>
      <c r="AV76" s="463"/>
      <c r="AW76" s="377">
        <f t="shared" si="172"/>
        <v>0</v>
      </c>
      <c r="AX76" s="378"/>
      <c r="AY76" s="424">
        <f t="shared" si="33"/>
        <v>14.000526315789473</v>
      </c>
      <c r="AZ76" s="461"/>
      <c r="BA76" s="477"/>
      <c r="BB76" s="462"/>
      <c r="BC76" s="463"/>
      <c r="BD76" s="377">
        <f t="shared" si="173"/>
        <v>0</v>
      </c>
      <c r="BE76" s="378"/>
      <c r="BF76" s="424">
        <f t="shared" si="34"/>
        <v>14.000526315789473</v>
      </c>
      <c r="BG76" s="461"/>
      <c r="BH76" s="477"/>
      <c r="BI76" s="462"/>
      <c r="BJ76" s="463"/>
      <c r="BK76" s="377">
        <f t="shared" si="174"/>
        <v>0</v>
      </c>
      <c r="BL76" s="378"/>
      <c r="BM76" s="424">
        <f t="shared" si="35"/>
        <v>14.000526315789473</v>
      </c>
      <c r="BN76" s="461"/>
      <c r="BO76" s="477"/>
      <c r="BP76" s="462"/>
      <c r="BQ76" s="463"/>
      <c r="BR76" s="377">
        <f t="shared" si="175"/>
        <v>0</v>
      </c>
      <c r="BS76" s="378"/>
      <c r="BT76" s="424">
        <f t="shared" si="36"/>
        <v>14.000526315789473</v>
      </c>
      <c r="BU76" s="461"/>
      <c r="BV76" s="477"/>
      <c r="BW76" s="462"/>
      <c r="BX76" s="463"/>
      <c r="BY76" s="377">
        <f t="shared" si="176"/>
        <v>0</v>
      </c>
      <c r="BZ76" s="378"/>
      <c r="CA76" s="424">
        <f t="shared" si="37"/>
        <v>14.000526315789473</v>
      </c>
      <c r="CB76" s="461"/>
      <c r="CC76" s="477"/>
      <c r="CD76" s="462"/>
      <c r="CE76" s="463"/>
      <c r="CF76" s="377">
        <f t="shared" si="177"/>
        <v>0</v>
      </c>
      <c r="CG76" s="378"/>
      <c r="CH76" s="424">
        <f t="shared" si="38"/>
        <v>14.000526315789473</v>
      </c>
      <c r="CI76" s="461"/>
      <c r="CJ76" s="477"/>
      <c r="CK76" s="462"/>
      <c r="CL76" s="463"/>
      <c r="CM76" s="377">
        <f t="shared" si="178"/>
        <v>0</v>
      </c>
      <c r="CN76" s="378"/>
      <c r="CO76" s="424">
        <f t="shared" si="39"/>
        <v>14.000526315789473</v>
      </c>
      <c r="CP76" s="461"/>
      <c r="CQ76" s="477"/>
      <c r="CR76" s="462"/>
      <c r="CS76" s="819"/>
      <c r="CT76" s="820"/>
      <c r="CU76" s="820"/>
      <c r="CV76" s="820"/>
      <c r="CW76" s="821"/>
      <c r="CX76" s="397" t="str">
        <f t="shared" si="179"/>
        <v xml:space="preserve">  H7</v>
      </c>
      <c r="CY76" s="398" t="str">
        <f t="shared" si="180"/>
        <v>Control Panel Data Sheets</v>
      </c>
    </row>
    <row r="77" spans="1:103" s="379" customFormat="1" ht="32.1" customHeight="1">
      <c r="A77" s="632"/>
      <c r="B77" s="393"/>
      <c r="C77" s="470"/>
      <c r="D77" s="470" t="s">
        <v>117</v>
      </c>
      <c r="E77" s="471" t="s">
        <v>22</v>
      </c>
      <c r="F77" s="496" t="str">
        <f t="shared" si="181"/>
        <v>H8-Nozzle Loading Data</v>
      </c>
      <c r="G77" s="624"/>
      <c r="H77" s="625"/>
      <c r="I77" s="623"/>
      <c r="J77" s="478" t="str">
        <f t="shared" si="21"/>
        <v/>
      </c>
      <c r="K77" s="396" t="str">
        <f>IF(J77=V$9,W$9,IF(J77=V$8,W$8,IF(J77=V$7,W$7,IF(J77=V$6,W$6,IF(J77=V$5,W$5,IF(J77=V$4,W$4,IF(J77=V$3,W$3,IF(J77=V$2,W$2,'DOC SUBMITTAL STATUS TRACKER'!$F$17))))))))</f>
        <v>Never Been Submitted</v>
      </c>
      <c r="L77" s="556" t="str">
        <f t="shared" si="163"/>
        <v>Rev 0</v>
      </c>
      <c r="M77" s="557">
        <f t="shared" si="164"/>
        <v>0</v>
      </c>
      <c r="N77" s="558">
        <f t="shared" si="165"/>
        <v>0</v>
      </c>
      <c r="O77" s="579" t="str">
        <f t="shared" si="166"/>
        <v/>
      </c>
      <c r="P77" s="559">
        <f t="shared" si="78"/>
        <v>14.000526315789473</v>
      </c>
      <c r="Q77" s="560">
        <f t="shared" si="167"/>
        <v>0</v>
      </c>
      <c r="R77" s="559" t="str">
        <f>IF(K77='DOC SUBMITTAL STATUS TRACKER'!$F$17,'DOC SUBMITTAL STATUS TRACKER'!$F$17,IF(K77=$W$8,'DOC SUBMITTAL STATUS TRACKER'!$F$17,IF(K77=$W$6,$R$15,IF(K77=$W$7,R$16,IF(K77=$W$9,$W$9,$R$15)))))</f>
        <v>Never Been Submitted</v>
      </c>
      <c r="S77" s="579" t="str">
        <f t="shared" si="168"/>
        <v/>
      </c>
      <c r="T77" s="477"/>
      <c r="U77" s="377"/>
      <c r="V77" s="378"/>
      <c r="W77" s="424">
        <f t="shared" si="29"/>
        <v>14.000526315789473</v>
      </c>
      <c r="X77" s="461"/>
      <c r="Y77" s="477"/>
      <c r="Z77" s="462"/>
      <c r="AA77" s="460"/>
      <c r="AB77" s="377">
        <f t="shared" si="169"/>
        <v>0</v>
      </c>
      <c r="AC77" s="378"/>
      <c r="AD77" s="424">
        <f t="shared" si="30"/>
        <v>14.000526315789473</v>
      </c>
      <c r="AE77" s="461"/>
      <c r="AF77" s="477"/>
      <c r="AG77" s="462"/>
      <c r="AH77" s="463"/>
      <c r="AI77" s="377">
        <f t="shared" si="170"/>
        <v>0</v>
      </c>
      <c r="AJ77" s="378"/>
      <c r="AK77" s="424">
        <f t="shared" si="31"/>
        <v>14.000526315789473</v>
      </c>
      <c r="AL77" s="461"/>
      <c r="AM77" s="477"/>
      <c r="AN77" s="462"/>
      <c r="AO77" s="463"/>
      <c r="AP77" s="377">
        <f t="shared" si="171"/>
        <v>0</v>
      </c>
      <c r="AQ77" s="378"/>
      <c r="AR77" s="424">
        <f t="shared" si="32"/>
        <v>14.000526315789473</v>
      </c>
      <c r="AS77" s="461"/>
      <c r="AT77" s="477"/>
      <c r="AU77" s="462"/>
      <c r="AV77" s="463"/>
      <c r="AW77" s="377">
        <f t="shared" si="172"/>
        <v>0</v>
      </c>
      <c r="AX77" s="378"/>
      <c r="AY77" s="424">
        <f t="shared" si="33"/>
        <v>14.000526315789473</v>
      </c>
      <c r="AZ77" s="461"/>
      <c r="BA77" s="477"/>
      <c r="BB77" s="462"/>
      <c r="BC77" s="463"/>
      <c r="BD77" s="377">
        <f t="shared" si="173"/>
        <v>0</v>
      </c>
      <c r="BE77" s="378"/>
      <c r="BF77" s="424">
        <f t="shared" si="34"/>
        <v>14.000526315789473</v>
      </c>
      <c r="BG77" s="461"/>
      <c r="BH77" s="477"/>
      <c r="BI77" s="462"/>
      <c r="BJ77" s="463"/>
      <c r="BK77" s="377">
        <f t="shared" si="174"/>
        <v>0</v>
      </c>
      <c r="BL77" s="378"/>
      <c r="BM77" s="424">
        <f t="shared" si="35"/>
        <v>14.000526315789473</v>
      </c>
      <c r="BN77" s="461"/>
      <c r="BO77" s="477"/>
      <c r="BP77" s="462"/>
      <c r="BQ77" s="463"/>
      <c r="BR77" s="377">
        <f t="shared" si="175"/>
        <v>0</v>
      </c>
      <c r="BS77" s="378"/>
      <c r="BT77" s="424">
        <f t="shared" si="36"/>
        <v>14.000526315789473</v>
      </c>
      <c r="BU77" s="461"/>
      <c r="BV77" s="477"/>
      <c r="BW77" s="462"/>
      <c r="BX77" s="463"/>
      <c r="BY77" s="377">
        <f t="shared" si="176"/>
        <v>0</v>
      </c>
      <c r="BZ77" s="378"/>
      <c r="CA77" s="424">
        <f t="shared" si="37"/>
        <v>14.000526315789473</v>
      </c>
      <c r="CB77" s="461"/>
      <c r="CC77" s="477"/>
      <c r="CD77" s="462"/>
      <c r="CE77" s="463"/>
      <c r="CF77" s="377">
        <f t="shared" si="177"/>
        <v>0</v>
      </c>
      <c r="CG77" s="378"/>
      <c r="CH77" s="424">
        <f t="shared" si="38"/>
        <v>14.000526315789473</v>
      </c>
      <c r="CI77" s="461"/>
      <c r="CJ77" s="477"/>
      <c r="CK77" s="462"/>
      <c r="CL77" s="463"/>
      <c r="CM77" s="377">
        <f t="shared" si="178"/>
        <v>0</v>
      </c>
      <c r="CN77" s="378"/>
      <c r="CO77" s="424">
        <f t="shared" si="39"/>
        <v>14.000526315789473</v>
      </c>
      <c r="CP77" s="461"/>
      <c r="CQ77" s="477"/>
      <c r="CR77" s="462"/>
      <c r="CS77" s="819"/>
      <c r="CT77" s="820"/>
      <c r="CU77" s="820"/>
      <c r="CV77" s="820"/>
      <c r="CW77" s="821"/>
      <c r="CX77" s="397" t="str">
        <f t="shared" si="179"/>
        <v xml:space="preserve">  H8</v>
      </c>
      <c r="CY77" s="398" t="str">
        <f t="shared" si="180"/>
        <v>Nozzle Loading Data</v>
      </c>
    </row>
    <row r="78" spans="1:103" s="379" customFormat="1" ht="32.1" customHeight="1">
      <c r="A78" s="632"/>
      <c r="B78" s="393"/>
      <c r="C78" s="470"/>
      <c r="D78" s="470" t="s">
        <v>118</v>
      </c>
      <c r="E78" s="471" t="s">
        <v>257</v>
      </c>
      <c r="F78" s="496" t="str">
        <f t="shared" si="181"/>
        <v>H9-Utility Consumption List</v>
      </c>
      <c r="G78" s="624"/>
      <c r="H78" s="625"/>
      <c r="I78" s="623"/>
      <c r="J78" s="478" t="str">
        <f t="shared" si="21"/>
        <v/>
      </c>
      <c r="K78" s="396" t="str">
        <f>IF(J78=V$9,W$9,IF(J78=V$8,W$8,IF(J78=V$7,W$7,IF(J78=V$6,W$6,IF(J78=V$5,W$5,IF(J78=V$4,W$4,IF(J78=V$3,W$3,IF(J78=V$2,W$2,'DOC SUBMITTAL STATUS TRACKER'!$F$17))))))))</f>
        <v>Never Been Submitted</v>
      </c>
      <c r="L78" s="556" t="str">
        <f t="shared" si="163"/>
        <v>Rev 0</v>
      </c>
      <c r="M78" s="557">
        <f t="shared" si="164"/>
        <v>0</v>
      </c>
      <c r="N78" s="558">
        <f t="shared" si="165"/>
        <v>0</v>
      </c>
      <c r="O78" s="579" t="str">
        <f t="shared" si="166"/>
        <v/>
      </c>
      <c r="P78" s="559">
        <f t="shared" si="78"/>
        <v>14.000526315789473</v>
      </c>
      <c r="Q78" s="560">
        <f t="shared" si="167"/>
        <v>0</v>
      </c>
      <c r="R78" s="559" t="str">
        <f>IF(K78='DOC SUBMITTAL STATUS TRACKER'!$F$17,'DOC SUBMITTAL STATUS TRACKER'!$F$17,IF(K78=$W$8,'DOC SUBMITTAL STATUS TRACKER'!$F$17,IF(K78=$W$6,$R$15,IF(K78=$W$7,R$16,IF(K78=$W$9,$W$9,$R$15)))))</f>
        <v>Never Been Submitted</v>
      </c>
      <c r="S78" s="579" t="str">
        <f t="shared" si="168"/>
        <v/>
      </c>
      <c r="T78" s="477"/>
      <c r="U78" s="377"/>
      <c r="V78" s="378"/>
      <c r="W78" s="424">
        <f t="shared" si="29"/>
        <v>14.000526315789473</v>
      </c>
      <c r="X78" s="461"/>
      <c r="Y78" s="477"/>
      <c r="Z78" s="462"/>
      <c r="AA78" s="460"/>
      <c r="AB78" s="377">
        <f t="shared" si="169"/>
        <v>0</v>
      </c>
      <c r="AC78" s="378"/>
      <c r="AD78" s="424">
        <f t="shared" si="30"/>
        <v>14.000526315789473</v>
      </c>
      <c r="AE78" s="461"/>
      <c r="AF78" s="477"/>
      <c r="AG78" s="462"/>
      <c r="AH78" s="463"/>
      <c r="AI78" s="377">
        <f t="shared" si="170"/>
        <v>0</v>
      </c>
      <c r="AJ78" s="378"/>
      <c r="AK78" s="424">
        <f t="shared" si="31"/>
        <v>14.000526315789473</v>
      </c>
      <c r="AL78" s="461"/>
      <c r="AM78" s="477"/>
      <c r="AN78" s="462"/>
      <c r="AO78" s="463"/>
      <c r="AP78" s="377">
        <f t="shared" si="171"/>
        <v>0</v>
      </c>
      <c r="AQ78" s="378"/>
      <c r="AR78" s="424">
        <f t="shared" si="32"/>
        <v>14.000526315789473</v>
      </c>
      <c r="AS78" s="461"/>
      <c r="AT78" s="477"/>
      <c r="AU78" s="462"/>
      <c r="AV78" s="463"/>
      <c r="AW78" s="377">
        <f t="shared" si="172"/>
        <v>0</v>
      </c>
      <c r="AX78" s="378"/>
      <c r="AY78" s="424">
        <f t="shared" si="33"/>
        <v>14.000526315789473</v>
      </c>
      <c r="AZ78" s="461"/>
      <c r="BA78" s="477"/>
      <c r="BB78" s="462"/>
      <c r="BC78" s="463"/>
      <c r="BD78" s="377">
        <f t="shared" si="173"/>
        <v>0</v>
      </c>
      <c r="BE78" s="378"/>
      <c r="BF78" s="424">
        <f t="shared" si="34"/>
        <v>14.000526315789473</v>
      </c>
      <c r="BG78" s="461"/>
      <c r="BH78" s="477"/>
      <c r="BI78" s="462"/>
      <c r="BJ78" s="463"/>
      <c r="BK78" s="377">
        <f t="shared" si="174"/>
        <v>0</v>
      </c>
      <c r="BL78" s="378"/>
      <c r="BM78" s="424">
        <f t="shared" si="35"/>
        <v>14.000526315789473</v>
      </c>
      <c r="BN78" s="461"/>
      <c r="BO78" s="477"/>
      <c r="BP78" s="462"/>
      <c r="BQ78" s="463"/>
      <c r="BR78" s="377">
        <f t="shared" si="175"/>
        <v>0</v>
      </c>
      <c r="BS78" s="378"/>
      <c r="BT78" s="424">
        <f t="shared" si="36"/>
        <v>14.000526315789473</v>
      </c>
      <c r="BU78" s="461"/>
      <c r="BV78" s="477"/>
      <c r="BW78" s="462"/>
      <c r="BX78" s="463"/>
      <c r="BY78" s="377">
        <f t="shared" si="176"/>
        <v>0</v>
      </c>
      <c r="BZ78" s="378"/>
      <c r="CA78" s="424">
        <f t="shared" si="37"/>
        <v>14.000526315789473</v>
      </c>
      <c r="CB78" s="461"/>
      <c r="CC78" s="477"/>
      <c r="CD78" s="462"/>
      <c r="CE78" s="463"/>
      <c r="CF78" s="377">
        <f t="shared" si="177"/>
        <v>0</v>
      </c>
      <c r="CG78" s="378"/>
      <c r="CH78" s="424">
        <f t="shared" si="38"/>
        <v>14.000526315789473</v>
      </c>
      <c r="CI78" s="461"/>
      <c r="CJ78" s="477"/>
      <c r="CK78" s="462"/>
      <c r="CL78" s="463"/>
      <c r="CM78" s="377">
        <f t="shared" si="178"/>
        <v>0</v>
      </c>
      <c r="CN78" s="378"/>
      <c r="CO78" s="424">
        <f t="shared" si="39"/>
        <v>14.000526315789473</v>
      </c>
      <c r="CP78" s="461"/>
      <c r="CQ78" s="477"/>
      <c r="CR78" s="462"/>
      <c r="CS78" s="819"/>
      <c r="CT78" s="820"/>
      <c r="CU78" s="820"/>
      <c r="CV78" s="820"/>
      <c r="CW78" s="821"/>
      <c r="CX78" s="397" t="str">
        <f t="shared" si="179"/>
        <v xml:space="preserve">  H9</v>
      </c>
      <c r="CY78" s="398" t="str">
        <f t="shared" si="180"/>
        <v>Utility Consumption List</v>
      </c>
    </row>
    <row r="79" spans="1:103" s="122" customFormat="1" ht="15" customHeight="1">
      <c r="A79" s="421"/>
      <c r="B79" s="381"/>
      <c r="C79" s="230" t="s">
        <v>208</v>
      </c>
      <c r="D79" s="382"/>
      <c r="E79" s="230"/>
      <c r="F79" s="412"/>
      <c r="G79" s="413"/>
      <c r="H79" s="413"/>
      <c r="I79" s="413"/>
      <c r="J79" s="414"/>
      <c r="K79" s="415"/>
      <c r="L79" s="561"/>
      <c r="M79" s="562"/>
      <c r="N79" s="562"/>
      <c r="O79" s="580"/>
      <c r="P79" s="562"/>
      <c r="Q79" s="562"/>
      <c r="R79" s="562"/>
      <c r="S79" s="580"/>
      <c r="T79" s="416"/>
      <c r="U79" s="417"/>
      <c r="V79" s="417"/>
      <c r="W79" s="417"/>
      <c r="X79" s="417"/>
      <c r="Y79" s="416"/>
      <c r="Z79" s="418"/>
      <c r="AA79" s="416"/>
      <c r="AB79" s="417"/>
      <c r="AC79" s="417"/>
      <c r="AD79" s="417"/>
      <c r="AE79" s="417"/>
      <c r="AF79" s="416"/>
      <c r="AG79" s="418"/>
      <c r="AH79" s="419"/>
      <c r="AI79" s="417"/>
      <c r="AJ79" s="417"/>
      <c r="AK79" s="417"/>
      <c r="AL79" s="417"/>
      <c r="AM79" s="416"/>
      <c r="AN79" s="418"/>
      <c r="AO79" s="419"/>
      <c r="AP79" s="417"/>
      <c r="AQ79" s="417"/>
      <c r="AR79" s="417"/>
      <c r="AS79" s="417"/>
      <c r="AT79" s="416"/>
      <c r="AU79" s="418"/>
      <c r="AV79" s="419"/>
      <c r="AW79" s="417"/>
      <c r="AX79" s="417"/>
      <c r="AY79" s="417"/>
      <c r="AZ79" s="417"/>
      <c r="BA79" s="416"/>
      <c r="BB79" s="418"/>
      <c r="BC79" s="419"/>
      <c r="BD79" s="417"/>
      <c r="BE79" s="417"/>
      <c r="BF79" s="417"/>
      <c r="BG79" s="417"/>
      <c r="BH79" s="416"/>
      <c r="BI79" s="418"/>
      <c r="BJ79" s="419"/>
      <c r="BK79" s="417"/>
      <c r="BL79" s="417"/>
      <c r="BM79" s="417"/>
      <c r="BN79" s="417"/>
      <c r="BO79" s="416"/>
      <c r="BP79" s="418"/>
      <c r="BQ79" s="419"/>
      <c r="BR79" s="417"/>
      <c r="BS79" s="417"/>
      <c r="BT79" s="417"/>
      <c r="BU79" s="417"/>
      <c r="BV79" s="416"/>
      <c r="BW79" s="418"/>
      <c r="BX79" s="419"/>
      <c r="BY79" s="417"/>
      <c r="BZ79" s="417"/>
      <c r="CA79" s="417"/>
      <c r="CB79" s="417"/>
      <c r="CC79" s="416"/>
      <c r="CD79" s="418"/>
      <c r="CE79" s="419"/>
      <c r="CF79" s="417"/>
      <c r="CG79" s="417"/>
      <c r="CH79" s="417"/>
      <c r="CI79" s="417"/>
      <c r="CJ79" s="416"/>
      <c r="CK79" s="418"/>
      <c r="CL79" s="419"/>
      <c r="CM79" s="417"/>
      <c r="CN79" s="417"/>
      <c r="CO79" s="417"/>
      <c r="CP79" s="417"/>
      <c r="CQ79" s="416"/>
      <c r="CR79" s="418"/>
      <c r="CS79" s="420"/>
      <c r="CT79" s="420"/>
      <c r="CU79" s="420"/>
      <c r="CV79" s="420"/>
      <c r="CW79" s="420"/>
      <c r="CX79" s="262"/>
      <c r="CY79" s="464" t="str">
        <f>C79</f>
        <v>J - Calculations and Data</v>
      </c>
    </row>
    <row r="80" spans="1:103" s="383" customFormat="1" ht="32.1" customHeight="1">
      <c r="A80" s="633"/>
      <c r="B80" s="393"/>
      <c r="C80" s="393"/>
      <c r="D80" s="393" t="s">
        <v>77</v>
      </c>
      <c r="E80" s="394" t="s">
        <v>42</v>
      </c>
      <c r="F80" s="496" t="str">
        <f t="shared" ref="F80:F90" si="182">D80&amp;"-"&amp;E80</f>
        <v>J1-Thrust Load Calculations</v>
      </c>
      <c r="G80" s="624"/>
      <c r="H80" s="624"/>
      <c r="I80" s="623"/>
      <c r="J80" s="478" t="str">
        <f t="shared" si="21"/>
        <v/>
      </c>
      <c r="K80" s="396" t="str">
        <f>IF(J80=V$9,W$9,IF(J80=V$8,W$8,IF(J80=V$7,W$7,IF(J80=V$6,W$6,IF(J80=V$5,W$5,IF(J80=V$4,W$4,IF(J80=V$3,W$3,IF(J80=V$2,W$2,'DOC SUBMITTAL STATUS TRACKER'!$F$17))))))))</f>
        <v>Never Been Submitted</v>
      </c>
      <c r="L80" s="556" t="str">
        <f t="shared" ref="L80:L90" si="183">"Rev "&amp;IF(CN80&gt;0,$CP$14,(IF(CG80&gt;0,$CI$14,(IF(BZ80&gt;0,$CB$14,(IF(BS80&gt;0,BU$14,(IF(BL80&gt;0,BN$14,(IF(BE80&gt;0,BG$14,(IF(AX80&gt;0,AZ$14,(IF(AQ80&gt;0,AS$14,(IF(AJ80&gt;0,AL$14,(IF(AC80&gt;0,AE$14,Z$14)))))))))))))))))))</f>
        <v>Rev 0</v>
      </c>
      <c r="M80" s="557">
        <f t="shared" ref="M80:M90" si="184">IF($CM80&gt;0,$CM80,(IF($CF80&gt;0,$CF80,(IF($BY80&gt;0,$BY80,(IF($BR80&gt;0,$BR80,(IF($BK80&gt;0,$BK80,(IF($BD80&gt;0,$BD80,(IF($AW80&gt;0,$AW80,(IF($AP80&gt;0,$AP80,(IF($AI80&gt;0,$AI80,(IF($AB80&gt;0,$AB80,U80)))))))))))))))))))</f>
        <v>0</v>
      </c>
      <c r="N80" s="558">
        <f t="shared" ref="N80:N90" si="185">IF(CN80&gt;0,CN80,(IF(CG80&gt;0,CG80,(IF(BZ80&gt;0,BZ80,(IF(BS80&gt;0,BS80,(IF(BL80&gt;0,BL80,(IF(BE80&gt;0,BE80,(IF(AX80&gt;0,AX80,(IF(AQ80&gt;0,AQ80,(IF(AJ80&gt;0,AJ80,(IF(AC80&gt;0,AC80,V80)))))))))))))))))))</f>
        <v>0</v>
      </c>
      <c r="O80" s="579" t="str">
        <f t="shared" ref="O80:O90" si="186">IF(CL80&gt;0,CL80,IF(CE80&gt;0,CE80,IF(BX80&gt;0,BX80,IF(BQ80&gt;0,BQ80,IF(BJ80&gt;0,BJ80,IF(BC80&gt;0,BC80,IF(AV80&gt;0,AV80,IF(AO80&gt;0,AO80,IF(AH80&gt;0,AH80,IF(AA80&gt;0,AA80,IF(T80&gt;0,T80,"")))))))))))</f>
        <v/>
      </c>
      <c r="P80" s="559">
        <f t="shared" si="78"/>
        <v>14.000526315789473</v>
      </c>
      <c r="Q80" s="560">
        <f t="shared" ref="Q80:Q90" si="187">IF(CP80&gt;$R$14,CP80,(IF(CI80&gt;$R$14,CI80,(IF(CB80&gt;$R$14,CB80,(IF(BU80&gt;$R$14,BU80,(IF(BN80&gt;$R$14,BN80,(IF(BG80&gt;$R$14,BG80,(IF(AZ80&gt;$R$14,AZ80,(IF(AS80&gt;$R$14,AS80,(IF(AL80&gt;$R$14,AL80,(IF(AE80&gt;$R$14,AE80,X80)))))))))))))))))))</f>
        <v>0</v>
      </c>
      <c r="R80" s="559" t="str">
        <f>IF(K80='DOC SUBMITTAL STATUS TRACKER'!$F$17,'DOC SUBMITTAL STATUS TRACKER'!$F$17,IF(K80=$W$8,'DOC SUBMITTAL STATUS TRACKER'!$F$17,IF(K80=$W$6,$R$15,IF(K80=$W$7,R$16,IF(K80=$W$9,$W$9,$R$15)))))</f>
        <v>Never Been Submitted</v>
      </c>
      <c r="S80" s="579" t="str">
        <f t="shared" ref="S80:S90" si="188">IF(CQ80&gt;0,CQ80,IF(CJ80&gt;0,CJ80,IF(CC80&gt;0,CC80,IF(BV80&gt;0,BV80,IF(BO80&gt;0,BO80,IF(BH80&gt;0,BH80,IF(BA80&gt;0,BA80,IF(BC80&gt;0,AT80,IF(AM80&gt;0,AM80,IF(AF80&gt;0,AF80,IF(Y80&gt;0,Y80,"")))))))))))</f>
        <v/>
      </c>
      <c r="T80" s="477"/>
      <c r="U80" s="377"/>
      <c r="V80" s="378"/>
      <c r="W80" s="424">
        <f t="shared" si="29"/>
        <v>14.000526315789473</v>
      </c>
      <c r="X80" s="461"/>
      <c r="Y80" s="477"/>
      <c r="Z80" s="462"/>
      <c r="AA80" s="460"/>
      <c r="AB80" s="377">
        <f t="shared" ref="AB80:AB90" si="189">IF(X80&lt;1,0,X80+$O$11)</f>
        <v>0</v>
      </c>
      <c r="AC80" s="378"/>
      <c r="AD80" s="424">
        <f t="shared" si="30"/>
        <v>14.000526315789473</v>
      </c>
      <c r="AE80" s="461"/>
      <c r="AF80" s="477"/>
      <c r="AG80" s="462"/>
      <c r="AH80" s="463"/>
      <c r="AI80" s="377">
        <f t="shared" ref="AI80:AI90" si="190">IF(AE80&lt;1,0,AE80+$O$11)</f>
        <v>0</v>
      </c>
      <c r="AJ80" s="378"/>
      <c r="AK80" s="424">
        <f t="shared" si="31"/>
        <v>14.000526315789473</v>
      </c>
      <c r="AL80" s="461"/>
      <c r="AM80" s="477"/>
      <c r="AN80" s="462"/>
      <c r="AO80" s="463"/>
      <c r="AP80" s="377">
        <f t="shared" ref="AP80:AP90" si="191">IF(AL80&lt;1,0,AL80+$O$11)</f>
        <v>0</v>
      </c>
      <c r="AQ80" s="378"/>
      <c r="AR80" s="424">
        <f t="shared" si="32"/>
        <v>14.000526315789473</v>
      </c>
      <c r="AS80" s="461"/>
      <c r="AT80" s="477"/>
      <c r="AU80" s="462"/>
      <c r="AV80" s="463"/>
      <c r="AW80" s="377">
        <f t="shared" ref="AW80:AW90" si="192">IF(AS80&lt;1,0,AS80+$O$11)</f>
        <v>0</v>
      </c>
      <c r="AX80" s="378"/>
      <c r="AY80" s="424">
        <f t="shared" si="33"/>
        <v>14.000526315789473</v>
      </c>
      <c r="AZ80" s="461"/>
      <c r="BA80" s="477"/>
      <c r="BB80" s="462"/>
      <c r="BC80" s="463"/>
      <c r="BD80" s="377">
        <f t="shared" ref="BD80:BD90" si="193">IF(AZ80&lt;1,0,AZ80+$O$11)</f>
        <v>0</v>
      </c>
      <c r="BE80" s="378"/>
      <c r="BF80" s="424">
        <f t="shared" si="34"/>
        <v>14.000526315789473</v>
      </c>
      <c r="BG80" s="461"/>
      <c r="BH80" s="477"/>
      <c r="BI80" s="462"/>
      <c r="BJ80" s="463"/>
      <c r="BK80" s="377">
        <f t="shared" ref="BK80:BK90" si="194">IF(BG80&lt;1,0,BG80+$O$11)</f>
        <v>0</v>
      </c>
      <c r="BL80" s="378"/>
      <c r="BM80" s="424">
        <f t="shared" si="35"/>
        <v>14.000526315789473</v>
      </c>
      <c r="BN80" s="461"/>
      <c r="BO80" s="477"/>
      <c r="BP80" s="462"/>
      <c r="BQ80" s="463"/>
      <c r="BR80" s="377">
        <f t="shared" ref="BR80:BR90" si="195">IF(BN80&lt;1,0,BN80+$O$11)</f>
        <v>0</v>
      </c>
      <c r="BS80" s="378"/>
      <c r="BT80" s="424">
        <f t="shared" si="36"/>
        <v>14.000526315789473</v>
      </c>
      <c r="BU80" s="461"/>
      <c r="BV80" s="477"/>
      <c r="BW80" s="462"/>
      <c r="BX80" s="463"/>
      <c r="BY80" s="377">
        <f t="shared" ref="BY80:BY90" si="196">IF(BU80&lt;1,0,BU80+$O$11)</f>
        <v>0</v>
      </c>
      <c r="BZ80" s="378"/>
      <c r="CA80" s="424">
        <f t="shared" si="37"/>
        <v>14.000526315789473</v>
      </c>
      <c r="CB80" s="461"/>
      <c r="CC80" s="477"/>
      <c r="CD80" s="462"/>
      <c r="CE80" s="463"/>
      <c r="CF80" s="377">
        <f t="shared" ref="CF80:CF90" si="197">IF(CB80&lt;1,0,CB80+$O$11)</f>
        <v>0</v>
      </c>
      <c r="CG80" s="378"/>
      <c r="CH80" s="424">
        <f t="shared" si="38"/>
        <v>14.000526315789473</v>
      </c>
      <c r="CI80" s="461"/>
      <c r="CJ80" s="477"/>
      <c r="CK80" s="462"/>
      <c r="CL80" s="463"/>
      <c r="CM80" s="377">
        <f t="shared" ref="CM80:CM90" si="198">IF(CI80&lt;1,0,CI80+$O$11)</f>
        <v>0</v>
      </c>
      <c r="CN80" s="378"/>
      <c r="CO80" s="424">
        <f t="shared" si="39"/>
        <v>14.000526315789473</v>
      </c>
      <c r="CP80" s="461"/>
      <c r="CQ80" s="477"/>
      <c r="CR80" s="462"/>
      <c r="CS80" s="819"/>
      <c r="CT80" s="820"/>
      <c r="CU80" s="820"/>
      <c r="CV80" s="820"/>
      <c r="CW80" s="821"/>
      <c r="CX80" s="397" t="str">
        <f t="shared" ref="CX80:CX90" si="199">C80&amp;"  "&amp;D80</f>
        <v xml:space="preserve">  J1</v>
      </c>
      <c r="CY80" s="398" t="str">
        <f t="shared" ref="CY80:CY90" si="200">E80</f>
        <v>Thrust Load Calculations</v>
      </c>
    </row>
    <row r="81" spans="1:103" s="383" customFormat="1" ht="32.1" customHeight="1">
      <c r="A81" s="633"/>
      <c r="B81" s="393"/>
      <c r="C81" s="393"/>
      <c r="D81" s="393" t="s">
        <v>78</v>
      </c>
      <c r="E81" s="394" t="s">
        <v>43</v>
      </c>
      <c r="F81" s="496" t="str">
        <f t="shared" si="182"/>
        <v>J2-Start Current vs. Speed at Specified Voltage</v>
      </c>
      <c r="G81" s="624"/>
      <c r="H81" s="624"/>
      <c r="I81" s="623"/>
      <c r="J81" s="478" t="str">
        <f t="shared" si="21"/>
        <v/>
      </c>
      <c r="K81" s="396" t="str">
        <f>IF(J81=V$9,W$9,IF(J81=V$8,W$8,IF(J81=V$7,W$7,IF(J81=V$6,W$6,IF(J81=V$5,W$5,IF(J81=V$4,W$4,IF(J81=V$3,W$3,IF(J81=V$2,W$2,'DOC SUBMITTAL STATUS TRACKER'!$F$17))))))))</f>
        <v>Never Been Submitted</v>
      </c>
      <c r="L81" s="556" t="str">
        <f t="shared" si="183"/>
        <v>Rev 0</v>
      </c>
      <c r="M81" s="557">
        <f t="shared" si="184"/>
        <v>0</v>
      </c>
      <c r="N81" s="558">
        <f t="shared" si="185"/>
        <v>0</v>
      </c>
      <c r="O81" s="579" t="str">
        <f t="shared" si="186"/>
        <v/>
      </c>
      <c r="P81" s="559">
        <f t="shared" si="78"/>
        <v>14.000526315789473</v>
      </c>
      <c r="Q81" s="560">
        <f t="shared" si="187"/>
        <v>0</v>
      </c>
      <c r="R81" s="559" t="str">
        <f>IF(K81='DOC SUBMITTAL STATUS TRACKER'!$F$17,'DOC SUBMITTAL STATUS TRACKER'!$F$17,IF(K81=$W$8,'DOC SUBMITTAL STATUS TRACKER'!$F$17,IF(K81=$W$6,$R$15,IF(K81=$W$7,R$16,IF(K81=$W$9,$W$9,$R$15)))))</f>
        <v>Never Been Submitted</v>
      </c>
      <c r="S81" s="579" t="str">
        <f t="shared" si="188"/>
        <v/>
      </c>
      <c r="T81" s="477"/>
      <c r="U81" s="377"/>
      <c r="V81" s="378"/>
      <c r="W81" s="424">
        <f t="shared" si="29"/>
        <v>14.000526315789473</v>
      </c>
      <c r="X81" s="461"/>
      <c r="Y81" s="477"/>
      <c r="Z81" s="462"/>
      <c r="AA81" s="460"/>
      <c r="AB81" s="377">
        <f t="shared" si="189"/>
        <v>0</v>
      </c>
      <c r="AC81" s="378"/>
      <c r="AD81" s="424">
        <f t="shared" si="30"/>
        <v>14.000526315789473</v>
      </c>
      <c r="AE81" s="461"/>
      <c r="AF81" s="477"/>
      <c r="AG81" s="462"/>
      <c r="AH81" s="463"/>
      <c r="AI81" s="377">
        <f t="shared" si="190"/>
        <v>0</v>
      </c>
      <c r="AJ81" s="378"/>
      <c r="AK81" s="424">
        <f t="shared" si="31"/>
        <v>14.000526315789473</v>
      </c>
      <c r="AL81" s="461"/>
      <c r="AM81" s="477"/>
      <c r="AN81" s="462"/>
      <c r="AO81" s="463"/>
      <c r="AP81" s="377">
        <f t="shared" si="191"/>
        <v>0</v>
      </c>
      <c r="AQ81" s="378"/>
      <c r="AR81" s="424">
        <f t="shared" si="32"/>
        <v>14.000526315789473</v>
      </c>
      <c r="AS81" s="461"/>
      <c r="AT81" s="477"/>
      <c r="AU81" s="462"/>
      <c r="AV81" s="463"/>
      <c r="AW81" s="377">
        <f t="shared" si="192"/>
        <v>0</v>
      </c>
      <c r="AX81" s="378"/>
      <c r="AY81" s="424">
        <f t="shared" si="33"/>
        <v>14.000526315789473</v>
      </c>
      <c r="AZ81" s="461"/>
      <c r="BA81" s="477"/>
      <c r="BB81" s="462"/>
      <c r="BC81" s="463"/>
      <c r="BD81" s="377">
        <f t="shared" si="193"/>
        <v>0</v>
      </c>
      <c r="BE81" s="378"/>
      <c r="BF81" s="424">
        <f t="shared" si="34"/>
        <v>14.000526315789473</v>
      </c>
      <c r="BG81" s="461"/>
      <c r="BH81" s="477"/>
      <c r="BI81" s="462"/>
      <c r="BJ81" s="463"/>
      <c r="BK81" s="377">
        <f t="shared" si="194"/>
        <v>0</v>
      </c>
      <c r="BL81" s="378"/>
      <c r="BM81" s="424">
        <f t="shared" si="35"/>
        <v>14.000526315789473</v>
      </c>
      <c r="BN81" s="461"/>
      <c r="BO81" s="477"/>
      <c r="BP81" s="462"/>
      <c r="BQ81" s="463"/>
      <c r="BR81" s="377">
        <f t="shared" si="195"/>
        <v>0</v>
      </c>
      <c r="BS81" s="378"/>
      <c r="BT81" s="424">
        <f t="shared" si="36"/>
        <v>14.000526315789473</v>
      </c>
      <c r="BU81" s="461"/>
      <c r="BV81" s="477"/>
      <c r="BW81" s="462"/>
      <c r="BX81" s="463"/>
      <c r="BY81" s="377">
        <f t="shared" si="196"/>
        <v>0</v>
      </c>
      <c r="BZ81" s="378"/>
      <c r="CA81" s="424">
        <f t="shared" si="37"/>
        <v>14.000526315789473</v>
      </c>
      <c r="CB81" s="461"/>
      <c r="CC81" s="477"/>
      <c r="CD81" s="462"/>
      <c r="CE81" s="463"/>
      <c r="CF81" s="377">
        <f t="shared" si="197"/>
        <v>0</v>
      </c>
      <c r="CG81" s="378"/>
      <c r="CH81" s="424">
        <f t="shared" si="38"/>
        <v>14.000526315789473</v>
      </c>
      <c r="CI81" s="461"/>
      <c r="CJ81" s="477"/>
      <c r="CK81" s="462"/>
      <c r="CL81" s="463"/>
      <c r="CM81" s="377">
        <f t="shared" si="198"/>
        <v>0</v>
      </c>
      <c r="CN81" s="378"/>
      <c r="CO81" s="424">
        <f t="shared" si="39"/>
        <v>14.000526315789473</v>
      </c>
      <c r="CP81" s="461"/>
      <c r="CQ81" s="477"/>
      <c r="CR81" s="462"/>
      <c r="CS81" s="819"/>
      <c r="CT81" s="820"/>
      <c r="CU81" s="820"/>
      <c r="CV81" s="820"/>
      <c r="CW81" s="821"/>
      <c r="CX81" s="397" t="str">
        <f t="shared" si="199"/>
        <v xml:space="preserve">  J2</v>
      </c>
      <c r="CY81" s="398" t="str">
        <f t="shared" si="200"/>
        <v>Start Current vs. Speed at Specified Voltage</v>
      </c>
    </row>
    <row r="82" spans="1:103" s="383" customFormat="1" ht="32.1" customHeight="1">
      <c r="A82" s="633"/>
      <c r="B82" s="393"/>
      <c r="C82" s="393"/>
      <c r="D82" s="393" t="s">
        <v>79</v>
      </c>
      <c r="E82" s="394" t="s">
        <v>44</v>
      </c>
      <c r="F82" s="496" t="str">
        <f t="shared" si="182"/>
        <v>J3-Start Torque vs. Speed at Specified Voltage</v>
      </c>
      <c r="G82" s="624"/>
      <c r="H82" s="624"/>
      <c r="I82" s="623"/>
      <c r="J82" s="478" t="str">
        <f t="shared" si="21"/>
        <v/>
      </c>
      <c r="K82" s="396" t="str">
        <f>IF(J82=V$9,W$9,IF(J82=V$8,W$8,IF(J82=V$7,W$7,IF(J82=V$6,W$6,IF(J82=V$5,W$5,IF(J82=V$4,W$4,IF(J82=V$3,W$3,IF(J82=V$2,W$2,'DOC SUBMITTAL STATUS TRACKER'!$F$17))))))))</f>
        <v>Never Been Submitted</v>
      </c>
      <c r="L82" s="556" t="str">
        <f t="shared" si="183"/>
        <v>Rev 0</v>
      </c>
      <c r="M82" s="557">
        <f t="shared" si="184"/>
        <v>0</v>
      </c>
      <c r="N82" s="558">
        <f t="shared" si="185"/>
        <v>0</v>
      </c>
      <c r="O82" s="579" t="str">
        <f t="shared" si="186"/>
        <v/>
      </c>
      <c r="P82" s="559">
        <f t="shared" si="78"/>
        <v>14.000526315789473</v>
      </c>
      <c r="Q82" s="560">
        <f t="shared" si="187"/>
        <v>0</v>
      </c>
      <c r="R82" s="559" t="str">
        <f>IF(K82='DOC SUBMITTAL STATUS TRACKER'!$F$17,'DOC SUBMITTAL STATUS TRACKER'!$F$17,IF(K82=$W$8,'DOC SUBMITTAL STATUS TRACKER'!$F$17,IF(K82=$W$6,$R$15,IF(K82=$W$7,R$16,IF(K82=$W$9,$W$9,$R$15)))))</f>
        <v>Never Been Submitted</v>
      </c>
      <c r="S82" s="579" t="str">
        <f t="shared" si="188"/>
        <v/>
      </c>
      <c r="T82" s="477"/>
      <c r="U82" s="377"/>
      <c r="V82" s="378"/>
      <c r="W82" s="424">
        <f t="shared" si="29"/>
        <v>14.000526315789473</v>
      </c>
      <c r="X82" s="461"/>
      <c r="Y82" s="477"/>
      <c r="Z82" s="462"/>
      <c r="AA82" s="460"/>
      <c r="AB82" s="377">
        <f t="shared" si="189"/>
        <v>0</v>
      </c>
      <c r="AC82" s="378"/>
      <c r="AD82" s="424">
        <f t="shared" si="30"/>
        <v>14.000526315789473</v>
      </c>
      <c r="AE82" s="461"/>
      <c r="AF82" s="477"/>
      <c r="AG82" s="462"/>
      <c r="AH82" s="463"/>
      <c r="AI82" s="377">
        <f t="shared" si="190"/>
        <v>0</v>
      </c>
      <c r="AJ82" s="378"/>
      <c r="AK82" s="424">
        <f t="shared" si="31"/>
        <v>14.000526315789473</v>
      </c>
      <c r="AL82" s="461"/>
      <c r="AM82" s="477"/>
      <c r="AN82" s="462"/>
      <c r="AO82" s="463"/>
      <c r="AP82" s="377">
        <f t="shared" si="191"/>
        <v>0</v>
      </c>
      <c r="AQ82" s="378"/>
      <c r="AR82" s="424">
        <f t="shared" si="32"/>
        <v>14.000526315789473</v>
      </c>
      <c r="AS82" s="461"/>
      <c r="AT82" s="477"/>
      <c r="AU82" s="462"/>
      <c r="AV82" s="463"/>
      <c r="AW82" s="377">
        <f t="shared" si="192"/>
        <v>0</v>
      </c>
      <c r="AX82" s="378"/>
      <c r="AY82" s="424">
        <f t="shared" si="33"/>
        <v>14.000526315789473</v>
      </c>
      <c r="AZ82" s="461"/>
      <c r="BA82" s="477"/>
      <c r="BB82" s="462"/>
      <c r="BC82" s="463"/>
      <c r="BD82" s="377">
        <f t="shared" si="193"/>
        <v>0</v>
      </c>
      <c r="BE82" s="378"/>
      <c r="BF82" s="424">
        <f t="shared" si="34"/>
        <v>14.000526315789473</v>
      </c>
      <c r="BG82" s="461"/>
      <c r="BH82" s="477"/>
      <c r="BI82" s="462"/>
      <c r="BJ82" s="463"/>
      <c r="BK82" s="377">
        <f t="shared" si="194"/>
        <v>0</v>
      </c>
      <c r="BL82" s="378"/>
      <c r="BM82" s="424">
        <f t="shared" si="35"/>
        <v>14.000526315789473</v>
      </c>
      <c r="BN82" s="461"/>
      <c r="BO82" s="477"/>
      <c r="BP82" s="462"/>
      <c r="BQ82" s="463"/>
      <c r="BR82" s="377">
        <f t="shared" si="195"/>
        <v>0</v>
      </c>
      <c r="BS82" s="378"/>
      <c r="BT82" s="424">
        <f t="shared" si="36"/>
        <v>14.000526315789473</v>
      </c>
      <c r="BU82" s="461"/>
      <c r="BV82" s="477"/>
      <c r="BW82" s="462"/>
      <c r="BX82" s="463"/>
      <c r="BY82" s="377">
        <f t="shared" si="196"/>
        <v>0</v>
      </c>
      <c r="BZ82" s="378"/>
      <c r="CA82" s="424">
        <f t="shared" si="37"/>
        <v>14.000526315789473</v>
      </c>
      <c r="CB82" s="461"/>
      <c r="CC82" s="477"/>
      <c r="CD82" s="462"/>
      <c r="CE82" s="463"/>
      <c r="CF82" s="377">
        <f t="shared" si="197"/>
        <v>0</v>
      </c>
      <c r="CG82" s="378"/>
      <c r="CH82" s="424">
        <f t="shared" si="38"/>
        <v>14.000526315789473</v>
      </c>
      <c r="CI82" s="461"/>
      <c r="CJ82" s="477"/>
      <c r="CK82" s="462"/>
      <c r="CL82" s="463"/>
      <c r="CM82" s="377">
        <f t="shared" si="198"/>
        <v>0</v>
      </c>
      <c r="CN82" s="378"/>
      <c r="CO82" s="424">
        <f t="shared" si="39"/>
        <v>14.000526315789473</v>
      </c>
      <c r="CP82" s="461"/>
      <c r="CQ82" s="477"/>
      <c r="CR82" s="462"/>
      <c r="CS82" s="819"/>
      <c r="CT82" s="820"/>
      <c r="CU82" s="820"/>
      <c r="CV82" s="820"/>
      <c r="CW82" s="821"/>
      <c r="CX82" s="397" t="str">
        <f t="shared" si="199"/>
        <v xml:space="preserve">  J3</v>
      </c>
      <c r="CY82" s="398" t="str">
        <f t="shared" si="200"/>
        <v>Start Torque vs. Speed at Specified Voltage</v>
      </c>
    </row>
    <row r="83" spans="1:103" s="383" customFormat="1" ht="32.1" customHeight="1">
      <c r="A83" s="633"/>
      <c r="B83" s="393"/>
      <c r="C83" s="393"/>
      <c r="D83" s="393" t="s">
        <v>80</v>
      </c>
      <c r="E83" s="394" t="s">
        <v>45</v>
      </c>
      <c r="F83" s="496" t="str">
        <f t="shared" si="182"/>
        <v>J4-Start Time vs. Speed at Specified Voltage</v>
      </c>
      <c r="G83" s="624"/>
      <c r="H83" s="624"/>
      <c r="I83" s="623"/>
      <c r="J83" s="478" t="str">
        <f t="shared" si="21"/>
        <v/>
      </c>
      <c r="K83" s="396" t="str">
        <f>IF(J83=V$9,W$9,IF(J83=V$8,W$8,IF(J83=V$7,W$7,IF(J83=V$6,W$6,IF(J83=V$5,W$5,IF(J83=V$4,W$4,IF(J83=V$3,W$3,IF(J83=V$2,W$2,'DOC SUBMITTAL STATUS TRACKER'!$F$17))))))))</f>
        <v>Never Been Submitted</v>
      </c>
      <c r="L83" s="556" t="str">
        <f t="shared" si="183"/>
        <v>Rev 0</v>
      </c>
      <c r="M83" s="557">
        <f t="shared" si="184"/>
        <v>0</v>
      </c>
      <c r="N83" s="558">
        <f t="shared" si="185"/>
        <v>0</v>
      </c>
      <c r="O83" s="579" t="str">
        <f t="shared" si="186"/>
        <v/>
      </c>
      <c r="P83" s="559">
        <f t="shared" si="78"/>
        <v>14.000526315789473</v>
      </c>
      <c r="Q83" s="560">
        <f t="shared" si="187"/>
        <v>0</v>
      </c>
      <c r="R83" s="559" t="str">
        <f>IF(K83='DOC SUBMITTAL STATUS TRACKER'!$F$17,'DOC SUBMITTAL STATUS TRACKER'!$F$17,IF(K83=$W$8,'DOC SUBMITTAL STATUS TRACKER'!$F$17,IF(K83=$W$6,$R$15,IF(K83=$W$7,R$16,IF(K83=$W$9,$W$9,$R$15)))))</f>
        <v>Never Been Submitted</v>
      </c>
      <c r="S83" s="579" t="str">
        <f t="shared" si="188"/>
        <v/>
      </c>
      <c r="T83" s="477"/>
      <c r="U83" s="377"/>
      <c r="V83" s="378"/>
      <c r="W83" s="424">
        <f t="shared" si="29"/>
        <v>14.000526315789473</v>
      </c>
      <c r="X83" s="461"/>
      <c r="Y83" s="477"/>
      <c r="Z83" s="462"/>
      <c r="AA83" s="460"/>
      <c r="AB83" s="377">
        <f t="shared" si="189"/>
        <v>0</v>
      </c>
      <c r="AC83" s="378"/>
      <c r="AD83" s="424">
        <f t="shared" si="30"/>
        <v>14.000526315789473</v>
      </c>
      <c r="AE83" s="461"/>
      <c r="AF83" s="477"/>
      <c r="AG83" s="462"/>
      <c r="AH83" s="463"/>
      <c r="AI83" s="377">
        <f t="shared" si="190"/>
        <v>0</v>
      </c>
      <c r="AJ83" s="378"/>
      <c r="AK83" s="424">
        <f t="shared" si="31"/>
        <v>14.000526315789473</v>
      </c>
      <c r="AL83" s="461"/>
      <c r="AM83" s="477"/>
      <c r="AN83" s="462"/>
      <c r="AO83" s="463"/>
      <c r="AP83" s="377">
        <f t="shared" si="191"/>
        <v>0</v>
      </c>
      <c r="AQ83" s="378"/>
      <c r="AR83" s="424">
        <f t="shared" si="32"/>
        <v>14.000526315789473</v>
      </c>
      <c r="AS83" s="461"/>
      <c r="AT83" s="477"/>
      <c r="AU83" s="462"/>
      <c r="AV83" s="463"/>
      <c r="AW83" s="377">
        <f t="shared" si="192"/>
        <v>0</v>
      </c>
      <c r="AX83" s="378"/>
      <c r="AY83" s="424">
        <f t="shared" si="33"/>
        <v>14.000526315789473</v>
      </c>
      <c r="AZ83" s="461"/>
      <c r="BA83" s="477"/>
      <c r="BB83" s="462"/>
      <c r="BC83" s="463"/>
      <c r="BD83" s="377">
        <f t="shared" si="193"/>
        <v>0</v>
      </c>
      <c r="BE83" s="378"/>
      <c r="BF83" s="424">
        <f t="shared" si="34"/>
        <v>14.000526315789473</v>
      </c>
      <c r="BG83" s="461"/>
      <c r="BH83" s="477"/>
      <c r="BI83" s="462"/>
      <c r="BJ83" s="463"/>
      <c r="BK83" s="377">
        <f t="shared" si="194"/>
        <v>0</v>
      </c>
      <c r="BL83" s="378"/>
      <c r="BM83" s="424">
        <f t="shared" si="35"/>
        <v>14.000526315789473</v>
      </c>
      <c r="BN83" s="461"/>
      <c r="BO83" s="477"/>
      <c r="BP83" s="462"/>
      <c r="BQ83" s="463"/>
      <c r="BR83" s="377">
        <f t="shared" si="195"/>
        <v>0</v>
      </c>
      <c r="BS83" s="378"/>
      <c r="BT83" s="424">
        <f t="shared" si="36"/>
        <v>14.000526315789473</v>
      </c>
      <c r="BU83" s="461"/>
      <c r="BV83" s="477"/>
      <c r="BW83" s="462"/>
      <c r="BX83" s="463"/>
      <c r="BY83" s="377">
        <f t="shared" si="196"/>
        <v>0</v>
      </c>
      <c r="BZ83" s="378"/>
      <c r="CA83" s="424">
        <f t="shared" si="37"/>
        <v>14.000526315789473</v>
      </c>
      <c r="CB83" s="461"/>
      <c r="CC83" s="477"/>
      <c r="CD83" s="462"/>
      <c r="CE83" s="463"/>
      <c r="CF83" s="377">
        <f t="shared" si="197"/>
        <v>0</v>
      </c>
      <c r="CG83" s="378"/>
      <c r="CH83" s="424">
        <f t="shared" si="38"/>
        <v>14.000526315789473</v>
      </c>
      <c r="CI83" s="461"/>
      <c r="CJ83" s="477"/>
      <c r="CK83" s="462"/>
      <c r="CL83" s="463"/>
      <c r="CM83" s="377">
        <f t="shared" si="198"/>
        <v>0</v>
      </c>
      <c r="CN83" s="378"/>
      <c r="CO83" s="424">
        <f t="shared" si="39"/>
        <v>14.000526315789473</v>
      </c>
      <c r="CP83" s="461"/>
      <c r="CQ83" s="477"/>
      <c r="CR83" s="462"/>
      <c r="CS83" s="819"/>
      <c r="CT83" s="820"/>
      <c r="CU83" s="820"/>
      <c r="CV83" s="820"/>
      <c r="CW83" s="821"/>
      <c r="CX83" s="397" t="str">
        <f t="shared" si="199"/>
        <v xml:space="preserve">  J4</v>
      </c>
      <c r="CY83" s="398" t="str">
        <f t="shared" si="200"/>
        <v>Start Time vs. Speed at Specified Voltage</v>
      </c>
    </row>
    <row r="84" spans="1:103" s="383" customFormat="1" ht="32.1" customHeight="1">
      <c r="A84" s="633"/>
      <c r="B84" s="393"/>
      <c r="C84" s="393"/>
      <c r="D84" s="393" t="s">
        <v>258</v>
      </c>
      <c r="E84" s="394" t="s">
        <v>46</v>
      </c>
      <c r="F84" s="496" t="str">
        <f t="shared" si="182"/>
        <v>J5-Thermal Limit Curves, Hot/Cold</v>
      </c>
      <c r="G84" s="624"/>
      <c r="H84" s="624"/>
      <c r="I84" s="623"/>
      <c r="J84" s="478" t="str">
        <f t="shared" si="21"/>
        <v/>
      </c>
      <c r="K84" s="396" t="str">
        <f>IF(J84=V$9,W$9,IF(J84=V$8,W$8,IF(J84=V$7,W$7,IF(J84=V$6,W$6,IF(J84=V$5,W$5,IF(J84=V$4,W$4,IF(J84=V$3,W$3,IF(J84=V$2,W$2,'DOC SUBMITTAL STATUS TRACKER'!$F$17))))))))</f>
        <v>Never Been Submitted</v>
      </c>
      <c r="L84" s="556" t="str">
        <f t="shared" si="183"/>
        <v>Rev 0</v>
      </c>
      <c r="M84" s="557">
        <f t="shared" si="184"/>
        <v>0</v>
      </c>
      <c r="N84" s="558">
        <f t="shared" si="185"/>
        <v>0</v>
      </c>
      <c r="O84" s="579" t="str">
        <f t="shared" si="186"/>
        <v/>
      </c>
      <c r="P84" s="559">
        <f t="shared" si="78"/>
        <v>14.000526315789473</v>
      </c>
      <c r="Q84" s="560">
        <f t="shared" si="187"/>
        <v>0</v>
      </c>
      <c r="R84" s="559" t="str">
        <f>IF(K84='DOC SUBMITTAL STATUS TRACKER'!$F$17,'DOC SUBMITTAL STATUS TRACKER'!$F$17,IF(K84=$W$8,'DOC SUBMITTAL STATUS TRACKER'!$F$17,IF(K84=$W$6,$R$15,IF(K84=$W$7,R$16,IF(K84=$W$9,$W$9,$R$15)))))</f>
        <v>Never Been Submitted</v>
      </c>
      <c r="S84" s="579" t="str">
        <f t="shared" si="188"/>
        <v/>
      </c>
      <c r="T84" s="477"/>
      <c r="U84" s="377"/>
      <c r="V84" s="378"/>
      <c r="W84" s="424">
        <f t="shared" si="29"/>
        <v>14.000526315789473</v>
      </c>
      <c r="X84" s="461"/>
      <c r="Y84" s="477"/>
      <c r="Z84" s="462"/>
      <c r="AA84" s="460"/>
      <c r="AB84" s="377">
        <f t="shared" si="189"/>
        <v>0</v>
      </c>
      <c r="AC84" s="378"/>
      <c r="AD84" s="424">
        <f t="shared" si="30"/>
        <v>14.000526315789473</v>
      </c>
      <c r="AE84" s="461"/>
      <c r="AF84" s="477"/>
      <c r="AG84" s="462"/>
      <c r="AH84" s="463"/>
      <c r="AI84" s="377">
        <f t="shared" si="190"/>
        <v>0</v>
      </c>
      <c r="AJ84" s="378"/>
      <c r="AK84" s="424">
        <f t="shared" si="31"/>
        <v>14.000526315789473</v>
      </c>
      <c r="AL84" s="461"/>
      <c r="AM84" s="477"/>
      <c r="AN84" s="462"/>
      <c r="AO84" s="463"/>
      <c r="AP84" s="377">
        <f t="shared" si="191"/>
        <v>0</v>
      </c>
      <c r="AQ84" s="378"/>
      <c r="AR84" s="424">
        <f t="shared" si="32"/>
        <v>14.000526315789473</v>
      </c>
      <c r="AS84" s="461"/>
      <c r="AT84" s="477"/>
      <c r="AU84" s="462"/>
      <c r="AV84" s="463"/>
      <c r="AW84" s="377">
        <f t="shared" si="192"/>
        <v>0</v>
      </c>
      <c r="AX84" s="378"/>
      <c r="AY84" s="424">
        <f t="shared" si="33"/>
        <v>14.000526315789473</v>
      </c>
      <c r="AZ84" s="461"/>
      <c r="BA84" s="477"/>
      <c r="BB84" s="462"/>
      <c r="BC84" s="463"/>
      <c r="BD84" s="377">
        <f t="shared" si="193"/>
        <v>0</v>
      </c>
      <c r="BE84" s="378"/>
      <c r="BF84" s="424">
        <f t="shared" si="34"/>
        <v>14.000526315789473</v>
      </c>
      <c r="BG84" s="461"/>
      <c r="BH84" s="477"/>
      <c r="BI84" s="462"/>
      <c r="BJ84" s="463"/>
      <c r="BK84" s="377">
        <f t="shared" si="194"/>
        <v>0</v>
      </c>
      <c r="BL84" s="378"/>
      <c r="BM84" s="424">
        <f t="shared" si="35"/>
        <v>14.000526315789473</v>
      </c>
      <c r="BN84" s="461"/>
      <c r="BO84" s="477"/>
      <c r="BP84" s="462"/>
      <c r="BQ84" s="463"/>
      <c r="BR84" s="377">
        <f t="shared" si="195"/>
        <v>0</v>
      </c>
      <c r="BS84" s="378"/>
      <c r="BT84" s="424">
        <f t="shared" si="36"/>
        <v>14.000526315789473</v>
      </c>
      <c r="BU84" s="461"/>
      <c r="BV84" s="477"/>
      <c r="BW84" s="462"/>
      <c r="BX84" s="463"/>
      <c r="BY84" s="377">
        <f t="shared" si="196"/>
        <v>0</v>
      </c>
      <c r="BZ84" s="378"/>
      <c r="CA84" s="424">
        <f t="shared" si="37"/>
        <v>14.000526315789473</v>
      </c>
      <c r="CB84" s="461"/>
      <c r="CC84" s="477"/>
      <c r="CD84" s="462"/>
      <c r="CE84" s="463"/>
      <c r="CF84" s="377">
        <f t="shared" si="197"/>
        <v>0</v>
      </c>
      <c r="CG84" s="378"/>
      <c r="CH84" s="424">
        <f t="shared" si="38"/>
        <v>14.000526315789473</v>
      </c>
      <c r="CI84" s="461"/>
      <c r="CJ84" s="477"/>
      <c r="CK84" s="462"/>
      <c r="CL84" s="463"/>
      <c r="CM84" s="377">
        <f t="shared" si="198"/>
        <v>0</v>
      </c>
      <c r="CN84" s="378"/>
      <c r="CO84" s="424">
        <f t="shared" si="39"/>
        <v>14.000526315789473</v>
      </c>
      <c r="CP84" s="461"/>
      <c r="CQ84" s="477"/>
      <c r="CR84" s="462"/>
      <c r="CS84" s="819"/>
      <c r="CT84" s="820"/>
      <c r="CU84" s="820"/>
      <c r="CV84" s="820"/>
      <c r="CW84" s="821"/>
      <c r="CX84" s="397" t="str">
        <f t="shared" si="199"/>
        <v xml:space="preserve">  J5</v>
      </c>
      <c r="CY84" s="398" t="str">
        <f t="shared" si="200"/>
        <v>Thermal Limit Curves, Hot/Cold</v>
      </c>
    </row>
    <row r="85" spans="1:103" s="383" customFormat="1" ht="32.1" customHeight="1">
      <c r="A85" s="633"/>
      <c r="B85" s="393"/>
      <c r="C85" s="393"/>
      <c r="D85" s="393" t="s">
        <v>259</v>
      </c>
      <c r="E85" s="394" t="s">
        <v>47</v>
      </c>
      <c r="F85" s="496" t="str">
        <f t="shared" si="182"/>
        <v>J6-Efficiency vs. Load</v>
      </c>
      <c r="G85" s="624"/>
      <c r="H85" s="624"/>
      <c r="I85" s="623"/>
      <c r="J85" s="478" t="str">
        <f t="shared" ref="J85:J148" si="201">IF(CR85&gt;0,CR85,IF(CK85&gt;0,CK85,IF(CD85&gt;0,CD85,IF(BW85&gt;0,BW85,IF(BP85&gt;0,BP85,IF(BI85&gt;0,BI85,IF(BB85&gt;0,BB85,IF(AU85&gt;0,AU85,IF(AN85&gt;0,AN85,IF(AG85&gt;0,AG85,IF(Z85&gt;0,Z85,"")))))))))))</f>
        <v/>
      </c>
      <c r="K85" s="396" t="str">
        <f>IF(J85=V$9,W$9,IF(J85=V$8,W$8,IF(J85=V$7,W$7,IF(J85=V$6,W$6,IF(J85=V$5,W$5,IF(J85=V$4,W$4,IF(J85=V$3,W$3,IF(J85=V$2,W$2,'DOC SUBMITTAL STATUS TRACKER'!$F$17))))))))</f>
        <v>Never Been Submitted</v>
      </c>
      <c r="L85" s="556" t="str">
        <f t="shared" si="183"/>
        <v>Rev 0</v>
      </c>
      <c r="M85" s="557">
        <f t="shared" si="184"/>
        <v>0</v>
      </c>
      <c r="N85" s="558">
        <f t="shared" si="185"/>
        <v>0</v>
      </c>
      <c r="O85" s="579" t="str">
        <f t="shared" si="186"/>
        <v/>
      </c>
      <c r="P85" s="559">
        <f t="shared" si="78"/>
        <v>14.000526315789473</v>
      </c>
      <c r="Q85" s="560">
        <f t="shared" si="187"/>
        <v>0</v>
      </c>
      <c r="R85" s="559" t="str">
        <f>IF(K85='DOC SUBMITTAL STATUS TRACKER'!$F$17,'DOC SUBMITTAL STATUS TRACKER'!$F$17,IF(K85=$W$8,'DOC SUBMITTAL STATUS TRACKER'!$F$17,IF(K85=$W$6,$R$15,IF(K85=$W$7,R$16,IF(K85=$W$9,$W$9,$R$15)))))</f>
        <v>Never Been Submitted</v>
      </c>
      <c r="S85" s="579" t="str">
        <f t="shared" si="188"/>
        <v/>
      </c>
      <c r="T85" s="477"/>
      <c r="U85" s="377"/>
      <c r="V85" s="378"/>
      <c r="W85" s="424">
        <f t="shared" ref="W85:W148" si="202">IF(V85&lt;0,$R$14,V85+$R$14)</f>
        <v>14.000526315789473</v>
      </c>
      <c r="X85" s="461"/>
      <c r="Y85" s="477"/>
      <c r="Z85" s="462"/>
      <c r="AA85" s="460"/>
      <c r="AB85" s="377">
        <f t="shared" si="189"/>
        <v>0</v>
      </c>
      <c r="AC85" s="378"/>
      <c r="AD85" s="424">
        <f t="shared" ref="AD85:AD148" si="203">IF(AC85&lt;0,$R$14,AC85+$R$14)</f>
        <v>14.000526315789473</v>
      </c>
      <c r="AE85" s="461"/>
      <c r="AF85" s="477"/>
      <c r="AG85" s="462"/>
      <c r="AH85" s="463"/>
      <c r="AI85" s="377">
        <f t="shared" si="190"/>
        <v>0</v>
      </c>
      <c r="AJ85" s="378"/>
      <c r="AK85" s="424">
        <f t="shared" ref="AK85:AK148" si="204">IF(AJ85&lt;0,$R$14,AJ85+$R$14)</f>
        <v>14.000526315789473</v>
      </c>
      <c r="AL85" s="461"/>
      <c r="AM85" s="477"/>
      <c r="AN85" s="462"/>
      <c r="AO85" s="463"/>
      <c r="AP85" s="377">
        <f t="shared" si="191"/>
        <v>0</v>
      </c>
      <c r="AQ85" s="378"/>
      <c r="AR85" s="424">
        <f t="shared" ref="AR85:AR148" si="205">IF(AQ85&lt;0,$R$14,AQ85+$R$14)</f>
        <v>14.000526315789473</v>
      </c>
      <c r="AS85" s="461"/>
      <c r="AT85" s="477"/>
      <c r="AU85" s="462"/>
      <c r="AV85" s="463"/>
      <c r="AW85" s="377">
        <f t="shared" si="192"/>
        <v>0</v>
      </c>
      <c r="AX85" s="378"/>
      <c r="AY85" s="424">
        <f t="shared" ref="AY85:AY148" si="206">IF(AX85&lt;0,$R$14,AX85+$R$14)</f>
        <v>14.000526315789473</v>
      </c>
      <c r="AZ85" s="461"/>
      <c r="BA85" s="477"/>
      <c r="BB85" s="462"/>
      <c r="BC85" s="463"/>
      <c r="BD85" s="377">
        <f t="shared" si="193"/>
        <v>0</v>
      </c>
      <c r="BE85" s="378"/>
      <c r="BF85" s="424">
        <f t="shared" ref="BF85:BF148" si="207">IF(BE85&lt;0,$R$14,BE85+$R$14)</f>
        <v>14.000526315789473</v>
      </c>
      <c r="BG85" s="461"/>
      <c r="BH85" s="477"/>
      <c r="BI85" s="462"/>
      <c r="BJ85" s="463"/>
      <c r="BK85" s="377">
        <f t="shared" si="194"/>
        <v>0</v>
      </c>
      <c r="BL85" s="378"/>
      <c r="BM85" s="424">
        <f t="shared" ref="BM85:BM148" si="208">IF(BL85&lt;0,$R$14,BL85+$R$14)</f>
        <v>14.000526315789473</v>
      </c>
      <c r="BN85" s="461"/>
      <c r="BO85" s="477"/>
      <c r="BP85" s="462"/>
      <c r="BQ85" s="463"/>
      <c r="BR85" s="377">
        <f t="shared" si="195"/>
        <v>0</v>
      </c>
      <c r="BS85" s="378"/>
      <c r="BT85" s="424">
        <f t="shared" ref="BT85:BT148" si="209">IF(BS85&lt;0,$R$14,BS85+$R$14)</f>
        <v>14.000526315789473</v>
      </c>
      <c r="BU85" s="461"/>
      <c r="BV85" s="477"/>
      <c r="BW85" s="462"/>
      <c r="BX85" s="463"/>
      <c r="BY85" s="377">
        <f t="shared" si="196"/>
        <v>0</v>
      </c>
      <c r="BZ85" s="378"/>
      <c r="CA85" s="424">
        <f t="shared" ref="CA85:CA148" si="210">IF(BZ85&lt;0,$R$14,BZ85+$R$14)</f>
        <v>14.000526315789473</v>
      </c>
      <c r="CB85" s="461"/>
      <c r="CC85" s="477"/>
      <c r="CD85" s="462"/>
      <c r="CE85" s="463"/>
      <c r="CF85" s="377">
        <f t="shared" si="197"/>
        <v>0</v>
      </c>
      <c r="CG85" s="378"/>
      <c r="CH85" s="424">
        <f t="shared" ref="CH85:CH148" si="211">IF(CG85&lt;0,$R$14,CG85+$R$14)</f>
        <v>14.000526315789473</v>
      </c>
      <c r="CI85" s="461"/>
      <c r="CJ85" s="477"/>
      <c r="CK85" s="462"/>
      <c r="CL85" s="463"/>
      <c r="CM85" s="377">
        <f t="shared" si="198"/>
        <v>0</v>
      </c>
      <c r="CN85" s="378"/>
      <c r="CO85" s="424">
        <f t="shared" ref="CO85:CO148" si="212">IF(CN85&lt;0,$R$14,CN85+$R$14)</f>
        <v>14.000526315789473</v>
      </c>
      <c r="CP85" s="461"/>
      <c r="CQ85" s="477"/>
      <c r="CR85" s="462"/>
      <c r="CS85" s="819"/>
      <c r="CT85" s="820"/>
      <c r="CU85" s="820"/>
      <c r="CV85" s="820"/>
      <c r="CW85" s="821"/>
      <c r="CX85" s="397" t="str">
        <f t="shared" si="199"/>
        <v xml:space="preserve">  J6</v>
      </c>
      <c r="CY85" s="398" t="str">
        <f t="shared" si="200"/>
        <v>Efficiency vs. Load</v>
      </c>
    </row>
    <row r="86" spans="1:103" s="383" customFormat="1" ht="32.1" customHeight="1">
      <c r="A86" s="633"/>
      <c r="B86" s="393"/>
      <c r="C86" s="393"/>
      <c r="D86" s="393" t="s">
        <v>260</v>
      </c>
      <c r="E86" s="394" t="s">
        <v>48</v>
      </c>
      <c r="F86" s="496" t="str">
        <f t="shared" si="182"/>
        <v>J7-Power Factor vs. Load</v>
      </c>
      <c r="G86" s="624"/>
      <c r="H86" s="624"/>
      <c r="I86" s="623"/>
      <c r="J86" s="478" t="str">
        <f t="shared" si="201"/>
        <v/>
      </c>
      <c r="K86" s="396" t="str">
        <f>IF(J86=V$9,W$9,IF(J86=V$8,W$8,IF(J86=V$7,W$7,IF(J86=V$6,W$6,IF(J86=V$5,W$5,IF(J86=V$4,W$4,IF(J86=V$3,W$3,IF(J86=V$2,W$2,'DOC SUBMITTAL STATUS TRACKER'!$F$17))))))))</f>
        <v>Never Been Submitted</v>
      </c>
      <c r="L86" s="556" t="str">
        <f t="shared" si="183"/>
        <v>Rev 0</v>
      </c>
      <c r="M86" s="557">
        <f t="shared" si="184"/>
        <v>0</v>
      </c>
      <c r="N86" s="558">
        <f t="shared" si="185"/>
        <v>0</v>
      </c>
      <c r="O86" s="579" t="str">
        <f t="shared" si="186"/>
        <v/>
      </c>
      <c r="P86" s="559">
        <f t="shared" si="78"/>
        <v>14.000526315789473</v>
      </c>
      <c r="Q86" s="560">
        <f t="shared" si="187"/>
        <v>0</v>
      </c>
      <c r="R86" s="559" t="str">
        <f>IF(K86='DOC SUBMITTAL STATUS TRACKER'!$F$17,'DOC SUBMITTAL STATUS TRACKER'!$F$17,IF(K86=$W$8,'DOC SUBMITTAL STATUS TRACKER'!$F$17,IF(K86=$W$6,$R$15,IF(K86=$W$7,R$16,IF(K86=$W$9,$W$9,$R$15)))))</f>
        <v>Never Been Submitted</v>
      </c>
      <c r="S86" s="579" t="str">
        <f t="shared" si="188"/>
        <v/>
      </c>
      <c r="T86" s="477"/>
      <c r="U86" s="377"/>
      <c r="V86" s="378"/>
      <c r="W86" s="424">
        <f t="shared" si="202"/>
        <v>14.000526315789473</v>
      </c>
      <c r="X86" s="461"/>
      <c r="Y86" s="477"/>
      <c r="Z86" s="462"/>
      <c r="AA86" s="460"/>
      <c r="AB86" s="377">
        <f t="shared" si="189"/>
        <v>0</v>
      </c>
      <c r="AC86" s="378"/>
      <c r="AD86" s="424">
        <f t="shared" si="203"/>
        <v>14.000526315789473</v>
      </c>
      <c r="AE86" s="461"/>
      <c r="AF86" s="477"/>
      <c r="AG86" s="462"/>
      <c r="AH86" s="463"/>
      <c r="AI86" s="377">
        <f t="shared" si="190"/>
        <v>0</v>
      </c>
      <c r="AJ86" s="378"/>
      <c r="AK86" s="424">
        <f t="shared" si="204"/>
        <v>14.000526315789473</v>
      </c>
      <c r="AL86" s="461"/>
      <c r="AM86" s="477"/>
      <c r="AN86" s="462"/>
      <c r="AO86" s="463"/>
      <c r="AP86" s="377">
        <f t="shared" si="191"/>
        <v>0</v>
      </c>
      <c r="AQ86" s="378"/>
      <c r="AR86" s="424">
        <f t="shared" si="205"/>
        <v>14.000526315789473</v>
      </c>
      <c r="AS86" s="461"/>
      <c r="AT86" s="477"/>
      <c r="AU86" s="462"/>
      <c r="AV86" s="463"/>
      <c r="AW86" s="377">
        <f t="shared" si="192"/>
        <v>0</v>
      </c>
      <c r="AX86" s="378"/>
      <c r="AY86" s="424">
        <f t="shared" si="206"/>
        <v>14.000526315789473</v>
      </c>
      <c r="AZ86" s="461"/>
      <c r="BA86" s="477"/>
      <c r="BB86" s="462"/>
      <c r="BC86" s="463"/>
      <c r="BD86" s="377">
        <f t="shared" si="193"/>
        <v>0</v>
      </c>
      <c r="BE86" s="378"/>
      <c r="BF86" s="424">
        <f t="shared" si="207"/>
        <v>14.000526315789473</v>
      </c>
      <c r="BG86" s="461"/>
      <c r="BH86" s="477"/>
      <c r="BI86" s="462"/>
      <c r="BJ86" s="463"/>
      <c r="BK86" s="377">
        <f t="shared" si="194"/>
        <v>0</v>
      </c>
      <c r="BL86" s="378"/>
      <c r="BM86" s="424">
        <f t="shared" si="208"/>
        <v>14.000526315789473</v>
      </c>
      <c r="BN86" s="461"/>
      <c r="BO86" s="477"/>
      <c r="BP86" s="462"/>
      <c r="BQ86" s="463"/>
      <c r="BR86" s="377">
        <f t="shared" si="195"/>
        <v>0</v>
      </c>
      <c r="BS86" s="378"/>
      <c r="BT86" s="424">
        <f t="shared" si="209"/>
        <v>14.000526315789473</v>
      </c>
      <c r="BU86" s="461"/>
      <c r="BV86" s="477"/>
      <c r="BW86" s="462"/>
      <c r="BX86" s="463"/>
      <c r="BY86" s="377">
        <f t="shared" si="196"/>
        <v>0</v>
      </c>
      <c r="BZ86" s="378"/>
      <c r="CA86" s="424">
        <f t="shared" si="210"/>
        <v>14.000526315789473</v>
      </c>
      <c r="CB86" s="461"/>
      <c r="CC86" s="477"/>
      <c r="CD86" s="462"/>
      <c r="CE86" s="463"/>
      <c r="CF86" s="377">
        <f t="shared" si="197"/>
        <v>0</v>
      </c>
      <c r="CG86" s="378"/>
      <c r="CH86" s="424">
        <f t="shared" si="211"/>
        <v>14.000526315789473</v>
      </c>
      <c r="CI86" s="461"/>
      <c r="CJ86" s="477"/>
      <c r="CK86" s="462"/>
      <c r="CL86" s="463"/>
      <c r="CM86" s="377">
        <f t="shared" si="198"/>
        <v>0</v>
      </c>
      <c r="CN86" s="378"/>
      <c r="CO86" s="424">
        <f t="shared" si="212"/>
        <v>14.000526315789473</v>
      </c>
      <c r="CP86" s="461"/>
      <c r="CQ86" s="477"/>
      <c r="CR86" s="462"/>
      <c r="CS86" s="819"/>
      <c r="CT86" s="820"/>
      <c r="CU86" s="820"/>
      <c r="CV86" s="820"/>
      <c r="CW86" s="821"/>
      <c r="CX86" s="397" t="str">
        <f t="shared" si="199"/>
        <v xml:space="preserve">  J7</v>
      </c>
      <c r="CY86" s="398" t="str">
        <f t="shared" si="200"/>
        <v>Power Factor vs. Load</v>
      </c>
    </row>
    <row r="87" spans="1:103" s="383" customFormat="1" ht="32.1" customHeight="1">
      <c r="A87" s="633"/>
      <c r="B87" s="393"/>
      <c r="C87" s="393"/>
      <c r="D87" s="393" t="s">
        <v>261</v>
      </c>
      <c r="E87" s="394" t="s">
        <v>49</v>
      </c>
      <c r="F87" s="496" t="str">
        <f t="shared" si="182"/>
        <v>J8-Efficiency vs. Speed</v>
      </c>
      <c r="G87" s="624"/>
      <c r="H87" s="624"/>
      <c r="I87" s="623"/>
      <c r="J87" s="478" t="str">
        <f t="shared" si="201"/>
        <v/>
      </c>
      <c r="K87" s="396" t="str">
        <f>IF(J87=V$9,W$9,IF(J87=V$8,W$8,IF(J87=V$7,W$7,IF(J87=V$6,W$6,IF(J87=V$5,W$5,IF(J87=V$4,W$4,IF(J87=V$3,W$3,IF(J87=V$2,W$2,'DOC SUBMITTAL STATUS TRACKER'!$F$17))))))))</f>
        <v>Never Been Submitted</v>
      </c>
      <c r="L87" s="556" t="str">
        <f t="shared" si="183"/>
        <v>Rev 0</v>
      </c>
      <c r="M87" s="557">
        <f t="shared" si="184"/>
        <v>0</v>
      </c>
      <c r="N87" s="558">
        <f t="shared" si="185"/>
        <v>0</v>
      </c>
      <c r="O87" s="579" t="str">
        <f t="shared" si="186"/>
        <v/>
      </c>
      <c r="P87" s="559">
        <f t="shared" si="78"/>
        <v>14.000526315789473</v>
      </c>
      <c r="Q87" s="560">
        <f t="shared" si="187"/>
        <v>0</v>
      </c>
      <c r="R87" s="559" t="str">
        <f>IF(K87='DOC SUBMITTAL STATUS TRACKER'!$F$17,'DOC SUBMITTAL STATUS TRACKER'!$F$17,IF(K87=$W$8,'DOC SUBMITTAL STATUS TRACKER'!$F$17,IF(K87=$W$6,$R$15,IF(K87=$W$7,R$16,IF(K87=$W$9,$W$9,$R$15)))))</f>
        <v>Never Been Submitted</v>
      </c>
      <c r="S87" s="579" t="str">
        <f t="shared" si="188"/>
        <v/>
      </c>
      <c r="T87" s="477"/>
      <c r="U87" s="377"/>
      <c r="V87" s="378"/>
      <c r="W87" s="424">
        <f t="shared" si="202"/>
        <v>14.000526315789473</v>
      </c>
      <c r="X87" s="461"/>
      <c r="Y87" s="477"/>
      <c r="Z87" s="462"/>
      <c r="AA87" s="460"/>
      <c r="AB87" s="377">
        <f t="shared" si="189"/>
        <v>0</v>
      </c>
      <c r="AC87" s="378"/>
      <c r="AD87" s="424">
        <f t="shared" si="203"/>
        <v>14.000526315789473</v>
      </c>
      <c r="AE87" s="461"/>
      <c r="AF87" s="477"/>
      <c r="AG87" s="462"/>
      <c r="AH87" s="463"/>
      <c r="AI87" s="377">
        <f t="shared" si="190"/>
        <v>0</v>
      </c>
      <c r="AJ87" s="378"/>
      <c r="AK87" s="424">
        <f t="shared" si="204"/>
        <v>14.000526315789473</v>
      </c>
      <c r="AL87" s="461"/>
      <c r="AM87" s="477"/>
      <c r="AN87" s="462"/>
      <c r="AO87" s="463"/>
      <c r="AP87" s="377">
        <f t="shared" si="191"/>
        <v>0</v>
      </c>
      <c r="AQ87" s="378"/>
      <c r="AR87" s="424">
        <f t="shared" si="205"/>
        <v>14.000526315789473</v>
      </c>
      <c r="AS87" s="461"/>
      <c r="AT87" s="477"/>
      <c r="AU87" s="462"/>
      <c r="AV87" s="463"/>
      <c r="AW87" s="377">
        <f t="shared" si="192"/>
        <v>0</v>
      </c>
      <c r="AX87" s="378"/>
      <c r="AY87" s="424">
        <f t="shared" si="206"/>
        <v>14.000526315789473</v>
      </c>
      <c r="AZ87" s="461"/>
      <c r="BA87" s="477"/>
      <c r="BB87" s="462"/>
      <c r="BC87" s="463"/>
      <c r="BD87" s="377">
        <f t="shared" si="193"/>
        <v>0</v>
      </c>
      <c r="BE87" s="378"/>
      <c r="BF87" s="424">
        <f t="shared" si="207"/>
        <v>14.000526315789473</v>
      </c>
      <c r="BG87" s="461"/>
      <c r="BH87" s="477"/>
      <c r="BI87" s="462"/>
      <c r="BJ87" s="463"/>
      <c r="BK87" s="377">
        <f t="shared" si="194"/>
        <v>0</v>
      </c>
      <c r="BL87" s="378"/>
      <c r="BM87" s="424">
        <f t="shared" si="208"/>
        <v>14.000526315789473</v>
      </c>
      <c r="BN87" s="461"/>
      <c r="BO87" s="477"/>
      <c r="BP87" s="462"/>
      <c r="BQ87" s="463"/>
      <c r="BR87" s="377">
        <f t="shared" si="195"/>
        <v>0</v>
      </c>
      <c r="BS87" s="378"/>
      <c r="BT87" s="424">
        <f t="shared" si="209"/>
        <v>14.000526315789473</v>
      </c>
      <c r="BU87" s="461"/>
      <c r="BV87" s="477"/>
      <c r="BW87" s="462"/>
      <c r="BX87" s="463"/>
      <c r="BY87" s="377">
        <f t="shared" si="196"/>
        <v>0</v>
      </c>
      <c r="BZ87" s="378"/>
      <c r="CA87" s="424">
        <f t="shared" si="210"/>
        <v>14.000526315789473</v>
      </c>
      <c r="CB87" s="461"/>
      <c r="CC87" s="477"/>
      <c r="CD87" s="462"/>
      <c r="CE87" s="463"/>
      <c r="CF87" s="377">
        <f t="shared" si="197"/>
        <v>0</v>
      </c>
      <c r="CG87" s="378"/>
      <c r="CH87" s="424">
        <f t="shared" si="211"/>
        <v>14.000526315789473</v>
      </c>
      <c r="CI87" s="461"/>
      <c r="CJ87" s="477"/>
      <c r="CK87" s="462"/>
      <c r="CL87" s="463"/>
      <c r="CM87" s="377">
        <f t="shared" si="198"/>
        <v>0</v>
      </c>
      <c r="CN87" s="378"/>
      <c r="CO87" s="424">
        <f t="shared" si="212"/>
        <v>14.000526315789473</v>
      </c>
      <c r="CP87" s="461"/>
      <c r="CQ87" s="477"/>
      <c r="CR87" s="462"/>
      <c r="CS87" s="819"/>
      <c r="CT87" s="820"/>
      <c r="CU87" s="820"/>
      <c r="CV87" s="820"/>
      <c r="CW87" s="821"/>
      <c r="CX87" s="397" t="str">
        <f t="shared" si="199"/>
        <v xml:space="preserve">  J8</v>
      </c>
      <c r="CY87" s="398" t="str">
        <f t="shared" si="200"/>
        <v>Efficiency vs. Speed</v>
      </c>
    </row>
    <row r="88" spans="1:103" s="383" customFormat="1" ht="32.1" customHeight="1">
      <c r="A88" s="633"/>
      <c r="B88" s="393"/>
      <c r="C88" s="393"/>
      <c r="D88" s="393" t="s">
        <v>262</v>
      </c>
      <c r="E88" s="394" t="s">
        <v>50</v>
      </c>
      <c r="F88" s="496" t="str">
        <f t="shared" si="182"/>
        <v>J9-Power Factor vs. Speed</v>
      </c>
      <c r="G88" s="624"/>
      <c r="H88" s="624"/>
      <c r="I88" s="623"/>
      <c r="J88" s="478" t="str">
        <f t="shared" si="201"/>
        <v/>
      </c>
      <c r="K88" s="396" t="str">
        <f>IF(J88=V$9,W$9,IF(J88=V$8,W$8,IF(J88=V$7,W$7,IF(J88=V$6,W$6,IF(J88=V$5,W$5,IF(J88=V$4,W$4,IF(J88=V$3,W$3,IF(J88=V$2,W$2,'DOC SUBMITTAL STATUS TRACKER'!$F$17))))))))</f>
        <v>Never Been Submitted</v>
      </c>
      <c r="L88" s="556" t="str">
        <f t="shared" si="183"/>
        <v>Rev 0</v>
      </c>
      <c r="M88" s="557">
        <f t="shared" si="184"/>
        <v>0</v>
      </c>
      <c r="N88" s="558">
        <f t="shared" si="185"/>
        <v>0</v>
      </c>
      <c r="O88" s="579" t="str">
        <f t="shared" si="186"/>
        <v/>
      </c>
      <c r="P88" s="559">
        <f t="shared" si="78"/>
        <v>14.000526315789473</v>
      </c>
      <c r="Q88" s="560">
        <f t="shared" si="187"/>
        <v>0</v>
      </c>
      <c r="R88" s="559" t="str">
        <f>IF(K88='DOC SUBMITTAL STATUS TRACKER'!$F$17,'DOC SUBMITTAL STATUS TRACKER'!$F$17,IF(K88=$W$8,'DOC SUBMITTAL STATUS TRACKER'!$F$17,IF(K88=$W$6,$R$15,IF(K88=$W$7,R$16,IF(K88=$W$9,$W$9,$R$15)))))</f>
        <v>Never Been Submitted</v>
      </c>
      <c r="S88" s="579" t="str">
        <f t="shared" si="188"/>
        <v/>
      </c>
      <c r="T88" s="477"/>
      <c r="U88" s="377"/>
      <c r="V88" s="378"/>
      <c r="W88" s="424">
        <f t="shared" si="202"/>
        <v>14.000526315789473</v>
      </c>
      <c r="X88" s="461"/>
      <c r="Y88" s="477"/>
      <c r="Z88" s="462"/>
      <c r="AA88" s="460"/>
      <c r="AB88" s="377">
        <f t="shared" si="189"/>
        <v>0</v>
      </c>
      <c r="AC88" s="378"/>
      <c r="AD88" s="424">
        <f t="shared" si="203"/>
        <v>14.000526315789473</v>
      </c>
      <c r="AE88" s="461"/>
      <c r="AF88" s="477"/>
      <c r="AG88" s="462"/>
      <c r="AH88" s="463"/>
      <c r="AI88" s="377">
        <f t="shared" si="190"/>
        <v>0</v>
      </c>
      <c r="AJ88" s="378"/>
      <c r="AK88" s="424">
        <f t="shared" si="204"/>
        <v>14.000526315789473</v>
      </c>
      <c r="AL88" s="461"/>
      <c r="AM88" s="477"/>
      <c r="AN88" s="462"/>
      <c r="AO88" s="463"/>
      <c r="AP88" s="377">
        <f t="shared" si="191"/>
        <v>0</v>
      </c>
      <c r="AQ88" s="378"/>
      <c r="AR88" s="424">
        <f t="shared" si="205"/>
        <v>14.000526315789473</v>
      </c>
      <c r="AS88" s="461"/>
      <c r="AT88" s="477"/>
      <c r="AU88" s="462"/>
      <c r="AV88" s="463"/>
      <c r="AW88" s="377">
        <f t="shared" si="192"/>
        <v>0</v>
      </c>
      <c r="AX88" s="378"/>
      <c r="AY88" s="424">
        <f t="shared" si="206"/>
        <v>14.000526315789473</v>
      </c>
      <c r="AZ88" s="461"/>
      <c r="BA88" s="477"/>
      <c r="BB88" s="462"/>
      <c r="BC88" s="463"/>
      <c r="BD88" s="377">
        <f t="shared" si="193"/>
        <v>0</v>
      </c>
      <c r="BE88" s="378"/>
      <c r="BF88" s="424">
        <f t="shared" si="207"/>
        <v>14.000526315789473</v>
      </c>
      <c r="BG88" s="461"/>
      <c r="BH88" s="477"/>
      <c r="BI88" s="462"/>
      <c r="BJ88" s="463"/>
      <c r="BK88" s="377">
        <f t="shared" si="194"/>
        <v>0</v>
      </c>
      <c r="BL88" s="378"/>
      <c r="BM88" s="424">
        <f t="shared" si="208"/>
        <v>14.000526315789473</v>
      </c>
      <c r="BN88" s="461"/>
      <c r="BO88" s="477"/>
      <c r="BP88" s="462"/>
      <c r="BQ88" s="463"/>
      <c r="BR88" s="377">
        <f t="shared" si="195"/>
        <v>0</v>
      </c>
      <c r="BS88" s="378"/>
      <c r="BT88" s="424">
        <f t="shared" si="209"/>
        <v>14.000526315789473</v>
      </c>
      <c r="BU88" s="461"/>
      <c r="BV88" s="477"/>
      <c r="BW88" s="462"/>
      <c r="BX88" s="463"/>
      <c r="BY88" s="377">
        <f t="shared" si="196"/>
        <v>0</v>
      </c>
      <c r="BZ88" s="378"/>
      <c r="CA88" s="424">
        <f t="shared" si="210"/>
        <v>14.000526315789473</v>
      </c>
      <c r="CB88" s="461"/>
      <c r="CC88" s="477"/>
      <c r="CD88" s="462"/>
      <c r="CE88" s="463"/>
      <c r="CF88" s="377">
        <f t="shared" si="197"/>
        <v>0</v>
      </c>
      <c r="CG88" s="378"/>
      <c r="CH88" s="424">
        <f t="shared" si="211"/>
        <v>14.000526315789473</v>
      </c>
      <c r="CI88" s="461"/>
      <c r="CJ88" s="477"/>
      <c r="CK88" s="462"/>
      <c r="CL88" s="463"/>
      <c r="CM88" s="377">
        <f t="shared" si="198"/>
        <v>0</v>
      </c>
      <c r="CN88" s="378"/>
      <c r="CO88" s="424">
        <f t="shared" si="212"/>
        <v>14.000526315789473</v>
      </c>
      <c r="CP88" s="461"/>
      <c r="CQ88" s="477"/>
      <c r="CR88" s="462"/>
      <c r="CS88" s="819"/>
      <c r="CT88" s="820"/>
      <c r="CU88" s="820"/>
      <c r="CV88" s="820"/>
      <c r="CW88" s="821"/>
      <c r="CX88" s="397" t="str">
        <f t="shared" si="199"/>
        <v xml:space="preserve">  J9</v>
      </c>
      <c r="CY88" s="398" t="str">
        <f t="shared" si="200"/>
        <v>Power Factor vs. Speed</v>
      </c>
    </row>
    <row r="89" spans="1:103" s="383" customFormat="1" ht="32.1" customHeight="1">
      <c r="A89" s="633"/>
      <c r="B89" s="393"/>
      <c r="C89" s="393"/>
      <c r="D89" s="393" t="s">
        <v>263</v>
      </c>
      <c r="E89" s="394" t="s">
        <v>51</v>
      </c>
      <c r="F89" s="496" t="str">
        <f t="shared" si="182"/>
        <v>J10-Thermal Expansion Calculations</v>
      </c>
      <c r="G89" s="624"/>
      <c r="H89" s="624"/>
      <c r="I89" s="623"/>
      <c r="J89" s="478" t="str">
        <f t="shared" si="201"/>
        <v/>
      </c>
      <c r="K89" s="396" t="str">
        <f>IF(J89=V$9,W$9,IF(J89=V$8,W$8,IF(J89=V$7,W$7,IF(J89=V$6,W$6,IF(J89=V$5,W$5,IF(J89=V$4,W$4,IF(J89=V$3,W$3,IF(J89=V$2,W$2,'DOC SUBMITTAL STATUS TRACKER'!$F$17))))))))</f>
        <v>Never Been Submitted</v>
      </c>
      <c r="L89" s="556" t="str">
        <f t="shared" si="183"/>
        <v>Rev 0</v>
      </c>
      <c r="M89" s="557">
        <f t="shared" si="184"/>
        <v>0</v>
      </c>
      <c r="N89" s="558">
        <f t="shared" si="185"/>
        <v>0</v>
      </c>
      <c r="O89" s="579" t="str">
        <f t="shared" si="186"/>
        <v/>
      </c>
      <c r="P89" s="559">
        <f t="shared" si="78"/>
        <v>14.000526315789473</v>
      </c>
      <c r="Q89" s="560">
        <f t="shared" si="187"/>
        <v>0</v>
      </c>
      <c r="R89" s="559" t="str">
        <f>IF(K89='DOC SUBMITTAL STATUS TRACKER'!$F$17,'DOC SUBMITTAL STATUS TRACKER'!$F$17,IF(K89=$W$8,'DOC SUBMITTAL STATUS TRACKER'!$F$17,IF(K89=$W$6,$R$15,IF(K89=$W$7,R$16,IF(K89=$W$9,$W$9,$R$15)))))</f>
        <v>Never Been Submitted</v>
      </c>
      <c r="S89" s="579" t="str">
        <f t="shared" si="188"/>
        <v/>
      </c>
      <c r="T89" s="477"/>
      <c r="U89" s="377"/>
      <c r="V89" s="378"/>
      <c r="W89" s="424">
        <f t="shared" si="202"/>
        <v>14.000526315789473</v>
      </c>
      <c r="X89" s="461"/>
      <c r="Y89" s="477"/>
      <c r="Z89" s="462"/>
      <c r="AA89" s="460"/>
      <c r="AB89" s="377">
        <f t="shared" si="189"/>
        <v>0</v>
      </c>
      <c r="AC89" s="378"/>
      <c r="AD89" s="424">
        <f t="shared" si="203"/>
        <v>14.000526315789473</v>
      </c>
      <c r="AE89" s="461"/>
      <c r="AF89" s="477"/>
      <c r="AG89" s="462"/>
      <c r="AH89" s="463"/>
      <c r="AI89" s="377">
        <f t="shared" si="190"/>
        <v>0</v>
      </c>
      <c r="AJ89" s="378"/>
      <c r="AK89" s="424">
        <f t="shared" si="204"/>
        <v>14.000526315789473</v>
      </c>
      <c r="AL89" s="461"/>
      <c r="AM89" s="477"/>
      <c r="AN89" s="462"/>
      <c r="AO89" s="463"/>
      <c r="AP89" s="377">
        <f t="shared" si="191"/>
        <v>0</v>
      </c>
      <c r="AQ89" s="378"/>
      <c r="AR89" s="424">
        <f t="shared" si="205"/>
        <v>14.000526315789473</v>
      </c>
      <c r="AS89" s="461"/>
      <c r="AT89" s="477"/>
      <c r="AU89" s="462"/>
      <c r="AV89" s="463"/>
      <c r="AW89" s="377">
        <f t="shared" si="192"/>
        <v>0</v>
      </c>
      <c r="AX89" s="378"/>
      <c r="AY89" s="424">
        <f t="shared" si="206"/>
        <v>14.000526315789473</v>
      </c>
      <c r="AZ89" s="461"/>
      <c r="BA89" s="477"/>
      <c r="BB89" s="462"/>
      <c r="BC89" s="463"/>
      <c r="BD89" s="377">
        <f t="shared" si="193"/>
        <v>0</v>
      </c>
      <c r="BE89" s="378"/>
      <c r="BF89" s="424">
        <f t="shared" si="207"/>
        <v>14.000526315789473</v>
      </c>
      <c r="BG89" s="461"/>
      <c r="BH89" s="477"/>
      <c r="BI89" s="462"/>
      <c r="BJ89" s="463"/>
      <c r="BK89" s="377">
        <f t="shared" si="194"/>
        <v>0</v>
      </c>
      <c r="BL89" s="378"/>
      <c r="BM89" s="424">
        <f t="shared" si="208"/>
        <v>14.000526315789473</v>
      </c>
      <c r="BN89" s="461"/>
      <c r="BO89" s="477"/>
      <c r="BP89" s="462"/>
      <c r="BQ89" s="463"/>
      <c r="BR89" s="377">
        <f t="shared" si="195"/>
        <v>0</v>
      </c>
      <c r="BS89" s="378"/>
      <c r="BT89" s="424">
        <f t="shared" si="209"/>
        <v>14.000526315789473</v>
      </c>
      <c r="BU89" s="461"/>
      <c r="BV89" s="477"/>
      <c r="BW89" s="462"/>
      <c r="BX89" s="463"/>
      <c r="BY89" s="377">
        <f t="shared" si="196"/>
        <v>0</v>
      </c>
      <c r="BZ89" s="378"/>
      <c r="CA89" s="424">
        <f t="shared" si="210"/>
        <v>14.000526315789473</v>
      </c>
      <c r="CB89" s="461"/>
      <c r="CC89" s="477"/>
      <c r="CD89" s="462"/>
      <c r="CE89" s="463"/>
      <c r="CF89" s="377">
        <f t="shared" si="197"/>
        <v>0</v>
      </c>
      <c r="CG89" s="378"/>
      <c r="CH89" s="424">
        <f t="shared" si="211"/>
        <v>14.000526315789473</v>
      </c>
      <c r="CI89" s="461"/>
      <c r="CJ89" s="477"/>
      <c r="CK89" s="462"/>
      <c r="CL89" s="463"/>
      <c r="CM89" s="377">
        <f t="shared" si="198"/>
        <v>0</v>
      </c>
      <c r="CN89" s="378"/>
      <c r="CO89" s="424">
        <f t="shared" si="212"/>
        <v>14.000526315789473</v>
      </c>
      <c r="CP89" s="461"/>
      <c r="CQ89" s="477"/>
      <c r="CR89" s="462"/>
      <c r="CS89" s="819"/>
      <c r="CT89" s="820"/>
      <c r="CU89" s="820"/>
      <c r="CV89" s="820"/>
      <c r="CW89" s="821"/>
      <c r="CX89" s="397" t="str">
        <f t="shared" si="199"/>
        <v xml:space="preserve">  J10</v>
      </c>
      <c r="CY89" s="398" t="str">
        <f t="shared" si="200"/>
        <v>Thermal Expansion Calculations</v>
      </c>
    </row>
    <row r="90" spans="1:103" s="383" customFormat="1" ht="32.1" customHeight="1">
      <c r="A90" s="633"/>
      <c r="B90" s="393"/>
      <c r="C90" s="393"/>
      <c r="D90" s="393" t="s">
        <v>264</v>
      </c>
      <c r="E90" s="394" t="s">
        <v>52</v>
      </c>
      <c r="F90" s="496" t="str">
        <f t="shared" si="182"/>
        <v>J11-Rotor Axial Clearances, DE/NDE</v>
      </c>
      <c r="G90" s="624"/>
      <c r="H90" s="624"/>
      <c r="I90" s="623"/>
      <c r="J90" s="478" t="str">
        <f t="shared" si="201"/>
        <v/>
      </c>
      <c r="K90" s="396" t="str">
        <f>IF(J90=V$9,W$9,IF(J90=V$8,W$8,IF(J90=V$7,W$7,IF(J90=V$6,W$6,IF(J90=V$5,W$5,IF(J90=V$4,W$4,IF(J90=V$3,W$3,IF(J90=V$2,W$2,'DOC SUBMITTAL STATUS TRACKER'!$F$17))))))))</f>
        <v>Never Been Submitted</v>
      </c>
      <c r="L90" s="556" t="str">
        <f t="shared" si="183"/>
        <v>Rev 0</v>
      </c>
      <c r="M90" s="557">
        <f t="shared" si="184"/>
        <v>0</v>
      </c>
      <c r="N90" s="558">
        <f t="shared" si="185"/>
        <v>0</v>
      </c>
      <c r="O90" s="579" t="str">
        <f t="shared" si="186"/>
        <v/>
      </c>
      <c r="P90" s="559">
        <f t="shared" si="78"/>
        <v>14.000526315789473</v>
      </c>
      <c r="Q90" s="560">
        <f t="shared" si="187"/>
        <v>0</v>
      </c>
      <c r="R90" s="559" t="str">
        <f>IF(K90='DOC SUBMITTAL STATUS TRACKER'!$F$17,'DOC SUBMITTAL STATUS TRACKER'!$F$17,IF(K90=$W$8,'DOC SUBMITTAL STATUS TRACKER'!$F$17,IF(K90=$W$6,$R$15,IF(K90=$W$7,R$16,IF(K90=$W$9,$W$9,$R$15)))))</f>
        <v>Never Been Submitted</v>
      </c>
      <c r="S90" s="579" t="str">
        <f t="shared" si="188"/>
        <v/>
      </c>
      <c r="T90" s="477"/>
      <c r="U90" s="377"/>
      <c r="V90" s="378"/>
      <c r="W90" s="424">
        <f t="shared" si="202"/>
        <v>14.000526315789473</v>
      </c>
      <c r="X90" s="461"/>
      <c r="Y90" s="477"/>
      <c r="Z90" s="462"/>
      <c r="AA90" s="460"/>
      <c r="AB90" s="377">
        <f t="shared" si="189"/>
        <v>0</v>
      </c>
      <c r="AC90" s="378"/>
      <c r="AD90" s="424">
        <f t="shared" si="203"/>
        <v>14.000526315789473</v>
      </c>
      <c r="AE90" s="461"/>
      <c r="AF90" s="477"/>
      <c r="AG90" s="462"/>
      <c r="AH90" s="463"/>
      <c r="AI90" s="377">
        <f t="shared" si="190"/>
        <v>0</v>
      </c>
      <c r="AJ90" s="378"/>
      <c r="AK90" s="424">
        <f t="shared" si="204"/>
        <v>14.000526315789473</v>
      </c>
      <c r="AL90" s="461"/>
      <c r="AM90" s="477"/>
      <c r="AN90" s="462"/>
      <c r="AO90" s="463"/>
      <c r="AP90" s="377">
        <f t="shared" si="191"/>
        <v>0</v>
      </c>
      <c r="AQ90" s="378"/>
      <c r="AR90" s="424">
        <f t="shared" si="205"/>
        <v>14.000526315789473</v>
      </c>
      <c r="AS90" s="461"/>
      <c r="AT90" s="477"/>
      <c r="AU90" s="462"/>
      <c r="AV90" s="463"/>
      <c r="AW90" s="377">
        <f t="shared" si="192"/>
        <v>0</v>
      </c>
      <c r="AX90" s="378"/>
      <c r="AY90" s="424">
        <f t="shared" si="206"/>
        <v>14.000526315789473</v>
      </c>
      <c r="AZ90" s="461"/>
      <c r="BA90" s="477"/>
      <c r="BB90" s="462"/>
      <c r="BC90" s="463"/>
      <c r="BD90" s="377">
        <f t="shared" si="193"/>
        <v>0</v>
      </c>
      <c r="BE90" s="378"/>
      <c r="BF90" s="424">
        <f t="shared" si="207"/>
        <v>14.000526315789473</v>
      </c>
      <c r="BG90" s="461"/>
      <c r="BH90" s="477"/>
      <c r="BI90" s="462"/>
      <c r="BJ90" s="463"/>
      <c r="BK90" s="377">
        <f t="shared" si="194"/>
        <v>0</v>
      </c>
      <c r="BL90" s="378"/>
      <c r="BM90" s="424">
        <f t="shared" si="208"/>
        <v>14.000526315789473</v>
      </c>
      <c r="BN90" s="461"/>
      <c r="BO90" s="477"/>
      <c r="BP90" s="462"/>
      <c r="BQ90" s="463"/>
      <c r="BR90" s="377">
        <f t="shared" si="195"/>
        <v>0</v>
      </c>
      <c r="BS90" s="378"/>
      <c r="BT90" s="424">
        <f t="shared" si="209"/>
        <v>14.000526315789473</v>
      </c>
      <c r="BU90" s="461"/>
      <c r="BV90" s="477"/>
      <c r="BW90" s="462"/>
      <c r="BX90" s="463"/>
      <c r="BY90" s="377">
        <f t="shared" si="196"/>
        <v>0</v>
      </c>
      <c r="BZ90" s="378"/>
      <c r="CA90" s="424">
        <f t="shared" si="210"/>
        <v>14.000526315789473</v>
      </c>
      <c r="CB90" s="461"/>
      <c r="CC90" s="477"/>
      <c r="CD90" s="462"/>
      <c r="CE90" s="463"/>
      <c r="CF90" s="377">
        <f t="shared" si="197"/>
        <v>0</v>
      </c>
      <c r="CG90" s="378"/>
      <c r="CH90" s="424">
        <f t="shared" si="211"/>
        <v>14.000526315789473</v>
      </c>
      <c r="CI90" s="461"/>
      <c r="CJ90" s="477"/>
      <c r="CK90" s="462"/>
      <c r="CL90" s="463"/>
      <c r="CM90" s="377">
        <f t="shared" si="198"/>
        <v>0</v>
      </c>
      <c r="CN90" s="378"/>
      <c r="CO90" s="424">
        <f t="shared" si="212"/>
        <v>14.000526315789473</v>
      </c>
      <c r="CP90" s="461"/>
      <c r="CQ90" s="477"/>
      <c r="CR90" s="462"/>
      <c r="CS90" s="819"/>
      <c r="CT90" s="820"/>
      <c r="CU90" s="820"/>
      <c r="CV90" s="820"/>
      <c r="CW90" s="821"/>
      <c r="CX90" s="397" t="str">
        <f t="shared" si="199"/>
        <v xml:space="preserve">  J11</v>
      </c>
      <c r="CY90" s="398" t="str">
        <f t="shared" si="200"/>
        <v>Rotor Axial Clearances, DE/NDE</v>
      </c>
    </row>
    <row r="91" spans="1:103" s="122" customFormat="1" ht="15" customHeight="1">
      <c r="A91" s="421"/>
      <c r="B91" s="381"/>
      <c r="C91" s="270" t="s">
        <v>209</v>
      </c>
      <c r="D91" s="374"/>
      <c r="E91" s="270"/>
      <c r="F91" s="412"/>
      <c r="G91" s="413"/>
      <c r="H91" s="413"/>
      <c r="I91" s="413"/>
      <c r="J91" s="414"/>
      <c r="K91" s="415"/>
      <c r="L91" s="561"/>
      <c r="M91" s="562"/>
      <c r="N91" s="562"/>
      <c r="O91" s="580"/>
      <c r="P91" s="562"/>
      <c r="Q91" s="562"/>
      <c r="R91" s="562"/>
      <c r="S91" s="580"/>
      <c r="T91" s="416"/>
      <c r="U91" s="417"/>
      <c r="V91" s="417"/>
      <c r="W91" s="417"/>
      <c r="X91" s="417"/>
      <c r="Y91" s="416"/>
      <c r="Z91" s="418"/>
      <c r="AA91" s="416"/>
      <c r="AB91" s="417"/>
      <c r="AC91" s="417"/>
      <c r="AD91" s="417"/>
      <c r="AE91" s="417"/>
      <c r="AF91" s="416"/>
      <c r="AG91" s="418"/>
      <c r="AH91" s="419"/>
      <c r="AI91" s="417"/>
      <c r="AJ91" s="417"/>
      <c r="AK91" s="417"/>
      <c r="AL91" s="417"/>
      <c r="AM91" s="416"/>
      <c r="AN91" s="418"/>
      <c r="AO91" s="419"/>
      <c r="AP91" s="417"/>
      <c r="AQ91" s="417"/>
      <c r="AR91" s="417"/>
      <c r="AS91" s="417"/>
      <c r="AT91" s="416"/>
      <c r="AU91" s="418"/>
      <c r="AV91" s="419"/>
      <c r="AW91" s="417"/>
      <c r="AX91" s="417"/>
      <c r="AY91" s="417"/>
      <c r="AZ91" s="417"/>
      <c r="BA91" s="416"/>
      <c r="BB91" s="418"/>
      <c r="BC91" s="419"/>
      <c r="BD91" s="417"/>
      <c r="BE91" s="417"/>
      <c r="BF91" s="417"/>
      <c r="BG91" s="417"/>
      <c r="BH91" s="416"/>
      <c r="BI91" s="418"/>
      <c r="BJ91" s="419"/>
      <c r="BK91" s="417"/>
      <c r="BL91" s="417"/>
      <c r="BM91" s="417"/>
      <c r="BN91" s="417"/>
      <c r="BO91" s="416"/>
      <c r="BP91" s="418"/>
      <c r="BQ91" s="419"/>
      <c r="BR91" s="417"/>
      <c r="BS91" s="417"/>
      <c r="BT91" s="417"/>
      <c r="BU91" s="417"/>
      <c r="BV91" s="416"/>
      <c r="BW91" s="418"/>
      <c r="BX91" s="419"/>
      <c r="BY91" s="417"/>
      <c r="BZ91" s="417"/>
      <c r="CA91" s="417"/>
      <c r="CB91" s="417"/>
      <c r="CC91" s="416"/>
      <c r="CD91" s="418"/>
      <c r="CE91" s="419"/>
      <c r="CF91" s="417"/>
      <c r="CG91" s="417"/>
      <c r="CH91" s="417"/>
      <c r="CI91" s="417"/>
      <c r="CJ91" s="416"/>
      <c r="CK91" s="418"/>
      <c r="CL91" s="419"/>
      <c r="CM91" s="417"/>
      <c r="CN91" s="417"/>
      <c r="CO91" s="417"/>
      <c r="CP91" s="417"/>
      <c r="CQ91" s="416"/>
      <c r="CR91" s="418"/>
      <c r="CS91" s="420"/>
      <c r="CT91" s="420"/>
      <c r="CU91" s="420"/>
      <c r="CV91" s="420"/>
      <c r="CW91" s="420"/>
      <c r="CX91" s="349"/>
      <c r="CY91" s="464" t="str">
        <f>C91</f>
        <v>K - Sundyne Manufacturing and Testing Procedures</v>
      </c>
    </row>
    <row r="92" spans="1:103" s="122" customFormat="1" ht="15" customHeight="1">
      <c r="A92" s="447"/>
      <c r="B92" s="448"/>
      <c r="C92" s="449" t="s">
        <v>620</v>
      </c>
      <c r="D92" s="448"/>
      <c r="E92" s="449"/>
      <c r="F92" s="450"/>
      <c r="G92" s="451"/>
      <c r="H92" s="451"/>
      <c r="I92" s="451"/>
      <c r="J92" s="452"/>
      <c r="K92" s="453"/>
      <c r="L92" s="563"/>
      <c r="M92" s="564"/>
      <c r="N92" s="564"/>
      <c r="O92" s="581"/>
      <c r="P92" s="564"/>
      <c r="Q92" s="564"/>
      <c r="R92" s="564"/>
      <c r="S92" s="581"/>
      <c r="T92" s="454"/>
      <c r="U92" s="455"/>
      <c r="V92" s="455"/>
      <c r="W92" s="455"/>
      <c r="X92" s="455"/>
      <c r="Y92" s="454"/>
      <c r="Z92" s="456"/>
      <c r="AA92" s="454"/>
      <c r="AB92" s="455"/>
      <c r="AC92" s="455"/>
      <c r="AD92" s="455"/>
      <c r="AE92" s="455"/>
      <c r="AF92" s="454"/>
      <c r="AG92" s="456"/>
      <c r="AH92" s="457"/>
      <c r="AI92" s="455"/>
      <c r="AJ92" s="455"/>
      <c r="AK92" s="455"/>
      <c r="AL92" s="455"/>
      <c r="AM92" s="454"/>
      <c r="AN92" s="456"/>
      <c r="AO92" s="457"/>
      <c r="AP92" s="455"/>
      <c r="AQ92" s="455"/>
      <c r="AR92" s="455"/>
      <c r="AS92" s="455"/>
      <c r="AT92" s="454"/>
      <c r="AU92" s="456"/>
      <c r="AV92" s="457"/>
      <c r="AW92" s="455"/>
      <c r="AX92" s="455"/>
      <c r="AY92" s="455"/>
      <c r="AZ92" s="455"/>
      <c r="BA92" s="454"/>
      <c r="BB92" s="456"/>
      <c r="BC92" s="457"/>
      <c r="BD92" s="455"/>
      <c r="BE92" s="455"/>
      <c r="BF92" s="455"/>
      <c r="BG92" s="455"/>
      <c r="BH92" s="454"/>
      <c r="BI92" s="456"/>
      <c r="BJ92" s="457"/>
      <c r="BK92" s="455"/>
      <c r="BL92" s="455"/>
      <c r="BM92" s="455"/>
      <c r="BN92" s="455"/>
      <c r="BO92" s="454"/>
      <c r="BP92" s="456"/>
      <c r="BQ92" s="457"/>
      <c r="BR92" s="455"/>
      <c r="BS92" s="455"/>
      <c r="BT92" s="455"/>
      <c r="BU92" s="455"/>
      <c r="BV92" s="454"/>
      <c r="BW92" s="456"/>
      <c r="BX92" s="457"/>
      <c r="BY92" s="455"/>
      <c r="BZ92" s="455"/>
      <c r="CA92" s="455"/>
      <c r="CB92" s="455"/>
      <c r="CC92" s="454"/>
      <c r="CD92" s="456"/>
      <c r="CE92" s="457"/>
      <c r="CF92" s="455"/>
      <c r="CG92" s="455"/>
      <c r="CH92" s="455"/>
      <c r="CI92" s="455"/>
      <c r="CJ92" s="454"/>
      <c r="CK92" s="456"/>
      <c r="CL92" s="457"/>
      <c r="CM92" s="455"/>
      <c r="CN92" s="455"/>
      <c r="CO92" s="455"/>
      <c r="CP92" s="455"/>
      <c r="CQ92" s="454"/>
      <c r="CR92" s="456"/>
      <c r="CS92" s="458"/>
      <c r="CT92" s="458"/>
      <c r="CU92" s="458"/>
      <c r="CV92" s="458"/>
      <c r="CW92" s="458"/>
      <c r="CX92" s="459"/>
      <c r="CY92" s="464" t="str">
        <f>C92</f>
        <v>The following Standard Work Process Notes are submitted for information only and are not intended for approval purposes.</v>
      </c>
    </row>
    <row r="93" spans="1:103" s="60" customFormat="1" ht="15" customHeight="1">
      <c r="A93" s="385"/>
      <c r="B93" s="386"/>
      <c r="C93" s="231" t="s">
        <v>75</v>
      </c>
      <c r="D93" s="386"/>
      <c r="E93" s="231"/>
      <c r="F93" s="438"/>
      <c r="G93" s="439"/>
      <c r="H93" s="439"/>
      <c r="I93" s="439"/>
      <c r="J93" s="440"/>
      <c r="K93" s="441"/>
      <c r="L93" s="565"/>
      <c r="M93" s="566"/>
      <c r="N93" s="566"/>
      <c r="O93" s="582"/>
      <c r="P93" s="566"/>
      <c r="Q93" s="566"/>
      <c r="R93" s="566"/>
      <c r="S93" s="582"/>
      <c r="T93" s="442"/>
      <c r="U93" s="443"/>
      <c r="V93" s="443"/>
      <c r="W93" s="443"/>
      <c r="X93" s="443"/>
      <c r="Y93" s="442"/>
      <c r="Z93" s="444"/>
      <c r="AA93" s="442"/>
      <c r="AB93" s="443"/>
      <c r="AC93" s="443"/>
      <c r="AD93" s="443"/>
      <c r="AE93" s="443"/>
      <c r="AF93" s="442"/>
      <c r="AG93" s="444"/>
      <c r="AH93" s="445"/>
      <c r="AI93" s="443"/>
      <c r="AJ93" s="443"/>
      <c r="AK93" s="443"/>
      <c r="AL93" s="443"/>
      <c r="AM93" s="442"/>
      <c r="AN93" s="444"/>
      <c r="AO93" s="445"/>
      <c r="AP93" s="443"/>
      <c r="AQ93" s="443"/>
      <c r="AR93" s="443"/>
      <c r="AS93" s="443"/>
      <c r="AT93" s="442"/>
      <c r="AU93" s="444"/>
      <c r="AV93" s="445"/>
      <c r="AW93" s="443"/>
      <c r="AX93" s="443"/>
      <c r="AY93" s="443"/>
      <c r="AZ93" s="443"/>
      <c r="BA93" s="442"/>
      <c r="BB93" s="444"/>
      <c r="BC93" s="445"/>
      <c r="BD93" s="443"/>
      <c r="BE93" s="443"/>
      <c r="BF93" s="443"/>
      <c r="BG93" s="443"/>
      <c r="BH93" s="442"/>
      <c r="BI93" s="444"/>
      <c r="BJ93" s="445"/>
      <c r="BK93" s="443"/>
      <c r="BL93" s="443"/>
      <c r="BM93" s="443"/>
      <c r="BN93" s="443"/>
      <c r="BO93" s="442"/>
      <c r="BP93" s="444"/>
      <c r="BQ93" s="445"/>
      <c r="BR93" s="443"/>
      <c r="BS93" s="443"/>
      <c r="BT93" s="443"/>
      <c r="BU93" s="443"/>
      <c r="BV93" s="442"/>
      <c r="BW93" s="444"/>
      <c r="BX93" s="445"/>
      <c r="BY93" s="443"/>
      <c r="BZ93" s="443"/>
      <c r="CA93" s="443"/>
      <c r="CB93" s="443"/>
      <c r="CC93" s="442"/>
      <c r="CD93" s="444"/>
      <c r="CE93" s="445"/>
      <c r="CF93" s="443"/>
      <c r="CG93" s="443"/>
      <c r="CH93" s="443"/>
      <c r="CI93" s="443"/>
      <c r="CJ93" s="442"/>
      <c r="CK93" s="444"/>
      <c r="CL93" s="445"/>
      <c r="CM93" s="443"/>
      <c r="CN93" s="443"/>
      <c r="CO93" s="443"/>
      <c r="CP93" s="443"/>
      <c r="CQ93" s="442"/>
      <c r="CR93" s="444"/>
      <c r="CS93" s="446"/>
      <c r="CT93" s="446"/>
      <c r="CU93" s="446"/>
      <c r="CV93" s="446"/>
      <c r="CW93" s="446"/>
      <c r="CX93" s="263"/>
      <c r="CY93" s="476" t="str">
        <f>C93</f>
        <v>Welding Procedures</v>
      </c>
    </row>
    <row r="94" spans="1:103" s="383" customFormat="1" ht="32.1" customHeight="1">
      <c r="A94" s="633"/>
      <c r="B94" s="393"/>
      <c r="C94" s="393"/>
      <c r="D94" s="472" t="s">
        <v>81</v>
      </c>
      <c r="E94" s="473" t="s">
        <v>129</v>
      </c>
      <c r="F94" s="490" t="s">
        <v>710</v>
      </c>
      <c r="G94" s="624"/>
      <c r="H94" s="625"/>
      <c r="I94" s="623"/>
      <c r="J94" s="478" t="str">
        <f t="shared" si="201"/>
        <v/>
      </c>
      <c r="K94" s="396" t="str">
        <f>IF(J94=V$9,W$9,IF(J94=V$8,W$8,IF(J94=V$7,W$7,IF(J94=V$6,W$6,IF(J94=V$5,W$5,IF(J94=V$4,W$4,IF(J94=V$3,W$3,IF(J94=V$2,W$2,'DOC SUBMITTAL STATUS TRACKER'!$F$17))))))))</f>
        <v>Never Been Submitted</v>
      </c>
      <c r="L94" s="556" t="str">
        <f t="shared" ref="L94:L101" si="213">"Rev "&amp;IF(CN94&gt;0,$CP$14,(IF(CG94&gt;0,$CI$14,(IF(BZ94&gt;0,$CB$14,(IF(BS94&gt;0,BU$14,(IF(BL94&gt;0,BN$14,(IF(BE94&gt;0,BG$14,(IF(AX94&gt;0,AZ$14,(IF(AQ94&gt;0,AS$14,(IF(AJ94&gt;0,AL$14,(IF(AC94&gt;0,AE$14,Z$14)))))))))))))))))))</f>
        <v>Rev 0</v>
      </c>
      <c r="M94" s="557">
        <f t="shared" ref="M94:M101" si="214">IF($CM94&gt;0,$CM94,(IF($CF94&gt;0,$CF94,(IF($BY94&gt;0,$BY94,(IF($BR94&gt;0,$BR94,(IF($BK94&gt;0,$BK94,(IF($BD94&gt;0,$BD94,(IF($AW94&gt;0,$AW94,(IF($AP94&gt;0,$AP94,(IF($AI94&gt;0,$AI94,(IF($AB94&gt;0,$AB94,U94)))))))))))))))))))</f>
        <v>0</v>
      </c>
      <c r="N94" s="558">
        <f t="shared" ref="N94:N101" si="215">IF(CN94&gt;0,CN94,(IF(CG94&gt;0,CG94,(IF(BZ94&gt;0,BZ94,(IF(BS94&gt;0,BS94,(IF(BL94&gt;0,BL94,(IF(BE94&gt;0,BE94,(IF(AX94&gt;0,AX94,(IF(AQ94&gt;0,AQ94,(IF(AJ94&gt;0,AJ94,(IF(AC94&gt;0,AC94,V94)))))))))))))))))))</f>
        <v>0</v>
      </c>
      <c r="O94" s="579" t="str">
        <f t="shared" ref="O94:O101" si="216">IF(CL94&gt;0,CL94,IF(CE94&gt;0,CE94,IF(BX94&gt;0,BX94,IF(BQ94&gt;0,BQ94,IF(BJ94&gt;0,BJ94,IF(BC94&gt;0,BC94,IF(AV94&gt;0,AV94,IF(AO94&gt;0,AO94,IF(AH94&gt;0,AH94,IF(AA94&gt;0,AA94,IF(T94&gt;0,T94,"")))))))))))</f>
        <v/>
      </c>
      <c r="P94" s="559">
        <f t="shared" ref="P94:P101" si="217">IF($CO94&gt;$R$14,$CO94,(IF($CH94&gt;$R$14,$CH94,(IF($CA94&gt;$R$14,$CA94,(IF($BT94&gt;$R$14,$BT94,(IF($BM94&gt;$R$14,$BM94,(IF($BF94&gt;$R$14,$BF94,(IF($AY94&gt;$R$14,$AY94,(IF($AR94&gt;$R$14,$AR94,(IF($AK94&gt;$R$14,$AK94,(IF($AD94&gt;$R$14,$AD94,$W94)))))))))))))))))))</f>
        <v>14.000526315789473</v>
      </c>
      <c r="Q94" s="560">
        <f t="shared" ref="Q94:Q101" si="218">IF(CP94&gt;$R$14,CP94,(IF(CI94&gt;$R$14,CI94,(IF(CB94&gt;$R$14,CB94,(IF(BU94&gt;$R$14,BU94,(IF(BN94&gt;$R$14,BN94,(IF(BG94&gt;$R$14,BG94,(IF(AZ94&gt;$R$14,AZ94,(IF(AS94&gt;$R$14,AS94,(IF(AL94&gt;$R$14,AL94,(IF(AE94&gt;$R$14,AE94,X94)))))))))))))))))))</f>
        <v>0</v>
      </c>
      <c r="R94" s="559" t="str">
        <f>IF(K94='DOC SUBMITTAL STATUS TRACKER'!$F$17,'DOC SUBMITTAL STATUS TRACKER'!$F$17,IF(K94=$W$8,'DOC SUBMITTAL STATUS TRACKER'!$F$17,IF(K94=$W$6,$R$15,IF(K94=$W$7,R$16,IF(K94=$W$9,$W$9,$R$15)))))</f>
        <v>Never Been Submitted</v>
      </c>
      <c r="S94" s="579" t="str">
        <f t="shared" ref="S94:S101" si="219">IF(CQ94&gt;0,CQ94,IF(CJ94&gt;0,CJ94,IF(CC94&gt;0,CC94,IF(BV94&gt;0,BV94,IF(BO94&gt;0,BO94,IF(BH94&gt;0,BH94,IF(BA94&gt;0,BA94,IF(BC94&gt;0,AT94,IF(AM94&gt;0,AM94,IF(AF94&gt;0,AF94,IF(Y94&gt;0,Y94,"")))))))))))</f>
        <v/>
      </c>
      <c r="T94" s="477"/>
      <c r="U94" s="377"/>
      <c r="V94" s="378"/>
      <c r="W94" s="424">
        <f t="shared" si="202"/>
        <v>14.000526315789473</v>
      </c>
      <c r="X94" s="461"/>
      <c r="Y94" s="477"/>
      <c r="Z94" s="462"/>
      <c r="AA94" s="460"/>
      <c r="AB94" s="377">
        <f t="shared" ref="AB94:AB101" si="220">IF(X94&lt;1,0,X94+$O$11)</f>
        <v>0</v>
      </c>
      <c r="AC94" s="378"/>
      <c r="AD94" s="424">
        <f t="shared" si="203"/>
        <v>14.000526315789473</v>
      </c>
      <c r="AE94" s="461"/>
      <c r="AF94" s="477"/>
      <c r="AG94" s="462"/>
      <c r="AH94" s="463"/>
      <c r="AI94" s="377">
        <f t="shared" ref="AI94:AI101" si="221">IF(AE94&lt;1,0,AE94+$O$11)</f>
        <v>0</v>
      </c>
      <c r="AJ94" s="378"/>
      <c r="AK94" s="424">
        <f t="shared" si="204"/>
        <v>14.000526315789473</v>
      </c>
      <c r="AL94" s="461"/>
      <c r="AM94" s="477"/>
      <c r="AN94" s="462"/>
      <c r="AO94" s="463"/>
      <c r="AP94" s="377">
        <f t="shared" ref="AP94:AP101" si="222">IF(AL94&lt;1,0,AL94+$O$11)</f>
        <v>0</v>
      </c>
      <c r="AQ94" s="378"/>
      <c r="AR94" s="424">
        <f t="shared" si="205"/>
        <v>14.000526315789473</v>
      </c>
      <c r="AS94" s="461"/>
      <c r="AT94" s="477"/>
      <c r="AU94" s="462"/>
      <c r="AV94" s="463"/>
      <c r="AW94" s="377">
        <f t="shared" ref="AW94:AW101" si="223">IF(AS94&lt;1,0,AS94+$O$11)</f>
        <v>0</v>
      </c>
      <c r="AX94" s="378"/>
      <c r="AY94" s="424">
        <f t="shared" si="206"/>
        <v>14.000526315789473</v>
      </c>
      <c r="AZ94" s="461"/>
      <c r="BA94" s="477"/>
      <c r="BB94" s="462"/>
      <c r="BC94" s="463"/>
      <c r="BD94" s="377">
        <f t="shared" ref="BD94:BD101" si="224">IF(AZ94&lt;1,0,AZ94+$O$11)</f>
        <v>0</v>
      </c>
      <c r="BE94" s="378"/>
      <c r="BF94" s="424">
        <f t="shared" si="207"/>
        <v>14.000526315789473</v>
      </c>
      <c r="BG94" s="461"/>
      <c r="BH94" s="477"/>
      <c r="BI94" s="462"/>
      <c r="BJ94" s="463"/>
      <c r="BK94" s="377">
        <f t="shared" ref="BK94:BK101" si="225">IF(BG94&lt;1,0,BG94+$O$11)</f>
        <v>0</v>
      </c>
      <c r="BL94" s="378"/>
      <c r="BM94" s="424">
        <f t="shared" si="208"/>
        <v>14.000526315789473</v>
      </c>
      <c r="BN94" s="461"/>
      <c r="BO94" s="477"/>
      <c r="BP94" s="462"/>
      <c r="BQ94" s="463"/>
      <c r="BR94" s="377">
        <f t="shared" ref="BR94:BR101" si="226">IF(BN94&lt;1,0,BN94+$O$11)</f>
        <v>0</v>
      </c>
      <c r="BS94" s="378"/>
      <c r="BT94" s="424">
        <f t="shared" si="209"/>
        <v>14.000526315789473</v>
      </c>
      <c r="BU94" s="461"/>
      <c r="BV94" s="477"/>
      <c r="BW94" s="462"/>
      <c r="BX94" s="463"/>
      <c r="BY94" s="377">
        <f t="shared" ref="BY94:BY101" si="227">IF(BU94&lt;1,0,BU94+$O$11)</f>
        <v>0</v>
      </c>
      <c r="BZ94" s="378"/>
      <c r="CA94" s="424">
        <f t="shared" si="210"/>
        <v>14.000526315789473</v>
      </c>
      <c r="CB94" s="461"/>
      <c r="CC94" s="477"/>
      <c r="CD94" s="462"/>
      <c r="CE94" s="463"/>
      <c r="CF94" s="377">
        <f t="shared" ref="CF94:CF101" si="228">IF(CB94&lt;1,0,CB94+$O$11)</f>
        <v>0</v>
      </c>
      <c r="CG94" s="378"/>
      <c r="CH94" s="424">
        <f t="shared" si="211"/>
        <v>14.000526315789473</v>
      </c>
      <c r="CI94" s="461"/>
      <c r="CJ94" s="477"/>
      <c r="CK94" s="462"/>
      <c r="CL94" s="463"/>
      <c r="CM94" s="377">
        <f t="shared" ref="CM94:CM101" si="229">IF(CI94&lt;1,0,CI94+$O$11)</f>
        <v>0</v>
      </c>
      <c r="CN94" s="378"/>
      <c r="CO94" s="424">
        <f t="shared" si="212"/>
        <v>14.000526315789473</v>
      </c>
      <c r="CP94" s="461"/>
      <c r="CQ94" s="477"/>
      <c r="CR94" s="462"/>
      <c r="CS94" s="819"/>
      <c r="CT94" s="820"/>
      <c r="CU94" s="820"/>
      <c r="CV94" s="820"/>
      <c r="CW94" s="821"/>
      <c r="CX94" s="397" t="str">
        <f t="shared" ref="CX94:CX101" si="230">C94&amp;"  "&amp;D94</f>
        <v xml:space="preserve">  K1</v>
      </c>
      <c r="CY94" s="398" t="str">
        <f t="shared" ref="CY94:CY101" si="231">E94</f>
        <v>Definition of Repair Welding</v>
      </c>
    </row>
    <row r="95" spans="1:103" s="383" customFormat="1" ht="32.1" customHeight="1">
      <c r="A95" s="633"/>
      <c r="B95" s="393"/>
      <c r="C95" s="393"/>
      <c r="D95" s="472" t="s">
        <v>83</v>
      </c>
      <c r="E95" s="473" t="s">
        <v>130</v>
      </c>
      <c r="F95" s="490" t="s">
        <v>711</v>
      </c>
      <c r="G95" s="624"/>
      <c r="H95" s="625"/>
      <c r="I95" s="623"/>
      <c r="J95" s="478" t="str">
        <f t="shared" si="201"/>
        <v/>
      </c>
      <c r="K95" s="396" t="str">
        <f>IF(J95=V$9,W$9,IF(J95=V$8,W$8,IF(J95=V$7,W$7,IF(J95=V$6,W$6,IF(J95=V$5,W$5,IF(J95=V$4,W$4,IF(J95=V$3,W$3,IF(J95=V$2,W$2,'DOC SUBMITTAL STATUS TRACKER'!$F$17))))))))</f>
        <v>Never Been Submitted</v>
      </c>
      <c r="L95" s="556" t="str">
        <f t="shared" si="213"/>
        <v>Rev 0</v>
      </c>
      <c r="M95" s="557">
        <f t="shared" si="214"/>
        <v>0</v>
      </c>
      <c r="N95" s="558">
        <f t="shared" si="215"/>
        <v>0</v>
      </c>
      <c r="O95" s="579" t="str">
        <f t="shared" si="216"/>
        <v/>
      </c>
      <c r="P95" s="559">
        <f t="shared" si="217"/>
        <v>14.000526315789473</v>
      </c>
      <c r="Q95" s="560">
        <f t="shared" si="218"/>
        <v>0</v>
      </c>
      <c r="R95" s="559" t="str">
        <f>IF(K95='DOC SUBMITTAL STATUS TRACKER'!$F$17,'DOC SUBMITTAL STATUS TRACKER'!$F$17,IF(K95=$W$8,'DOC SUBMITTAL STATUS TRACKER'!$F$17,IF(K95=$W$6,$R$15,IF(K95=$W$7,R$16,IF(K95=$W$9,$W$9,$R$15)))))</f>
        <v>Never Been Submitted</v>
      </c>
      <c r="S95" s="579" t="str">
        <f t="shared" si="219"/>
        <v/>
      </c>
      <c r="T95" s="477"/>
      <c r="U95" s="377"/>
      <c r="V95" s="378"/>
      <c r="W95" s="424">
        <f t="shared" si="202"/>
        <v>14.000526315789473</v>
      </c>
      <c r="X95" s="461"/>
      <c r="Y95" s="477"/>
      <c r="Z95" s="462"/>
      <c r="AA95" s="460"/>
      <c r="AB95" s="377">
        <f t="shared" si="220"/>
        <v>0</v>
      </c>
      <c r="AC95" s="378"/>
      <c r="AD95" s="424">
        <f t="shared" si="203"/>
        <v>14.000526315789473</v>
      </c>
      <c r="AE95" s="461"/>
      <c r="AF95" s="477"/>
      <c r="AG95" s="462"/>
      <c r="AH95" s="463"/>
      <c r="AI95" s="377">
        <f t="shared" si="221"/>
        <v>0</v>
      </c>
      <c r="AJ95" s="378"/>
      <c r="AK95" s="424">
        <f t="shared" si="204"/>
        <v>14.000526315789473</v>
      </c>
      <c r="AL95" s="461"/>
      <c r="AM95" s="477"/>
      <c r="AN95" s="462"/>
      <c r="AO95" s="463"/>
      <c r="AP95" s="377">
        <f t="shared" si="222"/>
        <v>0</v>
      </c>
      <c r="AQ95" s="378"/>
      <c r="AR95" s="424">
        <f t="shared" si="205"/>
        <v>14.000526315789473</v>
      </c>
      <c r="AS95" s="461"/>
      <c r="AT95" s="477"/>
      <c r="AU95" s="462"/>
      <c r="AV95" s="463"/>
      <c r="AW95" s="377">
        <f t="shared" si="223"/>
        <v>0</v>
      </c>
      <c r="AX95" s="378"/>
      <c r="AY95" s="424">
        <f t="shared" si="206"/>
        <v>14.000526315789473</v>
      </c>
      <c r="AZ95" s="461"/>
      <c r="BA95" s="477"/>
      <c r="BB95" s="462"/>
      <c r="BC95" s="463"/>
      <c r="BD95" s="377">
        <f t="shared" si="224"/>
        <v>0</v>
      </c>
      <c r="BE95" s="378"/>
      <c r="BF95" s="424">
        <f t="shared" si="207"/>
        <v>14.000526315789473</v>
      </c>
      <c r="BG95" s="461"/>
      <c r="BH95" s="477"/>
      <c r="BI95" s="462"/>
      <c r="BJ95" s="463"/>
      <c r="BK95" s="377">
        <f t="shared" si="225"/>
        <v>0</v>
      </c>
      <c r="BL95" s="378"/>
      <c r="BM95" s="424">
        <f t="shared" si="208"/>
        <v>14.000526315789473</v>
      </c>
      <c r="BN95" s="461"/>
      <c r="BO95" s="477"/>
      <c r="BP95" s="462"/>
      <c r="BQ95" s="463"/>
      <c r="BR95" s="377">
        <f t="shared" si="226"/>
        <v>0</v>
      </c>
      <c r="BS95" s="378"/>
      <c r="BT95" s="424">
        <f t="shared" si="209"/>
        <v>14.000526315789473</v>
      </c>
      <c r="BU95" s="461"/>
      <c r="BV95" s="477"/>
      <c r="BW95" s="462"/>
      <c r="BX95" s="463"/>
      <c r="BY95" s="377">
        <f t="shared" si="227"/>
        <v>0</v>
      </c>
      <c r="BZ95" s="378"/>
      <c r="CA95" s="424">
        <f t="shared" si="210"/>
        <v>14.000526315789473</v>
      </c>
      <c r="CB95" s="461"/>
      <c r="CC95" s="477"/>
      <c r="CD95" s="462"/>
      <c r="CE95" s="463"/>
      <c r="CF95" s="377">
        <f t="shared" si="228"/>
        <v>0</v>
      </c>
      <c r="CG95" s="378"/>
      <c r="CH95" s="424">
        <f t="shared" si="211"/>
        <v>14.000526315789473</v>
      </c>
      <c r="CI95" s="461"/>
      <c r="CJ95" s="477"/>
      <c r="CK95" s="462"/>
      <c r="CL95" s="463"/>
      <c r="CM95" s="377">
        <f t="shared" si="229"/>
        <v>0</v>
      </c>
      <c r="CN95" s="378"/>
      <c r="CO95" s="424">
        <f t="shared" si="212"/>
        <v>14.000526315789473</v>
      </c>
      <c r="CP95" s="461"/>
      <c r="CQ95" s="477"/>
      <c r="CR95" s="462"/>
      <c r="CS95" s="819"/>
      <c r="CT95" s="820"/>
      <c r="CU95" s="820"/>
      <c r="CV95" s="820"/>
      <c r="CW95" s="821"/>
      <c r="CX95" s="397" t="str">
        <f t="shared" si="230"/>
        <v xml:space="preserve">  K2</v>
      </c>
      <c r="CY95" s="398" t="str">
        <f t="shared" si="231"/>
        <v>Weld Procedure Specification For Shielded Metal ARC</v>
      </c>
    </row>
    <row r="96" spans="1:103" s="383" customFormat="1" ht="32.1" customHeight="1">
      <c r="A96" s="633"/>
      <c r="B96" s="393"/>
      <c r="C96" s="393"/>
      <c r="D96" s="472" t="s">
        <v>176</v>
      </c>
      <c r="E96" s="473" t="s">
        <v>131</v>
      </c>
      <c r="F96" s="490" t="s">
        <v>712</v>
      </c>
      <c r="G96" s="624"/>
      <c r="H96" s="625"/>
      <c r="I96" s="623"/>
      <c r="J96" s="478" t="str">
        <f t="shared" si="201"/>
        <v/>
      </c>
      <c r="K96" s="396" t="str">
        <f>IF(J96=V$9,W$9,IF(J96=V$8,W$8,IF(J96=V$7,W$7,IF(J96=V$6,W$6,IF(J96=V$5,W$5,IF(J96=V$4,W$4,IF(J96=V$3,W$3,IF(J96=V$2,W$2,'DOC SUBMITTAL STATUS TRACKER'!$F$17))))))))</f>
        <v>Never Been Submitted</v>
      </c>
      <c r="L96" s="556" t="str">
        <f t="shared" si="213"/>
        <v>Rev 0</v>
      </c>
      <c r="M96" s="557">
        <f t="shared" si="214"/>
        <v>0</v>
      </c>
      <c r="N96" s="558">
        <f t="shared" si="215"/>
        <v>0</v>
      </c>
      <c r="O96" s="579" t="str">
        <f t="shared" si="216"/>
        <v/>
      </c>
      <c r="P96" s="559">
        <f t="shared" si="217"/>
        <v>14.000526315789473</v>
      </c>
      <c r="Q96" s="560">
        <f t="shared" si="218"/>
        <v>0</v>
      </c>
      <c r="R96" s="559" t="str">
        <f>IF(K96='DOC SUBMITTAL STATUS TRACKER'!$F$17,'DOC SUBMITTAL STATUS TRACKER'!$F$17,IF(K96=$W$8,'DOC SUBMITTAL STATUS TRACKER'!$F$17,IF(K96=$W$6,$R$15,IF(K96=$W$7,R$16,IF(K96=$W$9,$W$9,$R$15)))))</f>
        <v>Never Been Submitted</v>
      </c>
      <c r="S96" s="579" t="str">
        <f t="shared" si="219"/>
        <v/>
      </c>
      <c r="T96" s="477"/>
      <c r="U96" s="377"/>
      <c r="V96" s="378"/>
      <c r="W96" s="424">
        <f t="shared" si="202"/>
        <v>14.000526315789473</v>
      </c>
      <c r="X96" s="461"/>
      <c r="Y96" s="477"/>
      <c r="Z96" s="462"/>
      <c r="AA96" s="460"/>
      <c r="AB96" s="377">
        <f t="shared" si="220"/>
        <v>0</v>
      </c>
      <c r="AC96" s="378"/>
      <c r="AD96" s="424">
        <f t="shared" si="203"/>
        <v>14.000526315789473</v>
      </c>
      <c r="AE96" s="461"/>
      <c r="AF96" s="477"/>
      <c r="AG96" s="462"/>
      <c r="AH96" s="463"/>
      <c r="AI96" s="377">
        <f t="shared" si="221"/>
        <v>0</v>
      </c>
      <c r="AJ96" s="378"/>
      <c r="AK96" s="424">
        <f t="shared" si="204"/>
        <v>14.000526315789473</v>
      </c>
      <c r="AL96" s="461"/>
      <c r="AM96" s="477"/>
      <c r="AN96" s="462"/>
      <c r="AO96" s="463"/>
      <c r="AP96" s="377">
        <f t="shared" si="222"/>
        <v>0</v>
      </c>
      <c r="AQ96" s="378"/>
      <c r="AR96" s="424">
        <f t="shared" si="205"/>
        <v>14.000526315789473</v>
      </c>
      <c r="AS96" s="461"/>
      <c r="AT96" s="477"/>
      <c r="AU96" s="462"/>
      <c r="AV96" s="463"/>
      <c r="AW96" s="377">
        <f t="shared" si="223"/>
        <v>0</v>
      </c>
      <c r="AX96" s="378"/>
      <c r="AY96" s="424">
        <f t="shared" si="206"/>
        <v>14.000526315789473</v>
      </c>
      <c r="AZ96" s="461"/>
      <c r="BA96" s="477"/>
      <c r="BB96" s="462"/>
      <c r="BC96" s="463"/>
      <c r="BD96" s="377">
        <f t="shared" si="224"/>
        <v>0</v>
      </c>
      <c r="BE96" s="378"/>
      <c r="BF96" s="424">
        <f t="shared" si="207"/>
        <v>14.000526315789473</v>
      </c>
      <c r="BG96" s="461"/>
      <c r="BH96" s="477"/>
      <c r="BI96" s="462"/>
      <c r="BJ96" s="463"/>
      <c r="BK96" s="377">
        <f t="shared" si="225"/>
        <v>0</v>
      </c>
      <c r="BL96" s="378"/>
      <c r="BM96" s="424">
        <f t="shared" si="208"/>
        <v>14.000526315789473</v>
      </c>
      <c r="BN96" s="461"/>
      <c r="BO96" s="477"/>
      <c r="BP96" s="462"/>
      <c r="BQ96" s="463"/>
      <c r="BR96" s="377">
        <f t="shared" si="226"/>
        <v>0</v>
      </c>
      <c r="BS96" s="378"/>
      <c r="BT96" s="424">
        <f t="shared" si="209"/>
        <v>14.000526315789473</v>
      </c>
      <c r="BU96" s="461"/>
      <c r="BV96" s="477"/>
      <c r="BW96" s="462"/>
      <c r="BX96" s="463"/>
      <c r="BY96" s="377">
        <f t="shared" si="227"/>
        <v>0</v>
      </c>
      <c r="BZ96" s="378"/>
      <c r="CA96" s="424">
        <f t="shared" si="210"/>
        <v>14.000526315789473</v>
      </c>
      <c r="CB96" s="461"/>
      <c r="CC96" s="477"/>
      <c r="CD96" s="462"/>
      <c r="CE96" s="463"/>
      <c r="CF96" s="377">
        <f t="shared" si="228"/>
        <v>0</v>
      </c>
      <c r="CG96" s="378"/>
      <c r="CH96" s="424">
        <f t="shared" si="211"/>
        <v>14.000526315789473</v>
      </c>
      <c r="CI96" s="461"/>
      <c r="CJ96" s="477"/>
      <c r="CK96" s="462"/>
      <c r="CL96" s="463"/>
      <c r="CM96" s="377">
        <f t="shared" si="229"/>
        <v>0</v>
      </c>
      <c r="CN96" s="378"/>
      <c r="CO96" s="424">
        <f t="shared" si="212"/>
        <v>14.000526315789473</v>
      </c>
      <c r="CP96" s="461"/>
      <c r="CQ96" s="477"/>
      <c r="CR96" s="462"/>
      <c r="CS96" s="819"/>
      <c r="CT96" s="820"/>
      <c r="CU96" s="820"/>
      <c r="CV96" s="820"/>
      <c r="CW96" s="821"/>
      <c r="CX96" s="397" t="str">
        <f t="shared" si="230"/>
        <v xml:space="preserve">  K3</v>
      </c>
      <c r="CY96" s="398" t="str">
        <f t="shared" si="231"/>
        <v>Weld Procedure Specification For Gas Tungsten ARC Welding</v>
      </c>
    </row>
    <row r="97" spans="1:103" s="383" customFormat="1" ht="32.1" customHeight="1">
      <c r="A97" s="633"/>
      <c r="B97" s="393"/>
      <c r="C97" s="393"/>
      <c r="D97" s="472" t="s">
        <v>177</v>
      </c>
      <c r="E97" s="473" t="s">
        <v>132</v>
      </c>
      <c r="F97" s="490" t="s">
        <v>713</v>
      </c>
      <c r="G97" s="624"/>
      <c r="H97" s="625"/>
      <c r="I97" s="623"/>
      <c r="J97" s="478" t="str">
        <f t="shared" si="201"/>
        <v/>
      </c>
      <c r="K97" s="396" t="str">
        <f>IF(J97=V$9,W$9,IF(J97=V$8,W$8,IF(J97=V$7,W$7,IF(J97=V$6,W$6,IF(J97=V$5,W$5,IF(J97=V$4,W$4,IF(J97=V$3,W$3,IF(J97=V$2,W$2,'DOC SUBMITTAL STATUS TRACKER'!$F$17))))))))</f>
        <v>Never Been Submitted</v>
      </c>
      <c r="L97" s="556" t="str">
        <f t="shared" si="213"/>
        <v>Rev 0</v>
      </c>
      <c r="M97" s="557">
        <f t="shared" si="214"/>
        <v>0</v>
      </c>
      <c r="N97" s="558">
        <f t="shared" si="215"/>
        <v>0</v>
      </c>
      <c r="O97" s="579" t="str">
        <f t="shared" si="216"/>
        <v/>
      </c>
      <c r="P97" s="559">
        <f t="shared" si="217"/>
        <v>14.000526315789473</v>
      </c>
      <c r="Q97" s="560">
        <f t="shared" si="218"/>
        <v>0</v>
      </c>
      <c r="R97" s="559" t="str">
        <f>IF(K97='DOC SUBMITTAL STATUS TRACKER'!$F$17,'DOC SUBMITTAL STATUS TRACKER'!$F$17,IF(K97=$W$8,'DOC SUBMITTAL STATUS TRACKER'!$F$17,IF(K97=$W$6,$R$15,IF(K97=$W$7,R$16,IF(K97=$W$9,$W$9,$R$15)))))</f>
        <v>Never Been Submitted</v>
      </c>
      <c r="S97" s="579" t="str">
        <f t="shared" si="219"/>
        <v/>
      </c>
      <c r="T97" s="477"/>
      <c r="U97" s="377"/>
      <c r="V97" s="378"/>
      <c r="W97" s="424">
        <f t="shared" si="202"/>
        <v>14.000526315789473</v>
      </c>
      <c r="X97" s="461"/>
      <c r="Y97" s="477"/>
      <c r="Z97" s="462"/>
      <c r="AA97" s="460"/>
      <c r="AB97" s="377">
        <f t="shared" si="220"/>
        <v>0</v>
      </c>
      <c r="AC97" s="378"/>
      <c r="AD97" s="424">
        <f t="shared" si="203"/>
        <v>14.000526315789473</v>
      </c>
      <c r="AE97" s="461"/>
      <c r="AF97" s="477"/>
      <c r="AG97" s="462"/>
      <c r="AH97" s="463"/>
      <c r="AI97" s="377">
        <f t="shared" si="221"/>
        <v>0</v>
      </c>
      <c r="AJ97" s="378"/>
      <c r="AK97" s="424">
        <f t="shared" si="204"/>
        <v>14.000526315789473</v>
      </c>
      <c r="AL97" s="461"/>
      <c r="AM97" s="477"/>
      <c r="AN97" s="462"/>
      <c r="AO97" s="463"/>
      <c r="AP97" s="377">
        <f t="shared" si="222"/>
        <v>0</v>
      </c>
      <c r="AQ97" s="378"/>
      <c r="AR97" s="424">
        <f t="shared" si="205"/>
        <v>14.000526315789473</v>
      </c>
      <c r="AS97" s="461"/>
      <c r="AT97" s="477"/>
      <c r="AU97" s="462"/>
      <c r="AV97" s="463"/>
      <c r="AW97" s="377">
        <f t="shared" si="223"/>
        <v>0</v>
      </c>
      <c r="AX97" s="378"/>
      <c r="AY97" s="424">
        <f t="shared" si="206"/>
        <v>14.000526315789473</v>
      </c>
      <c r="AZ97" s="461"/>
      <c r="BA97" s="477"/>
      <c r="BB97" s="462"/>
      <c r="BC97" s="463"/>
      <c r="BD97" s="377">
        <f t="shared" si="224"/>
        <v>0</v>
      </c>
      <c r="BE97" s="378"/>
      <c r="BF97" s="424">
        <f t="shared" si="207"/>
        <v>14.000526315789473</v>
      </c>
      <c r="BG97" s="461"/>
      <c r="BH97" s="477"/>
      <c r="BI97" s="462"/>
      <c r="BJ97" s="463"/>
      <c r="BK97" s="377">
        <f t="shared" si="225"/>
        <v>0</v>
      </c>
      <c r="BL97" s="378"/>
      <c r="BM97" s="424">
        <f t="shared" si="208"/>
        <v>14.000526315789473</v>
      </c>
      <c r="BN97" s="461"/>
      <c r="BO97" s="477"/>
      <c r="BP97" s="462"/>
      <c r="BQ97" s="463"/>
      <c r="BR97" s="377">
        <f t="shared" si="226"/>
        <v>0</v>
      </c>
      <c r="BS97" s="378"/>
      <c r="BT97" s="424">
        <f t="shared" si="209"/>
        <v>14.000526315789473</v>
      </c>
      <c r="BU97" s="461"/>
      <c r="BV97" s="477"/>
      <c r="BW97" s="462"/>
      <c r="BX97" s="463"/>
      <c r="BY97" s="377">
        <f t="shared" si="227"/>
        <v>0</v>
      </c>
      <c r="BZ97" s="378"/>
      <c r="CA97" s="424">
        <f t="shared" si="210"/>
        <v>14.000526315789473</v>
      </c>
      <c r="CB97" s="461"/>
      <c r="CC97" s="477"/>
      <c r="CD97" s="462"/>
      <c r="CE97" s="463"/>
      <c r="CF97" s="377">
        <f t="shared" si="228"/>
        <v>0</v>
      </c>
      <c r="CG97" s="378"/>
      <c r="CH97" s="424">
        <f t="shared" si="211"/>
        <v>14.000526315789473</v>
      </c>
      <c r="CI97" s="461"/>
      <c r="CJ97" s="477"/>
      <c r="CK97" s="462"/>
      <c r="CL97" s="463"/>
      <c r="CM97" s="377">
        <f t="shared" si="229"/>
        <v>0</v>
      </c>
      <c r="CN97" s="378"/>
      <c r="CO97" s="424">
        <f t="shared" si="212"/>
        <v>14.000526315789473</v>
      </c>
      <c r="CP97" s="461"/>
      <c r="CQ97" s="477"/>
      <c r="CR97" s="462"/>
      <c r="CS97" s="819"/>
      <c r="CT97" s="820"/>
      <c r="CU97" s="820"/>
      <c r="CV97" s="820"/>
      <c r="CW97" s="821"/>
      <c r="CX97" s="397" t="str">
        <f t="shared" si="230"/>
        <v xml:space="preserve">  K4</v>
      </c>
      <c r="CY97" s="398" t="str">
        <f t="shared" si="231"/>
        <v>Welding Procedure Specification For Gas Tungsten</v>
      </c>
    </row>
    <row r="98" spans="1:103" s="383" customFormat="1" ht="32.1" customHeight="1">
      <c r="A98" s="633"/>
      <c r="B98" s="393"/>
      <c r="C98" s="393"/>
      <c r="D98" s="472" t="s">
        <v>178</v>
      </c>
      <c r="E98" s="473" t="s">
        <v>133</v>
      </c>
      <c r="F98" s="490" t="s">
        <v>714</v>
      </c>
      <c r="G98" s="624"/>
      <c r="H98" s="625"/>
      <c r="I98" s="623"/>
      <c r="J98" s="478" t="str">
        <f t="shared" si="201"/>
        <v/>
      </c>
      <c r="K98" s="396" t="str">
        <f>IF(J98=V$9,W$9,IF(J98=V$8,W$8,IF(J98=V$7,W$7,IF(J98=V$6,W$6,IF(J98=V$5,W$5,IF(J98=V$4,W$4,IF(J98=V$3,W$3,IF(J98=V$2,W$2,'DOC SUBMITTAL STATUS TRACKER'!$F$17))))))))</f>
        <v>Never Been Submitted</v>
      </c>
      <c r="L98" s="556" t="str">
        <f t="shared" si="213"/>
        <v>Rev 0</v>
      </c>
      <c r="M98" s="557">
        <f t="shared" si="214"/>
        <v>0</v>
      </c>
      <c r="N98" s="558">
        <f t="shared" si="215"/>
        <v>0</v>
      </c>
      <c r="O98" s="579" t="str">
        <f t="shared" si="216"/>
        <v/>
      </c>
      <c r="P98" s="559">
        <f t="shared" si="217"/>
        <v>14.000526315789473</v>
      </c>
      <c r="Q98" s="560">
        <f t="shared" si="218"/>
        <v>0</v>
      </c>
      <c r="R98" s="559" t="str">
        <f>IF(K98='DOC SUBMITTAL STATUS TRACKER'!$F$17,'DOC SUBMITTAL STATUS TRACKER'!$F$17,IF(K98=$W$8,'DOC SUBMITTAL STATUS TRACKER'!$F$17,IF(K98=$W$6,$R$15,IF(K98=$W$7,R$16,IF(K98=$W$9,$W$9,$R$15)))))</f>
        <v>Never Been Submitted</v>
      </c>
      <c r="S98" s="579" t="str">
        <f t="shared" si="219"/>
        <v/>
      </c>
      <c r="T98" s="477"/>
      <c r="U98" s="377"/>
      <c r="V98" s="378"/>
      <c r="W98" s="424">
        <f t="shared" si="202"/>
        <v>14.000526315789473</v>
      </c>
      <c r="X98" s="461"/>
      <c r="Y98" s="477"/>
      <c r="Z98" s="462"/>
      <c r="AA98" s="460"/>
      <c r="AB98" s="377">
        <f t="shared" si="220"/>
        <v>0</v>
      </c>
      <c r="AC98" s="378"/>
      <c r="AD98" s="424">
        <f t="shared" si="203"/>
        <v>14.000526315789473</v>
      </c>
      <c r="AE98" s="461"/>
      <c r="AF98" s="477"/>
      <c r="AG98" s="462"/>
      <c r="AH98" s="463"/>
      <c r="AI98" s="377">
        <f t="shared" si="221"/>
        <v>0</v>
      </c>
      <c r="AJ98" s="378"/>
      <c r="AK98" s="424">
        <f t="shared" si="204"/>
        <v>14.000526315789473</v>
      </c>
      <c r="AL98" s="461"/>
      <c r="AM98" s="477"/>
      <c r="AN98" s="462"/>
      <c r="AO98" s="463"/>
      <c r="AP98" s="377">
        <f t="shared" si="222"/>
        <v>0</v>
      </c>
      <c r="AQ98" s="378"/>
      <c r="AR98" s="424">
        <f t="shared" si="205"/>
        <v>14.000526315789473</v>
      </c>
      <c r="AS98" s="461"/>
      <c r="AT98" s="477"/>
      <c r="AU98" s="462"/>
      <c r="AV98" s="463"/>
      <c r="AW98" s="377">
        <f t="shared" si="223"/>
        <v>0</v>
      </c>
      <c r="AX98" s="378"/>
      <c r="AY98" s="424">
        <f t="shared" si="206"/>
        <v>14.000526315789473</v>
      </c>
      <c r="AZ98" s="461"/>
      <c r="BA98" s="477"/>
      <c r="BB98" s="462"/>
      <c r="BC98" s="463"/>
      <c r="BD98" s="377">
        <f t="shared" si="224"/>
        <v>0</v>
      </c>
      <c r="BE98" s="378"/>
      <c r="BF98" s="424">
        <f t="shared" si="207"/>
        <v>14.000526315789473</v>
      </c>
      <c r="BG98" s="461"/>
      <c r="BH98" s="477"/>
      <c r="BI98" s="462"/>
      <c r="BJ98" s="463"/>
      <c r="BK98" s="377">
        <f t="shared" si="225"/>
        <v>0</v>
      </c>
      <c r="BL98" s="378"/>
      <c r="BM98" s="424">
        <f t="shared" si="208"/>
        <v>14.000526315789473</v>
      </c>
      <c r="BN98" s="461"/>
      <c r="BO98" s="477"/>
      <c r="BP98" s="462"/>
      <c r="BQ98" s="463"/>
      <c r="BR98" s="377">
        <f t="shared" si="226"/>
        <v>0</v>
      </c>
      <c r="BS98" s="378"/>
      <c r="BT98" s="424">
        <f t="shared" si="209"/>
        <v>14.000526315789473</v>
      </c>
      <c r="BU98" s="461"/>
      <c r="BV98" s="477"/>
      <c r="BW98" s="462"/>
      <c r="BX98" s="463"/>
      <c r="BY98" s="377">
        <f t="shared" si="227"/>
        <v>0</v>
      </c>
      <c r="BZ98" s="378"/>
      <c r="CA98" s="424">
        <f t="shared" si="210"/>
        <v>14.000526315789473</v>
      </c>
      <c r="CB98" s="461"/>
      <c r="CC98" s="477"/>
      <c r="CD98" s="462"/>
      <c r="CE98" s="463"/>
      <c r="CF98" s="377">
        <f t="shared" si="228"/>
        <v>0</v>
      </c>
      <c r="CG98" s="378"/>
      <c r="CH98" s="424">
        <f t="shared" si="211"/>
        <v>14.000526315789473</v>
      </c>
      <c r="CI98" s="461"/>
      <c r="CJ98" s="477"/>
      <c r="CK98" s="462"/>
      <c r="CL98" s="463"/>
      <c r="CM98" s="377">
        <f t="shared" si="229"/>
        <v>0</v>
      </c>
      <c r="CN98" s="378"/>
      <c r="CO98" s="424">
        <f t="shared" si="212"/>
        <v>14.000526315789473</v>
      </c>
      <c r="CP98" s="461"/>
      <c r="CQ98" s="477"/>
      <c r="CR98" s="462"/>
      <c r="CS98" s="819"/>
      <c r="CT98" s="820"/>
      <c r="CU98" s="820"/>
      <c r="CV98" s="820"/>
      <c r="CW98" s="821"/>
      <c r="CX98" s="397" t="str">
        <f t="shared" si="230"/>
        <v xml:space="preserve">  K5</v>
      </c>
      <c r="CY98" s="398" t="str">
        <f t="shared" si="231"/>
        <v>Weld Procedure For Joining Castings</v>
      </c>
    </row>
    <row r="99" spans="1:103" s="383" customFormat="1" ht="32.1" customHeight="1">
      <c r="A99" s="633"/>
      <c r="B99" s="393"/>
      <c r="C99" s="393"/>
      <c r="D99" s="472" t="s">
        <v>179</v>
      </c>
      <c r="E99" s="473" t="s">
        <v>134</v>
      </c>
      <c r="F99" s="490" t="s">
        <v>715</v>
      </c>
      <c r="G99" s="624"/>
      <c r="H99" s="625"/>
      <c r="I99" s="623"/>
      <c r="J99" s="478" t="str">
        <f t="shared" si="201"/>
        <v/>
      </c>
      <c r="K99" s="396" t="str">
        <f>IF(J99=V$9,W$9,IF(J99=V$8,W$8,IF(J99=V$7,W$7,IF(J99=V$6,W$6,IF(J99=V$5,W$5,IF(J99=V$4,W$4,IF(J99=V$3,W$3,IF(J99=V$2,W$2,'DOC SUBMITTAL STATUS TRACKER'!$F$17))))))))</f>
        <v>Never Been Submitted</v>
      </c>
      <c r="L99" s="556" t="str">
        <f t="shared" si="213"/>
        <v>Rev 0</v>
      </c>
      <c r="M99" s="557">
        <f t="shared" si="214"/>
        <v>0</v>
      </c>
      <c r="N99" s="558">
        <f t="shared" si="215"/>
        <v>0</v>
      </c>
      <c r="O99" s="579" t="str">
        <f t="shared" si="216"/>
        <v/>
      </c>
      <c r="P99" s="559">
        <f t="shared" si="217"/>
        <v>14.000526315789473</v>
      </c>
      <c r="Q99" s="560">
        <f t="shared" si="218"/>
        <v>0</v>
      </c>
      <c r="R99" s="559" t="str">
        <f>IF(K99='DOC SUBMITTAL STATUS TRACKER'!$F$17,'DOC SUBMITTAL STATUS TRACKER'!$F$17,IF(K99=$W$8,'DOC SUBMITTAL STATUS TRACKER'!$F$17,IF(K99=$W$6,$R$15,IF(K99=$W$7,R$16,IF(K99=$W$9,$W$9,$R$15)))))</f>
        <v>Never Been Submitted</v>
      </c>
      <c r="S99" s="579" t="str">
        <f t="shared" si="219"/>
        <v/>
      </c>
      <c r="T99" s="477"/>
      <c r="U99" s="377"/>
      <c r="V99" s="378"/>
      <c r="W99" s="424">
        <f t="shared" si="202"/>
        <v>14.000526315789473</v>
      </c>
      <c r="X99" s="461"/>
      <c r="Y99" s="477"/>
      <c r="Z99" s="462"/>
      <c r="AA99" s="460"/>
      <c r="AB99" s="377">
        <f t="shared" si="220"/>
        <v>0</v>
      </c>
      <c r="AC99" s="378"/>
      <c r="AD99" s="424">
        <f t="shared" si="203"/>
        <v>14.000526315789473</v>
      </c>
      <c r="AE99" s="461"/>
      <c r="AF99" s="477"/>
      <c r="AG99" s="462"/>
      <c r="AH99" s="463"/>
      <c r="AI99" s="377">
        <f t="shared" si="221"/>
        <v>0</v>
      </c>
      <c r="AJ99" s="378"/>
      <c r="AK99" s="424">
        <f t="shared" si="204"/>
        <v>14.000526315789473</v>
      </c>
      <c r="AL99" s="461"/>
      <c r="AM99" s="477"/>
      <c r="AN99" s="462"/>
      <c r="AO99" s="463"/>
      <c r="AP99" s="377">
        <f t="shared" si="222"/>
        <v>0</v>
      </c>
      <c r="AQ99" s="378"/>
      <c r="AR99" s="424">
        <f t="shared" si="205"/>
        <v>14.000526315789473</v>
      </c>
      <c r="AS99" s="461"/>
      <c r="AT99" s="477"/>
      <c r="AU99" s="462"/>
      <c r="AV99" s="463"/>
      <c r="AW99" s="377">
        <f t="shared" si="223"/>
        <v>0</v>
      </c>
      <c r="AX99" s="378"/>
      <c r="AY99" s="424">
        <f t="shared" si="206"/>
        <v>14.000526315789473</v>
      </c>
      <c r="AZ99" s="461"/>
      <c r="BA99" s="477"/>
      <c r="BB99" s="462"/>
      <c r="BC99" s="463"/>
      <c r="BD99" s="377">
        <f t="shared" si="224"/>
        <v>0</v>
      </c>
      <c r="BE99" s="378"/>
      <c r="BF99" s="424">
        <f t="shared" si="207"/>
        <v>14.000526315789473</v>
      </c>
      <c r="BG99" s="461"/>
      <c r="BH99" s="477"/>
      <c r="BI99" s="462"/>
      <c r="BJ99" s="463"/>
      <c r="BK99" s="377">
        <f t="shared" si="225"/>
        <v>0</v>
      </c>
      <c r="BL99" s="378"/>
      <c r="BM99" s="424">
        <f t="shared" si="208"/>
        <v>14.000526315789473</v>
      </c>
      <c r="BN99" s="461"/>
      <c r="BO99" s="477"/>
      <c r="BP99" s="462"/>
      <c r="BQ99" s="463"/>
      <c r="BR99" s="377">
        <f t="shared" si="226"/>
        <v>0</v>
      </c>
      <c r="BS99" s="378"/>
      <c r="BT99" s="424">
        <f t="shared" si="209"/>
        <v>14.000526315789473</v>
      </c>
      <c r="BU99" s="461"/>
      <c r="BV99" s="477"/>
      <c r="BW99" s="462"/>
      <c r="BX99" s="463"/>
      <c r="BY99" s="377">
        <f t="shared" si="227"/>
        <v>0</v>
      </c>
      <c r="BZ99" s="378"/>
      <c r="CA99" s="424">
        <f t="shared" si="210"/>
        <v>14.000526315789473</v>
      </c>
      <c r="CB99" s="461"/>
      <c r="CC99" s="477"/>
      <c r="CD99" s="462"/>
      <c r="CE99" s="463"/>
      <c r="CF99" s="377">
        <f t="shared" si="228"/>
        <v>0</v>
      </c>
      <c r="CG99" s="378"/>
      <c r="CH99" s="424">
        <f t="shared" si="211"/>
        <v>14.000526315789473</v>
      </c>
      <c r="CI99" s="461"/>
      <c r="CJ99" s="477"/>
      <c r="CK99" s="462"/>
      <c r="CL99" s="463"/>
      <c r="CM99" s="377">
        <f t="shared" si="229"/>
        <v>0</v>
      </c>
      <c r="CN99" s="378"/>
      <c r="CO99" s="424">
        <f t="shared" si="212"/>
        <v>14.000526315789473</v>
      </c>
      <c r="CP99" s="461"/>
      <c r="CQ99" s="477"/>
      <c r="CR99" s="462"/>
      <c r="CS99" s="819"/>
      <c r="CT99" s="820"/>
      <c r="CU99" s="820"/>
      <c r="CV99" s="820"/>
      <c r="CW99" s="821"/>
      <c r="CX99" s="397" t="str">
        <f t="shared" si="230"/>
        <v xml:space="preserve">  K6</v>
      </c>
      <c r="CY99" s="398" t="str">
        <f t="shared" si="231"/>
        <v>Weld Procedure Specification For Carbon Steel</v>
      </c>
    </row>
    <row r="100" spans="1:103" s="383" customFormat="1" ht="32.1" customHeight="1">
      <c r="A100" s="633"/>
      <c r="B100" s="393"/>
      <c r="C100" s="393"/>
      <c r="D100" s="472" t="s">
        <v>180</v>
      </c>
      <c r="E100" s="473" t="s">
        <v>135</v>
      </c>
      <c r="F100" s="490" t="s">
        <v>716</v>
      </c>
      <c r="G100" s="624"/>
      <c r="H100" s="625"/>
      <c r="I100" s="623"/>
      <c r="J100" s="478" t="str">
        <f t="shared" si="201"/>
        <v/>
      </c>
      <c r="K100" s="396" t="str">
        <f>IF(J100=V$9,W$9,IF(J100=V$8,W$8,IF(J100=V$7,W$7,IF(J100=V$6,W$6,IF(J100=V$5,W$5,IF(J100=V$4,W$4,IF(J100=V$3,W$3,IF(J100=V$2,W$2,'DOC SUBMITTAL STATUS TRACKER'!$F$17))))))))</f>
        <v>Never Been Submitted</v>
      </c>
      <c r="L100" s="556" t="str">
        <f t="shared" si="213"/>
        <v>Rev 0</v>
      </c>
      <c r="M100" s="557">
        <f t="shared" si="214"/>
        <v>0</v>
      </c>
      <c r="N100" s="558">
        <f t="shared" si="215"/>
        <v>0</v>
      </c>
      <c r="O100" s="579" t="str">
        <f t="shared" si="216"/>
        <v/>
      </c>
      <c r="P100" s="559">
        <f t="shared" si="217"/>
        <v>14.000526315789473</v>
      </c>
      <c r="Q100" s="560">
        <f t="shared" si="218"/>
        <v>0</v>
      </c>
      <c r="R100" s="559" t="str">
        <f>IF(K100='DOC SUBMITTAL STATUS TRACKER'!$F$17,'DOC SUBMITTAL STATUS TRACKER'!$F$17,IF(K100=$W$8,'DOC SUBMITTAL STATUS TRACKER'!$F$17,IF(K100=$W$6,$R$15,IF(K100=$W$7,R$16,IF(K100=$W$9,$W$9,$R$15)))))</f>
        <v>Never Been Submitted</v>
      </c>
      <c r="S100" s="579" t="str">
        <f t="shared" si="219"/>
        <v/>
      </c>
      <c r="T100" s="477"/>
      <c r="U100" s="377"/>
      <c r="V100" s="378"/>
      <c r="W100" s="424">
        <f t="shared" si="202"/>
        <v>14.000526315789473</v>
      </c>
      <c r="X100" s="461"/>
      <c r="Y100" s="477"/>
      <c r="Z100" s="462"/>
      <c r="AA100" s="460"/>
      <c r="AB100" s="377">
        <f t="shared" si="220"/>
        <v>0</v>
      </c>
      <c r="AC100" s="378"/>
      <c r="AD100" s="424">
        <f t="shared" si="203"/>
        <v>14.000526315789473</v>
      </c>
      <c r="AE100" s="461"/>
      <c r="AF100" s="477"/>
      <c r="AG100" s="462"/>
      <c r="AH100" s="463"/>
      <c r="AI100" s="377">
        <f t="shared" si="221"/>
        <v>0</v>
      </c>
      <c r="AJ100" s="378"/>
      <c r="AK100" s="424">
        <f t="shared" si="204"/>
        <v>14.000526315789473</v>
      </c>
      <c r="AL100" s="461"/>
      <c r="AM100" s="477"/>
      <c r="AN100" s="462"/>
      <c r="AO100" s="463"/>
      <c r="AP100" s="377">
        <f t="shared" si="222"/>
        <v>0</v>
      </c>
      <c r="AQ100" s="378"/>
      <c r="AR100" s="424">
        <f t="shared" si="205"/>
        <v>14.000526315789473</v>
      </c>
      <c r="AS100" s="461"/>
      <c r="AT100" s="477"/>
      <c r="AU100" s="462"/>
      <c r="AV100" s="463"/>
      <c r="AW100" s="377">
        <f t="shared" si="223"/>
        <v>0</v>
      </c>
      <c r="AX100" s="378"/>
      <c r="AY100" s="424">
        <f t="shared" si="206"/>
        <v>14.000526315789473</v>
      </c>
      <c r="AZ100" s="461"/>
      <c r="BA100" s="477"/>
      <c r="BB100" s="462"/>
      <c r="BC100" s="463"/>
      <c r="BD100" s="377">
        <f t="shared" si="224"/>
        <v>0</v>
      </c>
      <c r="BE100" s="378"/>
      <c r="BF100" s="424">
        <f t="shared" si="207"/>
        <v>14.000526315789473</v>
      </c>
      <c r="BG100" s="461"/>
      <c r="BH100" s="477"/>
      <c r="BI100" s="462"/>
      <c r="BJ100" s="463"/>
      <c r="BK100" s="377">
        <f t="shared" si="225"/>
        <v>0</v>
      </c>
      <c r="BL100" s="378"/>
      <c r="BM100" s="424">
        <f t="shared" si="208"/>
        <v>14.000526315789473</v>
      </c>
      <c r="BN100" s="461"/>
      <c r="BO100" s="477"/>
      <c r="BP100" s="462"/>
      <c r="BQ100" s="463"/>
      <c r="BR100" s="377">
        <f t="shared" si="226"/>
        <v>0</v>
      </c>
      <c r="BS100" s="378"/>
      <c r="BT100" s="424">
        <f t="shared" si="209"/>
        <v>14.000526315789473</v>
      </c>
      <c r="BU100" s="461"/>
      <c r="BV100" s="477"/>
      <c r="BW100" s="462"/>
      <c r="BX100" s="463"/>
      <c r="BY100" s="377">
        <f t="shared" si="227"/>
        <v>0</v>
      </c>
      <c r="BZ100" s="378"/>
      <c r="CA100" s="424">
        <f t="shared" si="210"/>
        <v>14.000526315789473</v>
      </c>
      <c r="CB100" s="461"/>
      <c r="CC100" s="477"/>
      <c r="CD100" s="462"/>
      <c r="CE100" s="463"/>
      <c r="CF100" s="377">
        <f t="shared" si="228"/>
        <v>0</v>
      </c>
      <c r="CG100" s="378"/>
      <c r="CH100" s="424">
        <f t="shared" si="211"/>
        <v>14.000526315789473</v>
      </c>
      <c r="CI100" s="461"/>
      <c r="CJ100" s="477"/>
      <c r="CK100" s="462"/>
      <c r="CL100" s="463"/>
      <c r="CM100" s="377">
        <f t="shared" si="229"/>
        <v>0</v>
      </c>
      <c r="CN100" s="378"/>
      <c r="CO100" s="424">
        <f t="shared" si="212"/>
        <v>14.000526315789473</v>
      </c>
      <c r="CP100" s="461"/>
      <c r="CQ100" s="477"/>
      <c r="CR100" s="462"/>
      <c r="CS100" s="819"/>
      <c r="CT100" s="820"/>
      <c r="CU100" s="820"/>
      <c r="CV100" s="820"/>
      <c r="CW100" s="821"/>
      <c r="CX100" s="397" t="str">
        <f t="shared" si="230"/>
        <v xml:space="preserve">  K7</v>
      </c>
      <c r="CY100" s="398" t="str">
        <f t="shared" si="231"/>
        <v>Weld Specification For Gas Tungsten ARC of Stainless Steel</v>
      </c>
    </row>
    <row r="101" spans="1:103" s="383" customFormat="1" ht="32.1" customHeight="1">
      <c r="A101" s="633"/>
      <c r="B101" s="393"/>
      <c r="C101" s="393"/>
      <c r="D101" s="472" t="s">
        <v>181</v>
      </c>
      <c r="E101" s="473" t="s">
        <v>136</v>
      </c>
      <c r="F101" s="490" t="s">
        <v>717</v>
      </c>
      <c r="G101" s="624"/>
      <c r="H101" s="625"/>
      <c r="I101" s="623"/>
      <c r="J101" s="478" t="str">
        <f t="shared" si="201"/>
        <v/>
      </c>
      <c r="K101" s="396" t="str">
        <f>IF(J101=V$9,W$9,IF(J101=V$8,W$8,IF(J101=V$7,W$7,IF(J101=V$6,W$6,IF(J101=V$5,W$5,IF(J101=V$4,W$4,IF(J101=V$3,W$3,IF(J101=V$2,W$2,'DOC SUBMITTAL STATUS TRACKER'!$F$17))))))))</f>
        <v>Never Been Submitted</v>
      </c>
      <c r="L101" s="556" t="str">
        <f t="shared" si="213"/>
        <v>Rev 0</v>
      </c>
      <c r="M101" s="557">
        <f t="shared" si="214"/>
        <v>0</v>
      </c>
      <c r="N101" s="558">
        <f t="shared" si="215"/>
        <v>0</v>
      </c>
      <c r="O101" s="579" t="str">
        <f t="shared" si="216"/>
        <v/>
      </c>
      <c r="P101" s="559">
        <f t="shared" si="217"/>
        <v>14.000526315789473</v>
      </c>
      <c r="Q101" s="560">
        <f t="shared" si="218"/>
        <v>0</v>
      </c>
      <c r="R101" s="559" t="str">
        <f>IF(K101='DOC SUBMITTAL STATUS TRACKER'!$F$17,'DOC SUBMITTAL STATUS TRACKER'!$F$17,IF(K101=$W$8,'DOC SUBMITTAL STATUS TRACKER'!$F$17,IF(K101=$W$6,$R$15,IF(K101=$W$7,R$16,IF(K101=$W$9,$W$9,$R$15)))))</f>
        <v>Never Been Submitted</v>
      </c>
      <c r="S101" s="579" t="str">
        <f t="shared" si="219"/>
        <v/>
      </c>
      <c r="T101" s="477"/>
      <c r="U101" s="377"/>
      <c r="V101" s="378"/>
      <c r="W101" s="424">
        <f t="shared" si="202"/>
        <v>14.000526315789473</v>
      </c>
      <c r="X101" s="461"/>
      <c r="Y101" s="477"/>
      <c r="Z101" s="462"/>
      <c r="AA101" s="460"/>
      <c r="AB101" s="377">
        <f t="shared" si="220"/>
        <v>0</v>
      </c>
      <c r="AC101" s="378"/>
      <c r="AD101" s="424">
        <f t="shared" si="203"/>
        <v>14.000526315789473</v>
      </c>
      <c r="AE101" s="461"/>
      <c r="AF101" s="477"/>
      <c r="AG101" s="462"/>
      <c r="AH101" s="463"/>
      <c r="AI101" s="377">
        <f t="shared" si="221"/>
        <v>0</v>
      </c>
      <c r="AJ101" s="378"/>
      <c r="AK101" s="424">
        <f t="shared" si="204"/>
        <v>14.000526315789473</v>
      </c>
      <c r="AL101" s="461"/>
      <c r="AM101" s="477"/>
      <c r="AN101" s="462"/>
      <c r="AO101" s="463"/>
      <c r="AP101" s="377">
        <f t="shared" si="222"/>
        <v>0</v>
      </c>
      <c r="AQ101" s="378"/>
      <c r="AR101" s="424">
        <f t="shared" si="205"/>
        <v>14.000526315789473</v>
      </c>
      <c r="AS101" s="461"/>
      <c r="AT101" s="477"/>
      <c r="AU101" s="462"/>
      <c r="AV101" s="463"/>
      <c r="AW101" s="377">
        <f t="shared" si="223"/>
        <v>0</v>
      </c>
      <c r="AX101" s="378"/>
      <c r="AY101" s="424">
        <f t="shared" si="206"/>
        <v>14.000526315789473</v>
      </c>
      <c r="AZ101" s="461"/>
      <c r="BA101" s="477"/>
      <c r="BB101" s="462"/>
      <c r="BC101" s="463"/>
      <c r="BD101" s="377">
        <f t="shared" si="224"/>
        <v>0</v>
      </c>
      <c r="BE101" s="378"/>
      <c r="BF101" s="424">
        <f t="shared" si="207"/>
        <v>14.000526315789473</v>
      </c>
      <c r="BG101" s="461"/>
      <c r="BH101" s="477"/>
      <c r="BI101" s="462"/>
      <c r="BJ101" s="463"/>
      <c r="BK101" s="377">
        <f t="shared" si="225"/>
        <v>0</v>
      </c>
      <c r="BL101" s="378"/>
      <c r="BM101" s="424">
        <f t="shared" si="208"/>
        <v>14.000526315789473</v>
      </c>
      <c r="BN101" s="461"/>
      <c r="BO101" s="477"/>
      <c r="BP101" s="462"/>
      <c r="BQ101" s="463"/>
      <c r="BR101" s="377">
        <f t="shared" si="226"/>
        <v>0</v>
      </c>
      <c r="BS101" s="378"/>
      <c r="BT101" s="424">
        <f t="shared" si="209"/>
        <v>14.000526315789473</v>
      </c>
      <c r="BU101" s="461"/>
      <c r="BV101" s="477"/>
      <c r="BW101" s="462"/>
      <c r="BX101" s="463"/>
      <c r="BY101" s="377">
        <f t="shared" si="227"/>
        <v>0</v>
      </c>
      <c r="BZ101" s="378"/>
      <c r="CA101" s="424">
        <f t="shared" si="210"/>
        <v>14.000526315789473</v>
      </c>
      <c r="CB101" s="461"/>
      <c r="CC101" s="477"/>
      <c r="CD101" s="462"/>
      <c r="CE101" s="463"/>
      <c r="CF101" s="377">
        <f t="shared" si="228"/>
        <v>0</v>
      </c>
      <c r="CG101" s="378"/>
      <c r="CH101" s="424">
        <f t="shared" si="211"/>
        <v>14.000526315789473</v>
      </c>
      <c r="CI101" s="461"/>
      <c r="CJ101" s="477"/>
      <c r="CK101" s="462"/>
      <c r="CL101" s="463"/>
      <c r="CM101" s="377">
        <f t="shared" si="229"/>
        <v>0</v>
      </c>
      <c r="CN101" s="378"/>
      <c r="CO101" s="424">
        <f t="shared" si="212"/>
        <v>14.000526315789473</v>
      </c>
      <c r="CP101" s="461"/>
      <c r="CQ101" s="477"/>
      <c r="CR101" s="462"/>
      <c r="CS101" s="819"/>
      <c r="CT101" s="820"/>
      <c r="CU101" s="820"/>
      <c r="CV101" s="820"/>
      <c r="CW101" s="821"/>
      <c r="CX101" s="397" t="str">
        <f t="shared" si="230"/>
        <v xml:space="preserve">  K8</v>
      </c>
      <c r="CY101" s="398" t="str">
        <f t="shared" si="231"/>
        <v>Weld Specification for Castings, Forgings and/or Fabricated Assemblies</v>
      </c>
    </row>
    <row r="102" spans="1:103" s="122" customFormat="1" ht="15" customHeight="1">
      <c r="A102" s="425"/>
      <c r="B102" s="206"/>
      <c r="C102" s="232" t="s">
        <v>76</v>
      </c>
      <c r="D102" s="375"/>
      <c r="E102" s="232"/>
      <c r="F102" s="426"/>
      <c r="G102" s="427"/>
      <c r="H102" s="427"/>
      <c r="I102" s="427"/>
      <c r="J102" s="428"/>
      <c r="K102" s="429"/>
      <c r="L102" s="567"/>
      <c r="M102" s="568"/>
      <c r="N102" s="568"/>
      <c r="O102" s="583"/>
      <c r="P102" s="568"/>
      <c r="Q102" s="568"/>
      <c r="R102" s="568"/>
      <c r="S102" s="583"/>
      <c r="T102" s="434"/>
      <c r="U102" s="431"/>
      <c r="V102" s="431"/>
      <c r="W102" s="431"/>
      <c r="X102" s="431"/>
      <c r="Y102" s="434"/>
      <c r="Z102" s="432"/>
      <c r="AA102" s="434"/>
      <c r="AB102" s="431"/>
      <c r="AC102" s="431"/>
      <c r="AD102" s="431"/>
      <c r="AE102" s="431"/>
      <c r="AF102" s="434"/>
      <c r="AG102" s="432"/>
      <c r="AH102" s="387"/>
      <c r="AI102" s="431"/>
      <c r="AJ102" s="431"/>
      <c r="AK102" s="431"/>
      <c r="AL102" s="431"/>
      <c r="AM102" s="434"/>
      <c r="AN102" s="432"/>
      <c r="AO102" s="387"/>
      <c r="AP102" s="431"/>
      <c r="AQ102" s="431"/>
      <c r="AR102" s="431"/>
      <c r="AS102" s="431"/>
      <c r="AT102" s="434"/>
      <c r="AU102" s="432"/>
      <c r="AV102" s="387"/>
      <c r="AW102" s="431"/>
      <c r="AX102" s="431"/>
      <c r="AY102" s="431"/>
      <c r="AZ102" s="431"/>
      <c r="BA102" s="434"/>
      <c r="BB102" s="432"/>
      <c r="BC102" s="387"/>
      <c r="BD102" s="431"/>
      <c r="BE102" s="431"/>
      <c r="BF102" s="431"/>
      <c r="BG102" s="431"/>
      <c r="BH102" s="434"/>
      <c r="BI102" s="432"/>
      <c r="BJ102" s="387"/>
      <c r="BK102" s="431"/>
      <c r="BL102" s="431"/>
      <c r="BM102" s="431"/>
      <c r="BN102" s="431"/>
      <c r="BO102" s="434"/>
      <c r="BP102" s="432"/>
      <c r="BQ102" s="387"/>
      <c r="BR102" s="431"/>
      <c r="BS102" s="431"/>
      <c r="BT102" s="431"/>
      <c r="BU102" s="431"/>
      <c r="BV102" s="434"/>
      <c r="BW102" s="432"/>
      <c r="BX102" s="387"/>
      <c r="BY102" s="431"/>
      <c r="BZ102" s="431"/>
      <c r="CA102" s="431"/>
      <c r="CB102" s="431"/>
      <c r="CC102" s="434"/>
      <c r="CD102" s="432"/>
      <c r="CE102" s="387"/>
      <c r="CF102" s="431"/>
      <c r="CG102" s="431"/>
      <c r="CH102" s="431"/>
      <c r="CI102" s="431"/>
      <c r="CJ102" s="434"/>
      <c r="CK102" s="432"/>
      <c r="CL102" s="387"/>
      <c r="CM102" s="431"/>
      <c r="CN102" s="431"/>
      <c r="CO102" s="431"/>
      <c r="CP102" s="431"/>
      <c r="CQ102" s="434"/>
      <c r="CR102" s="432"/>
      <c r="CS102" s="435"/>
      <c r="CT102" s="435"/>
      <c r="CU102" s="435"/>
      <c r="CV102" s="435"/>
      <c r="CW102" s="435"/>
      <c r="CX102" s="264"/>
      <c r="CY102" s="476" t="str">
        <f>C102</f>
        <v>Painting Procedures</v>
      </c>
    </row>
    <row r="103" spans="1:103" s="383" customFormat="1" ht="32.1" customHeight="1">
      <c r="A103" s="633"/>
      <c r="B103" s="393"/>
      <c r="C103" s="393"/>
      <c r="D103" s="474" t="s">
        <v>211</v>
      </c>
      <c r="E103" s="394" t="s">
        <v>137</v>
      </c>
      <c r="F103" s="490" t="s">
        <v>718</v>
      </c>
      <c r="G103" s="624"/>
      <c r="H103" s="624"/>
      <c r="I103" s="623"/>
      <c r="J103" s="478" t="str">
        <f t="shared" si="201"/>
        <v/>
      </c>
      <c r="K103" s="396" t="str">
        <f>IF(J103=V$9,W$9,IF(J103=V$8,W$8,IF(J103=V$7,W$7,IF(J103=V$6,W$6,IF(J103=V$5,W$5,IF(J103=V$4,W$4,IF(J103=V$3,W$3,IF(J103=V$2,W$2,'DOC SUBMITTAL STATUS TRACKER'!$F$17))))))))</f>
        <v>Never Been Submitted</v>
      </c>
      <c r="L103" s="556" t="str">
        <f t="shared" ref="L103:L109" si="232">"Rev "&amp;IF(CN103&gt;0,$CP$14,(IF(CG103&gt;0,$CI$14,(IF(BZ103&gt;0,$CB$14,(IF(BS103&gt;0,BU$14,(IF(BL103&gt;0,BN$14,(IF(BE103&gt;0,BG$14,(IF(AX103&gt;0,AZ$14,(IF(AQ103&gt;0,AS$14,(IF(AJ103&gt;0,AL$14,(IF(AC103&gt;0,AE$14,Z$14)))))))))))))))))))</f>
        <v>Rev 0</v>
      </c>
      <c r="M103" s="557">
        <f t="shared" ref="M103:M109" si="233">IF($CM103&gt;0,$CM103,(IF($CF103&gt;0,$CF103,(IF($BY103&gt;0,$BY103,(IF($BR103&gt;0,$BR103,(IF($BK103&gt;0,$BK103,(IF($BD103&gt;0,$BD103,(IF($AW103&gt;0,$AW103,(IF($AP103&gt;0,$AP103,(IF($AI103&gt;0,$AI103,(IF($AB103&gt;0,$AB103,U103)))))))))))))))))))</f>
        <v>0</v>
      </c>
      <c r="N103" s="558">
        <f t="shared" ref="N103:N109" si="234">IF(CN103&gt;0,CN103,(IF(CG103&gt;0,CG103,(IF(BZ103&gt;0,BZ103,(IF(BS103&gt;0,BS103,(IF(BL103&gt;0,BL103,(IF(BE103&gt;0,BE103,(IF(AX103&gt;0,AX103,(IF(AQ103&gt;0,AQ103,(IF(AJ103&gt;0,AJ103,(IF(AC103&gt;0,AC103,V103)))))))))))))))))))</f>
        <v>0</v>
      </c>
      <c r="O103" s="579" t="str">
        <f t="shared" ref="O103:O109" si="235">IF(CL103&gt;0,CL103,IF(CE103&gt;0,CE103,IF(BX103&gt;0,BX103,IF(BQ103&gt;0,BQ103,IF(BJ103&gt;0,BJ103,IF(BC103&gt;0,BC103,IF(AV103&gt;0,AV103,IF(AO103&gt;0,AO103,IF(AH103&gt;0,AH103,IF(AA103&gt;0,AA103,IF(T103&gt;0,T103,"")))))))))))</f>
        <v/>
      </c>
      <c r="P103" s="559">
        <f t="shared" ref="P103:P109" si="236">IF($CO103&gt;$R$14,$CO103,(IF($CH103&gt;$R$14,$CH103,(IF($CA103&gt;$R$14,$CA103,(IF($BT103&gt;$R$14,$BT103,(IF($BM103&gt;$R$14,$BM103,(IF($BF103&gt;$R$14,$BF103,(IF($AY103&gt;$R$14,$AY103,(IF($AR103&gt;$R$14,$AR103,(IF($AK103&gt;$R$14,$AK103,(IF($AD103&gt;$R$14,$AD103,$W103)))))))))))))))))))</f>
        <v>14.000526315789473</v>
      </c>
      <c r="Q103" s="560">
        <f t="shared" ref="Q103:Q109" si="237">IF(CP103&gt;$R$14,CP103,(IF(CI103&gt;$R$14,CI103,(IF(CB103&gt;$R$14,CB103,(IF(BU103&gt;$R$14,BU103,(IF(BN103&gt;$R$14,BN103,(IF(BG103&gt;$R$14,BG103,(IF(AZ103&gt;$R$14,AZ103,(IF(AS103&gt;$R$14,AS103,(IF(AL103&gt;$R$14,AL103,(IF(AE103&gt;$R$14,AE103,X103)))))))))))))))))))</f>
        <v>0</v>
      </c>
      <c r="R103" s="559" t="str">
        <f>IF(K103='DOC SUBMITTAL STATUS TRACKER'!$F$17,'DOC SUBMITTAL STATUS TRACKER'!$F$17,IF(K103=$W$8,'DOC SUBMITTAL STATUS TRACKER'!$F$17,IF(K103=$W$6,$R$15,IF(K103=$W$7,R$16,IF(K103=$W$9,$W$9,$R$15)))))</f>
        <v>Never Been Submitted</v>
      </c>
      <c r="S103" s="579" t="str">
        <f t="shared" ref="S103:S109" si="238">IF(CQ103&gt;0,CQ103,IF(CJ103&gt;0,CJ103,IF(CC103&gt;0,CC103,IF(BV103&gt;0,BV103,IF(BO103&gt;0,BO103,IF(BH103&gt;0,BH103,IF(BA103&gt;0,BA103,IF(BC103&gt;0,AT103,IF(AM103&gt;0,AM103,IF(AF103&gt;0,AF103,IF(Y103&gt;0,Y103,"")))))))))))</f>
        <v/>
      </c>
      <c r="T103" s="477"/>
      <c r="U103" s="377"/>
      <c r="V103" s="378"/>
      <c r="W103" s="424">
        <f t="shared" si="202"/>
        <v>14.000526315789473</v>
      </c>
      <c r="X103" s="461"/>
      <c r="Y103" s="477"/>
      <c r="Z103" s="462"/>
      <c r="AA103" s="460"/>
      <c r="AB103" s="377">
        <f t="shared" ref="AB103:AB109" si="239">IF(X103&lt;1,0,X103+$O$11)</f>
        <v>0</v>
      </c>
      <c r="AC103" s="378"/>
      <c r="AD103" s="424">
        <f t="shared" si="203"/>
        <v>14.000526315789473</v>
      </c>
      <c r="AE103" s="461"/>
      <c r="AF103" s="477"/>
      <c r="AG103" s="462"/>
      <c r="AH103" s="463"/>
      <c r="AI103" s="377">
        <f t="shared" ref="AI103:AI109" si="240">IF(AE103&lt;1,0,AE103+$O$11)</f>
        <v>0</v>
      </c>
      <c r="AJ103" s="378"/>
      <c r="AK103" s="424">
        <f t="shared" si="204"/>
        <v>14.000526315789473</v>
      </c>
      <c r="AL103" s="461"/>
      <c r="AM103" s="477"/>
      <c r="AN103" s="462"/>
      <c r="AO103" s="463"/>
      <c r="AP103" s="377">
        <f t="shared" ref="AP103:AP109" si="241">IF(AL103&lt;1,0,AL103+$O$11)</f>
        <v>0</v>
      </c>
      <c r="AQ103" s="378"/>
      <c r="AR103" s="424">
        <f t="shared" si="205"/>
        <v>14.000526315789473</v>
      </c>
      <c r="AS103" s="461"/>
      <c r="AT103" s="477"/>
      <c r="AU103" s="462"/>
      <c r="AV103" s="463"/>
      <c r="AW103" s="377">
        <f t="shared" ref="AW103:AW109" si="242">IF(AS103&lt;1,0,AS103+$O$11)</f>
        <v>0</v>
      </c>
      <c r="AX103" s="378"/>
      <c r="AY103" s="424">
        <f t="shared" si="206"/>
        <v>14.000526315789473</v>
      </c>
      <c r="AZ103" s="461"/>
      <c r="BA103" s="477"/>
      <c r="BB103" s="462"/>
      <c r="BC103" s="463"/>
      <c r="BD103" s="377">
        <f t="shared" ref="BD103:BD109" si="243">IF(AZ103&lt;1,0,AZ103+$O$11)</f>
        <v>0</v>
      </c>
      <c r="BE103" s="378"/>
      <c r="BF103" s="424">
        <f t="shared" si="207"/>
        <v>14.000526315789473</v>
      </c>
      <c r="BG103" s="461"/>
      <c r="BH103" s="477"/>
      <c r="BI103" s="462"/>
      <c r="BJ103" s="463"/>
      <c r="BK103" s="377">
        <f t="shared" ref="BK103:BK109" si="244">IF(BG103&lt;1,0,BG103+$O$11)</f>
        <v>0</v>
      </c>
      <c r="BL103" s="378"/>
      <c r="BM103" s="424">
        <f t="shared" si="208"/>
        <v>14.000526315789473</v>
      </c>
      <c r="BN103" s="461"/>
      <c r="BO103" s="477"/>
      <c r="BP103" s="462"/>
      <c r="BQ103" s="463"/>
      <c r="BR103" s="377">
        <f t="shared" ref="BR103:BR109" si="245">IF(BN103&lt;1,0,BN103+$O$11)</f>
        <v>0</v>
      </c>
      <c r="BS103" s="378"/>
      <c r="BT103" s="424">
        <f t="shared" si="209"/>
        <v>14.000526315789473</v>
      </c>
      <c r="BU103" s="461"/>
      <c r="BV103" s="477"/>
      <c r="BW103" s="462"/>
      <c r="BX103" s="463"/>
      <c r="BY103" s="377">
        <f t="shared" ref="BY103:BY109" si="246">IF(BU103&lt;1,0,BU103+$O$11)</f>
        <v>0</v>
      </c>
      <c r="BZ103" s="378"/>
      <c r="CA103" s="424">
        <f t="shared" si="210"/>
        <v>14.000526315789473</v>
      </c>
      <c r="CB103" s="461"/>
      <c r="CC103" s="477"/>
      <c r="CD103" s="462"/>
      <c r="CE103" s="463"/>
      <c r="CF103" s="377">
        <f t="shared" ref="CF103:CF109" si="247">IF(CB103&lt;1,0,CB103+$O$11)</f>
        <v>0</v>
      </c>
      <c r="CG103" s="378"/>
      <c r="CH103" s="424">
        <f t="shared" si="211"/>
        <v>14.000526315789473</v>
      </c>
      <c r="CI103" s="461"/>
      <c r="CJ103" s="477"/>
      <c r="CK103" s="462"/>
      <c r="CL103" s="463"/>
      <c r="CM103" s="377">
        <f t="shared" ref="CM103:CM109" si="248">IF(CI103&lt;1,0,CI103+$O$11)</f>
        <v>0</v>
      </c>
      <c r="CN103" s="378"/>
      <c r="CO103" s="424">
        <f t="shared" si="212"/>
        <v>14.000526315789473</v>
      </c>
      <c r="CP103" s="461"/>
      <c r="CQ103" s="477"/>
      <c r="CR103" s="462"/>
      <c r="CS103" s="819"/>
      <c r="CT103" s="820"/>
      <c r="CU103" s="820"/>
      <c r="CV103" s="820"/>
      <c r="CW103" s="821"/>
      <c r="CX103" s="397" t="str">
        <f t="shared" ref="CX103:CX109" si="249">C103&amp;"  "&amp;D103</f>
        <v xml:space="preserve">  K9</v>
      </c>
      <c r="CY103" s="398" t="str">
        <f t="shared" ref="CY103:CY109" si="250">E103</f>
        <v>Sundyne Paint Systems</v>
      </c>
    </row>
    <row r="104" spans="1:103" s="383" customFormat="1" ht="32.1" customHeight="1">
      <c r="A104" s="633"/>
      <c r="B104" s="393"/>
      <c r="C104" s="393"/>
      <c r="D104" s="474" t="s">
        <v>212</v>
      </c>
      <c r="E104" s="394" t="s">
        <v>138</v>
      </c>
      <c r="F104" s="490" t="s">
        <v>719</v>
      </c>
      <c r="G104" s="624"/>
      <c r="H104" s="624"/>
      <c r="I104" s="623"/>
      <c r="J104" s="478" t="str">
        <f t="shared" si="201"/>
        <v/>
      </c>
      <c r="K104" s="396" t="str">
        <f>IF(J104=V$9,W$9,IF(J104=V$8,W$8,IF(J104=V$7,W$7,IF(J104=V$6,W$6,IF(J104=V$5,W$5,IF(J104=V$4,W$4,IF(J104=V$3,W$3,IF(J104=V$2,W$2,'DOC SUBMITTAL STATUS TRACKER'!$F$17))))))))</f>
        <v>Never Been Submitted</v>
      </c>
      <c r="L104" s="556" t="str">
        <f t="shared" si="232"/>
        <v>Rev 0</v>
      </c>
      <c r="M104" s="557">
        <f t="shared" si="233"/>
        <v>0</v>
      </c>
      <c r="N104" s="558">
        <f t="shared" si="234"/>
        <v>0</v>
      </c>
      <c r="O104" s="579" t="str">
        <f t="shared" si="235"/>
        <v/>
      </c>
      <c r="P104" s="559">
        <f t="shared" si="236"/>
        <v>14.000526315789473</v>
      </c>
      <c r="Q104" s="560">
        <f t="shared" si="237"/>
        <v>0</v>
      </c>
      <c r="R104" s="559" t="str">
        <f>IF(K104='DOC SUBMITTAL STATUS TRACKER'!$F$17,'DOC SUBMITTAL STATUS TRACKER'!$F$17,IF(K104=$W$8,'DOC SUBMITTAL STATUS TRACKER'!$F$17,IF(K104=$W$6,$R$15,IF(K104=$W$7,R$16,IF(K104=$W$9,$W$9,$R$15)))))</f>
        <v>Never Been Submitted</v>
      </c>
      <c r="S104" s="579" t="str">
        <f t="shared" si="238"/>
        <v/>
      </c>
      <c r="T104" s="477"/>
      <c r="U104" s="377"/>
      <c r="V104" s="378"/>
      <c r="W104" s="424">
        <f t="shared" si="202"/>
        <v>14.000526315789473</v>
      </c>
      <c r="X104" s="461"/>
      <c r="Y104" s="477"/>
      <c r="Z104" s="462"/>
      <c r="AA104" s="460"/>
      <c r="AB104" s="377">
        <f t="shared" si="239"/>
        <v>0</v>
      </c>
      <c r="AC104" s="378"/>
      <c r="AD104" s="424">
        <f t="shared" si="203"/>
        <v>14.000526315789473</v>
      </c>
      <c r="AE104" s="461"/>
      <c r="AF104" s="477"/>
      <c r="AG104" s="462"/>
      <c r="AH104" s="463"/>
      <c r="AI104" s="377">
        <f t="shared" si="240"/>
        <v>0</v>
      </c>
      <c r="AJ104" s="378"/>
      <c r="AK104" s="424">
        <f t="shared" si="204"/>
        <v>14.000526315789473</v>
      </c>
      <c r="AL104" s="461"/>
      <c r="AM104" s="477"/>
      <c r="AN104" s="462"/>
      <c r="AO104" s="463"/>
      <c r="AP104" s="377">
        <f t="shared" si="241"/>
        <v>0</v>
      </c>
      <c r="AQ104" s="378"/>
      <c r="AR104" s="424">
        <f t="shared" si="205"/>
        <v>14.000526315789473</v>
      </c>
      <c r="AS104" s="461"/>
      <c r="AT104" s="477"/>
      <c r="AU104" s="462"/>
      <c r="AV104" s="463"/>
      <c r="AW104" s="377">
        <f t="shared" si="242"/>
        <v>0</v>
      </c>
      <c r="AX104" s="378"/>
      <c r="AY104" s="424">
        <f t="shared" si="206"/>
        <v>14.000526315789473</v>
      </c>
      <c r="AZ104" s="461"/>
      <c r="BA104" s="477"/>
      <c r="BB104" s="462"/>
      <c r="BC104" s="463"/>
      <c r="BD104" s="377">
        <f t="shared" si="243"/>
        <v>0</v>
      </c>
      <c r="BE104" s="378"/>
      <c r="BF104" s="424">
        <f t="shared" si="207"/>
        <v>14.000526315789473</v>
      </c>
      <c r="BG104" s="461"/>
      <c r="BH104" s="477"/>
      <c r="BI104" s="462"/>
      <c r="BJ104" s="463"/>
      <c r="BK104" s="377">
        <f t="shared" si="244"/>
        <v>0</v>
      </c>
      <c r="BL104" s="378"/>
      <c r="BM104" s="424">
        <f t="shared" si="208"/>
        <v>14.000526315789473</v>
      </c>
      <c r="BN104" s="461"/>
      <c r="BO104" s="477"/>
      <c r="BP104" s="462"/>
      <c r="BQ104" s="463"/>
      <c r="BR104" s="377">
        <f t="shared" si="245"/>
        <v>0</v>
      </c>
      <c r="BS104" s="378"/>
      <c r="BT104" s="424">
        <f t="shared" si="209"/>
        <v>14.000526315789473</v>
      </c>
      <c r="BU104" s="461"/>
      <c r="BV104" s="477"/>
      <c r="BW104" s="462"/>
      <c r="BX104" s="463"/>
      <c r="BY104" s="377">
        <f t="shared" si="246"/>
        <v>0</v>
      </c>
      <c r="BZ104" s="378"/>
      <c r="CA104" s="424">
        <f t="shared" si="210"/>
        <v>14.000526315789473</v>
      </c>
      <c r="CB104" s="461"/>
      <c r="CC104" s="477"/>
      <c r="CD104" s="462"/>
      <c r="CE104" s="463"/>
      <c r="CF104" s="377">
        <f t="shared" si="247"/>
        <v>0</v>
      </c>
      <c r="CG104" s="378"/>
      <c r="CH104" s="424">
        <f t="shared" si="211"/>
        <v>14.000526315789473</v>
      </c>
      <c r="CI104" s="461"/>
      <c r="CJ104" s="477"/>
      <c r="CK104" s="462"/>
      <c r="CL104" s="463"/>
      <c r="CM104" s="377">
        <f t="shared" si="248"/>
        <v>0</v>
      </c>
      <c r="CN104" s="378"/>
      <c r="CO104" s="424">
        <f t="shared" si="212"/>
        <v>14.000526315789473</v>
      </c>
      <c r="CP104" s="461"/>
      <c r="CQ104" s="477"/>
      <c r="CR104" s="462"/>
      <c r="CS104" s="819"/>
      <c r="CT104" s="820"/>
      <c r="CU104" s="820"/>
      <c r="CV104" s="820"/>
      <c r="CW104" s="821"/>
      <c r="CX104" s="397" t="str">
        <f t="shared" si="249"/>
        <v xml:space="preserve">  K10</v>
      </c>
      <c r="CY104" s="398" t="str">
        <f t="shared" si="250"/>
        <v>Sundyne Standard Paint &amp; Application Details</v>
      </c>
    </row>
    <row r="105" spans="1:103" s="383" customFormat="1" ht="32.1" customHeight="1">
      <c r="A105" s="633"/>
      <c r="B105" s="393"/>
      <c r="C105" s="393"/>
      <c r="D105" s="474" t="s">
        <v>213</v>
      </c>
      <c r="E105" s="394" t="s">
        <v>139</v>
      </c>
      <c r="F105" s="490" t="s">
        <v>720</v>
      </c>
      <c r="G105" s="624"/>
      <c r="H105" s="624"/>
      <c r="I105" s="623"/>
      <c r="J105" s="478" t="str">
        <f t="shared" si="201"/>
        <v/>
      </c>
      <c r="K105" s="396" t="str">
        <f>IF(J105=V$9,W$9,IF(J105=V$8,W$8,IF(J105=V$7,W$7,IF(J105=V$6,W$6,IF(J105=V$5,W$5,IF(J105=V$4,W$4,IF(J105=V$3,W$3,IF(J105=V$2,W$2,'DOC SUBMITTAL STATUS TRACKER'!$F$17))))))))</f>
        <v>Never Been Submitted</v>
      </c>
      <c r="L105" s="556" t="str">
        <f t="shared" si="232"/>
        <v>Rev 0</v>
      </c>
      <c r="M105" s="557">
        <f t="shared" si="233"/>
        <v>0</v>
      </c>
      <c r="N105" s="558">
        <f t="shared" si="234"/>
        <v>0</v>
      </c>
      <c r="O105" s="579" t="str">
        <f t="shared" si="235"/>
        <v/>
      </c>
      <c r="P105" s="559">
        <f t="shared" si="236"/>
        <v>14.000526315789473</v>
      </c>
      <c r="Q105" s="560">
        <f t="shared" si="237"/>
        <v>0</v>
      </c>
      <c r="R105" s="559" t="str">
        <f>IF(K105='DOC SUBMITTAL STATUS TRACKER'!$F$17,'DOC SUBMITTAL STATUS TRACKER'!$F$17,IF(K105=$W$8,'DOC SUBMITTAL STATUS TRACKER'!$F$17,IF(K105=$W$6,$R$15,IF(K105=$W$7,R$16,IF(K105=$W$9,$W$9,$R$15)))))</f>
        <v>Never Been Submitted</v>
      </c>
      <c r="S105" s="579" t="str">
        <f t="shared" si="238"/>
        <v/>
      </c>
      <c r="T105" s="477"/>
      <c r="U105" s="377"/>
      <c r="V105" s="378"/>
      <c r="W105" s="424">
        <f t="shared" si="202"/>
        <v>14.000526315789473</v>
      </c>
      <c r="X105" s="461"/>
      <c r="Y105" s="477"/>
      <c r="Z105" s="462"/>
      <c r="AA105" s="460"/>
      <c r="AB105" s="377">
        <f t="shared" si="239"/>
        <v>0</v>
      </c>
      <c r="AC105" s="378"/>
      <c r="AD105" s="424">
        <f t="shared" si="203"/>
        <v>14.000526315789473</v>
      </c>
      <c r="AE105" s="461"/>
      <c r="AF105" s="477"/>
      <c r="AG105" s="462"/>
      <c r="AH105" s="463"/>
      <c r="AI105" s="377">
        <f t="shared" si="240"/>
        <v>0</v>
      </c>
      <c r="AJ105" s="378"/>
      <c r="AK105" s="424">
        <f t="shared" si="204"/>
        <v>14.000526315789473</v>
      </c>
      <c r="AL105" s="461"/>
      <c r="AM105" s="477"/>
      <c r="AN105" s="462"/>
      <c r="AO105" s="463"/>
      <c r="AP105" s="377">
        <f t="shared" si="241"/>
        <v>0</v>
      </c>
      <c r="AQ105" s="378"/>
      <c r="AR105" s="424">
        <f t="shared" si="205"/>
        <v>14.000526315789473</v>
      </c>
      <c r="AS105" s="461"/>
      <c r="AT105" s="477"/>
      <c r="AU105" s="462"/>
      <c r="AV105" s="463"/>
      <c r="AW105" s="377">
        <f t="shared" si="242"/>
        <v>0</v>
      </c>
      <c r="AX105" s="378"/>
      <c r="AY105" s="424">
        <f t="shared" si="206"/>
        <v>14.000526315789473</v>
      </c>
      <c r="AZ105" s="461"/>
      <c r="BA105" s="477"/>
      <c r="BB105" s="462"/>
      <c r="BC105" s="463"/>
      <c r="BD105" s="377">
        <f t="shared" si="243"/>
        <v>0</v>
      </c>
      <c r="BE105" s="378"/>
      <c r="BF105" s="424">
        <f t="shared" si="207"/>
        <v>14.000526315789473</v>
      </c>
      <c r="BG105" s="461"/>
      <c r="BH105" s="477"/>
      <c r="BI105" s="462"/>
      <c r="BJ105" s="463"/>
      <c r="BK105" s="377">
        <f t="shared" si="244"/>
        <v>0</v>
      </c>
      <c r="BL105" s="378"/>
      <c r="BM105" s="424">
        <f t="shared" si="208"/>
        <v>14.000526315789473</v>
      </c>
      <c r="BN105" s="461"/>
      <c r="BO105" s="477"/>
      <c r="BP105" s="462"/>
      <c r="BQ105" s="463"/>
      <c r="BR105" s="377">
        <f t="shared" si="245"/>
        <v>0</v>
      </c>
      <c r="BS105" s="378"/>
      <c r="BT105" s="424">
        <f t="shared" si="209"/>
        <v>14.000526315789473</v>
      </c>
      <c r="BU105" s="461"/>
      <c r="BV105" s="477"/>
      <c r="BW105" s="462"/>
      <c r="BX105" s="463"/>
      <c r="BY105" s="377">
        <f t="shared" si="246"/>
        <v>0</v>
      </c>
      <c r="BZ105" s="378"/>
      <c r="CA105" s="424">
        <f t="shared" si="210"/>
        <v>14.000526315789473</v>
      </c>
      <c r="CB105" s="461"/>
      <c r="CC105" s="477"/>
      <c r="CD105" s="462"/>
      <c r="CE105" s="463"/>
      <c r="CF105" s="377">
        <f t="shared" si="247"/>
        <v>0</v>
      </c>
      <c r="CG105" s="378"/>
      <c r="CH105" s="424">
        <f t="shared" si="211"/>
        <v>14.000526315789473</v>
      </c>
      <c r="CI105" s="461"/>
      <c r="CJ105" s="477"/>
      <c r="CK105" s="462"/>
      <c r="CL105" s="463"/>
      <c r="CM105" s="377">
        <f t="shared" si="248"/>
        <v>0</v>
      </c>
      <c r="CN105" s="378"/>
      <c r="CO105" s="424">
        <f t="shared" si="212"/>
        <v>14.000526315789473</v>
      </c>
      <c r="CP105" s="461"/>
      <c r="CQ105" s="477"/>
      <c r="CR105" s="462"/>
      <c r="CS105" s="819"/>
      <c r="CT105" s="820"/>
      <c r="CU105" s="820"/>
      <c r="CV105" s="820"/>
      <c r="CW105" s="821"/>
      <c r="CX105" s="397" t="str">
        <f t="shared" si="249"/>
        <v xml:space="preserve">  K11</v>
      </c>
      <c r="CY105" s="398" t="str">
        <f t="shared" si="250"/>
        <v>Sundyne Paint &amp; Application Details - Epoxy Paint</v>
      </c>
    </row>
    <row r="106" spans="1:103" s="383" customFormat="1" ht="32.1" customHeight="1">
      <c r="A106" s="633"/>
      <c r="B106" s="393"/>
      <c r="C106" s="393"/>
      <c r="D106" s="474" t="s">
        <v>214</v>
      </c>
      <c r="E106" s="394" t="s">
        <v>140</v>
      </c>
      <c r="F106" s="490" t="s">
        <v>721</v>
      </c>
      <c r="G106" s="624"/>
      <c r="H106" s="624"/>
      <c r="I106" s="623"/>
      <c r="J106" s="478" t="str">
        <f t="shared" si="201"/>
        <v/>
      </c>
      <c r="K106" s="396" t="str">
        <f>IF(J106=V$9,W$9,IF(J106=V$8,W$8,IF(J106=V$7,W$7,IF(J106=V$6,W$6,IF(J106=V$5,W$5,IF(J106=V$4,W$4,IF(J106=V$3,W$3,IF(J106=V$2,W$2,'DOC SUBMITTAL STATUS TRACKER'!$F$17))))))))</f>
        <v>Never Been Submitted</v>
      </c>
      <c r="L106" s="556" t="str">
        <f t="shared" si="232"/>
        <v>Rev 0</v>
      </c>
      <c r="M106" s="557">
        <f t="shared" si="233"/>
        <v>0</v>
      </c>
      <c r="N106" s="558">
        <f t="shared" si="234"/>
        <v>0</v>
      </c>
      <c r="O106" s="579" t="str">
        <f t="shared" si="235"/>
        <v/>
      </c>
      <c r="P106" s="559">
        <f t="shared" si="236"/>
        <v>14.000526315789473</v>
      </c>
      <c r="Q106" s="560">
        <f t="shared" si="237"/>
        <v>0</v>
      </c>
      <c r="R106" s="559" t="str">
        <f>IF(K106='DOC SUBMITTAL STATUS TRACKER'!$F$17,'DOC SUBMITTAL STATUS TRACKER'!$F$17,IF(K106=$W$8,'DOC SUBMITTAL STATUS TRACKER'!$F$17,IF(K106=$W$6,$R$15,IF(K106=$W$7,R$16,IF(K106=$W$9,$W$9,$R$15)))))</f>
        <v>Never Been Submitted</v>
      </c>
      <c r="S106" s="579" t="str">
        <f t="shared" si="238"/>
        <v/>
      </c>
      <c r="T106" s="477"/>
      <c r="U106" s="377"/>
      <c r="V106" s="378"/>
      <c r="W106" s="424">
        <f t="shared" si="202"/>
        <v>14.000526315789473</v>
      </c>
      <c r="X106" s="461"/>
      <c r="Y106" s="477"/>
      <c r="Z106" s="462"/>
      <c r="AA106" s="460"/>
      <c r="AB106" s="377">
        <f t="shared" si="239"/>
        <v>0</v>
      </c>
      <c r="AC106" s="378"/>
      <c r="AD106" s="424">
        <f t="shared" si="203"/>
        <v>14.000526315789473</v>
      </c>
      <c r="AE106" s="461"/>
      <c r="AF106" s="477"/>
      <c r="AG106" s="462"/>
      <c r="AH106" s="463"/>
      <c r="AI106" s="377">
        <f t="shared" si="240"/>
        <v>0</v>
      </c>
      <c r="AJ106" s="378"/>
      <c r="AK106" s="424">
        <f t="shared" si="204"/>
        <v>14.000526315789473</v>
      </c>
      <c r="AL106" s="461"/>
      <c r="AM106" s="477"/>
      <c r="AN106" s="462"/>
      <c r="AO106" s="463"/>
      <c r="AP106" s="377">
        <f t="shared" si="241"/>
        <v>0</v>
      </c>
      <c r="AQ106" s="378"/>
      <c r="AR106" s="424">
        <f t="shared" si="205"/>
        <v>14.000526315789473</v>
      </c>
      <c r="AS106" s="461"/>
      <c r="AT106" s="477"/>
      <c r="AU106" s="462"/>
      <c r="AV106" s="463"/>
      <c r="AW106" s="377">
        <f t="shared" si="242"/>
        <v>0</v>
      </c>
      <c r="AX106" s="378"/>
      <c r="AY106" s="424">
        <f t="shared" si="206"/>
        <v>14.000526315789473</v>
      </c>
      <c r="AZ106" s="461"/>
      <c r="BA106" s="477"/>
      <c r="BB106" s="462"/>
      <c r="BC106" s="463"/>
      <c r="BD106" s="377">
        <f t="shared" si="243"/>
        <v>0</v>
      </c>
      <c r="BE106" s="378"/>
      <c r="BF106" s="424">
        <f t="shared" si="207"/>
        <v>14.000526315789473</v>
      </c>
      <c r="BG106" s="461"/>
      <c r="BH106" s="477"/>
      <c r="BI106" s="462"/>
      <c r="BJ106" s="463"/>
      <c r="BK106" s="377">
        <f t="shared" si="244"/>
        <v>0</v>
      </c>
      <c r="BL106" s="378"/>
      <c r="BM106" s="424">
        <f t="shared" si="208"/>
        <v>14.000526315789473</v>
      </c>
      <c r="BN106" s="461"/>
      <c r="BO106" s="477"/>
      <c r="BP106" s="462"/>
      <c r="BQ106" s="463"/>
      <c r="BR106" s="377">
        <f t="shared" si="245"/>
        <v>0</v>
      </c>
      <c r="BS106" s="378"/>
      <c r="BT106" s="424">
        <f t="shared" si="209"/>
        <v>14.000526315789473</v>
      </c>
      <c r="BU106" s="461"/>
      <c r="BV106" s="477"/>
      <c r="BW106" s="462"/>
      <c r="BX106" s="463"/>
      <c r="BY106" s="377">
        <f t="shared" si="246"/>
        <v>0</v>
      </c>
      <c r="BZ106" s="378"/>
      <c r="CA106" s="424">
        <f t="shared" si="210"/>
        <v>14.000526315789473</v>
      </c>
      <c r="CB106" s="461"/>
      <c r="CC106" s="477"/>
      <c r="CD106" s="462"/>
      <c r="CE106" s="463"/>
      <c r="CF106" s="377">
        <f t="shared" si="247"/>
        <v>0</v>
      </c>
      <c r="CG106" s="378"/>
      <c r="CH106" s="424">
        <f t="shared" si="211"/>
        <v>14.000526315789473</v>
      </c>
      <c r="CI106" s="461"/>
      <c r="CJ106" s="477"/>
      <c r="CK106" s="462"/>
      <c r="CL106" s="463"/>
      <c r="CM106" s="377">
        <f t="shared" si="248"/>
        <v>0</v>
      </c>
      <c r="CN106" s="378"/>
      <c r="CO106" s="424">
        <f t="shared" si="212"/>
        <v>14.000526315789473</v>
      </c>
      <c r="CP106" s="461"/>
      <c r="CQ106" s="477"/>
      <c r="CR106" s="462"/>
      <c r="CS106" s="819"/>
      <c r="CT106" s="820"/>
      <c r="CU106" s="820"/>
      <c r="CV106" s="820"/>
      <c r="CW106" s="821"/>
      <c r="CX106" s="397" t="str">
        <f t="shared" si="249"/>
        <v xml:space="preserve">  K12</v>
      </c>
      <c r="CY106" s="398" t="str">
        <f t="shared" si="250"/>
        <v>Sundyne Paint &amp; Application Details - Polyurethane</v>
      </c>
    </row>
    <row r="107" spans="1:103" s="383" customFormat="1" ht="32.1" customHeight="1">
      <c r="A107" s="633"/>
      <c r="B107" s="393"/>
      <c r="C107" s="393"/>
      <c r="D107" s="474" t="s">
        <v>215</v>
      </c>
      <c r="E107" s="394" t="s">
        <v>141</v>
      </c>
      <c r="F107" s="490" t="s">
        <v>722</v>
      </c>
      <c r="G107" s="624"/>
      <c r="H107" s="624"/>
      <c r="I107" s="623"/>
      <c r="J107" s="478" t="str">
        <f t="shared" si="201"/>
        <v/>
      </c>
      <c r="K107" s="396" t="str">
        <f>IF(J107=V$9,W$9,IF(J107=V$8,W$8,IF(J107=V$7,W$7,IF(J107=V$6,W$6,IF(J107=V$5,W$5,IF(J107=V$4,W$4,IF(J107=V$3,W$3,IF(J107=V$2,W$2,'DOC SUBMITTAL STATUS TRACKER'!$F$17))))))))</f>
        <v>Never Been Submitted</v>
      </c>
      <c r="L107" s="556" t="str">
        <f t="shared" si="232"/>
        <v>Rev 0</v>
      </c>
      <c r="M107" s="557">
        <f t="shared" si="233"/>
        <v>0</v>
      </c>
      <c r="N107" s="558">
        <f t="shared" si="234"/>
        <v>0</v>
      </c>
      <c r="O107" s="579" t="str">
        <f t="shared" si="235"/>
        <v/>
      </c>
      <c r="P107" s="559">
        <f t="shared" si="236"/>
        <v>14.000526315789473</v>
      </c>
      <c r="Q107" s="560">
        <f t="shared" si="237"/>
        <v>0</v>
      </c>
      <c r="R107" s="559" t="str">
        <f>IF(K107='DOC SUBMITTAL STATUS TRACKER'!$F$17,'DOC SUBMITTAL STATUS TRACKER'!$F$17,IF(K107=$W$8,'DOC SUBMITTAL STATUS TRACKER'!$F$17,IF(K107=$W$6,$R$15,IF(K107=$W$7,R$16,IF(K107=$W$9,$W$9,$R$15)))))</f>
        <v>Never Been Submitted</v>
      </c>
      <c r="S107" s="579" t="str">
        <f t="shared" si="238"/>
        <v/>
      </c>
      <c r="T107" s="477"/>
      <c r="U107" s="377"/>
      <c r="V107" s="378"/>
      <c r="W107" s="424">
        <f t="shared" si="202"/>
        <v>14.000526315789473</v>
      </c>
      <c r="X107" s="461"/>
      <c r="Y107" s="477"/>
      <c r="Z107" s="462"/>
      <c r="AA107" s="460"/>
      <c r="AB107" s="377">
        <f t="shared" si="239"/>
        <v>0</v>
      </c>
      <c r="AC107" s="378"/>
      <c r="AD107" s="424">
        <f t="shared" si="203"/>
        <v>14.000526315789473</v>
      </c>
      <c r="AE107" s="461"/>
      <c r="AF107" s="477"/>
      <c r="AG107" s="462"/>
      <c r="AH107" s="463"/>
      <c r="AI107" s="377">
        <f t="shared" si="240"/>
        <v>0</v>
      </c>
      <c r="AJ107" s="378"/>
      <c r="AK107" s="424">
        <f t="shared" si="204"/>
        <v>14.000526315789473</v>
      </c>
      <c r="AL107" s="461"/>
      <c r="AM107" s="477"/>
      <c r="AN107" s="462"/>
      <c r="AO107" s="463"/>
      <c r="AP107" s="377">
        <f t="shared" si="241"/>
        <v>0</v>
      </c>
      <c r="AQ107" s="378"/>
      <c r="AR107" s="424">
        <f t="shared" si="205"/>
        <v>14.000526315789473</v>
      </c>
      <c r="AS107" s="461"/>
      <c r="AT107" s="477"/>
      <c r="AU107" s="462"/>
      <c r="AV107" s="463"/>
      <c r="AW107" s="377">
        <f t="shared" si="242"/>
        <v>0</v>
      </c>
      <c r="AX107" s="378"/>
      <c r="AY107" s="424">
        <f t="shared" si="206"/>
        <v>14.000526315789473</v>
      </c>
      <c r="AZ107" s="461"/>
      <c r="BA107" s="477"/>
      <c r="BB107" s="462"/>
      <c r="BC107" s="463"/>
      <c r="BD107" s="377">
        <f t="shared" si="243"/>
        <v>0</v>
      </c>
      <c r="BE107" s="378"/>
      <c r="BF107" s="424">
        <f t="shared" si="207"/>
        <v>14.000526315789473</v>
      </c>
      <c r="BG107" s="461"/>
      <c r="BH107" s="477"/>
      <c r="BI107" s="462"/>
      <c r="BJ107" s="463"/>
      <c r="BK107" s="377">
        <f t="shared" si="244"/>
        <v>0</v>
      </c>
      <c r="BL107" s="378"/>
      <c r="BM107" s="424">
        <f t="shared" si="208"/>
        <v>14.000526315789473</v>
      </c>
      <c r="BN107" s="461"/>
      <c r="BO107" s="477"/>
      <c r="BP107" s="462"/>
      <c r="BQ107" s="463"/>
      <c r="BR107" s="377">
        <f t="shared" si="245"/>
        <v>0</v>
      </c>
      <c r="BS107" s="378"/>
      <c r="BT107" s="424">
        <f t="shared" si="209"/>
        <v>14.000526315789473</v>
      </c>
      <c r="BU107" s="461"/>
      <c r="BV107" s="477"/>
      <c r="BW107" s="462"/>
      <c r="BX107" s="463"/>
      <c r="BY107" s="377">
        <f t="shared" si="246"/>
        <v>0</v>
      </c>
      <c r="BZ107" s="378"/>
      <c r="CA107" s="424">
        <f t="shared" si="210"/>
        <v>14.000526315789473</v>
      </c>
      <c r="CB107" s="461"/>
      <c r="CC107" s="477"/>
      <c r="CD107" s="462"/>
      <c r="CE107" s="463"/>
      <c r="CF107" s="377">
        <f t="shared" si="247"/>
        <v>0</v>
      </c>
      <c r="CG107" s="378"/>
      <c r="CH107" s="424">
        <f t="shared" si="211"/>
        <v>14.000526315789473</v>
      </c>
      <c r="CI107" s="461"/>
      <c r="CJ107" s="477"/>
      <c r="CK107" s="462"/>
      <c r="CL107" s="463"/>
      <c r="CM107" s="377">
        <f t="shared" si="248"/>
        <v>0</v>
      </c>
      <c r="CN107" s="378"/>
      <c r="CO107" s="424">
        <f t="shared" si="212"/>
        <v>14.000526315789473</v>
      </c>
      <c r="CP107" s="461"/>
      <c r="CQ107" s="477"/>
      <c r="CR107" s="462"/>
      <c r="CS107" s="819"/>
      <c r="CT107" s="820"/>
      <c r="CU107" s="820"/>
      <c r="CV107" s="820"/>
      <c r="CW107" s="821"/>
      <c r="CX107" s="397" t="str">
        <f t="shared" si="249"/>
        <v xml:space="preserve">  K13</v>
      </c>
      <c r="CY107" s="398" t="str">
        <f t="shared" si="250"/>
        <v>Sundyne Paint &amp; Application Details - Zinc Rich Epoxy Primer</v>
      </c>
    </row>
    <row r="108" spans="1:103" s="383" customFormat="1" ht="32.1" customHeight="1">
      <c r="A108" s="633"/>
      <c r="B108" s="393"/>
      <c r="C108" s="393"/>
      <c r="D108" s="474" t="s">
        <v>216</v>
      </c>
      <c r="E108" s="394" t="s">
        <v>142</v>
      </c>
      <c r="F108" s="490" t="s">
        <v>723</v>
      </c>
      <c r="G108" s="624"/>
      <c r="H108" s="624"/>
      <c r="I108" s="623"/>
      <c r="J108" s="478" t="str">
        <f t="shared" si="201"/>
        <v/>
      </c>
      <c r="K108" s="396" t="str">
        <f>IF(J108=V$9,W$9,IF(J108=V$8,W$8,IF(J108=V$7,W$7,IF(J108=V$6,W$6,IF(J108=V$5,W$5,IF(J108=V$4,W$4,IF(J108=V$3,W$3,IF(J108=V$2,W$2,'DOC SUBMITTAL STATUS TRACKER'!$F$17))))))))</f>
        <v>Never Been Submitted</v>
      </c>
      <c r="L108" s="556" t="str">
        <f t="shared" si="232"/>
        <v>Rev 0</v>
      </c>
      <c r="M108" s="557">
        <f t="shared" si="233"/>
        <v>0</v>
      </c>
      <c r="N108" s="558">
        <f t="shared" si="234"/>
        <v>0</v>
      </c>
      <c r="O108" s="579" t="str">
        <f t="shared" si="235"/>
        <v/>
      </c>
      <c r="P108" s="559">
        <f t="shared" si="236"/>
        <v>14.000526315789473</v>
      </c>
      <c r="Q108" s="560">
        <f t="shared" si="237"/>
        <v>0</v>
      </c>
      <c r="R108" s="559" t="str">
        <f>IF(K108='DOC SUBMITTAL STATUS TRACKER'!$F$17,'DOC SUBMITTAL STATUS TRACKER'!$F$17,IF(K108=$W$8,'DOC SUBMITTAL STATUS TRACKER'!$F$17,IF(K108=$W$6,$R$15,IF(K108=$W$7,R$16,IF(K108=$W$9,$W$9,$R$15)))))</f>
        <v>Never Been Submitted</v>
      </c>
      <c r="S108" s="579" t="str">
        <f t="shared" si="238"/>
        <v/>
      </c>
      <c r="T108" s="477"/>
      <c r="U108" s="377"/>
      <c r="V108" s="378"/>
      <c r="W108" s="424">
        <f t="shared" si="202"/>
        <v>14.000526315789473</v>
      </c>
      <c r="X108" s="461"/>
      <c r="Y108" s="477"/>
      <c r="Z108" s="462"/>
      <c r="AA108" s="460"/>
      <c r="AB108" s="377">
        <f t="shared" si="239"/>
        <v>0</v>
      </c>
      <c r="AC108" s="378"/>
      <c r="AD108" s="424">
        <f t="shared" si="203"/>
        <v>14.000526315789473</v>
      </c>
      <c r="AE108" s="461"/>
      <c r="AF108" s="477"/>
      <c r="AG108" s="462"/>
      <c r="AH108" s="463"/>
      <c r="AI108" s="377">
        <f t="shared" si="240"/>
        <v>0</v>
      </c>
      <c r="AJ108" s="378"/>
      <c r="AK108" s="424">
        <f t="shared" si="204"/>
        <v>14.000526315789473</v>
      </c>
      <c r="AL108" s="461"/>
      <c r="AM108" s="477"/>
      <c r="AN108" s="462"/>
      <c r="AO108" s="463"/>
      <c r="AP108" s="377">
        <f t="shared" si="241"/>
        <v>0</v>
      </c>
      <c r="AQ108" s="378"/>
      <c r="AR108" s="424">
        <f t="shared" si="205"/>
        <v>14.000526315789473</v>
      </c>
      <c r="AS108" s="461"/>
      <c r="AT108" s="477"/>
      <c r="AU108" s="462"/>
      <c r="AV108" s="463"/>
      <c r="AW108" s="377">
        <f t="shared" si="242"/>
        <v>0</v>
      </c>
      <c r="AX108" s="378"/>
      <c r="AY108" s="424">
        <f t="shared" si="206"/>
        <v>14.000526315789473</v>
      </c>
      <c r="AZ108" s="461"/>
      <c r="BA108" s="477"/>
      <c r="BB108" s="462"/>
      <c r="BC108" s="463"/>
      <c r="BD108" s="377">
        <f t="shared" si="243"/>
        <v>0</v>
      </c>
      <c r="BE108" s="378"/>
      <c r="BF108" s="424">
        <f t="shared" si="207"/>
        <v>14.000526315789473</v>
      </c>
      <c r="BG108" s="461"/>
      <c r="BH108" s="477"/>
      <c r="BI108" s="462"/>
      <c r="BJ108" s="463"/>
      <c r="BK108" s="377">
        <f t="shared" si="244"/>
        <v>0</v>
      </c>
      <c r="BL108" s="378"/>
      <c r="BM108" s="424">
        <f t="shared" si="208"/>
        <v>14.000526315789473</v>
      </c>
      <c r="BN108" s="461"/>
      <c r="BO108" s="477"/>
      <c r="BP108" s="462"/>
      <c r="BQ108" s="463"/>
      <c r="BR108" s="377">
        <f t="shared" si="245"/>
        <v>0</v>
      </c>
      <c r="BS108" s="378"/>
      <c r="BT108" s="424">
        <f t="shared" si="209"/>
        <v>14.000526315789473</v>
      </c>
      <c r="BU108" s="461"/>
      <c r="BV108" s="477"/>
      <c r="BW108" s="462"/>
      <c r="BX108" s="463"/>
      <c r="BY108" s="377">
        <f t="shared" si="246"/>
        <v>0</v>
      </c>
      <c r="BZ108" s="378"/>
      <c r="CA108" s="424">
        <f t="shared" si="210"/>
        <v>14.000526315789473</v>
      </c>
      <c r="CB108" s="461"/>
      <c r="CC108" s="477"/>
      <c r="CD108" s="462"/>
      <c r="CE108" s="463"/>
      <c r="CF108" s="377">
        <f t="shared" si="247"/>
        <v>0</v>
      </c>
      <c r="CG108" s="378"/>
      <c r="CH108" s="424">
        <f t="shared" si="211"/>
        <v>14.000526315789473</v>
      </c>
      <c r="CI108" s="461"/>
      <c r="CJ108" s="477"/>
      <c r="CK108" s="462"/>
      <c r="CL108" s="463"/>
      <c r="CM108" s="377">
        <f t="shared" si="248"/>
        <v>0</v>
      </c>
      <c r="CN108" s="378"/>
      <c r="CO108" s="424">
        <f t="shared" si="212"/>
        <v>14.000526315789473</v>
      </c>
      <c r="CP108" s="461"/>
      <c r="CQ108" s="477"/>
      <c r="CR108" s="462"/>
      <c r="CS108" s="819"/>
      <c r="CT108" s="820"/>
      <c r="CU108" s="820"/>
      <c r="CV108" s="820"/>
      <c r="CW108" s="821"/>
      <c r="CX108" s="397" t="str">
        <f t="shared" si="249"/>
        <v xml:space="preserve">  K14</v>
      </c>
      <c r="CY108" s="398" t="str">
        <f t="shared" si="250"/>
        <v>Surface Finishing</v>
      </c>
    </row>
    <row r="109" spans="1:103" s="383" customFormat="1" ht="32.1" customHeight="1">
      <c r="A109" s="633"/>
      <c r="B109" s="393"/>
      <c r="C109" s="393"/>
      <c r="D109" s="474" t="s">
        <v>217</v>
      </c>
      <c r="E109" s="394" t="s">
        <v>143</v>
      </c>
      <c r="F109" s="490" t="s">
        <v>723</v>
      </c>
      <c r="G109" s="624"/>
      <c r="H109" s="624"/>
      <c r="I109" s="623"/>
      <c r="J109" s="478" t="str">
        <f t="shared" si="201"/>
        <v/>
      </c>
      <c r="K109" s="396" t="str">
        <f>IF(J109=V$9,W$9,IF(J109=V$8,W$8,IF(J109=V$7,W$7,IF(J109=V$6,W$6,IF(J109=V$5,W$5,IF(J109=V$4,W$4,IF(J109=V$3,W$3,IF(J109=V$2,W$2,'DOC SUBMITTAL STATUS TRACKER'!$F$17))))))))</f>
        <v>Never Been Submitted</v>
      </c>
      <c r="L109" s="556" t="str">
        <f t="shared" si="232"/>
        <v>Rev 0</v>
      </c>
      <c r="M109" s="557">
        <f t="shared" si="233"/>
        <v>0</v>
      </c>
      <c r="N109" s="558">
        <f t="shared" si="234"/>
        <v>0</v>
      </c>
      <c r="O109" s="579" t="str">
        <f t="shared" si="235"/>
        <v/>
      </c>
      <c r="P109" s="559">
        <f t="shared" si="236"/>
        <v>14.000526315789473</v>
      </c>
      <c r="Q109" s="560">
        <f t="shared" si="237"/>
        <v>0</v>
      </c>
      <c r="R109" s="559" t="str">
        <f>IF(K109='DOC SUBMITTAL STATUS TRACKER'!$F$17,'DOC SUBMITTAL STATUS TRACKER'!$F$17,IF(K109=$W$8,'DOC SUBMITTAL STATUS TRACKER'!$F$17,IF(K109=$W$6,$R$15,IF(K109=$W$7,R$16,IF(K109=$W$9,$W$9,$R$15)))))</f>
        <v>Never Been Submitted</v>
      </c>
      <c r="S109" s="579" t="str">
        <f t="shared" si="238"/>
        <v/>
      </c>
      <c r="T109" s="477"/>
      <c r="U109" s="377"/>
      <c r="V109" s="378"/>
      <c r="W109" s="424">
        <f t="shared" si="202"/>
        <v>14.000526315789473</v>
      </c>
      <c r="X109" s="461"/>
      <c r="Y109" s="477"/>
      <c r="Z109" s="462"/>
      <c r="AA109" s="460"/>
      <c r="AB109" s="377">
        <f t="shared" si="239"/>
        <v>0</v>
      </c>
      <c r="AC109" s="378"/>
      <c r="AD109" s="424">
        <f t="shared" si="203"/>
        <v>14.000526315789473</v>
      </c>
      <c r="AE109" s="461"/>
      <c r="AF109" s="477"/>
      <c r="AG109" s="462"/>
      <c r="AH109" s="463"/>
      <c r="AI109" s="377">
        <f t="shared" si="240"/>
        <v>0</v>
      </c>
      <c r="AJ109" s="378"/>
      <c r="AK109" s="424">
        <f t="shared" si="204"/>
        <v>14.000526315789473</v>
      </c>
      <c r="AL109" s="461"/>
      <c r="AM109" s="477"/>
      <c r="AN109" s="462"/>
      <c r="AO109" s="463"/>
      <c r="AP109" s="377">
        <f t="shared" si="241"/>
        <v>0</v>
      </c>
      <c r="AQ109" s="378"/>
      <c r="AR109" s="424">
        <f t="shared" si="205"/>
        <v>14.000526315789473</v>
      </c>
      <c r="AS109" s="461"/>
      <c r="AT109" s="477"/>
      <c r="AU109" s="462"/>
      <c r="AV109" s="463"/>
      <c r="AW109" s="377">
        <f t="shared" si="242"/>
        <v>0</v>
      </c>
      <c r="AX109" s="378"/>
      <c r="AY109" s="424">
        <f t="shared" si="206"/>
        <v>14.000526315789473</v>
      </c>
      <c r="AZ109" s="461"/>
      <c r="BA109" s="477"/>
      <c r="BB109" s="462"/>
      <c r="BC109" s="463"/>
      <c r="BD109" s="377">
        <f t="shared" si="243"/>
        <v>0</v>
      </c>
      <c r="BE109" s="378"/>
      <c r="BF109" s="424">
        <f t="shared" si="207"/>
        <v>14.000526315789473</v>
      </c>
      <c r="BG109" s="461"/>
      <c r="BH109" s="477"/>
      <c r="BI109" s="462"/>
      <c r="BJ109" s="463"/>
      <c r="BK109" s="377">
        <f t="shared" si="244"/>
        <v>0</v>
      </c>
      <c r="BL109" s="378"/>
      <c r="BM109" s="424">
        <f t="shared" si="208"/>
        <v>14.000526315789473</v>
      </c>
      <c r="BN109" s="461"/>
      <c r="BO109" s="477"/>
      <c r="BP109" s="462"/>
      <c r="BQ109" s="463"/>
      <c r="BR109" s="377">
        <f t="shared" si="245"/>
        <v>0</v>
      </c>
      <c r="BS109" s="378"/>
      <c r="BT109" s="424">
        <f t="shared" si="209"/>
        <v>14.000526315789473</v>
      </c>
      <c r="BU109" s="461"/>
      <c r="BV109" s="477"/>
      <c r="BW109" s="462"/>
      <c r="BX109" s="463"/>
      <c r="BY109" s="377">
        <f t="shared" si="246"/>
        <v>0</v>
      </c>
      <c r="BZ109" s="378"/>
      <c r="CA109" s="424">
        <f t="shared" si="210"/>
        <v>14.000526315789473</v>
      </c>
      <c r="CB109" s="461"/>
      <c r="CC109" s="477"/>
      <c r="CD109" s="462"/>
      <c r="CE109" s="463"/>
      <c r="CF109" s="377">
        <f t="shared" si="247"/>
        <v>0</v>
      </c>
      <c r="CG109" s="378"/>
      <c r="CH109" s="424">
        <f t="shared" si="211"/>
        <v>14.000526315789473</v>
      </c>
      <c r="CI109" s="461"/>
      <c r="CJ109" s="477"/>
      <c r="CK109" s="462"/>
      <c r="CL109" s="463"/>
      <c r="CM109" s="377">
        <f t="shared" si="248"/>
        <v>0</v>
      </c>
      <c r="CN109" s="378"/>
      <c r="CO109" s="424">
        <f t="shared" si="212"/>
        <v>14.000526315789473</v>
      </c>
      <c r="CP109" s="461"/>
      <c r="CQ109" s="477"/>
      <c r="CR109" s="462"/>
      <c r="CS109" s="819"/>
      <c r="CT109" s="820"/>
      <c r="CU109" s="820"/>
      <c r="CV109" s="820"/>
      <c r="CW109" s="821"/>
      <c r="CX109" s="397" t="str">
        <f t="shared" si="249"/>
        <v xml:space="preserve">  K15</v>
      </c>
      <c r="CY109" s="398" t="str">
        <f t="shared" si="250"/>
        <v>Acceptance Criteria For Surface Finish of Fabricated Parts</v>
      </c>
    </row>
    <row r="110" spans="1:103" s="122" customFormat="1" ht="15" customHeight="1">
      <c r="A110" s="425"/>
      <c r="B110" s="206"/>
      <c r="C110" s="232" t="s">
        <v>144</v>
      </c>
      <c r="D110" s="375"/>
      <c r="E110" s="232"/>
      <c r="F110" s="426"/>
      <c r="G110" s="427"/>
      <c r="H110" s="427"/>
      <c r="I110" s="427"/>
      <c r="J110" s="428"/>
      <c r="K110" s="429"/>
      <c r="L110" s="567"/>
      <c r="M110" s="568"/>
      <c r="N110" s="568"/>
      <c r="O110" s="583"/>
      <c r="P110" s="568"/>
      <c r="Q110" s="568"/>
      <c r="R110" s="568"/>
      <c r="S110" s="583"/>
      <c r="T110" s="434"/>
      <c r="U110" s="431"/>
      <c r="V110" s="431"/>
      <c r="W110" s="431"/>
      <c r="X110" s="431"/>
      <c r="Y110" s="434"/>
      <c r="Z110" s="432"/>
      <c r="AA110" s="434"/>
      <c r="AB110" s="431"/>
      <c r="AC110" s="431"/>
      <c r="AD110" s="431"/>
      <c r="AE110" s="431"/>
      <c r="AF110" s="434"/>
      <c r="AG110" s="432"/>
      <c r="AH110" s="387"/>
      <c r="AI110" s="431"/>
      <c r="AJ110" s="431"/>
      <c r="AK110" s="431"/>
      <c r="AL110" s="431"/>
      <c r="AM110" s="434"/>
      <c r="AN110" s="432"/>
      <c r="AO110" s="387"/>
      <c r="AP110" s="431"/>
      <c r="AQ110" s="431"/>
      <c r="AR110" s="431"/>
      <c r="AS110" s="431"/>
      <c r="AT110" s="434"/>
      <c r="AU110" s="432"/>
      <c r="AV110" s="387"/>
      <c r="AW110" s="431"/>
      <c r="AX110" s="431"/>
      <c r="AY110" s="431"/>
      <c r="AZ110" s="431"/>
      <c r="BA110" s="434"/>
      <c r="BB110" s="432"/>
      <c r="BC110" s="387"/>
      <c r="BD110" s="431"/>
      <c r="BE110" s="431"/>
      <c r="BF110" s="431"/>
      <c r="BG110" s="431"/>
      <c r="BH110" s="434"/>
      <c r="BI110" s="432"/>
      <c r="BJ110" s="387"/>
      <c r="BK110" s="431"/>
      <c r="BL110" s="431"/>
      <c r="BM110" s="431"/>
      <c r="BN110" s="431"/>
      <c r="BO110" s="434"/>
      <c r="BP110" s="432"/>
      <c r="BQ110" s="387"/>
      <c r="BR110" s="431"/>
      <c r="BS110" s="431"/>
      <c r="BT110" s="431"/>
      <c r="BU110" s="431"/>
      <c r="BV110" s="434"/>
      <c r="BW110" s="432"/>
      <c r="BX110" s="387"/>
      <c r="BY110" s="431"/>
      <c r="BZ110" s="431"/>
      <c r="CA110" s="431"/>
      <c r="CB110" s="431"/>
      <c r="CC110" s="434"/>
      <c r="CD110" s="432"/>
      <c r="CE110" s="387"/>
      <c r="CF110" s="431"/>
      <c r="CG110" s="431"/>
      <c r="CH110" s="431"/>
      <c r="CI110" s="431"/>
      <c r="CJ110" s="434"/>
      <c r="CK110" s="432"/>
      <c r="CL110" s="387"/>
      <c r="CM110" s="431"/>
      <c r="CN110" s="431"/>
      <c r="CO110" s="431"/>
      <c r="CP110" s="431"/>
      <c r="CQ110" s="434"/>
      <c r="CR110" s="432"/>
      <c r="CS110" s="435"/>
      <c r="CT110" s="435"/>
      <c r="CU110" s="435"/>
      <c r="CV110" s="435"/>
      <c r="CW110" s="435"/>
      <c r="CX110" s="264"/>
      <c r="CY110" s="476" t="str">
        <f>C110</f>
        <v>Non-Destructive Tesing</v>
      </c>
    </row>
    <row r="111" spans="1:103" s="383" customFormat="1" ht="32.1" customHeight="1">
      <c r="A111" s="633"/>
      <c r="B111" s="393"/>
      <c r="C111" s="393"/>
      <c r="D111" s="474" t="s">
        <v>218</v>
      </c>
      <c r="E111" s="394" t="s">
        <v>145</v>
      </c>
      <c r="F111" s="490" t="s">
        <v>724</v>
      </c>
      <c r="G111" s="624"/>
      <c r="H111" s="625"/>
      <c r="I111" s="623"/>
      <c r="J111" s="478" t="str">
        <f t="shared" si="201"/>
        <v/>
      </c>
      <c r="K111" s="396" t="str">
        <f>IF(J111=V$9,W$9,IF(J111=V$8,W$8,IF(J111=V$7,W$7,IF(J111=V$6,W$6,IF(J111=V$5,W$5,IF(J111=V$4,W$4,IF(J111=V$3,W$3,IF(J111=V$2,W$2,'DOC SUBMITTAL STATUS TRACKER'!$F$17))))))))</f>
        <v>Never Been Submitted</v>
      </c>
      <c r="L111" s="556" t="str">
        <f t="shared" ref="L111:L113" si="251">"Rev "&amp;IF(CN111&gt;0,$CP$14,(IF(CG111&gt;0,$CI$14,(IF(BZ111&gt;0,$CB$14,(IF(BS111&gt;0,BU$14,(IF(BL111&gt;0,BN$14,(IF(BE111&gt;0,BG$14,(IF(AX111&gt;0,AZ$14,(IF(AQ111&gt;0,AS$14,(IF(AJ111&gt;0,AL$14,(IF(AC111&gt;0,AE$14,Z$14)))))))))))))))))))</f>
        <v>Rev 0</v>
      </c>
      <c r="M111" s="557">
        <f t="shared" ref="M111:M113" si="252">IF($CM111&gt;0,$CM111,(IF($CF111&gt;0,$CF111,(IF($BY111&gt;0,$BY111,(IF($BR111&gt;0,$BR111,(IF($BK111&gt;0,$BK111,(IF($BD111&gt;0,$BD111,(IF($AW111&gt;0,$AW111,(IF($AP111&gt;0,$AP111,(IF($AI111&gt;0,$AI111,(IF($AB111&gt;0,$AB111,U111)))))))))))))))))))</f>
        <v>0</v>
      </c>
      <c r="N111" s="558">
        <f t="shared" ref="N111:N113" si="253">IF(CN111&gt;0,CN111,(IF(CG111&gt;0,CG111,(IF(BZ111&gt;0,BZ111,(IF(BS111&gt;0,BS111,(IF(BL111&gt;0,BL111,(IF(BE111&gt;0,BE111,(IF(AX111&gt;0,AX111,(IF(AQ111&gt;0,AQ111,(IF(AJ111&gt;0,AJ111,(IF(AC111&gt;0,AC111,V111)))))))))))))))))))</f>
        <v>0</v>
      </c>
      <c r="O111" s="579" t="str">
        <f t="shared" ref="O111:O113" si="254">IF(CL111&gt;0,CL111,IF(CE111&gt;0,CE111,IF(BX111&gt;0,BX111,IF(BQ111&gt;0,BQ111,IF(BJ111&gt;0,BJ111,IF(BC111&gt;0,BC111,IF(AV111&gt;0,AV111,IF(AO111&gt;0,AO111,IF(AH111&gt;0,AH111,IF(AA111&gt;0,AA111,IF(T111&gt;0,T111,"")))))))))))</f>
        <v/>
      </c>
      <c r="P111" s="559">
        <f t="shared" ref="P111:P113" si="255">IF($CO111&gt;$R$14,$CO111,(IF($CH111&gt;$R$14,$CH111,(IF($CA111&gt;$R$14,$CA111,(IF($BT111&gt;$R$14,$BT111,(IF($BM111&gt;$R$14,$BM111,(IF($BF111&gt;$R$14,$BF111,(IF($AY111&gt;$R$14,$AY111,(IF($AR111&gt;$R$14,$AR111,(IF($AK111&gt;$R$14,$AK111,(IF($AD111&gt;$R$14,$AD111,$W111)))))))))))))))))))</f>
        <v>14.000526315789473</v>
      </c>
      <c r="Q111" s="560">
        <f t="shared" ref="Q111:Q113" si="256">IF(CP111&gt;$R$14,CP111,(IF(CI111&gt;$R$14,CI111,(IF(CB111&gt;$R$14,CB111,(IF(BU111&gt;$R$14,BU111,(IF(BN111&gt;$R$14,BN111,(IF(BG111&gt;$R$14,BG111,(IF(AZ111&gt;$R$14,AZ111,(IF(AS111&gt;$R$14,AS111,(IF(AL111&gt;$R$14,AL111,(IF(AE111&gt;$R$14,AE111,X111)))))))))))))))))))</f>
        <v>0</v>
      </c>
      <c r="R111" s="559" t="str">
        <f>IF(K111='DOC SUBMITTAL STATUS TRACKER'!$F$17,'DOC SUBMITTAL STATUS TRACKER'!$F$17,IF(K111=$W$8,'DOC SUBMITTAL STATUS TRACKER'!$F$17,IF(K111=$W$6,$R$15,IF(K111=$W$7,R$16,IF(K111=$W$9,$W$9,$R$15)))))</f>
        <v>Never Been Submitted</v>
      </c>
      <c r="S111" s="579" t="str">
        <f t="shared" ref="S111:S113" si="257">IF(CQ111&gt;0,CQ111,IF(CJ111&gt;0,CJ111,IF(CC111&gt;0,CC111,IF(BV111&gt;0,BV111,IF(BO111&gt;0,BO111,IF(BH111&gt;0,BH111,IF(BA111&gt;0,BA111,IF(BC111&gt;0,AT111,IF(AM111&gt;0,AM111,IF(AF111&gt;0,AF111,IF(Y111&gt;0,Y111,"")))))))))))</f>
        <v/>
      </c>
      <c r="T111" s="477"/>
      <c r="U111" s="377"/>
      <c r="V111" s="378"/>
      <c r="W111" s="424">
        <f t="shared" si="202"/>
        <v>14.000526315789473</v>
      </c>
      <c r="X111" s="461"/>
      <c r="Y111" s="477"/>
      <c r="Z111" s="462"/>
      <c r="AA111" s="460"/>
      <c r="AB111" s="377">
        <f>IF(X111&lt;1,0,X111+$O$11)</f>
        <v>0</v>
      </c>
      <c r="AC111" s="378"/>
      <c r="AD111" s="424">
        <f t="shared" si="203"/>
        <v>14.000526315789473</v>
      </c>
      <c r="AE111" s="461"/>
      <c r="AF111" s="477"/>
      <c r="AG111" s="462"/>
      <c r="AH111" s="463"/>
      <c r="AI111" s="377">
        <f>IF(AE111&lt;1,0,AE111+$O$11)</f>
        <v>0</v>
      </c>
      <c r="AJ111" s="378"/>
      <c r="AK111" s="424">
        <f t="shared" si="204"/>
        <v>14.000526315789473</v>
      </c>
      <c r="AL111" s="461"/>
      <c r="AM111" s="477"/>
      <c r="AN111" s="462"/>
      <c r="AO111" s="463"/>
      <c r="AP111" s="377">
        <f>IF(AL111&lt;1,0,AL111+$O$11)</f>
        <v>0</v>
      </c>
      <c r="AQ111" s="378"/>
      <c r="AR111" s="424">
        <f t="shared" si="205"/>
        <v>14.000526315789473</v>
      </c>
      <c r="AS111" s="461"/>
      <c r="AT111" s="477"/>
      <c r="AU111" s="462"/>
      <c r="AV111" s="463"/>
      <c r="AW111" s="377">
        <f>IF(AS111&lt;1,0,AS111+$O$11)</f>
        <v>0</v>
      </c>
      <c r="AX111" s="378"/>
      <c r="AY111" s="424">
        <f t="shared" si="206"/>
        <v>14.000526315789473</v>
      </c>
      <c r="AZ111" s="461"/>
      <c r="BA111" s="477"/>
      <c r="BB111" s="462"/>
      <c r="BC111" s="463"/>
      <c r="BD111" s="377">
        <f>IF(AZ111&lt;1,0,AZ111+$O$11)</f>
        <v>0</v>
      </c>
      <c r="BE111" s="378"/>
      <c r="BF111" s="424">
        <f t="shared" si="207"/>
        <v>14.000526315789473</v>
      </c>
      <c r="BG111" s="461"/>
      <c r="BH111" s="477"/>
      <c r="BI111" s="462"/>
      <c r="BJ111" s="463"/>
      <c r="BK111" s="377">
        <f>IF(BG111&lt;1,0,BG111+$O$11)</f>
        <v>0</v>
      </c>
      <c r="BL111" s="378"/>
      <c r="BM111" s="424">
        <f t="shared" si="208"/>
        <v>14.000526315789473</v>
      </c>
      <c r="BN111" s="461"/>
      <c r="BO111" s="477"/>
      <c r="BP111" s="462"/>
      <c r="BQ111" s="463"/>
      <c r="BR111" s="377">
        <f>IF(BN111&lt;1,0,BN111+$O$11)</f>
        <v>0</v>
      </c>
      <c r="BS111" s="378"/>
      <c r="BT111" s="424">
        <f t="shared" si="209"/>
        <v>14.000526315789473</v>
      </c>
      <c r="BU111" s="461"/>
      <c r="BV111" s="477"/>
      <c r="BW111" s="462"/>
      <c r="BX111" s="463"/>
      <c r="BY111" s="377">
        <f>IF(BU111&lt;1,0,BU111+$O$11)</f>
        <v>0</v>
      </c>
      <c r="BZ111" s="378"/>
      <c r="CA111" s="424">
        <f t="shared" si="210"/>
        <v>14.000526315789473</v>
      </c>
      <c r="CB111" s="461"/>
      <c r="CC111" s="477"/>
      <c r="CD111" s="462"/>
      <c r="CE111" s="463"/>
      <c r="CF111" s="377">
        <f>IF(CB111&lt;1,0,CB111+$O$11)</f>
        <v>0</v>
      </c>
      <c r="CG111" s="378"/>
      <c r="CH111" s="424">
        <f t="shared" si="211"/>
        <v>14.000526315789473</v>
      </c>
      <c r="CI111" s="461"/>
      <c r="CJ111" s="477"/>
      <c r="CK111" s="462"/>
      <c r="CL111" s="463"/>
      <c r="CM111" s="377">
        <f>IF(CI111&lt;1,0,CI111+$O$11)</f>
        <v>0</v>
      </c>
      <c r="CN111" s="378"/>
      <c r="CO111" s="424">
        <f t="shared" si="212"/>
        <v>14.000526315789473</v>
      </c>
      <c r="CP111" s="461"/>
      <c r="CQ111" s="477"/>
      <c r="CR111" s="462"/>
      <c r="CS111" s="819"/>
      <c r="CT111" s="820"/>
      <c r="CU111" s="820"/>
      <c r="CV111" s="820"/>
      <c r="CW111" s="821"/>
      <c r="CX111" s="397" t="str">
        <f>C111&amp;"  "&amp;D111</f>
        <v xml:space="preserve">  K16</v>
      </c>
      <c r="CY111" s="398" t="str">
        <f>E111</f>
        <v>Liquid Penetrant Inspection and Acceptance Criteria</v>
      </c>
    </row>
    <row r="112" spans="1:103" s="383" customFormat="1" ht="32.1" customHeight="1">
      <c r="A112" s="633"/>
      <c r="B112" s="393"/>
      <c r="C112" s="393"/>
      <c r="D112" s="474" t="s">
        <v>219</v>
      </c>
      <c r="E112" s="394" t="s">
        <v>146</v>
      </c>
      <c r="F112" s="490" t="s">
        <v>725</v>
      </c>
      <c r="G112" s="624"/>
      <c r="H112" s="625"/>
      <c r="I112" s="623"/>
      <c r="J112" s="478" t="str">
        <f t="shared" si="201"/>
        <v/>
      </c>
      <c r="K112" s="396" t="str">
        <f>IF(J112=V$9,W$9,IF(J112=V$8,W$8,IF(J112=V$7,W$7,IF(J112=V$6,W$6,IF(J112=V$5,W$5,IF(J112=V$4,W$4,IF(J112=V$3,W$3,IF(J112=V$2,W$2,'DOC SUBMITTAL STATUS TRACKER'!$F$17))))))))</f>
        <v>Never Been Submitted</v>
      </c>
      <c r="L112" s="556" t="str">
        <f t="shared" si="251"/>
        <v>Rev 0</v>
      </c>
      <c r="M112" s="557">
        <f t="shared" si="252"/>
        <v>0</v>
      </c>
      <c r="N112" s="558">
        <f t="shared" si="253"/>
        <v>0</v>
      </c>
      <c r="O112" s="579" t="str">
        <f t="shared" si="254"/>
        <v/>
      </c>
      <c r="P112" s="559">
        <f t="shared" si="255"/>
        <v>14.000526315789473</v>
      </c>
      <c r="Q112" s="560">
        <f t="shared" si="256"/>
        <v>0</v>
      </c>
      <c r="R112" s="559" t="str">
        <f>IF(K112='DOC SUBMITTAL STATUS TRACKER'!$F$17,'DOC SUBMITTAL STATUS TRACKER'!$F$17,IF(K112=$W$8,'DOC SUBMITTAL STATUS TRACKER'!$F$17,IF(K112=$W$6,$R$15,IF(K112=$W$7,R$16,IF(K112=$W$9,$W$9,$R$15)))))</f>
        <v>Never Been Submitted</v>
      </c>
      <c r="S112" s="579" t="str">
        <f t="shared" si="257"/>
        <v/>
      </c>
      <c r="T112" s="477"/>
      <c r="U112" s="377"/>
      <c r="V112" s="378"/>
      <c r="W112" s="424">
        <f t="shared" si="202"/>
        <v>14.000526315789473</v>
      </c>
      <c r="X112" s="461"/>
      <c r="Y112" s="477"/>
      <c r="Z112" s="462"/>
      <c r="AA112" s="460"/>
      <c r="AB112" s="377">
        <f>IF(X112&lt;1,0,X112+$O$11)</f>
        <v>0</v>
      </c>
      <c r="AC112" s="378"/>
      <c r="AD112" s="424">
        <f t="shared" si="203"/>
        <v>14.000526315789473</v>
      </c>
      <c r="AE112" s="461"/>
      <c r="AF112" s="477"/>
      <c r="AG112" s="462"/>
      <c r="AH112" s="463"/>
      <c r="AI112" s="377">
        <f>IF(AE112&lt;1,0,AE112+$O$11)</f>
        <v>0</v>
      </c>
      <c r="AJ112" s="378"/>
      <c r="AK112" s="424">
        <f t="shared" si="204"/>
        <v>14.000526315789473</v>
      </c>
      <c r="AL112" s="461"/>
      <c r="AM112" s="477"/>
      <c r="AN112" s="462"/>
      <c r="AO112" s="463"/>
      <c r="AP112" s="377">
        <f>IF(AL112&lt;1,0,AL112+$O$11)</f>
        <v>0</v>
      </c>
      <c r="AQ112" s="378"/>
      <c r="AR112" s="424">
        <f t="shared" si="205"/>
        <v>14.000526315789473</v>
      </c>
      <c r="AS112" s="461"/>
      <c r="AT112" s="477"/>
      <c r="AU112" s="462"/>
      <c r="AV112" s="463"/>
      <c r="AW112" s="377">
        <f>IF(AS112&lt;1,0,AS112+$O$11)</f>
        <v>0</v>
      </c>
      <c r="AX112" s="378"/>
      <c r="AY112" s="424">
        <f t="shared" si="206"/>
        <v>14.000526315789473</v>
      </c>
      <c r="AZ112" s="461"/>
      <c r="BA112" s="477"/>
      <c r="BB112" s="462"/>
      <c r="BC112" s="463"/>
      <c r="BD112" s="377">
        <f>IF(AZ112&lt;1,0,AZ112+$O$11)</f>
        <v>0</v>
      </c>
      <c r="BE112" s="378"/>
      <c r="BF112" s="424">
        <f t="shared" si="207"/>
        <v>14.000526315789473</v>
      </c>
      <c r="BG112" s="461"/>
      <c r="BH112" s="477"/>
      <c r="BI112" s="462"/>
      <c r="BJ112" s="463"/>
      <c r="BK112" s="377">
        <f>IF(BG112&lt;1,0,BG112+$O$11)</f>
        <v>0</v>
      </c>
      <c r="BL112" s="378"/>
      <c r="BM112" s="424">
        <f t="shared" si="208"/>
        <v>14.000526315789473</v>
      </c>
      <c r="BN112" s="461"/>
      <c r="BO112" s="477"/>
      <c r="BP112" s="462"/>
      <c r="BQ112" s="463"/>
      <c r="BR112" s="377">
        <f>IF(BN112&lt;1,0,BN112+$O$11)</f>
        <v>0</v>
      </c>
      <c r="BS112" s="378"/>
      <c r="BT112" s="424">
        <f t="shared" si="209"/>
        <v>14.000526315789473</v>
      </c>
      <c r="BU112" s="461"/>
      <c r="BV112" s="477"/>
      <c r="BW112" s="462"/>
      <c r="BX112" s="463"/>
      <c r="BY112" s="377">
        <f>IF(BU112&lt;1,0,BU112+$O$11)</f>
        <v>0</v>
      </c>
      <c r="BZ112" s="378"/>
      <c r="CA112" s="424">
        <f t="shared" si="210"/>
        <v>14.000526315789473</v>
      </c>
      <c r="CB112" s="461"/>
      <c r="CC112" s="477"/>
      <c r="CD112" s="462"/>
      <c r="CE112" s="463"/>
      <c r="CF112" s="377">
        <f>IF(CB112&lt;1,0,CB112+$O$11)</f>
        <v>0</v>
      </c>
      <c r="CG112" s="378"/>
      <c r="CH112" s="424">
        <f t="shared" si="211"/>
        <v>14.000526315789473</v>
      </c>
      <c r="CI112" s="461"/>
      <c r="CJ112" s="477"/>
      <c r="CK112" s="462"/>
      <c r="CL112" s="463"/>
      <c r="CM112" s="377">
        <f>IF(CI112&lt;1,0,CI112+$O$11)</f>
        <v>0</v>
      </c>
      <c r="CN112" s="378"/>
      <c r="CO112" s="424">
        <f t="shared" si="212"/>
        <v>14.000526315789473</v>
      </c>
      <c r="CP112" s="461"/>
      <c r="CQ112" s="477"/>
      <c r="CR112" s="462"/>
      <c r="CS112" s="819"/>
      <c r="CT112" s="820"/>
      <c r="CU112" s="820"/>
      <c r="CV112" s="820"/>
      <c r="CW112" s="821"/>
      <c r="CX112" s="397" t="str">
        <f>C112&amp;"  "&amp;D112</f>
        <v xml:space="preserve">  K17</v>
      </c>
      <c r="CY112" s="398" t="str">
        <f>E112</f>
        <v>Magnetic Particle Inspection (High Speed Shaft, Casing &amp; Seal Housing)</v>
      </c>
    </row>
    <row r="113" spans="1:103" s="383" customFormat="1" ht="32.1" customHeight="1">
      <c r="A113" s="633"/>
      <c r="B113" s="393"/>
      <c r="C113" s="393"/>
      <c r="D113" s="474" t="s">
        <v>220</v>
      </c>
      <c r="E113" s="394" t="s">
        <v>147</v>
      </c>
      <c r="F113" s="490" t="s">
        <v>726</v>
      </c>
      <c r="G113" s="624"/>
      <c r="H113" s="625"/>
      <c r="I113" s="623"/>
      <c r="J113" s="478" t="str">
        <f t="shared" si="201"/>
        <v/>
      </c>
      <c r="K113" s="396" t="str">
        <f>IF(J113=V$9,W$9,IF(J113=V$8,W$8,IF(J113=V$7,W$7,IF(J113=V$6,W$6,IF(J113=V$5,W$5,IF(J113=V$4,W$4,IF(J113=V$3,W$3,IF(J113=V$2,W$2,'DOC SUBMITTAL STATUS TRACKER'!$F$17))))))))</f>
        <v>Never Been Submitted</v>
      </c>
      <c r="L113" s="556" t="str">
        <f t="shared" si="251"/>
        <v>Rev 0</v>
      </c>
      <c r="M113" s="557">
        <f t="shared" si="252"/>
        <v>0</v>
      </c>
      <c r="N113" s="558">
        <f t="shared" si="253"/>
        <v>0</v>
      </c>
      <c r="O113" s="579" t="str">
        <f t="shared" si="254"/>
        <v/>
      </c>
      <c r="P113" s="559">
        <f t="shared" si="255"/>
        <v>14.000526315789473</v>
      </c>
      <c r="Q113" s="560">
        <f t="shared" si="256"/>
        <v>0</v>
      </c>
      <c r="R113" s="559" t="str">
        <f>IF(K113='DOC SUBMITTAL STATUS TRACKER'!$F$17,'DOC SUBMITTAL STATUS TRACKER'!$F$17,IF(K113=$W$8,'DOC SUBMITTAL STATUS TRACKER'!$F$17,IF(K113=$W$6,$R$15,IF(K113=$W$7,R$16,IF(K113=$W$9,$W$9,$R$15)))))</f>
        <v>Never Been Submitted</v>
      </c>
      <c r="S113" s="579" t="str">
        <f t="shared" si="257"/>
        <v/>
      </c>
      <c r="T113" s="477"/>
      <c r="U113" s="377"/>
      <c r="V113" s="378"/>
      <c r="W113" s="424">
        <f t="shared" si="202"/>
        <v>14.000526315789473</v>
      </c>
      <c r="X113" s="461"/>
      <c r="Y113" s="477"/>
      <c r="Z113" s="462"/>
      <c r="AA113" s="460"/>
      <c r="AB113" s="377">
        <f>IF(X113&lt;1,0,X113+$O$11)</f>
        <v>0</v>
      </c>
      <c r="AC113" s="378"/>
      <c r="AD113" s="424">
        <f t="shared" si="203"/>
        <v>14.000526315789473</v>
      </c>
      <c r="AE113" s="461"/>
      <c r="AF113" s="477"/>
      <c r="AG113" s="462"/>
      <c r="AH113" s="463"/>
      <c r="AI113" s="377">
        <f>IF(AE113&lt;1,0,AE113+$O$11)</f>
        <v>0</v>
      </c>
      <c r="AJ113" s="378"/>
      <c r="AK113" s="424">
        <f t="shared" si="204"/>
        <v>14.000526315789473</v>
      </c>
      <c r="AL113" s="461"/>
      <c r="AM113" s="477"/>
      <c r="AN113" s="462"/>
      <c r="AO113" s="463"/>
      <c r="AP113" s="377">
        <f>IF(AL113&lt;1,0,AL113+$O$11)</f>
        <v>0</v>
      </c>
      <c r="AQ113" s="378"/>
      <c r="AR113" s="424">
        <f t="shared" si="205"/>
        <v>14.000526315789473</v>
      </c>
      <c r="AS113" s="461"/>
      <c r="AT113" s="477"/>
      <c r="AU113" s="462"/>
      <c r="AV113" s="463"/>
      <c r="AW113" s="377">
        <f>IF(AS113&lt;1,0,AS113+$O$11)</f>
        <v>0</v>
      </c>
      <c r="AX113" s="378"/>
      <c r="AY113" s="424">
        <f t="shared" si="206"/>
        <v>14.000526315789473</v>
      </c>
      <c r="AZ113" s="461"/>
      <c r="BA113" s="477"/>
      <c r="BB113" s="462"/>
      <c r="BC113" s="463"/>
      <c r="BD113" s="377">
        <f>IF(AZ113&lt;1,0,AZ113+$O$11)</f>
        <v>0</v>
      </c>
      <c r="BE113" s="378"/>
      <c r="BF113" s="424">
        <f t="shared" si="207"/>
        <v>14.000526315789473</v>
      </c>
      <c r="BG113" s="461"/>
      <c r="BH113" s="477"/>
      <c r="BI113" s="462"/>
      <c r="BJ113" s="463"/>
      <c r="BK113" s="377">
        <f>IF(BG113&lt;1,0,BG113+$O$11)</f>
        <v>0</v>
      </c>
      <c r="BL113" s="378"/>
      <c r="BM113" s="424">
        <f t="shared" si="208"/>
        <v>14.000526315789473</v>
      </c>
      <c r="BN113" s="461"/>
      <c r="BO113" s="477"/>
      <c r="BP113" s="462"/>
      <c r="BQ113" s="463"/>
      <c r="BR113" s="377">
        <f>IF(BN113&lt;1,0,BN113+$O$11)</f>
        <v>0</v>
      </c>
      <c r="BS113" s="378"/>
      <c r="BT113" s="424">
        <f t="shared" si="209"/>
        <v>14.000526315789473</v>
      </c>
      <c r="BU113" s="461"/>
      <c r="BV113" s="477"/>
      <c r="BW113" s="462"/>
      <c r="BX113" s="463"/>
      <c r="BY113" s="377">
        <f>IF(BU113&lt;1,0,BU113+$O$11)</f>
        <v>0</v>
      </c>
      <c r="BZ113" s="378"/>
      <c r="CA113" s="424">
        <f t="shared" si="210"/>
        <v>14.000526315789473</v>
      </c>
      <c r="CB113" s="461"/>
      <c r="CC113" s="477"/>
      <c r="CD113" s="462"/>
      <c r="CE113" s="463"/>
      <c r="CF113" s="377">
        <f>IF(CB113&lt;1,0,CB113+$O$11)</f>
        <v>0</v>
      </c>
      <c r="CG113" s="378"/>
      <c r="CH113" s="424">
        <f t="shared" si="211"/>
        <v>14.000526315789473</v>
      </c>
      <c r="CI113" s="461"/>
      <c r="CJ113" s="477"/>
      <c r="CK113" s="462"/>
      <c r="CL113" s="463"/>
      <c r="CM113" s="377">
        <f>IF(CI113&lt;1,0,CI113+$O$11)</f>
        <v>0</v>
      </c>
      <c r="CN113" s="378"/>
      <c r="CO113" s="424">
        <f t="shared" si="212"/>
        <v>14.000526315789473</v>
      </c>
      <c r="CP113" s="461"/>
      <c r="CQ113" s="477"/>
      <c r="CR113" s="462"/>
      <c r="CS113" s="819"/>
      <c r="CT113" s="820"/>
      <c r="CU113" s="820"/>
      <c r="CV113" s="820"/>
      <c r="CW113" s="821"/>
      <c r="CX113" s="397" t="str">
        <f>C113&amp;"  "&amp;D113</f>
        <v xml:space="preserve">  K18</v>
      </c>
      <c r="CY113" s="398" t="str">
        <f>E113</f>
        <v>Positive Material Indentification Inspection and Acceptance Criteria</v>
      </c>
    </row>
    <row r="114" spans="1:103" s="122" customFormat="1" ht="15" customHeight="1">
      <c r="A114" s="425"/>
      <c r="B114" s="206"/>
      <c r="C114" s="232" t="s">
        <v>148</v>
      </c>
      <c r="D114" s="375"/>
      <c r="E114" s="232"/>
      <c r="F114" s="426"/>
      <c r="G114" s="427"/>
      <c r="H114" s="427"/>
      <c r="I114" s="427"/>
      <c r="J114" s="428"/>
      <c r="K114" s="429"/>
      <c r="L114" s="567"/>
      <c r="M114" s="568"/>
      <c r="N114" s="568"/>
      <c r="O114" s="583"/>
      <c r="P114" s="568"/>
      <c r="Q114" s="568"/>
      <c r="R114" s="568"/>
      <c r="S114" s="583"/>
      <c r="T114" s="434"/>
      <c r="U114" s="431"/>
      <c r="V114" s="431"/>
      <c r="W114" s="431"/>
      <c r="X114" s="431"/>
      <c r="Y114" s="434"/>
      <c r="Z114" s="432"/>
      <c r="AA114" s="434"/>
      <c r="AB114" s="431"/>
      <c r="AC114" s="431"/>
      <c r="AD114" s="431"/>
      <c r="AE114" s="431"/>
      <c r="AF114" s="434"/>
      <c r="AG114" s="432"/>
      <c r="AH114" s="387"/>
      <c r="AI114" s="431"/>
      <c r="AJ114" s="431"/>
      <c r="AK114" s="431"/>
      <c r="AL114" s="431"/>
      <c r="AM114" s="434"/>
      <c r="AN114" s="432"/>
      <c r="AO114" s="387"/>
      <c r="AP114" s="431"/>
      <c r="AQ114" s="431"/>
      <c r="AR114" s="431"/>
      <c r="AS114" s="431"/>
      <c r="AT114" s="434"/>
      <c r="AU114" s="432"/>
      <c r="AV114" s="387"/>
      <c r="AW114" s="431"/>
      <c r="AX114" s="431"/>
      <c r="AY114" s="431"/>
      <c r="AZ114" s="431"/>
      <c r="BA114" s="434"/>
      <c r="BB114" s="432"/>
      <c r="BC114" s="387"/>
      <c r="BD114" s="431"/>
      <c r="BE114" s="431"/>
      <c r="BF114" s="431"/>
      <c r="BG114" s="431"/>
      <c r="BH114" s="434"/>
      <c r="BI114" s="432"/>
      <c r="BJ114" s="387"/>
      <c r="BK114" s="431"/>
      <c r="BL114" s="431"/>
      <c r="BM114" s="431"/>
      <c r="BN114" s="431"/>
      <c r="BO114" s="434"/>
      <c r="BP114" s="432"/>
      <c r="BQ114" s="387"/>
      <c r="BR114" s="431"/>
      <c r="BS114" s="431"/>
      <c r="BT114" s="431"/>
      <c r="BU114" s="431"/>
      <c r="BV114" s="434"/>
      <c r="BW114" s="432"/>
      <c r="BX114" s="387"/>
      <c r="BY114" s="431"/>
      <c r="BZ114" s="431"/>
      <c r="CA114" s="431"/>
      <c r="CB114" s="431"/>
      <c r="CC114" s="434"/>
      <c r="CD114" s="432"/>
      <c r="CE114" s="387"/>
      <c r="CF114" s="431"/>
      <c r="CG114" s="431"/>
      <c r="CH114" s="431"/>
      <c r="CI114" s="431"/>
      <c r="CJ114" s="434"/>
      <c r="CK114" s="432"/>
      <c r="CL114" s="387"/>
      <c r="CM114" s="431"/>
      <c r="CN114" s="431"/>
      <c r="CO114" s="431"/>
      <c r="CP114" s="431"/>
      <c r="CQ114" s="434"/>
      <c r="CR114" s="432"/>
      <c r="CS114" s="435"/>
      <c r="CT114" s="435"/>
      <c r="CU114" s="435"/>
      <c r="CV114" s="435"/>
      <c r="CW114" s="435"/>
      <c r="CX114" s="264"/>
      <c r="CY114" s="476" t="str">
        <f>C114</f>
        <v>Hydrostatic Tesing</v>
      </c>
    </row>
    <row r="115" spans="1:103" s="383" customFormat="1" ht="32.1" customHeight="1">
      <c r="A115" s="633"/>
      <c r="B115" s="393"/>
      <c r="C115" s="393"/>
      <c r="D115" s="474" t="s">
        <v>221</v>
      </c>
      <c r="E115" s="394" t="s">
        <v>149</v>
      </c>
      <c r="F115" s="490" t="s">
        <v>727</v>
      </c>
      <c r="G115" s="624"/>
      <c r="H115" s="624"/>
      <c r="I115" s="623"/>
      <c r="J115" s="478" t="str">
        <f t="shared" si="201"/>
        <v/>
      </c>
      <c r="K115" s="396" t="str">
        <f>IF(J115=V$9,W$9,IF(J115=V$8,W$8,IF(J115=V$7,W$7,IF(J115=V$6,W$6,IF(J115=V$5,W$5,IF(J115=V$4,W$4,IF(J115=V$3,W$3,IF(J115=V$2,W$2,'DOC SUBMITTAL STATUS TRACKER'!$F$17))))))))</f>
        <v>Never Been Submitted</v>
      </c>
      <c r="L115" s="556" t="str">
        <f t="shared" ref="L115:L118" si="258">"Rev "&amp;IF(CN115&gt;0,$CP$14,(IF(CG115&gt;0,$CI$14,(IF(BZ115&gt;0,$CB$14,(IF(BS115&gt;0,BU$14,(IF(BL115&gt;0,BN$14,(IF(BE115&gt;0,BG$14,(IF(AX115&gt;0,AZ$14,(IF(AQ115&gt;0,AS$14,(IF(AJ115&gt;0,AL$14,(IF(AC115&gt;0,AE$14,Z$14)))))))))))))))))))</f>
        <v>Rev 0</v>
      </c>
      <c r="M115" s="557">
        <f t="shared" ref="M115:M118" si="259">IF($CM115&gt;0,$CM115,(IF($CF115&gt;0,$CF115,(IF($BY115&gt;0,$BY115,(IF($BR115&gt;0,$BR115,(IF($BK115&gt;0,$BK115,(IF($BD115&gt;0,$BD115,(IF($AW115&gt;0,$AW115,(IF($AP115&gt;0,$AP115,(IF($AI115&gt;0,$AI115,(IF($AB115&gt;0,$AB115,U115)))))))))))))))))))</f>
        <v>0</v>
      </c>
      <c r="N115" s="558">
        <f t="shared" ref="N115:N118" si="260">IF(CN115&gt;0,CN115,(IF(CG115&gt;0,CG115,(IF(BZ115&gt;0,BZ115,(IF(BS115&gt;0,BS115,(IF(BL115&gt;0,BL115,(IF(BE115&gt;0,BE115,(IF(AX115&gt;0,AX115,(IF(AQ115&gt;0,AQ115,(IF(AJ115&gt;0,AJ115,(IF(AC115&gt;0,AC115,V115)))))))))))))))))))</f>
        <v>0</v>
      </c>
      <c r="O115" s="579" t="str">
        <f t="shared" ref="O115:O118" si="261">IF(CL115&gt;0,CL115,IF(CE115&gt;0,CE115,IF(BX115&gt;0,BX115,IF(BQ115&gt;0,BQ115,IF(BJ115&gt;0,BJ115,IF(BC115&gt;0,BC115,IF(AV115&gt;0,AV115,IF(AO115&gt;0,AO115,IF(AH115&gt;0,AH115,IF(AA115&gt;0,AA115,IF(T115&gt;0,T115,"")))))))))))</f>
        <v/>
      </c>
      <c r="P115" s="559">
        <f t="shared" ref="P115:P118" si="262">IF($CO115&gt;$R$14,$CO115,(IF($CH115&gt;$R$14,$CH115,(IF($CA115&gt;$R$14,$CA115,(IF($BT115&gt;$R$14,$BT115,(IF($BM115&gt;$R$14,$BM115,(IF($BF115&gt;$R$14,$BF115,(IF($AY115&gt;$R$14,$AY115,(IF($AR115&gt;$R$14,$AR115,(IF($AK115&gt;$R$14,$AK115,(IF($AD115&gt;$R$14,$AD115,$W115)))))))))))))))))))</f>
        <v>14.000526315789473</v>
      </c>
      <c r="Q115" s="560">
        <f t="shared" ref="Q115:Q118" si="263">IF(CP115&gt;$R$14,CP115,(IF(CI115&gt;$R$14,CI115,(IF(CB115&gt;$R$14,CB115,(IF(BU115&gt;$R$14,BU115,(IF(BN115&gt;$R$14,BN115,(IF(BG115&gt;$R$14,BG115,(IF(AZ115&gt;$R$14,AZ115,(IF(AS115&gt;$R$14,AS115,(IF(AL115&gt;$R$14,AL115,(IF(AE115&gt;$R$14,AE115,X115)))))))))))))))))))</f>
        <v>0</v>
      </c>
      <c r="R115" s="559" t="str">
        <f>IF(K115='DOC SUBMITTAL STATUS TRACKER'!$F$17,'DOC SUBMITTAL STATUS TRACKER'!$F$17,IF(K115=$W$8,'DOC SUBMITTAL STATUS TRACKER'!$F$17,IF(K115=$W$6,$R$15,IF(K115=$W$7,R$16,IF(K115=$W$9,$W$9,$R$15)))))</f>
        <v>Never Been Submitted</v>
      </c>
      <c r="S115" s="579" t="str">
        <f t="shared" ref="S115:S118" si="264">IF(CQ115&gt;0,CQ115,IF(CJ115&gt;0,CJ115,IF(CC115&gt;0,CC115,IF(BV115&gt;0,BV115,IF(BO115&gt;0,BO115,IF(BH115&gt;0,BH115,IF(BA115&gt;0,BA115,IF(BC115&gt;0,AT115,IF(AM115&gt;0,AM115,IF(AF115&gt;0,AF115,IF(Y115&gt;0,Y115,"")))))))))))</f>
        <v/>
      </c>
      <c r="T115" s="477"/>
      <c r="U115" s="377"/>
      <c r="V115" s="378"/>
      <c r="W115" s="424">
        <f t="shared" si="202"/>
        <v>14.000526315789473</v>
      </c>
      <c r="X115" s="461"/>
      <c r="Y115" s="477"/>
      <c r="Z115" s="462"/>
      <c r="AA115" s="460"/>
      <c r="AB115" s="377">
        <f>IF(X115&lt;1,0,X115+$O$11)</f>
        <v>0</v>
      </c>
      <c r="AC115" s="378"/>
      <c r="AD115" s="424">
        <f t="shared" si="203"/>
        <v>14.000526315789473</v>
      </c>
      <c r="AE115" s="461"/>
      <c r="AF115" s="477"/>
      <c r="AG115" s="462"/>
      <c r="AH115" s="463"/>
      <c r="AI115" s="377">
        <f>IF(AE115&lt;1,0,AE115+$O$11)</f>
        <v>0</v>
      </c>
      <c r="AJ115" s="378"/>
      <c r="AK115" s="424">
        <f t="shared" si="204"/>
        <v>14.000526315789473</v>
      </c>
      <c r="AL115" s="461"/>
      <c r="AM115" s="477"/>
      <c r="AN115" s="462"/>
      <c r="AO115" s="463"/>
      <c r="AP115" s="377">
        <f>IF(AL115&lt;1,0,AL115+$O$11)</f>
        <v>0</v>
      </c>
      <c r="AQ115" s="378"/>
      <c r="AR115" s="424">
        <f t="shared" si="205"/>
        <v>14.000526315789473</v>
      </c>
      <c r="AS115" s="461"/>
      <c r="AT115" s="477"/>
      <c r="AU115" s="462"/>
      <c r="AV115" s="463"/>
      <c r="AW115" s="377">
        <f>IF(AS115&lt;1,0,AS115+$O$11)</f>
        <v>0</v>
      </c>
      <c r="AX115" s="378"/>
      <c r="AY115" s="424">
        <f t="shared" si="206"/>
        <v>14.000526315789473</v>
      </c>
      <c r="AZ115" s="461"/>
      <c r="BA115" s="477"/>
      <c r="BB115" s="462"/>
      <c r="BC115" s="463"/>
      <c r="BD115" s="377">
        <f>IF(AZ115&lt;1,0,AZ115+$O$11)</f>
        <v>0</v>
      </c>
      <c r="BE115" s="378"/>
      <c r="BF115" s="424">
        <f t="shared" si="207"/>
        <v>14.000526315789473</v>
      </c>
      <c r="BG115" s="461"/>
      <c r="BH115" s="477"/>
      <c r="BI115" s="462"/>
      <c r="BJ115" s="463"/>
      <c r="BK115" s="377">
        <f>IF(BG115&lt;1,0,BG115+$O$11)</f>
        <v>0</v>
      </c>
      <c r="BL115" s="378"/>
      <c r="BM115" s="424">
        <f t="shared" si="208"/>
        <v>14.000526315789473</v>
      </c>
      <c r="BN115" s="461"/>
      <c r="BO115" s="477"/>
      <c r="BP115" s="462"/>
      <c r="BQ115" s="463"/>
      <c r="BR115" s="377">
        <f>IF(BN115&lt;1,0,BN115+$O$11)</f>
        <v>0</v>
      </c>
      <c r="BS115" s="378"/>
      <c r="BT115" s="424">
        <f t="shared" si="209"/>
        <v>14.000526315789473</v>
      </c>
      <c r="BU115" s="461"/>
      <c r="BV115" s="477"/>
      <c r="BW115" s="462"/>
      <c r="BX115" s="463"/>
      <c r="BY115" s="377">
        <f>IF(BU115&lt;1,0,BU115+$O$11)</f>
        <v>0</v>
      </c>
      <c r="BZ115" s="378"/>
      <c r="CA115" s="424">
        <f t="shared" si="210"/>
        <v>14.000526315789473</v>
      </c>
      <c r="CB115" s="461"/>
      <c r="CC115" s="477"/>
      <c r="CD115" s="462"/>
      <c r="CE115" s="463"/>
      <c r="CF115" s="377">
        <f>IF(CB115&lt;1,0,CB115+$O$11)</f>
        <v>0</v>
      </c>
      <c r="CG115" s="378"/>
      <c r="CH115" s="424">
        <f t="shared" si="211"/>
        <v>14.000526315789473</v>
      </c>
      <c r="CI115" s="461"/>
      <c r="CJ115" s="477"/>
      <c r="CK115" s="462"/>
      <c r="CL115" s="463"/>
      <c r="CM115" s="377">
        <f>IF(CI115&lt;1,0,CI115+$O$11)</f>
        <v>0</v>
      </c>
      <c r="CN115" s="378"/>
      <c r="CO115" s="424">
        <f t="shared" si="212"/>
        <v>14.000526315789473</v>
      </c>
      <c r="CP115" s="461"/>
      <c r="CQ115" s="477"/>
      <c r="CR115" s="462"/>
      <c r="CS115" s="819"/>
      <c r="CT115" s="820"/>
      <c r="CU115" s="820"/>
      <c r="CV115" s="820"/>
      <c r="CW115" s="821"/>
      <c r="CX115" s="397" t="str">
        <f>C115&amp;"  "&amp;D115</f>
        <v xml:space="preserve">  K19</v>
      </c>
      <c r="CY115" s="398" t="str">
        <f>E115</f>
        <v>Hydrostatic Test Procedure for Sundyne Pump and Compressor Cases</v>
      </c>
    </row>
    <row r="116" spans="1:103" s="383" customFormat="1" ht="32.1" customHeight="1">
      <c r="A116" s="633"/>
      <c r="B116" s="393"/>
      <c r="C116" s="393"/>
      <c r="D116" s="474" t="s">
        <v>222</v>
      </c>
      <c r="E116" s="394" t="s">
        <v>150</v>
      </c>
      <c r="F116" s="490" t="s">
        <v>728</v>
      </c>
      <c r="G116" s="624"/>
      <c r="H116" s="624"/>
      <c r="I116" s="623"/>
      <c r="J116" s="478" t="str">
        <f t="shared" si="201"/>
        <v/>
      </c>
      <c r="K116" s="396" t="str">
        <f>IF(J116=V$9,W$9,IF(J116=V$8,W$8,IF(J116=V$7,W$7,IF(J116=V$6,W$6,IF(J116=V$5,W$5,IF(J116=V$4,W$4,IF(J116=V$3,W$3,IF(J116=V$2,W$2,'DOC SUBMITTAL STATUS TRACKER'!$F$17))))))))</f>
        <v>Never Been Submitted</v>
      </c>
      <c r="L116" s="556" t="str">
        <f t="shared" si="258"/>
        <v>Rev 0</v>
      </c>
      <c r="M116" s="557">
        <f t="shared" si="259"/>
        <v>0</v>
      </c>
      <c r="N116" s="558">
        <f t="shared" si="260"/>
        <v>0</v>
      </c>
      <c r="O116" s="579" t="str">
        <f t="shared" si="261"/>
        <v/>
      </c>
      <c r="P116" s="559">
        <f t="shared" si="262"/>
        <v>14.000526315789473</v>
      </c>
      <c r="Q116" s="560">
        <f t="shared" si="263"/>
        <v>0</v>
      </c>
      <c r="R116" s="559" t="str">
        <f>IF(K116='DOC SUBMITTAL STATUS TRACKER'!$F$17,'DOC SUBMITTAL STATUS TRACKER'!$F$17,IF(K116=$W$8,'DOC SUBMITTAL STATUS TRACKER'!$F$17,IF(K116=$W$6,$R$15,IF(K116=$W$7,R$16,IF(K116=$W$9,$W$9,$R$15)))))</f>
        <v>Never Been Submitted</v>
      </c>
      <c r="S116" s="579" t="str">
        <f t="shared" si="264"/>
        <v/>
      </c>
      <c r="T116" s="477"/>
      <c r="U116" s="377"/>
      <c r="V116" s="378"/>
      <c r="W116" s="424">
        <f t="shared" si="202"/>
        <v>14.000526315789473</v>
      </c>
      <c r="X116" s="461"/>
      <c r="Y116" s="477"/>
      <c r="Z116" s="462"/>
      <c r="AA116" s="460"/>
      <c r="AB116" s="377">
        <f>IF(X116&lt;1,0,X116+$O$11)</f>
        <v>0</v>
      </c>
      <c r="AC116" s="378"/>
      <c r="AD116" s="424">
        <f t="shared" si="203"/>
        <v>14.000526315789473</v>
      </c>
      <c r="AE116" s="461"/>
      <c r="AF116" s="477"/>
      <c r="AG116" s="462"/>
      <c r="AH116" s="463"/>
      <c r="AI116" s="377">
        <f>IF(AE116&lt;1,0,AE116+$O$11)</f>
        <v>0</v>
      </c>
      <c r="AJ116" s="378"/>
      <c r="AK116" s="424">
        <f t="shared" si="204"/>
        <v>14.000526315789473</v>
      </c>
      <c r="AL116" s="461"/>
      <c r="AM116" s="477"/>
      <c r="AN116" s="462"/>
      <c r="AO116" s="463"/>
      <c r="AP116" s="377">
        <f>IF(AL116&lt;1,0,AL116+$O$11)</f>
        <v>0</v>
      </c>
      <c r="AQ116" s="378"/>
      <c r="AR116" s="424">
        <f t="shared" si="205"/>
        <v>14.000526315789473</v>
      </c>
      <c r="AS116" s="461"/>
      <c r="AT116" s="477"/>
      <c r="AU116" s="462"/>
      <c r="AV116" s="463"/>
      <c r="AW116" s="377">
        <f>IF(AS116&lt;1,0,AS116+$O$11)</f>
        <v>0</v>
      </c>
      <c r="AX116" s="378"/>
      <c r="AY116" s="424">
        <f t="shared" si="206"/>
        <v>14.000526315789473</v>
      </c>
      <c r="AZ116" s="461"/>
      <c r="BA116" s="477"/>
      <c r="BB116" s="462"/>
      <c r="BC116" s="463"/>
      <c r="BD116" s="377">
        <f>IF(AZ116&lt;1,0,AZ116+$O$11)</f>
        <v>0</v>
      </c>
      <c r="BE116" s="378"/>
      <c r="BF116" s="424">
        <f t="shared" si="207"/>
        <v>14.000526315789473</v>
      </c>
      <c r="BG116" s="461"/>
      <c r="BH116" s="477"/>
      <c r="BI116" s="462"/>
      <c r="BJ116" s="463"/>
      <c r="BK116" s="377">
        <f>IF(BG116&lt;1,0,BG116+$O$11)</f>
        <v>0</v>
      </c>
      <c r="BL116" s="378"/>
      <c r="BM116" s="424">
        <f t="shared" si="208"/>
        <v>14.000526315789473</v>
      </c>
      <c r="BN116" s="461"/>
      <c r="BO116" s="477"/>
      <c r="BP116" s="462"/>
      <c r="BQ116" s="463"/>
      <c r="BR116" s="377">
        <f>IF(BN116&lt;1,0,BN116+$O$11)</f>
        <v>0</v>
      </c>
      <c r="BS116" s="378"/>
      <c r="BT116" s="424">
        <f t="shared" si="209"/>
        <v>14.000526315789473</v>
      </c>
      <c r="BU116" s="461"/>
      <c r="BV116" s="477"/>
      <c r="BW116" s="462"/>
      <c r="BX116" s="463"/>
      <c r="BY116" s="377">
        <f>IF(BU116&lt;1,0,BU116+$O$11)</f>
        <v>0</v>
      </c>
      <c r="BZ116" s="378"/>
      <c r="CA116" s="424">
        <f t="shared" si="210"/>
        <v>14.000526315789473</v>
      </c>
      <c r="CB116" s="461"/>
      <c r="CC116" s="477"/>
      <c r="CD116" s="462"/>
      <c r="CE116" s="463"/>
      <c r="CF116" s="377">
        <f>IF(CB116&lt;1,0,CB116+$O$11)</f>
        <v>0</v>
      </c>
      <c r="CG116" s="378"/>
      <c r="CH116" s="424">
        <f t="shared" si="211"/>
        <v>14.000526315789473</v>
      </c>
      <c r="CI116" s="461"/>
      <c r="CJ116" s="477"/>
      <c r="CK116" s="462"/>
      <c r="CL116" s="463"/>
      <c r="CM116" s="377">
        <f>IF(CI116&lt;1,0,CI116+$O$11)</f>
        <v>0</v>
      </c>
      <c r="CN116" s="378"/>
      <c r="CO116" s="424">
        <f t="shared" si="212"/>
        <v>14.000526315789473</v>
      </c>
      <c r="CP116" s="461"/>
      <c r="CQ116" s="477"/>
      <c r="CR116" s="462"/>
      <c r="CS116" s="819"/>
      <c r="CT116" s="820"/>
      <c r="CU116" s="820"/>
      <c r="CV116" s="820"/>
      <c r="CW116" s="821"/>
      <c r="CX116" s="397" t="str">
        <f>C116&amp;"  "&amp;D116</f>
        <v xml:space="preserve">  K20</v>
      </c>
      <c r="CY116" s="398" t="str">
        <f>E116</f>
        <v>Hydrostatic Test Procedure For Pre-Assembled Pressure Piping</v>
      </c>
    </row>
    <row r="117" spans="1:103" s="383" customFormat="1" ht="32.1" customHeight="1">
      <c r="A117" s="633"/>
      <c r="B117" s="393"/>
      <c r="C117" s="393"/>
      <c r="D117" s="474" t="s">
        <v>223</v>
      </c>
      <c r="E117" s="394" t="s">
        <v>151</v>
      </c>
      <c r="F117" s="490" t="s">
        <v>729</v>
      </c>
      <c r="G117" s="624"/>
      <c r="H117" s="624"/>
      <c r="I117" s="623"/>
      <c r="J117" s="478" t="str">
        <f t="shared" si="201"/>
        <v/>
      </c>
      <c r="K117" s="396" t="str">
        <f>IF(J117=V$9,W$9,IF(J117=V$8,W$8,IF(J117=V$7,W$7,IF(J117=V$6,W$6,IF(J117=V$5,W$5,IF(J117=V$4,W$4,IF(J117=V$3,W$3,IF(J117=V$2,W$2,'DOC SUBMITTAL STATUS TRACKER'!$F$17))))))))</f>
        <v>Never Been Submitted</v>
      </c>
      <c r="L117" s="556" t="str">
        <f t="shared" si="258"/>
        <v>Rev 0</v>
      </c>
      <c r="M117" s="557">
        <f t="shared" si="259"/>
        <v>0</v>
      </c>
      <c r="N117" s="558">
        <f t="shared" si="260"/>
        <v>0</v>
      </c>
      <c r="O117" s="579" t="str">
        <f t="shared" si="261"/>
        <v/>
      </c>
      <c r="P117" s="559">
        <f t="shared" si="262"/>
        <v>14.000526315789473</v>
      </c>
      <c r="Q117" s="560">
        <f t="shared" si="263"/>
        <v>0</v>
      </c>
      <c r="R117" s="559" t="str">
        <f>IF(K117='DOC SUBMITTAL STATUS TRACKER'!$F$17,'DOC SUBMITTAL STATUS TRACKER'!$F$17,IF(K117=$W$8,'DOC SUBMITTAL STATUS TRACKER'!$F$17,IF(K117=$W$6,$R$15,IF(K117=$W$7,R$16,IF(K117=$W$9,$W$9,$R$15)))))</f>
        <v>Never Been Submitted</v>
      </c>
      <c r="S117" s="579" t="str">
        <f t="shared" si="264"/>
        <v/>
      </c>
      <c r="T117" s="477"/>
      <c r="U117" s="377"/>
      <c r="V117" s="378"/>
      <c r="W117" s="424">
        <f t="shared" si="202"/>
        <v>14.000526315789473</v>
      </c>
      <c r="X117" s="461"/>
      <c r="Y117" s="477"/>
      <c r="Z117" s="462"/>
      <c r="AA117" s="460"/>
      <c r="AB117" s="377">
        <f>IF(X117&lt;1,0,X117+$O$11)</f>
        <v>0</v>
      </c>
      <c r="AC117" s="378"/>
      <c r="AD117" s="424">
        <f t="shared" si="203"/>
        <v>14.000526315789473</v>
      </c>
      <c r="AE117" s="461"/>
      <c r="AF117" s="477"/>
      <c r="AG117" s="462"/>
      <c r="AH117" s="463"/>
      <c r="AI117" s="377">
        <f>IF(AE117&lt;1,0,AE117+$O$11)</f>
        <v>0</v>
      </c>
      <c r="AJ117" s="378"/>
      <c r="AK117" s="424">
        <f t="shared" si="204"/>
        <v>14.000526315789473</v>
      </c>
      <c r="AL117" s="461"/>
      <c r="AM117" s="477"/>
      <c r="AN117" s="462"/>
      <c r="AO117" s="463"/>
      <c r="AP117" s="377">
        <f>IF(AL117&lt;1,0,AL117+$O$11)</f>
        <v>0</v>
      </c>
      <c r="AQ117" s="378"/>
      <c r="AR117" s="424">
        <f t="shared" si="205"/>
        <v>14.000526315789473</v>
      </c>
      <c r="AS117" s="461"/>
      <c r="AT117" s="477"/>
      <c r="AU117" s="462"/>
      <c r="AV117" s="463"/>
      <c r="AW117" s="377">
        <f>IF(AS117&lt;1,0,AS117+$O$11)</f>
        <v>0</v>
      </c>
      <c r="AX117" s="378"/>
      <c r="AY117" s="424">
        <f t="shared" si="206"/>
        <v>14.000526315789473</v>
      </c>
      <c r="AZ117" s="461"/>
      <c r="BA117" s="477"/>
      <c r="BB117" s="462"/>
      <c r="BC117" s="463"/>
      <c r="BD117" s="377">
        <f>IF(AZ117&lt;1,0,AZ117+$O$11)</f>
        <v>0</v>
      </c>
      <c r="BE117" s="378"/>
      <c r="BF117" s="424">
        <f t="shared" si="207"/>
        <v>14.000526315789473</v>
      </c>
      <c r="BG117" s="461"/>
      <c r="BH117" s="477"/>
      <c r="BI117" s="462"/>
      <c r="BJ117" s="463"/>
      <c r="BK117" s="377">
        <f>IF(BG117&lt;1,0,BG117+$O$11)</f>
        <v>0</v>
      </c>
      <c r="BL117" s="378"/>
      <c r="BM117" s="424">
        <f t="shared" si="208"/>
        <v>14.000526315789473</v>
      </c>
      <c r="BN117" s="461"/>
      <c r="BO117" s="477"/>
      <c r="BP117" s="462"/>
      <c r="BQ117" s="463"/>
      <c r="BR117" s="377">
        <f>IF(BN117&lt;1,0,BN117+$O$11)</f>
        <v>0</v>
      </c>
      <c r="BS117" s="378"/>
      <c r="BT117" s="424">
        <f t="shared" si="209"/>
        <v>14.000526315789473</v>
      </c>
      <c r="BU117" s="461"/>
      <c r="BV117" s="477"/>
      <c r="BW117" s="462"/>
      <c r="BX117" s="463"/>
      <c r="BY117" s="377">
        <f>IF(BU117&lt;1,0,BU117+$O$11)</f>
        <v>0</v>
      </c>
      <c r="BZ117" s="378"/>
      <c r="CA117" s="424">
        <f t="shared" si="210"/>
        <v>14.000526315789473</v>
      </c>
      <c r="CB117" s="461"/>
      <c r="CC117" s="477"/>
      <c r="CD117" s="462"/>
      <c r="CE117" s="463"/>
      <c r="CF117" s="377">
        <f>IF(CB117&lt;1,0,CB117+$O$11)</f>
        <v>0</v>
      </c>
      <c r="CG117" s="378"/>
      <c r="CH117" s="424">
        <f t="shared" si="211"/>
        <v>14.000526315789473</v>
      </c>
      <c r="CI117" s="461"/>
      <c r="CJ117" s="477"/>
      <c r="CK117" s="462"/>
      <c r="CL117" s="463"/>
      <c r="CM117" s="377">
        <f>IF(CI117&lt;1,0,CI117+$O$11)</f>
        <v>0</v>
      </c>
      <c r="CN117" s="378"/>
      <c r="CO117" s="424">
        <f t="shared" si="212"/>
        <v>14.000526315789473</v>
      </c>
      <c r="CP117" s="461"/>
      <c r="CQ117" s="477"/>
      <c r="CR117" s="462"/>
      <c r="CS117" s="819"/>
      <c r="CT117" s="820"/>
      <c r="CU117" s="820"/>
      <c r="CV117" s="820"/>
      <c r="CW117" s="821"/>
      <c r="CX117" s="397" t="str">
        <f>C117&amp;"  "&amp;D117</f>
        <v xml:space="preserve">  K21</v>
      </c>
      <c r="CY117" s="398" t="str">
        <f>E117</f>
        <v>Pressure Test Procedure For Spares Seal Housings</v>
      </c>
    </row>
    <row r="118" spans="1:103" s="383" customFormat="1" ht="32.1" customHeight="1">
      <c r="A118" s="633"/>
      <c r="B118" s="393"/>
      <c r="C118" s="393"/>
      <c r="D118" s="474" t="s">
        <v>224</v>
      </c>
      <c r="E118" s="394" t="s">
        <v>152</v>
      </c>
      <c r="F118" s="490" t="s">
        <v>730</v>
      </c>
      <c r="G118" s="624"/>
      <c r="H118" s="624"/>
      <c r="I118" s="623"/>
      <c r="J118" s="478" t="str">
        <f t="shared" si="201"/>
        <v/>
      </c>
      <c r="K118" s="396" t="str">
        <f>IF(J118=V$9,W$9,IF(J118=V$8,W$8,IF(J118=V$7,W$7,IF(J118=V$6,W$6,IF(J118=V$5,W$5,IF(J118=V$4,W$4,IF(J118=V$3,W$3,IF(J118=V$2,W$2,'DOC SUBMITTAL STATUS TRACKER'!$F$17))))))))</f>
        <v>Never Been Submitted</v>
      </c>
      <c r="L118" s="556" t="str">
        <f t="shared" si="258"/>
        <v>Rev 0</v>
      </c>
      <c r="M118" s="557">
        <f t="shared" si="259"/>
        <v>0</v>
      </c>
      <c r="N118" s="558">
        <f t="shared" si="260"/>
        <v>0</v>
      </c>
      <c r="O118" s="579" t="str">
        <f t="shared" si="261"/>
        <v/>
      </c>
      <c r="P118" s="559">
        <f t="shared" si="262"/>
        <v>14.000526315789473</v>
      </c>
      <c r="Q118" s="560">
        <f t="shared" si="263"/>
        <v>0</v>
      </c>
      <c r="R118" s="559" t="str">
        <f>IF(K118='DOC SUBMITTAL STATUS TRACKER'!$F$17,'DOC SUBMITTAL STATUS TRACKER'!$F$17,IF(K118=$W$8,'DOC SUBMITTAL STATUS TRACKER'!$F$17,IF(K118=$W$6,$R$15,IF(K118=$W$7,R$16,IF(K118=$W$9,$W$9,$R$15)))))</f>
        <v>Never Been Submitted</v>
      </c>
      <c r="S118" s="579" t="str">
        <f t="shared" si="264"/>
        <v/>
      </c>
      <c r="T118" s="477"/>
      <c r="U118" s="377"/>
      <c r="V118" s="378"/>
      <c r="W118" s="424">
        <f t="shared" si="202"/>
        <v>14.000526315789473</v>
      </c>
      <c r="X118" s="461"/>
      <c r="Y118" s="477"/>
      <c r="Z118" s="462"/>
      <c r="AA118" s="460"/>
      <c r="AB118" s="377">
        <f>IF(X118&lt;1,0,X118+$O$11)</f>
        <v>0</v>
      </c>
      <c r="AC118" s="378"/>
      <c r="AD118" s="424">
        <f t="shared" si="203"/>
        <v>14.000526315789473</v>
      </c>
      <c r="AE118" s="461"/>
      <c r="AF118" s="477"/>
      <c r="AG118" s="462"/>
      <c r="AH118" s="463"/>
      <c r="AI118" s="377">
        <f>IF(AE118&lt;1,0,AE118+$O$11)</f>
        <v>0</v>
      </c>
      <c r="AJ118" s="378"/>
      <c r="AK118" s="424">
        <f t="shared" si="204"/>
        <v>14.000526315789473</v>
      </c>
      <c r="AL118" s="461"/>
      <c r="AM118" s="477"/>
      <c r="AN118" s="462"/>
      <c r="AO118" s="463"/>
      <c r="AP118" s="377">
        <f>IF(AL118&lt;1,0,AL118+$O$11)</f>
        <v>0</v>
      </c>
      <c r="AQ118" s="378"/>
      <c r="AR118" s="424">
        <f t="shared" si="205"/>
        <v>14.000526315789473</v>
      </c>
      <c r="AS118" s="461"/>
      <c r="AT118" s="477"/>
      <c r="AU118" s="462"/>
      <c r="AV118" s="463"/>
      <c r="AW118" s="377">
        <f>IF(AS118&lt;1,0,AS118+$O$11)</f>
        <v>0</v>
      </c>
      <c r="AX118" s="378"/>
      <c r="AY118" s="424">
        <f t="shared" si="206"/>
        <v>14.000526315789473</v>
      </c>
      <c r="AZ118" s="461"/>
      <c r="BA118" s="477"/>
      <c r="BB118" s="462"/>
      <c r="BC118" s="463"/>
      <c r="BD118" s="377">
        <f>IF(AZ118&lt;1,0,AZ118+$O$11)</f>
        <v>0</v>
      </c>
      <c r="BE118" s="378"/>
      <c r="BF118" s="424">
        <f t="shared" si="207"/>
        <v>14.000526315789473</v>
      </c>
      <c r="BG118" s="461"/>
      <c r="BH118" s="477"/>
      <c r="BI118" s="462"/>
      <c r="BJ118" s="463"/>
      <c r="BK118" s="377">
        <f>IF(BG118&lt;1,0,BG118+$O$11)</f>
        <v>0</v>
      </c>
      <c r="BL118" s="378"/>
      <c r="BM118" s="424">
        <f t="shared" si="208"/>
        <v>14.000526315789473</v>
      </c>
      <c r="BN118" s="461"/>
      <c r="BO118" s="477"/>
      <c r="BP118" s="462"/>
      <c r="BQ118" s="463"/>
      <c r="BR118" s="377">
        <f>IF(BN118&lt;1,0,BN118+$O$11)</f>
        <v>0</v>
      </c>
      <c r="BS118" s="378"/>
      <c r="BT118" s="424">
        <f t="shared" si="209"/>
        <v>14.000526315789473</v>
      </c>
      <c r="BU118" s="461"/>
      <c r="BV118" s="477"/>
      <c r="BW118" s="462"/>
      <c r="BX118" s="463"/>
      <c r="BY118" s="377">
        <f>IF(BU118&lt;1,0,BU118+$O$11)</f>
        <v>0</v>
      </c>
      <c r="BZ118" s="378"/>
      <c r="CA118" s="424">
        <f t="shared" si="210"/>
        <v>14.000526315789473</v>
      </c>
      <c r="CB118" s="461"/>
      <c r="CC118" s="477"/>
      <c r="CD118" s="462"/>
      <c r="CE118" s="463"/>
      <c r="CF118" s="377">
        <f>IF(CB118&lt;1,0,CB118+$O$11)</f>
        <v>0</v>
      </c>
      <c r="CG118" s="378"/>
      <c r="CH118" s="424">
        <f t="shared" si="211"/>
        <v>14.000526315789473</v>
      </c>
      <c r="CI118" s="461"/>
      <c r="CJ118" s="477"/>
      <c r="CK118" s="462"/>
      <c r="CL118" s="463"/>
      <c r="CM118" s="377">
        <f>IF(CI118&lt;1,0,CI118+$O$11)</f>
        <v>0</v>
      </c>
      <c r="CN118" s="378"/>
      <c r="CO118" s="424">
        <f t="shared" si="212"/>
        <v>14.000526315789473</v>
      </c>
      <c r="CP118" s="461"/>
      <c r="CQ118" s="477"/>
      <c r="CR118" s="462"/>
      <c r="CS118" s="819"/>
      <c r="CT118" s="820"/>
      <c r="CU118" s="820"/>
      <c r="CV118" s="820"/>
      <c r="CW118" s="821"/>
      <c r="CX118" s="397" t="str">
        <f>C118&amp;"  "&amp;D118</f>
        <v xml:space="preserve">  K22</v>
      </c>
      <c r="CY118" s="398" t="str">
        <f>E118</f>
        <v>Hydrostatic Test Procedure For Pinnacle Compressors</v>
      </c>
    </row>
    <row r="119" spans="1:103" s="122" customFormat="1" ht="15" customHeight="1">
      <c r="A119" s="425"/>
      <c r="B119" s="206"/>
      <c r="C119" s="375"/>
      <c r="D119" s="375" t="s">
        <v>153</v>
      </c>
      <c r="E119" s="232"/>
      <c r="F119" s="426"/>
      <c r="G119" s="427"/>
      <c r="H119" s="427"/>
      <c r="I119" s="427"/>
      <c r="J119" s="428"/>
      <c r="K119" s="429"/>
      <c r="L119" s="567"/>
      <c r="M119" s="568"/>
      <c r="N119" s="568"/>
      <c r="O119" s="583"/>
      <c r="P119" s="568"/>
      <c r="Q119" s="568"/>
      <c r="R119" s="568"/>
      <c r="S119" s="583"/>
      <c r="T119" s="434"/>
      <c r="U119" s="431"/>
      <c r="V119" s="431"/>
      <c r="W119" s="431"/>
      <c r="X119" s="431"/>
      <c r="Y119" s="434"/>
      <c r="Z119" s="432"/>
      <c r="AA119" s="434"/>
      <c r="AB119" s="431"/>
      <c r="AC119" s="431"/>
      <c r="AD119" s="431"/>
      <c r="AE119" s="431"/>
      <c r="AF119" s="434"/>
      <c r="AG119" s="432"/>
      <c r="AH119" s="387"/>
      <c r="AI119" s="431"/>
      <c r="AJ119" s="431"/>
      <c r="AK119" s="431"/>
      <c r="AL119" s="431"/>
      <c r="AM119" s="434"/>
      <c r="AN119" s="432"/>
      <c r="AO119" s="387"/>
      <c r="AP119" s="431"/>
      <c r="AQ119" s="431"/>
      <c r="AR119" s="431"/>
      <c r="AS119" s="431"/>
      <c r="AT119" s="434"/>
      <c r="AU119" s="432"/>
      <c r="AV119" s="387"/>
      <c r="AW119" s="431"/>
      <c r="AX119" s="431"/>
      <c r="AY119" s="431"/>
      <c r="AZ119" s="431"/>
      <c r="BA119" s="434"/>
      <c r="BB119" s="432"/>
      <c r="BC119" s="387"/>
      <c r="BD119" s="431"/>
      <c r="BE119" s="431"/>
      <c r="BF119" s="431"/>
      <c r="BG119" s="431"/>
      <c r="BH119" s="434"/>
      <c r="BI119" s="432"/>
      <c r="BJ119" s="387"/>
      <c r="BK119" s="431"/>
      <c r="BL119" s="431"/>
      <c r="BM119" s="431"/>
      <c r="BN119" s="431"/>
      <c r="BO119" s="434"/>
      <c r="BP119" s="432"/>
      <c r="BQ119" s="387"/>
      <c r="BR119" s="431"/>
      <c r="BS119" s="431"/>
      <c r="BT119" s="431"/>
      <c r="BU119" s="431"/>
      <c r="BV119" s="434"/>
      <c r="BW119" s="432"/>
      <c r="BX119" s="387"/>
      <c r="BY119" s="431"/>
      <c r="BZ119" s="431"/>
      <c r="CA119" s="431"/>
      <c r="CB119" s="431"/>
      <c r="CC119" s="434"/>
      <c r="CD119" s="432"/>
      <c r="CE119" s="387"/>
      <c r="CF119" s="431"/>
      <c r="CG119" s="431"/>
      <c r="CH119" s="431"/>
      <c r="CI119" s="431"/>
      <c r="CJ119" s="434"/>
      <c r="CK119" s="432"/>
      <c r="CL119" s="387"/>
      <c r="CM119" s="431"/>
      <c r="CN119" s="431"/>
      <c r="CO119" s="431"/>
      <c r="CP119" s="431"/>
      <c r="CQ119" s="434"/>
      <c r="CR119" s="432"/>
      <c r="CS119" s="435"/>
      <c r="CT119" s="435"/>
      <c r="CU119" s="435"/>
      <c r="CV119" s="435"/>
      <c r="CW119" s="435"/>
      <c r="CX119" s="264"/>
      <c r="CY119" s="476">
        <f>C119</f>
        <v>0</v>
      </c>
    </row>
    <row r="120" spans="1:103" s="383" customFormat="1" ht="32.1" customHeight="1">
      <c r="A120" s="633"/>
      <c r="B120" s="393"/>
      <c r="C120" s="393"/>
      <c r="D120" s="474" t="s">
        <v>225</v>
      </c>
      <c r="E120" s="394" t="s">
        <v>455</v>
      </c>
      <c r="F120" s="490" t="s">
        <v>731</v>
      </c>
      <c r="G120" s="624"/>
      <c r="H120" s="625"/>
      <c r="I120" s="623"/>
      <c r="J120" s="478" t="str">
        <f t="shared" si="201"/>
        <v/>
      </c>
      <c r="K120" s="396" t="str">
        <f>IF(J120=V$9,W$9,IF(J120=V$8,W$8,IF(J120=V$7,W$7,IF(J120=V$6,W$6,IF(J120=V$5,W$5,IF(J120=V$4,W$4,IF(J120=V$3,W$3,IF(J120=V$2,W$2,'DOC SUBMITTAL STATUS TRACKER'!$F$17))))))))</f>
        <v>Never Been Submitted</v>
      </c>
      <c r="L120" s="556" t="str">
        <f t="shared" ref="L120:L125" si="265">"Rev "&amp;IF(CN120&gt;0,$CP$14,(IF(CG120&gt;0,$CI$14,(IF(BZ120&gt;0,$CB$14,(IF(BS120&gt;0,BU$14,(IF(BL120&gt;0,BN$14,(IF(BE120&gt;0,BG$14,(IF(AX120&gt;0,AZ$14,(IF(AQ120&gt;0,AS$14,(IF(AJ120&gt;0,AL$14,(IF(AC120&gt;0,AE$14,Z$14)))))))))))))))))))</f>
        <v>Rev 0</v>
      </c>
      <c r="M120" s="557">
        <f t="shared" ref="M120:M125" si="266">IF($CM120&gt;0,$CM120,(IF($CF120&gt;0,$CF120,(IF($BY120&gt;0,$BY120,(IF($BR120&gt;0,$BR120,(IF($BK120&gt;0,$BK120,(IF($BD120&gt;0,$BD120,(IF($AW120&gt;0,$AW120,(IF($AP120&gt;0,$AP120,(IF($AI120&gt;0,$AI120,(IF($AB120&gt;0,$AB120,U120)))))))))))))))))))</f>
        <v>0</v>
      </c>
      <c r="N120" s="558">
        <f t="shared" ref="N120:N125" si="267">IF(CN120&gt;0,CN120,(IF(CG120&gt;0,CG120,(IF(BZ120&gt;0,BZ120,(IF(BS120&gt;0,BS120,(IF(BL120&gt;0,BL120,(IF(BE120&gt;0,BE120,(IF(AX120&gt;0,AX120,(IF(AQ120&gt;0,AQ120,(IF(AJ120&gt;0,AJ120,(IF(AC120&gt;0,AC120,V120)))))))))))))))))))</f>
        <v>0</v>
      </c>
      <c r="O120" s="579" t="str">
        <f t="shared" ref="O120:O125" si="268">IF(CL120&gt;0,CL120,IF(CE120&gt;0,CE120,IF(BX120&gt;0,BX120,IF(BQ120&gt;0,BQ120,IF(BJ120&gt;0,BJ120,IF(BC120&gt;0,BC120,IF(AV120&gt;0,AV120,IF(AO120&gt;0,AO120,IF(AH120&gt;0,AH120,IF(AA120&gt;0,AA120,IF(T120&gt;0,T120,"")))))))))))</f>
        <v/>
      </c>
      <c r="P120" s="559">
        <f t="shared" ref="P120:P125" si="269">IF($CO120&gt;$R$14,$CO120,(IF($CH120&gt;$R$14,$CH120,(IF($CA120&gt;$R$14,$CA120,(IF($BT120&gt;$R$14,$BT120,(IF($BM120&gt;$R$14,$BM120,(IF($BF120&gt;$R$14,$BF120,(IF($AY120&gt;$R$14,$AY120,(IF($AR120&gt;$R$14,$AR120,(IF($AK120&gt;$R$14,$AK120,(IF($AD120&gt;$R$14,$AD120,$W120)))))))))))))))))))</f>
        <v>14.000526315789473</v>
      </c>
      <c r="Q120" s="560">
        <f t="shared" ref="Q120:Q125" si="270">IF(CP120&gt;$R$14,CP120,(IF(CI120&gt;$R$14,CI120,(IF(CB120&gt;$R$14,CB120,(IF(BU120&gt;$R$14,BU120,(IF(BN120&gt;$R$14,BN120,(IF(BG120&gt;$R$14,BG120,(IF(AZ120&gt;$R$14,AZ120,(IF(AS120&gt;$R$14,AS120,(IF(AL120&gt;$R$14,AL120,(IF(AE120&gt;$R$14,AE120,X120)))))))))))))))))))</f>
        <v>0</v>
      </c>
      <c r="R120" s="559" t="str">
        <f>IF(K120='DOC SUBMITTAL STATUS TRACKER'!$F$17,'DOC SUBMITTAL STATUS TRACKER'!$F$17,IF(K120=$W$8,'DOC SUBMITTAL STATUS TRACKER'!$F$17,IF(K120=$W$6,$R$15,IF(K120=$W$7,R$16,IF(K120=$W$9,$W$9,$R$15)))))</f>
        <v>Never Been Submitted</v>
      </c>
      <c r="S120" s="579" t="str">
        <f t="shared" ref="S120:S125" si="271">IF(CQ120&gt;0,CQ120,IF(CJ120&gt;0,CJ120,IF(CC120&gt;0,CC120,IF(BV120&gt;0,BV120,IF(BO120&gt;0,BO120,IF(BH120&gt;0,BH120,IF(BA120&gt;0,BA120,IF(BC120&gt;0,AT120,IF(AM120&gt;0,AM120,IF(AF120&gt;0,AF120,IF(Y120&gt;0,Y120,"")))))))))))</f>
        <v/>
      </c>
      <c r="T120" s="477"/>
      <c r="U120" s="377"/>
      <c r="V120" s="378"/>
      <c r="W120" s="424">
        <f t="shared" si="202"/>
        <v>14.000526315789473</v>
      </c>
      <c r="X120" s="461"/>
      <c r="Y120" s="477"/>
      <c r="Z120" s="462"/>
      <c r="AA120" s="460"/>
      <c r="AB120" s="377">
        <f t="shared" ref="AB120:AB125" si="272">IF(X120&lt;1,0,X120+$O$11)</f>
        <v>0</v>
      </c>
      <c r="AC120" s="378"/>
      <c r="AD120" s="424">
        <f t="shared" si="203"/>
        <v>14.000526315789473</v>
      </c>
      <c r="AE120" s="461"/>
      <c r="AF120" s="477"/>
      <c r="AG120" s="462"/>
      <c r="AH120" s="463"/>
      <c r="AI120" s="377">
        <f t="shared" ref="AI120:AI125" si="273">IF(AE120&lt;1,0,AE120+$O$11)</f>
        <v>0</v>
      </c>
      <c r="AJ120" s="378"/>
      <c r="AK120" s="424">
        <f t="shared" si="204"/>
        <v>14.000526315789473</v>
      </c>
      <c r="AL120" s="461"/>
      <c r="AM120" s="477"/>
      <c r="AN120" s="462"/>
      <c r="AO120" s="463"/>
      <c r="AP120" s="377">
        <f t="shared" ref="AP120:AP125" si="274">IF(AL120&lt;1,0,AL120+$O$11)</f>
        <v>0</v>
      </c>
      <c r="AQ120" s="378"/>
      <c r="AR120" s="424">
        <f t="shared" si="205"/>
        <v>14.000526315789473</v>
      </c>
      <c r="AS120" s="461"/>
      <c r="AT120" s="477"/>
      <c r="AU120" s="462"/>
      <c r="AV120" s="463"/>
      <c r="AW120" s="377">
        <f t="shared" ref="AW120:AW125" si="275">IF(AS120&lt;1,0,AS120+$O$11)</f>
        <v>0</v>
      </c>
      <c r="AX120" s="378"/>
      <c r="AY120" s="424">
        <f t="shared" si="206"/>
        <v>14.000526315789473</v>
      </c>
      <c r="AZ120" s="461"/>
      <c r="BA120" s="477"/>
      <c r="BB120" s="462"/>
      <c r="BC120" s="463"/>
      <c r="BD120" s="377">
        <f t="shared" ref="BD120:BD125" si="276">IF(AZ120&lt;1,0,AZ120+$O$11)</f>
        <v>0</v>
      </c>
      <c r="BE120" s="378"/>
      <c r="BF120" s="424">
        <f t="shared" si="207"/>
        <v>14.000526315789473</v>
      </c>
      <c r="BG120" s="461"/>
      <c r="BH120" s="477"/>
      <c r="BI120" s="462"/>
      <c r="BJ120" s="463"/>
      <c r="BK120" s="377">
        <f t="shared" ref="BK120:BK125" si="277">IF(BG120&lt;1,0,BG120+$O$11)</f>
        <v>0</v>
      </c>
      <c r="BL120" s="378"/>
      <c r="BM120" s="424">
        <f t="shared" si="208"/>
        <v>14.000526315789473</v>
      </c>
      <c r="BN120" s="461"/>
      <c r="BO120" s="477"/>
      <c r="BP120" s="462"/>
      <c r="BQ120" s="463"/>
      <c r="BR120" s="377">
        <f t="shared" ref="BR120:BR125" si="278">IF(BN120&lt;1,0,BN120+$O$11)</f>
        <v>0</v>
      </c>
      <c r="BS120" s="378"/>
      <c r="BT120" s="424">
        <f t="shared" si="209"/>
        <v>14.000526315789473</v>
      </c>
      <c r="BU120" s="461"/>
      <c r="BV120" s="477"/>
      <c r="BW120" s="462"/>
      <c r="BX120" s="463"/>
      <c r="BY120" s="377">
        <f t="shared" ref="BY120:BY125" si="279">IF(BU120&lt;1,0,BU120+$O$11)</f>
        <v>0</v>
      </c>
      <c r="BZ120" s="378"/>
      <c r="CA120" s="424">
        <f t="shared" si="210"/>
        <v>14.000526315789473</v>
      </c>
      <c r="CB120" s="461"/>
      <c r="CC120" s="477"/>
      <c r="CD120" s="462"/>
      <c r="CE120" s="463"/>
      <c r="CF120" s="377">
        <f t="shared" ref="CF120:CF125" si="280">IF(CB120&lt;1,0,CB120+$O$11)</f>
        <v>0</v>
      </c>
      <c r="CG120" s="378"/>
      <c r="CH120" s="424">
        <f t="shared" si="211"/>
        <v>14.000526315789473</v>
      </c>
      <c r="CI120" s="461"/>
      <c r="CJ120" s="477"/>
      <c r="CK120" s="462"/>
      <c r="CL120" s="463"/>
      <c r="CM120" s="377">
        <f t="shared" ref="CM120:CM125" si="281">IF(CI120&lt;1,0,CI120+$O$11)</f>
        <v>0</v>
      </c>
      <c r="CN120" s="378"/>
      <c r="CO120" s="424">
        <f t="shared" si="212"/>
        <v>14.000526315789473</v>
      </c>
      <c r="CP120" s="461"/>
      <c r="CQ120" s="477"/>
      <c r="CR120" s="462"/>
      <c r="CS120" s="819"/>
      <c r="CT120" s="820"/>
      <c r="CU120" s="820"/>
      <c r="CV120" s="820"/>
      <c r="CW120" s="821"/>
      <c r="CX120" s="397" t="str">
        <f t="shared" ref="CX120:CX125" si="282">C120&amp;"  "&amp;D120</f>
        <v xml:space="preserve">  K23</v>
      </c>
      <c r="CY120" s="398" t="str">
        <f t="shared" ref="CY120:CY125" si="283">E120</f>
        <v>Balance Procedure - Sundyne HMP &amp; HMC - Rotating Parts</v>
      </c>
    </row>
    <row r="121" spans="1:103" s="383" customFormat="1" ht="32.1" customHeight="1">
      <c r="A121" s="633"/>
      <c r="B121" s="393"/>
      <c r="C121" s="393"/>
      <c r="D121" s="474" t="s">
        <v>226</v>
      </c>
      <c r="E121" s="394" t="s">
        <v>154</v>
      </c>
      <c r="F121" s="395"/>
      <c r="G121" s="624"/>
      <c r="H121" s="625"/>
      <c r="I121" s="623"/>
      <c r="J121" s="478" t="str">
        <f t="shared" si="201"/>
        <v/>
      </c>
      <c r="K121" s="396" t="str">
        <f>IF(J121=V$9,W$9,IF(J121=V$8,W$8,IF(J121=V$7,W$7,IF(J121=V$6,W$6,IF(J121=V$5,W$5,IF(J121=V$4,W$4,IF(J121=V$3,W$3,IF(J121=V$2,W$2,'DOC SUBMITTAL STATUS TRACKER'!$F$17))))))))</f>
        <v>Never Been Submitted</v>
      </c>
      <c r="L121" s="556" t="str">
        <f t="shared" si="265"/>
        <v>Rev 0</v>
      </c>
      <c r="M121" s="557">
        <f t="shared" si="266"/>
        <v>0</v>
      </c>
      <c r="N121" s="558">
        <f t="shared" si="267"/>
        <v>0</v>
      </c>
      <c r="O121" s="579" t="str">
        <f t="shared" si="268"/>
        <v/>
      </c>
      <c r="P121" s="559">
        <f t="shared" si="269"/>
        <v>14.000526315789473</v>
      </c>
      <c r="Q121" s="560">
        <f t="shared" si="270"/>
        <v>0</v>
      </c>
      <c r="R121" s="559" t="str">
        <f>IF(K121='DOC SUBMITTAL STATUS TRACKER'!$F$17,'DOC SUBMITTAL STATUS TRACKER'!$F$17,IF(K121=$W$8,'DOC SUBMITTAL STATUS TRACKER'!$F$17,IF(K121=$W$6,$R$15,IF(K121=$W$7,R$16,IF(K121=$W$9,$W$9,$R$15)))))</f>
        <v>Never Been Submitted</v>
      </c>
      <c r="S121" s="579" t="str">
        <f t="shared" si="271"/>
        <v/>
      </c>
      <c r="T121" s="477"/>
      <c r="U121" s="377"/>
      <c r="V121" s="378"/>
      <c r="W121" s="424">
        <f t="shared" si="202"/>
        <v>14.000526315789473</v>
      </c>
      <c r="X121" s="461"/>
      <c r="Y121" s="477"/>
      <c r="Z121" s="462"/>
      <c r="AA121" s="460"/>
      <c r="AB121" s="377">
        <f t="shared" si="272"/>
        <v>0</v>
      </c>
      <c r="AC121" s="378"/>
      <c r="AD121" s="424">
        <f t="shared" si="203"/>
        <v>14.000526315789473</v>
      </c>
      <c r="AE121" s="461"/>
      <c r="AF121" s="477"/>
      <c r="AG121" s="462"/>
      <c r="AH121" s="463"/>
      <c r="AI121" s="377">
        <f t="shared" si="273"/>
        <v>0</v>
      </c>
      <c r="AJ121" s="378"/>
      <c r="AK121" s="424">
        <f t="shared" si="204"/>
        <v>14.000526315789473</v>
      </c>
      <c r="AL121" s="461"/>
      <c r="AM121" s="477"/>
      <c r="AN121" s="462"/>
      <c r="AO121" s="463"/>
      <c r="AP121" s="377">
        <f t="shared" si="274"/>
        <v>0</v>
      </c>
      <c r="AQ121" s="378"/>
      <c r="AR121" s="424">
        <f t="shared" si="205"/>
        <v>14.000526315789473</v>
      </c>
      <c r="AS121" s="461"/>
      <c r="AT121" s="477"/>
      <c r="AU121" s="462"/>
      <c r="AV121" s="463"/>
      <c r="AW121" s="377">
        <f t="shared" si="275"/>
        <v>0</v>
      </c>
      <c r="AX121" s="378"/>
      <c r="AY121" s="424">
        <f t="shared" si="206"/>
        <v>14.000526315789473</v>
      </c>
      <c r="AZ121" s="461"/>
      <c r="BA121" s="477"/>
      <c r="BB121" s="462"/>
      <c r="BC121" s="463"/>
      <c r="BD121" s="377">
        <f t="shared" si="276"/>
        <v>0</v>
      </c>
      <c r="BE121" s="378"/>
      <c r="BF121" s="424">
        <f t="shared" si="207"/>
        <v>14.000526315789473</v>
      </c>
      <c r="BG121" s="461"/>
      <c r="BH121" s="477"/>
      <c r="BI121" s="462"/>
      <c r="BJ121" s="463"/>
      <c r="BK121" s="377">
        <f t="shared" si="277"/>
        <v>0</v>
      </c>
      <c r="BL121" s="378"/>
      <c r="BM121" s="424">
        <f t="shared" si="208"/>
        <v>14.000526315789473</v>
      </c>
      <c r="BN121" s="461"/>
      <c r="BO121" s="477"/>
      <c r="BP121" s="462"/>
      <c r="BQ121" s="463"/>
      <c r="BR121" s="377">
        <f t="shared" si="278"/>
        <v>0</v>
      </c>
      <c r="BS121" s="378"/>
      <c r="BT121" s="424">
        <f t="shared" si="209"/>
        <v>14.000526315789473</v>
      </c>
      <c r="BU121" s="461"/>
      <c r="BV121" s="477"/>
      <c r="BW121" s="462"/>
      <c r="BX121" s="463"/>
      <c r="BY121" s="377">
        <f t="shared" si="279"/>
        <v>0</v>
      </c>
      <c r="BZ121" s="378"/>
      <c r="CA121" s="424">
        <f t="shared" si="210"/>
        <v>14.000526315789473</v>
      </c>
      <c r="CB121" s="461"/>
      <c r="CC121" s="477"/>
      <c r="CD121" s="462"/>
      <c r="CE121" s="463"/>
      <c r="CF121" s="377">
        <f t="shared" si="280"/>
        <v>0</v>
      </c>
      <c r="CG121" s="378"/>
      <c r="CH121" s="424">
        <f t="shared" si="211"/>
        <v>14.000526315789473</v>
      </c>
      <c r="CI121" s="461"/>
      <c r="CJ121" s="477"/>
      <c r="CK121" s="462"/>
      <c r="CL121" s="463"/>
      <c r="CM121" s="377">
        <f t="shared" si="281"/>
        <v>0</v>
      </c>
      <c r="CN121" s="378"/>
      <c r="CO121" s="424">
        <f t="shared" si="212"/>
        <v>14.000526315789473</v>
      </c>
      <c r="CP121" s="461"/>
      <c r="CQ121" s="477"/>
      <c r="CR121" s="462"/>
      <c r="CS121" s="819"/>
      <c r="CT121" s="820"/>
      <c r="CU121" s="820"/>
      <c r="CV121" s="820"/>
      <c r="CW121" s="821"/>
      <c r="CX121" s="397" t="str">
        <f t="shared" si="282"/>
        <v xml:space="preserve">  K24</v>
      </c>
      <c r="CY121" s="398" t="str">
        <f t="shared" si="283"/>
        <v>Balance Procedure - Sundyne Pump Impellers</v>
      </c>
    </row>
    <row r="122" spans="1:103" s="383" customFormat="1" ht="32.1" customHeight="1">
      <c r="A122" s="633"/>
      <c r="B122" s="393"/>
      <c r="C122" s="393"/>
      <c r="D122" s="474" t="s">
        <v>227</v>
      </c>
      <c r="E122" s="394" t="s">
        <v>155</v>
      </c>
      <c r="F122" s="395"/>
      <c r="G122" s="624"/>
      <c r="H122" s="625"/>
      <c r="I122" s="623"/>
      <c r="J122" s="478" t="str">
        <f t="shared" si="201"/>
        <v/>
      </c>
      <c r="K122" s="396" t="str">
        <f>IF(J122=V$9,W$9,IF(J122=V$8,W$8,IF(J122=V$7,W$7,IF(J122=V$6,W$6,IF(J122=V$5,W$5,IF(J122=V$4,W$4,IF(J122=V$3,W$3,IF(J122=V$2,W$2,'DOC SUBMITTAL STATUS TRACKER'!$F$17))))))))</f>
        <v>Never Been Submitted</v>
      </c>
      <c r="L122" s="556" t="str">
        <f t="shared" si="265"/>
        <v>Rev 0</v>
      </c>
      <c r="M122" s="557">
        <f t="shared" si="266"/>
        <v>0</v>
      </c>
      <c r="N122" s="558">
        <f t="shared" si="267"/>
        <v>0</v>
      </c>
      <c r="O122" s="579" t="str">
        <f t="shared" si="268"/>
        <v/>
      </c>
      <c r="P122" s="559">
        <f t="shared" si="269"/>
        <v>14.000526315789473</v>
      </c>
      <c r="Q122" s="560">
        <f t="shared" si="270"/>
        <v>0</v>
      </c>
      <c r="R122" s="559" t="str">
        <f>IF(K122='DOC SUBMITTAL STATUS TRACKER'!$F$17,'DOC SUBMITTAL STATUS TRACKER'!$F$17,IF(K122=$W$8,'DOC SUBMITTAL STATUS TRACKER'!$F$17,IF(K122=$W$6,$R$15,IF(K122=$W$7,R$16,IF(K122=$W$9,$W$9,$R$15)))))</f>
        <v>Never Been Submitted</v>
      </c>
      <c r="S122" s="579" t="str">
        <f t="shared" si="271"/>
        <v/>
      </c>
      <c r="T122" s="477"/>
      <c r="U122" s="377"/>
      <c r="V122" s="378"/>
      <c r="W122" s="424">
        <f t="shared" si="202"/>
        <v>14.000526315789473</v>
      </c>
      <c r="X122" s="461"/>
      <c r="Y122" s="477"/>
      <c r="Z122" s="462"/>
      <c r="AA122" s="460"/>
      <c r="AB122" s="377">
        <f t="shared" si="272"/>
        <v>0</v>
      </c>
      <c r="AC122" s="378"/>
      <c r="AD122" s="424">
        <f t="shared" si="203"/>
        <v>14.000526315789473</v>
      </c>
      <c r="AE122" s="461"/>
      <c r="AF122" s="477"/>
      <c r="AG122" s="462"/>
      <c r="AH122" s="463"/>
      <c r="AI122" s="377">
        <f t="shared" si="273"/>
        <v>0</v>
      </c>
      <c r="AJ122" s="378"/>
      <c r="AK122" s="424">
        <f t="shared" si="204"/>
        <v>14.000526315789473</v>
      </c>
      <c r="AL122" s="461"/>
      <c r="AM122" s="477"/>
      <c r="AN122" s="462"/>
      <c r="AO122" s="463"/>
      <c r="AP122" s="377">
        <f t="shared" si="274"/>
        <v>0</v>
      </c>
      <c r="AQ122" s="378"/>
      <c r="AR122" s="424">
        <f t="shared" si="205"/>
        <v>14.000526315789473</v>
      </c>
      <c r="AS122" s="461"/>
      <c r="AT122" s="477"/>
      <c r="AU122" s="462"/>
      <c r="AV122" s="463"/>
      <c r="AW122" s="377">
        <f t="shared" si="275"/>
        <v>0</v>
      </c>
      <c r="AX122" s="378"/>
      <c r="AY122" s="424">
        <f t="shared" si="206"/>
        <v>14.000526315789473</v>
      </c>
      <c r="AZ122" s="461"/>
      <c r="BA122" s="477"/>
      <c r="BB122" s="462"/>
      <c r="BC122" s="463"/>
      <c r="BD122" s="377">
        <f t="shared" si="276"/>
        <v>0</v>
      </c>
      <c r="BE122" s="378"/>
      <c r="BF122" s="424">
        <f t="shared" si="207"/>
        <v>14.000526315789473</v>
      </c>
      <c r="BG122" s="461"/>
      <c r="BH122" s="477"/>
      <c r="BI122" s="462"/>
      <c r="BJ122" s="463"/>
      <c r="BK122" s="377">
        <f t="shared" si="277"/>
        <v>0</v>
      </c>
      <c r="BL122" s="378"/>
      <c r="BM122" s="424">
        <f t="shared" si="208"/>
        <v>14.000526315789473</v>
      </c>
      <c r="BN122" s="461"/>
      <c r="BO122" s="477"/>
      <c r="BP122" s="462"/>
      <c r="BQ122" s="463"/>
      <c r="BR122" s="377">
        <f t="shared" si="278"/>
        <v>0</v>
      </c>
      <c r="BS122" s="378"/>
      <c r="BT122" s="424">
        <f t="shared" si="209"/>
        <v>14.000526315789473</v>
      </c>
      <c r="BU122" s="461"/>
      <c r="BV122" s="477"/>
      <c r="BW122" s="462"/>
      <c r="BX122" s="463"/>
      <c r="BY122" s="377">
        <f t="shared" si="279"/>
        <v>0</v>
      </c>
      <c r="BZ122" s="378"/>
      <c r="CA122" s="424">
        <f t="shared" si="210"/>
        <v>14.000526315789473</v>
      </c>
      <c r="CB122" s="461"/>
      <c r="CC122" s="477"/>
      <c r="CD122" s="462"/>
      <c r="CE122" s="463"/>
      <c r="CF122" s="377">
        <f t="shared" si="280"/>
        <v>0</v>
      </c>
      <c r="CG122" s="378"/>
      <c r="CH122" s="424">
        <f t="shared" si="211"/>
        <v>14.000526315789473</v>
      </c>
      <c r="CI122" s="461"/>
      <c r="CJ122" s="477"/>
      <c r="CK122" s="462"/>
      <c r="CL122" s="463"/>
      <c r="CM122" s="377">
        <f t="shared" si="281"/>
        <v>0</v>
      </c>
      <c r="CN122" s="378"/>
      <c r="CO122" s="424">
        <f t="shared" si="212"/>
        <v>14.000526315789473</v>
      </c>
      <c r="CP122" s="461"/>
      <c r="CQ122" s="477"/>
      <c r="CR122" s="462"/>
      <c r="CS122" s="819"/>
      <c r="CT122" s="820"/>
      <c r="CU122" s="820"/>
      <c r="CV122" s="820"/>
      <c r="CW122" s="821"/>
      <c r="CX122" s="397" t="str">
        <f t="shared" si="282"/>
        <v xml:space="preserve">  K25</v>
      </c>
      <c r="CY122" s="398" t="str">
        <f t="shared" si="283"/>
        <v>Balance Procedure - Sundyne Compressor Impellers</v>
      </c>
    </row>
    <row r="123" spans="1:103" s="383" customFormat="1" ht="32.1" customHeight="1">
      <c r="A123" s="633"/>
      <c r="B123" s="393"/>
      <c r="C123" s="393"/>
      <c r="D123" s="474" t="s">
        <v>228</v>
      </c>
      <c r="E123" s="394" t="s">
        <v>156</v>
      </c>
      <c r="F123" s="395"/>
      <c r="G123" s="624"/>
      <c r="H123" s="625"/>
      <c r="I123" s="623"/>
      <c r="J123" s="478" t="str">
        <f t="shared" si="201"/>
        <v/>
      </c>
      <c r="K123" s="396" t="str">
        <f>IF(J123=V$9,W$9,IF(J123=V$8,W$8,IF(J123=V$7,W$7,IF(J123=V$6,W$6,IF(J123=V$5,W$5,IF(J123=V$4,W$4,IF(J123=V$3,W$3,IF(J123=V$2,W$2,'DOC SUBMITTAL STATUS TRACKER'!$F$17))))))))</f>
        <v>Never Been Submitted</v>
      </c>
      <c r="L123" s="556" t="str">
        <f t="shared" si="265"/>
        <v>Rev 0</v>
      </c>
      <c r="M123" s="557">
        <f t="shared" si="266"/>
        <v>0</v>
      </c>
      <c r="N123" s="558">
        <f t="shared" si="267"/>
        <v>0</v>
      </c>
      <c r="O123" s="579" t="str">
        <f t="shared" si="268"/>
        <v/>
      </c>
      <c r="P123" s="559">
        <f t="shared" si="269"/>
        <v>14.000526315789473</v>
      </c>
      <c r="Q123" s="560">
        <f t="shared" si="270"/>
        <v>0</v>
      </c>
      <c r="R123" s="559" t="str">
        <f>IF(K123='DOC SUBMITTAL STATUS TRACKER'!$F$17,'DOC SUBMITTAL STATUS TRACKER'!$F$17,IF(K123=$W$8,'DOC SUBMITTAL STATUS TRACKER'!$F$17,IF(K123=$W$6,$R$15,IF(K123=$W$7,R$16,IF(K123=$W$9,$W$9,$R$15)))))</f>
        <v>Never Been Submitted</v>
      </c>
      <c r="S123" s="579" t="str">
        <f t="shared" si="271"/>
        <v/>
      </c>
      <c r="T123" s="477"/>
      <c r="U123" s="377"/>
      <c r="V123" s="378"/>
      <c r="W123" s="424">
        <f t="shared" si="202"/>
        <v>14.000526315789473</v>
      </c>
      <c r="X123" s="461"/>
      <c r="Y123" s="477"/>
      <c r="Z123" s="462"/>
      <c r="AA123" s="460"/>
      <c r="AB123" s="377">
        <f t="shared" si="272"/>
        <v>0</v>
      </c>
      <c r="AC123" s="378"/>
      <c r="AD123" s="424">
        <f t="shared" si="203"/>
        <v>14.000526315789473</v>
      </c>
      <c r="AE123" s="461"/>
      <c r="AF123" s="477"/>
      <c r="AG123" s="462"/>
      <c r="AH123" s="463"/>
      <c r="AI123" s="377">
        <f t="shared" si="273"/>
        <v>0</v>
      </c>
      <c r="AJ123" s="378"/>
      <c r="AK123" s="424">
        <f t="shared" si="204"/>
        <v>14.000526315789473</v>
      </c>
      <c r="AL123" s="461"/>
      <c r="AM123" s="477"/>
      <c r="AN123" s="462"/>
      <c r="AO123" s="463"/>
      <c r="AP123" s="377">
        <f t="shared" si="274"/>
        <v>0</v>
      </c>
      <c r="AQ123" s="378"/>
      <c r="AR123" s="424">
        <f t="shared" si="205"/>
        <v>14.000526315789473</v>
      </c>
      <c r="AS123" s="461"/>
      <c r="AT123" s="477"/>
      <c r="AU123" s="462"/>
      <c r="AV123" s="463"/>
      <c r="AW123" s="377">
        <f t="shared" si="275"/>
        <v>0</v>
      </c>
      <c r="AX123" s="378"/>
      <c r="AY123" s="424">
        <f t="shared" si="206"/>
        <v>14.000526315789473</v>
      </c>
      <c r="AZ123" s="461"/>
      <c r="BA123" s="477"/>
      <c r="BB123" s="462"/>
      <c r="BC123" s="463"/>
      <c r="BD123" s="377">
        <f t="shared" si="276"/>
        <v>0</v>
      </c>
      <c r="BE123" s="378"/>
      <c r="BF123" s="424">
        <f t="shared" si="207"/>
        <v>14.000526315789473</v>
      </c>
      <c r="BG123" s="461"/>
      <c r="BH123" s="477"/>
      <c r="BI123" s="462"/>
      <c r="BJ123" s="463"/>
      <c r="BK123" s="377">
        <f t="shared" si="277"/>
        <v>0</v>
      </c>
      <c r="BL123" s="378"/>
      <c r="BM123" s="424">
        <f t="shared" si="208"/>
        <v>14.000526315789473</v>
      </c>
      <c r="BN123" s="461"/>
      <c r="BO123" s="477"/>
      <c r="BP123" s="462"/>
      <c r="BQ123" s="463"/>
      <c r="BR123" s="377">
        <f t="shared" si="278"/>
        <v>0</v>
      </c>
      <c r="BS123" s="378"/>
      <c r="BT123" s="424">
        <f t="shared" si="209"/>
        <v>14.000526315789473</v>
      </c>
      <c r="BU123" s="461"/>
      <c r="BV123" s="477"/>
      <c r="BW123" s="462"/>
      <c r="BX123" s="463"/>
      <c r="BY123" s="377">
        <f t="shared" si="279"/>
        <v>0</v>
      </c>
      <c r="BZ123" s="378"/>
      <c r="CA123" s="424">
        <f t="shared" si="210"/>
        <v>14.000526315789473</v>
      </c>
      <c r="CB123" s="461"/>
      <c r="CC123" s="477"/>
      <c r="CD123" s="462"/>
      <c r="CE123" s="463"/>
      <c r="CF123" s="377">
        <f t="shared" si="280"/>
        <v>0</v>
      </c>
      <c r="CG123" s="378"/>
      <c r="CH123" s="424">
        <f t="shared" si="211"/>
        <v>14.000526315789473</v>
      </c>
      <c r="CI123" s="461"/>
      <c r="CJ123" s="477"/>
      <c r="CK123" s="462"/>
      <c r="CL123" s="463"/>
      <c r="CM123" s="377">
        <f t="shared" si="281"/>
        <v>0</v>
      </c>
      <c r="CN123" s="378"/>
      <c r="CO123" s="424">
        <f t="shared" si="212"/>
        <v>14.000526315789473</v>
      </c>
      <c r="CP123" s="461"/>
      <c r="CQ123" s="477"/>
      <c r="CR123" s="462"/>
      <c r="CS123" s="819"/>
      <c r="CT123" s="820"/>
      <c r="CU123" s="820"/>
      <c r="CV123" s="820"/>
      <c r="CW123" s="821"/>
      <c r="CX123" s="397" t="str">
        <f t="shared" si="282"/>
        <v xml:space="preserve">  K26</v>
      </c>
      <c r="CY123" s="398" t="str">
        <f t="shared" si="283"/>
        <v>Balance Procedure - Sundyne Pump Inducers</v>
      </c>
    </row>
    <row r="124" spans="1:103" s="383" customFormat="1" ht="32.1" customHeight="1">
      <c r="A124" s="633"/>
      <c r="B124" s="393"/>
      <c r="C124" s="393"/>
      <c r="D124" s="474" t="s">
        <v>229</v>
      </c>
      <c r="E124" s="394" t="s">
        <v>157</v>
      </c>
      <c r="F124" s="395"/>
      <c r="G124" s="624"/>
      <c r="H124" s="625"/>
      <c r="I124" s="623"/>
      <c r="J124" s="478" t="str">
        <f t="shared" si="201"/>
        <v/>
      </c>
      <c r="K124" s="396" t="str">
        <f>IF(J124=V$9,W$9,IF(J124=V$8,W$8,IF(J124=V$7,W$7,IF(J124=V$6,W$6,IF(J124=V$5,W$5,IF(J124=V$4,W$4,IF(J124=V$3,W$3,IF(J124=V$2,W$2,'DOC SUBMITTAL STATUS TRACKER'!$F$17))))))))</f>
        <v>Never Been Submitted</v>
      </c>
      <c r="L124" s="556" t="str">
        <f t="shared" si="265"/>
        <v>Rev 0</v>
      </c>
      <c r="M124" s="557">
        <f t="shared" si="266"/>
        <v>0</v>
      </c>
      <c r="N124" s="558">
        <f t="shared" si="267"/>
        <v>0</v>
      </c>
      <c r="O124" s="579" t="str">
        <f t="shared" si="268"/>
        <v/>
      </c>
      <c r="P124" s="559">
        <f t="shared" si="269"/>
        <v>14.000526315789473</v>
      </c>
      <c r="Q124" s="560">
        <f t="shared" si="270"/>
        <v>0</v>
      </c>
      <c r="R124" s="559" t="str">
        <f>IF(K124='DOC SUBMITTAL STATUS TRACKER'!$F$17,'DOC SUBMITTAL STATUS TRACKER'!$F$17,IF(K124=$W$8,'DOC SUBMITTAL STATUS TRACKER'!$F$17,IF(K124=$W$6,$R$15,IF(K124=$W$7,R$16,IF(K124=$W$9,$W$9,$R$15)))))</f>
        <v>Never Been Submitted</v>
      </c>
      <c r="S124" s="579" t="str">
        <f t="shared" si="271"/>
        <v/>
      </c>
      <c r="T124" s="477"/>
      <c r="U124" s="377"/>
      <c r="V124" s="378"/>
      <c r="W124" s="424">
        <f t="shared" si="202"/>
        <v>14.000526315789473</v>
      </c>
      <c r="X124" s="461"/>
      <c r="Y124" s="477"/>
      <c r="Z124" s="462"/>
      <c r="AA124" s="460"/>
      <c r="AB124" s="377">
        <f t="shared" si="272"/>
        <v>0</v>
      </c>
      <c r="AC124" s="378"/>
      <c r="AD124" s="424">
        <f t="shared" si="203"/>
        <v>14.000526315789473</v>
      </c>
      <c r="AE124" s="461"/>
      <c r="AF124" s="477"/>
      <c r="AG124" s="462"/>
      <c r="AH124" s="463"/>
      <c r="AI124" s="377">
        <f t="shared" si="273"/>
        <v>0</v>
      </c>
      <c r="AJ124" s="378"/>
      <c r="AK124" s="424">
        <f t="shared" si="204"/>
        <v>14.000526315789473</v>
      </c>
      <c r="AL124" s="461"/>
      <c r="AM124" s="477"/>
      <c r="AN124" s="462"/>
      <c r="AO124" s="463"/>
      <c r="AP124" s="377">
        <f t="shared" si="274"/>
        <v>0</v>
      </c>
      <c r="AQ124" s="378"/>
      <c r="AR124" s="424">
        <f t="shared" si="205"/>
        <v>14.000526315789473</v>
      </c>
      <c r="AS124" s="461"/>
      <c r="AT124" s="477"/>
      <c r="AU124" s="462"/>
      <c r="AV124" s="463"/>
      <c r="AW124" s="377">
        <f t="shared" si="275"/>
        <v>0</v>
      </c>
      <c r="AX124" s="378"/>
      <c r="AY124" s="424">
        <f t="shared" si="206"/>
        <v>14.000526315789473</v>
      </c>
      <c r="AZ124" s="461"/>
      <c r="BA124" s="477"/>
      <c r="BB124" s="462"/>
      <c r="BC124" s="463"/>
      <c r="BD124" s="377">
        <f t="shared" si="276"/>
        <v>0</v>
      </c>
      <c r="BE124" s="378"/>
      <c r="BF124" s="424">
        <f t="shared" si="207"/>
        <v>14.000526315789473</v>
      </c>
      <c r="BG124" s="461"/>
      <c r="BH124" s="477"/>
      <c r="BI124" s="462"/>
      <c r="BJ124" s="463"/>
      <c r="BK124" s="377">
        <f t="shared" si="277"/>
        <v>0</v>
      </c>
      <c r="BL124" s="378"/>
      <c r="BM124" s="424">
        <f t="shared" si="208"/>
        <v>14.000526315789473</v>
      </c>
      <c r="BN124" s="461"/>
      <c r="BO124" s="477"/>
      <c r="BP124" s="462"/>
      <c r="BQ124" s="463"/>
      <c r="BR124" s="377">
        <f t="shared" si="278"/>
        <v>0</v>
      </c>
      <c r="BS124" s="378"/>
      <c r="BT124" s="424">
        <f t="shared" si="209"/>
        <v>14.000526315789473</v>
      </c>
      <c r="BU124" s="461"/>
      <c r="BV124" s="477"/>
      <c r="BW124" s="462"/>
      <c r="BX124" s="463"/>
      <c r="BY124" s="377">
        <f t="shared" si="279"/>
        <v>0</v>
      </c>
      <c r="BZ124" s="378"/>
      <c r="CA124" s="424">
        <f t="shared" si="210"/>
        <v>14.000526315789473</v>
      </c>
      <c r="CB124" s="461"/>
      <c r="CC124" s="477"/>
      <c r="CD124" s="462"/>
      <c r="CE124" s="463"/>
      <c r="CF124" s="377">
        <f t="shared" si="280"/>
        <v>0</v>
      </c>
      <c r="CG124" s="378"/>
      <c r="CH124" s="424">
        <f t="shared" si="211"/>
        <v>14.000526315789473</v>
      </c>
      <c r="CI124" s="461"/>
      <c r="CJ124" s="477"/>
      <c r="CK124" s="462"/>
      <c r="CL124" s="463"/>
      <c r="CM124" s="377">
        <f t="shared" si="281"/>
        <v>0</v>
      </c>
      <c r="CN124" s="378"/>
      <c r="CO124" s="424">
        <f t="shared" si="212"/>
        <v>14.000526315789473</v>
      </c>
      <c r="CP124" s="461"/>
      <c r="CQ124" s="477"/>
      <c r="CR124" s="462"/>
      <c r="CS124" s="819"/>
      <c r="CT124" s="820"/>
      <c r="CU124" s="820"/>
      <c r="CV124" s="820"/>
      <c r="CW124" s="821"/>
      <c r="CX124" s="397" t="str">
        <f t="shared" si="282"/>
        <v xml:space="preserve">  K27</v>
      </c>
      <c r="CY124" s="398" t="str">
        <f t="shared" si="283"/>
        <v>Balance Procedure - Sundyne High Speed Shaft Assemblies</v>
      </c>
    </row>
    <row r="125" spans="1:103" s="383" customFormat="1" ht="32.1" customHeight="1">
      <c r="A125" s="633"/>
      <c r="B125" s="393"/>
      <c r="C125" s="393"/>
      <c r="D125" s="474" t="s">
        <v>230</v>
      </c>
      <c r="E125" s="394" t="s">
        <v>158</v>
      </c>
      <c r="F125" s="395"/>
      <c r="G125" s="624"/>
      <c r="H125" s="625"/>
      <c r="I125" s="623"/>
      <c r="J125" s="478" t="str">
        <f t="shared" si="201"/>
        <v/>
      </c>
      <c r="K125" s="396" t="str">
        <f>IF(J125=V$9,W$9,IF(J125=V$8,W$8,IF(J125=V$7,W$7,IF(J125=V$6,W$6,IF(J125=V$5,W$5,IF(J125=V$4,W$4,IF(J125=V$3,W$3,IF(J125=V$2,W$2,'DOC SUBMITTAL STATUS TRACKER'!$F$17))))))))</f>
        <v>Never Been Submitted</v>
      </c>
      <c r="L125" s="556" t="str">
        <f t="shared" si="265"/>
        <v>Rev 0</v>
      </c>
      <c r="M125" s="557">
        <f t="shared" si="266"/>
        <v>0</v>
      </c>
      <c r="N125" s="558">
        <f t="shared" si="267"/>
        <v>0</v>
      </c>
      <c r="O125" s="579" t="str">
        <f t="shared" si="268"/>
        <v/>
      </c>
      <c r="P125" s="559">
        <f t="shared" si="269"/>
        <v>14.000526315789473</v>
      </c>
      <c r="Q125" s="560">
        <f t="shared" si="270"/>
        <v>0</v>
      </c>
      <c r="R125" s="559" t="str">
        <f>IF(K125='DOC SUBMITTAL STATUS TRACKER'!$F$17,'DOC SUBMITTAL STATUS TRACKER'!$F$17,IF(K125=$W$8,'DOC SUBMITTAL STATUS TRACKER'!$F$17,IF(K125=$W$6,$R$15,IF(K125=$W$7,R$16,IF(K125=$W$9,$W$9,$R$15)))))</f>
        <v>Never Been Submitted</v>
      </c>
      <c r="S125" s="579" t="str">
        <f t="shared" si="271"/>
        <v/>
      </c>
      <c r="T125" s="477"/>
      <c r="U125" s="377"/>
      <c r="V125" s="378"/>
      <c r="W125" s="424">
        <f t="shared" si="202"/>
        <v>14.000526315789473</v>
      </c>
      <c r="X125" s="461"/>
      <c r="Y125" s="477"/>
      <c r="Z125" s="462"/>
      <c r="AA125" s="460"/>
      <c r="AB125" s="377">
        <f t="shared" si="272"/>
        <v>0</v>
      </c>
      <c r="AC125" s="378"/>
      <c r="AD125" s="424">
        <f t="shared" si="203"/>
        <v>14.000526315789473</v>
      </c>
      <c r="AE125" s="461"/>
      <c r="AF125" s="477"/>
      <c r="AG125" s="462"/>
      <c r="AH125" s="463"/>
      <c r="AI125" s="377">
        <f t="shared" si="273"/>
        <v>0</v>
      </c>
      <c r="AJ125" s="378"/>
      <c r="AK125" s="424">
        <f t="shared" si="204"/>
        <v>14.000526315789473</v>
      </c>
      <c r="AL125" s="461"/>
      <c r="AM125" s="477"/>
      <c r="AN125" s="462"/>
      <c r="AO125" s="463"/>
      <c r="AP125" s="377">
        <f t="shared" si="274"/>
        <v>0</v>
      </c>
      <c r="AQ125" s="378"/>
      <c r="AR125" s="424">
        <f t="shared" si="205"/>
        <v>14.000526315789473</v>
      </c>
      <c r="AS125" s="461"/>
      <c r="AT125" s="477"/>
      <c r="AU125" s="462"/>
      <c r="AV125" s="463"/>
      <c r="AW125" s="377">
        <f t="shared" si="275"/>
        <v>0</v>
      </c>
      <c r="AX125" s="378"/>
      <c r="AY125" s="424">
        <f t="shared" si="206"/>
        <v>14.000526315789473</v>
      </c>
      <c r="AZ125" s="461"/>
      <c r="BA125" s="477"/>
      <c r="BB125" s="462"/>
      <c r="BC125" s="463"/>
      <c r="BD125" s="377">
        <f t="shared" si="276"/>
        <v>0</v>
      </c>
      <c r="BE125" s="378"/>
      <c r="BF125" s="424">
        <f t="shared" si="207"/>
        <v>14.000526315789473</v>
      </c>
      <c r="BG125" s="461"/>
      <c r="BH125" s="477"/>
      <c r="BI125" s="462"/>
      <c r="BJ125" s="463"/>
      <c r="BK125" s="377">
        <f t="shared" si="277"/>
        <v>0</v>
      </c>
      <c r="BL125" s="378"/>
      <c r="BM125" s="424">
        <f t="shared" si="208"/>
        <v>14.000526315789473</v>
      </c>
      <c r="BN125" s="461"/>
      <c r="BO125" s="477"/>
      <c r="BP125" s="462"/>
      <c r="BQ125" s="463"/>
      <c r="BR125" s="377">
        <f t="shared" si="278"/>
        <v>0</v>
      </c>
      <c r="BS125" s="378"/>
      <c r="BT125" s="424">
        <f t="shared" si="209"/>
        <v>14.000526315789473</v>
      </c>
      <c r="BU125" s="461"/>
      <c r="BV125" s="477"/>
      <c r="BW125" s="462"/>
      <c r="BX125" s="463"/>
      <c r="BY125" s="377">
        <f t="shared" si="279"/>
        <v>0</v>
      </c>
      <c r="BZ125" s="378"/>
      <c r="CA125" s="424">
        <f t="shared" si="210"/>
        <v>14.000526315789473</v>
      </c>
      <c r="CB125" s="461"/>
      <c r="CC125" s="477"/>
      <c r="CD125" s="462"/>
      <c r="CE125" s="463"/>
      <c r="CF125" s="377">
        <f t="shared" si="280"/>
        <v>0</v>
      </c>
      <c r="CG125" s="378"/>
      <c r="CH125" s="424">
        <f t="shared" si="211"/>
        <v>14.000526315789473</v>
      </c>
      <c r="CI125" s="461"/>
      <c r="CJ125" s="477"/>
      <c r="CK125" s="462"/>
      <c r="CL125" s="463"/>
      <c r="CM125" s="377">
        <f t="shared" si="281"/>
        <v>0</v>
      </c>
      <c r="CN125" s="378"/>
      <c r="CO125" s="424">
        <f t="shared" si="212"/>
        <v>14.000526315789473</v>
      </c>
      <c r="CP125" s="461"/>
      <c r="CQ125" s="477"/>
      <c r="CR125" s="462"/>
      <c r="CS125" s="819"/>
      <c r="CT125" s="820"/>
      <c r="CU125" s="820"/>
      <c r="CV125" s="820"/>
      <c r="CW125" s="821"/>
      <c r="CX125" s="397" t="str">
        <f t="shared" si="282"/>
        <v xml:space="preserve">  K28</v>
      </c>
      <c r="CY125" s="398" t="str">
        <f t="shared" si="283"/>
        <v>Balance Procedure - Pinnacle Components</v>
      </c>
    </row>
    <row r="126" spans="1:103" s="122" customFormat="1" ht="15" customHeight="1">
      <c r="A126" s="425"/>
      <c r="B126" s="207"/>
      <c r="C126" s="232" t="s">
        <v>159</v>
      </c>
      <c r="D126" s="375"/>
      <c r="E126" s="232"/>
      <c r="F126" s="426"/>
      <c r="G126" s="427"/>
      <c r="H126" s="427"/>
      <c r="I126" s="427"/>
      <c r="J126" s="428"/>
      <c r="K126" s="429"/>
      <c r="L126" s="567"/>
      <c r="M126" s="568"/>
      <c r="N126" s="568"/>
      <c r="O126" s="583"/>
      <c r="P126" s="568"/>
      <c r="Q126" s="568"/>
      <c r="R126" s="568"/>
      <c r="S126" s="583"/>
      <c r="T126" s="434"/>
      <c r="U126" s="431"/>
      <c r="V126" s="431"/>
      <c r="W126" s="431"/>
      <c r="X126" s="431"/>
      <c r="Y126" s="434"/>
      <c r="Z126" s="432"/>
      <c r="AA126" s="434"/>
      <c r="AB126" s="431"/>
      <c r="AC126" s="431"/>
      <c r="AD126" s="431"/>
      <c r="AE126" s="431"/>
      <c r="AF126" s="434"/>
      <c r="AG126" s="432"/>
      <c r="AH126" s="387"/>
      <c r="AI126" s="431"/>
      <c r="AJ126" s="431"/>
      <c r="AK126" s="431"/>
      <c r="AL126" s="431"/>
      <c r="AM126" s="434"/>
      <c r="AN126" s="432"/>
      <c r="AO126" s="387"/>
      <c r="AP126" s="431"/>
      <c r="AQ126" s="431"/>
      <c r="AR126" s="431"/>
      <c r="AS126" s="431"/>
      <c r="AT126" s="434"/>
      <c r="AU126" s="432"/>
      <c r="AV126" s="387"/>
      <c r="AW126" s="431"/>
      <c r="AX126" s="431"/>
      <c r="AY126" s="431"/>
      <c r="AZ126" s="431"/>
      <c r="BA126" s="434"/>
      <c r="BB126" s="432"/>
      <c r="BC126" s="387"/>
      <c r="BD126" s="431"/>
      <c r="BE126" s="431"/>
      <c r="BF126" s="431"/>
      <c r="BG126" s="431"/>
      <c r="BH126" s="434"/>
      <c r="BI126" s="432"/>
      <c r="BJ126" s="387"/>
      <c r="BK126" s="431"/>
      <c r="BL126" s="431"/>
      <c r="BM126" s="431"/>
      <c r="BN126" s="431"/>
      <c r="BO126" s="434"/>
      <c r="BP126" s="432"/>
      <c r="BQ126" s="387"/>
      <c r="BR126" s="431"/>
      <c r="BS126" s="431"/>
      <c r="BT126" s="431"/>
      <c r="BU126" s="431"/>
      <c r="BV126" s="434"/>
      <c r="BW126" s="432"/>
      <c r="BX126" s="387"/>
      <c r="BY126" s="431"/>
      <c r="BZ126" s="431"/>
      <c r="CA126" s="431"/>
      <c r="CB126" s="431"/>
      <c r="CC126" s="434"/>
      <c r="CD126" s="432"/>
      <c r="CE126" s="387"/>
      <c r="CF126" s="431"/>
      <c r="CG126" s="431"/>
      <c r="CH126" s="431"/>
      <c r="CI126" s="431"/>
      <c r="CJ126" s="434"/>
      <c r="CK126" s="432"/>
      <c r="CL126" s="387"/>
      <c r="CM126" s="431"/>
      <c r="CN126" s="431"/>
      <c r="CO126" s="431"/>
      <c r="CP126" s="431"/>
      <c r="CQ126" s="434"/>
      <c r="CR126" s="432"/>
      <c r="CS126" s="435"/>
      <c r="CT126" s="435"/>
      <c r="CU126" s="435"/>
      <c r="CV126" s="435"/>
      <c r="CW126" s="435"/>
      <c r="CX126" s="264"/>
      <c r="CY126" s="476" t="str">
        <f>C126</f>
        <v>Packaging and Shipping</v>
      </c>
    </row>
    <row r="127" spans="1:103" s="383" customFormat="1" ht="32.1" customHeight="1">
      <c r="A127" s="633"/>
      <c r="B127" s="393"/>
      <c r="C127" s="393"/>
      <c r="D127" s="474" t="s">
        <v>457</v>
      </c>
      <c r="E127" s="394" t="s">
        <v>160</v>
      </c>
      <c r="F127" s="395"/>
      <c r="G127" s="480"/>
      <c r="H127" s="480"/>
      <c r="I127" s="480"/>
      <c r="J127" s="481" t="str">
        <f t="shared" si="201"/>
        <v/>
      </c>
      <c r="K127" s="396" t="str">
        <f>IF(J127=V$9,W$9,IF(J127=V$8,W$8,IF(J127=V$7,W$7,IF(J127=V$6,W$6,IF(J127=V$5,W$5,IF(J127=V$4,W$4,IF(J127=V$3,W$3,IF(J127=V$2,W$2,'DOC SUBMITTAL STATUS TRACKER'!$F$17))))))))</f>
        <v>Never Been Submitted</v>
      </c>
      <c r="L127" s="556" t="str">
        <f t="shared" ref="L127" si="284">"Rev "&amp;IF(CN127&gt;0,$CP$14,(IF(CG127&gt;0,$CI$14,(IF(BZ127&gt;0,$CB$14,(IF(BS127&gt;0,BU$14,(IF(BL127&gt;0,BN$14,(IF(BE127&gt;0,BG$14,(IF(AX127&gt;0,AZ$14,(IF(AQ127&gt;0,AS$14,(IF(AJ127&gt;0,AL$14,(IF(AC127&gt;0,AE$14,Z$14)))))))))))))))))))</f>
        <v>Rev 0</v>
      </c>
      <c r="M127" s="557">
        <f t="shared" ref="M127" si="285">IF($CM127&gt;0,$CM127,(IF($CF127&gt;0,$CF127,(IF($BY127&gt;0,$BY127,(IF($BR127&gt;0,$BR127,(IF($BK127&gt;0,$BK127,(IF($BD127&gt;0,$BD127,(IF($AW127&gt;0,$AW127,(IF($AP127&gt;0,$AP127,(IF($AI127&gt;0,$AI127,(IF($AB127&gt;0,$AB127,U127)))))))))))))))))))</f>
        <v>0</v>
      </c>
      <c r="N127" s="558">
        <f t="shared" ref="N127" si="286">IF(CN127&gt;0,CN127,(IF(CG127&gt;0,CG127,(IF(BZ127&gt;0,BZ127,(IF(BS127&gt;0,BS127,(IF(BL127&gt;0,BL127,(IF(BE127&gt;0,BE127,(IF(AX127&gt;0,AX127,(IF(AQ127&gt;0,AQ127,(IF(AJ127&gt;0,AJ127,(IF(AC127&gt;0,AC127,V127)))))))))))))))))))</f>
        <v>0</v>
      </c>
      <c r="O127" s="579" t="str">
        <f t="shared" ref="O127" si="287">IF(CL127&gt;0,CL127,IF(CE127&gt;0,CE127,IF(BX127&gt;0,BX127,IF(BQ127&gt;0,BQ127,IF(BJ127&gt;0,BJ127,IF(BC127&gt;0,BC127,IF(AV127&gt;0,AV127,IF(AO127&gt;0,AO127,IF(AH127&gt;0,AH127,IF(AA127&gt;0,AA127,IF(T127&gt;0,T127,"")))))))))))</f>
        <v/>
      </c>
      <c r="P127" s="559">
        <f t="shared" ref="P127" si="288">IF($CO127&gt;$R$14,$CO127,(IF($CH127&gt;$R$14,$CH127,(IF($CA127&gt;$R$14,$CA127,(IF($BT127&gt;$R$14,$BT127,(IF($BM127&gt;$R$14,$BM127,(IF($BF127&gt;$R$14,$BF127,(IF($AY127&gt;$R$14,$AY127,(IF($AR127&gt;$R$14,$AR127,(IF($AK127&gt;$R$14,$AK127,(IF($AD127&gt;$R$14,$AD127,$W127)))))))))))))))))))</f>
        <v>14.000526315789473</v>
      </c>
      <c r="Q127" s="560">
        <f t="shared" ref="Q127" si="289">IF(CP127&gt;$R$14,CP127,(IF(CI127&gt;$R$14,CI127,(IF(CB127&gt;$R$14,CB127,(IF(BU127&gt;$R$14,BU127,(IF(BN127&gt;$R$14,BN127,(IF(BG127&gt;$R$14,BG127,(IF(AZ127&gt;$R$14,AZ127,(IF(AS127&gt;$R$14,AS127,(IF(AL127&gt;$R$14,AL127,(IF(AE127&gt;$R$14,AE127,X127)))))))))))))))))))</f>
        <v>0</v>
      </c>
      <c r="R127" s="559" t="str">
        <f>IF(K127='DOC SUBMITTAL STATUS TRACKER'!$F$17,'DOC SUBMITTAL STATUS TRACKER'!$F$17,IF(K127=$W$8,'DOC SUBMITTAL STATUS TRACKER'!$F$17,IF(K127=$W$6,$R$15,IF(K127=$W$7,R$16,IF(K127=$W$9,$W$9,$R$15)))))</f>
        <v>Never Been Submitted</v>
      </c>
      <c r="S127" s="579" t="str">
        <f>IF(CQ127&gt;0,CQ127,IF(CJ127&gt;0,CJ127,IF(CC127&gt;0,CC127,IF(BV127&gt;0,BV127,IF(BO127&gt;0,BO127,IF(BH127&gt;0,BH127,IF(BA127&gt;0,BA127,IF(BC127&gt;0,AT127,IF(AM127&gt;0,AM127,IF(AF127&gt;0,AF127,IF(Y127&gt;0,Y127,"")))))))))))</f>
        <v/>
      </c>
      <c r="T127" s="479"/>
      <c r="U127" s="377"/>
      <c r="V127" s="378"/>
      <c r="W127" s="424">
        <f t="shared" si="202"/>
        <v>14.000526315789473</v>
      </c>
      <c r="X127" s="461"/>
      <c r="Y127" s="479"/>
      <c r="Z127" s="462"/>
      <c r="AA127" s="460"/>
      <c r="AB127" s="377">
        <f>IF(X127&lt;1,0,X127+$O$11)</f>
        <v>0</v>
      </c>
      <c r="AC127" s="378"/>
      <c r="AD127" s="424">
        <f t="shared" si="203"/>
        <v>14.000526315789473</v>
      </c>
      <c r="AE127" s="461"/>
      <c r="AF127" s="479"/>
      <c r="AG127" s="462"/>
      <c r="AH127" s="463"/>
      <c r="AI127" s="377">
        <f>IF(AE127&lt;1,0,AE127+$O$11)</f>
        <v>0</v>
      </c>
      <c r="AJ127" s="378"/>
      <c r="AK127" s="424">
        <f t="shared" si="204"/>
        <v>14.000526315789473</v>
      </c>
      <c r="AL127" s="461"/>
      <c r="AM127" s="479"/>
      <c r="AN127" s="462"/>
      <c r="AO127" s="463"/>
      <c r="AP127" s="377">
        <f>IF(AL127&lt;1,0,AL127+$O$11)</f>
        <v>0</v>
      </c>
      <c r="AQ127" s="378"/>
      <c r="AR127" s="424">
        <f t="shared" si="205"/>
        <v>14.000526315789473</v>
      </c>
      <c r="AS127" s="461"/>
      <c r="AT127" s="479"/>
      <c r="AU127" s="462"/>
      <c r="AV127" s="463"/>
      <c r="AW127" s="377">
        <f>IF(AS127&lt;1,0,AS127+$O$11)</f>
        <v>0</v>
      </c>
      <c r="AX127" s="378"/>
      <c r="AY127" s="424">
        <f t="shared" si="206"/>
        <v>14.000526315789473</v>
      </c>
      <c r="AZ127" s="461"/>
      <c r="BA127" s="479"/>
      <c r="BB127" s="462"/>
      <c r="BC127" s="463"/>
      <c r="BD127" s="377">
        <f>IF(AZ127&lt;1,0,AZ127+$O$11)</f>
        <v>0</v>
      </c>
      <c r="BE127" s="378"/>
      <c r="BF127" s="424">
        <f t="shared" si="207"/>
        <v>14.000526315789473</v>
      </c>
      <c r="BG127" s="461"/>
      <c r="BH127" s="479"/>
      <c r="BI127" s="462"/>
      <c r="BJ127" s="463"/>
      <c r="BK127" s="377">
        <f>IF(BG127&lt;1,0,BG127+$O$11)</f>
        <v>0</v>
      </c>
      <c r="BL127" s="378"/>
      <c r="BM127" s="424">
        <f t="shared" si="208"/>
        <v>14.000526315789473</v>
      </c>
      <c r="BN127" s="461"/>
      <c r="BO127" s="479"/>
      <c r="BP127" s="462"/>
      <c r="BQ127" s="463"/>
      <c r="BR127" s="377">
        <f>IF(BN127&lt;1,0,BN127+$O$11)</f>
        <v>0</v>
      </c>
      <c r="BS127" s="378"/>
      <c r="BT127" s="424">
        <f t="shared" si="209"/>
        <v>14.000526315789473</v>
      </c>
      <c r="BU127" s="461"/>
      <c r="BV127" s="479"/>
      <c r="BW127" s="462"/>
      <c r="BX127" s="463"/>
      <c r="BY127" s="377">
        <f>IF(BU127&lt;1,0,BU127+$O$11)</f>
        <v>0</v>
      </c>
      <c r="BZ127" s="378"/>
      <c r="CA127" s="424">
        <f t="shared" si="210"/>
        <v>14.000526315789473</v>
      </c>
      <c r="CB127" s="461"/>
      <c r="CC127" s="479"/>
      <c r="CD127" s="462"/>
      <c r="CE127" s="463"/>
      <c r="CF127" s="377">
        <f>IF(CB127&lt;1,0,CB127+$O$11)</f>
        <v>0</v>
      </c>
      <c r="CG127" s="378"/>
      <c r="CH127" s="424">
        <f t="shared" si="211"/>
        <v>14.000526315789473</v>
      </c>
      <c r="CI127" s="461"/>
      <c r="CJ127" s="479"/>
      <c r="CK127" s="462"/>
      <c r="CL127" s="463"/>
      <c r="CM127" s="377">
        <f>IF(CI127&lt;1,0,CI127+$O$11)</f>
        <v>0</v>
      </c>
      <c r="CN127" s="378"/>
      <c r="CO127" s="424">
        <f t="shared" si="212"/>
        <v>14.000526315789473</v>
      </c>
      <c r="CP127" s="461"/>
      <c r="CQ127" s="479"/>
      <c r="CR127" s="462"/>
      <c r="CS127" s="819"/>
      <c r="CT127" s="820"/>
      <c r="CU127" s="820"/>
      <c r="CV127" s="820"/>
      <c r="CW127" s="821"/>
      <c r="CX127" s="397" t="str">
        <f>C127&amp;"  "&amp;D127</f>
        <v xml:space="preserve">  K29</v>
      </c>
      <c r="CY127" s="398" t="str">
        <f>E127</f>
        <v>Directions For Domestic Packaging of Spares Orders</v>
      </c>
    </row>
    <row r="128" spans="1:103" s="122" customFormat="1" ht="15" customHeight="1">
      <c r="A128" s="425"/>
      <c r="B128" s="207"/>
      <c r="C128" s="232" t="s">
        <v>161</v>
      </c>
      <c r="D128" s="375"/>
      <c r="E128" s="232"/>
      <c r="F128" s="426"/>
      <c r="G128" s="427"/>
      <c r="H128" s="427"/>
      <c r="I128" s="427"/>
      <c r="J128" s="428"/>
      <c r="K128" s="429"/>
      <c r="L128" s="569"/>
      <c r="M128" s="570"/>
      <c r="N128" s="570"/>
      <c r="O128" s="584"/>
      <c r="P128" s="570"/>
      <c r="Q128" s="570"/>
      <c r="R128" s="570"/>
      <c r="S128" s="584"/>
      <c r="T128" s="430"/>
      <c r="U128" s="431"/>
      <c r="V128" s="431"/>
      <c r="W128" s="431"/>
      <c r="X128" s="431"/>
      <c r="Y128" s="430"/>
      <c r="Z128" s="432"/>
      <c r="AA128" s="430"/>
      <c r="AB128" s="431"/>
      <c r="AC128" s="431"/>
      <c r="AD128" s="431"/>
      <c r="AE128" s="431"/>
      <c r="AF128" s="430"/>
      <c r="AG128" s="432"/>
      <c r="AH128" s="430"/>
      <c r="AI128" s="431"/>
      <c r="AJ128" s="431"/>
      <c r="AK128" s="431"/>
      <c r="AL128" s="431"/>
      <c r="AM128" s="430"/>
      <c r="AN128" s="432"/>
      <c r="AO128" s="430"/>
      <c r="AP128" s="431"/>
      <c r="AQ128" s="431"/>
      <c r="AR128" s="431"/>
      <c r="AS128" s="431"/>
      <c r="AT128" s="430"/>
      <c r="AU128" s="432"/>
      <c r="AV128" s="430"/>
      <c r="AW128" s="431"/>
      <c r="AX128" s="431"/>
      <c r="AY128" s="431"/>
      <c r="AZ128" s="431"/>
      <c r="BA128" s="430"/>
      <c r="BB128" s="432"/>
      <c r="BC128" s="430"/>
      <c r="BD128" s="431"/>
      <c r="BE128" s="431"/>
      <c r="BF128" s="431"/>
      <c r="BG128" s="431"/>
      <c r="BH128" s="430"/>
      <c r="BI128" s="432"/>
      <c r="BJ128" s="430"/>
      <c r="BK128" s="431"/>
      <c r="BL128" s="431"/>
      <c r="BM128" s="431"/>
      <c r="BN128" s="431"/>
      <c r="BO128" s="430"/>
      <c r="BP128" s="432"/>
      <c r="BQ128" s="430"/>
      <c r="BR128" s="431"/>
      <c r="BS128" s="431"/>
      <c r="BT128" s="431"/>
      <c r="BU128" s="431"/>
      <c r="BV128" s="430"/>
      <c r="BW128" s="432"/>
      <c r="BX128" s="430"/>
      <c r="BY128" s="431"/>
      <c r="BZ128" s="431"/>
      <c r="CA128" s="431"/>
      <c r="CB128" s="431"/>
      <c r="CC128" s="430"/>
      <c r="CD128" s="432"/>
      <c r="CE128" s="430"/>
      <c r="CF128" s="431"/>
      <c r="CG128" s="431"/>
      <c r="CH128" s="431"/>
      <c r="CI128" s="431"/>
      <c r="CJ128" s="430"/>
      <c r="CK128" s="432"/>
      <c r="CL128" s="430"/>
      <c r="CM128" s="431"/>
      <c r="CN128" s="431"/>
      <c r="CO128" s="431"/>
      <c r="CP128" s="431"/>
      <c r="CQ128" s="430"/>
      <c r="CR128" s="432"/>
      <c r="CS128" s="433"/>
      <c r="CT128" s="433"/>
      <c r="CU128" s="433"/>
      <c r="CV128" s="433"/>
      <c r="CW128" s="433"/>
      <c r="CX128" s="422"/>
      <c r="CY128" s="476" t="str">
        <f>C128</f>
        <v>Factory Acceptance Testing</v>
      </c>
    </row>
    <row r="129" spans="1:103" s="383" customFormat="1" ht="32.1" customHeight="1">
      <c r="A129" s="633"/>
      <c r="B129" s="393"/>
      <c r="C129" s="393"/>
      <c r="D129" s="474" t="s">
        <v>458</v>
      </c>
      <c r="E129" s="394" t="s">
        <v>162</v>
      </c>
      <c r="F129" s="395"/>
      <c r="G129" s="624"/>
      <c r="H129" s="625"/>
      <c r="I129" s="623"/>
      <c r="J129" s="478" t="str">
        <f t="shared" si="201"/>
        <v/>
      </c>
      <c r="K129" s="396" t="str">
        <f>IF(J129=V$9,W$9,IF(J129=V$8,W$8,IF(J129=V$7,W$7,IF(J129=V$6,W$6,IF(J129=V$5,W$5,IF(J129=V$4,W$4,IF(J129=V$3,W$3,IF(J129=V$2,W$2,'DOC SUBMITTAL STATUS TRACKER'!$F$17))))))))</f>
        <v>Never Been Submitted</v>
      </c>
      <c r="L129" s="556" t="str">
        <f t="shared" ref="L129:L142" si="290">"Rev "&amp;IF(CN129&gt;0,$CP$14,(IF(CG129&gt;0,$CI$14,(IF(BZ129&gt;0,$CB$14,(IF(BS129&gt;0,BU$14,(IF(BL129&gt;0,BN$14,(IF(BE129&gt;0,BG$14,(IF(AX129&gt;0,AZ$14,(IF(AQ129&gt;0,AS$14,(IF(AJ129&gt;0,AL$14,(IF(AC129&gt;0,AE$14,Z$14)))))))))))))))))))</f>
        <v>Rev 0</v>
      </c>
      <c r="M129" s="557">
        <f t="shared" ref="M129:M142" si="291">IF($CM129&gt;0,$CM129,(IF($CF129&gt;0,$CF129,(IF($BY129&gt;0,$BY129,(IF($BR129&gt;0,$BR129,(IF($BK129&gt;0,$BK129,(IF($BD129&gt;0,$BD129,(IF($AW129&gt;0,$AW129,(IF($AP129&gt;0,$AP129,(IF($AI129&gt;0,$AI129,(IF($AB129&gt;0,$AB129,U129)))))))))))))))))))</f>
        <v>0</v>
      </c>
      <c r="N129" s="558">
        <f t="shared" ref="N129:N142" si="292">IF(CN129&gt;0,CN129,(IF(CG129&gt;0,CG129,(IF(BZ129&gt;0,BZ129,(IF(BS129&gt;0,BS129,(IF(BL129&gt;0,BL129,(IF(BE129&gt;0,BE129,(IF(AX129&gt;0,AX129,(IF(AQ129&gt;0,AQ129,(IF(AJ129&gt;0,AJ129,(IF(AC129&gt;0,AC129,V129)))))))))))))))))))</f>
        <v>0</v>
      </c>
      <c r="O129" s="579" t="str">
        <f t="shared" ref="O129:O142" si="293">IF(CL129&gt;0,CL129,IF(CE129&gt;0,CE129,IF(BX129&gt;0,BX129,IF(BQ129&gt;0,BQ129,IF(BJ129&gt;0,BJ129,IF(BC129&gt;0,BC129,IF(AV129&gt;0,AV129,IF(AO129&gt;0,AO129,IF(AH129&gt;0,AH129,IF(AA129&gt;0,AA129,IF(T129&gt;0,T129,"")))))))))))</f>
        <v/>
      </c>
      <c r="P129" s="559">
        <f t="shared" ref="P129:P142" si="294">IF($CO129&gt;$R$14,$CO129,(IF($CH129&gt;$R$14,$CH129,(IF($CA129&gt;$R$14,$CA129,(IF($BT129&gt;$R$14,$BT129,(IF($BM129&gt;$R$14,$BM129,(IF($BF129&gt;$R$14,$BF129,(IF($AY129&gt;$R$14,$AY129,(IF($AR129&gt;$R$14,$AR129,(IF($AK129&gt;$R$14,$AK129,(IF($AD129&gt;$R$14,$AD129,$W129)))))))))))))))))))</f>
        <v>14.000526315789473</v>
      </c>
      <c r="Q129" s="560">
        <f t="shared" ref="Q129:Q142" si="295">IF(CP129&gt;$R$14,CP129,(IF(CI129&gt;$R$14,CI129,(IF(CB129&gt;$R$14,CB129,(IF(BU129&gt;$R$14,BU129,(IF(BN129&gt;$R$14,BN129,(IF(BG129&gt;$R$14,BG129,(IF(AZ129&gt;$R$14,AZ129,(IF(AS129&gt;$R$14,AS129,(IF(AL129&gt;$R$14,AL129,(IF(AE129&gt;$R$14,AE129,X129)))))))))))))))))))</f>
        <v>0</v>
      </c>
      <c r="R129" s="559" t="str">
        <f>IF(K129='DOC SUBMITTAL STATUS TRACKER'!$F$17,'DOC SUBMITTAL STATUS TRACKER'!$F$17,IF(K129=$W$8,'DOC SUBMITTAL STATUS TRACKER'!$F$17,IF(K129=$W$6,$R$15,IF(K129=$W$7,R$16,IF(K129=$W$9,$W$9,$R$15)))))</f>
        <v>Never Been Submitted</v>
      </c>
      <c r="S129" s="579" t="str">
        <f t="shared" ref="S129:S142" si="296">IF(CQ129&gt;0,CQ129,IF(CJ129&gt;0,CJ129,IF(CC129&gt;0,CC129,IF(BV129&gt;0,BV129,IF(BO129&gt;0,BO129,IF(BH129&gt;0,BH129,IF(BA129&gt;0,BA129,IF(BC129&gt;0,AT129,IF(AM129&gt;0,AM129,IF(AF129&gt;0,AF129,IF(Y129&gt;0,Y129,"")))))))))))</f>
        <v/>
      </c>
      <c r="T129" s="477"/>
      <c r="U129" s="377"/>
      <c r="V129" s="378"/>
      <c r="W129" s="424">
        <f t="shared" si="202"/>
        <v>14.000526315789473</v>
      </c>
      <c r="X129" s="461"/>
      <c r="Y129" s="477"/>
      <c r="Z129" s="462"/>
      <c r="AA129" s="460"/>
      <c r="AB129" s="377">
        <f t="shared" ref="AB129:AB142" si="297">IF(X129&lt;1,0,X129+$O$11)</f>
        <v>0</v>
      </c>
      <c r="AC129" s="378"/>
      <c r="AD129" s="424">
        <f t="shared" si="203"/>
        <v>14.000526315789473</v>
      </c>
      <c r="AE129" s="461"/>
      <c r="AF129" s="477"/>
      <c r="AG129" s="462"/>
      <c r="AH129" s="463"/>
      <c r="AI129" s="377">
        <f t="shared" ref="AI129:AI142" si="298">IF(AE129&lt;1,0,AE129+$O$11)</f>
        <v>0</v>
      </c>
      <c r="AJ129" s="378"/>
      <c r="AK129" s="424">
        <f t="shared" si="204"/>
        <v>14.000526315789473</v>
      </c>
      <c r="AL129" s="461"/>
      <c r="AM129" s="477"/>
      <c r="AN129" s="462"/>
      <c r="AO129" s="463"/>
      <c r="AP129" s="377">
        <f t="shared" ref="AP129:AP142" si="299">IF(AL129&lt;1,0,AL129+$O$11)</f>
        <v>0</v>
      </c>
      <c r="AQ129" s="378"/>
      <c r="AR129" s="424">
        <f t="shared" si="205"/>
        <v>14.000526315789473</v>
      </c>
      <c r="AS129" s="461"/>
      <c r="AT129" s="477"/>
      <c r="AU129" s="462"/>
      <c r="AV129" s="463"/>
      <c r="AW129" s="377">
        <f t="shared" ref="AW129:AW142" si="300">IF(AS129&lt;1,0,AS129+$O$11)</f>
        <v>0</v>
      </c>
      <c r="AX129" s="378"/>
      <c r="AY129" s="424">
        <f t="shared" si="206"/>
        <v>14.000526315789473</v>
      </c>
      <c r="AZ129" s="461"/>
      <c r="BA129" s="477"/>
      <c r="BB129" s="462"/>
      <c r="BC129" s="463"/>
      <c r="BD129" s="377">
        <f t="shared" ref="BD129:BD142" si="301">IF(AZ129&lt;1,0,AZ129+$O$11)</f>
        <v>0</v>
      </c>
      <c r="BE129" s="378"/>
      <c r="BF129" s="424">
        <f t="shared" si="207"/>
        <v>14.000526315789473</v>
      </c>
      <c r="BG129" s="461"/>
      <c r="BH129" s="477"/>
      <c r="BI129" s="462"/>
      <c r="BJ129" s="463"/>
      <c r="BK129" s="377">
        <f t="shared" ref="BK129:BK142" si="302">IF(BG129&lt;1,0,BG129+$O$11)</f>
        <v>0</v>
      </c>
      <c r="BL129" s="378"/>
      <c r="BM129" s="424">
        <f t="shared" si="208"/>
        <v>14.000526315789473</v>
      </c>
      <c r="BN129" s="461"/>
      <c r="BO129" s="477"/>
      <c r="BP129" s="462"/>
      <c r="BQ129" s="463"/>
      <c r="BR129" s="377">
        <f t="shared" ref="BR129:BR142" si="303">IF(BN129&lt;1,0,BN129+$O$11)</f>
        <v>0</v>
      </c>
      <c r="BS129" s="378"/>
      <c r="BT129" s="424">
        <f t="shared" si="209"/>
        <v>14.000526315789473</v>
      </c>
      <c r="BU129" s="461"/>
      <c r="BV129" s="477"/>
      <c r="BW129" s="462"/>
      <c r="BX129" s="463"/>
      <c r="BY129" s="377">
        <f t="shared" ref="BY129:BY142" si="304">IF(BU129&lt;1,0,BU129+$O$11)</f>
        <v>0</v>
      </c>
      <c r="BZ129" s="378"/>
      <c r="CA129" s="424">
        <f t="shared" si="210"/>
        <v>14.000526315789473</v>
      </c>
      <c r="CB129" s="461"/>
      <c r="CC129" s="477"/>
      <c r="CD129" s="462"/>
      <c r="CE129" s="463"/>
      <c r="CF129" s="377">
        <f t="shared" ref="CF129:CF142" si="305">IF(CB129&lt;1,0,CB129+$O$11)</f>
        <v>0</v>
      </c>
      <c r="CG129" s="378"/>
      <c r="CH129" s="424">
        <f t="shared" si="211"/>
        <v>14.000526315789473</v>
      </c>
      <c r="CI129" s="461"/>
      <c r="CJ129" s="477"/>
      <c r="CK129" s="462"/>
      <c r="CL129" s="463"/>
      <c r="CM129" s="377">
        <f t="shared" ref="CM129:CM142" si="306">IF(CI129&lt;1,0,CI129+$O$11)</f>
        <v>0</v>
      </c>
      <c r="CN129" s="378"/>
      <c r="CO129" s="424">
        <f t="shared" si="212"/>
        <v>14.000526315789473</v>
      </c>
      <c r="CP129" s="461"/>
      <c r="CQ129" s="477"/>
      <c r="CR129" s="462"/>
      <c r="CS129" s="819"/>
      <c r="CT129" s="820"/>
      <c r="CU129" s="820"/>
      <c r="CV129" s="820"/>
      <c r="CW129" s="821"/>
      <c r="CX129" s="397" t="str">
        <f t="shared" ref="CX129:CX142" si="307">C129&amp;"  "&amp;D129</f>
        <v xml:space="preserve">  K30</v>
      </c>
      <c r="CY129" s="398" t="str">
        <f t="shared" ref="CY129:CY142" si="308">E129</f>
        <v>Sundyne Compressor Product Acceptance Test Procedure</v>
      </c>
    </row>
    <row r="130" spans="1:103" s="383" customFormat="1" ht="32.1" customHeight="1">
      <c r="A130" s="633"/>
      <c r="B130" s="393"/>
      <c r="C130" s="393"/>
      <c r="D130" s="474" t="s">
        <v>459</v>
      </c>
      <c r="E130" s="394" t="s">
        <v>163</v>
      </c>
      <c r="F130" s="395"/>
      <c r="G130" s="624"/>
      <c r="H130" s="625"/>
      <c r="I130" s="623"/>
      <c r="J130" s="478" t="str">
        <f t="shared" si="201"/>
        <v/>
      </c>
      <c r="K130" s="396" t="str">
        <f>IF(J130=V$9,W$9,IF(J130=V$8,W$8,IF(J130=V$7,W$7,IF(J130=V$6,W$6,IF(J130=V$5,W$5,IF(J130=V$4,W$4,IF(J130=V$3,W$3,IF(J130=V$2,W$2,'DOC SUBMITTAL STATUS TRACKER'!$F$17))))))))</f>
        <v>Never Been Submitted</v>
      </c>
      <c r="L130" s="556" t="str">
        <f t="shared" si="290"/>
        <v>Rev 0</v>
      </c>
      <c r="M130" s="557">
        <f t="shared" si="291"/>
        <v>0</v>
      </c>
      <c r="N130" s="558">
        <f t="shared" si="292"/>
        <v>0</v>
      </c>
      <c r="O130" s="579" t="str">
        <f t="shared" si="293"/>
        <v/>
      </c>
      <c r="P130" s="559">
        <f t="shared" si="294"/>
        <v>14.000526315789473</v>
      </c>
      <c r="Q130" s="560">
        <f t="shared" si="295"/>
        <v>0</v>
      </c>
      <c r="R130" s="559" t="str">
        <f>IF(K130='DOC SUBMITTAL STATUS TRACKER'!$F$17,'DOC SUBMITTAL STATUS TRACKER'!$F$17,IF(K130=$W$8,'DOC SUBMITTAL STATUS TRACKER'!$F$17,IF(K130=$W$6,$R$15,IF(K130=$W$7,R$16,IF(K130=$W$9,$W$9,$R$15)))))</f>
        <v>Never Been Submitted</v>
      </c>
      <c r="S130" s="579" t="str">
        <f t="shared" si="296"/>
        <v/>
      </c>
      <c r="T130" s="477"/>
      <c r="U130" s="377"/>
      <c r="V130" s="378"/>
      <c r="W130" s="424">
        <f t="shared" si="202"/>
        <v>14.000526315789473</v>
      </c>
      <c r="X130" s="461"/>
      <c r="Y130" s="477"/>
      <c r="Z130" s="462"/>
      <c r="AA130" s="460"/>
      <c r="AB130" s="377">
        <f t="shared" si="297"/>
        <v>0</v>
      </c>
      <c r="AC130" s="378"/>
      <c r="AD130" s="424">
        <f t="shared" si="203"/>
        <v>14.000526315789473</v>
      </c>
      <c r="AE130" s="461"/>
      <c r="AF130" s="477"/>
      <c r="AG130" s="462"/>
      <c r="AH130" s="463"/>
      <c r="AI130" s="377">
        <f t="shared" si="298"/>
        <v>0</v>
      </c>
      <c r="AJ130" s="378"/>
      <c r="AK130" s="424">
        <f t="shared" si="204"/>
        <v>14.000526315789473</v>
      </c>
      <c r="AL130" s="461"/>
      <c r="AM130" s="477"/>
      <c r="AN130" s="462"/>
      <c r="AO130" s="463"/>
      <c r="AP130" s="377">
        <f t="shared" si="299"/>
        <v>0</v>
      </c>
      <c r="AQ130" s="378"/>
      <c r="AR130" s="424">
        <f t="shared" si="205"/>
        <v>14.000526315789473</v>
      </c>
      <c r="AS130" s="461"/>
      <c r="AT130" s="477"/>
      <c r="AU130" s="462"/>
      <c r="AV130" s="463"/>
      <c r="AW130" s="377">
        <f t="shared" si="300"/>
        <v>0</v>
      </c>
      <c r="AX130" s="378"/>
      <c r="AY130" s="424">
        <f t="shared" si="206"/>
        <v>14.000526315789473</v>
      </c>
      <c r="AZ130" s="461"/>
      <c r="BA130" s="477"/>
      <c r="BB130" s="462"/>
      <c r="BC130" s="463"/>
      <c r="BD130" s="377">
        <f t="shared" si="301"/>
        <v>0</v>
      </c>
      <c r="BE130" s="378"/>
      <c r="BF130" s="424">
        <f t="shared" si="207"/>
        <v>14.000526315789473</v>
      </c>
      <c r="BG130" s="461"/>
      <c r="BH130" s="477"/>
      <c r="BI130" s="462"/>
      <c r="BJ130" s="463"/>
      <c r="BK130" s="377">
        <f t="shared" si="302"/>
        <v>0</v>
      </c>
      <c r="BL130" s="378"/>
      <c r="BM130" s="424">
        <f t="shared" si="208"/>
        <v>14.000526315789473</v>
      </c>
      <c r="BN130" s="461"/>
      <c r="BO130" s="477"/>
      <c r="BP130" s="462"/>
      <c r="BQ130" s="463"/>
      <c r="BR130" s="377">
        <f t="shared" si="303"/>
        <v>0</v>
      </c>
      <c r="BS130" s="378"/>
      <c r="BT130" s="424">
        <f t="shared" si="209"/>
        <v>14.000526315789473</v>
      </c>
      <c r="BU130" s="461"/>
      <c r="BV130" s="477"/>
      <c r="BW130" s="462"/>
      <c r="BX130" s="463"/>
      <c r="BY130" s="377">
        <f t="shared" si="304"/>
        <v>0</v>
      </c>
      <c r="BZ130" s="378"/>
      <c r="CA130" s="424">
        <f t="shared" si="210"/>
        <v>14.000526315789473</v>
      </c>
      <c r="CB130" s="461"/>
      <c r="CC130" s="477"/>
      <c r="CD130" s="462"/>
      <c r="CE130" s="463"/>
      <c r="CF130" s="377">
        <f t="shared" si="305"/>
        <v>0</v>
      </c>
      <c r="CG130" s="378"/>
      <c r="CH130" s="424">
        <f t="shared" si="211"/>
        <v>14.000526315789473</v>
      </c>
      <c r="CI130" s="461"/>
      <c r="CJ130" s="477"/>
      <c r="CK130" s="462"/>
      <c r="CL130" s="463"/>
      <c r="CM130" s="377">
        <f t="shared" si="306"/>
        <v>0</v>
      </c>
      <c r="CN130" s="378"/>
      <c r="CO130" s="424">
        <f t="shared" si="212"/>
        <v>14.000526315789473</v>
      </c>
      <c r="CP130" s="461"/>
      <c r="CQ130" s="477"/>
      <c r="CR130" s="462"/>
      <c r="CS130" s="819"/>
      <c r="CT130" s="820"/>
      <c r="CU130" s="820"/>
      <c r="CV130" s="820"/>
      <c r="CW130" s="821"/>
      <c r="CX130" s="397" t="str">
        <f t="shared" si="307"/>
        <v xml:space="preserve">  K31</v>
      </c>
      <c r="CY130" s="398" t="str">
        <f t="shared" si="308"/>
        <v>Test Specification For the Measurement of Sound Pressure Levels</v>
      </c>
    </row>
    <row r="131" spans="1:103" s="383" customFormat="1" ht="32.1" customHeight="1">
      <c r="A131" s="633"/>
      <c r="B131" s="393"/>
      <c r="C131" s="393"/>
      <c r="D131" s="474" t="s">
        <v>231</v>
      </c>
      <c r="E131" s="394" t="s">
        <v>164</v>
      </c>
      <c r="F131" s="395"/>
      <c r="G131" s="624"/>
      <c r="H131" s="625"/>
      <c r="I131" s="623"/>
      <c r="J131" s="478" t="str">
        <f t="shared" si="201"/>
        <v/>
      </c>
      <c r="K131" s="396" t="str">
        <f>IF(J131=V$9,W$9,IF(J131=V$8,W$8,IF(J131=V$7,W$7,IF(J131=V$6,W$6,IF(J131=V$5,W$5,IF(J131=V$4,W$4,IF(J131=V$3,W$3,IF(J131=V$2,W$2,'DOC SUBMITTAL STATUS TRACKER'!$F$17))))))))</f>
        <v>Never Been Submitted</v>
      </c>
      <c r="L131" s="556" t="str">
        <f t="shared" si="290"/>
        <v>Rev 0</v>
      </c>
      <c r="M131" s="557">
        <f t="shared" si="291"/>
        <v>0</v>
      </c>
      <c r="N131" s="558">
        <f t="shared" si="292"/>
        <v>0</v>
      </c>
      <c r="O131" s="579" t="str">
        <f t="shared" si="293"/>
        <v/>
      </c>
      <c r="P131" s="559">
        <f t="shared" si="294"/>
        <v>14.000526315789473</v>
      </c>
      <c r="Q131" s="560">
        <f t="shared" si="295"/>
        <v>0</v>
      </c>
      <c r="R131" s="559" t="str">
        <f>IF(K131='DOC SUBMITTAL STATUS TRACKER'!$F$17,'DOC SUBMITTAL STATUS TRACKER'!$F$17,IF(K131=$W$8,'DOC SUBMITTAL STATUS TRACKER'!$F$17,IF(K131=$W$6,$R$15,IF(K131=$W$7,R$16,IF(K131=$W$9,$W$9,$R$15)))))</f>
        <v>Never Been Submitted</v>
      </c>
      <c r="S131" s="579" t="str">
        <f t="shared" si="296"/>
        <v/>
      </c>
      <c r="T131" s="477"/>
      <c r="U131" s="377"/>
      <c r="V131" s="378"/>
      <c r="W131" s="424">
        <f t="shared" si="202"/>
        <v>14.000526315789473</v>
      </c>
      <c r="X131" s="461"/>
      <c r="Y131" s="477"/>
      <c r="Z131" s="462"/>
      <c r="AA131" s="460"/>
      <c r="AB131" s="377">
        <f t="shared" si="297"/>
        <v>0</v>
      </c>
      <c r="AC131" s="378"/>
      <c r="AD131" s="424">
        <f t="shared" si="203"/>
        <v>14.000526315789473</v>
      </c>
      <c r="AE131" s="461"/>
      <c r="AF131" s="477"/>
      <c r="AG131" s="462"/>
      <c r="AH131" s="463"/>
      <c r="AI131" s="377">
        <f t="shared" si="298"/>
        <v>0</v>
      </c>
      <c r="AJ131" s="378"/>
      <c r="AK131" s="424">
        <f t="shared" si="204"/>
        <v>14.000526315789473</v>
      </c>
      <c r="AL131" s="461"/>
      <c r="AM131" s="477"/>
      <c r="AN131" s="462"/>
      <c r="AO131" s="463"/>
      <c r="AP131" s="377">
        <f t="shared" si="299"/>
        <v>0</v>
      </c>
      <c r="AQ131" s="378"/>
      <c r="AR131" s="424">
        <f t="shared" si="205"/>
        <v>14.000526315789473</v>
      </c>
      <c r="AS131" s="461"/>
      <c r="AT131" s="477"/>
      <c r="AU131" s="462"/>
      <c r="AV131" s="463"/>
      <c r="AW131" s="377">
        <f t="shared" si="300"/>
        <v>0</v>
      </c>
      <c r="AX131" s="378"/>
      <c r="AY131" s="424">
        <f t="shared" si="206"/>
        <v>14.000526315789473</v>
      </c>
      <c r="AZ131" s="461"/>
      <c r="BA131" s="477"/>
      <c r="BB131" s="462"/>
      <c r="BC131" s="463"/>
      <c r="BD131" s="377">
        <f t="shared" si="301"/>
        <v>0</v>
      </c>
      <c r="BE131" s="378"/>
      <c r="BF131" s="424">
        <f t="shared" si="207"/>
        <v>14.000526315789473</v>
      </c>
      <c r="BG131" s="461"/>
      <c r="BH131" s="477"/>
      <c r="BI131" s="462"/>
      <c r="BJ131" s="463"/>
      <c r="BK131" s="377">
        <f t="shared" si="302"/>
        <v>0</v>
      </c>
      <c r="BL131" s="378"/>
      <c r="BM131" s="424">
        <f t="shared" si="208"/>
        <v>14.000526315789473</v>
      </c>
      <c r="BN131" s="461"/>
      <c r="BO131" s="477"/>
      <c r="BP131" s="462"/>
      <c r="BQ131" s="463"/>
      <c r="BR131" s="377">
        <f t="shared" si="303"/>
        <v>0</v>
      </c>
      <c r="BS131" s="378"/>
      <c r="BT131" s="424">
        <f t="shared" si="209"/>
        <v>14.000526315789473</v>
      </c>
      <c r="BU131" s="461"/>
      <c r="BV131" s="477"/>
      <c r="BW131" s="462"/>
      <c r="BX131" s="463"/>
      <c r="BY131" s="377">
        <f t="shared" si="304"/>
        <v>0</v>
      </c>
      <c r="BZ131" s="378"/>
      <c r="CA131" s="424">
        <f t="shared" si="210"/>
        <v>14.000526315789473</v>
      </c>
      <c r="CB131" s="461"/>
      <c r="CC131" s="477"/>
      <c r="CD131" s="462"/>
      <c r="CE131" s="463"/>
      <c r="CF131" s="377">
        <f t="shared" si="305"/>
        <v>0</v>
      </c>
      <c r="CG131" s="378"/>
      <c r="CH131" s="424">
        <f t="shared" si="211"/>
        <v>14.000526315789473</v>
      </c>
      <c r="CI131" s="461"/>
      <c r="CJ131" s="477"/>
      <c r="CK131" s="462"/>
      <c r="CL131" s="463"/>
      <c r="CM131" s="377">
        <f t="shared" si="306"/>
        <v>0</v>
      </c>
      <c r="CN131" s="378"/>
      <c r="CO131" s="424">
        <f t="shared" si="212"/>
        <v>14.000526315789473</v>
      </c>
      <c r="CP131" s="461"/>
      <c r="CQ131" s="477"/>
      <c r="CR131" s="462"/>
      <c r="CS131" s="819"/>
      <c r="CT131" s="820"/>
      <c r="CU131" s="820"/>
      <c r="CV131" s="820"/>
      <c r="CW131" s="821"/>
      <c r="CX131" s="397" t="str">
        <f t="shared" si="307"/>
        <v xml:space="preserve">  K32</v>
      </c>
      <c r="CY131" s="398" t="str">
        <f t="shared" si="308"/>
        <v>Sundyne Non-Contacting Vibration Probe Test Procedure</v>
      </c>
    </row>
    <row r="132" spans="1:103" s="383" customFormat="1" ht="32.1" customHeight="1">
      <c r="A132" s="633"/>
      <c r="B132" s="393"/>
      <c r="C132" s="393"/>
      <c r="D132" s="474" t="s">
        <v>460</v>
      </c>
      <c r="E132" s="394" t="s">
        <v>165</v>
      </c>
      <c r="F132" s="395"/>
      <c r="G132" s="624"/>
      <c r="H132" s="625"/>
      <c r="I132" s="623"/>
      <c r="J132" s="478" t="str">
        <f t="shared" si="201"/>
        <v/>
      </c>
      <c r="K132" s="396" t="str">
        <f>IF(J132=V$9,W$9,IF(J132=V$8,W$8,IF(J132=V$7,W$7,IF(J132=V$6,W$6,IF(J132=V$5,W$5,IF(J132=V$4,W$4,IF(J132=V$3,W$3,IF(J132=V$2,W$2,'DOC SUBMITTAL STATUS TRACKER'!$F$17))))))))</f>
        <v>Never Been Submitted</v>
      </c>
      <c r="L132" s="556" t="str">
        <f t="shared" si="290"/>
        <v>Rev 0</v>
      </c>
      <c r="M132" s="557">
        <f t="shared" si="291"/>
        <v>0</v>
      </c>
      <c r="N132" s="558">
        <f t="shared" si="292"/>
        <v>0</v>
      </c>
      <c r="O132" s="579" t="str">
        <f t="shared" si="293"/>
        <v/>
      </c>
      <c r="P132" s="559">
        <f t="shared" si="294"/>
        <v>14.000526315789473</v>
      </c>
      <c r="Q132" s="560">
        <f t="shared" si="295"/>
        <v>0</v>
      </c>
      <c r="R132" s="559" t="str">
        <f>IF(K132='DOC SUBMITTAL STATUS TRACKER'!$F$17,'DOC SUBMITTAL STATUS TRACKER'!$F$17,IF(K132=$W$8,'DOC SUBMITTAL STATUS TRACKER'!$F$17,IF(K132=$W$6,$R$15,IF(K132=$W$7,R$16,IF(K132=$W$9,$W$9,$R$15)))))</f>
        <v>Never Been Submitted</v>
      </c>
      <c r="S132" s="579" t="str">
        <f t="shared" si="296"/>
        <v/>
      </c>
      <c r="T132" s="477"/>
      <c r="U132" s="377"/>
      <c r="V132" s="378"/>
      <c r="W132" s="424">
        <f t="shared" si="202"/>
        <v>14.000526315789473</v>
      </c>
      <c r="X132" s="461"/>
      <c r="Y132" s="477"/>
      <c r="Z132" s="462"/>
      <c r="AA132" s="460"/>
      <c r="AB132" s="377">
        <f t="shared" si="297"/>
        <v>0</v>
      </c>
      <c r="AC132" s="378"/>
      <c r="AD132" s="424">
        <f t="shared" si="203"/>
        <v>14.000526315789473</v>
      </c>
      <c r="AE132" s="461"/>
      <c r="AF132" s="477"/>
      <c r="AG132" s="462"/>
      <c r="AH132" s="463"/>
      <c r="AI132" s="377">
        <f t="shared" si="298"/>
        <v>0</v>
      </c>
      <c r="AJ132" s="378"/>
      <c r="AK132" s="424">
        <f t="shared" si="204"/>
        <v>14.000526315789473</v>
      </c>
      <c r="AL132" s="461"/>
      <c r="AM132" s="477"/>
      <c r="AN132" s="462"/>
      <c r="AO132" s="463"/>
      <c r="AP132" s="377">
        <f t="shared" si="299"/>
        <v>0</v>
      </c>
      <c r="AQ132" s="378"/>
      <c r="AR132" s="424">
        <f t="shared" si="205"/>
        <v>14.000526315789473</v>
      </c>
      <c r="AS132" s="461"/>
      <c r="AT132" s="477"/>
      <c r="AU132" s="462"/>
      <c r="AV132" s="463"/>
      <c r="AW132" s="377">
        <f t="shared" si="300"/>
        <v>0</v>
      </c>
      <c r="AX132" s="378"/>
      <c r="AY132" s="424">
        <f t="shared" si="206"/>
        <v>14.000526315789473</v>
      </c>
      <c r="AZ132" s="461"/>
      <c r="BA132" s="477"/>
      <c r="BB132" s="462"/>
      <c r="BC132" s="463"/>
      <c r="BD132" s="377">
        <f t="shared" si="301"/>
        <v>0</v>
      </c>
      <c r="BE132" s="378"/>
      <c r="BF132" s="424">
        <f t="shared" si="207"/>
        <v>14.000526315789473</v>
      </c>
      <c r="BG132" s="461"/>
      <c r="BH132" s="477"/>
      <c r="BI132" s="462"/>
      <c r="BJ132" s="463"/>
      <c r="BK132" s="377">
        <f t="shared" si="302"/>
        <v>0</v>
      </c>
      <c r="BL132" s="378"/>
      <c r="BM132" s="424">
        <f t="shared" si="208"/>
        <v>14.000526315789473</v>
      </c>
      <c r="BN132" s="461"/>
      <c r="BO132" s="477"/>
      <c r="BP132" s="462"/>
      <c r="BQ132" s="463"/>
      <c r="BR132" s="377">
        <f t="shared" si="303"/>
        <v>0</v>
      </c>
      <c r="BS132" s="378"/>
      <c r="BT132" s="424">
        <f t="shared" si="209"/>
        <v>14.000526315789473</v>
      </c>
      <c r="BU132" s="461"/>
      <c r="BV132" s="477"/>
      <c r="BW132" s="462"/>
      <c r="BX132" s="463"/>
      <c r="BY132" s="377">
        <f t="shared" si="304"/>
        <v>0</v>
      </c>
      <c r="BZ132" s="378"/>
      <c r="CA132" s="424">
        <f t="shared" si="210"/>
        <v>14.000526315789473</v>
      </c>
      <c r="CB132" s="461"/>
      <c r="CC132" s="477"/>
      <c r="CD132" s="462"/>
      <c r="CE132" s="463"/>
      <c r="CF132" s="377">
        <f t="shared" si="305"/>
        <v>0</v>
      </c>
      <c r="CG132" s="378"/>
      <c r="CH132" s="424">
        <f t="shared" si="211"/>
        <v>14.000526315789473</v>
      </c>
      <c r="CI132" s="461"/>
      <c r="CJ132" s="477"/>
      <c r="CK132" s="462"/>
      <c r="CL132" s="463"/>
      <c r="CM132" s="377">
        <f t="shared" si="306"/>
        <v>0</v>
      </c>
      <c r="CN132" s="378"/>
      <c r="CO132" s="424">
        <f t="shared" si="212"/>
        <v>14.000526315789473</v>
      </c>
      <c r="CP132" s="461"/>
      <c r="CQ132" s="477"/>
      <c r="CR132" s="462"/>
      <c r="CS132" s="819"/>
      <c r="CT132" s="820"/>
      <c r="CU132" s="820"/>
      <c r="CV132" s="820"/>
      <c r="CW132" s="821"/>
      <c r="CX132" s="397" t="str">
        <f t="shared" si="307"/>
        <v xml:space="preserve">  K33</v>
      </c>
      <c r="CY132" s="398" t="str">
        <f t="shared" si="308"/>
        <v>Soap Solution Leakage Test</v>
      </c>
    </row>
    <row r="133" spans="1:103" s="383" customFormat="1" ht="32.1" customHeight="1">
      <c r="A133" s="633"/>
      <c r="B133" s="393"/>
      <c r="C133" s="393"/>
      <c r="D133" s="474" t="s">
        <v>461</v>
      </c>
      <c r="E133" s="394" t="s">
        <v>166</v>
      </c>
      <c r="F133" s="395"/>
      <c r="G133" s="624"/>
      <c r="H133" s="625"/>
      <c r="I133" s="623"/>
      <c r="J133" s="478" t="str">
        <f t="shared" si="201"/>
        <v/>
      </c>
      <c r="K133" s="396" t="str">
        <f>IF(J133=V$9,W$9,IF(J133=V$8,W$8,IF(J133=V$7,W$7,IF(J133=V$6,W$6,IF(J133=V$5,W$5,IF(J133=V$4,W$4,IF(J133=V$3,W$3,IF(J133=V$2,W$2,'DOC SUBMITTAL STATUS TRACKER'!$F$17))))))))</f>
        <v>Never Been Submitted</v>
      </c>
      <c r="L133" s="556" t="str">
        <f t="shared" si="290"/>
        <v>Rev 0</v>
      </c>
      <c r="M133" s="557">
        <f t="shared" si="291"/>
        <v>0</v>
      </c>
      <c r="N133" s="558">
        <f t="shared" si="292"/>
        <v>0</v>
      </c>
      <c r="O133" s="579" t="str">
        <f t="shared" si="293"/>
        <v/>
      </c>
      <c r="P133" s="559">
        <f t="shared" si="294"/>
        <v>14.000526315789473</v>
      </c>
      <c r="Q133" s="560">
        <f t="shared" si="295"/>
        <v>0</v>
      </c>
      <c r="R133" s="559" t="str">
        <f>IF(K133='DOC SUBMITTAL STATUS TRACKER'!$F$17,'DOC SUBMITTAL STATUS TRACKER'!$F$17,IF(K133=$W$8,'DOC SUBMITTAL STATUS TRACKER'!$F$17,IF(K133=$W$6,$R$15,IF(K133=$W$7,R$16,IF(K133=$W$9,$W$9,$R$15)))))</f>
        <v>Never Been Submitted</v>
      </c>
      <c r="S133" s="579" t="str">
        <f t="shared" si="296"/>
        <v/>
      </c>
      <c r="T133" s="477"/>
      <c r="U133" s="377"/>
      <c r="V133" s="378"/>
      <c r="W133" s="424">
        <f t="shared" si="202"/>
        <v>14.000526315789473</v>
      </c>
      <c r="X133" s="461"/>
      <c r="Y133" s="477"/>
      <c r="Z133" s="462"/>
      <c r="AA133" s="460"/>
      <c r="AB133" s="377">
        <f t="shared" si="297"/>
        <v>0</v>
      </c>
      <c r="AC133" s="378"/>
      <c r="AD133" s="424">
        <f t="shared" si="203"/>
        <v>14.000526315789473</v>
      </c>
      <c r="AE133" s="461"/>
      <c r="AF133" s="477"/>
      <c r="AG133" s="462"/>
      <c r="AH133" s="463"/>
      <c r="AI133" s="377">
        <f t="shared" si="298"/>
        <v>0</v>
      </c>
      <c r="AJ133" s="378"/>
      <c r="AK133" s="424">
        <f t="shared" si="204"/>
        <v>14.000526315789473</v>
      </c>
      <c r="AL133" s="461"/>
      <c r="AM133" s="477"/>
      <c r="AN133" s="462"/>
      <c r="AO133" s="463"/>
      <c r="AP133" s="377">
        <f t="shared" si="299"/>
        <v>0</v>
      </c>
      <c r="AQ133" s="378"/>
      <c r="AR133" s="424">
        <f t="shared" si="205"/>
        <v>14.000526315789473</v>
      </c>
      <c r="AS133" s="461"/>
      <c r="AT133" s="477"/>
      <c r="AU133" s="462"/>
      <c r="AV133" s="463"/>
      <c r="AW133" s="377">
        <f t="shared" si="300"/>
        <v>0</v>
      </c>
      <c r="AX133" s="378"/>
      <c r="AY133" s="424">
        <f t="shared" si="206"/>
        <v>14.000526315789473</v>
      </c>
      <c r="AZ133" s="461"/>
      <c r="BA133" s="477"/>
      <c r="BB133" s="462"/>
      <c r="BC133" s="463"/>
      <c r="BD133" s="377">
        <f t="shared" si="301"/>
        <v>0</v>
      </c>
      <c r="BE133" s="378"/>
      <c r="BF133" s="424">
        <f t="shared" si="207"/>
        <v>14.000526315789473</v>
      </c>
      <c r="BG133" s="461"/>
      <c r="BH133" s="477"/>
      <c r="BI133" s="462"/>
      <c r="BJ133" s="463"/>
      <c r="BK133" s="377">
        <f t="shared" si="302"/>
        <v>0</v>
      </c>
      <c r="BL133" s="378"/>
      <c r="BM133" s="424">
        <f t="shared" si="208"/>
        <v>14.000526315789473</v>
      </c>
      <c r="BN133" s="461"/>
      <c r="BO133" s="477"/>
      <c r="BP133" s="462"/>
      <c r="BQ133" s="463"/>
      <c r="BR133" s="377">
        <f t="shared" si="303"/>
        <v>0</v>
      </c>
      <c r="BS133" s="378"/>
      <c r="BT133" s="424">
        <f t="shared" si="209"/>
        <v>14.000526315789473</v>
      </c>
      <c r="BU133" s="461"/>
      <c r="BV133" s="477"/>
      <c r="BW133" s="462"/>
      <c r="BX133" s="463"/>
      <c r="BY133" s="377">
        <f t="shared" si="304"/>
        <v>0</v>
      </c>
      <c r="BZ133" s="378"/>
      <c r="CA133" s="424">
        <f t="shared" si="210"/>
        <v>14.000526315789473</v>
      </c>
      <c r="CB133" s="461"/>
      <c r="CC133" s="477"/>
      <c r="CD133" s="462"/>
      <c r="CE133" s="463"/>
      <c r="CF133" s="377">
        <f t="shared" si="305"/>
        <v>0</v>
      </c>
      <c r="CG133" s="378"/>
      <c r="CH133" s="424">
        <f t="shared" si="211"/>
        <v>14.000526315789473</v>
      </c>
      <c r="CI133" s="461"/>
      <c r="CJ133" s="477"/>
      <c r="CK133" s="462"/>
      <c r="CL133" s="463"/>
      <c r="CM133" s="377">
        <f t="shared" si="306"/>
        <v>0</v>
      </c>
      <c r="CN133" s="378"/>
      <c r="CO133" s="424">
        <f t="shared" si="212"/>
        <v>14.000526315789473</v>
      </c>
      <c r="CP133" s="461"/>
      <c r="CQ133" s="477"/>
      <c r="CR133" s="462"/>
      <c r="CS133" s="819"/>
      <c r="CT133" s="820"/>
      <c r="CU133" s="820"/>
      <c r="CV133" s="820"/>
      <c r="CW133" s="821"/>
      <c r="CX133" s="397" t="str">
        <f t="shared" si="307"/>
        <v xml:space="preserve">  K34</v>
      </c>
      <c r="CY133" s="398" t="str">
        <f t="shared" si="308"/>
        <v>Sundyne Vibration Signature Analysis</v>
      </c>
    </row>
    <row r="134" spans="1:103" s="383" customFormat="1" ht="32.1" customHeight="1">
      <c r="A134" s="633"/>
      <c r="B134" s="393"/>
      <c r="C134" s="393"/>
      <c r="D134" s="474" t="s">
        <v>462</v>
      </c>
      <c r="E134" s="394" t="s">
        <v>167</v>
      </c>
      <c r="F134" s="395"/>
      <c r="G134" s="624"/>
      <c r="H134" s="625"/>
      <c r="I134" s="623"/>
      <c r="J134" s="478" t="str">
        <f t="shared" si="201"/>
        <v/>
      </c>
      <c r="K134" s="396" t="str">
        <f>IF(J134=V$9,W$9,IF(J134=V$8,W$8,IF(J134=V$7,W$7,IF(J134=V$6,W$6,IF(J134=V$5,W$5,IF(J134=V$4,W$4,IF(J134=V$3,W$3,IF(J134=V$2,W$2,'DOC SUBMITTAL STATUS TRACKER'!$F$17))))))))</f>
        <v>Never Been Submitted</v>
      </c>
      <c r="L134" s="556" t="str">
        <f t="shared" si="290"/>
        <v>Rev 0</v>
      </c>
      <c r="M134" s="557">
        <f t="shared" si="291"/>
        <v>0</v>
      </c>
      <c r="N134" s="558">
        <f t="shared" si="292"/>
        <v>0</v>
      </c>
      <c r="O134" s="579" t="str">
        <f t="shared" si="293"/>
        <v/>
      </c>
      <c r="P134" s="559">
        <f t="shared" si="294"/>
        <v>14.000526315789473</v>
      </c>
      <c r="Q134" s="560">
        <f t="shared" si="295"/>
        <v>0</v>
      </c>
      <c r="R134" s="559" t="str">
        <f>IF(K134='DOC SUBMITTAL STATUS TRACKER'!$F$17,'DOC SUBMITTAL STATUS TRACKER'!$F$17,IF(K134=$W$8,'DOC SUBMITTAL STATUS TRACKER'!$F$17,IF(K134=$W$6,$R$15,IF(K134=$W$7,R$16,IF(K134=$W$9,$W$9,$R$15)))))</f>
        <v>Never Been Submitted</v>
      </c>
      <c r="S134" s="579" t="str">
        <f t="shared" si="296"/>
        <v/>
      </c>
      <c r="T134" s="477"/>
      <c r="U134" s="377"/>
      <c r="V134" s="378"/>
      <c r="W134" s="424">
        <f t="shared" si="202"/>
        <v>14.000526315789473</v>
      </c>
      <c r="X134" s="461"/>
      <c r="Y134" s="477"/>
      <c r="Z134" s="462"/>
      <c r="AA134" s="460"/>
      <c r="AB134" s="377">
        <f t="shared" si="297"/>
        <v>0</v>
      </c>
      <c r="AC134" s="378"/>
      <c r="AD134" s="424">
        <f t="shared" si="203"/>
        <v>14.000526315789473</v>
      </c>
      <c r="AE134" s="461"/>
      <c r="AF134" s="477"/>
      <c r="AG134" s="462"/>
      <c r="AH134" s="463"/>
      <c r="AI134" s="377">
        <f t="shared" si="298"/>
        <v>0</v>
      </c>
      <c r="AJ134" s="378"/>
      <c r="AK134" s="424">
        <f t="shared" si="204"/>
        <v>14.000526315789473</v>
      </c>
      <c r="AL134" s="461"/>
      <c r="AM134" s="477"/>
      <c r="AN134" s="462"/>
      <c r="AO134" s="463"/>
      <c r="AP134" s="377">
        <f t="shared" si="299"/>
        <v>0</v>
      </c>
      <c r="AQ134" s="378"/>
      <c r="AR134" s="424">
        <f t="shared" si="205"/>
        <v>14.000526315789473</v>
      </c>
      <c r="AS134" s="461"/>
      <c r="AT134" s="477"/>
      <c r="AU134" s="462"/>
      <c r="AV134" s="463"/>
      <c r="AW134" s="377">
        <f t="shared" si="300"/>
        <v>0</v>
      </c>
      <c r="AX134" s="378"/>
      <c r="AY134" s="424">
        <f t="shared" si="206"/>
        <v>14.000526315789473</v>
      </c>
      <c r="AZ134" s="461"/>
      <c r="BA134" s="477"/>
      <c r="BB134" s="462"/>
      <c r="BC134" s="463"/>
      <c r="BD134" s="377">
        <f t="shared" si="301"/>
        <v>0</v>
      </c>
      <c r="BE134" s="378"/>
      <c r="BF134" s="424">
        <f t="shared" si="207"/>
        <v>14.000526315789473</v>
      </c>
      <c r="BG134" s="461"/>
      <c r="BH134" s="477"/>
      <c r="BI134" s="462"/>
      <c r="BJ134" s="463"/>
      <c r="BK134" s="377">
        <f t="shared" si="302"/>
        <v>0</v>
      </c>
      <c r="BL134" s="378"/>
      <c r="BM134" s="424">
        <f t="shared" si="208"/>
        <v>14.000526315789473</v>
      </c>
      <c r="BN134" s="461"/>
      <c r="BO134" s="477"/>
      <c r="BP134" s="462"/>
      <c r="BQ134" s="463"/>
      <c r="BR134" s="377">
        <f t="shared" si="303"/>
        <v>0</v>
      </c>
      <c r="BS134" s="378"/>
      <c r="BT134" s="424">
        <f t="shared" si="209"/>
        <v>14.000526315789473</v>
      </c>
      <c r="BU134" s="461"/>
      <c r="BV134" s="477"/>
      <c r="BW134" s="462"/>
      <c r="BX134" s="463"/>
      <c r="BY134" s="377">
        <f t="shared" si="304"/>
        <v>0</v>
      </c>
      <c r="BZ134" s="378"/>
      <c r="CA134" s="424">
        <f t="shared" si="210"/>
        <v>14.000526315789473</v>
      </c>
      <c r="CB134" s="461"/>
      <c r="CC134" s="477"/>
      <c r="CD134" s="462"/>
      <c r="CE134" s="463"/>
      <c r="CF134" s="377">
        <f t="shared" si="305"/>
        <v>0</v>
      </c>
      <c r="CG134" s="378"/>
      <c r="CH134" s="424">
        <f t="shared" si="211"/>
        <v>14.000526315789473</v>
      </c>
      <c r="CI134" s="461"/>
      <c r="CJ134" s="477"/>
      <c r="CK134" s="462"/>
      <c r="CL134" s="463"/>
      <c r="CM134" s="377">
        <f t="shared" si="306"/>
        <v>0</v>
      </c>
      <c r="CN134" s="378"/>
      <c r="CO134" s="424">
        <f t="shared" si="212"/>
        <v>14.000526315789473</v>
      </c>
      <c r="CP134" s="461"/>
      <c r="CQ134" s="477"/>
      <c r="CR134" s="462"/>
      <c r="CS134" s="819"/>
      <c r="CT134" s="820"/>
      <c r="CU134" s="820"/>
      <c r="CV134" s="820"/>
      <c r="CW134" s="821"/>
      <c r="CX134" s="397" t="str">
        <f t="shared" si="307"/>
        <v xml:space="preserve">  K35</v>
      </c>
      <c r="CY134" s="398" t="str">
        <f t="shared" si="308"/>
        <v>Test Critical Speed</v>
      </c>
    </row>
    <row r="135" spans="1:103" s="383" customFormat="1" ht="32.1" customHeight="1">
      <c r="A135" s="633"/>
      <c r="B135" s="393"/>
      <c r="C135" s="393"/>
      <c r="D135" s="474" t="s">
        <v>232</v>
      </c>
      <c r="E135" s="394" t="s">
        <v>456</v>
      </c>
      <c r="F135" s="395"/>
      <c r="G135" s="624"/>
      <c r="H135" s="625"/>
      <c r="I135" s="623"/>
      <c r="J135" s="478" t="str">
        <f t="shared" si="201"/>
        <v/>
      </c>
      <c r="K135" s="396" t="str">
        <f>IF(J135=V$9,W$9,IF(J135=V$8,W$8,IF(J135=V$7,W$7,IF(J135=V$6,W$6,IF(J135=V$5,W$5,IF(J135=V$4,W$4,IF(J135=V$3,W$3,IF(J135=V$2,W$2,'DOC SUBMITTAL STATUS TRACKER'!$F$17))))))))</f>
        <v>Never Been Submitted</v>
      </c>
      <c r="L135" s="556" t="str">
        <f t="shared" si="290"/>
        <v>Rev 0</v>
      </c>
      <c r="M135" s="557">
        <f t="shared" si="291"/>
        <v>0</v>
      </c>
      <c r="N135" s="558">
        <f t="shared" si="292"/>
        <v>0</v>
      </c>
      <c r="O135" s="579" t="str">
        <f t="shared" si="293"/>
        <v/>
      </c>
      <c r="P135" s="559">
        <f t="shared" si="294"/>
        <v>14.000526315789473</v>
      </c>
      <c r="Q135" s="560">
        <f t="shared" si="295"/>
        <v>0</v>
      </c>
      <c r="R135" s="559" t="str">
        <f>IF(K135='DOC SUBMITTAL STATUS TRACKER'!$F$17,'DOC SUBMITTAL STATUS TRACKER'!$F$17,IF(K135=$W$8,'DOC SUBMITTAL STATUS TRACKER'!$F$17,IF(K135=$W$6,$R$15,IF(K135=$W$7,R$16,IF(K135=$W$9,$W$9,$R$15)))))</f>
        <v>Never Been Submitted</v>
      </c>
      <c r="S135" s="579" t="str">
        <f t="shared" si="296"/>
        <v/>
      </c>
      <c r="T135" s="477"/>
      <c r="U135" s="377"/>
      <c r="V135" s="378"/>
      <c r="W135" s="424">
        <f t="shared" si="202"/>
        <v>14.000526315789473</v>
      </c>
      <c r="X135" s="461"/>
      <c r="Y135" s="477"/>
      <c r="Z135" s="462"/>
      <c r="AA135" s="460"/>
      <c r="AB135" s="377">
        <f t="shared" si="297"/>
        <v>0</v>
      </c>
      <c r="AC135" s="378"/>
      <c r="AD135" s="424">
        <f t="shared" si="203"/>
        <v>14.000526315789473</v>
      </c>
      <c r="AE135" s="461"/>
      <c r="AF135" s="477"/>
      <c r="AG135" s="462"/>
      <c r="AH135" s="463"/>
      <c r="AI135" s="377">
        <f t="shared" si="298"/>
        <v>0</v>
      </c>
      <c r="AJ135" s="378"/>
      <c r="AK135" s="424">
        <f t="shared" si="204"/>
        <v>14.000526315789473</v>
      </c>
      <c r="AL135" s="461"/>
      <c r="AM135" s="477"/>
      <c r="AN135" s="462"/>
      <c r="AO135" s="463"/>
      <c r="AP135" s="377">
        <f t="shared" si="299"/>
        <v>0</v>
      </c>
      <c r="AQ135" s="378"/>
      <c r="AR135" s="424">
        <f t="shared" si="205"/>
        <v>14.000526315789473</v>
      </c>
      <c r="AS135" s="461"/>
      <c r="AT135" s="477"/>
      <c r="AU135" s="462"/>
      <c r="AV135" s="463"/>
      <c r="AW135" s="377">
        <f t="shared" si="300"/>
        <v>0</v>
      </c>
      <c r="AX135" s="378"/>
      <c r="AY135" s="424">
        <f t="shared" si="206"/>
        <v>14.000526315789473</v>
      </c>
      <c r="AZ135" s="461"/>
      <c r="BA135" s="477"/>
      <c r="BB135" s="462"/>
      <c r="BC135" s="463"/>
      <c r="BD135" s="377">
        <f t="shared" si="301"/>
        <v>0</v>
      </c>
      <c r="BE135" s="378"/>
      <c r="BF135" s="424">
        <f t="shared" si="207"/>
        <v>14.000526315789473</v>
      </c>
      <c r="BG135" s="461"/>
      <c r="BH135" s="477"/>
      <c r="BI135" s="462"/>
      <c r="BJ135" s="463"/>
      <c r="BK135" s="377">
        <f t="shared" si="302"/>
        <v>0</v>
      </c>
      <c r="BL135" s="378"/>
      <c r="BM135" s="424">
        <f t="shared" si="208"/>
        <v>14.000526315789473</v>
      </c>
      <c r="BN135" s="461"/>
      <c r="BO135" s="477"/>
      <c r="BP135" s="462"/>
      <c r="BQ135" s="463"/>
      <c r="BR135" s="377">
        <f t="shared" si="303"/>
        <v>0</v>
      </c>
      <c r="BS135" s="378"/>
      <c r="BT135" s="424">
        <f t="shared" si="209"/>
        <v>14.000526315789473</v>
      </c>
      <c r="BU135" s="461"/>
      <c r="BV135" s="477"/>
      <c r="BW135" s="462"/>
      <c r="BX135" s="463"/>
      <c r="BY135" s="377">
        <f t="shared" si="304"/>
        <v>0</v>
      </c>
      <c r="BZ135" s="378"/>
      <c r="CA135" s="424">
        <f t="shared" si="210"/>
        <v>14.000526315789473</v>
      </c>
      <c r="CB135" s="461"/>
      <c r="CC135" s="477"/>
      <c r="CD135" s="462"/>
      <c r="CE135" s="463"/>
      <c r="CF135" s="377">
        <f t="shared" si="305"/>
        <v>0</v>
      </c>
      <c r="CG135" s="378"/>
      <c r="CH135" s="424">
        <f t="shared" si="211"/>
        <v>14.000526315789473</v>
      </c>
      <c r="CI135" s="461"/>
      <c r="CJ135" s="477"/>
      <c r="CK135" s="462"/>
      <c r="CL135" s="463"/>
      <c r="CM135" s="377">
        <f t="shared" si="306"/>
        <v>0</v>
      </c>
      <c r="CN135" s="378"/>
      <c r="CO135" s="424">
        <f t="shared" si="212"/>
        <v>14.000526315789473</v>
      </c>
      <c r="CP135" s="461"/>
      <c r="CQ135" s="477"/>
      <c r="CR135" s="462"/>
      <c r="CS135" s="819"/>
      <c r="CT135" s="820"/>
      <c r="CU135" s="820"/>
      <c r="CV135" s="820"/>
      <c r="CW135" s="821"/>
      <c r="CX135" s="397" t="str">
        <f t="shared" si="307"/>
        <v xml:space="preserve">  K36</v>
      </c>
      <c r="CY135" s="398" t="str">
        <f t="shared" si="308"/>
        <v>Sundyne Remote Lubrication System-Functional Test Procedure</v>
      </c>
    </row>
    <row r="136" spans="1:103" s="383" customFormat="1" ht="32.1" customHeight="1">
      <c r="A136" s="633"/>
      <c r="B136" s="393"/>
      <c r="C136" s="393"/>
      <c r="D136" s="474" t="s">
        <v>233</v>
      </c>
      <c r="E136" s="394" t="s">
        <v>168</v>
      </c>
      <c r="F136" s="395"/>
      <c r="G136" s="624"/>
      <c r="H136" s="625"/>
      <c r="I136" s="623"/>
      <c r="J136" s="478" t="str">
        <f t="shared" si="201"/>
        <v/>
      </c>
      <c r="K136" s="396" t="str">
        <f>IF(J136=V$9,W$9,IF(J136=V$8,W$8,IF(J136=V$7,W$7,IF(J136=V$6,W$6,IF(J136=V$5,W$5,IF(J136=V$4,W$4,IF(J136=V$3,W$3,IF(J136=V$2,W$2,'DOC SUBMITTAL STATUS TRACKER'!$F$17))))))))</f>
        <v>Never Been Submitted</v>
      </c>
      <c r="L136" s="556" t="str">
        <f t="shared" si="290"/>
        <v>Rev 0</v>
      </c>
      <c r="M136" s="557">
        <f t="shared" si="291"/>
        <v>0</v>
      </c>
      <c r="N136" s="558">
        <f t="shared" si="292"/>
        <v>0</v>
      </c>
      <c r="O136" s="579" t="str">
        <f t="shared" si="293"/>
        <v/>
      </c>
      <c r="P136" s="559">
        <f t="shared" si="294"/>
        <v>14.000526315789473</v>
      </c>
      <c r="Q136" s="560">
        <f t="shared" si="295"/>
        <v>0</v>
      </c>
      <c r="R136" s="559" t="str">
        <f>IF(K136='DOC SUBMITTAL STATUS TRACKER'!$F$17,'DOC SUBMITTAL STATUS TRACKER'!$F$17,IF(K136=$W$8,'DOC SUBMITTAL STATUS TRACKER'!$F$17,IF(K136=$W$6,$R$15,IF(K136=$W$7,R$16,IF(K136=$W$9,$W$9,$R$15)))))</f>
        <v>Never Been Submitted</v>
      </c>
      <c r="S136" s="579" t="str">
        <f t="shared" si="296"/>
        <v/>
      </c>
      <c r="T136" s="477"/>
      <c r="U136" s="377"/>
      <c r="V136" s="378"/>
      <c r="W136" s="424">
        <f t="shared" si="202"/>
        <v>14.000526315789473</v>
      </c>
      <c r="X136" s="461"/>
      <c r="Y136" s="477"/>
      <c r="Z136" s="462"/>
      <c r="AA136" s="460"/>
      <c r="AB136" s="377">
        <f t="shared" si="297"/>
        <v>0</v>
      </c>
      <c r="AC136" s="378"/>
      <c r="AD136" s="424">
        <f t="shared" si="203"/>
        <v>14.000526315789473</v>
      </c>
      <c r="AE136" s="461"/>
      <c r="AF136" s="477"/>
      <c r="AG136" s="462"/>
      <c r="AH136" s="463"/>
      <c r="AI136" s="377">
        <f t="shared" si="298"/>
        <v>0</v>
      </c>
      <c r="AJ136" s="378"/>
      <c r="AK136" s="424">
        <f t="shared" si="204"/>
        <v>14.000526315789473</v>
      </c>
      <c r="AL136" s="461"/>
      <c r="AM136" s="477"/>
      <c r="AN136" s="462"/>
      <c r="AO136" s="463"/>
      <c r="AP136" s="377">
        <f t="shared" si="299"/>
        <v>0</v>
      </c>
      <c r="AQ136" s="378"/>
      <c r="AR136" s="424">
        <f t="shared" si="205"/>
        <v>14.000526315789473</v>
      </c>
      <c r="AS136" s="461"/>
      <c r="AT136" s="477"/>
      <c r="AU136" s="462"/>
      <c r="AV136" s="463"/>
      <c r="AW136" s="377">
        <f t="shared" si="300"/>
        <v>0</v>
      </c>
      <c r="AX136" s="378"/>
      <c r="AY136" s="424">
        <f t="shared" si="206"/>
        <v>14.000526315789473</v>
      </c>
      <c r="AZ136" s="461"/>
      <c r="BA136" s="477"/>
      <c r="BB136" s="462"/>
      <c r="BC136" s="463"/>
      <c r="BD136" s="377">
        <f t="shared" si="301"/>
        <v>0</v>
      </c>
      <c r="BE136" s="378"/>
      <c r="BF136" s="424">
        <f t="shared" si="207"/>
        <v>14.000526315789473</v>
      </c>
      <c r="BG136" s="461"/>
      <c r="BH136" s="477"/>
      <c r="BI136" s="462"/>
      <c r="BJ136" s="463"/>
      <c r="BK136" s="377">
        <f t="shared" si="302"/>
        <v>0</v>
      </c>
      <c r="BL136" s="378"/>
      <c r="BM136" s="424">
        <f t="shared" si="208"/>
        <v>14.000526315789473</v>
      </c>
      <c r="BN136" s="461"/>
      <c r="BO136" s="477"/>
      <c r="BP136" s="462"/>
      <c r="BQ136" s="463"/>
      <c r="BR136" s="377">
        <f t="shared" si="303"/>
        <v>0</v>
      </c>
      <c r="BS136" s="378"/>
      <c r="BT136" s="424">
        <f t="shared" si="209"/>
        <v>14.000526315789473</v>
      </c>
      <c r="BU136" s="461"/>
      <c r="BV136" s="477"/>
      <c r="BW136" s="462"/>
      <c r="BX136" s="463"/>
      <c r="BY136" s="377">
        <f t="shared" si="304"/>
        <v>0</v>
      </c>
      <c r="BZ136" s="378"/>
      <c r="CA136" s="424">
        <f t="shared" si="210"/>
        <v>14.000526315789473</v>
      </c>
      <c r="CB136" s="461"/>
      <c r="CC136" s="477"/>
      <c r="CD136" s="462"/>
      <c r="CE136" s="463"/>
      <c r="CF136" s="377">
        <f t="shared" si="305"/>
        <v>0</v>
      </c>
      <c r="CG136" s="378"/>
      <c r="CH136" s="424">
        <f t="shared" si="211"/>
        <v>14.000526315789473</v>
      </c>
      <c r="CI136" s="461"/>
      <c r="CJ136" s="477"/>
      <c r="CK136" s="462"/>
      <c r="CL136" s="463"/>
      <c r="CM136" s="377">
        <f t="shared" si="306"/>
        <v>0</v>
      </c>
      <c r="CN136" s="378"/>
      <c r="CO136" s="424">
        <f t="shared" si="212"/>
        <v>14.000526315789473</v>
      </c>
      <c r="CP136" s="461"/>
      <c r="CQ136" s="477"/>
      <c r="CR136" s="462"/>
      <c r="CS136" s="819"/>
      <c r="CT136" s="820"/>
      <c r="CU136" s="820"/>
      <c r="CV136" s="820"/>
      <c r="CW136" s="821"/>
      <c r="CX136" s="397" t="str">
        <f t="shared" si="307"/>
        <v xml:space="preserve">  K37</v>
      </c>
      <c r="CY136" s="398" t="str">
        <f t="shared" si="308"/>
        <v>Helium Leakage Test For Sundyne Compressors</v>
      </c>
    </row>
    <row r="137" spans="1:103" s="383" customFormat="1" ht="32.1" customHeight="1">
      <c r="A137" s="633"/>
      <c r="B137" s="393"/>
      <c r="C137" s="393"/>
      <c r="D137" s="474" t="s">
        <v>234</v>
      </c>
      <c r="E137" s="394" t="s">
        <v>169</v>
      </c>
      <c r="F137" s="395"/>
      <c r="G137" s="624"/>
      <c r="H137" s="625"/>
      <c r="I137" s="623"/>
      <c r="J137" s="478" t="str">
        <f t="shared" si="201"/>
        <v/>
      </c>
      <c r="K137" s="396" t="str">
        <f>IF(J137=V$9,W$9,IF(J137=V$8,W$8,IF(J137=V$7,W$7,IF(J137=V$6,W$6,IF(J137=V$5,W$5,IF(J137=V$4,W$4,IF(J137=V$3,W$3,IF(J137=V$2,W$2,'DOC SUBMITTAL STATUS TRACKER'!$F$17))))))))</f>
        <v>Never Been Submitted</v>
      </c>
      <c r="L137" s="556" t="str">
        <f t="shared" si="290"/>
        <v>Rev 0</v>
      </c>
      <c r="M137" s="557">
        <f t="shared" si="291"/>
        <v>0</v>
      </c>
      <c r="N137" s="558">
        <f t="shared" si="292"/>
        <v>0</v>
      </c>
      <c r="O137" s="579" t="str">
        <f t="shared" si="293"/>
        <v/>
      </c>
      <c r="P137" s="559">
        <f t="shared" si="294"/>
        <v>14.000526315789473</v>
      </c>
      <c r="Q137" s="560">
        <f t="shared" si="295"/>
        <v>0</v>
      </c>
      <c r="R137" s="559" t="str">
        <f>IF(K137='DOC SUBMITTAL STATUS TRACKER'!$F$17,'DOC SUBMITTAL STATUS TRACKER'!$F$17,IF(K137=$W$8,'DOC SUBMITTAL STATUS TRACKER'!$F$17,IF(K137=$W$6,$R$15,IF(K137=$W$7,R$16,IF(K137=$W$9,$W$9,$R$15)))))</f>
        <v>Never Been Submitted</v>
      </c>
      <c r="S137" s="579" t="str">
        <f t="shared" si="296"/>
        <v/>
      </c>
      <c r="T137" s="477"/>
      <c r="U137" s="377"/>
      <c r="V137" s="378"/>
      <c r="W137" s="424">
        <f t="shared" si="202"/>
        <v>14.000526315789473</v>
      </c>
      <c r="X137" s="461"/>
      <c r="Y137" s="477"/>
      <c r="Z137" s="462"/>
      <c r="AA137" s="460"/>
      <c r="AB137" s="377">
        <f t="shared" si="297"/>
        <v>0</v>
      </c>
      <c r="AC137" s="378"/>
      <c r="AD137" s="424">
        <f t="shared" si="203"/>
        <v>14.000526315789473</v>
      </c>
      <c r="AE137" s="461"/>
      <c r="AF137" s="477"/>
      <c r="AG137" s="462"/>
      <c r="AH137" s="463"/>
      <c r="AI137" s="377">
        <f t="shared" si="298"/>
        <v>0</v>
      </c>
      <c r="AJ137" s="378"/>
      <c r="AK137" s="424">
        <f t="shared" si="204"/>
        <v>14.000526315789473</v>
      </c>
      <c r="AL137" s="461"/>
      <c r="AM137" s="477"/>
      <c r="AN137" s="462"/>
      <c r="AO137" s="463"/>
      <c r="AP137" s="377">
        <f t="shared" si="299"/>
        <v>0</v>
      </c>
      <c r="AQ137" s="378"/>
      <c r="AR137" s="424">
        <f t="shared" si="205"/>
        <v>14.000526315789473</v>
      </c>
      <c r="AS137" s="461"/>
      <c r="AT137" s="477"/>
      <c r="AU137" s="462"/>
      <c r="AV137" s="463"/>
      <c r="AW137" s="377">
        <f t="shared" si="300"/>
        <v>0</v>
      </c>
      <c r="AX137" s="378"/>
      <c r="AY137" s="424">
        <f t="shared" si="206"/>
        <v>14.000526315789473</v>
      </c>
      <c r="AZ137" s="461"/>
      <c r="BA137" s="477"/>
      <c r="BB137" s="462"/>
      <c r="BC137" s="463"/>
      <c r="BD137" s="377">
        <f t="shared" si="301"/>
        <v>0</v>
      </c>
      <c r="BE137" s="378"/>
      <c r="BF137" s="424">
        <f t="shared" si="207"/>
        <v>14.000526315789473</v>
      </c>
      <c r="BG137" s="461"/>
      <c r="BH137" s="477"/>
      <c r="BI137" s="462"/>
      <c r="BJ137" s="463"/>
      <c r="BK137" s="377">
        <f t="shared" si="302"/>
        <v>0</v>
      </c>
      <c r="BL137" s="378"/>
      <c r="BM137" s="424">
        <f t="shared" si="208"/>
        <v>14.000526315789473</v>
      </c>
      <c r="BN137" s="461"/>
      <c r="BO137" s="477"/>
      <c r="BP137" s="462"/>
      <c r="BQ137" s="463"/>
      <c r="BR137" s="377">
        <f t="shared" si="303"/>
        <v>0</v>
      </c>
      <c r="BS137" s="378"/>
      <c r="BT137" s="424">
        <f t="shared" si="209"/>
        <v>14.000526315789473</v>
      </c>
      <c r="BU137" s="461"/>
      <c r="BV137" s="477"/>
      <c r="BW137" s="462"/>
      <c r="BX137" s="463"/>
      <c r="BY137" s="377">
        <f t="shared" si="304"/>
        <v>0</v>
      </c>
      <c r="BZ137" s="378"/>
      <c r="CA137" s="424">
        <f t="shared" si="210"/>
        <v>14.000526315789473</v>
      </c>
      <c r="CB137" s="461"/>
      <c r="CC137" s="477"/>
      <c r="CD137" s="462"/>
      <c r="CE137" s="463"/>
      <c r="CF137" s="377">
        <f t="shared" si="305"/>
        <v>0</v>
      </c>
      <c r="CG137" s="378"/>
      <c r="CH137" s="424">
        <f t="shared" si="211"/>
        <v>14.000526315789473</v>
      </c>
      <c r="CI137" s="461"/>
      <c r="CJ137" s="477"/>
      <c r="CK137" s="462"/>
      <c r="CL137" s="463"/>
      <c r="CM137" s="377">
        <f t="shared" si="306"/>
        <v>0</v>
      </c>
      <c r="CN137" s="378"/>
      <c r="CO137" s="424">
        <f t="shared" si="212"/>
        <v>14.000526315789473</v>
      </c>
      <c r="CP137" s="461"/>
      <c r="CQ137" s="477"/>
      <c r="CR137" s="462"/>
      <c r="CS137" s="819"/>
      <c r="CT137" s="820"/>
      <c r="CU137" s="820"/>
      <c r="CV137" s="820"/>
      <c r="CW137" s="821"/>
      <c r="CX137" s="397" t="str">
        <f t="shared" si="307"/>
        <v xml:space="preserve">  K38</v>
      </c>
      <c r="CY137" s="398" t="str">
        <f t="shared" si="308"/>
        <v>Product Acceptance Test Procedure Sundyne Pumps LMV BMP 300 Series and LMV800 Series</v>
      </c>
    </row>
    <row r="138" spans="1:103" s="383" customFormat="1" ht="32.1" customHeight="1">
      <c r="A138" s="633"/>
      <c r="B138" s="393"/>
      <c r="C138" s="393"/>
      <c r="D138" s="474" t="s">
        <v>235</v>
      </c>
      <c r="E138" s="394" t="s">
        <v>170</v>
      </c>
      <c r="F138" s="395"/>
      <c r="G138" s="624"/>
      <c r="H138" s="625"/>
      <c r="I138" s="623"/>
      <c r="J138" s="478" t="str">
        <f t="shared" si="201"/>
        <v/>
      </c>
      <c r="K138" s="396" t="str">
        <f>IF(J138=V$9,W$9,IF(J138=V$8,W$8,IF(J138=V$7,W$7,IF(J138=V$6,W$6,IF(J138=V$5,W$5,IF(J138=V$4,W$4,IF(J138=V$3,W$3,IF(J138=V$2,W$2,'DOC SUBMITTAL STATUS TRACKER'!$F$17))))))))</f>
        <v>Never Been Submitted</v>
      </c>
      <c r="L138" s="556" t="str">
        <f t="shared" si="290"/>
        <v>Rev 0</v>
      </c>
      <c r="M138" s="557">
        <f t="shared" si="291"/>
        <v>0</v>
      </c>
      <c r="N138" s="558">
        <f t="shared" si="292"/>
        <v>0</v>
      </c>
      <c r="O138" s="579" t="str">
        <f t="shared" si="293"/>
        <v/>
      </c>
      <c r="P138" s="559">
        <f t="shared" si="294"/>
        <v>14.000526315789473</v>
      </c>
      <c r="Q138" s="560">
        <f t="shared" si="295"/>
        <v>0</v>
      </c>
      <c r="R138" s="559" t="str">
        <f>IF(K138='DOC SUBMITTAL STATUS TRACKER'!$F$17,'DOC SUBMITTAL STATUS TRACKER'!$F$17,IF(K138=$W$8,'DOC SUBMITTAL STATUS TRACKER'!$F$17,IF(K138=$W$6,$R$15,IF(K138=$W$7,R$16,IF(K138=$W$9,$W$9,$R$15)))))</f>
        <v>Never Been Submitted</v>
      </c>
      <c r="S138" s="579" t="str">
        <f t="shared" si="296"/>
        <v/>
      </c>
      <c r="T138" s="477"/>
      <c r="U138" s="377"/>
      <c r="V138" s="378"/>
      <c r="W138" s="424">
        <f t="shared" si="202"/>
        <v>14.000526315789473</v>
      </c>
      <c r="X138" s="461"/>
      <c r="Y138" s="477"/>
      <c r="Z138" s="462"/>
      <c r="AA138" s="460"/>
      <c r="AB138" s="377">
        <f t="shared" si="297"/>
        <v>0</v>
      </c>
      <c r="AC138" s="378"/>
      <c r="AD138" s="424">
        <f t="shared" si="203"/>
        <v>14.000526315789473</v>
      </c>
      <c r="AE138" s="461"/>
      <c r="AF138" s="477"/>
      <c r="AG138" s="462"/>
      <c r="AH138" s="463"/>
      <c r="AI138" s="377">
        <f t="shared" si="298"/>
        <v>0</v>
      </c>
      <c r="AJ138" s="378"/>
      <c r="AK138" s="424">
        <f t="shared" si="204"/>
        <v>14.000526315789473</v>
      </c>
      <c r="AL138" s="461"/>
      <c r="AM138" s="477"/>
      <c r="AN138" s="462"/>
      <c r="AO138" s="463"/>
      <c r="AP138" s="377">
        <f t="shared" si="299"/>
        <v>0</v>
      </c>
      <c r="AQ138" s="378"/>
      <c r="AR138" s="424">
        <f t="shared" si="205"/>
        <v>14.000526315789473</v>
      </c>
      <c r="AS138" s="461"/>
      <c r="AT138" s="477"/>
      <c r="AU138" s="462"/>
      <c r="AV138" s="463"/>
      <c r="AW138" s="377">
        <f t="shared" si="300"/>
        <v>0</v>
      </c>
      <c r="AX138" s="378"/>
      <c r="AY138" s="424">
        <f t="shared" si="206"/>
        <v>14.000526315789473</v>
      </c>
      <c r="AZ138" s="461"/>
      <c r="BA138" s="477"/>
      <c r="BB138" s="462"/>
      <c r="BC138" s="463"/>
      <c r="BD138" s="377">
        <f t="shared" si="301"/>
        <v>0</v>
      </c>
      <c r="BE138" s="378"/>
      <c r="BF138" s="424">
        <f t="shared" si="207"/>
        <v>14.000526315789473</v>
      </c>
      <c r="BG138" s="461"/>
      <c r="BH138" s="477"/>
      <c r="BI138" s="462"/>
      <c r="BJ138" s="463"/>
      <c r="BK138" s="377">
        <f t="shared" si="302"/>
        <v>0</v>
      </c>
      <c r="BL138" s="378"/>
      <c r="BM138" s="424">
        <f t="shared" si="208"/>
        <v>14.000526315789473</v>
      </c>
      <c r="BN138" s="461"/>
      <c r="BO138" s="477"/>
      <c r="BP138" s="462"/>
      <c r="BQ138" s="463"/>
      <c r="BR138" s="377">
        <f t="shared" si="303"/>
        <v>0</v>
      </c>
      <c r="BS138" s="378"/>
      <c r="BT138" s="424">
        <f t="shared" si="209"/>
        <v>14.000526315789473</v>
      </c>
      <c r="BU138" s="461"/>
      <c r="BV138" s="477"/>
      <c r="BW138" s="462"/>
      <c r="BX138" s="463"/>
      <c r="BY138" s="377">
        <f t="shared" si="304"/>
        <v>0</v>
      </c>
      <c r="BZ138" s="378"/>
      <c r="CA138" s="424">
        <f t="shared" si="210"/>
        <v>14.000526315789473</v>
      </c>
      <c r="CB138" s="461"/>
      <c r="CC138" s="477"/>
      <c r="CD138" s="462"/>
      <c r="CE138" s="463"/>
      <c r="CF138" s="377">
        <f t="shared" si="305"/>
        <v>0</v>
      </c>
      <c r="CG138" s="378"/>
      <c r="CH138" s="424">
        <f t="shared" si="211"/>
        <v>14.000526315789473</v>
      </c>
      <c r="CI138" s="461"/>
      <c r="CJ138" s="477"/>
      <c r="CK138" s="462"/>
      <c r="CL138" s="463"/>
      <c r="CM138" s="377">
        <f t="shared" si="306"/>
        <v>0</v>
      </c>
      <c r="CN138" s="378"/>
      <c r="CO138" s="424">
        <f t="shared" si="212"/>
        <v>14.000526315789473</v>
      </c>
      <c r="CP138" s="461"/>
      <c r="CQ138" s="477"/>
      <c r="CR138" s="462"/>
      <c r="CS138" s="819"/>
      <c r="CT138" s="820"/>
      <c r="CU138" s="820"/>
      <c r="CV138" s="820"/>
      <c r="CW138" s="821"/>
      <c r="CX138" s="397" t="str">
        <f t="shared" si="307"/>
        <v xml:space="preserve">  K39</v>
      </c>
      <c r="CY138" s="398" t="str">
        <f t="shared" si="308"/>
        <v>Pinnacle Test Specification</v>
      </c>
    </row>
    <row r="139" spans="1:103" s="383" customFormat="1" ht="32.1" customHeight="1">
      <c r="A139" s="633"/>
      <c r="B139" s="393"/>
      <c r="C139" s="393"/>
      <c r="D139" s="474" t="s">
        <v>236</v>
      </c>
      <c r="E139" s="394" t="s">
        <v>171</v>
      </c>
      <c r="F139" s="395"/>
      <c r="G139" s="624"/>
      <c r="H139" s="625"/>
      <c r="I139" s="623"/>
      <c r="J139" s="478" t="str">
        <f t="shared" si="201"/>
        <v/>
      </c>
      <c r="K139" s="396" t="str">
        <f>IF(J139=V$9,W$9,IF(J139=V$8,W$8,IF(J139=V$7,W$7,IF(J139=V$6,W$6,IF(J139=V$5,W$5,IF(J139=V$4,W$4,IF(J139=V$3,W$3,IF(J139=V$2,W$2,'DOC SUBMITTAL STATUS TRACKER'!$F$17))))))))</f>
        <v>Never Been Submitted</v>
      </c>
      <c r="L139" s="556" t="str">
        <f t="shared" si="290"/>
        <v>Rev 0</v>
      </c>
      <c r="M139" s="557">
        <f t="shared" si="291"/>
        <v>0</v>
      </c>
      <c r="N139" s="558">
        <f t="shared" si="292"/>
        <v>0</v>
      </c>
      <c r="O139" s="579" t="str">
        <f t="shared" si="293"/>
        <v/>
      </c>
      <c r="P139" s="559">
        <f t="shared" si="294"/>
        <v>14.000526315789473</v>
      </c>
      <c r="Q139" s="560">
        <f t="shared" si="295"/>
        <v>0</v>
      </c>
      <c r="R139" s="559" t="str">
        <f>IF(K139='DOC SUBMITTAL STATUS TRACKER'!$F$17,'DOC SUBMITTAL STATUS TRACKER'!$F$17,IF(K139=$W$8,'DOC SUBMITTAL STATUS TRACKER'!$F$17,IF(K139=$W$6,$R$15,IF(K139=$W$7,R$16,IF(K139=$W$9,$W$9,$R$15)))))</f>
        <v>Never Been Submitted</v>
      </c>
      <c r="S139" s="579" t="str">
        <f t="shared" si="296"/>
        <v/>
      </c>
      <c r="T139" s="477"/>
      <c r="U139" s="377"/>
      <c r="V139" s="378"/>
      <c r="W139" s="424">
        <f t="shared" si="202"/>
        <v>14.000526315789473</v>
      </c>
      <c r="X139" s="461"/>
      <c r="Y139" s="477"/>
      <c r="Z139" s="462"/>
      <c r="AA139" s="460"/>
      <c r="AB139" s="377">
        <f t="shared" si="297"/>
        <v>0</v>
      </c>
      <c r="AC139" s="378"/>
      <c r="AD139" s="424">
        <f t="shared" si="203"/>
        <v>14.000526315789473</v>
      </c>
      <c r="AE139" s="461"/>
      <c r="AF139" s="477"/>
      <c r="AG139" s="462"/>
      <c r="AH139" s="463"/>
      <c r="AI139" s="377">
        <f t="shared" si="298"/>
        <v>0</v>
      </c>
      <c r="AJ139" s="378"/>
      <c r="AK139" s="424">
        <f t="shared" si="204"/>
        <v>14.000526315789473</v>
      </c>
      <c r="AL139" s="461"/>
      <c r="AM139" s="477"/>
      <c r="AN139" s="462"/>
      <c r="AO139" s="463"/>
      <c r="AP139" s="377">
        <f t="shared" si="299"/>
        <v>0</v>
      </c>
      <c r="AQ139" s="378"/>
      <c r="AR139" s="424">
        <f t="shared" si="205"/>
        <v>14.000526315789473</v>
      </c>
      <c r="AS139" s="461"/>
      <c r="AT139" s="477"/>
      <c r="AU139" s="462"/>
      <c r="AV139" s="463"/>
      <c r="AW139" s="377">
        <f t="shared" si="300"/>
        <v>0</v>
      </c>
      <c r="AX139" s="378"/>
      <c r="AY139" s="424">
        <f t="shared" si="206"/>
        <v>14.000526315789473</v>
      </c>
      <c r="AZ139" s="461"/>
      <c r="BA139" s="477"/>
      <c r="BB139" s="462"/>
      <c r="BC139" s="463"/>
      <c r="BD139" s="377">
        <f t="shared" si="301"/>
        <v>0</v>
      </c>
      <c r="BE139" s="378"/>
      <c r="BF139" s="424">
        <f t="shared" si="207"/>
        <v>14.000526315789473</v>
      </c>
      <c r="BG139" s="461"/>
      <c r="BH139" s="477"/>
      <c r="BI139" s="462"/>
      <c r="BJ139" s="463"/>
      <c r="BK139" s="377">
        <f t="shared" si="302"/>
        <v>0</v>
      </c>
      <c r="BL139" s="378"/>
      <c r="BM139" s="424">
        <f t="shared" si="208"/>
        <v>14.000526315789473</v>
      </c>
      <c r="BN139" s="461"/>
      <c r="BO139" s="477"/>
      <c r="BP139" s="462"/>
      <c r="BQ139" s="463"/>
      <c r="BR139" s="377">
        <f t="shared" si="303"/>
        <v>0</v>
      </c>
      <c r="BS139" s="378"/>
      <c r="BT139" s="424">
        <f t="shared" si="209"/>
        <v>14.000526315789473</v>
      </c>
      <c r="BU139" s="461"/>
      <c r="BV139" s="477"/>
      <c r="BW139" s="462"/>
      <c r="BX139" s="463"/>
      <c r="BY139" s="377">
        <f t="shared" si="304"/>
        <v>0</v>
      </c>
      <c r="BZ139" s="378"/>
      <c r="CA139" s="424">
        <f t="shared" si="210"/>
        <v>14.000526315789473</v>
      </c>
      <c r="CB139" s="461"/>
      <c r="CC139" s="477"/>
      <c r="CD139" s="462"/>
      <c r="CE139" s="463"/>
      <c r="CF139" s="377">
        <f t="shared" si="305"/>
        <v>0</v>
      </c>
      <c r="CG139" s="378"/>
      <c r="CH139" s="424">
        <f t="shared" si="211"/>
        <v>14.000526315789473</v>
      </c>
      <c r="CI139" s="461"/>
      <c r="CJ139" s="477"/>
      <c r="CK139" s="462"/>
      <c r="CL139" s="463"/>
      <c r="CM139" s="377">
        <f t="shared" si="306"/>
        <v>0</v>
      </c>
      <c r="CN139" s="378"/>
      <c r="CO139" s="424">
        <f t="shared" si="212"/>
        <v>14.000526315789473</v>
      </c>
      <c r="CP139" s="461"/>
      <c r="CQ139" s="477"/>
      <c r="CR139" s="462"/>
      <c r="CS139" s="819"/>
      <c r="CT139" s="820"/>
      <c r="CU139" s="820"/>
      <c r="CV139" s="820"/>
      <c r="CW139" s="821"/>
      <c r="CX139" s="397" t="str">
        <f t="shared" si="307"/>
        <v xml:space="preserve">  K40</v>
      </c>
      <c r="CY139" s="398" t="str">
        <f t="shared" si="308"/>
        <v>Sundyne Seal Leak Check</v>
      </c>
    </row>
    <row r="140" spans="1:103" s="383" customFormat="1" ht="32.1" customHeight="1">
      <c r="A140" s="633"/>
      <c r="B140" s="393"/>
      <c r="C140" s="393"/>
      <c r="D140" s="474" t="s">
        <v>237</v>
      </c>
      <c r="E140" s="394" t="s">
        <v>172</v>
      </c>
      <c r="F140" s="395"/>
      <c r="G140" s="624"/>
      <c r="H140" s="625"/>
      <c r="I140" s="623"/>
      <c r="J140" s="478" t="str">
        <f t="shared" si="201"/>
        <v/>
      </c>
      <c r="K140" s="396" t="str">
        <f>IF(J140=V$9,W$9,IF(J140=V$8,W$8,IF(J140=V$7,W$7,IF(J140=V$6,W$6,IF(J140=V$5,W$5,IF(J140=V$4,W$4,IF(J140=V$3,W$3,IF(J140=V$2,W$2,'DOC SUBMITTAL STATUS TRACKER'!$F$17))))))))</f>
        <v>Never Been Submitted</v>
      </c>
      <c r="L140" s="556" t="str">
        <f t="shared" si="290"/>
        <v>Rev 0</v>
      </c>
      <c r="M140" s="557">
        <f t="shared" si="291"/>
        <v>0</v>
      </c>
      <c r="N140" s="558">
        <f t="shared" si="292"/>
        <v>0</v>
      </c>
      <c r="O140" s="579" t="str">
        <f t="shared" si="293"/>
        <v/>
      </c>
      <c r="P140" s="559">
        <f t="shared" si="294"/>
        <v>14.000526315789473</v>
      </c>
      <c r="Q140" s="560">
        <f t="shared" si="295"/>
        <v>0</v>
      </c>
      <c r="R140" s="559" t="str">
        <f>IF(K140='DOC SUBMITTAL STATUS TRACKER'!$F$17,'DOC SUBMITTAL STATUS TRACKER'!$F$17,IF(K140=$W$8,'DOC SUBMITTAL STATUS TRACKER'!$F$17,IF(K140=$W$6,$R$15,IF(K140=$W$7,R$16,IF(K140=$W$9,$W$9,$R$15)))))</f>
        <v>Never Been Submitted</v>
      </c>
      <c r="S140" s="579" t="str">
        <f t="shared" si="296"/>
        <v/>
      </c>
      <c r="T140" s="477"/>
      <c r="U140" s="377"/>
      <c r="V140" s="378"/>
      <c r="W140" s="424">
        <f t="shared" si="202"/>
        <v>14.000526315789473</v>
      </c>
      <c r="X140" s="461"/>
      <c r="Y140" s="477"/>
      <c r="Z140" s="462"/>
      <c r="AA140" s="460"/>
      <c r="AB140" s="377">
        <f t="shared" si="297"/>
        <v>0</v>
      </c>
      <c r="AC140" s="378"/>
      <c r="AD140" s="424">
        <f t="shared" si="203"/>
        <v>14.000526315789473</v>
      </c>
      <c r="AE140" s="461"/>
      <c r="AF140" s="477"/>
      <c r="AG140" s="462"/>
      <c r="AH140" s="463"/>
      <c r="AI140" s="377">
        <f t="shared" si="298"/>
        <v>0</v>
      </c>
      <c r="AJ140" s="378"/>
      <c r="AK140" s="424">
        <f t="shared" si="204"/>
        <v>14.000526315789473</v>
      </c>
      <c r="AL140" s="461"/>
      <c r="AM140" s="477"/>
      <c r="AN140" s="462"/>
      <c r="AO140" s="463"/>
      <c r="AP140" s="377">
        <f t="shared" si="299"/>
        <v>0</v>
      </c>
      <c r="AQ140" s="378"/>
      <c r="AR140" s="424">
        <f t="shared" si="205"/>
        <v>14.000526315789473</v>
      </c>
      <c r="AS140" s="461"/>
      <c r="AT140" s="477"/>
      <c r="AU140" s="462"/>
      <c r="AV140" s="463"/>
      <c r="AW140" s="377">
        <f t="shared" si="300"/>
        <v>0</v>
      </c>
      <c r="AX140" s="378"/>
      <c r="AY140" s="424">
        <f t="shared" si="206"/>
        <v>14.000526315789473</v>
      </c>
      <c r="AZ140" s="461"/>
      <c r="BA140" s="477"/>
      <c r="BB140" s="462"/>
      <c r="BC140" s="463"/>
      <c r="BD140" s="377">
        <f t="shared" si="301"/>
        <v>0</v>
      </c>
      <c r="BE140" s="378"/>
      <c r="BF140" s="424">
        <f t="shared" si="207"/>
        <v>14.000526315789473</v>
      </c>
      <c r="BG140" s="461"/>
      <c r="BH140" s="477"/>
      <c r="BI140" s="462"/>
      <c r="BJ140" s="463"/>
      <c r="BK140" s="377">
        <f t="shared" si="302"/>
        <v>0</v>
      </c>
      <c r="BL140" s="378"/>
      <c r="BM140" s="424">
        <f t="shared" si="208"/>
        <v>14.000526315789473</v>
      </c>
      <c r="BN140" s="461"/>
      <c r="BO140" s="477"/>
      <c r="BP140" s="462"/>
      <c r="BQ140" s="463"/>
      <c r="BR140" s="377">
        <f t="shared" si="303"/>
        <v>0</v>
      </c>
      <c r="BS140" s="378"/>
      <c r="BT140" s="424">
        <f t="shared" si="209"/>
        <v>14.000526315789473</v>
      </c>
      <c r="BU140" s="461"/>
      <c r="BV140" s="477"/>
      <c r="BW140" s="462"/>
      <c r="BX140" s="463"/>
      <c r="BY140" s="377">
        <f t="shared" si="304"/>
        <v>0</v>
      </c>
      <c r="BZ140" s="378"/>
      <c r="CA140" s="424">
        <f t="shared" si="210"/>
        <v>14.000526315789473</v>
      </c>
      <c r="CB140" s="461"/>
      <c r="CC140" s="477"/>
      <c r="CD140" s="462"/>
      <c r="CE140" s="463"/>
      <c r="CF140" s="377">
        <f t="shared" si="305"/>
        <v>0</v>
      </c>
      <c r="CG140" s="378"/>
      <c r="CH140" s="424">
        <f t="shared" si="211"/>
        <v>14.000526315789473</v>
      </c>
      <c r="CI140" s="461"/>
      <c r="CJ140" s="477"/>
      <c r="CK140" s="462"/>
      <c r="CL140" s="463"/>
      <c r="CM140" s="377">
        <f t="shared" si="306"/>
        <v>0</v>
      </c>
      <c r="CN140" s="378"/>
      <c r="CO140" s="424">
        <f t="shared" si="212"/>
        <v>14.000526315789473</v>
      </c>
      <c r="CP140" s="461"/>
      <c r="CQ140" s="477"/>
      <c r="CR140" s="462"/>
      <c r="CS140" s="819"/>
      <c r="CT140" s="820"/>
      <c r="CU140" s="820"/>
      <c r="CV140" s="820"/>
      <c r="CW140" s="821"/>
      <c r="CX140" s="397" t="str">
        <f t="shared" si="307"/>
        <v xml:space="preserve">  K41</v>
      </c>
      <c r="CY140" s="398" t="str">
        <f t="shared" si="308"/>
        <v>Compliance with NACE MR0175 ISO 15156 or NACE MR0103</v>
      </c>
    </row>
    <row r="141" spans="1:103" s="383" customFormat="1" ht="32.1" customHeight="1">
      <c r="A141" s="633"/>
      <c r="B141" s="393"/>
      <c r="C141" s="393"/>
      <c r="D141" s="474" t="s">
        <v>238</v>
      </c>
      <c r="E141" s="394" t="s">
        <v>173</v>
      </c>
      <c r="F141" s="395"/>
      <c r="G141" s="624"/>
      <c r="H141" s="625"/>
      <c r="I141" s="623"/>
      <c r="J141" s="478" t="str">
        <f t="shared" si="201"/>
        <v/>
      </c>
      <c r="K141" s="396" t="str">
        <f>IF(J141=V$9,W$9,IF(J141=V$8,W$8,IF(J141=V$7,W$7,IF(J141=V$6,W$6,IF(J141=V$5,W$5,IF(J141=V$4,W$4,IF(J141=V$3,W$3,IF(J141=V$2,W$2,'DOC SUBMITTAL STATUS TRACKER'!$F$17))))))))</f>
        <v>Never Been Submitted</v>
      </c>
      <c r="L141" s="556" t="str">
        <f t="shared" si="290"/>
        <v>Rev 0</v>
      </c>
      <c r="M141" s="557">
        <f t="shared" si="291"/>
        <v>0</v>
      </c>
      <c r="N141" s="558">
        <f t="shared" si="292"/>
        <v>0</v>
      </c>
      <c r="O141" s="579" t="str">
        <f t="shared" si="293"/>
        <v/>
      </c>
      <c r="P141" s="559">
        <f t="shared" si="294"/>
        <v>14.000526315789473</v>
      </c>
      <c r="Q141" s="560">
        <f t="shared" si="295"/>
        <v>0</v>
      </c>
      <c r="R141" s="559" t="str">
        <f>IF(K141='DOC SUBMITTAL STATUS TRACKER'!$F$17,'DOC SUBMITTAL STATUS TRACKER'!$F$17,IF(K141=$W$8,'DOC SUBMITTAL STATUS TRACKER'!$F$17,IF(K141=$W$6,$R$15,IF(K141=$W$7,R$16,IF(K141=$W$9,$W$9,$R$15)))))</f>
        <v>Never Been Submitted</v>
      </c>
      <c r="S141" s="579" t="str">
        <f t="shared" si="296"/>
        <v/>
      </c>
      <c r="T141" s="477"/>
      <c r="U141" s="377"/>
      <c r="V141" s="378"/>
      <c r="W141" s="424">
        <f t="shared" si="202"/>
        <v>14.000526315789473</v>
      </c>
      <c r="X141" s="461"/>
      <c r="Y141" s="477"/>
      <c r="Z141" s="462"/>
      <c r="AA141" s="460"/>
      <c r="AB141" s="377">
        <f t="shared" si="297"/>
        <v>0</v>
      </c>
      <c r="AC141" s="378"/>
      <c r="AD141" s="424">
        <f t="shared" si="203"/>
        <v>14.000526315789473</v>
      </c>
      <c r="AE141" s="461"/>
      <c r="AF141" s="477"/>
      <c r="AG141" s="462"/>
      <c r="AH141" s="463"/>
      <c r="AI141" s="377">
        <f t="shared" si="298"/>
        <v>0</v>
      </c>
      <c r="AJ141" s="378"/>
      <c r="AK141" s="424">
        <f t="shared" si="204"/>
        <v>14.000526315789473</v>
      </c>
      <c r="AL141" s="461"/>
      <c r="AM141" s="477"/>
      <c r="AN141" s="462"/>
      <c r="AO141" s="463"/>
      <c r="AP141" s="377">
        <f t="shared" si="299"/>
        <v>0</v>
      </c>
      <c r="AQ141" s="378"/>
      <c r="AR141" s="424">
        <f t="shared" si="205"/>
        <v>14.000526315789473</v>
      </c>
      <c r="AS141" s="461"/>
      <c r="AT141" s="477"/>
      <c r="AU141" s="462"/>
      <c r="AV141" s="463"/>
      <c r="AW141" s="377">
        <f t="shared" si="300"/>
        <v>0</v>
      </c>
      <c r="AX141" s="378"/>
      <c r="AY141" s="424">
        <f t="shared" si="206"/>
        <v>14.000526315789473</v>
      </c>
      <c r="AZ141" s="461"/>
      <c r="BA141" s="477"/>
      <c r="BB141" s="462"/>
      <c r="BC141" s="463"/>
      <c r="BD141" s="377">
        <f t="shared" si="301"/>
        <v>0</v>
      </c>
      <c r="BE141" s="378"/>
      <c r="BF141" s="424">
        <f t="shared" si="207"/>
        <v>14.000526315789473</v>
      </c>
      <c r="BG141" s="461"/>
      <c r="BH141" s="477"/>
      <c r="BI141" s="462"/>
      <c r="BJ141" s="463"/>
      <c r="BK141" s="377">
        <f t="shared" si="302"/>
        <v>0</v>
      </c>
      <c r="BL141" s="378"/>
      <c r="BM141" s="424">
        <f t="shared" si="208"/>
        <v>14.000526315789473</v>
      </c>
      <c r="BN141" s="461"/>
      <c r="BO141" s="477"/>
      <c r="BP141" s="462"/>
      <c r="BQ141" s="463"/>
      <c r="BR141" s="377">
        <f t="shared" si="303"/>
        <v>0</v>
      </c>
      <c r="BS141" s="378"/>
      <c r="BT141" s="424">
        <f t="shared" si="209"/>
        <v>14.000526315789473</v>
      </c>
      <c r="BU141" s="461"/>
      <c r="BV141" s="477"/>
      <c r="BW141" s="462"/>
      <c r="BX141" s="463"/>
      <c r="BY141" s="377">
        <f t="shared" si="304"/>
        <v>0</v>
      </c>
      <c r="BZ141" s="378"/>
      <c r="CA141" s="424">
        <f t="shared" si="210"/>
        <v>14.000526315789473</v>
      </c>
      <c r="CB141" s="461"/>
      <c r="CC141" s="477"/>
      <c r="CD141" s="462"/>
      <c r="CE141" s="463"/>
      <c r="CF141" s="377">
        <f t="shared" si="305"/>
        <v>0</v>
      </c>
      <c r="CG141" s="378"/>
      <c r="CH141" s="424">
        <f t="shared" si="211"/>
        <v>14.000526315789473</v>
      </c>
      <c r="CI141" s="461"/>
      <c r="CJ141" s="477"/>
      <c r="CK141" s="462"/>
      <c r="CL141" s="463"/>
      <c r="CM141" s="377">
        <f t="shared" si="306"/>
        <v>0</v>
      </c>
      <c r="CN141" s="378"/>
      <c r="CO141" s="424">
        <f t="shared" si="212"/>
        <v>14.000526315789473</v>
      </c>
      <c r="CP141" s="461"/>
      <c r="CQ141" s="477"/>
      <c r="CR141" s="462"/>
      <c r="CS141" s="819"/>
      <c r="CT141" s="820"/>
      <c r="CU141" s="820"/>
      <c r="CV141" s="820"/>
      <c r="CW141" s="821"/>
      <c r="CX141" s="397" t="str">
        <f t="shared" si="307"/>
        <v xml:space="preserve">  K42</v>
      </c>
      <c r="CY141" s="398" t="str">
        <f t="shared" si="308"/>
        <v>Sundyne Lube System Operational Test</v>
      </c>
    </row>
    <row r="142" spans="1:103" s="383" customFormat="1" ht="32.1" customHeight="1">
      <c r="A142" s="633"/>
      <c r="B142" s="393"/>
      <c r="C142" s="393"/>
      <c r="D142" s="474" t="s">
        <v>239</v>
      </c>
      <c r="E142" s="394" t="s">
        <v>174</v>
      </c>
      <c r="F142" s="395"/>
      <c r="G142" s="624"/>
      <c r="H142" s="625"/>
      <c r="I142" s="623"/>
      <c r="J142" s="478" t="str">
        <f t="shared" si="201"/>
        <v/>
      </c>
      <c r="K142" s="396" t="str">
        <f>IF(J142=V$9,W$9,IF(J142=V$8,W$8,IF(J142=V$7,W$7,IF(J142=V$6,W$6,IF(J142=V$5,W$5,IF(J142=V$4,W$4,IF(J142=V$3,W$3,IF(J142=V$2,W$2,'DOC SUBMITTAL STATUS TRACKER'!$F$17))))))))</f>
        <v>Never Been Submitted</v>
      </c>
      <c r="L142" s="556" t="str">
        <f t="shared" si="290"/>
        <v>Rev 0</v>
      </c>
      <c r="M142" s="557">
        <f t="shared" si="291"/>
        <v>0</v>
      </c>
      <c r="N142" s="558">
        <f t="shared" si="292"/>
        <v>0</v>
      </c>
      <c r="O142" s="579" t="str">
        <f t="shared" si="293"/>
        <v/>
      </c>
      <c r="P142" s="559">
        <f t="shared" si="294"/>
        <v>14.000526315789473</v>
      </c>
      <c r="Q142" s="560">
        <f t="shared" si="295"/>
        <v>0</v>
      </c>
      <c r="R142" s="559" t="str">
        <f>IF(K142='DOC SUBMITTAL STATUS TRACKER'!$F$17,'DOC SUBMITTAL STATUS TRACKER'!$F$17,IF(K142=$W$8,'DOC SUBMITTAL STATUS TRACKER'!$F$17,IF(K142=$W$6,$R$15,IF(K142=$W$7,R$16,IF(K142=$W$9,$W$9,$R$15)))))</f>
        <v>Never Been Submitted</v>
      </c>
      <c r="S142" s="579" t="str">
        <f t="shared" si="296"/>
        <v/>
      </c>
      <c r="T142" s="477"/>
      <c r="U142" s="377"/>
      <c r="V142" s="378"/>
      <c r="W142" s="424">
        <f t="shared" si="202"/>
        <v>14.000526315789473</v>
      </c>
      <c r="X142" s="461"/>
      <c r="Y142" s="477"/>
      <c r="Z142" s="462"/>
      <c r="AA142" s="460"/>
      <c r="AB142" s="377">
        <f t="shared" si="297"/>
        <v>0</v>
      </c>
      <c r="AC142" s="378"/>
      <c r="AD142" s="424">
        <f t="shared" si="203"/>
        <v>14.000526315789473</v>
      </c>
      <c r="AE142" s="461"/>
      <c r="AF142" s="477"/>
      <c r="AG142" s="462"/>
      <c r="AH142" s="463"/>
      <c r="AI142" s="377">
        <f t="shared" si="298"/>
        <v>0</v>
      </c>
      <c r="AJ142" s="378"/>
      <c r="AK142" s="424">
        <f t="shared" si="204"/>
        <v>14.000526315789473</v>
      </c>
      <c r="AL142" s="461"/>
      <c r="AM142" s="477"/>
      <c r="AN142" s="462"/>
      <c r="AO142" s="463"/>
      <c r="AP142" s="377">
        <f t="shared" si="299"/>
        <v>0</v>
      </c>
      <c r="AQ142" s="378"/>
      <c r="AR142" s="424">
        <f t="shared" si="205"/>
        <v>14.000526315789473</v>
      </c>
      <c r="AS142" s="461"/>
      <c r="AT142" s="477"/>
      <c r="AU142" s="462"/>
      <c r="AV142" s="463"/>
      <c r="AW142" s="377">
        <f t="shared" si="300"/>
        <v>0</v>
      </c>
      <c r="AX142" s="378"/>
      <c r="AY142" s="424">
        <f t="shared" si="206"/>
        <v>14.000526315789473</v>
      </c>
      <c r="AZ142" s="461"/>
      <c r="BA142" s="477"/>
      <c r="BB142" s="462"/>
      <c r="BC142" s="463"/>
      <c r="BD142" s="377">
        <f t="shared" si="301"/>
        <v>0</v>
      </c>
      <c r="BE142" s="378"/>
      <c r="BF142" s="424">
        <f t="shared" si="207"/>
        <v>14.000526315789473</v>
      </c>
      <c r="BG142" s="461"/>
      <c r="BH142" s="477"/>
      <c r="BI142" s="462"/>
      <c r="BJ142" s="463"/>
      <c r="BK142" s="377">
        <f t="shared" si="302"/>
        <v>0</v>
      </c>
      <c r="BL142" s="378"/>
      <c r="BM142" s="424">
        <f t="shared" si="208"/>
        <v>14.000526315789473</v>
      </c>
      <c r="BN142" s="461"/>
      <c r="BO142" s="477"/>
      <c r="BP142" s="462"/>
      <c r="BQ142" s="463"/>
      <c r="BR142" s="377">
        <f t="shared" si="303"/>
        <v>0</v>
      </c>
      <c r="BS142" s="378"/>
      <c r="BT142" s="424">
        <f t="shared" si="209"/>
        <v>14.000526315789473</v>
      </c>
      <c r="BU142" s="461"/>
      <c r="BV142" s="477"/>
      <c r="BW142" s="462"/>
      <c r="BX142" s="463"/>
      <c r="BY142" s="377">
        <f t="shared" si="304"/>
        <v>0</v>
      </c>
      <c r="BZ142" s="378"/>
      <c r="CA142" s="424">
        <f t="shared" si="210"/>
        <v>14.000526315789473</v>
      </c>
      <c r="CB142" s="461"/>
      <c r="CC142" s="477"/>
      <c r="CD142" s="462"/>
      <c r="CE142" s="463"/>
      <c r="CF142" s="377">
        <f t="shared" si="305"/>
        <v>0</v>
      </c>
      <c r="CG142" s="378"/>
      <c r="CH142" s="424">
        <f t="shared" si="211"/>
        <v>14.000526315789473</v>
      </c>
      <c r="CI142" s="461"/>
      <c r="CJ142" s="477"/>
      <c r="CK142" s="462"/>
      <c r="CL142" s="463"/>
      <c r="CM142" s="377">
        <f t="shared" si="306"/>
        <v>0</v>
      </c>
      <c r="CN142" s="378"/>
      <c r="CO142" s="424">
        <f t="shared" si="212"/>
        <v>14.000526315789473</v>
      </c>
      <c r="CP142" s="461"/>
      <c r="CQ142" s="477"/>
      <c r="CR142" s="462"/>
      <c r="CS142" s="819"/>
      <c r="CT142" s="820"/>
      <c r="CU142" s="820"/>
      <c r="CV142" s="820"/>
      <c r="CW142" s="821"/>
      <c r="CX142" s="397" t="str">
        <f t="shared" si="307"/>
        <v xml:space="preserve">  K43</v>
      </c>
      <c r="CY142" s="398" t="str">
        <f t="shared" si="308"/>
        <v>Gas Seal Support System Pressure &amp; Leak Testing</v>
      </c>
    </row>
    <row r="143" spans="1:103" s="122" customFormat="1" ht="15" customHeight="1">
      <c r="A143" s="421"/>
      <c r="B143" s="381"/>
      <c r="C143" s="272" t="s">
        <v>240</v>
      </c>
      <c r="D143" s="376"/>
      <c r="E143" s="272"/>
      <c r="F143" s="412"/>
      <c r="G143" s="413"/>
      <c r="H143" s="413"/>
      <c r="I143" s="413"/>
      <c r="J143" s="414"/>
      <c r="K143" s="415"/>
      <c r="L143" s="561"/>
      <c r="M143" s="562"/>
      <c r="N143" s="562"/>
      <c r="O143" s="585"/>
      <c r="P143" s="562"/>
      <c r="Q143" s="562"/>
      <c r="R143" s="562"/>
      <c r="S143" s="585"/>
      <c r="T143" s="416"/>
      <c r="U143" s="417"/>
      <c r="V143" s="417"/>
      <c r="W143" s="417"/>
      <c r="X143" s="417"/>
      <c r="Y143" s="416"/>
      <c r="Z143" s="418"/>
      <c r="AA143" s="416"/>
      <c r="AB143" s="417"/>
      <c r="AC143" s="417"/>
      <c r="AD143" s="417"/>
      <c r="AE143" s="417"/>
      <c r="AF143" s="416"/>
      <c r="AG143" s="418"/>
      <c r="AH143" s="419"/>
      <c r="AI143" s="417"/>
      <c r="AJ143" s="417"/>
      <c r="AK143" s="417"/>
      <c r="AL143" s="417"/>
      <c r="AM143" s="416"/>
      <c r="AN143" s="418"/>
      <c r="AO143" s="419"/>
      <c r="AP143" s="417"/>
      <c r="AQ143" s="417"/>
      <c r="AR143" s="417"/>
      <c r="AS143" s="417"/>
      <c r="AT143" s="416"/>
      <c r="AU143" s="418"/>
      <c r="AV143" s="419"/>
      <c r="AW143" s="417"/>
      <c r="AX143" s="417"/>
      <c r="AY143" s="417"/>
      <c r="AZ143" s="417"/>
      <c r="BA143" s="416"/>
      <c r="BB143" s="418"/>
      <c r="BC143" s="419"/>
      <c r="BD143" s="417"/>
      <c r="BE143" s="417"/>
      <c r="BF143" s="417"/>
      <c r="BG143" s="417"/>
      <c r="BH143" s="416"/>
      <c r="BI143" s="418"/>
      <c r="BJ143" s="419"/>
      <c r="BK143" s="417"/>
      <c r="BL143" s="417"/>
      <c r="BM143" s="417"/>
      <c r="BN143" s="417"/>
      <c r="BO143" s="416"/>
      <c r="BP143" s="418"/>
      <c r="BQ143" s="419"/>
      <c r="BR143" s="417"/>
      <c r="BS143" s="417"/>
      <c r="BT143" s="417"/>
      <c r="BU143" s="417"/>
      <c r="BV143" s="416"/>
      <c r="BW143" s="418"/>
      <c r="BX143" s="419"/>
      <c r="BY143" s="417"/>
      <c r="BZ143" s="417"/>
      <c r="CA143" s="417"/>
      <c r="CB143" s="417"/>
      <c r="CC143" s="416"/>
      <c r="CD143" s="418"/>
      <c r="CE143" s="419"/>
      <c r="CF143" s="417"/>
      <c r="CG143" s="417"/>
      <c r="CH143" s="417"/>
      <c r="CI143" s="417"/>
      <c r="CJ143" s="416"/>
      <c r="CK143" s="418"/>
      <c r="CL143" s="419"/>
      <c r="CM143" s="417"/>
      <c r="CN143" s="417"/>
      <c r="CO143" s="417"/>
      <c r="CP143" s="417"/>
      <c r="CQ143" s="416"/>
      <c r="CR143" s="418"/>
      <c r="CS143" s="420"/>
      <c r="CT143" s="420"/>
      <c r="CU143" s="420"/>
      <c r="CV143" s="420"/>
      <c r="CW143" s="420"/>
      <c r="CX143" s="265"/>
      <c r="CY143" s="464" t="str">
        <f>C143</f>
        <v xml:space="preserve">L - Test Reports </v>
      </c>
    </row>
    <row r="144" spans="1:103" s="383" customFormat="1" ht="32.1" customHeight="1">
      <c r="A144" s="633"/>
      <c r="B144" s="393"/>
      <c r="C144" s="393"/>
      <c r="D144" s="475" t="s">
        <v>84</v>
      </c>
      <c r="E144" s="394" t="s">
        <v>275</v>
      </c>
      <c r="F144" s="496" t="str">
        <f t="shared" ref="F144:F160" si="309">D144&amp;"-"&amp;E144</f>
        <v>L1-Lubrication System Functional Test</v>
      </c>
      <c r="G144" s="624"/>
      <c r="H144" s="624"/>
      <c r="I144" s="623"/>
      <c r="J144" s="478" t="str">
        <f t="shared" si="201"/>
        <v/>
      </c>
      <c r="K144" s="396" t="str">
        <f>IF(J144=V$9,W$9,IF(J144=V$8,W$8,IF(J144=V$7,W$7,IF(J144=V$6,W$6,IF(J144=V$5,W$5,IF(J144=V$4,W$4,IF(J144=V$3,W$3,IF(J144=V$2,W$2,'DOC SUBMITTAL STATUS TRACKER'!$F$17))))))))</f>
        <v>Never Been Submitted</v>
      </c>
      <c r="L144" s="556" t="str">
        <f t="shared" ref="L144:L160" si="310">"Rev "&amp;IF(CN144&gt;0,$CP$14,(IF(CG144&gt;0,$CI$14,(IF(BZ144&gt;0,$CB$14,(IF(BS144&gt;0,BU$14,(IF(BL144&gt;0,BN$14,(IF(BE144&gt;0,BG$14,(IF(AX144&gt;0,AZ$14,(IF(AQ144&gt;0,AS$14,(IF(AJ144&gt;0,AL$14,(IF(AC144&gt;0,AE$14,Z$14)))))))))))))))))))</f>
        <v>Rev 0</v>
      </c>
      <c r="M144" s="557">
        <f t="shared" ref="M144:M160" si="311">IF($CM144&gt;0,$CM144,(IF($CF144&gt;0,$CF144,(IF($BY144&gt;0,$BY144,(IF($BR144&gt;0,$BR144,(IF($BK144&gt;0,$BK144,(IF($BD144&gt;0,$BD144,(IF($AW144&gt;0,$AW144,(IF($AP144&gt;0,$AP144,(IF($AI144&gt;0,$AI144,(IF($AB144&gt;0,$AB144,U144)))))))))))))))))))</f>
        <v>0</v>
      </c>
      <c r="N144" s="558">
        <f t="shared" ref="N144:N160" si="312">IF(CN144&gt;0,CN144,(IF(CG144&gt;0,CG144,(IF(BZ144&gt;0,BZ144,(IF(BS144&gt;0,BS144,(IF(BL144&gt;0,BL144,(IF(BE144&gt;0,BE144,(IF(AX144&gt;0,AX144,(IF(AQ144&gt;0,AQ144,(IF(AJ144&gt;0,AJ144,(IF(AC144&gt;0,AC144,V144)))))))))))))))))))</f>
        <v>0</v>
      </c>
      <c r="O144" s="579" t="str">
        <f t="shared" ref="O144:O160" si="313">IF(CL144&gt;0,CL144,IF(CE144&gt;0,CE144,IF(BX144&gt;0,BX144,IF(BQ144&gt;0,BQ144,IF(BJ144&gt;0,BJ144,IF(BC144&gt;0,BC144,IF(AV144&gt;0,AV144,IF(AO144&gt;0,AO144,IF(AH144&gt;0,AH144,IF(AA144&gt;0,AA144,IF(T144&gt;0,T144,"")))))))))))</f>
        <v/>
      </c>
      <c r="P144" s="559">
        <f t="shared" ref="P144:P160" si="314">IF($CO144&gt;$R$14,$CO144,(IF($CH144&gt;$R$14,$CH144,(IF($CA144&gt;$R$14,$CA144,(IF($BT144&gt;$R$14,$BT144,(IF($BM144&gt;$R$14,$BM144,(IF($BF144&gt;$R$14,$BF144,(IF($AY144&gt;$R$14,$AY144,(IF($AR144&gt;$R$14,$AR144,(IF($AK144&gt;$R$14,$AK144,(IF($AD144&gt;$R$14,$AD144,$W144)))))))))))))))))))</f>
        <v>14.000526315789473</v>
      </c>
      <c r="Q144" s="560">
        <f t="shared" ref="Q144:Q160" si="315">IF(CP144&gt;$R$14,CP144,(IF(CI144&gt;$R$14,CI144,(IF(CB144&gt;$R$14,CB144,(IF(BU144&gt;$R$14,BU144,(IF(BN144&gt;$R$14,BN144,(IF(BG144&gt;$R$14,BG144,(IF(AZ144&gt;$R$14,AZ144,(IF(AS144&gt;$R$14,AS144,(IF(AL144&gt;$R$14,AL144,(IF(AE144&gt;$R$14,AE144,X144)))))))))))))))))))</f>
        <v>0</v>
      </c>
      <c r="R144" s="559" t="str">
        <f>IF(K144='DOC SUBMITTAL STATUS TRACKER'!$F$17,'DOC SUBMITTAL STATUS TRACKER'!$F$17,IF(K144=$W$8,'DOC SUBMITTAL STATUS TRACKER'!$F$17,IF(K144=$W$6,$R$15,IF(K144=$W$7,R$16,IF(K144=$W$9,$W$9,$R$15)))))</f>
        <v>Never Been Submitted</v>
      </c>
      <c r="S144" s="579" t="str">
        <f t="shared" ref="S144:S160" si="316">IF(CQ144&gt;0,CQ144,IF(CJ144&gt;0,CJ144,IF(CC144&gt;0,CC144,IF(BV144&gt;0,BV144,IF(BO144&gt;0,BO144,IF(BH144&gt;0,BH144,IF(BA144&gt;0,BA144,IF(BC144&gt;0,AT144,IF(AM144&gt;0,AM144,IF(AF144&gt;0,AF144,IF(Y144&gt;0,Y144,"")))))))))))</f>
        <v/>
      </c>
      <c r="T144" s="477"/>
      <c r="U144" s="377"/>
      <c r="V144" s="378"/>
      <c r="W144" s="424">
        <f t="shared" si="202"/>
        <v>14.000526315789473</v>
      </c>
      <c r="X144" s="461"/>
      <c r="Y144" s="477"/>
      <c r="Z144" s="462"/>
      <c r="AA144" s="460"/>
      <c r="AB144" s="377">
        <f t="shared" ref="AB144:AB160" si="317">IF(X144&lt;1,0,X144+$O$11)</f>
        <v>0</v>
      </c>
      <c r="AC144" s="378"/>
      <c r="AD144" s="424">
        <f t="shared" si="203"/>
        <v>14.000526315789473</v>
      </c>
      <c r="AE144" s="461"/>
      <c r="AF144" s="477"/>
      <c r="AG144" s="462"/>
      <c r="AH144" s="463"/>
      <c r="AI144" s="377">
        <f t="shared" ref="AI144:AI160" si="318">IF(AE144&lt;1,0,AE144+$O$11)</f>
        <v>0</v>
      </c>
      <c r="AJ144" s="378"/>
      <c r="AK144" s="424">
        <f t="shared" si="204"/>
        <v>14.000526315789473</v>
      </c>
      <c r="AL144" s="461"/>
      <c r="AM144" s="477"/>
      <c r="AN144" s="462"/>
      <c r="AO144" s="463"/>
      <c r="AP144" s="377">
        <f t="shared" ref="AP144:AP160" si="319">IF(AL144&lt;1,0,AL144+$O$11)</f>
        <v>0</v>
      </c>
      <c r="AQ144" s="378"/>
      <c r="AR144" s="424">
        <f t="shared" si="205"/>
        <v>14.000526315789473</v>
      </c>
      <c r="AS144" s="461"/>
      <c r="AT144" s="477"/>
      <c r="AU144" s="462"/>
      <c r="AV144" s="463"/>
      <c r="AW144" s="377">
        <f t="shared" ref="AW144:AW160" si="320">IF(AS144&lt;1,0,AS144+$O$11)</f>
        <v>0</v>
      </c>
      <c r="AX144" s="378"/>
      <c r="AY144" s="424">
        <f t="shared" si="206"/>
        <v>14.000526315789473</v>
      </c>
      <c r="AZ144" s="461"/>
      <c r="BA144" s="477"/>
      <c r="BB144" s="462"/>
      <c r="BC144" s="463"/>
      <c r="BD144" s="377">
        <f t="shared" ref="BD144:BD160" si="321">IF(AZ144&lt;1,0,AZ144+$O$11)</f>
        <v>0</v>
      </c>
      <c r="BE144" s="378"/>
      <c r="BF144" s="424">
        <f t="shared" si="207"/>
        <v>14.000526315789473</v>
      </c>
      <c r="BG144" s="461"/>
      <c r="BH144" s="477"/>
      <c r="BI144" s="462"/>
      <c r="BJ144" s="463"/>
      <c r="BK144" s="377">
        <f t="shared" ref="BK144:BK160" si="322">IF(BG144&lt;1,0,BG144+$O$11)</f>
        <v>0</v>
      </c>
      <c r="BL144" s="378"/>
      <c r="BM144" s="424">
        <f t="shared" si="208"/>
        <v>14.000526315789473</v>
      </c>
      <c r="BN144" s="461"/>
      <c r="BO144" s="477"/>
      <c r="BP144" s="462"/>
      <c r="BQ144" s="463"/>
      <c r="BR144" s="377">
        <f t="shared" ref="BR144:BR160" si="323">IF(BN144&lt;1,0,BN144+$O$11)</f>
        <v>0</v>
      </c>
      <c r="BS144" s="378"/>
      <c r="BT144" s="424">
        <f t="shared" si="209"/>
        <v>14.000526315789473</v>
      </c>
      <c r="BU144" s="461"/>
      <c r="BV144" s="477"/>
      <c r="BW144" s="462"/>
      <c r="BX144" s="463"/>
      <c r="BY144" s="377">
        <f t="shared" ref="BY144:BY160" si="324">IF(BU144&lt;1,0,BU144+$O$11)</f>
        <v>0</v>
      </c>
      <c r="BZ144" s="378"/>
      <c r="CA144" s="424">
        <f t="shared" si="210"/>
        <v>14.000526315789473</v>
      </c>
      <c r="CB144" s="461"/>
      <c r="CC144" s="477"/>
      <c r="CD144" s="462"/>
      <c r="CE144" s="463"/>
      <c r="CF144" s="377">
        <f t="shared" ref="CF144:CF160" si="325">IF(CB144&lt;1,0,CB144+$O$11)</f>
        <v>0</v>
      </c>
      <c r="CG144" s="378"/>
      <c r="CH144" s="424">
        <f t="shared" si="211"/>
        <v>14.000526315789473</v>
      </c>
      <c r="CI144" s="461"/>
      <c r="CJ144" s="477"/>
      <c r="CK144" s="462"/>
      <c r="CL144" s="463"/>
      <c r="CM144" s="377">
        <f t="shared" ref="CM144:CM160" si="326">IF(CI144&lt;1,0,CI144+$O$11)</f>
        <v>0</v>
      </c>
      <c r="CN144" s="378"/>
      <c r="CO144" s="424">
        <f t="shared" si="212"/>
        <v>14.000526315789473</v>
      </c>
      <c r="CP144" s="461"/>
      <c r="CQ144" s="477"/>
      <c r="CR144" s="462"/>
      <c r="CS144" s="819"/>
      <c r="CT144" s="820"/>
      <c r="CU144" s="820"/>
      <c r="CV144" s="820"/>
      <c r="CW144" s="821"/>
      <c r="CX144" s="397" t="str">
        <f t="shared" ref="CX144:CX160" si="327">C144&amp;"  "&amp;D144</f>
        <v xml:space="preserve">  L1</v>
      </c>
      <c r="CY144" s="398" t="str">
        <f t="shared" ref="CY144:CY160" si="328">E144&amp;" - "&amp;F144</f>
        <v>Lubrication System Functional Test - L1-Lubrication System Functional Test</v>
      </c>
    </row>
    <row r="145" spans="1:103" s="122" customFormat="1" ht="32.1" customHeight="1">
      <c r="A145" s="634"/>
      <c r="B145" s="393"/>
      <c r="C145" s="393"/>
      <c r="D145" s="475" t="s">
        <v>86</v>
      </c>
      <c r="E145" s="394" t="s">
        <v>276</v>
      </c>
      <c r="F145" s="496" t="str">
        <f t="shared" si="309"/>
        <v>L2-Overspeed Test Data (COMPRESSORS ONLY)</v>
      </c>
      <c r="G145" s="624"/>
      <c r="H145" s="624"/>
      <c r="I145" s="623"/>
      <c r="J145" s="478" t="str">
        <f t="shared" si="201"/>
        <v/>
      </c>
      <c r="K145" s="396" t="str">
        <f>IF(J145=V$9,W$9,IF(J145=V$8,W$8,IF(J145=V$7,W$7,IF(J145=V$6,W$6,IF(J145=V$5,W$5,IF(J145=V$4,W$4,IF(J145=V$3,W$3,IF(J145=V$2,W$2,'DOC SUBMITTAL STATUS TRACKER'!$F$17))))))))</f>
        <v>Never Been Submitted</v>
      </c>
      <c r="L145" s="556" t="str">
        <f t="shared" si="310"/>
        <v>Rev 0</v>
      </c>
      <c r="M145" s="557">
        <f t="shared" si="311"/>
        <v>0</v>
      </c>
      <c r="N145" s="558">
        <f t="shared" si="312"/>
        <v>0</v>
      </c>
      <c r="O145" s="579" t="str">
        <f t="shared" si="313"/>
        <v/>
      </c>
      <c r="P145" s="559">
        <f t="shared" si="314"/>
        <v>14.000526315789473</v>
      </c>
      <c r="Q145" s="560">
        <f t="shared" si="315"/>
        <v>0</v>
      </c>
      <c r="R145" s="559" t="str">
        <f>IF(K145='DOC SUBMITTAL STATUS TRACKER'!$F$17,'DOC SUBMITTAL STATUS TRACKER'!$F$17,IF(K145=$W$8,'DOC SUBMITTAL STATUS TRACKER'!$F$17,IF(K145=$W$6,$R$15,IF(K145=$W$7,R$16,IF(K145=$W$9,$W$9,$R$15)))))</f>
        <v>Never Been Submitted</v>
      </c>
      <c r="S145" s="579" t="str">
        <f t="shared" si="316"/>
        <v/>
      </c>
      <c r="T145" s="477"/>
      <c r="U145" s="377"/>
      <c r="V145" s="378"/>
      <c r="W145" s="424">
        <f t="shared" si="202"/>
        <v>14.000526315789473</v>
      </c>
      <c r="X145" s="461"/>
      <c r="Y145" s="477"/>
      <c r="Z145" s="462"/>
      <c r="AA145" s="460"/>
      <c r="AB145" s="377">
        <f t="shared" si="317"/>
        <v>0</v>
      </c>
      <c r="AC145" s="378"/>
      <c r="AD145" s="424">
        <f t="shared" si="203"/>
        <v>14.000526315789473</v>
      </c>
      <c r="AE145" s="461"/>
      <c r="AF145" s="477"/>
      <c r="AG145" s="462"/>
      <c r="AH145" s="463"/>
      <c r="AI145" s="377">
        <f t="shared" si="318"/>
        <v>0</v>
      </c>
      <c r="AJ145" s="378"/>
      <c r="AK145" s="424">
        <f t="shared" si="204"/>
        <v>14.000526315789473</v>
      </c>
      <c r="AL145" s="461"/>
      <c r="AM145" s="477"/>
      <c r="AN145" s="462"/>
      <c r="AO145" s="463"/>
      <c r="AP145" s="377">
        <f t="shared" si="319"/>
        <v>0</v>
      </c>
      <c r="AQ145" s="378"/>
      <c r="AR145" s="424">
        <f t="shared" si="205"/>
        <v>14.000526315789473</v>
      </c>
      <c r="AS145" s="461"/>
      <c r="AT145" s="477"/>
      <c r="AU145" s="462"/>
      <c r="AV145" s="463"/>
      <c r="AW145" s="377">
        <f t="shared" si="320"/>
        <v>0</v>
      </c>
      <c r="AX145" s="378"/>
      <c r="AY145" s="424">
        <f t="shared" si="206"/>
        <v>14.000526315789473</v>
      </c>
      <c r="AZ145" s="461"/>
      <c r="BA145" s="477"/>
      <c r="BB145" s="462"/>
      <c r="BC145" s="463"/>
      <c r="BD145" s="377">
        <f t="shared" si="321"/>
        <v>0</v>
      </c>
      <c r="BE145" s="378"/>
      <c r="BF145" s="424">
        <f t="shared" si="207"/>
        <v>14.000526315789473</v>
      </c>
      <c r="BG145" s="461"/>
      <c r="BH145" s="477"/>
      <c r="BI145" s="462"/>
      <c r="BJ145" s="463"/>
      <c r="BK145" s="377">
        <f t="shared" si="322"/>
        <v>0</v>
      </c>
      <c r="BL145" s="378"/>
      <c r="BM145" s="424">
        <f t="shared" si="208"/>
        <v>14.000526315789473</v>
      </c>
      <c r="BN145" s="461"/>
      <c r="BO145" s="477"/>
      <c r="BP145" s="462"/>
      <c r="BQ145" s="463"/>
      <c r="BR145" s="377">
        <f t="shared" si="323"/>
        <v>0</v>
      </c>
      <c r="BS145" s="378"/>
      <c r="BT145" s="424">
        <f t="shared" si="209"/>
        <v>14.000526315789473</v>
      </c>
      <c r="BU145" s="461"/>
      <c r="BV145" s="477"/>
      <c r="BW145" s="462"/>
      <c r="BX145" s="463"/>
      <c r="BY145" s="377">
        <f t="shared" si="324"/>
        <v>0</v>
      </c>
      <c r="BZ145" s="378"/>
      <c r="CA145" s="424">
        <f t="shared" si="210"/>
        <v>14.000526315789473</v>
      </c>
      <c r="CB145" s="461"/>
      <c r="CC145" s="477"/>
      <c r="CD145" s="462"/>
      <c r="CE145" s="463"/>
      <c r="CF145" s="377">
        <f t="shared" si="325"/>
        <v>0</v>
      </c>
      <c r="CG145" s="378"/>
      <c r="CH145" s="424">
        <f t="shared" si="211"/>
        <v>14.000526315789473</v>
      </c>
      <c r="CI145" s="461"/>
      <c r="CJ145" s="477"/>
      <c r="CK145" s="462"/>
      <c r="CL145" s="463"/>
      <c r="CM145" s="377">
        <f t="shared" si="326"/>
        <v>0</v>
      </c>
      <c r="CN145" s="378"/>
      <c r="CO145" s="424">
        <f t="shared" si="212"/>
        <v>14.000526315789473</v>
      </c>
      <c r="CP145" s="461"/>
      <c r="CQ145" s="477"/>
      <c r="CR145" s="462"/>
      <c r="CS145" s="819"/>
      <c r="CT145" s="820"/>
      <c r="CU145" s="820"/>
      <c r="CV145" s="820"/>
      <c r="CW145" s="821"/>
      <c r="CX145" s="397" t="str">
        <f t="shared" si="327"/>
        <v xml:space="preserve">  L2</v>
      </c>
      <c r="CY145" s="398" t="str">
        <f t="shared" si="328"/>
        <v>Overspeed Test Data (COMPRESSORS ONLY) - L2-Overspeed Test Data (COMPRESSORS ONLY)</v>
      </c>
    </row>
    <row r="146" spans="1:103" s="122" customFormat="1" ht="32.1" customHeight="1">
      <c r="A146" s="634"/>
      <c r="B146" s="393"/>
      <c r="C146" s="393"/>
      <c r="D146" s="475" t="s">
        <v>241</v>
      </c>
      <c r="E146" s="394" t="s">
        <v>277</v>
      </c>
      <c r="F146" s="496" t="str">
        <f t="shared" si="309"/>
        <v>L3-Hydrostatic Test Data Sheet</v>
      </c>
      <c r="G146" s="624"/>
      <c r="H146" s="624"/>
      <c r="I146" s="623"/>
      <c r="J146" s="478" t="str">
        <f t="shared" si="201"/>
        <v/>
      </c>
      <c r="K146" s="396" t="str">
        <f>IF(J146=V$9,W$9,IF(J146=V$8,W$8,IF(J146=V$7,W$7,IF(J146=V$6,W$6,IF(J146=V$5,W$5,IF(J146=V$4,W$4,IF(J146=V$3,W$3,IF(J146=V$2,W$2,'DOC SUBMITTAL STATUS TRACKER'!$F$17))))))))</f>
        <v>Never Been Submitted</v>
      </c>
      <c r="L146" s="556" t="str">
        <f t="shared" si="310"/>
        <v>Rev 0</v>
      </c>
      <c r="M146" s="557">
        <f t="shared" si="311"/>
        <v>0</v>
      </c>
      <c r="N146" s="558">
        <f t="shared" si="312"/>
        <v>0</v>
      </c>
      <c r="O146" s="579" t="str">
        <f t="shared" si="313"/>
        <v/>
      </c>
      <c r="P146" s="559">
        <f t="shared" si="314"/>
        <v>14.000526315789473</v>
      </c>
      <c r="Q146" s="560">
        <f t="shared" si="315"/>
        <v>0</v>
      </c>
      <c r="R146" s="559" t="str">
        <f>IF(K146='DOC SUBMITTAL STATUS TRACKER'!$F$17,'DOC SUBMITTAL STATUS TRACKER'!$F$17,IF(K146=$W$8,'DOC SUBMITTAL STATUS TRACKER'!$F$17,IF(K146=$W$6,$R$15,IF(K146=$W$7,R$16,IF(K146=$W$9,$W$9,$R$15)))))</f>
        <v>Never Been Submitted</v>
      </c>
      <c r="S146" s="579" t="str">
        <f t="shared" si="316"/>
        <v/>
      </c>
      <c r="T146" s="477"/>
      <c r="U146" s="377"/>
      <c r="V146" s="378"/>
      <c r="W146" s="424">
        <f t="shared" si="202"/>
        <v>14.000526315789473</v>
      </c>
      <c r="X146" s="461"/>
      <c r="Y146" s="477"/>
      <c r="Z146" s="462"/>
      <c r="AA146" s="460"/>
      <c r="AB146" s="377">
        <f t="shared" si="317"/>
        <v>0</v>
      </c>
      <c r="AC146" s="378"/>
      <c r="AD146" s="424">
        <f t="shared" si="203"/>
        <v>14.000526315789473</v>
      </c>
      <c r="AE146" s="461"/>
      <c r="AF146" s="477"/>
      <c r="AG146" s="462"/>
      <c r="AH146" s="463"/>
      <c r="AI146" s="377">
        <f t="shared" si="318"/>
        <v>0</v>
      </c>
      <c r="AJ146" s="378"/>
      <c r="AK146" s="424">
        <f t="shared" si="204"/>
        <v>14.000526315789473</v>
      </c>
      <c r="AL146" s="461"/>
      <c r="AM146" s="477"/>
      <c r="AN146" s="462"/>
      <c r="AO146" s="463"/>
      <c r="AP146" s="377">
        <f t="shared" si="319"/>
        <v>0</v>
      </c>
      <c r="AQ146" s="378"/>
      <c r="AR146" s="424">
        <f t="shared" si="205"/>
        <v>14.000526315789473</v>
      </c>
      <c r="AS146" s="461"/>
      <c r="AT146" s="477"/>
      <c r="AU146" s="462"/>
      <c r="AV146" s="463"/>
      <c r="AW146" s="377">
        <f t="shared" si="320"/>
        <v>0</v>
      </c>
      <c r="AX146" s="378"/>
      <c r="AY146" s="424">
        <f t="shared" si="206"/>
        <v>14.000526315789473</v>
      </c>
      <c r="AZ146" s="461"/>
      <c r="BA146" s="477"/>
      <c r="BB146" s="462"/>
      <c r="BC146" s="463"/>
      <c r="BD146" s="377">
        <f t="shared" si="321"/>
        <v>0</v>
      </c>
      <c r="BE146" s="378"/>
      <c r="BF146" s="424">
        <f t="shared" si="207"/>
        <v>14.000526315789473</v>
      </c>
      <c r="BG146" s="461"/>
      <c r="BH146" s="477"/>
      <c r="BI146" s="462"/>
      <c r="BJ146" s="463"/>
      <c r="BK146" s="377">
        <f t="shared" si="322"/>
        <v>0</v>
      </c>
      <c r="BL146" s="378"/>
      <c r="BM146" s="424">
        <f t="shared" si="208"/>
        <v>14.000526315789473</v>
      </c>
      <c r="BN146" s="461"/>
      <c r="BO146" s="477"/>
      <c r="BP146" s="462"/>
      <c r="BQ146" s="463"/>
      <c r="BR146" s="377">
        <f t="shared" si="323"/>
        <v>0</v>
      </c>
      <c r="BS146" s="378"/>
      <c r="BT146" s="424">
        <f t="shared" si="209"/>
        <v>14.000526315789473</v>
      </c>
      <c r="BU146" s="461"/>
      <c r="BV146" s="477"/>
      <c r="BW146" s="462"/>
      <c r="BX146" s="463"/>
      <c r="BY146" s="377">
        <f t="shared" si="324"/>
        <v>0</v>
      </c>
      <c r="BZ146" s="378"/>
      <c r="CA146" s="424">
        <f t="shared" si="210"/>
        <v>14.000526315789473</v>
      </c>
      <c r="CB146" s="461"/>
      <c r="CC146" s="477"/>
      <c r="CD146" s="462"/>
      <c r="CE146" s="463"/>
      <c r="CF146" s="377">
        <f t="shared" si="325"/>
        <v>0</v>
      </c>
      <c r="CG146" s="378"/>
      <c r="CH146" s="424">
        <f t="shared" si="211"/>
        <v>14.000526315789473</v>
      </c>
      <c r="CI146" s="461"/>
      <c r="CJ146" s="477"/>
      <c r="CK146" s="462"/>
      <c r="CL146" s="463"/>
      <c r="CM146" s="377">
        <f t="shared" si="326"/>
        <v>0</v>
      </c>
      <c r="CN146" s="378"/>
      <c r="CO146" s="424">
        <f t="shared" si="212"/>
        <v>14.000526315789473</v>
      </c>
      <c r="CP146" s="461"/>
      <c r="CQ146" s="477"/>
      <c r="CR146" s="462"/>
      <c r="CS146" s="819"/>
      <c r="CT146" s="820"/>
      <c r="CU146" s="820"/>
      <c r="CV146" s="820"/>
      <c r="CW146" s="821"/>
      <c r="CX146" s="397" t="str">
        <f t="shared" si="327"/>
        <v xml:space="preserve">  L3</v>
      </c>
      <c r="CY146" s="398" t="str">
        <f t="shared" si="328"/>
        <v>Hydrostatic Test Data Sheet - L3-Hydrostatic Test Data Sheet</v>
      </c>
    </row>
    <row r="147" spans="1:103" s="122" customFormat="1" ht="32.1" customHeight="1">
      <c r="A147" s="634"/>
      <c r="B147" s="393"/>
      <c r="C147" s="393"/>
      <c r="D147" s="475" t="s">
        <v>242</v>
      </c>
      <c r="E147" s="394" t="s">
        <v>278</v>
      </c>
      <c r="F147" s="496" t="str">
        <f t="shared" si="309"/>
        <v>L4-NDE Inspection Data</v>
      </c>
      <c r="G147" s="624"/>
      <c r="H147" s="624"/>
      <c r="I147" s="623"/>
      <c r="J147" s="478" t="str">
        <f t="shared" si="201"/>
        <v/>
      </c>
      <c r="K147" s="396" t="str">
        <f>IF(J147=V$9,W$9,IF(J147=V$8,W$8,IF(J147=V$7,W$7,IF(J147=V$6,W$6,IF(J147=V$5,W$5,IF(J147=V$4,W$4,IF(J147=V$3,W$3,IF(J147=V$2,W$2,'DOC SUBMITTAL STATUS TRACKER'!$F$17))))))))</f>
        <v>Never Been Submitted</v>
      </c>
      <c r="L147" s="556" t="str">
        <f t="shared" si="310"/>
        <v>Rev 0</v>
      </c>
      <c r="M147" s="557">
        <f t="shared" si="311"/>
        <v>0</v>
      </c>
      <c r="N147" s="558">
        <f t="shared" si="312"/>
        <v>0</v>
      </c>
      <c r="O147" s="579" t="str">
        <f t="shared" si="313"/>
        <v/>
      </c>
      <c r="P147" s="559">
        <f t="shared" si="314"/>
        <v>14.000526315789473</v>
      </c>
      <c r="Q147" s="560">
        <f t="shared" si="315"/>
        <v>0</v>
      </c>
      <c r="R147" s="559" t="str">
        <f>IF(K147='DOC SUBMITTAL STATUS TRACKER'!$F$17,'DOC SUBMITTAL STATUS TRACKER'!$F$17,IF(K147=$W$8,'DOC SUBMITTAL STATUS TRACKER'!$F$17,IF(K147=$W$6,$R$15,IF(K147=$W$7,R$16,IF(K147=$W$9,$W$9,$R$15)))))</f>
        <v>Never Been Submitted</v>
      </c>
      <c r="S147" s="579" t="str">
        <f t="shared" si="316"/>
        <v/>
      </c>
      <c r="T147" s="477"/>
      <c r="U147" s="377"/>
      <c r="V147" s="378"/>
      <c r="W147" s="424">
        <f t="shared" si="202"/>
        <v>14.000526315789473</v>
      </c>
      <c r="X147" s="461"/>
      <c r="Y147" s="477"/>
      <c r="Z147" s="462"/>
      <c r="AA147" s="460"/>
      <c r="AB147" s="377">
        <f t="shared" si="317"/>
        <v>0</v>
      </c>
      <c r="AC147" s="378"/>
      <c r="AD147" s="424">
        <f t="shared" si="203"/>
        <v>14.000526315789473</v>
      </c>
      <c r="AE147" s="461"/>
      <c r="AF147" s="477"/>
      <c r="AG147" s="462"/>
      <c r="AH147" s="463"/>
      <c r="AI147" s="377">
        <f t="shared" si="318"/>
        <v>0</v>
      </c>
      <c r="AJ147" s="378"/>
      <c r="AK147" s="424">
        <f t="shared" si="204"/>
        <v>14.000526315789473</v>
      </c>
      <c r="AL147" s="461"/>
      <c r="AM147" s="477"/>
      <c r="AN147" s="462"/>
      <c r="AO147" s="463"/>
      <c r="AP147" s="377">
        <f t="shared" si="319"/>
        <v>0</v>
      </c>
      <c r="AQ147" s="378"/>
      <c r="AR147" s="424">
        <f t="shared" si="205"/>
        <v>14.000526315789473</v>
      </c>
      <c r="AS147" s="461"/>
      <c r="AT147" s="477"/>
      <c r="AU147" s="462"/>
      <c r="AV147" s="463"/>
      <c r="AW147" s="377">
        <f t="shared" si="320"/>
        <v>0</v>
      </c>
      <c r="AX147" s="378"/>
      <c r="AY147" s="424">
        <f t="shared" si="206"/>
        <v>14.000526315789473</v>
      </c>
      <c r="AZ147" s="461"/>
      <c r="BA147" s="477"/>
      <c r="BB147" s="462"/>
      <c r="BC147" s="463"/>
      <c r="BD147" s="377">
        <f t="shared" si="321"/>
        <v>0</v>
      </c>
      <c r="BE147" s="378"/>
      <c r="BF147" s="424">
        <f t="shared" si="207"/>
        <v>14.000526315789473</v>
      </c>
      <c r="BG147" s="461"/>
      <c r="BH147" s="477"/>
      <c r="BI147" s="462"/>
      <c r="BJ147" s="463"/>
      <c r="BK147" s="377">
        <f t="shared" si="322"/>
        <v>0</v>
      </c>
      <c r="BL147" s="378"/>
      <c r="BM147" s="424">
        <f t="shared" si="208"/>
        <v>14.000526315789473</v>
      </c>
      <c r="BN147" s="461"/>
      <c r="BO147" s="477"/>
      <c r="BP147" s="462"/>
      <c r="BQ147" s="463"/>
      <c r="BR147" s="377">
        <f t="shared" si="323"/>
        <v>0</v>
      </c>
      <c r="BS147" s="378"/>
      <c r="BT147" s="424">
        <f t="shared" si="209"/>
        <v>14.000526315789473</v>
      </c>
      <c r="BU147" s="461"/>
      <c r="BV147" s="477"/>
      <c r="BW147" s="462"/>
      <c r="BX147" s="463"/>
      <c r="BY147" s="377">
        <f t="shared" si="324"/>
        <v>0</v>
      </c>
      <c r="BZ147" s="378"/>
      <c r="CA147" s="424">
        <f t="shared" si="210"/>
        <v>14.000526315789473</v>
      </c>
      <c r="CB147" s="461"/>
      <c r="CC147" s="477"/>
      <c r="CD147" s="462"/>
      <c r="CE147" s="463"/>
      <c r="CF147" s="377">
        <f t="shared" si="325"/>
        <v>0</v>
      </c>
      <c r="CG147" s="378"/>
      <c r="CH147" s="424">
        <f t="shared" si="211"/>
        <v>14.000526315789473</v>
      </c>
      <c r="CI147" s="461"/>
      <c r="CJ147" s="477"/>
      <c r="CK147" s="462"/>
      <c r="CL147" s="463"/>
      <c r="CM147" s="377">
        <f t="shared" si="326"/>
        <v>0</v>
      </c>
      <c r="CN147" s="378"/>
      <c r="CO147" s="424">
        <f t="shared" si="212"/>
        <v>14.000526315789473</v>
      </c>
      <c r="CP147" s="461"/>
      <c r="CQ147" s="477"/>
      <c r="CR147" s="462"/>
      <c r="CS147" s="819"/>
      <c r="CT147" s="820"/>
      <c r="CU147" s="820"/>
      <c r="CV147" s="820"/>
      <c r="CW147" s="821"/>
      <c r="CX147" s="397" t="str">
        <f t="shared" si="327"/>
        <v xml:space="preserve">  L4</v>
      </c>
      <c r="CY147" s="398" t="str">
        <f t="shared" si="328"/>
        <v>NDE Inspection Data - L4-NDE Inspection Data</v>
      </c>
    </row>
    <row r="148" spans="1:103" s="122" customFormat="1" ht="32.1" customHeight="1">
      <c r="A148" s="634"/>
      <c r="B148" s="393"/>
      <c r="C148" s="393"/>
      <c r="D148" s="475" t="s">
        <v>243</v>
      </c>
      <c r="E148" s="394" t="s">
        <v>279</v>
      </c>
      <c r="F148" s="496" t="str">
        <f t="shared" si="309"/>
        <v>L5-Teardown Inspection</v>
      </c>
      <c r="G148" s="624"/>
      <c r="H148" s="624"/>
      <c r="I148" s="623"/>
      <c r="J148" s="478" t="str">
        <f t="shared" si="201"/>
        <v/>
      </c>
      <c r="K148" s="396" t="str">
        <f>IF(J148=V$9,W$9,IF(J148=V$8,W$8,IF(J148=V$7,W$7,IF(J148=V$6,W$6,IF(J148=V$5,W$5,IF(J148=V$4,W$4,IF(J148=V$3,W$3,IF(J148=V$2,W$2,'DOC SUBMITTAL STATUS TRACKER'!$F$17))))))))</f>
        <v>Never Been Submitted</v>
      </c>
      <c r="L148" s="556" t="str">
        <f t="shared" si="310"/>
        <v>Rev 0</v>
      </c>
      <c r="M148" s="557">
        <f t="shared" si="311"/>
        <v>0</v>
      </c>
      <c r="N148" s="558">
        <f t="shared" si="312"/>
        <v>0</v>
      </c>
      <c r="O148" s="579" t="str">
        <f t="shared" si="313"/>
        <v/>
      </c>
      <c r="P148" s="559">
        <f t="shared" si="314"/>
        <v>14.000526315789473</v>
      </c>
      <c r="Q148" s="560">
        <f t="shared" si="315"/>
        <v>0</v>
      </c>
      <c r="R148" s="559" t="str">
        <f>IF(K148='DOC SUBMITTAL STATUS TRACKER'!$F$17,'DOC SUBMITTAL STATUS TRACKER'!$F$17,IF(K148=$W$8,'DOC SUBMITTAL STATUS TRACKER'!$F$17,IF(K148=$W$6,$R$15,IF(K148=$W$7,R$16,IF(K148=$W$9,$W$9,$R$15)))))</f>
        <v>Never Been Submitted</v>
      </c>
      <c r="S148" s="579" t="str">
        <f t="shared" si="316"/>
        <v/>
      </c>
      <c r="T148" s="477"/>
      <c r="U148" s="377"/>
      <c r="V148" s="378"/>
      <c r="W148" s="424">
        <f t="shared" si="202"/>
        <v>14.000526315789473</v>
      </c>
      <c r="X148" s="461"/>
      <c r="Y148" s="477"/>
      <c r="Z148" s="462"/>
      <c r="AA148" s="460"/>
      <c r="AB148" s="377">
        <f t="shared" si="317"/>
        <v>0</v>
      </c>
      <c r="AC148" s="378"/>
      <c r="AD148" s="424">
        <f t="shared" si="203"/>
        <v>14.000526315789473</v>
      </c>
      <c r="AE148" s="461"/>
      <c r="AF148" s="477"/>
      <c r="AG148" s="462"/>
      <c r="AH148" s="463"/>
      <c r="AI148" s="377">
        <f t="shared" si="318"/>
        <v>0</v>
      </c>
      <c r="AJ148" s="378"/>
      <c r="AK148" s="424">
        <f t="shared" si="204"/>
        <v>14.000526315789473</v>
      </c>
      <c r="AL148" s="461"/>
      <c r="AM148" s="477"/>
      <c r="AN148" s="462"/>
      <c r="AO148" s="463"/>
      <c r="AP148" s="377">
        <f t="shared" si="319"/>
        <v>0</v>
      </c>
      <c r="AQ148" s="378"/>
      <c r="AR148" s="424">
        <f t="shared" si="205"/>
        <v>14.000526315789473</v>
      </c>
      <c r="AS148" s="461"/>
      <c r="AT148" s="477"/>
      <c r="AU148" s="462"/>
      <c r="AV148" s="463"/>
      <c r="AW148" s="377">
        <f t="shared" si="320"/>
        <v>0</v>
      </c>
      <c r="AX148" s="378"/>
      <c r="AY148" s="424">
        <f t="shared" si="206"/>
        <v>14.000526315789473</v>
      </c>
      <c r="AZ148" s="461"/>
      <c r="BA148" s="477"/>
      <c r="BB148" s="462"/>
      <c r="BC148" s="463"/>
      <c r="BD148" s="377">
        <f t="shared" si="321"/>
        <v>0</v>
      </c>
      <c r="BE148" s="378"/>
      <c r="BF148" s="424">
        <f t="shared" si="207"/>
        <v>14.000526315789473</v>
      </c>
      <c r="BG148" s="461"/>
      <c r="BH148" s="477"/>
      <c r="BI148" s="462"/>
      <c r="BJ148" s="463"/>
      <c r="BK148" s="377">
        <f t="shared" si="322"/>
        <v>0</v>
      </c>
      <c r="BL148" s="378"/>
      <c r="BM148" s="424">
        <f t="shared" si="208"/>
        <v>14.000526315789473</v>
      </c>
      <c r="BN148" s="461"/>
      <c r="BO148" s="477"/>
      <c r="BP148" s="462"/>
      <c r="BQ148" s="463"/>
      <c r="BR148" s="377">
        <f t="shared" si="323"/>
        <v>0</v>
      </c>
      <c r="BS148" s="378"/>
      <c r="BT148" s="424">
        <f t="shared" si="209"/>
        <v>14.000526315789473</v>
      </c>
      <c r="BU148" s="461"/>
      <c r="BV148" s="477"/>
      <c r="BW148" s="462"/>
      <c r="BX148" s="463"/>
      <c r="BY148" s="377">
        <f t="shared" si="324"/>
        <v>0</v>
      </c>
      <c r="BZ148" s="378"/>
      <c r="CA148" s="424">
        <f t="shared" si="210"/>
        <v>14.000526315789473</v>
      </c>
      <c r="CB148" s="461"/>
      <c r="CC148" s="477"/>
      <c r="CD148" s="462"/>
      <c r="CE148" s="463"/>
      <c r="CF148" s="377">
        <f t="shared" si="325"/>
        <v>0</v>
      </c>
      <c r="CG148" s="378"/>
      <c r="CH148" s="424">
        <f t="shared" si="211"/>
        <v>14.000526315789473</v>
      </c>
      <c r="CI148" s="461"/>
      <c r="CJ148" s="477"/>
      <c r="CK148" s="462"/>
      <c r="CL148" s="463"/>
      <c r="CM148" s="377">
        <f t="shared" si="326"/>
        <v>0</v>
      </c>
      <c r="CN148" s="378"/>
      <c r="CO148" s="424">
        <f t="shared" si="212"/>
        <v>14.000526315789473</v>
      </c>
      <c r="CP148" s="461"/>
      <c r="CQ148" s="477"/>
      <c r="CR148" s="462"/>
      <c r="CS148" s="819"/>
      <c r="CT148" s="820"/>
      <c r="CU148" s="820"/>
      <c r="CV148" s="820"/>
      <c r="CW148" s="821"/>
      <c r="CX148" s="397" t="str">
        <f t="shared" si="327"/>
        <v xml:space="preserve">  L5</v>
      </c>
      <c r="CY148" s="398" t="str">
        <f t="shared" si="328"/>
        <v>Teardown Inspection - L5-Teardown Inspection</v>
      </c>
    </row>
    <row r="149" spans="1:103" s="122" customFormat="1" ht="32.1" customHeight="1">
      <c r="A149" s="634"/>
      <c r="B149" s="393"/>
      <c r="C149" s="393"/>
      <c r="D149" s="475" t="s">
        <v>244</v>
      </c>
      <c r="E149" s="394" t="s">
        <v>280</v>
      </c>
      <c r="F149" s="496" t="str">
        <f t="shared" si="309"/>
        <v>L6-High Purity Cleaning &amp; Inspection</v>
      </c>
      <c r="G149" s="624"/>
      <c r="H149" s="624"/>
      <c r="I149" s="623"/>
      <c r="J149" s="478" t="str">
        <f t="shared" ref="J149:J176" si="329">IF(CR149&gt;0,CR149,IF(CK149&gt;0,CK149,IF(CD149&gt;0,CD149,IF(BW149&gt;0,BW149,IF(BP149&gt;0,BP149,IF(BI149&gt;0,BI149,IF(BB149&gt;0,BB149,IF(AU149&gt;0,AU149,IF(AN149&gt;0,AN149,IF(AG149&gt;0,AG149,IF(Z149&gt;0,Z149,"")))))))))))</f>
        <v/>
      </c>
      <c r="K149" s="396" t="str">
        <f>IF(J149=V$9,W$9,IF(J149=V$8,W$8,IF(J149=V$7,W$7,IF(J149=V$6,W$6,IF(J149=V$5,W$5,IF(J149=V$4,W$4,IF(J149=V$3,W$3,IF(J149=V$2,W$2,'DOC SUBMITTAL STATUS TRACKER'!$F$17))))))))</f>
        <v>Never Been Submitted</v>
      </c>
      <c r="L149" s="556" t="str">
        <f t="shared" si="310"/>
        <v>Rev 0</v>
      </c>
      <c r="M149" s="557">
        <f t="shared" si="311"/>
        <v>0</v>
      </c>
      <c r="N149" s="558">
        <f t="shared" si="312"/>
        <v>0</v>
      </c>
      <c r="O149" s="579" t="str">
        <f t="shared" si="313"/>
        <v/>
      </c>
      <c r="P149" s="559">
        <f t="shared" si="314"/>
        <v>14.000526315789473</v>
      </c>
      <c r="Q149" s="560">
        <f t="shared" si="315"/>
        <v>0</v>
      </c>
      <c r="R149" s="559" t="str">
        <f>IF(K149='DOC SUBMITTAL STATUS TRACKER'!$F$17,'DOC SUBMITTAL STATUS TRACKER'!$F$17,IF(K149=$W$8,'DOC SUBMITTAL STATUS TRACKER'!$F$17,IF(K149=$W$6,$R$15,IF(K149=$W$7,R$16,IF(K149=$W$9,$W$9,$R$15)))))</f>
        <v>Never Been Submitted</v>
      </c>
      <c r="S149" s="579" t="str">
        <f t="shared" si="316"/>
        <v/>
      </c>
      <c r="T149" s="477"/>
      <c r="U149" s="377"/>
      <c r="V149" s="378"/>
      <c r="W149" s="424">
        <f t="shared" ref="W149:W176" si="330">IF(V149&lt;0,$R$14,V149+$R$14)</f>
        <v>14.000526315789473</v>
      </c>
      <c r="X149" s="461"/>
      <c r="Y149" s="477"/>
      <c r="Z149" s="462"/>
      <c r="AA149" s="460"/>
      <c r="AB149" s="377">
        <f t="shared" si="317"/>
        <v>0</v>
      </c>
      <c r="AC149" s="378"/>
      <c r="AD149" s="424">
        <f t="shared" ref="AD149:AD176" si="331">IF(AC149&lt;0,$R$14,AC149+$R$14)</f>
        <v>14.000526315789473</v>
      </c>
      <c r="AE149" s="461"/>
      <c r="AF149" s="477"/>
      <c r="AG149" s="462"/>
      <c r="AH149" s="463"/>
      <c r="AI149" s="377">
        <f t="shared" si="318"/>
        <v>0</v>
      </c>
      <c r="AJ149" s="378"/>
      <c r="AK149" s="424">
        <f t="shared" ref="AK149:AK176" si="332">IF(AJ149&lt;0,$R$14,AJ149+$R$14)</f>
        <v>14.000526315789473</v>
      </c>
      <c r="AL149" s="461"/>
      <c r="AM149" s="477"/>
      <c r="AN149" s="462"/>
      <c r="AO149" s="463"/>
      <c r="AP149" s="377">
        <f t="shared" si="319"/>
        <v>0</v>
      </c>
      <c r="AQ149" s="378"/>
      <c r="AR149" s="424">
        <f t="shared" ref="AR149:AR176" si="333">IF(AQ149&lt;0,$R$14,AQ149+$R$14)</f>
        <v>14.000526315789473</v>
      </c>
      <c r="AS149" s="461"/>
      <c r="AT149" s="477"/>
      <c r="AU149" s="462"/>
      <c r="AV149" s="463"/>
      <c r="AW149" s="377">
        <f t="shared" si="320"/>
        <v>0</v>
      </c>
      <c r="AX149" s="378"/>
      <c r="AY149" s="424">
        <f t="shared" ref="AY149:AY176" si="334">IF(AX149&lt;0,$R$14,AX149+$R$14)</f>
        <v>14.000526315789473</v>
      </c>
      <c r="AZ149" s="461"/>
      <c r="BA149" s="477"/>
      <c r="BB149" s="462"/>
      <c r="BC149" s="463"/>
      <c r="BD149" s="377">
        <f t="shared" si="321"/>
        <v>0</v>
      </c>
      <c r="BE149" s="378"/>
      <c r="BF149" s="424">
        <f t="shared" ref="BF149:BF176" si="335">IF(BE149&lt;0,$R$14,BE149+$R$14)</f>
        <v>14.000526315789473</v>
      </c>
      <c r="BG149" s="461"/>
      <c r="BH149" s="477"/>
      <c r="BI149" s="462"/>
      <c r="BJ149" s="463"/>
      <c r="BK149" s="377">
        <f t="shared" si="322"/>
        <v>0</v>
      </c>
      <c r="BL149" s="378"/>
      <c r="BM149" s="424">
        <f t="shared" ref="BM149:BM176" si="336">IF(BL149&lt;0,$R$14,BL149+$R$14)</f>
        <v>14.000526315789473</v>
      </c>
      <c r="BN149" s="461"/>
      <c r="BO149" s="477"/>
      <c r="BP149" s="462"/>
      <c r="BQ149" s="463"/>
      <c r="BR149" s="377">
        <f t="shared" si="323"/>
        <v>0</v>
      </c>
      <c r="BS149" s="378"/>
      <c r="BT149" s="424">
        <f t="shared" ref="BT149:BT176" si="337">IF(BS149&lt;0,$R$14,BS149+$R$14)</f>
        <v>14.000526315789473</v>
      </c>
      <c r="BU149" s="461"/>
      <c r="BV149" s="477"/>
      <c r="BW149" s="462"/>
      <c r="BX149" s="463"/>
      <c r="BY149" s="377">
        <f t="shared" si="324"/>
        <v>0</v>
      </c>
      <c r="BZ149" s="378"/>
      <c r="CA149" s="424">
        <f t="shared" ref="CA149:CA176" si="338">IF(BZ149&lt;0,$R$14,BZ149+$R$14)</f>
        <v>14.000526315789473</v>
      </c>
      <c r="CB149" s="461"/>
      <c r="CC149" s="477"/>
      <c r="CD149" s="462"/>
      <c r="CE149" s="463"/>
      <c r="CF149" s="377">
        <f t="shared" si="325"/>
        <v>0</v>
      </c>
      <c r="CG149" s="378"/>
      <c r="CH149" s="424">
        <f t="shared" ref="CH149:CH176" si="339">IF(CG149&lt;0,$R$14,CG149+$R$14)</f>
        <v>14.000526315789473</v>
      </c>
      <c r="CI149" s="461"/>
      <c r="CJ149" s="477"/>
      <c r="CK149" s="462"/>
      <c r="CL149" s="463"/>
      <c r="CM149" s="377">
        <f t="shared" si="326"/>
        <v>0</v>
      </c>
      <c r="CN149" s="378"/>
      <c r="CO149" s="424">
        <f t="shared" ref="CO149:CO176" si="340">IF(CN149&lt;0,$R$14,CN149+$R$14)</f>
        <v>14.000526315789473</v>
      </c>
      <c r="CP149" s="461"/>
      <c r="CQ149" s="477"/>
      <c r="CR149" s="462"/>
      <c r="CS149" s="819"/>
      <c r="CT149" s="820"/>
      <c r="CU149" s="820"/>
      <c r="CV149" s="820"/>
      <c r="CW149" s="821"/>
      <c r="CX149" s="397" t="str">
        <f t="shared" si="327"/>
        <v xml:space="preserve">  L6</v>
      </c>
      <c r="CY149" s="398" t="str">
        <f t="shared" si="328"/>
        <v>High Purity Cleaning &amp; Inspection - L6-High Purity Cleaning &amp; Inspection</v>
      </c>
    </row>
    <row r="150" spans="1:103" s="122" customFormat="1" ht="32.1" customHeight="1">
      <c r="A150" s="634"/>
      <c r="B150" s="393"/>
      <c r="C150" s="393"/>
      <c r="D150" s="475" t="s">
        <v>245</v>
      </c>
      <c r="E150" s="394" t="s">
        <v>281</v>
      </c>
      <c r="F150" s="496" t="str">
        <f t="shared" si="309"/>
        <v>L7-Seal Leak Check Form</v>
      </c>
      <c r="G150" s="624"/>
      <c r="H150" s="624"/>
      <c r="I150" s="623"/>
      <c r="J150" s="478" t="str">
        <f t="shared" si="329"/>
        <v/>
      </c>
      <c r="K150" s="396" t="str">
        <f>IF(J150=V$9,W$9,IF(J150=V$8,W$8,IF(J150=V$7,W$7,IF(J150=V$6,W$6,IF(J150=V$5,W$5,IF(J150=V$4,W$4,IF(J150=V$3,W$3,IF(J150=V$2,W$2,'DOC SUBMITTAL STATUS TRACKER'!$F$17))))))))</f>
        <v>Never Been Submitted</v>
      </c>
      <c r="L150" s="556" t="str">
        <f t="shared" si="310"/>
        <v>Rev 0</v>
      </c>
      <c r="M150" s="557">
        <f t="shared" si="311"/>
        <v>0</v>
      </c>
      <c r="N150" s="558">
        <f t="shared" si="312"/>
        <v>0</v>
      </c>
      <c r="O150" s="579" t="str">
        <f t="shared" si="313"/>
        <v/>
      </c>
      <c r="P150" s="559">
        <f t="shared" si="314"/>
        <v>14.000526315789473</v>
      </c>
      <c r="Q150" s="560">
        <f t="shared" si="315"/>
        <v>0</v>
      </c>
      <c r="R150" s="559" t="str">
        <f>IF(K150='DOC SUBMITTAL STATUS TRACKER'!$F$17,'DOC SUBMITTAL STATUS TRACKER'!$F$17,IF(K150=$W$8,'DOC SUBMITTAL STATUS TRACKER'!$F$17,IF(K150=$W$6,$R$15,IF(K150=$W$7,R$16,IF(K150=$W$9,$W$9,$R$15)))))</f>
        <v>Never Been Submitted</v>
      </c>
      <c r="S150" s="579" t="str">
        <f t="shared" si="316"/>
        <v/>
      </c>
      <c r="T150" s="477"/>
      <c r="U150" s="377"/>
      <c r="V150" s="378"/>
      <c r="W150" s="424">
        <f t="shared" si="330"/>
        <v>14.000526315789473</v>
      </c>
      <c r="X150" s="461"/>
      <c r="Y150" s="477"/>
      <c r="Z150" s="462"/>
      <c r="AA150" s="460"/>
      <c r="AB150" s="377">
        <f t="shared" si="317"/>
        <v>0</v>
      </c>
      <c r="AC150" s="378"/>
      <c r="AD150" s="424">
        <f t="shared" si="331"/>
        <v>14.000526315789473</v>
      </c>
      <c r="AE150" s="461"/>
      <c r="AF150" s="477"/>
      <c r="AG150" s="462"/>
      <c r="AH150" s="463"/>
      <c r="AI150" s="377">
        <f t="shared" si="318"/>
        <v>0</v>
      </c>
      <c r="AJ150" s="378"/>
      <c r="AK150" s="424">
        <f t="shared" si="332"/>
        <v>14.000526315789473</v>
      </c>
      <c r="AL150" s="461"/>
      <c r="AM150" s="477"/>
      <c r="AN150" s="462"/>
      <c r="AO150" s="463"/>
      <c r="AP150" s="377">
        <f t="shared" si="319"/>
        <v>0</v>
      </c>
      <c r="AQ150" s="378"/>
      <c r="AR150" s="424">
        <f t="shared" si="333"/>
        <v>14.000526315789473</v>
      </c>
      <c r="AS150" s="461"/>
      <c r="AT150" s="477"/>
      <c r="AU150" s="462"/>
      <c r="AV150" s="463"/>
      <c r="AW150" s="377">
        <f t="shared" si="320"/>
        <v>0</v>
      </c>
      <c r="AX150" s="378"/>
      <c r="AY150" s="424">
        <f t="shared" si="334"/>
        <v>14.000526315789473</v>
      </c>
      <c r="AZ150" s="461"/>
      <c r="BA150" s="477"/>
      <c r="BB150" s="462"/>
      <c r="BC150" s="463"/>
      <c r="BD150" s="377">
        <f t="shared" si="321"/>
        <v>0</v>
      </c>
      <c r="BE150" s="378"/>
      <c r="BF150" s="424">
        <f t="shared" si="335"/>
        <v>14.000526315789473</v>
      </c>
      <c r="BG150" s="461"/>
      <c r="BH150" s="477"/>
      <c r="BI150" s="462"/>
      <c r="BJ150" s="463"/>
      <c r="BK150" s="377">
        <f t="shared" si="322"/>
        <v>0</v>
      </c>
      <c r="BL150" s="378"/>
      <c r="BM150" s="424">
        <f t="shared" si="336"/>
        <v>14.000526315789473</v>
      </c>
      <c r="BN150" s="461"/>
      <c r="BO150" s="477"/>
      <c r="BP150" s="462"/>
      <c r="BQ150" s="463"/>
      <c r="BR150" s="377">
        <f t="shared" si="323"/>
        <v>0</v>
      </c>
      <c r="BS150" s="378"/>
      <c r="BT150" s="424">
        <f t="shared" si="337"/>
        <v>14.000526315789473</v>
      </c>
      <c r="BU150" s="461"/>
      <c r="BV150" s="477"/>
      <c r="BW150" s="462"/>
      <c r="BX150" s="463"/>
      <c r="BY150" s="377">
        <f t="shared" si="324"/>
        <v>0</v>
      </c>
      <c r="BZ150" s="378"/>
      <c r="CA150" s="424">
        <f t="shared" si="338"/>
        <v>14.000526315789473</v>
      </c>
      <c r="CB150" s="461"/>
      <c r="CC150" s="477"/>
      <c r="CD150" s="462"/>
      <c r="CE150" s="463"/>
      <c r="CF150" s="377">
        <f t="shared" si="325"/>
        <v>0</v>
      </c>
      <c r="CG150" s="378"/>
      <c r="CH150" s="424">
        <f t="shared" si="339"/>
        <v>14.000526315789473</v>
      </c>
      <c r="CI150" s="461"/>
      <c r="CJ150" s="477"/>
      <c r="CK150" s="462"/>
      <c r="CL150" s="463"/>
      <c r="CM150" s="377">
        <f t="shared" si="326"/>
        <v>0</v>
      </c>
      <c r="CN150" s="378"/>
      <c r="CO150" s="424">
        <f t="shared" si="340"/>
        <v>14.000526315789473</v>
      </c>
      <c r="CP150" s="461"/>
      <c r="CQ150" s="477"/>
      <c r="CR150" s="462"/>
      <c r="CS150" s="819"/>
      <c r="CT150" s="820"/>
      <c r="CU150" s="820"/>
      <c r="CV150" s="820"/>
      <c r="CW150" s="821"/>
      <c r="CX150" s="397" t="str">
        <f t="shared" si="327"/>
        <v xml:space="preserve">  L7</v>
      </c>
      <c r="CY150" s="398" t="str">
        <f t="shared" si="328"/>
        <v>Seal Leak Check Form - L7-Seal Leak Check Form</v>
      </c>
    </row>
    <row r="151" spans="1:103" s="122" customFormat="1" ht="32.1" customHeight="1">
      <c r="A151" s="634"/>
      <c r="B151" s="393"/>
      <c r="C151" s="393"/>
      <c r="D151" s="475" t="s">
        <v>265</v>
      </c>
      <c r="E151" s="394" t="s">
        <v>282</v>
      </c>
      <c r="F151" s="496" t="str">
        <f t="shared" si="309"/>
        <v xml:space="preserve">L8-A&amp;T Mechanical Run Data </v>
      </c>
      <c r="G151" s="624"/>
      <c r="H151" s="624"/>
      <c r="I151" s="623"/>
      <c r="J151" s="478" t="str">
        <f t="shared" si="329"/>
        <v/>
      </c>
      <c r="K151" s="396" t="str">
        <f>IF(J151=V$9,W$9,IF(J151=V$8,W$8,IF(J151=V$7,W$7,IF(J151=V$6,W$6,IF(J151=V$5,W$5,IF(J151=V$4,W$4,IF(J151=V$3,W$3,IF(J151=V$2,W$2,'DOC SUBMITTAL STATUS TRACKER'!$F$17))))))))</f>
        <v>Never Been Submitted</v>
      </c>
      <c r="L151" s="556" t="str">
        <f t="shared" si="310"/>
        <v>Rev 0</v>
      </c>
      <c r="M151" s="557">
        <f t="shared" si="311"/>
        <v>0</v>
      </c>
      <c r="N151" s="558">
        <f t="shared" si="312"/>
        <v>0</v>
      </c>
      <c r="O151" s="579" t="str">
        <f t="shared" si="313"/>
        <v/>
      </c>
      <c r="P151" s="559">
        <f t="shared" si="314"/>
        <v>14.000526315789473</v>
      </c>
      <c r="Q151" s="560">
        <f t="shared" si="315"/>
        <v>0</v>
      </c>
      <c r="R151" s="559" t="str">
        <f>IF(K151='DOC SUBMITTAL STATUS TRACKER'!$F$17,'DOC SUBMITTAL STATUS TRACKER'!$F$17,IF(K151=$W$8,'DOC SUBMITTAL STATUS TRACKER'!$F$17,IF(K151=$W$6,$R$15,IF(K151=$W$7,R$16,IF(K151=$W$9,$W$9,$R$15)))))</f>
        <v>Never Been Submitted</v>
      </c>
      <c r="S151" s="579" t="str">
        <f t="shared" si="316"/>
        <v/>
      </c>
      <c r="T151" s="477"/>
      <c r="U151" s="377"/>
      <c r="V151" s="378"/>
      <c r="W151" s="424">
        <f t="shared" si="330"/>
        <v>14.000526315789473</v>
      </c>
      <c r="X151" s="461"/>
      <c r="Y151" s="477"/>
      <c r="Z151" s="462"/>
      <c r="AA151" s="460"/>
      <c r="AB151" s="377">
        <f t="shared" si="317"/>
        <v>0</v>
      </c>
      <c r="AC151" s="378"/>
      <c r="AD151" s="424">
        <f t="shared" si="331"/>
        <v>14.000526315789473</v>
      </c>
      <c r="AE151" s="461"/>
      <c r="AF151" s="477"/>
      <c r="AG151" s="462"/>
      <c r="AH151" s="463"/>
      <c r="AI151" s="377">
        <f t="shared" si="318"/>
        <v>0</v>
      </c>
      <c r="AJ151" s="378"/>
      <c r="AK151" s="424">
        <f t="shared" si="332"/>
        <v>14.000526315789473</v>
      </c>
      <c r="AL151" s="461"/>
      <c r="AM151" s="477"/>
      <c r="AN151" s="462"/>
      <c r="AO151" s="463"/>
      <c r="AP151" s="377">
        <f t="shared" si="319"/>
        <v>0</v>
      </c>
      <c r="AQ151" s="378"/>
      <c r="AR151" s="424">
        <f t="shared" si="333"/>
        <v>14.000526315789473</v>
      </c>
      <c r="AS151" s="461"/>
      <c r="AT151" s="477"/>
      <c r="AU151" s="462"/>
      <c r="AV151" s="463"/>
      <c r="AW151" s="377">
        <f t="shared" si="320"/>
        <v>0</v>
      </c>
      <c r="AX151" s="378"/>
      <c r="AY151" s="424">
        <f t="shared" si="334"/>
        <v>14.000526315789473</v>
      </c>
      <c r="AZ151" s="461"/>
      <c r="BA151" s="477"/>
      <c r="BB151" s="462"/>
      <c r="BC151" s="463"/>
      <c r="BD151" s="377">
        <f t="shared" si="321"/>
        <v>0</v>
      </c>
      <c r="BE151" s="378"/>
      <c r="BF151" s="424">
        <f t="shared" si="335"/>
        <v>14.000526315789473</v>
      </c>
      <c r="BG151" s="461"/>
      <c r="BH151" s="477"/>
      <c r="BI151" s="462"/>
      <c r="BJ151" s="463"/>
      <c r="BK151" s="377">
        <f t="shared" si="322"/>
        <v>0</v>
      </c>
      <c r="BL151" s="378"/>
      <c r="BM151" s="424">
        <f t="shared" si="336"/>
        <v>14.000526315789473</v>
      </c>
      <c r="BN151" s="461"/>
      <c r="BO151" s="477"/>
      <c r="BP151" s="462"/>
      <c r="BQ151" s="463"/>
      <c r="BR151" s="377">
        <f t="shared" si="323"/>
        <v>0</v>
      </c>
      <c r="BS151" s="378"/>
      <c r="BT151" s="424">
        <f t="shared" si="337"/>
        <v>14.000526315789473</v>
      </c>
      <c r="BU151" s="461"/>
      <c r="BV151" s="477"/>
      <c r="BW151" s="462"/>
      <c r="BX151" s="463"/>
      <c r="BY151" s="377">
        <f t="shared" si="324"/>
        <v>0</v>
      </c>
      <c r="BZ151" s="378"/>
      <c r="CA151" s="424">
        <f t="shared" si="338"/>
        <v>14.000526315789473</v>
      </c>
      <c r="CB151" s="461"/>
      <c r="CC151" s="477"/>
      <c r="CD151" s="462"/>
      <c r="CE151" s="463"/>
      <c r="CF151" s="377">
        <f t="shared" si="325"/>
        <v>0</v>
      </c>
      <c r="CG151" s="378"/>
      <c r="CH151" s="424">
        <f t="shared" si="339"/>
        <v>14.000526315789473</v>
      </c>
      <c r="CI151" s="461"/>
      <c r="CJ151" s="477"/>
      <c r="CK151" s="462"/>
      <c r="CL151" s="463"/>
      <c r="CM151" s="377">
        <f t="shared" si="326"/>
        <v>0</v>
      </c>
      <c r="CN151" s="378"/>
      <c r="CO151" s="424">
        <f t="shared" si="340"/>
        <v>14.000526315789473</v>
      </c>
      <c r="CP151" s="461"/>
      <c r="CQ151" s="477"/>
      <c r="CR151" s="462"/>
      <c r="CS151" s="819"/>
      <c r="CT151" s="820"/>
      <c r="CU151" s="820"/>
      <c r="CV151" s="820"/>
      <c r="CW151" s="821"/>
      <c r="CX151" s="397" t="str">
        <f t="shared" si="327"/>
        <v xml:space="preserve">  L8</v>
      </c>
      <c r="CY151" s="398" t="str">
        <f t="shared" si="328"/>
        <v xml:space="preserve">A&amp;T Mechanical Run Data  - L8-A&amp;T Mechanical Run Data </v>
      </c>
    </row>
    <row r="152" spans="1:103" s="122" customFormat="1" ht="32.1" customHeight="1">
      <c r="A152" s="634"/>
      <c r="B152" s="393"/>
      <c r="C152" s="393"/>
      <c r="D152" s="475" t="s">
        <v>283</v>
      </c>
      <c r="E152" s="394" t="s">
        <v>284</v>
      </c>
      <c r="F152" s="496" t="str">
        <f t="shared" si="309"/>
        <v>L9-Impeller Running Clearance</v>
      </c>
      <c r="G152" s="624"/>
      <c r="H152" s="624"/>
      <c r="I152" s="623"/>
      <c r="J152" s="478" t="str">
        <f t="shared" si="329"/>
        <v/>
      </c>
      <c r="K152" s="396" t="str">
        <f>IF(J152=V$9,W$9,IF(J152=V$8,W$8,IF(J152=V$7,W$7,IF(J152=V$6,W$6,IF(J152=V$5,W$5,IF(J152=V$4,W$4,IF(J152=V$3,W$3,IF(J152=V$2,W$2,'DOC SUBMITTAL STATUS TRACKER'!$F$17))))))))</f>
        <v>Never Been Submitted</v>
      </c>
      <c r="L152" s="556" t="str">
        <f t="shared" si="310"/>
        <v>Rev 0</v>
      </c>
      <c r="M152" s="557">
        <f t="shared" si="311"/>
        <v>0</v>
      </c>
      <c r="N152" s="558">
        <f t="shared" si="312"/>
        <v>0</v>
      </c>
      <c r="O152" s="579" t="str">
        <f t="shared" si="313"/>
        <v/>
      </c>
      <c r="P152" s="559">
        <f t="shared" si="314"/>
        <v>14.000526315789473</v>
      </c>
      <c r="Q152" s="560">
        <f t="shared" si="315"/>
        <v>0</v>
      </c>
      <c r="R152" s="559" t="str">
        <f>IF(K152='DOC SUBMITTAL STATUS TRACKER'!$F$17,'DOC SUBMITTAL STATUS TRACKER'!$F$17,IF(K152=$W$8,'DOC SUBMITTAL STATUS TRACKER'!$F$17,IF(K152=$W$6,$R$15,IF(K152=$W$7,R$16,IF(K152=$W$9,$W$9,$R$15)))))</f>
        <v>Never Been Submitted</v>
      </c>
      <c r="S152" s="579" t="str">
        <f t="shared" si="316"/>
        <v/>
      </c>
      <c r="T152" s="477"/>
      <c r="U152" s="377"/>
      <c r="V152" s="378"/>
      <c r="W152" s="424">
        <f t="shared" si="330"/>
        <v>14.000526315789473</v>
      </c>
      <c r="X152" s="461"/>
      <c r="Y152" s="477"/>
      <c r="Z152" s="462"/>
      <c r="AA152" s="460"/>
      <c r="AB152" s="377">
        <f t="shared" si="317"/>
        <v>0</v>
      </c>
      <c r="AC152" s="378"/>
      <c r="AD152" s="424">
        <f t="shared" si="331"/>
        <v>14.000526315789473</v>
      </c>
      <c r="AE152" s="461"/>
      <c r="AF152" s="477"/>
      <c r="AG152" s="462"/>
      <c r="AH152" s="463"/>
      <c r="AI152" s="377">
        <f t="shared" si="318"/>
        <v>0</v>
      </c>
      <c r="AJ152" s="378"/>
      <c r="AK152" s="424">
        <f t="shared" si="332"/>
        <v>14.000526315789473</v>
      </c>
      <c r="AL152" s="461"/>
      <c r="AM152" s="477"/>
      <c r="AN152" s="462"/>
      <c r="AO152" s="463"/>
      <c r="AP152" s="377">
        <f t="shared" si="319"/>
        <v>0</v>
      </c>
      <c r="AQ152" s="378"/>
      <c r="AR152" s="424">
        <f t="shared" si="333"/>
        <v>14.000526315789473</v>
      </c>
      <c r="AS152" s="461"/>
      <c r="AT152" s="477"/>
      <c r="AU152" s="462"/>
      <c r="AV152" s="463"/>
      <c r="AW152" s="377">
        <f t="shared" si="320"/>
        <v>0</v>
      </c>
      <c r="AX152" s="378"/>
      <c r="AY152" s="424">
        <f t="shared" si="334"/>
        <v>14.000526315789473</v>
      </c>
      <c r="AZ152" s="461"/>
      <c r="BA152" s="477"/>
      <c r="BB152" s="462"/>
      <c r="BC152" s="463"/>
      <c r="BD152" s="377">
        <f t="shared" si="321"/>
        <v>0</v>
      </c>
      <c r="BE152" s="378"/>
      <c r="BF152" s="424">
        <f t="shared" si="335"/>
        <v>14.000526315789473</v>
      </c>
      <c r="BG152" s="461"/>
      <c r="BH152" s="477"/>
      <c r="BI152" s="462"/>
      <c r="BJ152" s="463"/>
      <c r="BK152" s="377">
        <f t="shared" si="322"/>
        <v>0</v>
      </c>
      <c r="BL152" s="378"/>
      <c r="BM152" s="424">
        <f t="shared" si="336"/>
        <v>14.000526315789473</v>
      </c>
      <c r="BN152" s="461"/>
      <c r="BO152" s="477"/>
      <c r="BP152" s="462"/>
      <c r="BQ152" s="463"/>
      <c r="BR152" s="377">
        <f t="shared" si="323"/>
        <v>0</v>
      </c>
      <c r="BS152" s="378"/>
      <c r="BT152" s="424">
        <f t="shared" si="337"/>
        <v>14.000526315789473</v>
      </c>
      <c r="BU152" s="461"/>
      <c r="BV152" s="477"/>
      <c r="BW152" s="462"/>
      <c r="BX152" s="463"/>
      <c r="BY152" s="377">
        <f t="shared" si="324"/>
        <v>0</v>
      </c>
      <c r="BZ152" s="378"/>
      <c r="CA152" s="424">
        <f t="shared" si="338"/>
        <v>14.000526315789473</v>
      </c>
      <c r="CB152" s="461"/>
      <c r="CC152" s="477"/>
      <c r="CD152" s="462"/>
      <c r="CE152" s="463"/>
      <c r="CF152" s="377">
        <f t="shared" si="325"/>
        <v>0</v>
      </c>
      <c r="CG152" s="378"/>
      <c r="CH152" s="424">
        <f t="shared" si="339"/>
        <v>14.000526315789473</v>
      </c>
      <c r="CI152" s="461"/>
      <c r="CJ152" s="477"/>
      <c r="CK152" s="462"/>
      <c r="CL152" s="463"/>
      <c r="CM152" s="377">
        <f t="shared" si="326"/>
        <v>0</v>
      </c>
      <c r="CN152" s="378"/>
      <c r="CO152" s="424">
        <f t="shared" si="340"/>
        <v>14.000526315789473</v>
      </c>
      <c r="CP152" s="461"/>
      <c r="CQ152" s="477"/>
      <c r="CR152" s="462"/>
      <c r="CS152" s="819"/>
      <c r="CT152" s="820"/>
      <c r="CU152" s="820"/>
      <c r="CV152" s="820"/>
      <c r="CW152" s="821"/>
      <c r="CX152" s="397" t="str">
        <f t="shared" si="327"/>
        <v xml:space="preserve">  L9</v>
      </c>
      <c r="CY152" s="398" t="str">
        <f t="shared" si="328"/>
        <v>Impeller Running Clearance - L9-Impeller Running Clearance</v>
      </c>
    </row>
    <row r="153" spans="1:103" s="122" customFormat="1" ht="32.1" customHeight="1">
      <c r="A153" s="634"/>
      <c r="B153" s="393"/>
      <c r="C153" s="393"/>
      <c r="D153" s="475" t="s">
        <v>285</v>
      </c>
      <c r="E153" s="394" t="s">
        <v>286</v>
      </c>
      <c r="F153" s="496" t="str">
        <f t="shared" si="309"/>
        <v>L10-Pump Case Thickness (diff docs per model *VERIFY)</v>
      </c>
      <c r="G153" s="624"/>
      <c r="H153" s="624"/>
      <c r="I153" s="623"/>
      <c r="J153" s="478" t="str">
        <f t="shared" si="329"/>
        <v/>
      </c>
      <c r="K153" s="396" t="str">
        <f>IF(J153=V$9,W$9,IF(J153=V$8,W$8,IF(J153=V$7,W$7,IF(J153=V$6,W$6,IF(J153=V$5,W$5,IF(J153=V$4,W$4,IF(J153=V$3,W$3,IF(J153=V$2,W$2,'DOC SUBMITTAL STATUS TRACKER'!$F$17))))))))</f>
        <v>Never Been Submitted</v>
      </c>
      <c r="L153" s="556" t="str">
        <f t="shared" si="310"/>
        <v>Rev 0</v>
      </c>
      <c r="M153" s="557">
        <f t="shared" si="311"/>
        <v>0</v>
      </c>
      <c r="N153" s="558">
        <f t="shared" si="312"/>
        <v>0</v>
      </c>
      <c r="O153" s="579" t="str">
        <f t="shared" si="313"/>
        <v/>
      </c>
      <c r="P153" s="559">
        <f t="shared" si="314"/>
        <v>14.000526315789473</v>
      </c>
      <c r="Q153" s="560">
        <f t="shared" si="315"/>
        <v>0</v>
      </c>
      <c r="R153" s="559" t="str">
        <f>IF(K153='DOC SUBMITTAL STATUS TRACKER'!$F$17,'DOC SUBMITTAL STATUS TRACKER'!$F$17,IF(K153=$W$8,'DOC SUBMITTAL STATUS TRACKER'!$F$17,IF(K153=$W$6,$R$15,IF(K153=$W$7,R$16,IF(K153=$W$9,$W$9,$R$15)))))</f>
        <v>Never Been Submitted</v>
      </c>
      <c r="S153" s="579" t="str">
        <f t="shared" si="316"/>
        <v/>
      </c>
      <c r="T153" s="477"/>
      <c r="U153" s="377"/>
      <c r="V153" s="378"/>
      <c r="W153" s="424">
        <f t="shared" si="330"/>
        <v>14.000526315789473</v>
      </c>
      <c r="X153" s="461"/>
      <c r="Y153" s="477"/>
      <c r="Z153" s="462"/>
      <c r="AA153" s="460"/>
      <c r="AB153" s="377">
        <f t="shared" si="317"/>
        <v>0</v>
      </c>
      <c r="AC153" s="378"/>
      <c r="AD153" s="424">
        <f t="shared" si="331"/>
        <v>14.000526315789473</v>
      </c>
      <c r="AE153" s="461"/>
      <c r="AF153" s="477"/>
      <c r="AG153" s="462"/>
      <c r="AH153" s="463"/>
      <c r="AI153" s="377">
        <f t="shared" si="318"/>
        <v>0</v>
      </c>
      <c r="AJ153" s="378"/>
      <c r="AK153" s="424">
        <f t="shared" si="332"/>
        <v>14.000526315789473</v>
      </c>
      <c r="AL153" s="461"/>
      <c r="AM153" s="477"/>
      <c r="AN153" s="462"/>
      <c r="AO153" s="463"/>
      <c r="AP153" s="377">
        <f t="shared" si="319"/>
        <v>0</v>
      </c>
      <c r="AQ153" s="378"/>
      <c r="AR153" s="424">
        <f t="shared" si="333"/>
        <v>14.000526315789473</v>
      </c>
      <c r="AS153" s="461"/>
      <c r="AT153" s="477"/>
      <c r="AU153" s="462"/>
      <c r="AV153" s="463"/>
      <c r="AW153" s="377">
        <f t="shared" si="320"/>
        <v>0</v>
      </c>
      <c r="AX153" s="378"/>
      <c r="AY153" s="424">
        <f t="shared" si="334"/>
        <v>14.000526315789473</v>
      </c>
      <c r="AZ153" s="461"/>
      <c r="BA153" s="477"/>
      <c r="BB153" s="462"/>
      <c r="BC153" s="463"/>
      <c r="BD153" s="377">
        <f t="shared" si="321"/>
        <v>0</v>
      </c>
      <c r="BE153" s="378"/>
      <c r="BF153" s="424">
        <f t="shared" si="335"/>
        <v>14.000526315789473</v>
      </c>
      <c r="BG153" s="461"/>
      <c r="BH153" s="477"/>
      <c r="BI153" s="462"/>
      <c r="BJ153" s="463"/>
      <c r="BK153" s="377">
        <f t="shared" si="322"/>
        <v>0</v>
      </c>
      <c r="BL153" s="378"/>
      <c r="BM153" s="424">
        <f t="shared" si="336"/>
        <v>14.000526315789473</v>
      </c>
      <c r="BN153" s="461"/>
      <c r="BO153" s="477"/>
      <c r="BP153" s="462"/>
      <c r="BQ153" s="463"/>
      <c r="BR153" s="377">
        <f t="shared" si="323"/>
        <v>0</v>
      </c>
      <c r="BS153" s="378"/>
      <c r="BT153" s="424">
        <f t="shared" si="337"/>
        <v>14.000526315789473</v>
      </c>
      <c r="BU153" s="461"/>
      <c r="BV153" s="477"/>
      <c r="BW153" s="462"/>
      <c r="BX153" s="463"/>
      <c r="BY153" s="377">
        <f t="shared" si="324"/>
        <v>0</v>
      </c>
      <c r="BZ153" s="378"/>
      <c r="CA153" s="424">
        <f t="shared" si="338"/>
        <v>14.000526315789473</v>
      </c>
      <c r="CB153" s="461"/>
      <c r="CC153" s="477"/>
      <c r="CD153" s="462"/>
      <c r="CE153" s="463"/>
      <c r="CF153" s="377">
        <f t="shared" si="325"/>
        <v>0</v>
      </c>
      <c r="CG153" s="378"/>
      <c r="CH153" s="424">
        <f t="shared" si="339"/>
        <v>14.000526315789473</v>
      </c>
      <c r="CI153" s="461"/>
      <c r="CJ153" s="477"/>
      <c r="CK153" s="462"/>
      <c r="CL153" s="463"/>
      <c r="CM153" s="377">
        <f t="shared" si="326"/>
        <v>0</v>
      </c>
      <c r="CN153" s="378"/>
      <c r="CO153" s="424">
        <f t="shared" si="340"/>
        <v>14.000526315789473</v>
      </c>
      <c r="CP153" s="461"/>
      <c r="CQ153" s="477"/>
      <c r="CR153" s="462"/>
      <c r="CS153" s="819"/>
      <c r="CT153" s="820"/>
      <c r="CU153" s="820"/>
      <c r="CV153" s="820"/>
      <c r="CW153" s="821"/>
      <c r="CX153" s="397" t="str">
        <f t="shared" si="327"/>
        <v xml:space="preserve">  L10</v>
      </c>
      <c r="CY153" s="398" t="str">
        <f t="shared" si="328"/>
        <v>Pump Case Thickness (diff docs per model *VERIFY) - L10-Pump Case Thickness (diff docs per model *VERIFY)</v>
      </c>
    </row>
    <row r="154" spans="1:103" s="122" customFormat="1" ht="32.1" customHeight="1">
      <c r="A154" s="634"/>
      <c r="B154" s="393"/>
      <c r="C154" s="393"/>
      <c r="D154" s="475" t="s">
        <v>287</v>
      </c>
      <c r="E154" s="394" t="s">
        <v>288</v>
      </c>
      <c r="F154" s="496" t="str">
        <f t="shared" si="309"/>
        <v>L11-Soap Solution Leakage Test Data</v>
      </c>
      <c r="G154" s="624"/>
      <c r="H154" s="624"/>
      <c r="I154" s="623"/>
      <c r="J154" s="478" t="str">
        <f t="shared" si="329"/>
        <v/>
      </c>
      <c r="K154" s="396" t="str">
        <f>IF(J154=V$9,W$9,IF(J154=V$8,W$8,IF(J154=V$7,W$7,IF(J154=V$6,W$6,IF(J154=V$5,W$5,IF(J154=V$4,W$4,IF(J154=V$3,W$3,IF(J154=V$2,W$2,'DOC SUBMITTAL STATUS TRACKER'!$F$17))))))))</f>
        <v>Never Been Submitted</v>
      </c>
      <c r="L154" s="556" t="str">
        <f t="shared" si="310"/>
        <v>Rev 0</v>
      </c>
      <c r="M154" s="557">
        <f t="shared" si="311"/>
        <v>0</v>
      </c>
      <c r="N154" s="558">
        <f t="shared" si="312"/>
        <v>0</v>
      </c>
      <c r="O154" s="579" t="str">
        <f t="shared" si="313"/>
        <v/>
      </c>
      <c r="P154" s="559">
        <f t="shared" si="314"/>
        <v>14.000526315789473</v>
      </c>
      <c r="Q154" s="560">
        <f t="shared" si="315"/>
        <v>0</v>
      </c>
      <c r="R154" s="559" t="str">
        <f>IF(K154='DOC SUBMITTAL STATUS TRACKER'!$F$17,'DOC SUBMITTAL STATUS TRACKER'!$F$17,IF(K154=$W$8,'DOC SUBMITTAL STATUS TRACKER'!$F$17,IF(K154=$W$6,$R$15,IF(K154=$W$7,R$16,IF(K154=$W$9,$W$9,$R$15)))))</f>
        <v>Never Been Submitted</v>
      </c>
      <c r="S154" s="579" t="str">
        <f t="shared" si="316"/>
        <v/>
      </c>
      <c r="T154" s="477"/>
      <c r="U154" s="377"/>
      <c r="V154" s="378"/>
      <c r="W154" s="424">
        <f t="shared" si="330"/>
        <v>14.000526315789473</v>
      </c>
      <c r="X154" s="461"/>
      <c r="Y154" s="477"/>
      <c r="Z154" s="462"/>
      <c r="AA154" s="460"/>
      <c r="AB154" s="377">
        <f t="shared" si="317"/>
        <v>0</v>
      </c>
      <c r="AC154" s="378"/>
      <c r="AD154" s="424">
        <f t="shared" si="331"/>
        <v>14.000526315789473</v>
      </c>
      <c r="AE154" s="461"/>
      <c r="AF154" s="477"/>
      <c r="AG154" s="462"/>
      <c r="AH154" s="463"/>
      <c r="AI154" s="377">
        <f t="shared" si="318"/>
        <v>0</v>
      </c>
      <c r="AJ154" s="378"/>
      <c r="AK154" s="424">
        <f t="shared" si="332"/>
        <v>14.000526315789473</v>
      </c>
      <c r="AL154" s="461"/>
      <c r="AM154" s="477"/>
      <c r="AN154" s="462"/>
      <c r="AO154" s="463"/>
      <c r="AP154" s="377">
        <f t="shared" si="319"/>
        <v>0</v>
      </c>
      <c r="AQ154" s="378"/>
      <c r="AR154" s="424">
        <f t="shared" si="333"/>
        <v>14.000526315789473</v>
      </c>
      <c r="AS154" s="461"/>
      <c r="AT154" s="477"/>
      <c r="AU154" s="462"/>
      <c r="AV154" s="463"/>
      <c r="AW154" s="377">
        <f t="shared" si="320"/>
        <v>0</v>
      </c>
      <c r="AX154" s="378"/>
      <c r="AY154" s="424">
        <f t="shared" si="334"/>
        <v>14.000526315789473</v>
      </c>
      <c r="AZ154" s="461"/>
      <c r="BA154" s="477"/>
      <c r="BB154" s="462"/>
      <c r="BC154" s="463"/>
      <c r="BD154" s="377">
        <f t="shared" si="321"/>
        <v>0</v>
      </c>
      <c r="BE154" s="378"/>
      <c r="BF154" s="424">
        <f t="shared" si="335"/>
        <v>14.000526315789473</v>
      </c>
      <c r="BG154" s="461"/>
      <c r="BH154" s="477"/>
      <c r="BI154" s="462"/>
      <c r="BJ154" s="463"/>
      <c r="BK154" s="377">
        <f t="shared" si="322"/>
        <v>0</v>
      </c>
      <c r="BL154" s="378"/>
      <c r="BM154" s="424">
        <f t="shared" si="336"/>
        <v>14.000526315789473</v>
      </c>
      <c r="BN154" s="461"/>
      <c r="BO154" s="477"/>
      <c r="BP154" s="462"/>
      <c r="BQ154" s="463"/>
      <c r="BR154" s="377">
        <f t="shared" si="323"/>
        <v>0</v>
      </c>
      <c r="BS154" s="378"/>
      <c r="BT154" s="424">
        <f t="shared" si="337"/>
        <v>14.000526315789473</v>
      </c>
      <c r="BU154" s="461"/>
      <c r="BV154" s="477"/>
      <c r="BW154" s="462"/>
      <c r="BX154" s="463"/>
      <c r="BY154" s="377">
        <f t="shared" si="324"/>
        <v>0</v>
      </c>
      <c r="BZ154" s="378"/>
      <c r="CA154" s="424">
        <f t="shared" si="338"/>
        <v>14.000526315789473</v>
      </c>
      <c r="CB154" s="461"/>
      <c r="CC154" s="477"/>
      <c r="CD154" s="462"/>
      <c r="CE154" s="463"/>
      <c r="CF154" s="377">
        <f t="shared" si="325"/>
        <v>0</v>
      </c>
      <c r="CG154" s="378"/>
      <c r="CH154" s="424">
        <f t="shared" si="339"/>
        <v>14.000526315789473</v>
      </c>
      <c r="CI154" s="461"/>
      <c r="CJ154" s="477"/>
      <c r="CK154" s="462"/>
      <c r="CL154" s="463"/>
      <c r="CM154" s="377">
        <f t="shared" si="326"/>
        <v>0</v>
      </c>
      <c r="CN154" s="378"/>
      <c r="CO154" s="424">
        <f t="shared" si="340"/>
        <v>14.000526315789473</v>
      </c>
      <c r="CP154" s="461"/>
      <c r="CQ154" s="477"/>
      <c r="CR154" s="462"/>
      <c r="CS154" s="819"/>
      <c r="CT154" s="820"/>
      <c r="CU154" s="820"/>
      <c r="CV154" s="820"/>
      <c r="CW154" s="821"/>
      <c r="CX154" s="397" t="str">
        <f t="shared" si="327"/>
        <v xml:space="preserve">  L11</v>
      </c>
      <c r="CY154" s="398" t="str">
        <f t="shared" si="328"/>
        <v>Soap Solution Leakage Test Data - L11-Soap Solution Leakage Test Data</v>
      </c>
    </row>
    <row r="155" spans="1:103" s="122" customFormat="1" ht="32.1" customHeight="1">
      <c r="A155" s="634"/>
      <c r="B155" s="393"/>
      <c r="C155" s="393"/>
      <c r="D155" s="475" t="s">
        <v>289</v>
      </c>
      <c r="E155" s="394" t="s">
        <v>290</v>
      </c>
      <c r="F155" s="496" t="str">
        <f t="shared" si="309"/>
        <v>L12-Sundyne Paint Log - DFT</v>
      </c>
      <c r="G155" s="624"/>
      <c r="H155" s="624"/>
      <c r="I155" s="623"/>
      <c r="J155" s="478" t="str">
        <f t="shared" si="329"/>
        <v/>
      </c>
      <c r="K155" s="396" t="str">
        <f>IF(J155=V$9,W$9,IF(J155=V$8,W$8,IF(J155=V$7,W$7,IF(J155=V$6,W$6,IF(J155=V$5,W$5,IF(J155=V$4,W$4,IF(J155=V$3,W$3,IF(J155=V$2,W$2,'DOC SUBMITTAL STATUS TRACKER'!$F$17))))))))</f>
        <v>Never Been Submitted</v>
      </c>
      <c r="L155" s="556" t="str">
        <f t="shared" si="310"/>
        <v>Rev 0</v>
      </c>
      <c r="M155" s="557">
        <f t="shared" si="311"/>
        <v>0</v>
      </c>
      <c r="N155" s="558">
        <f t="shared" si="312"/>
        <v>0</v>
      </c>
      <c r="O155" s="579" t="str">
        <f t="shared" si="313"/>
        <v/>
      </c>
      <c r="P155" s="559">
        <f t="shared" si="314"/>
        <v>14.000526315789473</v>
      </c>
      <c r="Q155" s="560">
        <f t="shared" si="315"/>
        <v>0</v>
      </c>
      <c r="R155" s="559" t="str">
        <f>IF(K155='DOC SUBMITTAL STATUS TRACKER'!$F$17,'DOC SUBMITTAL STATUS TRACKER'!$F$17,IF(K155=$W$8,'DOC SUBMITTAL STATUS TRACKER'!$F$17,IF(K155=$W$6,$R$15,IF(K155=$W$7,R$16,IF(K155=$W$9,$W$9,$R$15)))))</f>
        <v>Never Been Submitted</v>
      </c>
      <c r="S155" s="579" t="str">
        <f t="shared" si="316"/>
        <v/>
      </c>
      <c r="T155" s="477"/>
      <c r="U155" s="377"/>
      <c r="V155" s="378"/>
      <c r="W155" s="424">
        <f t="shared" si="330"/>
        <v>14.000526315789473</v>
      </c>
      <c r="X155" s="461"/>
      <c r="Y155" s="477"/>
      <c r="Z155" s="462"/>
      <c r="AA155" s="460"/>
      <c r="AB155" s="377">
        <f t="shared" si="317"/>
        <v>0</v>
      </c>
      <c r="AC155" s="378"/>
      <c r="AD155" s="424">
        <f t="shared" si="331"/>
        <v>14.000526315789473</v>
      </c>
      <c r="AE155" s="461"/>
      <c r="AF155" s="477"/>
      <c r="AG155" s="462"/>
      <c r="AH155" s="463"/>
      <c r="AI155" s="377">
        <f t="shared" si="318"/>
        <v>0</v>
      </c>
      <c r="AJ155" s="378"/>
      <c r="AK155" s="424">
        <f t="shared" si="332"/>
        <v>14.000526315789473</v>
      </c>
      <c r="AL155" s="461"/>
      <c r="AM155" s="477"/>
      <c r="AN155" s="462"/>
      <c r="AO155" s="463"/>
      <c r="AP155" s="377">
        <f t="shared" si="319"/>
        <v>0</v>
      </c>
      <c r="AQ155" s="378"/>
      <c r="AR155" s="424">
        <f t="shared" si="333"/>
        <v>14.000526315789473</v>
      </c>
      <c r="AS155" s="461"/>
      <c r="AT155" s="477"/>
      <c r="AU155" s="462"/>
      <c r="AV155" s="463"/>
      <c r="AW155" s="377">
        <f t="shared" si="320"/>
        <v>0</v>
      </c>
      <c r="AX155" s="378"/>
      <c r="AY155" s="424">
        <f t="shared" si="334"/>
        <v>14.000526315789473</v>
      </c>
      <c r="AZ155" s="461"/>
      <c r="BA155" s="477"/>
      <c r="BB155" s="462"/>
      <c r="BC155" s="463"/>
      <c r="BD155" s="377">
        <f t="shared" si="321"/>
        <v>0</v>
      </c>
      <c r="BE155" s="378"/>
      <c r="BF155" s="424">
        <f t="shared" si="335"/>
        <v>14.000526315789473</v>
      </c>
      <c r="BG155" s="461"/>
      <c r="BH155" s="477"/>
      <c r="BI155" s="462"/>
      <c r="BJ155" s="463"/>
      <c r="BK155" s="377">
        <f t="shared" si="322"/>
        <v>0</v>
      </c>
      <c r="BL155" s="378"/>
      <c r="BM155" s="424">
        <f t="shared" si="336"/>
        <v>14.000526315789473</v>
      </c>
      <c r="BN155" s="461"/>
      <c r="BO155" s="477"/>
      <c r="BP155" s="462"/>
      <c r="BQ155" s="463"/>
      <c r="BR155" s="377">
        <f t="shared" si="323"/>
        <v>0</v>
      </c>
      <c r="BS155" s="378"/>
      <c r="BT155" s="424">
        <f t="shared" si="337"/>
        <v>14.000526315789473</v>
      </c>
      <c r="BU155" s="461"/>
      <c r="BV155" s="477"/>
      <c r="BW155" s="462"/>
      <c r="BX155" s="463"/>
      <c r="BY155" s="377">
        <f t="shared" si="324"/>
        <v>0</v>
      </c>
      <c r="BZ155" s="378"/>
      <c r="CA155" s="424">
        <f t="shared" si="338"/>
        <v>14.000526315789473</v>
      </c>
      <c r="CB155" s="461"/>
      <c r="CC155" s="477"/>
      <c r="CD155" s="462"/>
      <c r="CE155" s="463"/>
      <c r="CF155" s="377">
        <f t="shared" si="325"/>
        <v>0</v>
      </c>
      <c r="CG155" s="378"/>
      <c r="CH155" s="424">
        <f t="shared" si="339"/>
        <v>14.000526315789473</v>
      </c>
      <c r="CI155" s="461"/>
      <c r="CJ155" s="477"/>
      <c r="CK155" s="462"/>
      <c r="CL155" s="463"/>
      <c r="CM155" s="377">
        <f t="shared" si="326"/>
        <v>0</v>
      </c>
      <c r="CN155" s="378"/>
      <c r="CO155" s="424">
        <f t="shared" si="340"/>
        <v>14.000526315789473</v>
      </c>
      <c r="CP155" s="461"/>
      <c r="CQ155" s="477"/>
      <c r="CR155" s="462"/>
      <c r="CS155" s="819"/>
      <c r="CT155" s="820"/>
      <c r="CU155" s="820"/>
      <c r="CV155" s="820"/>
      <c r="CW155" s="821"/>
      <c r="CX155" s="397" t="str">
        <f t="shared" si="327"/>
        <v xml:space="preserve">  L12</v>
      </c>
      <c r="CY155" s="398" t="str">
        <f t="shared" si="328"/>
        <v>Sundyne Paint Log - DFT - L12-Sundyne Paint Log - DFT</v>
      </c>
    </row>
    <row r="156" spans="1:103" s="122" customFormat="1" ht="32.1" customHeight="1">
      <c r="A156" s="634"/>
      <c r="B156" s="393"/>
      <c r="C156" s="393"/>
      <c r="D156" s="475" t="s">
        <v>291</v>
      </c>
      <c r="E156" s="394" t="s">
        <v>292</v>
      </c>
      <c r="F156" s="496" t="str">
        <f t="shared" si="309"/>
        <v>L13-Alignment Vertical Stand</v>
      </c>
      <c r="G156" s="624"/>
      <c r="H156" s="624"/>
      <c r="I156" s="623"/>
      <c r="J156" s="478" t="str">
        <f t="shared" si="329"/>
        <v/>
      </c>
      <c r="K156" s="396" t="str">
        <f>IF(J156=V$9,W$9,IF(J156=V$8,W$8,IF(J156=V$7,W$7,IF(J156=V$6,W$6,IF(J156=V$5,W$5,IF(J156=V$4,W$4,IF(J156=V$3,W$3,IF(J156=V$2,W$2,'DOC SUBMITTAL STATUS TRACKER'!$F$17))))))))</f>
        <v>Never Been Submitted</v>
      </c>
      <c r="L156" s="556" t="str">
        <f t="shared" si="310"/>
        <v>Rev 0</v>
      </c>
      <c r="M156" s="557">
        <f t="shared" si="311"/>
        <v>0</v>
      </c>
      <c r="N156" s="558">
        <f t="shared" si="312"/>
        <v>0</v>
      </c>
      <c r="O156" s="579" t="str">
        <f t="shared" si="313"/>
        <v/>
      </c>
      <c r="P156" s="559">
        <f t="shared" si="314"/>
        <v>14.000526315789473</v>
      </c>
      <c r="Q156" s="560">
        <f t="shared" si="315"/>
        <v>0</v>
      </c>
      <c r="R156" s="559" t="str">
        <f>IF(K156='DOC SUBMITTAL STATUS TRACKER'!$F$17,'DOC SUBMITTAL STATUS TRACKER'!$F$17,IF(K156=$W$8,'DOC SUBMITTAL STATUS TRACKER'!$F$17,IF(K156=$W$6,$R$15,IF(K156=$W$7,R$16,IF(K156=$W$9,$W$9,$R$15)))))</f>
        <v>Never Been Submitted</v>
      </c>
      <c r="S156" s="579" t="str">
        <f t="shared" si="316"/>
        <v/>
      </c>
      <c r="T156" s="477"/>
      <c r="U156" s="377"/>
      <c r="V156" s="378"/>
      <c r="W156" s="424">
        <f t="shared" si="330"/>
        <v>14.000526315789473</v>
      </c>
      <c r="X156" s="461"/>
      <c r="Y156" s="477"/>
      <c r="Z156" s="462"/>
      <c r="AA156" s="460"/>
      <c r="AB156" s="377">
        <f t="shared" si="317"/>
        <v>0</v>
      </c>
      <c r="AC156" s="378"/>
      <c r="AD156" s="424">
        <f t="shared" si="331"/>
        <v>14.000526315789473</v>
      </c>
      <c r="AE156" s="461"/>
      <c r="AF156" s="477"/>
      <c r="AG156" s="462"/>
      <c r="AH156" s="463"/>
      <c r="AI156" s="377">
        <f t="shared" si="318"/>
        <v>0</v>
      </c>
      <c r="AJ156" s="378"/>
      <c r="AK156" s="424">
        <f t="shared" si="332"/>
        <v>14.000526315789473</v>
      </c>
      <c r="AL156" s="461"/>
      <c r="AM156" s="477"/>
      <c r="AN156" s="462"/>
      <c r="AO156" s="463"/>
      <c r="AP156" s="377">
        <f t="shared" si="319"/>
        <v>0</v>
      </c>
      <c r="AQ156" s="378"/>
      <c r="AR156" s="424">
        <f t="shared" si="333"/>
        <v>14.000526315789473</v>
      </c>
      <c r="AS156" s="461"/>
      <c r="AT156" s="477"/>
      <c r="AU156" s="462"/>
      <c r="AV156" s="463"/>
      <c r="AW156" s="377">
        <f t="shared" si="320"/>
        <v>0</v>
      </c>
      <c r="AX156" s="378"/>
      <c r="AY156" s="424">
        <f t="shared" si="334"/>
        <v>14.000526315789473</v>
      </c>
      <c r="AZ156" s="461"/>
      <c r="BA156" s="477"/>
      <c r="BB156" s="462"/>
      <c r="BC156" s="463"/>
      <c r="BD156" s="377">
        <f t="shared" si="321"/>
        <v>0</v>
      </c>
      <c r="BE156" s="378"/>
      <c r="BF156" s="424">
        <f t="shared" si="335"/>
        <v>14.000526315789473</v>
      </c>
      <c r="BG156" s="461"/>
      <c r="BH156" s="477"/>
      <c r="BI156" s="462"/>
      <c r="BJ156" s="463"/>
      <c r="BK156" s="377">
        <f t="shared" si="322"/>
        <v>0</v>
      </c>
      <c r="BL156" s="378"/>
      <c r="BM156" s="424">
        <f t="shared" si="336"/>
        <v>14.000526315789473</v>
      </c>
      <c r="BN156" s="461"/>
      <c r="BO156" s="477"/>
      <c r="BP156" s="462"/>
      <c r="BQ156" s="463"/>
      <c r="BR156" s="377">
        <f t="shared" si="323"/>
        <v>0</v>
      </c>
      <c r="BS156" s="378"/>
      <c r="BT156" s="424">
        <f t="shared" si="337"/>
        <v>14.000526315789473</v>
      </c>
      <c r="BU156" s="461"/>
      <c r="BV156" s="477"/>
      <c r="BW156" s="462"/>
      <c r="BX156" s="463"/>
      <c r="BY156" s="377">
        <f t="shared" si="324"/>
        <v>0</v>
      </c>
      <c r="BZ156" s="378"/>
      <c r="CA156" s="424">
        <f t="shared" si="338"/>
        <v>14.000526315789473</v>
      </c>
      <c r="CB156" s="461"/>
      <c r="CC156" s="477"/>
      <c r="CD156" s="462"/>
      <c r="CE156" s="463"/>
      <c r="CF156" s="377">
        <f t="shared" si="325"/>
        <v>0</v>
      </c>
      <c r="CG156" s="378"/>
      <c r="CH156" s="424">
        <f t="shared" si="339"/>
        <v>14.000526315789473</v>
      </c>
      <c r="CI156" s="461"/>
      <c r="CJ156" s="477"/>
      <c r="CK156" s="462"/>
      <c r="CL156" s="463"/>
      <c r="CM156" s="377">
        <f t="shared" si="326"/>
        <v>0</v>
      </c>
      <c r="CN156" s="378"/>
      <c r="CO156" s="424">
        <f t="shared" si="340"/>
        <v>14.000526315789473</v>
      </c>
      <c r="CP156" s="461"/>
      <c r="CQ156" s="477"/>
      <c r="CR156" s="462"/>
      <c r="CS156" s="819"/>
      <c r="CT156" s="820"/>
      <c r="CU156" s="820"/>
      <c r="CV156" s="820"/>
      <c r="CW156" s="821"/>
      <c r="CX156" s="397" t="str">
        <f t="shared" si="327"/>
        <v xml:space="preserve">  L13</v>
      </c>
      <c r="CY156" s="398" t="str">
        <f t="shared" si="328"/>
        <v>Alignment Vertical Stand - L13-Alignment Vertical Stand</v>
      </c>
    </row>
    <row r="157" spans="1:103" s="122" customFormat="1" ht="32.1" customHeight="1">
      <c r="A157" s="634"/>
      <c r="B157" s="393"/>
      <c r="C157" s="393"/>
      <c r="D157" s="475" t="s">
        <v>293</v>
      </c>
      <c r="E157" s="394" t="s">
        <v>294</v>
      </c>
      <c r="F157" s="496" t="str">
        <f t="shared" si="309"/>
        <v>L14-Hardness Test Data</v>
      </c>
      <c r="G157" s="624"/>
      <c r="H157" s="624"/>
      <c r="I157" s="623"/>
      <c r="J157" s="478" t="str">
        <f t="shared" si="329"/>
        <v/>
      </c>
      <c r="K157" s="396" t="str">
        <f>IF(J157=V$9,W$9,IF(J157=V$8,W$8,IF(J157=V$7,W$7,IF(J157=V$6,W$6,IF(J157=V$5,W$5,IF(J157=V$4,W$4,IF(J157=V$3,W$3,IF(J157=V$2,W$2,'DOC SUBMITTAL STATUS TRACKER'!$F$17))))))))</f>
        <v>Never Been Submitted</v>
      </c>
      <c r="L157" s="556" t="str">
        <f t="shared" si="310"/>
        <v>Rev 0</v>
      </c>
      <c r="M157" s="557">
        <f t="shared" si="311"/>
        <v>0</v>
      </c>
      <c r="N157" s="558">
        <f t="shared" si="312"/>
        <v>0</v>
      </c>
      <c r="O157" s="579" t="str">
        <f t="shared" si="313"/>
        <v/>
      </c>
      <c r="P157" s="559">
        <f t="shared" si="314"/>
        <v>14.000526315789473</v>
      </c>
      <c r="Q157" s="560">
        <f t="shared" si="315"/>
        <v>0</v>
      </c>
      <c r="R157" s="559" t="str">
        <f>IF(K157='DOC SUBMITTAL STATUS TRACKER'!$F$17,'DOC SUBMITTAL STATUS TRACKER'!$F$17,IF(K157=$W$8,'DOC SUBMITTAL STATUS TRACKER'!$F$17,IF(K157=$W$6,$R$15,IF(K157=$W$7,R$16,IF(K157=$W$9,$W$9,$R$15)))))</f>
        <v>Never Been Submitted</v>
      </c>
      <c r="S157" s="579" t="str">
        <f t="shared" si="316"/>
        <v/>
      </c>
      <c r="T157" s="477"/>
      <c r="U157" s="377"/>
      <c r="V157" s="378"/>
      <c r="W157" s="424">
        <f t="shared" si="330"/>
        <v>14.000526315789473</v>
      </c>
      <c r="X157" s="461"/>
      <c r="Y157" s="477"/>
      <c r="Z157" s="462"/>
      <c r="AA157" s="460"/>
      <c r="AB157" s="377">
        <f t="shared" si="317"/>
        <v>0</v>
      </c>
      <c r="AC157" s="378"/>
      <c r="AD157" s="424">
        <f t="shared" si="331"/>
        <v>14.000526315789473</v>
      </c>
      <c r="AE157" s="461"/>
      <c r="AF157" s="477"/>
      <c r="AG157" s="462"/>
      <c r="AH157" s="463"/>
      <c r="AI157" s="377">
        <f t="shared" si="318"/>
        <v>0</v>
      </c>
      <c r="AJ157" s="378"/>
      <c r="AK157" s="424">
        <f t="shared" si="332"/>
        <v>14.000526315789473</v>
      </c>
      <c r="AL157" s="461"/>
      <c r="AM157" s="477"/>
      <c r="AN157" s="462"/>
      <c r="AO157" s="463"/>
      <c r="AP157" s="377">
        <f t="shared" si="319"/>
        <v>0</v>
      </c>
      <c r="AQ157" s="378"/>
      <c r="AR157" s="424">
        <f t="shared" si="333"/>
        <v>14.000526315789473</v>
      </c>
      <c r="AS157" s="461"/>
      <c r="AT157" s="477"/>
      <c r="AU157" s="462"/>
      <c r="AV157" s="463"/>
      <c r="AW157" s="377">
        <f t="shared" si="320"/>
        <v>0</v>
      </c>
      <c r="AX157" s="378"/>
      <c r="AY157" s="424">
        <f t="shared" si="334"/>
        <v>14.000526315789473</v>
      </c>
      <c r="AZ157" s="461"/>
      <c r="BA157" s="477"/>
      <c r="BB157" s="462"/>
      <c r="BC157" s="463"/>
      <c r="BD157" s="377">
        <f t="shared" si="321"/>
        <v>0</v>
      </c>
      <c r="BE157" s="378"/>
      <c r="BF157" s="424">
        <f t="shared" si="335"/>
        <v>14.000526315789473</v>
      </c>
      <c r="BG157" s="461"/>
      <c r="BH157" s="477"/>
      <c r="BI157" s="462"/>
      <c r="BJ157" s="463"/>
      <c r="BK157" s="377">
        <f t="shared" si="322"/>
        <v>0</v>
      </c>
      <c r="BL157" s="378"/>
      <c r="BM157" s="424">
        <f t="shared" si="336"/>
        <v>14.000526315789473</v>
      </c>
      <c r="BN157" s="461"/>
      <c r="BO157" s="477"/>
      <c r="BP157" s="462"/>
      <c r="BQ157" s="463"/>
      <c r="BR157" s="377">
        <f t="shared" si="323"/>
        <v>0</v>
      </c>
      <c r="BS157" s="378"/>
      <c r="BT157" s="424">
        <f t="shared" si="337"/>
        <v>14.000526315789473</v>
      </c>
      <c r="BU157" s="461"/>
      <c r="BV157" s="477"/>
      <c r="BW157" s="462"/>
      <c r="BX157" s="463"/>
      <c r="BY157" s="377">
        <f t="shared" si="324"/>
        <v>0</v>
      </c>
      <c r="BZ157" s="378"/>
      <c r="CA157" s="424">
        <f t="shared" si="338"/>
        <v>14.000526315789473</v>
      </c>
      <c r="CB157" s="461"/>
      <c r="CC157" s="477"/>
      <c r="CD157" s="462"/>
      <c r="CE157" s="463"/>
      <c r="CF157" s="377">
        <f t="shared" si="325"/>
        <v>0</v>
      </c>
      <c r="CG157" s="378"/>
      <c r="CH157" s="424">
        <f t="shared" si="339"/>
        <v>14.000526315789473</v>
      </c>
      <c r="CI157" s="461"/>
      <c r="CJ157" s="477"/>
      <c r="CK157" s="462"/>
      <c r="CL157" s="463"/>
      <c r="CM157" s="377">
        <f t="shared" si="326"/>
        <v>0</v>
      </c>
      <c r="CN157" s="378"/>
      <c r="CO157" s="424">
        <f t="shared" si="340"/>
        <v>14.000526315789473</v>
      </c>
      <c r="CP157" s="461"/>
      <c r="CQ157" s="477"/>
      <c r="CR157" s="462"/>
      <c r="CS157" s="819"/>
      <c r="CT157" s="820"/>
      <c r="CU157" s="820"/>
      <c r="CV157" s="820"/>
      <c r="CW157" s="821"/>
      <c r="CX157" s="397" t="str">
        <f t="shared" si="327"/>
        <v xml:space="preserve">  L14</v>
      </c>
      <c r="CY157" s="398" t="str">
        <f t="shared" si="328"/>
        <v>Hardness Test Data - L14-Hardness Test Data</v>
      </c>
    </row>
    <row r="158" spans="1:103" s="122" customFormat="1" ht="32.1" customHeight="1">
      <c r="A158" s="634"/>
      <c r="B158" s="393"/>
      <c r="C158" s="393"/>
      <c r="D158" s="475" t="s">
        <v>295</v>
      </c>
      <c r="E158" s="394" t="s">
        <v>296</v>
      </c>
      <c r="F158" s="496" t="str">
        <f t="shared" si="309"/>
        <v>L15-Material Certification List</v>
      </c>
      <c r="G158" s="624"/>
      <c r="H158" s="624"/>
      <c r="I158" s="623"/>
      <c r="J158" s="478" t="str">
        <f t="shared" si="329"/>
        <v/>
      </c>
      <c r="K158" s="396" t="str">
        <f>IF(J158=V$9,W$9,IF(J158=V$8,W$8,IF(J158=V$7,W$7,IF(J158=V$6,W$6,IF(J158=V$5,W$5,IF(J158=V$4,W$4,IF(J158=V$3,W$3,IF(J158=V$2,W$2,'DOC SUBMITTAL STATUS TRACKER'!$F$17))))))))</f>
        <v>Never Been Submitted</v>
      </c>
      <c r="L158" s="556" t="str">
        <f t="shared" si="310"/>
        <v>Rev 0</v>
      </c>
      <c r="M158" s="557">
        <f t="shared" si="311"/>
        <v>0</v>
      </c>
      <c r="N158" s="558">
        <f t="shared" si="312"/>
        <v>0</v>
      </c>
      <c r="O158" s="579" t="str">
        <f t="shared" si="313"/>
        <v/>
      </c>
      <c r="P158" s="559">
        <f t="shared" si="314"/>
        <v>14.000526315789473</v>
      </c>
      <c r="Q158" s="560">
        <f t="shared" si="315"/>
        <v>0</v>
      </c>
      <c r="R158" s="559" t="str">
        <f>IF(K158='DOC SUBMITTAL STATUS TRACKER'!$F$17,'DOC SUBMITTAL STATUS TRACKER'!$F$17,IF(K158=$W$8,'DOC SUBMITTAL STATUS TRACKER'!$F$17,IF(K158=$W$6,$R$15,IF(K158=$W$7,R$16,IF(K158=$W$9,$W$9,$R$15)))))</f>
        <v>Never Been Submitted</v>
      </c>
      <c r="S158" s="579" t="str">
        <f t="shared" si="316"/>
        <v/>
      </c>
      <c r="T158" s="477"/>
      <c r="U158" s="377"/>
      <c r="V158" s="378"/>
      <c r="W158" s="424">
        <f t="shared" si="330"/>
        <v>14.000526315789473</v>
      </c>
      <c r="X158" s="461"/>
      <c r="Y158" s="477"/>
      <c r="Z158" s="462"/>
      <c r="AA158" s="460"/>
      <c r="AB158" s="377">
        <f t="shared" si="317"/>
        <v>0</v>
      </c>
      <c r="AC158" s="378"/>
      <c r="AD158" s="424">
        <f t="shared" si="331"/>
        <v>14.000526315789473</v>
      </c>
      <c r="AE158" s="461"/>
      <c r="AF158" s="477"/>
      <c r="AG158" s="462"/>
      <c r="AH158" s="463"/>
      <c r="AI158" s="377">
        <f t="shared" si="318"/>
        <v>0</v>
      </c>
      <c r="AJ158" s="378"/>
      <c r="AK158" s="424">
        <f t="shared" si="332"/>
        <v>14.000526315789473</v>
      </c>
      <c r="AL158" s="461"/>
      <c r="AM158" s="477"/>
      <c r="AN158" s="462"/>
      <c r="AO158" s="463"/>
      <c r="AP158" s="377">
        <f t="shared" si="319"/>
        <v>0</v>
      </c>
      <c r="AQ158" s="378"/>
      <c r="AR158" s="424">
        <f t="shared" si="333"/>
        <v>14.000526315789473</v>
      </c>
      <c r="AS158" s="461"/>
      <c r="AT158" s="477"/>
      <c r="AU158" s="462"/>
      <c r="AV158" s="463"/>
      <c r="AW158" s="377">
        <f t="shared" si="320"/>
        <v>0</v>
      </c>
      <c r="AX158" s="378"/>
      <c r="AY158" s="424">
        <f t="shared" si="334"/>
        <v>14.000526315789473</v>
      </c>
      <c r="AZ158" s="461"/>
      <c r="BA158" s="477"/>
      <c r="BB158" s="462"/>
      <c r="BC158" s="463"/>
      <c r="BD158" s="377">
        <f t="shared" si="321"/>
        <v>0</v>
      </c>
      <c r="BE158" s="378"/>
      <c r="BF158" s="424">
        <f t="shared" si="335"/>
        <v>14.000526315789473</v>
      </c>
      <c r="BG158" s="461"/>
      <c r="BH158" s="477"/>
      <c r="BI158" s="462"/>
      <c r="BJ158" s="463"/>
      <c r="BK158" s="377">
        <f t="shared" si="322"/>
        <v>0</v>
      </c>
      <c r="BL158" s="378"/>
      <c r="BM158" s="424">
        <f t="shared" si="336"/>
        <v>14.000526315789473</v>
      </c>
      <c r="BN158" s="461"/>
      <c r="BO158" s="477"/>
      <c r="BP158" s="462"/>
      <c r="BQ158" s="463"/>
      <c r="BR158" s="377">
        <f t="shared" si="323"/>
        <v>0</v>
      </c>
      <c r="BS158" s="378"/>
      <c r="BT158" s="424">
        <f t="shared" si="337"/>
        <v>14.000526315789473</v>
      </c>
      <c r="BU158" s="461"/>
      <c r="BV158" s="477"/>
      <c r="BW158" s="462"/>
      <c r="BX158" s="463"/>
      <c r="BY158" s="377">
        <f t="shared" si="324"/>
        <v>0</v>
      </c>
      <c r="BZ158" s="378"/>
      <c r="CA158" s="424">
        <f t="shared" si="338"/>
        <v>14.000526315789473</v>
      </c>
      <c r="CB158" s="461"/>
      <c r="CC158" s="477"/>
      <c r="CD158" s="462"/>
      <c r="CE158" s="463"/>
      <c r="CF158" s="377">
        <f t="shared" si="325"/>
        <v>0</v>
      </c>
      <c r="CG158" s="378"/>
      <c r="CH158" s="424">
        <f t="shared" si="339"/>
        <v>14.000526315789473</v>
      </c>
      <c r="CI158" s="461"/>
      <c r="CJ158" s="477"/>
      <c r="CK158" s="462"/>
      <c r="CL158" s="463"/>
      <c r="CM158" s="377">
        <f t="shared" si="326"/>
        <v>0</v>
      </c>
      <c r="CN158" s="378"/>
      <c r="CO158" s="424">
        <f t="shared" si="340"/>
        <v>14.000526315789473</v>
      </c>
      <c r="CP158" s="461"/>
      <c r="CQ158" s="477"/>
      <c r="CR158" s="462"/>
      <c r="CS158" s="819"/>
      <c r="CT158" s="820"/>
      <c r="CU158" s="820"/>
      <c r="CV158" s="820"/>
      <c r="CW158" s="821"/>
      <c r="CX158" s="397" t="str">
        <f t="shared" si="327"/>
        <v xml:space="preserve">  L15</v>
      </c>
      <c r="CY158" s="398" t="str">
        <f t="shared" si="328"/>
        <v>Material Certification List - L15-Material Certification List</v>
      </c>
    </row>
    <row r="159" spans="1:103" s="122" customFormat="1" ht="32.1" customHeight="1">
      <c r="A159" s="634"/>
      <c r="B159" s="393"/>
      <c r="C159" s="393"/>
      <c r="D159" s="475" t="s">
        <v>297</v>
      </c>
      <c r="E159" s="394" t="s">
        <v>298</v>
      </c>
      <c r="F159" s="496" t="str">
        <f t="shared" si="309"/>
        <v>L16-Weld Wire Material Certification</v>
      </c>
      <c r="G159" s="624"/>
      <c r="H159" s="624"/>
      <c r="I159" s="623"/>
      <c r="J159" s="478" t="str">
        <f t="shared" si="329"/>
        <v/>
      </c>
      <c r="K159" s="396" t="str">
        <f>IF(J159=V$9,W$9,IF(J159=V$8,W$8,IF(J159=V$7,W$7,IF(J159=V$6,W$6,IF(J159=V$5,W$5,IF(J159=V$4,W$4,IF(J159=V$3,W$3,IF(J159=V$2,W$2,'DOC SUBMITTAL STATUS TRACKER'!$F$17))))))))</f>
        <v>Never Been Submitted</v>
      </c>
      <c r="L159" s="556" t="str">
        <f t="shared" si="310"/>
        <v>Rev 0</v>
      </c>
      <c r="M159" s="557">
        <f t="shared" si="311"/>
        <v>0</v>
      </c>
      <c r="N159" s="558">
        <f t="shared" si="312"/>
        <v>0</v>
      </c>
      <c r="O159" s="579" t="str">
        <f t="shared" si="313"/>
        <v/>
      </c>
      <c r="P159" s="559">
        <f t="shared" si="314"/>
        <v>14.000526315789473</v>
      </c>
      <c r="Q159" s="560">
        <f t="shared" si="315"/>
        <v>0</v>
      </c>
      <c r="R159" s="559" t="str">
        <f>IF(K159='DOC SUBMITTAL STATUS TRACKER'!$F$17,'DOC SUBMITTAL STATUS TRACKER'!$F$17,IF(K159=$W$8,'DOC SUBMITTAL STATUS TRACKER'!$F$17,IF(K159=$W$6,$R$15,IF(K159=$W$7,R$16,IF(K159=$W$9,$W$9,$R$15)))))</f>
        <v>Never Been Submitted</v>
      </c>
      <c r="S159" s="579" t="str">
        <f t="shared" si="316"/>
        <v/>
      </c>
      <c r="T159" s="477"/>
      <c r="U159" s="377"/>
      <c r="V159" s="378"/>
      <c r="W159" s="424">
        <f t="shared" si="330"/>
        <v>14.000526315789473</v>
      </c>
      <c r="X159" s="461"/>
      <c r="Y159" s="477"/>
      <c r="Z159" s="462"/>
      <c r="AA159" s="460"/>
      <c r="AB159" s="377">
        <f t="shared" si="317"/>
        <v>0</v>
      </c>
      <c r="AC159" s="378"/>
      <c r="AD159" s="424">
        <f t="shared" si="331"/>
        <v>14.000526315789473</v>
      </c>
      <c r="AE159" s="461"/>
      <c r="AF159" s="477"/>
      <c r="AG159" s="462"/>
      <c r="AH159" s="463"/>
      <c r="AI159" s="377">
        <f t="shared" si="318"/>
        <v>0</v>
      </c>
      <c r="AJ159" s="378"/>
      <c r="AK159" s="424">
        <f t="shared" si="332"/>
        <v>14.000526315789473</v>
      </c>
      <c r="AL159" s="461"/>
      <c r="AM159" s="477"/>
      <c r="AN159" s="462"/>
      <c r="AO159" s="463"/>
      <c r="AP159" s="377">
        <f t="shared" si="319"/>
        <v>0</v>
      </c>
      <c r="AQ159" s="378"/>
      <c r="AR159" s="424">
        <f t="shared" si="333"/>
        <v>14.000526315789473</v>
      </c>
      <c r="AS159" s="461"/>
      <c r="AT159" s="477"/>
      <c r="AU159" s="462"/>
      <c r="AV159" s="463"/>
      <c r="AW159" s="377">
        <f t="shared" si="320"/>
        <v>0</v>
      </c>
      <c r="AX159" s="378"/>
      <c r="AY159" s="424">
        <f t="shared" si="334"/>
        <v>14.000526315789473</v>
      </c>
      <c r="AZ159" s="461"/>
      <c r="BA159" s="477"/>
      <c r="BB159" s="462"/>
      <c r="BC159" s="463"/>
      <c r="BD159" s="377">
        <f t="shared" si="321"/>
        <v>0</v>
      </c>
      <c r="BE159" s="378"/>
      <c r="BF159" s="424">
        <f t="shared" si="335"/>
        <v>14.000526315789473</v>
      </c>
      <c r="BG159" s="461"/>
      <c r="BH159" s="477"/>
      <c r="BI159" s="462"/>
      <c r="BJ159" s="463"/>
      <c r="BK159" s="377">
        <f t="shared" si="322"/>
        <v>0</v>
      </c>
      <c r="BL159" s="378"/>
      <c r="BM159" s="424">
        <f t="shared" si="336"/>
        <v>14.000526315789473</v>
      </c>
      <c r="BN159" s="461"/>
      <c r="BO159" s="477"/>
      <c r="BP159" s="462"/>
      <c r="BQ159" s="463"/>
      <c r="BR159" s="377">
        <f t="shared" si="323"/>
        <v>0</v>
      </c>
      <c r="BS159" s="378"/>
      <c r="BT159" s="424">
        <f t="shared" si="337"/>
        <v>14.000526315789473</v>
      </c>
      <c r="BU159" s="461"/>
      <c r="BV159" s="477"/>
      <c r="BW159" s="462"/>
      <c r="BX159" s="463"/>
      <c r="BY159" s="377">
        <f t="shared" si="324"/>
        <v>0</v>
      </c>
      <c r="BZ159" s="378"/>
      <c r="CA159" s="424">
        <f t="shared" si="338"/>
        <v>14.000526315789473</v>
      </c>
      <c r="CB159" s="461"/>
      <c r="CC159" s="477"/>
      <c r="CD159" s="462"/>
      <c r="CE159" s="463"/>
      <c r="CF159" s="377">
        <f t="shared" si="325"/>
        <v>0</v>
      </c>
      <c r="CG159" s="378"/>
      <c r="CH159" s="424">
        <f t="shared" si="339"/>
        <v>14.000526315789473</v>
      </c>
      <c r="CI159" s="461"/>
      <c r="CJ159" s="477"/>
      <c r="CK159" s="462"/>
      <c r="CL159" s="463"/>
      <c r="CM159" s="377">
        <f t="shared" si="326"/>
        <v>0</v>
      </c>
      <c r="CN159" s="378"/>
      <c r="CO159" s="424">
        <f t="shared" si="340"/>
        <v>14.000526315789473</v>
      </c>
      <c r="CP159" s="461"/>
      <c r="CQ159" s="477"/>
      <c r="CR159" s="462"/>
      <c r="CS159" s="819"/>
      <c r="CT159" s="820"/>
      <c r="CU159" s="820"/>
      <c r="CV159" s="820"/>
      <c r="CW159" s="821"/>
      <c r="CX159" s="397" t="str">
        <f t="shared" si="327"/>
        <v xml:space="preserve">  L16</v>
      </c>
      <c r="CY159" s="398" t="str">
        <f t="shared" si="328"/>
        <v>Weld Wire Material Certification - L16-Weld Wire Material Certification</v>
      </c>
    </row>
    <row r="160" spans="1:103" s="122" customFormat="1" ht="32.1" customHeight="1">
      <c r="A160" s="634"/>
      <c r="B160" s="393"/>
      <c r="C160" s="393"/>
      <c r="D160" s="475" t="s">
        <v>299</v>
      </c>
      <c r="E160" s="394" t="s">
        <v>300</v>
      </c>
      <c r="F160" s="496" t="str">
        <f t="shared" si="309"/>
        <v>L17-Hand Held Noise Test Data</v>
      </c>
      <c r="G160" s="624"/>
      <c r="H160" s="624"/>
      <c r="I160" s="623"/>
      <c r="J160" s="478" t="str">
        <f t="shared" si="329"/>
        <v/>
      </c>
      <c r="K160" s="396" t="str">
        <f>IF(J160=V$9,W$9,IF(J160=V$8,W$8,IF(J160=V$7,W$7,IF(J160=V$6,W$6,IF(J160=V$5,W$5,IF(J160=V$4,W$4,IF(J160=V$3,W$3,IF(J160=V$2,W$2,'DOC SUBMITTAL STATUS TRACKER'!$F$17))))))))</f>
        <v>Never Been Submitted</v>
      </c>
      <c r="L160" s="556" t="str">
        <f t="shared" si="310"/>
        <v>Rev 0</v>
      </c>
      <c r="M160" s="557">
        <f t="shared" si="311"/>
        <v>0</v>
      </c>
      <c r="N160" s="558">
        <f t="shared" si="312"/>
        <v>0</v>
      </c>
      <c r="O160" s="579" t="str">
        <f t="shared" si="313"/>
        <v/>
      </c>
      <c r="P160" s="559">
        <f t="shared" si="314"/>
        <v>14.000526315789473</v>
      </c>
      <c r="Q160" s="560">
        <f t="shared" si="315"/>
        <v>0</v>
      </c>
      <c r="R160" s="559" t="str">
        <f>IF(K160='DOC SUBMITTAL STATUS TRACKER'!$F$17,'DOC SUBMITTAL STATUS TRACKER'!$F$17,IF(K160=$W$8,'DOC SUBMITTAL STATUS TRACKER'!$F$17,IF(K160=$W$6,$R$15,IF(K160=$W$7,R$16,IF(K160=$W$9,$W$9,$R$15)))))</f>
        <v>Never Been Submitted</v>
      </c>
      <c r="S160" s="579" t="str">
        <f t="shared" si="316"/>
        <v/>
      </c>
      <c r="T160" s="477"/>
      <c r="U160" s="377"/>
      <c r="V160" s="378"/>
      <c r="W160" s="424">
        <f t="shared" si="330"/>
        <v>14.000526315789473</v>
      </c>
      <c r="X160" s="461"/>
      <c r="Y160" s="477"/>
      <c r="Z160" s="462"/>
      <c r="AA160" s="460"/>
      <c r="AB160" s="377">
        <f t="shared" si="317"/>
        <v>0</v>
      </c>
      <c r="AC160" s="378"/>
      <c r="AD160" s="424">
        <f t="shared" si="331"/>
        <v>14.000526315789473</v>
      </c>
      <c r="AE160" s="461"/>
      <c r="AF160" s="477"/>
      <c r="AG160" s="462"/>
      <c r="AH160" s="463"/>
      <c r="AI160" s="377">
        <f t="shared" si="318"/>
        <v>0</v>
      </c>
      <c r="AJ160" s="378"/>
      <c r="AK160" s="424">
        <f t="shared" si="332"/>
        <v>14.000526315789473</v>
      </c>
      <c r="AL160" s="461"/>
      <c r="AM160" s="477"/>
      <c r="AN160" s="462"/>
      <c r="AO160" s="463"/>
      <c r="AP160" s="377">
        <f t="shared" si="319"/>
        <v>0</v>
      </c>
      <c r="AQ160" s="378"/>
      <c r="AR160" s="424">
        <f t="shared" si="333"/>
        <v>14.000526315789473</v>
      </c>
      <c r="AS160" s="461"/>
      <c r="AT160" s="477"/>
      <c r="AU160" s="462"/>
      <c r="AV160" s="463"/>
      <c r="AW160" s="377">
        <f t="shared" si="320"/>
        <v>0</v>
      </c>
      <c r="AX160" s="378"/>
      <c r="AY160" s="424">
        <f t="shared" si="334"/>
        <v>14.000526315789473</v>
      </c>
      <c r="AZ160" s="461"/>
      <c r="BA160" s="477"/>
      <c r="BB160" s="462"/>
      <c r="BC160" s="463"/>
      <c r="BD160" s="377">
        <f t="shared" si="321"/>
        <v>0</v>
      </c>
      <c r="BE160" s="378"/>
      <c r="BF160" s="424">
        <f t="shared" si="335"/>
        <v>14.000526315789473</v>
      </c>
      <c r="BG160" s="461"/>
      <c r="BH160" s="477"/>
      <c r="BI160" s="462"/>
      <c r="BJ160" s="463"/>
      <c r="BK160" s="377">
        <f t="shared" si="322"/>
        <v>0</v>
      </c>
      <c r="BL160" s="378"/>
      <c r="BM160" s="424">
        <f t="shared" si="336"/>
        <v>14.000526315789473</v>
      </c>
      <c r="BN160" s="461"/>
      <c r="BO160" s="477"/>
      <c r="BP160" s="462"/>
      <c r="BQ160" s="463"/>
      <c r="BR160" s="377">
        <f t="shared" si="323"/>
        <v>0</v>
      </c>
      <c r="BS160" s="378"/>
      <c r="BT160" s="424">
        <f t="shared" si="337"/>
        <v>14.000526315789473</v>
      </c>
      <c r="BU160" s="461"/>
      <c r="BV160" s="477"/>
      <c r="BW160" s="462"/>
      <c r="BX160" s="463"/>
      <c r="BY160" s="377">
        <f t="shared" si="324"/>
        <v>0</v>
      </c>
      <c r="BZ160" s="378"/>
      <c r="CA160" s="424">
        <f t="shared" si="338"/>
        <v>14.000526315789473</v>
      </c>
      <c r="CB160" s="461"/>
      <c r="CC160" s="477"/>
      <c r="CD160" s="462"/>
      <c r="CE160" s="463"/>
      <c r="CF160" s="377">
        <f t="shared" si="325"/>
        <v>0</v>
      </c>
      <c r="CG160" s="378"/>
      <c r="CH160" s="424">
        <f t="shared" si="339"/>
        <v>14.000526315789473</v>
      </c>
      <c r="CI160" s="461"/>
      <c r="CJ160" s="477"/>
      <c r="CK160" s="462"/>
      <c r="CL160" s="463"/>
      <c r="CM160" s="377">
        <f t="shared" si="326"/>
        <v>0</v>
      </c>
      <c r="CN160" s="378"/>
      <c r="CO160" s="424">
        <f t="shared" si="340"/>
        <v>14.000526315789473</v>
      </c>
      <c r="CP160" s="461"/>
      <c r="CQ160" s="477"/>
      <c r="CR160" s="462"/>
      <c r="CS160" s="819"/>
      <c r="CT160" s="820"/>
      <c r="CU160" s="820"/>
      <c r="CV160" s="820"/>
      <c r="CW160" s="821"/>
      <c r="CX160" s="397" t="str">
        <f t="shared" si="327"/>
        <v xml:space="preserve">  L17</v>
      </c>
      <c r="CY160" s="398" t="str">
        <f t="shared" si="328"/>
        <v>Hand Held Noise Test Data - L17-Hand Held Noise Test Data</v>
      </c>
    </row>
    <row r="161" spans="1:103" s="389" customFormat="1" ht="15" customHeight="1">
      <c r="A161" s="411"/>
      <c r="B161" s="388"/>
      <c r="C161" s="270" t="s">
        <v>246</v>
      </c>
      <c r="D161" s="374"/>
      <c r="E161" s="270"/>
      <c r="F161" s="412"/>
      <c r="G161" s="413"/>
      <c r="H161" s="413"/>
      <c r="I161" s="413"/>
      <c r="J161" s="414"/>
      <c r="K161" s="415"/>
      <c r="L161" s="561"/>
      <c r="M161" s="562"/>
      <c r="N161" s="562"/>
      <c r="O161" s="580"/>
      <c r="P161" s="562"/>
      <c r="Q161" s="562"/>
      <c r="R161" s="562"/>
      <c r="S161" s="580"/>
      <c r="T161" s="416"/>
      <c r="U161" s="417"/>
      <c r="V161" s="417"/>
      <c r="W161" s="417"/>
      <c r="X161" s="417"/>
      <c r="Y161" s="416"/>
      <c r="Z161" s="418"/>
      <c r="AA161" s="416"/>
      <c r="AB161" s="417"/>
      <c r="AC161" s="417"/>
      <c r="AD161" s="417"/>
      <c r="AE161" s="417"/>
      <c r="AF161" s="416"/>
      <c r="AG161" s="418"/>
      <c r="AH161" s="419"/>
      <c r="AI161" s="417"/>
      <c r="AJ161" s="417"/>
      <c r="AK161" s="417"/>
      <c r="AL161" s="417"/>
      <c r="AM161" s="416"/>
      <c r="AN161" s="418"/>
      <c r="AO161" s="419"/>
      <c r="AP161" s="417"/>
      <c r="AQ161" s="417"/>
      <c r="AR161" s="417"/>
      <c r="AS161" s="417"/>
      <c r="AT161" s="416"/>
      <c r="AU161" s="418"/>
      <c r="AV161" s="419"/>
      <c r="AW161" s="417"/>
      <c r="AX161" s="417"/>
      <c r="AY161" s="417"/>
      <c r="AZ161" s="417"/>
      <c r="BA161" s="416"/>
      <c r="BB161" s="418"/>
      <c r="BC161" s="419"/>
      <c r="BD161" s="417"/>
      <c r="BE161" s="417"/>
      <c r="BF161" s="417"/>
      <c r="BG161" s="417"/>
      <c r="BH161" s="416"/>
      <c r="BI161" s="418"/>
      <c r="BJ161" s="419"/>
      <c r="BK161" s="417"/>
      <c r="BL161" s="417"/>
      <c r="BM161" s="417"/>
      <c r="BN161" s="417"/>
      <c r="BO161" s="416"/>
      <c r="BP161" s="418"/>
      <c r="BQ161" s="419"/>
      <c r="BR161" s="417"/>
      <c r="BS161" s="417"/>
      <c r="BT161" s="417"/>
      <c r="BU161" s="417"/>
      <c r="BV161" s="416"/>
      <c r="BW161" s="418"/>
      <c r="BX161" s="419"/>
      <c r="BY161" s="417"/>
      <c r="BZ161" s="417"/>
      <c r="CA161" s="417"/>
      <c r="CB161" s="417"/>
      <c r="CC161" s="416"/>
      <c r="CD161" s="418"/>
      <c r="CE161" s="419"/>
      <c r="CF161" s="417"/>
      <c r="CG161" s="417"/>
      <c r="CH161" s="417"/>
      <c r="CI161" s="417"/>
      <c r="CJ161" s="416"/>
      <c r="CK161" s="418"/>
      <c r="CL161" s="419"/>
      <c r="CM161" s="417"/>
      <c r="CN161" s="417"/>
      <c r="CO161" s="417"/>
      <c r="CP161" s="417"/>
      <c r="CQ161" s="416"/>
      <c r="CR161" s="418"/>
      <c r="CS161" s="420"/>
      <c r="CT161" s="420"/>
      <c r="CU161" s="420"/>
      <c r="CV161" s="420"/>
      <c r="CW161" s="420"/>
      <c r="CX161" s="349"/>
      <c r="CY161" s="464" t="str">
        <f>C161</f>
        <v>M - Certificates of Compliance</v>
      </c>
    </row>
    <row r="162" spans="1:103" s="122" customFormat="1" ht="32.1" customHeight="1">
      <c r="A162" s="634"/>
      <c r="B162" s="393"/>
      <c r="C162" s="393"/>
      <c r="D162" s="475" t="s">
        <v>89</v>
      </c>
      <c r="E162" s="394" t="s">
        <v>82</v>
      </c>
      <c r="F162" s="496" t="str">
        <f t="shared" ref="F162:F163" si="341">D162&amp;"-"&amp;E162</f>
        <v>M1-Materials Certificates</v>
      </c>
      <c r="G162" s="624"/>
      <c r="H162" s="624"/>
      <c r="I162" s="623"/>
      <c r="J162" s="478" t="str">
        <f t="shared" si="329"/>
        <v/>
      </c>
      <c r="K162" s="396" t="str">
        <f>IF(J162=V$9,W$9,IF(J162=V$8,W$8,IF(J162=V$7,W$7,IF(J162=V$6,W$6,IF(J162=V$5,W$5,IF(J162=V$4,W$4,IF(J162=V$3,W$3,IF(J162=V$2,W$2,'DOC SUBMITTAL STATUS TRACKER'!$F$17))))))))</f>
        <v>Never Been Submitted</v>
      </c>
      <c r="L162" s="556" t="str">
        <f t="shared" ref="L162:L163" si="342">"Rev "&amp;IF(CN162&gt;0,$CP$14,(IF(CG162&gt;0,$CI$14,(IF(BZ162&gt;0,$CB$14,(IF(BS162&gt;0,BU$14,(IF(BL162&gt;0,BN$14,(IF(BE162&gt;0,BG$14,(IF(AX162&gt;0,AZ$14,(IF(AQ162&gt;0,AS$14,(IF(AJ162&gt;0,AL$14,(IF(AC162&gt;0,AE$14,Z$14)))))))))))))))))))</f>
        <v>Rev 0</v>
      </c>
      <c r="M162" s="557">
        <f t="shared" ref="M162:M163" si="343">IF($CM162&gt;0,$CM162,(IF($CF162&gt;0,$CF162,(IF($BY162&gt;0,$BY162,(IF($BR162&gt;0,$BR162,(IF($BK162&gt;0,$BK162,(IF($BD162&gt;0,$BD162,(IF($AW162&gt;0,$AW162,(IF($AP162&gt;0,$AP162,(IF($AI162&gt;0,$AI162,(IF($AB162&gt;0,$AB162,U162)))))))))))))))))))</f>
        <v>0</v>
      </c>
      <c r="N162" s="558">
        <f t="shared" ref="N162:N163" si="344">IF(CN162&gt;0,CN162,(IF(CG162&gt;0,CG162,(IF(BZ162&gt;0,BZ162,(IF(BS162&gt;0,BS162,(IF(BL162&gt;0,BL162,(IF(BE162&gt;0,BE162,(IF(AX162&gt;0,AX162,(IF(AQ162&gt;0,AQ162,(IF(AJ162&gt;0,AJ162,(IF(AC162&gt;0,AC162,V162)))))))))))))))))))</f>
        <v>0</v>
      </c>
      <c r="O162" s="579" t="str">
        <f t="shared" ref="O162:O163" si="345">IF(CL162&gt;0,CL162,IF(CE162&gt;0,CE162,IF(BX162&gt;0,BX162,IF(BQ162&gt;0,BQ162,IF(BJ162&gt;0,BJ162,IF(BC162&gt;0,BC162,IF(AV162&gt;0,AV162,IF(AO162&gt;0,AO162,IF(AH162&gt;0,AH162,IF(AA162&gt;0,AA162,IF(T162&gt;0,T162,"")))))))))))</f>
        <v/>
      </c>
      <c r="P162" s="559">
        <f t="shared" ref="P162:P163" si="346">IF($CO162&gt;$R$14,$CO162,(IF($CH162&gt;$R$14,$CH162,(IF($CA162&gt;$R$14,$CA162,(IF($BT162&gt;$R$14,$BT162,(IF($BM162&gt;$R$14,$BM162,(IF($BF162&gt;$R$14,$BF162,(IF($AY162&gt;$R$14,$AY162,(IF($AR162&gt;$R$14,$AR162,(IF($AK162&gt;$R$14,$AK162,(IF($AD162&gt;$R$14,$AD162,$W162)))))))))))))))))))</f>
        <v>14.000526315789473</v>
      </c>
      <c r="Q162" s="560">
        <f t="shared" ref="Q162:Q163" si="347">IF(CP162&gt;$R$14,CP162,(IF(CI162&gt;$R$14,CI162,(IF(CB162&gt;$R$14,CB162,(IF(BU162&gt;$R$14,BU162,(IF(BN162&gt;$R$14,BN162,(IF(BG162&gt;$R$14,BG162,(IF(AZ162&gt;$R$14,AZ162,(IF(AS162&gt;$R$14,AS162,(IF(AL162&gt;$R$14,AL162,(IF(AE162&gt;$R$14,AE162,X162)))))))))))))))))))</f>
        <v>0</v>
      </c>
      <c r="R162" s="559" t="str">
        <f>IF(K162='DOC SUBMITTAL STATUS TRACKER'!$F$17,'DOC SUBMITTAL STATUS TRACKER'!$F$17,IF(K162=$W$8,'DOC SUBMITTAL STATUS TRACKER'!$F$17,IF(K162=$W$6,$R$15,IF(K162=$W$7,R$16,IF(K162=$W$9,$W$9,$R$15)))))</f>
        <v>Never Been Submitted</v>
      </c>
      <c r="S162" s="579" t="str">
        <f t="shared" ref="S162:S163" si="348">IF(CQ162&gt;0,CQ162,IF(CJ162&gt;0,CJ162,IF(CC162&gt;0,CC162,IF(BV162&gt;0,BV162,IF(BO162&gt;0,BO162,IF(BH162&gt;0,BH162,IF(BA162&gt;0,BA162,IF(BC162&gt;0,AT162,IF(AM162&gt;0,AM162,IF(AF162&gt;0,AF162,IF(Y162&gt;0,Y162,"")))))))))))</f>
        <v/>
      </c>
      <c r="T162" s="477"/>
      <c r="U162" s="377"/>
      <c r="V162" s="378"/>
      <c r="W162" s="424">
        <f t="shared" si="330"/>
        <v>14.000526315789473</v>
      </c>
      <c r="X162" s="461"/>
      <c r="Y162" s="477"/>
      <c r="Z162" s="462"/>
      <c r="AA162" s="460"/>
      <c r="AB162" s="377">
        <f>IF(X162&lt;1,0,X162+$O$11)</f>
        <v>0</v>
      </c>
      <c r="AC162" s="378"/>
      <c r="AD162" s="424">
        <f t="shared" si="331"/>
        <v>14.000526315789473</v>
      </c>
      <c r="AE162" s="461"/>
      <c r="AF162" s="477"/>
      <c r="AG162" s="462"/>
      <c r="AH162" s="463"/>
      <c r="AI162" s="377">
        <f>IF(AE162&lt;1,0,AE162+$O$11)</f>
        <v>0</v>
      </c>
      <c r="AJ162" s="378"/>
      <c r="AK162" s="424">
        <f t="shared" si="332"/>
        <v>14.000526315789473</v>
      </c>
      <c r="AL162" s="461"/>
      <c r="AM162" s="477"/>
      <c r="AN162" s="462"/>
      <c r="AO162" s="463"/>
      <c r="AP162" s="377">
        <f>IF(AL162&lt;1,0,AL162+$O$11)</f>
        <v>0</v>
      </c>
      <c r="AQ162" s="378"/>
      <c r="AR162" s="424">
        <f t="shared" si="333"/>
        <v>14.000526315789473</v>
      </c>
      <c r="AS162" s="461"/>
      <c r="AT162" s="477"/>
      <c r="AU162" s="462"/>
      <c r="AV162" s="463"/>
      <c r="AW162" s="377">
        <f>IF(AS162&lt;1,0,AS162+$O$11)</f>
        <v>0</v>
      </c>
      <c r="AX162" s="378"/>
      <c r="AY162" s="424">
        <f t="shared" si="334"/>
        <v>14.000526315789473</v>
      </c>
      <c r="AZ162" s="461"/>
      <c r="BA162" s="477"/>
      <c r="BB162" s="462"/>
      <c r="BC162" s="463"/>
      <c r="BD162" s="377">
        <f>IF(AZ162&lt;1,0,AZ162+$O$11)</f>
        <v>0</v>
      </c>
      <c r="BE162" s="378"/>
      <c r="BF162" s="424">
        <f t="shared" si="335"/>
        <v>14.000526315789473</v>
      </c>
      <c r="BG162" s="461"/>
      <c r="BH162" s="477"/>
      <c r="BI162" s="462"/>
      <c r="BJ162" s="463"/>
      <c r="BK162" s="377">
        <f>IF(BG162&lt;1,0,BG162+$O$11)</f>
        <v>0</v>
      </c>
      <c r="BL162" s="378"/>
      <c r="BM162" s="424">
        <f t="shared" si="336"/>
        <v>14.000526315789473</v>
      </c>
      <c r="BN162" s="461"/>
      <c r="BO162" s="477"/>
      <c r="BP162" s="462"/>
      <c r="BQ162" s="463"/>
      <c r="BR162" s="377">
        <f>IF(BN162&lt;1,0,BN162+$O$11)</f>
        <v>0</v>
      </c>
      <c r="BS162" s="378"/>
      <c r="BT162" s="424">
        <f t="shared" si="337"/>
        <v>14.000526315789473</v>
      </c>
      <c r="BU162" s="461"/>
      <c r="BV162" s="477"/>
      <c r="BW162" s="462"/>
      <c r="BX162" s="463"/>
      <c r="BY162" s="377">
        <f>IF(BU162&lt;1,0,BU162+$O$11)</f>
        <v>0</v>
      </c>
      <c r="BZ162" s="378"/>
      <c r="CA162" s="424">
        <f t="shared" si="338"/>
        <v>14.000526315789473</v>
      </c>
      <c r="CB162" s="461"/>
      <c r="CC162" s="477"/>
      <c r="CD162" s="462"/>
      <c r="CE162" s="463"/>
      <c r="CF162" s="377">
        <f>IF(CB162&lt;1,0,CB162+$O$11)</f>
        <v>0</v>
      </c>
      <c r="CG162" s="378"/>
      <c r="CH162" s="424">
        <f t="shared" si="339"/>
        <v>14.000526315789473</v>
      </c>
      <c r="CI162" s="461"/>
      <c r="CJ162" s="477"/>
      <c r="CK162" s="462"/>
      <c r="CL162" s="463"/>
      <c r="CM162" s="377">
        <f>IF(CI162&lt;1,0,CI162+$O$11)</f>
        <v>0</v>
      </c>
      <c r="CN162" s="378"/>
      <c r="CO162" s="424">
        <f t="shared" si="340"/>
        <v>14.000526315789473</v>
      </c>
      <c r="CP162" s="461"/>
      <c r="CQ162" s="477"/>
      <c r="CR162" s="462"/>
      <c r="CS162" s="819"/>
      <c r="CT162" s="820"/>
      <c r="CU162" s="820"/>
      <c r="CV162" s="820"/>
      <c r="CW162" s="821"/>
      <c r="CX162" s="397" t="str">
        <f>C162&amp;"  "&amp;D162</f>
        <v xml:space="preserve">  M1</v>
      </c>
      <c r="CY162" s="398" t="str">
        <f>E162</f>
        <v>Materials Certificates</v>
      </c>
    </row>
    <row r="163" spans="1:103" s="122" customFormat="1" ht="32.1" customHeight="1">
      <c r="A163" s="634"/>
      <c r="B163" s="393"/>
      <c r="C163" s="393"/>
      <c r="D163" s="475" t="s">
        <v>91</v>
      </c>
      <c r="E163" s="394" t="s">
        <v>203</v>
      </c>
      <c r="F163" s="496" t="str">
        <f t="shared" si="341"/>
        <v>M2-Certificate of Quality &amp; Quantity</v>
      </c>
      <c r="G163" s="624"/>
      <c r="H163" s="624"/>
      <c r="I163" s="623"/>
      <c r="J163" s="478" t="str">
        <f t="shared" si="329"/>
        <v/>
      </c>
      <c r="K163" s="396" t="str">
        <f>IF(J163=V$9,W$9,IF(J163=V$8,W$8,IF(J163=V$7,W$7,IF(J163=V$6,W$6,IF(J163=V$5,W$5,IF(J163=V$4,W$4,IF(J163=V$3,W$3,IF(J163=V$2,W$2,'DOC SUBMITTAL STATUS TRACKER'!$F$17))))))))</f>
        <v>Never Been Submitted</v>
      </c>
      <c r="L163" s="556" t="str">
        <f t="shared" si="342"/>
        <v>Rev 0</v>
      </c>
      <c r="M163" s="557">
        <f t="shared" si="343"/>
        <v>0</v>
      </c>
      <c r="N163" s="558">
        <f t="shared" si="344"/>
        <v>0</v>
      </c>
      <c r="O163" s="579" t="str">
        <f t="shared" si="345"/>
        <v/>
      </c>
      <c r="P163" s="559">
        <f t="shared" si="346"/>
        <v>14.000526315789473</v>
      </c>
      <c r="Q163" s="560">
        <f t="shared" si="347"/>
        <v>0</v>
      </c>
      <c r="R163" s="559" t="str">
        <f>IF(K163='DOC SUBMITTAL STATUS TRACKER'!$F$17,'DOC SUBMITTAL STATUS TRACKER'!$F$17,IF(K163=$W$8,'DOC SUBMITTAL STATUS TRACKER'!$F$17,IF(K163=$W$6,$R$15,IF(K163=$W$7,R$16,IF(K163=$W$9,$W$9,$R$15)))))</f>
        <v>Never Been Submitted</v>
      </c>
      <c r="S163" s="579" t="str">
        <f t="shared" si="348"/>
        <v/>
      </c>
      <c r="T163" s="477"/>
      <c r="U163" s="377"/>
      <c r="V163" s="378"/>
      <c r="W163" s="424">
        <f t="shared" si="330"/>
        <v>14.000526315789473</v>
      </c>
      <c r="X163" s="461"/>
      <c r="Y163" s="477"/>
      <c r="Z163" s="462"/>
      <c r="AA163" s="460"/>
      <c r="AB163" s="377">
        <f>IF(X163&lt;1,0,X163+$O$11)</f>
        <v>0</v>
      </c>
      <c r="AC163" s="378"/>
      <c r="AD163" s="424">
        <f t="shared" si="331"/>
        <v>14.000526315789473</v>
      </c>
      <c r="AE163" s="461"/>
      <c r="AF163" s="477"/>
      <c r="AG163" s="462"/>
      <c r="AH163" s="463"/>
      <c r="AI163" s="377">
        <f>IF(AE163&lt;1,0,AE163+$O$11)</f>
        <v>0</v>
      </c>
      <c r="AJ163" s="378"/>
      <c r="AK163" s="424">
        <f t="shared" si="332"/>
        <v>14.000526315789473</v>
      </c>
      <c r="AL163" s="461"/>
      <c r="AM163" s="477"/>
      <c r="AN163" s="462"/>
      <c r="AO163" s="463"/>
      <c r="AP163" s="377">
        <f>IF(AL163&lt;1,0,AL163+$O$11)</f>
        <v>0</v>
      </c>
      <c r="AQ163" s="378"/>
      <c r="AR163" s="424">
        <f t="shared" si="333"/>
        <v>14.000526315789473</v>
      </c>
      <c r="AS163" s="461"/>
      <c r="AT163" s="477"/>
      <c r="AU163" s="462"/>
      <c r="AV163" s="463"/>
      <c r="AW163" s="377">
        <f>IF(AS163&lt;1,0,AS163+$O$11)</f>
        <v>0</v>
      </c>
      <c r="AX163" s="378"/>
      <c r="AY163" s="424">
        <f t="shared" si="334"/>
        <v>14.000526315789473</v>
      </c>
      <c r="AZ163" s="461"/>
      <c r="BA163" s="477"/>
      <c r="BB163" s="462"/>
      <c r="BC163" s="463"/>
      <c r="BD163" s="377">
        <f>IF(AZ163&lt;1,0,AZ163+$O$11)</f>
        <v>0</v>
      </c>
      <c r="BE163" s="378"/>
      <c r="BF163" s="424">
        <f t="shared" si="335"/>
        <v>14.000526315789473</v>
      </c>
      <c r="BG163" s="461"/>
      <c r="BH163" s="477"/>
      <c r="BI163" s="462"/>
      <c r="BJ163" s="463"/>
      <c r="BK163" s="377">
        <f>IF(BG163&lt;1,0,BG163+$O$11)</f>
        <v>0</v>
      </c>
      <c r="BL163" s="378"/>
      <c r="BM163" s="424">
        <f t="shared" si="336"/>
        <v>14.000526315789473</v>
      </c>
      <c r="BN163" s="461"/>
      <c r="BO163" s="477"/>
      <c r="BP163" s="462"/>
      <c r="BQ163" s="463"/>
      <c r="BR163" s="377">
        <f>IF(BN163&lt;1,0,BN163+$O$11)</f>
        <v>0</v>
      </c>
      <c r="BS163" s="378"/>
      <c r="BT163" s="424">
        <f t="shared" si="337"/>
        <v>14.000526315789473</v>
      </c>
      <c r="BU163" s="461"/>
      <c r="BV163" s="477"/>
      <c r="BW163" s="462"/>
      <c r="BX163" s="463"/>
      <c r="BY163" s="377">
        <f>IF(BU163&lt;1,0,BU163+$O$11)</f>
        <v>0</v>
      </c>
      <c r="BZ163" s="378"/>
      <c r="CA163" s="424">
        <f t="shared" si="338"/>
        <v>14.000526315789473</v>
      </c>
      <c r="CB163" s="461"/>
      <c r="CC163" s="477"/>
      <c r="CD163" s="462"/>
      <c r="CE163" s="463"/>
      <c r="CF163" s="377">
        <f>IF(CB163&lt;1,0,CB163+$O$11)</f>
        <v>0</v>
      </c>
      <c r="CG163" s="378"/>
      <c r="CH163" s="424">
        <f t="shared" si="339"/>
        <v>14.000526315789473</v>
      </c>
      <c r="CI163" s="461"/>
      <c r="CJ163" s="477"/>
      <c r="CK163" s="462"/>
      <c r="CL163" s="463"/>
      <c r="CM163" s="377">
        <f>IF(CI163&lt;1,0,CI163+$O$11)</f>
        <v>0</v>
      </c>
      <c r="CN163" s="378"/>
      <c r="CO163" s="424">
        <f t="shared" si="340"/>
        <v>14.000526315789473</v>
      </c>
      <c r="CP163" s="461"/>
      <c r="CQ163" s="477"/>
      <c r="CR163" s="462"/>
      <c r="CS163" s="819"/>
      <c r="CT163" s="820"/>
      <c r="CU163" s="820"/>
      <c r="CV163" s="820"/>
      <c r="CW163" s="821"/>
      <c r="CX163" s="397" t="str">
        <f>C163&amp;"  "&amp;D163</f>
        <v xml:space="preserve">  M2</v>
      </c>
      <c r="CY163" s="398" t="str">
        <f>E163</f>
        <v>Certificate of Quality &amp; Quantity</v>
      </c>
    </row>
    <row r="164" spans="1:103" s="389" customFormat="1" ht="15" customHeight="1">
      <c r="A164" s="411"/>
      <c r="B164" s="388"/>
      <c r="C164" s="270" t="s">
        <v>247</v>
      </c>
      <c r="D164" s="270"/>
      <c r="E164" s="270"/>
      <c r="F164" s="412"/>
      <c r="G164" s="413"/>
      <c r="H164" s="413"/>
      <c r="I164" s="413"/>
      <c r="J164" s="414"/>
      <c r="K164" s="415"/>
      <c r="L164" s="561"/>
      <c r="M164" s="562"/>
      <c r="N164" s="562"/>
      <c r="O164" s="580"/>
      <c r="P164" s="562"/>
      <c r="Q164" s="562"/>
      <c r="R164" s="562"/>
      <c r="S164" s="580"/>
      <c r="T164" s="416"/>
      <c r="U164" s="417"/>
      <c r="V164" s="417"/>
      <c r="W164" s="417"/>
      <c r="X164" s="417"/>
      <c r="Y164" s="416"/>
      <c r="Z164" s="418"/>
      <c r="AA164" s="416"/>
      <c r="AB164" s="417"/>
      <c r="AC164" s="417"/>
      <c r="AD164" s="417"/>
      <c r="AE164" s="417"/>
      <c r="AF164" s="416"/>
      <c r="AG164" s="418"/>
      <c r="AH164" s="419"/>
      <c r="AI164" s="417"/>
      <c r="AJ164" s="417"/>
      <c r="AK164" s="417"/>
      <c r="AL164" s="417"/>
      <c r="AM164" s="416"/>
      <c r="AN164" s="418"/>
      <c r="AO164" s="419"/>
      <c r="AP164" s="417"/>
      <c r="AQ164" s="417"/>
      <c r="AR164" s="417"/>
      <c r="AS164" s="417"/>
      <c r="AT164" s="416"/>
      <c r="AU164" s="418"/>
      <c r="AV164" s="419"/>
      <c r="AW164" s="417"/>
      <c r="AX164" s="417"/>
      <c r="AY164" s="417"/>
      <c r="AZ164" s="417"/>
      <c r="BA164" s="416"/>
      <c r="BB164" s="418"/>
      <c r="BC164" s="419"/>
      <c r="BD164" s="417"/>
      <c r="BE164" s="417"/>
      <c r="BF164" s="417"/>
      <c r="BG164" s="417"/>
      <c r="BH164" s="416"/>
      <c r="BI164" s="418"/>
      <c r="BJ164" s="419"/>
      <c r="BK164" s="417"/>
      <c r="BL164" s="417"/>
      <c r="BM164" s="417"/>
      <c r="BN164" s="417"/>
      <c r="BO164" s="416"/>
      <c r="BP164" s="418"/>
      <c r="BQ164" s="419"/>
      <c r="BR164" s="417"/>
      <c r="BS164" s="417"/>
      <c r="BT164" s="417"/>
      <c r="BU164" s="417"/>
      <c r="BV164" s="416"/>
      <c r="BW164" s="418"/>
      <c r="BX164" s="419"/>
      <c r="BY164" s="417"/>
      <c r="BZ164" s="417"/>
      <c r="CA164" s="417"/>
      <c r="CB164" s="417"/>
      <c r="CC164" s="416"/>
      <c r="CD164" s="418"/>
      <c r="CE164" s="419"/>
      <c r="CF164" s="417"/>
      <c r="CG164" s="417"/>
      <c r="CH164" s="417"/>
      <c r="CI164" s="417"/>
      <c r="CJ164" s="416"/>
      <c r="CK164" s="418"/>
      <c r="CL164" s="419"/>
      <c r="CM164" s="417"/>
      <c r="CN164" s="417"/>
      <c r="CO164" s="417"/>
      <c r="CP164" s="417"/>
      <c r="CQ164" s="416"/>
      <c r="CR164" s="418"/>
      <c r="CS164" s="420"/>
      <c r="CT164" s="420"/>
      <c r="CU164" s="420"/>
      <c r="CV164" s="420"/>
      <c r="CW164" s="420"/>
      <c r="CX164" s="349"/>
      <c r="CY164" s="464" t="str">
        <f>C164</f>
        <v>N - Handling and Operating Instructions</v>
      </c>
    </row>
    <row r="165" spans="1:103" s="122" customFormat="1" ht="32.1" customHeight="1">
      <c r="A165" s="634"/>
      <c r="B165" s="393"/>
      <c r="C165" s="393"/>
      <c r="D165" s="475" t="s">
        <v>92</v>
      </c>
      <c r="E165" s="394" t="s">
        <v>85</v>
      </c>
      <c r="F165" s="496" t="str">
        <f t="shared" ref="F165:F167" si="349">D165&amp;"-"&amp;E165</f>
        <v>N1-Packing List</v>
      </c>
      <c r="G165" s="624"/>
      <c r="H165" s="624"/>
      <c r="I165" s="623"/>
      <c r="J165" s="478" t="str">
        <f t="shared" si="329"/>
        <v/>
      </c>
      <c r="K165" s="396" t="str">
        <f>IF(J165=V$9,W$9,IF(J165=V$8,W$8,IF(J165=V$7,W$7,IF(J165=V$6,W$6,IF(J165=V$5,W$5,IF(J165=V$4,W$4,IF(J165=V$3,W$3,IF(J165=V$2,W$2,'DOC SUBMITTAL STATUS TRACKER'!$F$17))))))))</f>
        <v>Never Been Submitted</v>
      </c>
      <c r="L165" s="556" t="str">
        <f t="shared" ref="L165:L167" si="350">"Rev "&amp;IF(CN165&gt;0,$CP$14,(IF(CG165&gt;0,$CI$14,(IF(BZ165&gt;0,$CB$14,(IF(BS165&gt;0,BU$14,(IF(BL165&gt;0,BN$14,(IF(BE165&gt;0,BG$14,(IF(AX165&gt;0,AZ$14,(IF(AQ165&gt;0,AS$14,(IF(AJ165&gt;0,AL$14,(IF(AC165&gt;0,AE$14,Z$14)))))))))))))))))))</f>
        <v>Rev 0</v>
      </c>
      <c r="M165" s="557">
        <f t="shared" ref="M165:M167" si="351">IF($CM165&gt;0,$CM165,(IF($CF165&gt;0,$CF165,(IF($BY165&gt;0,$BY165,(IF($BR165&gt;0,$BR165,(IF($BK165&gt;0,$BK165,(IF($BD165&gt;0,$BD165,(IF($AW165&gt;0,$AW165,(IF($AP165&gt;0,$AP165,(IF($AI165&gt;0,$AI165,(IF($AB165&gt;0,$AB165,U165)))))))))))))))))))</f>
        <v>0</v>
      </c>
      <c r="N165" s="558">
        <f t="shared" ref="N165:N167" si="352">IF(CN165&gt;0,CN165,(IF(CG165&gt;0,CG165,(IF(BZ165&gt;0,BZ165,(IF(BS165&gt;0,BS165,(IF(BL165&gt;0,BL165,(IF(BE165&gt;0,BE165,(IF(AX165&gt;0,AX165,(IF(AQ165&gt;0,AQ165,(IF(AJ165&gt;0,AJ165,(IF(AC165&gt;0,AC165,V165)))))))))))))))))))</f>
        <v>0</v>
      </c>
      <c r="O165" s="579" t="str">
        <f t="shared" ref="O165:O167" si="353">IF(CL165&gt;0,CL165,IF(CE165&gt;0,CE165,IF(BX165&gt;0,BX165,IF(BQ165&gt;0,BQ165,IF(BJ165&gt;0,BJ165,IF(BC165&gt;0,BC165,IF(AV165&gt;0,AV165,IF(AO165&gt;0,AO165,IF(AH165&gt;0,AH165,IF(AA165&gt;0,AA165,IF(T165&gt;0,T165,"")))))))))))</f>
        <v/>
      </c>
      <c r="P165" s="559">
        <f t="shared" ref="P165:P167" si="354">IF($CO165&gt;$R$14,$CO165,(IF($CH165&gt;$R$14,$CH165,(IF($CA165&gt;$R$14,$CA165,(IF($BT165&gt;$R$14,$BT165,(IF($BM165&gt;$R$14,$BM165,(IF($BF165&gt;$R$14,$BF165,(IF($AY165&gt;$R$14,$AY165,(IF($AR165&gt;$R$14,$AR165,(IF($AK165&gt;$R$14,$AK165,(IF($AD165&gt;$R$14,$AD165,$W165)))))))))))))))))))</f>
        <v>14.000526315789473</v>
      </c>
      <c r="Q165" s="560">
        <f t="shared" ref="Q165:Q167" si="355">IF(CP165&gt;$R$14,CP165,(IF(CI165&gt;$R$14,CI165,(IF(CB165&gt;$R$14,CB165,(IF(BU165&gt;$R$14,BU165,(IF(BN165&gt;$R$14,BN165,(IF(BG165&gt;$R$14,BG165,(IF(AZ165&gt;$R$14,AZ165,(IF(AS165&gt;$R$14,AS165,(IF(AL165&gt;$R$14,AL165,(IF(AE165&gt;$R$14,AE165,X165)))))))))))))))))))</f>
        <v>0</v>
      </c>
      <c r="R165" s="559" t="str">
        <f>IF(K165='DOC SUBMITTAL STATUS TRACKER'!$F$17,'DOC SUBMITTAL STATUS TRACKER'!$F$17,IF(K165=$W$8,'DOC SUBMITTAL STATUS TRACKER'!$F$17,IF(K165=$W$6,$R$15,IF(K165=$W$7,R$16,IF(K165=$W$9,$W$9,$R$15)))))</f>
        <v>Never Been Submitted</v>
      </c>
      <c r="S165" s="579" t="str">
        <f t="shared" ref="S165:S167" si="356">IF(CQ165&gt;0,CQ165,IF(CJ165&gt;0,CJ165,IF(CC165&gt;0,CC165,IF(BV165&gt;0,BV165,IF(BO165&gt;0,BO165,IF(BH165&gt;0,BH165,IF(BA165&gt;0,BA165,IF(BC165&gt;0,AT165,IF(AM165&gt;0,AM165,IF(AF165&gt;0,AF165,IF(Y165&gt;0,Y165,"")))))))))))</f>
        <v/>
      </c>
      <c r="T165" s="477"/>
      <c r="U165" s="377"/>
      <c r="V165" s="378"/>
      <c r="W165" s="424">
        <f t="shared" si="330"/>
        <v>14.000526315789473</v>
      </c>
      <c r="X165" s="461"/>
      <c r="Y165" s="477"/>
      <c r="Z165" s="462"/>
      <c r="AA165" s="460"/>
      <c r="AB165" s="377">
        <f>IF(X165&lt;1,0,X165+$O$11)</f>
        <v>0</v>
      </c>
      <c r="AC165" s="378"/>
      <c r="AD165" s="424">
        <f t="shared" si="331"/>
        <v>14.000526315789473</v>
      </c>
      <c r="AE165" s="461"/>
      <c r="AF165" s="477"/>
      <c r="AG165" s="462"/>
      <c r="AH165" s="463"/>
      <c r="AI165" s="377">
        <f>IF(AE165&lt;1,0,AE165+$O$11)</f>
        <v>0</v>
      </c>
      <c r="AJ165" s="378"/>
      <c r="AK165" s="424">
        <f t="shared" si="332"/>
        <v>14.000526315789473</v>
      </c>
      <c r="AL165" s="461"/>
      <c r="AM165" s="477"/>
      <c r="AN165" s="462"/>
      <c r="AO165" s="463"/>
      <c r="AP165" s="377">
        <f>IF(AL165&lt;1,0,AL165+$O$11)</f>
        <v>0</v>
      </c>
      <c r="AQ165" s="378"/>
      <c r="AR165" s="424">
        <f t="shared" si="333"/>
        <v>14.000526315789473</v>
      </c>
      <c r="AS165" s="461"/>
      <c r="AT165" s="477"/>
      <c r="AU165" s="462"/>
      <c r="AV165" s="463"/>
      <c r="AW165" s="377">
        <f>IF(AS165&lt;1,0,AS165+$O$11)</f>
        <v>0</v>
      </c>
      <c r="AX165" s="378"/>
      <c r="AY165" s="424">
        <f t="shared" si="334"/>
        <v>14.000526315789473</v>
      </c>
      <c r="AZ165" s="461"/>
      <c r="BA165" s="477"/>
      <c r="BB165" s="462"/>
      <c r="BC165" s="463"/>
      <c r="BD165" s="377">
        <f>IF(AZ165&lt;1,0,AZ165+$O$11)</f>
        <v>0</v>
      </c>
      <c r="BE165" s="378"/>
      <c r="BF165" s="424">
        <f t="shared" si="335"/>
        <v>14.000526315789473</v>
      </c>
      <c r="BG165" s="461"/>
      <c r="BH165" s="477"/>
      <c r="BI165" s="462"/>
      <c r="BJ165" s="463"/>
      <c r="BK165" s="377">
        <f>IF(BG165&lt;1,0,BG165+$O$11)</f>
        <v>0</v>
      </c>
      <c r="BL165" s="378"/>
      <c r="BM165" s="424">
        <f t="shared" si="336"/>
        <v>14.000526315789473</v>
      </c>
      <c r="BN165" s="461"/>
      <c r="BO165" s="477"/>
      <c r="BP165" s="462"/>
      <c r="BQ165" s="463"/>
      <c r="BR165" s="377">
        <f>IF(BN165&lt;1,0,BN165+$O$11)</f>
        <v>0</v>
      </c>
      <c r="BS165" s="378"/>
      <c r="BT165" s="424">
        <f t="shared" si="337"/>
        <v>14.000526315789473</v>
      </c>
      <c r="BU165" s="461"/>
      <c r="BV165" s="477"/>
      <c r="BW165" s="462"/>
      <c r="BX165" s="463"/>
      <c r="BY165" s="377">
        <f>IF(BU165&lt;1,0,BU165+$O$11)</f>
        <v>0</v>
      </c>
      <c r="BZ165" s="378"/>
      <c r="CA165" s="424">
        <f t="shared" si="338"/>
        <v>14.000526315789473</v>
      </c>
      <c r="CB165" s="461"/>
      <c r="CC165" s="477"/>
      <c r="CD165" s="462"/>
      <c r="CE165" s="463"/>
      <c r="CF165" s="377">
        <f>IF(CB165&lt;1,0,CB165+$O$11)</f>
        <v>0</v>
      </c>
      <c r="CG165" s="378"/>
      <c r="CH165" s="424">
        <f t="shared" si="339"/>
        <v>14.000526315789473</v>
      </c>
      <c r="CI165" s="461"/>
      <c r="CJ165" s="477"/>
      <c r="CK165" s="462"/>
      <c r="CL165" s="463"/>
      <c r="CM165" s="377">
        <f>IF(CI165&lt;1,0,CI165+$O$11)</f>
        <v>0</v>
      </c>
      <c r="CN165" s="378"/>
      <c r="CO165" s="424">
        <f t="shared" si="340"/>
        <v>14.000526315789473</v>
      </c>
      <c r="CP165" s="461"/>
      <c r="CQ165" s="477"/>
      <c r="CR165" s="462"/>
      <c r="CS165" s="819"/>
      <c r="CT165" s="820"/>
      <c r="CU165" s="820"/>
      <c r="CV165" s="820"/>
      <c r="CW165" s="821"/>
      <c r="CX165" s="397" t="str">
        <f>C165&amp;"  "&amp;D165</f>
        <v xml:space="preserve">  N1</v>
      </c>
      <c r="CY165" s="398" t="str">
        <f>E165</f>
        <v>Packing List</v>
      </c>
    </row>
    <row r="166" spans="1:103" s="122" customFormat="1" ht="32.1" customHeight="1">
      <c r="A166" s="634"/>
      <c r="B166" s="393"/>
      <c r="C166" s="393"/>
      <c r="D166" s="475" t="s">
        <v>93</v>
      </c>
      <c r="E166" s="394" t="s">
        <v>87</v>
      </c>
      <c r="F166" s="496" t="str">
        <f t="shared" si="349"/>
        <v>N2-Loose Ship Items List</v>
      </c>
      <c r="G166" s="624"/>
      <c r="H166" s="624"/>
      <c r="I166" s="623"/>
      <c r="J166" s="478" t="str">
        <f t="shared" si="329"/>
        <v/>
      </c>
      <c r="K166" s="396" t="str">
        <f>IF(J166=V$9,W$9,IF(J166=V$8,W$8,IF(J166=V$7,W$7,IF(J166=V$6,W$6,IF(J166=V$5,W$5,IF(J166=V$4,W$4,IF(J166=V$3,W$3,IF(J166=V$2,W$2,'DOC SUBMITTAL STATUS TRACKER'!$F$17))))))))</f>
        <v>Never Been Submitted</v>
      </c>
      <c r="L166" s="556" t="str">
        <f t="shared" si="350"/>
        <v>Rev 0</v>
      </c>
      <c r="M166" s="557">
        <f t="shared" si="351"/>
        <v>0</v>
      </c>
      <c r="N166" s="558">
        <f t="shared" si="352"/>
        <v>0</v>
      </c>
      <c r="O166" s="579" t="str">
        <f t="shared" si="353"/>
        <v/>
      </c>
      <c r="P166" s="559">
        <f t="shared" si="354"/>
        <v>14.000526315789473</v>
      </c>
      <c r="Q166" s="560">
        <f t="shared" si="355"/>
        <v>0</v>
      </c>
      <c r="R166" s="559" t="str">
        <f>IF(K166='DOC SUBMITTAL STATUS TRACKER'!$F$17,'DOC SUBMITTAL STATUS TRACKER'!$F$17,IF(K166=$W$8,'DOC SUBMITTAL STATUS TRACKER'!$F$17,IF(K166=$W$6,$R$15,IF(K166=$W$7,R$16,IF(K166=$W$9,$W$9,$R$15)))))</f>
        <v>Never Been Submitted</v>
      </c>
      <c r="S166" s="579" t="str">
        <f t="shared" si="356"/>
        <v/>
      </c>
      <c r="T166" s="477"/>
      <c r="U166" s="377"/>
      <c r="V166" s="378"/>
      <c r="W166" s="424">
        <f t="shared" si="330"/>
        <v>14.000526315789473</v>
      </c>
      <c r="X166" s="461"/>
      <c r="Y166" s="477"/>
      <c r="Z166" s="462"/>
      <c r="AA166" s="460"/>
      <c r="AB166" s="377">
        <f>IF(X166&lt;1,0,X166+$O$11)</f>
        <v>0</v>
      </c>
      <c r="AC166" s="378"/>
      <c r="AD166" s="424">
        <f t="shared" si="331"/>
        <v>14.000526315789473</v>
      </c>
      <c r="AE166" s="461"/>
      <c r="AF166" s="477"/>
      <c r="AG166" s="462"/>
      <c r="AH166" s="463"/>
      <c r="AI166" s="377">
        <f>IF(AE166&lt;1,0,AE166+$O$11)</f>
        <v>0</v>
      </c>
      <c r="AJ166" s="378"/>
      <c r="AK166" s="424">
        <f t="shared" si="332"/>
        <v>14.000526315789473</v>
      </c>
      <c r="AL166" s="461"/>
      <c r="AM166" s="477"/>
      <c r="AN166" s="462"/>
      <c r="AO166" s="463"/>
      <c r="AP166" s="377">
        <f>IF(AL166&lt;1,0,AL166+$O$11)</f>
        <v>0</v>
      </c>
      <c r="AQ166" s="378"/>
      <c r="AR166" s="424">
        <f t="shared" si="333"/>
        <v>14.000526315789473</v>
      </c>
      <c r="AS166" s="461"/>
      <c r="AT166" s="477"/>
      <c r="AU166" s="462"/>
      <c r="AV166" s="463"/>
      <c r="AW166" s="377">
        <f>IF(AS166&lt;1,0,AS166+$O$11)</f>
        <v>0</v>
      </c>
      <c r="AX166" s="378"/>
      <c r="AY166" s="424">
        <f t="shared" si="334"/>
        <v>14.000526315789473</v>
      </c>
      <c r="AZ166" s="461"/>
      <c r="BA166" s="477"/>
      <c r="BB166" s="462"/>
      <c r="BC166" s="463"/>
      <c r="BD166" s="377">
        <f>IF(AZ166&lt;1,0,AZ166+$O$11)</f>
        <v>0</v>
      </c>
      <c r="BE166" s="378"/>
      <c r="BF166" s="424">
        <f t="shared" si="335"/>
        <v>14.000526315789473</v>
      </c>
      <c r="BG166" s="461"/>
      <c r="BH166" s="477"/>
      <c r="BI166" s="462"/>
      <c r="BJ166" s="463"/>
      <c r="BK166" s="377">
        <f>IF(BG166&lt;1,0,BG166+$O$11)</f>
        <v>0</v>
      </c>
      <c r="BL166" s="378"/>
      <c r="BM166" s="424">
        <f t="shared" si="336"/>
        <v>14.000526315789473</v>
      </c>
      <c r="BN166" s="461"/>
      <c r="BO166" s="477"/>
      <c r="BP166" s="462"/>
      <c r="BQ166" s="463"/>
      <c r="BR166" s="377">
        <f>IF(BN166&lt;1,0,BN166+$O$11)</f>
        <v>0</v>
      </c>
      <c r="BS166" s="378"/>
      <c r="BT166" s="424">
        <f t="shared" si="337"/>
        <v>14.000526315789473</v>
      </c>
      <c r="BU166" s="461"/>
      <c r="BV166" s="477"/>
      <c r="BW166" s="462"/>
      <c r="BX166" s="463"/>
      <c r="BY166" s="377">
        <f>IF(BU166&lt;1,0,BU166+$O$11)</f>
        <v>0</v>
      </c>
      <c r="BZ166" s="378"/>
      <c r="CA166" s="424">
        <f t="shared" si="338"/>
        <v>14.000526315789473</v>
      </c>
      <c r="CB166" s="461"/>
      <c r="CC166" s="477"/>
      <c r="CD166" s="462"/>
      <c r="CE166" s="463"/>
      <c r="CF166" s="377">
        <f>IF(CB166&lt;1,0,CB166+$O$11)</f>
        <v>0</v>
      </c>
      <c r="CG166" s="378"/>
      <c r="CH166" s="424">
        <f t="shared" si="339"/>
        <v>14.000526315789473</v>
      </c>
      <c r="CI166" s="461"/>
      <c r="CJ166" s="477"/>
      <c r="CK166" s="462"/>
      <c r="CL166" s="463"/>
      <c r="CM166" s="377">
        <f>IF(CI166&lt;1,0,CI166+$O$11)</f>
        <v>0</v>
      </c>
      <c r="CN166" s="378"/>
      <c r="CO166" s="424">
        <f t="shared" si="340"/>
        <v>14.000526315789473</v>
      </c>
      <c r="CP166" s="461"/>
      <c r="CQ166" s="477"/>
      <c r="CR166" s="462"/>
      <c r="CS166" s="819"/>
      <c r="CT166" s="820"/>
      <c r="CU166" s="820"/>
      <c r="CV166" s="820"/>
      <c r="CW166" s="821"/>
      <c r="CX166" s="397" t="str">
        <f>C166&amp;"  "&amp;D166</f>
        <v xml:space="preserve">  N2</v>
      </c>
      <c r="CY166" s="398" t="str">
        <f>E166</f>
        <v>Loose Ship Items List</v>
      </c>
    </row>
    <row r="167" spans="1:103" s="122" customFormat="1" ht="32.1" customHeight="1">
      <c r="A167" s="634"/>
      <c r="B167" s="393"/>
      <c r="C167" s="393"/>
      <c r="D167" s="475" t="s">
        <v>94</v>
      </c>
      <c r="E167" s="394" t="s">
        <v>88</v>
      </c>
      <c r="F167" s="496" t="str">
        <f t="shared" si="349"/>
        <v>N3-Lifting &amp; Handling Instructions</v>
      </c>
      <c r="G167" s="624"/>
      <c r="H167" s="624"/>
      <c r="I167" s="623"/>
      <c r="J167" s="478" t="str">
        <f t="shared" si="329"/>
        <v/>
      </c>
      <c r="K167" s="396" t="str">
        <f>IF(J167=V$9,W$9,IF(J167=V$8,W$8,IF(J167=V$7,W$7,IF(J167=V$6,W$6,IF(J167=V$5,W$5,IF(J167=V$4,W$4,IF(J167=V$3,W$3,IF(J167=V$2,W$2,'DOC SUBMITTAL STATUS TRACKER'!$F$17))))))))</f>
        <v>Never Been Submitted</v>
      </c>
      <c r="L167" s="556" t="str">
        <f t="shared" si="350"/>
        <v>Rev 0</v>
      </c>
      <c r="M167" s="557">
        <f t="shared" si="351"/>
        <v>0</v>
      </c>
      <c r="N167" s="558">
        <f t="shared" si="352"/>
        <v>0</v>
      </c>
      <c r="O167" s="579" t="str">
        <f t="shared" si="353"/>
        <v/>
      </c>
      <c r="P167" s="559">
        <f t="shared" si="354"/>
        <v>14.000526315789473</v>
      </c>
      <c r="Q167" s="560">
        <f t="shared" si="355"/>
        <v>0</v>
      </c>
      <c r="R167" s="559" t="str">
        <f>IF(K167='DOC SUBMITTAL STATUS TRACKER'!$F$17,'DOC SUBMITTAL STATUS TRACKER'!$F$17,IF(K167=$W$8,'DOC SUBMITTAL STATUS TRACKER'!$F$17,IF(K167=$W$6,$R$15,IF(K167=$W$7,R$16,IF(K167=$W$9,$W$9,$R$15)))))</f>
        <v>Never Been Submitted</v>
      </c>
      <c r="S167" s="579" t="str">
        <f t="shared" si="356"/>
        <v/>
      </c>
      <c r="T167" s="477"/>
      <c r="U167" s="377"/>
      <c r="V167" s="378"/>
      <c r="W167" s="424">
        <f t="shared" si="330"/>
        <v>14.000526315789473</v>
      </c>
      <c r="X167" s="461"/>
      <c r="Y167" s="477"/>
      <c r="Z167" s="462"/>
      <c r="AA167" s="460"/>
      <c r="AB167" s="377">
        <f>IF(X167&lt;1,0,X167+$O$11)</f>
        <v>0</v>
      </c>
      <c r="AC167" s="378"/>
      <c r="AD167" s="424">
        <f t="shared" si="331"/>
        <v>14.000526315789473</v>
      </c>
      <c r="AE167" s="461"/>
      <c r="AF167" s="477"/>
      <c r="AG167" s="462"/>
      <c r="AH167" s="463"/>
      <c r="AI167" s="377">
        <f>IF(AE167&lt;1,0,AE167+$O$11)</f>
        <v>0</v>
      </c>
      <c r="AJ167" s="378"/>
      <c r="AK167" s="424">
        <f t="shared" si="332"/>
        <v>14.000526315789473</v>
      </c>
      <c r="AL167" s="461"/>
      <c r="AM167" s="477"/>
      <c r="AN167" s="462"/>
      <c r="AO167" s="463"/>
      <c r="AP167" s="377">
        <f>IF(AL167&lt;1,0,AL167+$O$11)</f>
        <v>0</v>
      </c>
      <c r="AQ167" s="378"/>
      <c r="AR167" s="424">
        <f t="shared" si="333"/>
        <v>14.000526315789473</v>
      </c>
      <c r="AS167" s="461"/>
      <c r="AT167" s="477"/>
      <c r="AU167" s="462"/>
      <c r="AV167" s="463"/>
      <c r="AW167" s="377">
        <f>IF(AS167&lt;1,0,AS167+$O$11)</f>
        <v>0</v>
      </c>
      <c r="AX167" s="378"/>
      <c r="AY167" s="424">
        <f t="shared" si="334"/>
        <v>14.000526315789473</v>
      </c>
      <c r="AZ167" s="461"/>
      <c r="BA167" s="477"/>
      <c r="BB167" s="462"/>
      <c r="BC167" s="463"/>
      <c r="BD167" s="377">
        <f>IF(AZ167&lt;1,0,AZ167+$O$11)</f>
        <v>0</v>
      </c>
      <c r="BE167" s="378"/>
      <c r="BF167" s="424">
        <f t="shared" si="335"/>
        <v>14.000526315789473</v>
      </c>
      <c r="BG167" s="461"/>
      <c r="BH167" s="477"/>
      <c r="BI167" s="462"/>
      <c r="BJ167" s="463"/>
      <c r="BK167" s="377">
        <f>IF(BG167&lt;1,0,BG167+$O$11)</f>
        <v>0</v>
      </c>
      <c r="BL167" s="378"/>
      <c r="BM167" s="424">
        <f t="shared" si="336"/>
        <v>14.000526315789473</v>
      </c>
      <c r="BN167" s="461"/>
      <c r="BO167" s="477"/>
      <c r="BP167" s="462"/>
      <c r="BQ167" s="463"/>
      <c r="BR167" s="377">
        <f>IF(BN167&lt;1,0,BN167+$O$11)</f>
        <v>0</v>
      </c>
      <c r="BS167" s="378"/>
      <c r="BT167" s="424">
        <f t="shared" si="337"/>
        <v>14.000526315789473</v>
      </c>
      <c r="BU167" s="461"/>
      <c r="BV167" s="477"/>
      <c r="BW167" s="462"/>
      <c r="BX167" s="463"/>
      <c r="BY167" s="377">
        <f>IF(BU167&lt;1,0,BU167+$O$11)</f>
        <v>0</v>
      </c>
      <c r="BZ167" s="378"/>
      <c r="CA167" s="424">
        <f t="shared" si="338"/>
        <v>14.000526315789473</v>
      </c>
      <c r="CB167" s="461"/>
      <c r="CC167" s="477"/>
      <c r="CD167" s="462"/>
      <c r="CE167" s="463"/>
      <c r="CF167" s="377">
        <f>IF(CB167&lt;1,0,CB167+$O$11)</f>
        <v>0</v>
      </c>
      <c r="CG167" s="378"/>
      <c r="CH167" s="424">
        <f t="shared" si="339"/>
        <v>14.000526315789473</v>
      </c>
      <c r="CI167" s="461"/>
      <c r="CJ167" s="477"/>
      <c r="CK167" s="462"/>
      <c r="CL167" s="463"/>
      <c r="CM167" s="377">
        <f>IF(CI167&lt;1,0,CI167+$O$11)</f>
        <v>0</v>
      </c>
      <c r="CN167" s="378"/>
      <c r="CO167" s="424">
        <f t="shared" si="340"/>
        <v>14.000526315789473</v>
      </c>
      <c r="CP167" s="461"/>
      <c r="CQ167" s="477"/>
      <c r="CR167" s="462"/>
      <c r="CS167" s="819"/>
      <c r="CT167" s="820"/>
      <c r="CU167" s="820"/>
      <c r="CV167" s="820"/>
      <c r="CW167" s="821"/>
      <c r="CX167" s="397" t="str">
        <f>C167&amp;"  "&amp;D167</f>
        <v xml:space="preserve">  N3</v>
      </c>
      <c r="CY167" s="398" t="str">
        <f>E167</f>
        <v>Lifting &amp; Handling Instructions</v>
      </c>
    </row>
    <row r="168" spans="1:103" s="389" customFormat="1" ht="15" customHeight="1">
      <c r="A168" s="436"/>
      <c r="B168" s="423"/>
      <c r="C168" s="437" t="s">
        <v>619</v>
      </c>
      <c r="D168" s="423"/>
      <c r="E168" s="437"/>
      <c r="F168" s="426"/>
      <c r="G168" s="427"/>
      <c r="H168" s="427"/>
      <c r="I168" s="427"/>
      <c r="J168" s="428"/>
      <c r="K168" s="429"/>
      <c r="L168" s="567"/>
      <c r="M168" s="568"/>
      <c r="N168" s="568"/>
      <c r="O168" s="583"/>
      <c r="P168" s="568"/>
      <c r="Q168" s="568"/>
      <c r="R168" s="568"/>
      <c r="S168" s="583"/>
      <c r="T168" s="434"/>
      <c r="U168" s="431"/>
      <c r="V168" s="431"/>
      <c r="W168" s="431"/>
      <c r="X168" s="431"/>
      <c r="Y168" s="434"/>
      <c r="Z168" s="432"/>
      <c r="AA168" s="434"/>
      <c r="AB168" s="431"/>
      <c r="AC168" s="431"/>
      <c r="AD168" s="431"/>
      <c r="AE168" s="431"/>
      <c r="AF168" s="434"/>
      <c r="AG168" s="432"/>
      <c r="AH168" s="387"/>
      <c r="AI168" s="431"/>
      <c r="AJ168" s="431"/>
      <c r="AK168" s="431"/>
      <c r="AL168" s="431"/>
      <c r="AM168" s="434"/>
      <c r="AN168" s="432"/>
      <c r="AO168" s="387"/>
      <c r="AP168" s="431"/>
      <c r="AQ168" s="431"/>
      <c r="AR168" s="431"/>
      <c r="AS168" s="431"/>
      <c r="AT168" s="434"/>
      <c r="AU168" s="432"/>
      <c r="AV168" s="387"/>
      <c r="AW168" s="431"/>
      <c r="AX168" s="431"/>
      <c r="AY168" s="431"/>
      <c r="AZ168" s="431"/>
      <c r="BA168" s="434"/>
      <c r="BB168" s="432"/>
      <c r="BC168" s="387"/>
      <c r="BD168" s="431"/>
      <c r="BE168" s="431"/>
      <c r="BF168" s="431"/>
      <c r="BG168" s="431"/>
      <c r="BH168" s="434"/>
      <c r="BI168" s="432"/>
      <c r="BJ168" s="387"/>
      <c r="BK168" s="431"/>
      <c r="BL168" s="431"/>
      <c r="BM168" s="431"/>
      <c r="BN168" s="431"/>
      <c r="BO168" s="434"/>
      <c r="BP168" s="432"/>
      <c r="BQ168" s="387"/>
      <c r="BR168" s="431"/>
      <c r="BS168" s="431"/>
      <c r="BT168" s="431"/>
      <c r="BU168" s="431"/>
      <c r="BV168" s="434"/>
      <c r="BW168" s="432"/>
      <c r="BX168" s="387"/>
      <c r="BY168" s="431"/>
      <c r="BZ168" s="431"/>
      <c r="CA168" s="431"/>
      <c r="CB168" s="431"/>
      <c r="CC168" s="434"/>
      <c r="CD168" s="432"/>
      <c r="CE168" s="387"/>
      <c r="CF168" s="431"/>
      <c r="CG168" s="431"/>
      <c r="CH168" s="431"/>
      <c r="CI168" s="431"/>
      <c r="CJ168" s="434"/>
      <c r="CK168" s="432"/>
      <c r="CL168" s="387"/>
      <c r="CM168" s="431"/>
      <c r="CN168" s="431"/>
      <c r="CO168" s="431"/>
      <c r="CP168" s="431"/>
      <c r="CQ168" s="434"/>
      <c r="CR168" s="432"/>
      <c r="CS168" s="435"/>
      <c r="CT168" s="435"/>
      <c r="CU168" s="435"/>
      <c r="CV168" s="435"/>
      <c r="CW168" s="435"/>
      <c r="CX168" s="422"/>
      <c r="CY168" s="476" t="str">
        <f>C168</f>
        <v>The following Field Engineering Bulletins are submitted for information only and are not intended for approval purposes.</v>
      </c>
    </row>
    <row r="169" spans="1:103" s="383" customFormat="1" ht="32.1" customHeight="1">
      <c r="A169" s="633"/>
      <c r="B169" s="393"/>
      <c r="C169" s="393"/>
      <c r="D169" s="474" t="s">
        <v>95</v>
      </c>
      <c r="E169" s="394" t="s">
        <v>125</v>
      </c>
      <c r="F169" s="496" t="str">
        <f t="shared" ref="F169:F172" si="357">D169&amp;"-"&amp;E169</f>
        <v>N4-Gearbox Lubricant Recommendations</v>
      </c>
      <c r="G169" s="624"/>
      <c r="H169" s="625"/>
      <c r="I169" s="623"/>
      <c r="J169" s="478" t="str">
        <f t="shared" si="329"/>
        <v/>
      </c>
      <c r="K169" s="396" t="str">
        <f>IF(J169=V$9,W$9,IF(J169=V$8,W$8,IF(J169=V$7,W$7,IF(J169=V$6,W$6,IF(J169=V$5,W$5,IF(J169=V$4,W$4,IF(J169=V$3,W$3,IF(J169=V$2,W$2,'DOC SUBMITTAL STATUS TRACKER'!$F$17))))))))</f>
        <v>Never Been Submitted</v>
      </c>
      <c r="L169" s="556" t="str">
        <f t="shared" ref="L169:L172" si="358">"Rev "&amp;IF(CN169&gt;0,$CP$14,(IF(CG169&gt;0,$CI$14,(IF(BZ169&gt;0,$CB$14,(IF(BS169&gt;0,BU$14,(IF(BL169&gt;0,BN$14,(IF(BE169&gt;0,BG$14,(IF(AX169&gt;0,AZ$14,(IF(AQ169&gt;0,AS$14,(IF(AJ169&gt;0,AL$14,(IF(AC169&gt;0,AE$14,Z$14)))))))))))))))))))</f>
        <v>Rev 0</v>
      </c>
      <c r="M169" s="557">
        <f t="shared" ref="M169:M172" si="359">IF($CM169&gt;0,$CM169,(IF($CF169&gt;0,$CF169,(IF($BY169&gt;0,$BY169,(IF($BR169&gt;0,$BR169,(IF($BK169&gt;0,$BK169,(IF($BD169&gt;0,$BD169,(IF($AW169&gt;0,$AW169,(IF($AP169&gt;0,$AP169,(IF($AI169&gt;0,$AI169,(IF($AB169&gt;0,$AB169,U169)))))))))))))))))))</f>
        <v>0</v>
      </c>
      <c r="N169" s="558">
        <f t="shared" ref="N169:N172" si="360">IF(CN169&gt;0,CN169,(IF(CG169&gt;0,CG169,(IF(BZ169&gt;0,BZ169,(IF(BS169&gt;0,BS169,(IF(BL169&gt;0,BL169,(IF(BE169&gt;0,BE169,(IF(AX169&gt;0,AX169,(IF(AQ169&gt;0,AQ169,(IF(AJ169&gt;0,AJ169,(IF(AC169&gt;0,AC169,V169)))))))))))))))))))</f>
        <v>0</v>
      </c>
      <c r="O169" s="579" t="str">
        <f t="shared" ref="O169:O172" si="361">IF(CL169&gt;0,CL169,IF(CE169&gt;0,CE169,IF(BX169&gt;0,BX169,IF(BQ169&gt;0,BQ169,IF(BJ169&gt;0,BJ169,IF(BC169&gt;0,BC169,IF(AV169&gt;0,AV169,IF(AO169&gt;0,AO169,IF(AH169&gt;0,AH169,IF(AA169&gt;0,AA169,IF(T169&gt;0,T169,"")))))))))))</f>
        <v/>
      </c>
      <c r="P169" s="559">
        <f t="shared" ref="P169:P172" si="362">IF($CO169&gt;$R$14,$CO169,(IF($CH169&gt;$R$14,$CH169,(IF($CA169&gt;$R$14,$CA169,(IF($BT169&gt;$R$14,$BT169,(IF($BM169&gt;$R$14,$BM169,(IF($BF169&gt;$R$14,$BF169,(IF($AY169&gt;$R$14,$AY169,(IF($AR169&gt;$R$14,$AR169,(IF($AK169&gt;$R$14,$AK169,(IF($AD169&gt;$R$14,$AD169,$W169)))))))))))))))))))</f>
        <v>14.000526315789473</v>
      </c>
      <c r="Q169" s="560">
        <f t="shared" ref="Q169:Q172" si="363">IF(CP169&gt;$R$14,CP169,(IF(CI169&gt;$R$14,CI169,(IF(CB169&gt;$R$14,CB169,(IF(BU169&gt;$R$14,BU169,(IF(BN169&gt;$R$14,BN169,(IF(BG169&gt;$R$14,BG169,(IF(AZ169&gt;$R$14,AZ169,(IF(AS169&gt;$R$14,AS169,(IF(AL169&gt;$R$14,AL169,(IF(AE169&gt;$R$14,AE169,X169)))))))))))))))))))</f>
        <v>0</v>
      </c>
      <c r="R169" s="559" t="str">
        <f>IF(K169='DOC SUBMITTAL STATUS TRACKER'!$F$17,'DOC SUBMITTAL STATUS TRACKER'!$F$17,IF(K169=$W$8,'DOC SUBMITTAL STATUS TRACKER'!$F$17,IF(K169=$W$6,$R$15,IF(K169=$W$7,R$16,IF(K169=$W$9,$W$9,$R$15)))))</f>
        <v>Never Been Submitted</v>
      </c>
      <c r="S169" s="579" t="str">
        <f t="shared" ref="S169:S172" si="364">IF(CQ169&gt;0,CQ169,IF(CJ169&gt;0,CJ169,IF(CC169&gt;0,CC169,IF(BV169&gt;0,BV169,IF(BO169&gt;0,BO169,IF(BH169&gt;0,BH169,IF(BA169&gt;0,BA169,IF(BC169&gt;0,AT169,IF(AM169&gt;0,AM169,IF(AF169&gt;0,AF169,IF(Y169&gt;0,Y169,"")))))))))))</f>
        <v/>
      </c>
      <c r="T169" s="477"/>
      <c r="U169" s="377"/>
      <c r="V169" s="378"/>
      <c r="W169" s="424">
        <f t="shared" si="330"/>
        <v>14.000526315789473</v>
      </c>
      <c r="X169" s="461"/>
      <c r="Y169" s="477"/>
      <c r="Z169" s="462"/>
      <c r="AA169" s="460"/>
      <c r="AB169" s="377">
        <f>IF(X169&lt;1,0,X169+$O$11)</f>
        <v>0</v>
      </c>
      <c r="AC169" s="378"/>
      <c r="AD169" s="424">
        <f t="shared" si="331"/>
        <v>14.000526315789473</v>
      </c>
      <c r="AE169" s="461"/>
      <c r="AF169" s="477"/>
      <c r="AG169" s="462"/>
      <c r="AH169" s="463"/>
      <c r="AI169" s="377">
        <f>IF(AE169&lt;1,0,AE169+$O$11)</f>
        <v>0</v>
      </c>
      <c r="AJ169" s="378"/>
      <c r="AK169" s="424">
        <f t="shared" si="332"/>
        <v>14.000526315789473</v>
      </c>
      <c r="AL169" s="461"/>
      <c r="AM169" s="477"/>
      <c r="AN169" s="462"/>
      <c r="AO169" s="463"/>
      <c r="AP169" s="377">
        <f>IF(AL169&lt;1,0,AL169+$O$11)</f>
        <v>0</v>
      </c>
      <c r="AQ169" s="378"/>
      <c r="AR169" s="424">
        <f t="shared" si="333"/>
        <v>14.000526315789473</v>
      </c>
      <c r="AS169" s="461"/>
      <c r="AT169" s="477"/>
      <c r="AU169" s="462"/>
      <c r="AV169" s="463"/>
      <c r="AW169" s="377">
        <f>IF(AS169&lt;1,0,AS169+$O$11)</f>
        <v>0</v>
      </c>
      <c r="AX169" s="378"/>
      <c r="AY169" s="424">
        <f t="shared" si="334"/>
        <v>14.000526315789473</v>
      </c>
      <c r="AZ169" s="461"/>
      <c r="BA169" s="477"/>
      <c r="BB169" s="462"/>
      <c r="BC169" s="463"/>
      <c r="BD169" s="377">
        <f>IF(AZ169&lt;1,0,AZ169+$O$11)</f>
        <v>0</v>
      </c>
      <c r="BE169" s="378"/>
      <c r="BF169" s="424">
        <f t="shared" si="335"/>
        <v>14.000526315789473</v>
      </c>
      <c r="BG169" s="461"/>
      <c r="BH169" s="477"/>
      <c r="BI169" s="462"/>
      <c r="BJ169" s="463"/>
      <c r="BK169" s="377">
        <f>IF(BG169&lt;1,0,BG169+$O$11)</f>
        <v>0</v>
      </c>
      <c r="BL169" s="378"/>
      <c r="BM169" s="424">
        <f t="shared" si="336"/>
        <v>14.000526315789473</v>
      </c>
      <c r="BN169" s="461"/>
      <c r="BO169" s="477"/>
      <c r="BP169" s="462"/>
      <c r="BQ169" s="463"/>
      <c r="BR169" s="377">
        <f>IF(BN169&lt;1,0,BN169+$O$11)</f>
        <v>0</v>
      </c>
      <c r="BS169" s="378"/>
      <c r="BT169" s="424">
        <f t="shared" si="337"/>
        <v>14.000526315789473</v>
      </c>
      <c r="BU169" s="461"/>
      <c r="BV169" s="477"/>
      <c r="BW169" s="462"/>
      <c r="BX169" s="463"/>
      <c r="BY169" s="377">
        <f>IF(BU169&lt;1,0,BU169+$O$11)</f>
        <v>0</v>
      </c>
      <c r="BZ169" s="378"/>
      <c r="CA169" s="424">
        <f t="shared" si="338"/>
        <v>14.000526315789473</v>
      </c>
      <c r="CB169" s="461"/>
      <c r="CC169" s="477"/>
      <c r="CD169" s="462"/>
      <c r="CE169" s="463"/>
      <c r="CF169" s="377">
        <f>IF(CB169&lt;1,0,CB169+$O$11)</f>
        <v>0</v>
      </c>
      <c r="CG169" s="378"/>
      <c r="CH169" s="424">
        <f t="shared" si="339"/>
        <v>14.000526315789473</v>
      </c>
      <c r="CI169" s="461"/>
      <c r="CJ169" s="477"/>
      <c r="CK169" s="462"/>
      <c r="CL169" s="463"/>
      <c r="CM169" s="377">
        <f>IF(CI169&lt;1,0,CI169+$O$11)</f>
        <v>0</v>
      </c>
      <c r="CN169" s="378"/>
      <c r="CO169" s="424">
        <f t="shared" si="340"/>
        <v>14.000526315789473</v>
      </c>
      <c r="CP169" s="461"/>
      <c r="CQ169" s="477"/>
      <c r="CR169" s="462"/>
      <c r="CS169" s="819"/>
      <c r="CT169" s="820"/>
      <c r="CU169" s="820"/>
      <c r="CV169" s="820"/>
      <c r="CW169" s="821"/>
      <c r="CX169" s="397" t="str">
        <f>C169&amp;"  "&amp;D169</f>
        <v xml:space="preserve">  N4</v>
      </c>
      <c r="CY169" s="398" t="str">
        <f>E169</f>
        <v>Gearbox Lubricant Recommendations</v>
      </c>
    </row>
    <row r="170" spans="1:103" s="383" customFormat="1" ht="32.1" customHeight="1">
      <c r="A170" s="633"/>
      <c r="B170" s="393"/>
      <c r="C170" s="393"/>
      <c r="D170" s="474" t="s">
        <v>248</v>
      </c>
      <c r="E170" s="394" t="s">
        <v>126</v>
      </c>
      <c r="F170" s="496" t="str">
        <f t="shared" si="357"/>
        <v>N5-Long-Term Storage and Protection of Sundyne Pumps, Gearboxes &amp; Compressors</v>
      </c>
      <c r="G170" s="624"/>
      <c r="H170" s="625"/>
      <c r="I170" s="623"/>
      <c r="J170" s="478" t="str">
        <f t="shared" si="329"/>
        <v/>
      </c>
      <c r="K170" s="396" t="str">
        <f>IF(J170=V$9,W$9,IF(J170=V$8,W$8,IF(J170=V$7,W$7,IF(J170=V$6,W$6,IF(J170=V$5,W$5,IF(J170=V$4,W$4,IF(J170=V$3,W$3,IF(J170=V$2,W$2,'DOC SUBMITTAL STATUS TRACKER'!$F$17))))))))</f>
        <v>Never Been Submitted</v>
      </c>
      <c r="L170" s="556" t="str">
        <f t="shared" si="358"/>
        <v>Rev 0</v>
      </c>
      <c r="M170" s="557">
        <f t="shared" si="359"/>
        <v>0</v>
      </c>
      <c r="N170" s="558">
        <f t="shared" si="360"/>
        <v>0</v>
      </c>
      <c r="O170" s="579" t="str">
        <f t="shared" si="361"/>
        <v/>
      </c>
      <c r="P170" s="559">
        <f t="shared" si="362"/>
        <v>14.000526315789473</v>
      </c>
      <c r="Q170" s="560">
        <f t="shared" si="363"/>
        <v>0</v>
      </c>
      <c r="R170" s="559" t="str">
        <f>IF(K170='DOC SUBMITTAL STATUS TRACKER'!$F$17,'DOC SUBMITTAL STATUS TRACKER'!$F$17,IF(K170=$W$8,'DOC SUBMITTAL STATUS TRACKER'!$F$17,IF(K170=$W$6,$R$15,IF(K170=$W$7,R$16,IF(K170=$W$9,$W$9,$R$15)))))</f>
        <v>Never Been Submitted</v>
      </c>
      <c r="S170" s="579" t="str">
        <f t="shared" si="364"/>
        <v/>
      </c>
      <c r="T170" s="477"/>
      <c r="U170" s="377"/>
      <c r="V170" s="378"/>
      <c r="W170" s="424">
        <f t="shared" si="330"/>
        <v>14.000526315789473</v>
      </c>
      <c r="X170" s="461"/>
      <c r="Y170" s="477"/>
      <c r="Z170" s="462"/>
      <c r="AA170" s="460"/>
      <c r="AB170" s="377">
        <f>IF(X170&lt;1,0,X170+$O$11)</f>
        <v>0</v>
      </c>
      <c r="AC170" s="378"/>
      <c r="AD170" s="424">
        <f t="shared" si="331"/>
        <v>14.000526315789473</v>
      </c>
      <c r="AE170" s="461"/>
      <c r="AF170" s="477"/>
      <c r="AG170" s="462"/>
      <c r="AH170" s="463"/>
      <c r="AI170" s="377">
        <f>IF(AE170&lt;1,0,AE170+$O$11)</f>
        <v>0</v>
      </c>
      <c r="AJ170" s="378"/>
      <c r="AK170" s="424">
        <f t="shared" si="332"/>
        <v>14.000526315789473</v>
      </c>
      <c r="AL170" s="461"/>
      <c r="AM170" s="477"/>
      <c r="AN170" s="462"/>
      <c r="AO170" s="463"/>
      <c r="AP170" s="377">
        <f>IF(AL170&lt;1,0,AL170+$O$11)</f>
        <v>0</v>
      </c>
      <c r="AQ170" s="378"/>
      <c r="AR170" s="424">
        <f t="shared" si="333"/>
        <v>14.000526315789473</v>
      </c>
      <c r="AS170" s="461"/>
      <c r="AT170" s="477"/>
      <c r="AU170" s="462"/>
      <c r="AV170" s="463"/>
      <c r="AW170" s="377">
        <f>IF(AS170&lt;1,0,AS170+$O$11)</f>
        <v>0</v>
      </c>
      <c r="AX170" s="378"/>
      <c r="AY170" s="424">
        <f t="shared" si="334"/>
        <v>14.000526315789473</v>
      </c>
      <c r="AZ170" s="461"/>
      <c r="BA170" s="477"/>
      <c r="BB170" s="462"/>
      <c r="BC170" s="463"/>
      <c r="BD170" s="377">
        <f>IF(AZ170&lt;1,0,AZ170+$O$11)</f>
        <v>0</v>
      </c>
      <c r="BE170" s="378"/>
      <c r="BF170" s="424">
        <f t="shared" si="335"/>
        <v>14.000526315789473</v>
      </c>
      <c r="BG170" s="461"/>
      <c r="BH170" s="477"/>
      <c r="BI170" s="462"/>
      <c r="BJ170" s="463"/>
      <c r="BK170" s="377">
        <f>IF(BG170&lt;1,0,BG170+$O$11)</f>
        <v>0</v>
      </c>
      <c r="BL170" s="378"/>
      <c r="BM170" s="424">
        <f t="shared" si="336"/>
        <v>14.000526315789473</v>
      </c>
      <c r="BN170" s="461"/>
      <c r="BO170" s="477"/>
      <c r="BP170" s="462"/>
      <c r="BQ170" s="463"/>
      <c r="BR170" s="377">
        <f>IF(BN170&lt;1,0,BN170+$O$11)</f>
        <v>0</v>
      </c>
      <c r="BS170" s="378"/>
      <c r="BT170" s="424">
        <f t="shared" si="337"/>
        <v>14.000526315789473</v>
      </c>
      <c r="BU170" s="461"/>
      <c r="BV170" s="477"/>
      <c r="BW170" s="462"/>
      <c r="BX170" s="463"/>
      <c r="BY170" s="377">
        <f>IF(BU170&lt;1,0,BU170+$O$11)</f>
        <v>0</v>
      </c>
      <c r="BZ170" s="378"/>
      <c r="CA170" s="424">
        <f t="shared" si="338"/>
        <v>14.000526315789473</v>
      </c>
      <c r="CB170" s="461"/>
      <c r="CC170" s="477"/>
      <c r="CD170" s="462"/>
      <c r="CE170" s="463"/>
      <c r="CF170" s="377">
        <f>IF(CB170&lt;1,0,CB170+$O$11)</f>
        <v>0</v>
      </c>
      <c r="CG170" s="378"/>
      <c r="CH170" s="424">
        <f t="shared" si="339"/>
        <v>14.000526315789473</v>
      </c>
      <c r="CI170" s="461"/>
      <c r="CJ170" s="477"/>
      <c r="CK170" s="462"/>
      <c r="CL170" s="463"/>
      <c r="CM170" s="377">
        <f>IF(CI170&lt;1,0,CI170+$O$11)</f>
        <v>0</v>
      </c>
      <c r="CN170" s="378"/>
      <c r="CO170" s="424">
        <f t="shared" si="340"/>
        <v>14.000526315789473</v>
      </c>
      <c r="CP170" s="461"/>
      <c r="CQ170" s="477"/>
      <c r="CR170" s="462"/>
      <c r="CS170" s="819"/>
      <c r="CT170" s="820"/>
      <c r="CU170" s="820"/>
      <c r="CV170" s="820"/>
      <c r="CW170" s="821"/>
      <c r="CX170" s="397" t="str">
        <f>C170&amp;"  "&amp;D170</f>
        <v xml:space="preserve">  N5</v>
      </c>
      <c r="CY170" s="398" t="str">
        <f>E170</f>
        <v>Long-Term Storage and Protection of Sundyne Pumps, Gearboxes &amp; Compressors</v>
      </c>
    </row>
    <row r="171" spans="1:103" s="383" customFormat="1" ht="32.1" customHeight="1">
      <c r="A171" s="633"/>
      <c r="B171" s="393"/>
      <c r="C171" s="393"/>
      <c r="D171" s="474" t="s">
        <v>249</v>
      </c>
      <c r="E171" s="394" t="s">
        <v>127</v>
      </c>
      <c r="F171" s="496" t="str">
        <f t="shared" si="357"/>
        <v>N6-Startup Procedure for High Suction Pressure Pumps &amp; Compressors</v>
      </c>
      <c r="G171" s="624"/>
      <c r="H171" s="625"/>
      <c r="I171" s="623"/>
      <c r="J171" s="478" t="str">
        <f t="shared" si="329"/>
        <v/>
      </c>
      <c r="K171" s="396" t="str">
        <f>IF(J171=V$9,W$9,IF(J171=V$8,W$8,IF(J171=V$7,W$7,IF(J171=V$6,W$6,IF(J171=V$5,W$5,IF(J171=V$4,W$4,IF(J171=V$3,W$3,IF(J171=V$2,W$2,'DOC SUBMITTAL STATUS TRACKER'!$F$17))))))))</f>
        <v>Never Been Submitted</v>
      </c>
      <c r="L171" s="556" t="str">
        <f t="shared" si="358"/>
        <v>Rev 0</v>
      </c>
      <c r="M171" s="557">
        <f t="shared" si="359"/>
        <v>0</v>
      </c>
      <c r="N171" s="558">
        <f t="shared" si="360"/>
        <v>0</v>
      </c>
      <c r="O171" s="579" t="str">
        <f t="shared" si="361"/>
        <v/>
      </c>
      <c r="P171" s="559">
        <f t="shared" si="362"/>
        <v>14.000526315789473</v>
      </c>
      <c r="Q171" s="560">
        <f t="shared" si="363"/>
        <v>0</v>
      </c>
      <c r="R171" s="559" t="str">
        <f>IF(K171='DOC SUBMITTAL STATUS TRACKER'!$F$17,'DOC SUBMITTAL STATUS TRACKER'!$F$17,IF(K171=$W$8,'DOC SUBMITTAL STATUS TRACKER'!$F$17,IF(K171=$W$6,$R$15,IF(K171=$W$7,R$16,IF(K171=$W$9,$W$9,$R$15)))))</f>
        <v>Never Been Submitted</v>
      </c>
      <c r="S171" s="579" t="str">
        <f t="shared" si="364"/>
        <v/>
      </c>
      <c r="T171" s="477"/>
      <c r="U171" s="377"/>
      <c r="V171" s="378"/>
      <c r="W171" s="424">
        <f t="shared" si="330"/>
        <v>14.000526315789473</v>
      </c>
      <c r="X171" s="461"/>
      <c r="Y171" s="477"/>
      <c r="Z171" s="462"/>
      <c r="AA171" s="460"/>
      <c r="AB171" s="377">
        <f>IF(X171&lt;1,0,X171+$O$11)</f>
        <v>0</v>
      </c>
      <c r="AC171" s="378"/>
      <c r="AD171" s="424">
        <f t="shared" si="331"/>
        <v>14.000526315789473</v>
      </c>
      <c r="AE171" s="461"/>
      <c r="AF171" s="477"/>
      <c r="AG171" s="462"/>
      <c r="AH171" s="463"/>
      <c r="AI171" s="377">
        <f>IF(AE171&lt;1,0,AE171+$O$11)</f>
        <v>0</v>
      </c>
      <c r="AJ171" s="378"/>
      <c r="AK171" s="424">
        <f t="shared" si="332"/>
        <v>14.000526315789473</v>
      </c>
      <c r="AL171" s="461"/>
      <c r="AM171" s="477"/>
      <c r="AN171" s="462"/>
      <c r="AO171" s="463"/>
      <c r="AP171" s="377">
        <f>IF(AL171&lt;1,0,AL171+$O$11)</f>
        <v>0</v>
      </c>
      <c r="AQ171" s="378"/>
      <c r="AR171" s="424">
        <f t="shared" si="333"/>
        <v>14.000526315789473</v>
      </c>
      <c r="AS171" s="461"/>
      <c r="AT171" s="477"/>
      <c r="AU171" s="462"/>
      <c r="AV171" s="463"/>
      <c r="AW171" s="377">
        <f>IF(AS171&lt;1,0,AS171+$O$11)</f>
        <v>0</v>
      </c>
      <c r="AX171" s="378"/>
      <c r="AY171" s="424">
        <f t="shared" si="334"/>
        <v>14.000526315789473</v>
      </c>
      <c r="AZ171" s="461"/>
      <c r="BA171" s="477"/>
      <c r="BB171" s="462"/>
      <c r="BC171" s="463"/>
      <c r="BD171" s="377">
        <f>IF(AZ171&lt;1,0,AZ171+$O$11)</f>
        <v>0</v>
      </c>
      <c r="BE171" s="378"/>
      <c r="BF171" s="424">
        <f t="shared" si="335"/>
        <v>14.000526315789473</v>
      </c>
      <c r="BG171" s="461"/>
      <c r="BH171" s="477"/>
      <c r="BI171" s="462"/>
      <c r="BJ171" s="463"/>
      <c r="BK171" s="377">
        <f>IF(BG171&lt;1,0,BG171+$O$11)</f>
        <v>0</v>
      </c>
      <c r="BL171" s="378"/>
      <c r="BM171" s="424">
        <f t="shared" si="336"/>
        <v>14.000526315789473</v>
      </c>
      <c r="BN171" s="461"/>
      <c r="BO171" s="477"/>
      <c r="BP171" s="462"/>
      <c r="BQ171" s="463"/>
      <c r="BR171" s="377">
        <f>IF(BN171&lt;1,0,BN171+$O$11)</f>
        <v>0</v>
      </c>
      <c r="BS171" s="378"/>
      <c r="BT171" s="424">
        <f t="shared" si="337"/>
        <v>14.000526315789473</v>
      </c>
      <c r="BU171" s="461"/>
      <c r="BV171" s="477"/>
      <c r="BW171" s="462"/>
      <c r="BX171" s="463"/>
      <c r="BY171" s="377">
        <f>IF(BU171&lt;1,0,BU171+$O$11)</f>
        <v>0</v>
      </c>
      <c r="BZ171" s="378"/>
      <c r="CA171" s="424">
        <f t="shared" si="338"/>
        <v>14.000526315789473</v>
      </c>
      <c r="CB171" s="461"/>
      <c r="CC171" s="477"/>
      <c r="CD171" s="462"/>
      <c r="CE171" s="463"/>
      <c r="CF171" s="377">
        <f>IF(CB171&lt;1,0,CB171+$O$11)</f>
        <v>0</v>
      </c>
      <c r="CG171" s="378"/>
      <c r="CH171" s="424">
        <f t="shared" si="339"/>
        <v>14.000526315789473</v>
      </c>
      <c r="CI171" s="461"/>
      <c r="CJ171" s="477"/>
      <c r="CK171" s="462"/>
      <c r="CL171" s="463"/>
      <c r="CM171" s="377">
        <f>IF(CI171&lt;1,0,CI171+$O$11)</f>
        <v>0</v>
      </c>
      <c r="CN171" s="378"/>
      <c r="CO171" s="424">
        <f t="shared" si="340"/>
        <v>14.000526315789473</v>
      </c>
      <c r="CP171" s="461"/>
      <c r="CQ171" s="477"/>
      <c r="CR171" s="462"/>
      <c r="CS171" s="819"/>
      <c r="CT171" s="820"/>
      <c r="CU171" s="820"/>
      <c r="CV171" s="820"/>
      <c r="CW171" s="821"/>
      <c r="CX171" s="397" t="str">
        <f>C171&amp;"  "&amp;D171</f>
        <v xml:space="preserve">  N6</v>
      </c>
      <c r="CY171" s="398" t="str">
        <f>E171</f>
        <v>Startup Procedure for High Suction Pressure Pumps &amp; Compressors</v>
      </c>
    </row>
    <row r="172" spans="1:103" s="383" customFormat="1" ht="32.1" customHeight="1">
      <c r="A172" s="633"/>
      <c r="B172" s="393"/>
      <c r="C172" s="393"/>
      <c r="D172" s="474" t="s">
        <v>250</v>
      </c>
      <c r="E172" s="394" t="s">
        <v>128</v>
      </c>
      <c r="F172" s="496" t="str">
        <f t="shared" si="357"/>
        <v>N7-Motor Shim Installation for Models LMV-801, LMV-802 &amp; LMV-806</v>
      </c>
      <c r="G172" s="624"/>
      <c r="H172" s="625"/>
      <c r="I172" s="623"/>
      <c r="J172" s="478" t="str">
        <f t="shared" si="329"/>
        <v/>
      </c>
      <c r="K172" s="396" t="str">
        <f>IF(J172=V$9,W$9,IF(J172=V$8,W$8,IF(J172=V$7,W$7,IF(J172=V$6,W$6,IF(J172=V$5,W$5,IF(J172=V$4,W$4,IF(J172=V$3,W$3,IF(J172=V$2,W$2,'DOC SUBMITTAL STATUS TRACKER'!$F$17))))))))</f>
        <v>Never Been Submitted</v>
      </c>
      <c r="L172" s="556" t="str">
        <f t="shared" si="358"/>
        <v>Rev 0</v>
      </c>
      <c r="M172" s="557">
        <f t="shared" si="359"/>
        <v>0</v>
      </c>
      <c r="N172" s="558">
        <f t="shared" si="360"/>
        <v>0</v>
      </c>
      <c r="O172" s="579" t="str">
        <f t="shared" si="361"/>
        <v/>
      </c>
      <c r="P172" s="559">
        <f t="shared" si="362"/>
        <v>14.000526315789473</v>
      </c>
      <c r="Q172" s="560">
        <f t="shared" si="363"/>
        <v>0</v>
      </c>
      <c r="R172" s="559" t="str">
        <f>IF(K172='DOC SUBMITTAL STATUS TRACKER'!$F$17,'DOC SUBMITTAL STATUS TRACKER'!$F$17,IF(K172=$W$8,'DOC SUBMITTAL STATUS TRACKER'!$F$17,IF(K172=$W$6,$R$15,IF(K172=$W$7,R$16,IF(K172=$W$9,$W$9,$R$15)))))</f>
        <v>Never Been Submitted</v>
      </c>
      <c r="S172" s="579" t="str">
        <f t="shared" si="364"/>
        <v/>
      </c>
      <c r="T172" s="477"/>
      <c r="U172" s="377"/>
      <c r="V172" s="378"/>
      <c r="W172" s="424">
        <f t="shared" si="330"/>
        <v>14.000526315789473</v>
      </c>
      <c r="X172" s="461"/>
      <c r="Y172" s="477"/>
      <c r="Z172" s="462"/>
      <c r="AA172" s="460"/>
      <c r="AB172" s="377">
        <f>IF(X172&lt;1,0,X172+$O$11)</f>
        <v>0</v>
      </c>
      <c r="AC172" s="378"/>
      <c r="AD172" s="424">
        <f t="shared" si="331"/>
        <v>14.000526315789473</v>
      </c>
      <c r="AE172" s="461"/>
      <c r="AF172" s="477"/>
      <c r="AG172" s="462"/>
      <c r="AH172" s="463"/>
      <c r="AI172" s="377">
        <f>IF(AE172&lt;1,0,AE172+$O$11)</f>
        <v>0</v>
      </c>
      <c r="AJ172" s="378"/>
      <c r="AK172" s="424">
        <f t="shared" si="332"/>
        <v>14.000526315789473</v>
      </c>
      <c r="AL172" s="461"/>
      <c r="AM172" s="477"/>
      <c r="AN172" s="462"/>
      <c r="AO172" s="463"/>
      <c r="AP172" s="377">
        <f>IF(AL172&lt;1,0,AL172+$O$11)</f>
        <v>0</v>
      </c>
      <c r="AQ172" s="378"/>
      <c r="AR172" s="424">
        <f t="shared" si="333"/>
        <v>14.000526315789473</v>
      </c>
      <c r="AS172" s="461"/>
      <c r="AT172" s="477"/>
      <c r="AU172" s="462"/>
      <c r="AV172" s="463"/>
      <c r="AW172" s="377">
        <f>IF(AS172&lt;1,0,AS172+$O$11)</f>
        <v>0</v>
      </c>
      <c r="AX172" s="378"/>
      <c r="AY172" s="424">
        <f t="shared" si="334"/>
        <v>14.000526315789473</v>
      </c>
      <c r="AZ172" s="461"/>
      <c r="BA172" s="477"/>
      <c r="BB172" s="462"/>
      <c r="BC172" s="463"/>
      <c r="BD172" s="377">
        <f>IF(AZ172&lt;1,0,AZ172+$O$11)</f>
        <v>0</v>
      </c>
      <c r="BE172" s="378"/>
      <c r="BF172" s="424">
        <f t="shared" si="335"/>
        <v>14.000526315789473</v>
      </c>
      <c r="BG172" s="461"/>
      <c r="BH172" s="477"/>
      <c r="BI172" s="462"/>
      <c r="BJ172" s="463"/>
      <c r="BK172" s="377">
        <f>IF(BG172&lt;1,0,BG172+$O$11)</f>
        <v>0</v>
      </c>
      <c r="BL172" s="378"/>
      <c r="BM172" s="424">
        <f t="shared" si="336"/>
        <v>14.000526315789473</v>
      </c>
      <c r="BN172" s="461"/>
      <c r="BO172" s="477"/>
      <c r="BP172" s="462"/>
      <c r="BQ172" s="463"/>
      <c r="BR172" s="377">
        <f>IF(BN172&lt;1,0,BN172+$O$11)</f>
        <v>0</v>
      </c>
      <c r="BS172" s="378"/>
      <c r="BT172" s="424">
        <f t="shared" si="337"/>
        <v>14.000526315789473</v>
      </c>
      <c r="BU172" s="461"/>
      <c r="BV172" s="477"/>
      <c r="BW172" s="462"/>
      <c r="BX172" s="463"/>
      <c r="BY172" s="377">
        <f>IF(BU172&lt;1,0,BU172+$O$11)</f>
        <v>0</v>
      </c>
      <c r="BZ172" s="378"/>
      <c r="CA172" s="424">
        <f t="shared" si="338"/>
        <v>14.000526315789473</v>
      </c>
      <c r="CB172" s="461"/>
      <c r="CC172" s="477"/>
      <c r="CD172" s="462"/>
      <c r="CE172" s="463"/>
      <c r="CF172" s="377">
        <f>IF(CB172&lt;1,0,CB172+$O$11)</f>
        <v>0</v>
      </c>
      <c r="CG172" s="378"/>
      <c r="CH172" s="424">
        <f t="shared" si="339"/>
        <v>14.000526315789473</v>
      </c>
      <c r="CI172" s="461"/>
      <c r="CJ172" s="477"/>
      <c r="CK172" s="462"/>
      <c r="CL172" s="463"/>
      <c r="CM172" s="377">
        <f>IF(CI172&lt;1,0,CI172+$O$11)</f>
        <v>0</v>
      </c>
      <c r="CN172" s="378"/>
      <c r="CO172" s="424">
        <f t="shared" si="340"/>
        <v>14.000526315789473</v>
      </c>
      <c r="CP172" s="461"/>
      <c r="CQ172" s="477"/>
      <c r="CR172" s="462"/>
      <c r="CS172" s="819"/>
      <c r="CT172" s="820"/>
      <c r="CU172" s="820"/>
      <c r="CV172" s="820"/>
      <c r="CW172" s="821"/>
      <c r="CX172" s="397" t="str">
        <f>C172&amp;"  "&amp;D172</f>
        <v xml:space="preserve">  N7</v>
      </c>
      <c r="CY172" s="398" t="str">
        <f>E172</f>
        <v>Motor Shim Installation for Models LMV-801, LMV-802 &amp; LMV-806</v>
      </c>
    </row>
    <row r="173" spans="1:103" s="389" customFormat="1" ht="15" customHeight="1">
      <c r="A173" s="402"/>
      <c r="B173" s="399"/>
      <c r="C173" s="270" t="s">
        <v>251</v>
      </c>
      <c r="D173" s="400"/>
      <c r="E173" s="401"/>
      <c r="F173" s="404"/>
      <c r="G173" s="405"/>
      <c r="H173" s="405"/>
      <c r="I173" s="405"/>
      <c r="J173" s="406"/>
      <c r="K173" s="407"/>
      <c r="L173" s="571"/>
      <c r="M173" s="572"/>
      <c r="N173" s="572"/>
      <c r="O173" s="586"/>
      <c r="P173" s="572"/>
      <c r="Q173" s="572"/>
      <c r="R173" s="572"/>
      <c r="S173" s="586"/>
      <c r="T173" s="408"/>
      <c r="U173" s="409"/>
      <c r="V173" s="409"/>
      <c r="W173" s="409"/>
      <c r="X173" s="409"/>
      <c r="Y173" s="408"/>
      <c r="Z173" s="410"/>
      <c r="AA173" s="408"/>
      <c r="AB173" s="409"/>
      <c r="AC173" s="409"/>
      <c r="AD173" s="409"/>
      <c r="AE173" s="409"/>
      <c r="AF173" s="408"/>
      <c r="AG173" s="410"/>
      <c r="AH173" s="408"/>
      <c r="AI173" s="409"/>
      <c r="AJ173" s="409"/>
      <c r="AK173" s="409"/>
      <c r="AL173" s="409"/>
      <c r="AM173" s="408"/>
      <c r="AN173" s="410"/>
      <c r="AO173" s="408"/>
      <c r="AP173" s="409"/>
      <c r="AQ173" s="409"/>
      <c r="AR173" s="409"/>
      <c r="AS173" s="409"/>
      <c r="AT173" s="408"/>
      <c r="AU173" s="410"/>
      <c r="AV173" s="408"/>
      <c r="AW173" s="409"/>
      <c r="AX173" s="409"/>
      <c r="AY173" s="409"/>
      <c r="AZ173" s="409"/>
      <c r="BA173" s="408"/>
      <c r="BB173" s="410"/>
      <c r="BC173" s="408"/>
      <c r="BD173" s="409"/>
      <c r="BE173" s="409"/>
      <c r="BF173" s="409"/>
      <c r="BG173" s="409"/>
      <c r="BH173" s="408"/>
      <c r="BI173" s="410"/>
      <c r="BJ173" s="408"/>
      <c r="BK173" s="409"/>
      <c r="BL173" s="409"/>
      <c r="BM173" s="409"/>
      <c r="BN173" s="409"/>
      <c r="BO173" s="408"/>
      <c r="BP173" s="410"/>
      <c r="BQ173" s="408"/>
      <c r="BR173" s="409"/>
      <c r="BS173" s="409"/>
      <c r="BT173" s="409"/>
      <c r="BU173" s="409"/>
      <c r="BV173" s="408"/>
      <c r="BW173" s="410"/>
      <c r="BX173" s="408"/>
      <c r="BY173" s="409"/>
      <c r="BZ173" s="409"/>
      <c r="CA173" s="409"/>
      <c r="CB173" s="409"/>
      <c r="CC173" s="408"/>
      <c r="CD173" s="410"/>
      <c r="CE173" s="408"/>
      <c r="CF173" s="409"/>
      <c r="CG173" s="409"/>
      <c r="CH173" s="409"/>
      <c r="CI173" s="409"/>
      <c r="CJ173" s="408"/>
      <c r="CK173" s="410"/>
      <c r="CL173" s="408"/>
      <c r="CM173" s="409"/>
      <c r="CN173" s="409"/>
      <c r="CO173" s="409"/>
      <c r="CP173" s="409"/>
      <c r="CQ173" s="408"/>
      <c r="CR173" s="410"/>
      <c r="CS173" s="403"/>
      <c r="CT173" s="403"/>
      <c r="CU173" s="403"/>
      <c r="CV173" s="403"/>
      <c r="CW173" s="403"/>
      <c r="CX173" s="349"/>
      <c r="CY173" s="464" t="str">
        <f>C173</f>
        <v>P - Installation and Operating Data</v>
      </c>
    </row>
    <row r="174" spans="1:103" s="122" customFormat="1" ht="32.1" customHeight="1">
      <c r="A174" s="634"/>
      <c r="B174" s="393"/>
      <c r="C174" s="393"/>
      <c r="D174" s="393" t="s">
        <v>182</v>
      </c>
      <c r="E174" s="394" t="s">
        <v>90</v>
      </c>
      <c r="F174" s="496" t="str">
        <f t="shared" ref="F174:F176" si="365">D174&amp;"-"&amp;E174</f>
        <v>P1-Installation and Operating Instructions</v>
      </c>
      <c r="G174" s="624"/>
      <c r="H174" s="625"/>
      <c r="I174" s="623"/>
      <c r="J174" s="478" t="str">
        <f t="shared" si="329"/>
        <v/>
      </c>
      <c r="K174" s="396" t="str">
        <f>IF(J174=V$9,W$9,IF(J174=V$8,W$8,IF(J174=V$7,W$7,IF(J174=V$6,W$6,IF(J174=V$5,W$5,IF(J174=V$4,W$4,IF(J174=V$3,W$3,IF(J174=V$2,W$2,'DOC SUBMITTAL STATUS TRACKER'!$F$17))))))))</f>
        <v>Never Been Submitted</v>
      </c>
      <c r="L174" s="556" t="str">
        <f t="shared" ref="L174:L176" si="366">"Rev "&amp;IF(CN174&gt;0,$CP$14,(IF(CG174&gt;0,$CI$14,(IF(BZ174&gt;0,$CB$14,(IF(BS174&gt;0,BU$14,(IF(BL174&gt;0,BN$14,(IF(BE174&gt;0,BG$14,(IF(AX174&gt;0,AZ$14,(IF(AQ174&gt;0,AS$14,(IF(AJ174&gt;0,AL$14,(IF(AC174&gt;0,AE$14,Z$14)))))))))))))))))))</f>
        <v>Rev 0</v>
      </c>
      <c r="M174" s="557">
        <f t="shared" ref="M174:M176" si="367">IF($CM174&gt;0,$CM174,(IF($CF174&gt;0,$CF174,(IF($BY174&gt;0,$BY174,(IF($BR174&gt;0,$BR174,(IF($BK174&gt;0,$BK174,(IF($BD174&gt;0,$BD174,(IF($AW174&gt;0,$AW174,(IF($AP174&gt;0,$AP174,(IF($AI174&gt;0,$AI174,(IF($AB174&gt;0,$AB174,U174)))))))))))))))))))</f>
        <v>0</v>
      </c>
      <c r="N174" s="558">
        <f t="shared" ref="N174:N176" si="368">IF(CN174&gt;0,CN174,(IF(CG174&gt;0,CG174,(IF(BZ174&gt;0,BZ174,(IF(BS174&gt;0,BS174,(IF(BL174&gt;0,BL174,(IF(BE174&gt;0,BE174,(IF(AX174&gt;0,AX174,(IF(AQ174&gt;0,AQ174,(IF(AJ174&gt;0,AJ174,(IF(AC174&gt;0,AC174,V174)))))))))))))))))))</f>
        <v>0</v>
      </c>
      <c r="O174" s="579" t="str">
        <f t="shared" ref="O174:O176" si="369">IF(CL174&gt;0,CL174,IF(CE174&gt;0,CE174,IF(BX174&gt;0,BX174,IF(BQ174&gt;0,BQ174,IF(BJ174&gt;0,BJ174,IF(BC174&gt;0,BC174,IF(AV174&gt;0,AV174,IF(AO174&gt;0,AO174,IF(AH174&gt;0,AH174,IF(AA174&gt;0,AA174,IF(T174&gt;0,T174,"")))))))))))</f>
        <v/>
      </c>
      <c r="P174" s="559">
        <f t="shared" ref="P174:P176" si="370">IF($CO174&gt;$R$14,$CO174,(IF($CH174&gt;$R$14,$CH174,(IF($CA174&gt;$R$14,$CA174,(IF($BT174&gt;$R$14,$BT174,(IF($BM174&gt;$R$14,$BM174,(IF($BF174&gt;$R$14,$BF174,(IF($AY174&gt;$R$14,$AY174,(IF($AR174&gt;$R$14,$AR174,(IF($AK174&gt;$R$14,$AK174,(IF($AD174&gt;$R$14,$AD174,$W174)))))))))))))))))))</f>
        <v>14.000526315789473</v>
      </c>
      <c r="Q174" s="560">
        <f t="shared" ref="Q174:Q176" si="371">IF(CP174&gt;$R$14,CP174,(IF(CI174&gt;$R$14,CI174,(IF(CB174&gt;$R$14,CB174,(IF(BU174&gt;$R$14,BU174,(IF(BN174&gt;$R$14,BN174,(IF(BG174&gt;$R$14,BG174,(IF(AZ174&gt;$R$14,AZ174,(IF(AS174&gt;$R$14,AS174,(IF(AL174&gt;$R$14,AL174,(IF(AE174&gt;$R$14,AE174,X174)))))))))))))))))))</f>
        <v>0</v>
      </c>
      <c r="R174" s="559" t="str">
        <f>IF(K174='DOC SUBMITTAL STATUS TRACKER'!$F$17,'DOC SUBMITTAL STATUS TRACKER'!$F$17,IF(K174=$W$8,'DOC SUBMITTAL STATUS TRACKER'!$F$17,IF(K174=$W$6,$R$15,IF(K174=$W$7,R$16,IF(K174=$W$9,$W$9,$R$15)))))</f>
        <v>Never Been Submitted</v>
      </c>
      <c r="S174" s="579" t="str">
        <f t="shared" ref="S174:S176" si="372">IF(CQ174&gt;0,CQ174,IF(CJ174&gt;0,CJ174,IF(CC174&gt;0,CC174,IF(BV174&gt;0,BV174,IF(BO174&gt;0,BO174,IF(BH174&gt;0,BH174,IF(BA174&gt;0,BA174,IF(BC174&gt;0,AT174,IF(AM174&gt;0,AM174,IF(AF174&gt;0,AF174,IF(Y174&gt;0,Y174,"")))))))))))</f>
        <v/>
      </c>
      <c r="T174" s="477"/>
      <c r="U174" s="377"/>
      <c r="V174" s="378"/>
      <c r="W174" s="424">
        <f t="shared" si="330"/>
        <v>14.000526315789473</v>
      </c>
      <c r="X174" s="461"/>
      <c r="Y174" s="477"/>
      <c r="Z174" s="462"/>
      <c r="AA174" s="460"/>
      <c r="AB174" s="377">
        <f>IF(X174&lt;1,0,X174+$O$11)</f>
        <v>0</v>
      </c>
      <c r="AC174" s="378"/>
      <c r="AD174" s="424">
        <f t="shared" si="331"/>
        <v>14.000526315789473</v>
      </c>
      <c r="AE174" s="461"/>
      <c r="AF174" s="477"/>
      <c r="AG174" s="462"/>
      <c r="AH174" s="463"/>
      <c r="AI174" s="377">
        <f>IF(AE174&lt;1,0,AE174+$O$11)</f>
        <v>0</v>
      </c>
      <c r="AJ174" s="378"/>
      <c r="AK174" s="424">
        <f t="shared" si="332"/>
        <v>14.000526315789473</v>
      </c>
      <c r="AL174" s="461"/>
      <c r="AM174" s="477"/>
      <c r="AN174" s="462"/>
      <c r="AO174" s="463"/>
      <c r="AP174" s="377">
        <f>IF(AL174&lt;1,0,AL174+$O$11)</f>
        <v>0</v>
      </c>
      <c r="AQ174" s="378"/>
      <c r="AR174" s="424">
        <f t="shared" si="333"/>
        <v>14.000526315789473</v>
      </c>
      <c r="AS174" s="461"/>
      <c r="AT174" s="477"/>
      <c r="AU174" s="462"/>
      <c r="AV174" s="463"/>
      <c r="AW174" s="377">
        <f>IF(AS174&lt;1,0,AS174+$O$11)</f>
        <v>0</v>
      </c>
      <c r="AX174" s="378"/>
      <c r="AY174" s="424">
        <f t="shared" si="334"/>
        <v>14.000526315789473</v>
      </c>
      <c r="AZ174" s="461"/>
      <c r="BA174" s="477"/>
      <c r="BB174" s="462"/>
      <c r="BC174" s="463"/>
      <c r="BD174" s="377">
        <f>IF(AZ174&lt;1,0,AZ174+$O$11)</f>
        <v>0</v>
      </c>
      <c r="BE174" s="378"/>
      <c r="BF174" s="424">
        <f t="shared" si="335"/>
        <v>14.000526315789473</v>
      </c>
      <c r="BG174" s="461"/>
      <c r="BH174" s="477"/>
      <c r="BI174" s="462"/>
      <c r="BJ174" s="463"/>
      <c r="BK174" s="377">
        <f>IF(BG174&lt;1,0,BG174+$O$11)</f>
        <v>0</v>
      </c>
      <c r="BL174" s="378"/>
      <c r="BM174" s="424">
        <f t="shared" si="336"/>
        <v>14.000526315789473</v>
      </c>
      <c r="BN174" s="461"/>
      <c r="BO174" s="477"/>
      <c r="BP174" s="462"/>
      <c r="BQ174" s="463"/>
      <c r="BR174" s="377">
        <f>IF(BN174&lt;1,0,BN174+$O$11)</f>
        <v>0</v>
      </c>
      <c r="BS174" s="378"/>
      <c r="BT174" s="424">
        <f t="shared" si="337"/>
        <v>14.000526315789473</v>
      </c>
      <c r="BU174" s="461"/>
      <c r="BV174" s="477"/>
      <c r="BW174" s="462"/>
      <c r="BX174" s="463"/>
      <c r="BY174" s="377">
        <f>IF(BU174&lt;1,0,BU174+$O$11)</f>
        <v>0</v>
      </c>
      <c r="BZ174" s="378"/>
      <c r="CA174" s="424">
        <f t="shared" si="338"/>
        <v>14.000526315789473</v>
      </c>
      <c r="CB174" s="461"/>
      <c r="CC174" s="477"/>
      <c r="CD174" s="462"/>
      <c r="CE174" s="463"/>
      <c r="CF174" s="377">
        <f>IF(CB174&lt;1,0,CB174+$O$11)</f>
        <v>0</v>
      </c>
      <c r="CG174" s="378"/>
      <c r="CH174" s="424">
        <f t="shared" si="339"/>
        <v>14.000526315789473</v>
      </c>
      <c r="CI174" s="461"/>
      <c r="CJ174" s="477"/>
      <c r="CK174" s="462"/>
      <c r="CL174" s="463"/>
      <c r="CM174" s="377">
        <f>IF(CI174&lt;1,0,CI174+$O$11)</f>
        <v>0</v>
      </c>
      <c r="CN174" s="378"/>
      <c r="CO174" s="424">
        <f t="shared" si="340"/>
        <v>14.000526315789473</v>
      </c>
      <c r="CP174" s="461"/>
      <c r="CQ174" s="477"/>
      <c r="CR174" s="462"/>
      <c r="CS174" s="819"/>
      <c r="CT174" s="820"/>
      <c r="CU174" s="820"/>
      <c r="CV174" s="820"/>
      <c r="CW174" s="821"/>
      <c r="CX174" s="397" t="str">
        <f>C174&amp;"  "&amp;D174</f>
        <v xml:space="preserve">  P1</v>
      </c>
      <c r="CY174" s="398" t="str">
        <f>E174</f>
        <v>Installation and Operating Instructions</v>
      </c>
    </row>
    <row r="175" spans="1:103" s="122" customFormat="1" ht="32.1" customHeight="1">
      <c r="A175" s="634"/>
      <c r="B175" s="393"/>
      <c r="C175" s="393"/>
      <c r="D175" s="393" t="s">
        <v>183</v>
      </c>
      <c r="E175" s="394" t="s">
        <v>256</v>
      </c>
      <c r="F175" s="496" t="str">
        <f t="shared" si="365"/>
        <v>P2-Auxillary Data</v>
      </c>
      <c r="G175" s="624"/>
      <c r="H175" s="625"/>
      <c r="I175" s="623"/>
      <c r="J175" s="478" t="str">
        <f t="shared" ref="J175" si="373">IF(CR175&gt;0,CR175,IF(CK175&gt;0,CK175,IF(CD175&gt;0,CD175,IF(BW175&gt;0,BW175,IF(BP175&gt;0,BP175,IF(BI175&gt;0,BI175,IF(BB175&gt;0,BB175,IF(AU175&gt;0,AU175,IF(AN175&gt;0,AN175,IF(AG175&gt;0,AG175,IF(Z175&gt;0,Z175,"")))))))))))</f>
        <v/>
      </c>
      <c r="K175" s="396" t="str">
        <f>IF(J175=V$9,W$9,IF(J175=V$8,W$8,IF(J175=V$7,W$7,IF(J175=V$6,W$6,IF(J175=V$5,W$5,IF(J175=V$4,W$4,IF(J175=V$3,W$3,IF(J175=V$2,W$2,'DOC SUBMITTAL STATUS TRACKER'!$F$17))))))))</f>
        <v>Never Been Submitted</v>
      </c>
      <c r="L175" s="556" t="str">
        <f t="shared" si="366"/>
        <v>Rev 0</v>
      </c>
      <c r="M175" s="557">
        <f t="shared" si="367"/>
        <v>0</v>
      </c>
      <c r="N175" s="558">
        <f t="shared" si="368"/>
        <v>0</v>
      </c>
      <c r="O175" s="579" t="str">
        <f t="shared" si="369"/>
        <v/>
      </c>
      <c r="P175" s="559">
        <f t="shared" si="370"/>
        <v>14.000526315789473</v>
      </c>
      <c r="Q175" s="560">
        <f t="shared" si="371"/>
        <v>0</v>
      </c>
      <c r="R175" s="559" t="str">
        <f>IF(K175='DOC SUBMITTAL STATUS TRACKER'!$F$17,'DOC SUBMITTAL STATUS TRACKER'!$F$17,IF(K175=$W$8,'DOC SUBMITTAL STATUS TRACKER'!$F$17,IF(K175=$W$6,$R$15,IF(K175=$W$7,R$16,IF(K175=$W$9,$W$9,$R$15)))))</f>
        <v>Never Been Submitted</v>
      </c>
      <c r="S175" s="579" t="str">
        <f t="shared" si="372"/>
        <v/>
      </c>
      <c r="T175" s="477"/>
      <c r="U175" s="377"/>
      <c r="V175" s="378"/>
      <c r="W175" s="424">
        <f t="shared" ref="W175" si="374">IF(V175&lt;0,$R$14,V175+$R$14)</f>
        <v>14.000526315789473</v>
      </c>
      <c r="X175" s="461"/>
      <c r="Y175" s="477"/>
      <c r="Z175" s="462"/>
      <c r="AA175" s="460"/>
      <c r="AB175" s="377">
        <f>IF(X175&lt;1,0,X175+$O$11)</f>
        <v>0</v>
      </c>
      <c r="AC175" s="378"/>
      <c r="AD175" s="424">
        <f t="shared" ref="AD175" si="375">IF(AC175&lt;0,$R$14,AC175+$R$14)</f>
        <v>14.000526315789473</v>
      </c>
      <c r="AE175" s="461"/>
      <c r="AF175" s="477"/>
      <c r="AG175" s="462"/>
      <c r="AH175" s="463"/>
      <c r="AI175" s="377">
        <f>IF(AE175&lt;1,0,AE175+$O$11)</f>
        <v>0</v>
      </c>
      <c r="AJ175" s="378"/>
      <c r="AK175" s="424">
        <f t="shared" ref="AK175" si="376">IF(AJ175&lt;0,$R$14,AJ175+$R$14)</f>
        <v>14.000526315789473</v>
      </c>
      <c r="AL175" s="461"/>
      <c r="AM175" s="477"/>
      <c r="AN175" s="462"/>
      <c r="AO175" s="463"/>
      <c r="AP175" s="377">
        <f>IF(AL175&lt;1,0,AL175+$O$11)</f>
        <v>0</v>
      </c>
      <c r="AQ175" s="378"/>
      <c r="AR175" s="424">
        <f t="shared" ref="AR175" si="377">IF(AQ175&lt;0,$R$14,AQ175+$R$14)</f>
        <v>14.000526315789473</v>
      </c>
      <c r="AS175" s="461"/>
      <c r="AT175" s="477"/>
      <c r="AU175" s="462"/>
      <c r="AV175" s="463"/>
      <c r="AW175" s="377">
        <f>IF(AS175&lt;1,0,AS175+$O$11)</f>
        <v>0</v>
      </c>
      <c r="AX175" s="378"/>
      <c r="AY175" s="424">
        <f t="shared" ref="AY175" si="378">IF(AX175&lt;0,$R$14,AX175+$R$14)</f>
        <v>14.000526315789473</v>
      </c>
      <c r="AZ175" s="461"/>
      <c r="BA175" s="477"/>
      <c r="BB175" s="462"/>
      <c r="BC175" s="463"/>
      <c r="BD175" s="377">
        <f>IF(AZ175&lt;1,0,AZ175+$O$11)</f>
        <v>0</v>
      </c>
      <c r="BE175" s="378"/>
      <c r="BF175" s="424">
        <f t="shared" ref="BF175" si="379">IF(BE175&lt;0,$R$14,BE175+$R$14)</f>
        <v>14.000526315789473</v>
      </c>
      <c r="BG175" s="461"/>
      <c r="BH175" s="477"/>
      <c r="BI175" s="462"/>
      <c r="BJ175" s="463"/>
      <c r="BK175" s="377">
        <f>IF(BG175&lt;1,0,BG175+$O$11)</f>
        <v>0</v>
      </c>
      <c r="BL175" s="378"/>
      <c r="BM175" s="424">
        <f t="shared" ref="BM175" si="380">IF(BL175&lt;0,$R$14,BL175+$R$14)</f>
        <v>14.000526315789473</v>
      </c>
      <c r="BN175" s="461"/>
      <c r="BO175" s="477"/>
      <c r="BP175" s="462"/>
      <c r="BQ175" s="463"/>
      <c r="BR175" s="377">
        <f>IF(BN175&lt;1,0,BN175+$O$11)</f>
        <v>0</v>
      </c>
      <c r="BS175" s="378"/>
      <c r="BT175" s="424">
        <f t="shared" ref="BT175" si="381">IF(BS175&lt;0,$R$14,BS175+$R$14)</f>
        <v>14.000526315789473</v>
      </c>
      <c r="BU175" s="461"/>
      <c r="BV175" s="477"/>
      <c r="BW175" s="462"/>
      <c r="BX175" s="463"/>
      <c r="BY175" s="377">
        <f>IF(BU175&lt;1,0,BU175+$O$11)</f>
        <v>0</v>
      </c>
      <c r="BZ175" s="378"/>
      <c r="CA175" s="424">
        <f t="shared" ref="CA175" si="382">IF(BZ175&lt;0,$R$14,BZ175+$R$14)</f>
        <v>14.000526315789473</v>
      </c>
      <c r="CB175" s="461"/>
      <c r="CC175" s="477"/>
      <c r="CD175" s="462"/>
      <c r="CE175" s="463"/>
      <c r="CF175" s="377">
        <f>IF(CB175&lt;1,0,CB175+$O$11)</f>
        <v>0</v>
      </c>
      <c r="CG175" s="378"/>
      <c r="CH175" s="424">
        <f t="shared" ref="CH175" si="383">IF(CG175&lt;0,$R$14,CG175+$R$14)</f>
        <v>14.000526315789473</v>
      </c>
      <c r="CI175" s="461"/>
      <c r="CJ175" s="477"/>
      <c r="CK175" s="462"/>
      <c r="CL175" s="463"/>
      <c r="CM175" s="377">
        <f>IF(CI175&lt;1,0,CI175+$O$11)</f>
        <v>0</v>
      </c>
      <c r="CN175" s="378"/>
      <c r="CO175" s="424">
        <f t="shared" ref="CO175" si="384">IF(CN175&lt;0,$R$14,CN175+$R$14)</f>
        <v>14.000526315789473</v>
      </c>
      <c r="CP175" s="461"/>
      <c r="CQ175" s="477"/>
      <c r="CR175" s="462"/>
      <c r="CS175" s="819"/>
      <c r="CT175" s="820"/>
      <c r="CU175" s="820"/>
      <c r="CV175" s="820"/>
      <c r="CW175" s="821"/>
      <c r="CX175" s="397" t="str">
        <f>C175&amp;"  "&amp;D175</f>
        <v xml:space="preserve">  P2</v>
      </c>
      <c r="CY175" s="398" t="str">
        <f>E175&amp;" - "&amp;F175</f>
        <v>Auxillary Data - P2-Auxillary Data</v>
      </c>
    </row>
    <row r="176" spans="1:103" s="122" customFormat="1" ht="32.1" customHeight="1">
      <c r="A176" s="634"/>
      <c r="B176" s="393"/>
      <c r="C176" s="393"/>
      <c r="D176" s="393" t="s">
        <v>626</v>
      </c>
      <c r="E176" s="394" t="s">
        <v>344</v>
      </c>
      <c r="F176" s="496" t="str">
        <f t="shared" si="365"/>
        <v>P3-Table of Contents</v>
      </c>
      <c r="G176" s="624"/>
      <c r="H176" s="625"/>
      <c r="I176" s="623"/>
      <c r="J176" s="478" t="str">
        <f t="shared" si="329"/>
        <v/>
      </c>
      <c r="K176" s="396" t="str">
        <f>IF(J176=V$9,W$9,IF(J176=V$8,W$8,IF(J176=V$7,W$7,IF(J176=V$6,W$6,IF(J176=V$5,W$5,IF(J176=V$4,W$4,IF(J176=V$3,W$3,IF(J176=V$2,W$2,'DOC SUBMITTAL STATUS TRACKER'!$F$17))))))))</f>
        <v>Never Been Submitted</v>
      </c>
      <c r="L176" s="556" t="str">
        <f t="shared" si="366"/>
        <v>Rev 0</v>
      </c>
      <c r="M176" s="557">
        <f t="shared" si="367"/>
        <v>0</v>
      </c>
      <c r="N176" s="558">
        <f t="shared" si="368"/>
        <v>0</v>
      </c>
      <c r="O176" s="579" t="str">
        <f t="shared" si="369"/>
        <v/>
      </c>
      <c r="P176" s="559">
        <f t="shared" si="370"/>
        <v>14.000526315789473</v>
      </c>
      <c r="Q176" s="560">
        <f t="shared" si="371"/>
        <v>0</v>
      </c>
      <c r="R176" s="559" t="str">
        <f>IF(K176='DOC SUBMITTAL STATUS TRACKER'!$F$17,'DOC SUBMITTAL STATUS TRACKER'!$F$17,IF(K176=$W$8,'DOC SUBMITTAL STATUS TRACKER'!$F$17,IF(K176=$W$6,$R$15,IF(K176=$W$7,R$16,IF(K176=$W$9,$W$9,$R$15)))))</f>
        <v>Never Been Submitted</v>
      </c>
      <c r="S176" s="579" t="str">
        <f t="shared" si="372"/>
        <v/>
      </c>
      <c r="T176" s="477"/>
      <c r="U176" s="377"/>
      <c r="V176" s="378"/>
      <c r="W176" s="424">
        <f t="shared" si="330"/>
        <v>14.000526315789473</v>
      </c>
      <c r="X176" s="461"/>
      <c r="Y176" s="477"/>
      <c r="Z176" s="462"/>
      <c r="AA176" s="460"/>
      <c r="AB176" s="377">
        <f>IF(X176&lt;1,0,X176+$O$11)</f>
        <v>0</v>
      </c>
      <c r="AC176" s="378"/>
      <c r="AD176" s="424">
        <f t="shared" si="331"/>
        <v>14.000526315789473</v>
      </c>
      <c r="AE176" s="461"/>
      <c r="AF176" s="477"/>
      <c r="AG176" s="462"/>
      <c r="AH176" s="463"/>
      <c r="AI176" s="377">
        <f>IF(AE176&lt;1,0,AE176+$O$11)</f>
        <v>0</v>
      </c>
      <c r="AJ176" s="378"/>
      <c r="AK176" s="424">
        <f t="shared" si="332"/>
        <v>14.000526315789473</v>
      </c>
      <c r="AL176" s="461"/>
      <c r="AM176" s="477"/>
      <c r="AN176" s="462"/>
      <c r="AO176" s="463"/>
      <c r="AP176" s="377">
        <f>IF(AL176&lt;1,0,AL176+$O$11)</f>
        <v>0</v>
      </c>
      <c r="AQ176" s="378"/>
      <c r="AR176" s="424">
        <f t="shared" si="333"/>
        <v>14.000526315789473</v>
      </c>
      <c r="AS176" s="461"/>
      <c r="AT176" s="477"/>
      <c r="AU176" s="462"/>
      <c r="AV176" s="463"/>
      <c r="AW176" s="377">
        <f>IF(AS176&lt;1,0,AS176+$O$11)</f>
        <v>0</v>
      </c>
      <c r="AX176" s="378"/>
      <c r="AY176" s="424">
        <f t="shared" si="334"/>
        <v>14.000526315789473</v>
      </c>
      <c r="AZ176" s="461"/>
      <c r="BA176" s="477"/>
      <c r="BB176" s="462"/>
      <c r="BC176" s="463"/>
      <c r="BD176" s="377">
        <f>IF(AZ176&lt;1,0,AZ176+$O$11)</f>
        <v>0</v>
      </c>
      <c r="BE176" s="378"/>
      <c r="BF176" s="424">
        <f t="shared" si="335"/>
        <v>14.000526315789473</v>
      </c>
      <c r="BG176" s="461"/>
      <c r="BH176" s="477"/>
      <c r="BI176" s="462"/>
      <c r="BJ176" s="463"/>
      <c r="BK176" s="377">
        <f>IF(BG176&lt;1,0,BG176+$O$11)</f>
        <v>0</v>
      </c>
      <c r="BL176" s="378"/>
      <c r="BM176" s="424">
        <f t="shared" si="336"/>
        <v>14.000526315789473</v>
      </c>
      <c r="BN176" s="461"/>
      <c r="BO176" s="477"/>
      <c r="BP176" s="462"/>
      <c r="BQ176" s="463"/>
      <c r="BR176" s="377">
        <f>IF(BN176&lt;1,0,BN176+$O$11)</f>
        <v>0</v>
      </c>
      <c r="BS176" s="378"/>
      <c r="BT176" s="424">
        <f t="shared" si="337"/>
        <v>14.000526315789473</v>
      </c>
      <c r="BU176" s="461"/>
      <c r="BV176" s="477"/>
      <c r="BW176" s="462"/>
      <c r="BX176" s="463"/>
      <c r="BY176" s="377">
        <f>IF(BU176&lt;1,0,BU176+$O$11)</f>
        <v>0</v>
      </c>
      <c r="BZ176" s="378"/>
      <c r="CA176" s="424">
        <f t="shared" si="338"/>
        <v>14.000526315789473</v>
      </c>
      <c r="CB176" s="461"/>
      <c r="CC176" s="477"/>
      <c r="CD176" s="462"/>
      <c r="CE176" s="463"/>
      <c r="CF176" s="377">
        <f>IF(CB176&lt;1,0,CB176+$O$11)</f>
        <v>0</v>
      </c>
      <c r="CG176" s="378"/>
      <c r="CH176" s="424">
        <f t="shared" si="339"/>
        <v>14.000526315789473</v>
      </c>
      <c r="CI176" s="461"/>
      <c r="CJ176" s="477"/>
      <c r="CK176" s="462"/>
      <c r="CL176" s="463"/>
      <c r="CM176" s="377">
        <f>IF(CI176&lt;1,0,CI176+$O$11)</f>
        <v>0</v>
      </c>
      <c r="CN176" s="378"/>
      <c r="CO176" s="424">
        <f t="shared" si="340"/>
        <v>14.000526315789473</v>
      </c>
      <c r="CP176" s="461"/>
      <c r="CQ176" s="477"/>
      <c r="CR176" s="462"/>
      <c r="CS176" s="819"/>
      <c r="CT176" s="820"/>
      <c r="CU176" s="820"/>
      <c r="CV176" s="820"/>
      <c r="CW176" s="821"/>
      <c r="CX176" s="397" t="str">
        <f>C176&amp;"  "&amp;D176</f>
        <v xml:space="preserve">  P3</v>
      </c>
      <c r="CY176" s="398" t="str">
        <f>E176&amp;" - "&amp;F176</f>
        <v>Table of Contents - P3-Table of Contents</v>
      </c>
    </row>
  </sheetData>
  <sheetProtection formatCells="0" formatColumns="0" formatRows="0" insertColumns="0" insertRows="0" insertHyperlinks="0" deleteColumns="0" deleteRows="0" sort="0" autoFilter="0" pivotTables="0"/>
  <mergeCells count="271">
    <mergeCell ref="CS174:CW174"/>
    <mergeCell ref="CS175:CW175"/>
    <mergeCell ref="CS176:CW176"/>
    <mergeCell ref="CS162:CW162"/>
    <mergeCell ref="CS163:CW163"/>
    <mergeCell ref="CS165:CW165"/>
    <mergeCell ref="CS166:CW166"/>
    <mergeCell ref="CS167:CW167"/>
    <mergeCell ref="CS169:CW169"/>
    <mergeCell ref="CS170:CW170"/>
    <mergeCell ref="CS171:CW171"/>
    <mergeCell ref="CS172:CW172"/>
    <mergeCell ref="CS152:CW152"/>
    <mergeCell ref="CS153:CW153"/>
    <mergeCell ref="CS154:CW154"/>
    <mergeCell ref="CS155:CW155"/>
    <mergeCell ref="CS156:CW156"/>
    <mergeCell ref="CS157:CW157"/>
    <mergeCell ref="CS158:CW158"/>
    <mergeCell ref="CS159:CW159"/>
    <mergeCell ref="CS160:CW160"/>
    <mergeCell ref="CS142:CW142"/>
    <mergeCell ref="CS144:CW144"/>
    <mergeCell ref="CS145:CW145"/>
    <mergeCell ref="CS146:CW146"/>
    <mergeCell ref="CS147:CW147"/>
    <mergeCell ref="CS148:CW148"/>
    <mergeCell ref="CS149:CW149"/>
    <mergeCell ref="CS150:CW150"/>
    <mergeCell ref="CS151:CW151"/>
    <mergeCell ref="CS133:CW133"/>
    <mergeCell ref="CS134:CW134"/>
    <mergeCell ref="CS135:CW135"/>
    <mergeCell ref="CS136:CW136"/>
    <mergeCell ref="CS137:CW137"/>
    <mergeCell ref="CS138:CW138"/>
    <mergeCell ref="CS139:CW139"/>
    <mergeCell ref="CS140:CW140"/>
    <mergeCell ref="CS141:CW141"/>
    <mergeCell ref="CS122:CW122"/>
    <mergeCell ref="CS123:CW123"/>
    <mergeCell ref="CS124:CW124"/>
    <mergeCell ref="CS125:CW125"/>
    <mergeCell ref="CS127:CW127"/>
    <mergeCell ref="CS129:CW129"/>
    <mergeCell ref="CS130:CW130"/>
    <mergeCell ref="CS131:CW131"/>
    <mergeCell ref="CS132:CW132"/>
    <mergeCell ref="CS111:CW111"/>
    <mergeCell ref="CS112:CW112"/>
    <mergeCell ref="CS113:CW113"/>
    <mergeCell ref="CS115:CW115"/>
    <mergeCell ref="CS116:CW116"/>
    <mergeCell ref="CS117:CW117"/>
    <mergeCell ref="CS118:CW118"/>
    <mergeCell ref="CS120:CW120"/>
    <mergeCell ref="CS121:CW121"/>
    <mergeCell ref="CS100:CW100"/>
    <mergeCell ref="CS101:CW101"/>
    <mergeCell ref="CS103:CW103"/>
    <mergeCell ref="CS104:CW104"/>
    <mergeCell ref="CS105:CW105"/>
    <mergeCell ref="CS106:CW106"/>
    <mergeCell ref="CS107:CW107"/>
    <mergeCell ref="CS108:CW108"/>
    <mergeCell ref="CS109:CW109"/>
    <mergeCell ref="CS88:CW88"/>
    <mergeCell ref="CS89:CW89"/>
    <mergeCell ref="CS90:CW90"/>
    <mergeCell ref="CS94:CW94"/>
    <mergeCell ref="CS95:CW95"/>
    <mergeCell ref="CS96:CW96"/>
    <mergeCell ref="CS97:CW97"/>
    <mergeCell ref="CS98:CW98"/>
    <mergeCell ref="CS99:CW99"/>
    <mergeCell ref="CS78:CW78"/>
    <mergeCell ref="CS80:CW80"/>
    <mergeCell ref="CS81:CW81"/>
    <mergeCell ref="CS82:CW82"/>
    <mergeCell ref="CS83:CW83"/>
    <mergeCell ref="CS84:CW84"/>
    <mergeCell ref="CS85:CW85"/>
    <mergeCell ref="CS86:CW86"/>
    <mergeCell ref="CS87:CW87"/>
    <mergeCell ref="CS68:CW68"/>
    <mergeCell ref="CS70:CW70"/>
    <mergeCell ref="CS71:CW71"/>
    <mergeCell ref="CS72:CW72"/>
    <mergeCell ref="CS73:CW73"/>
    <mergeCell ref="CS74:CW74"/>
    <mergeCell ref="CS75:CW75"/>
    <mergeCell ref="CS76:CW76"/>
    <mergeCell ref="CS77:CW77"/>
    <mergeCell ref="CS57:CW57"/>
    <mergeCell ref="CS58:CW58"/>
    <mergeCell ref="CS59:CW59"/>
    <mergeCell ref="CS60:CW60"/>
    <mergeCell ref="CS61:CW61"/>
    <mergeCell ref="CS63:CW63"/>
    <mergeCell ref="CS65:CW65"/>
    <mergeCell ref="CS66:CW66"/>
    <mergeCell ref="CS67:CW67"/>
    <mergeCell ref="CS62:CW62"/>
    <mergeCell ref="CS46:CW46"/>
    <mergeCell ref="CS47:CW47"/>
    <mergeCell ref="CS48:CW48"/>
    <mergeCell ref="CS49:CW49"/>
    <mergeCell ref="CS50:CW50"/>
    <mergeCell ref="CS52:CW52"/>
    <mergeCell ref="CS53:CW53"/>
    <mergeCell ref="CS54:CW54"/>
    <mergeCell ref="CS55:CW55"/>
    <mergeCell ref="CS36:CW36"/>
    <mergeCell ref="CS37:CW37"/>
    <mergeCell ref="CS38:CW38"/>
    <mergeCell ref="CS39:CW39"/>
    <mergeCell ref="CS40:CW40"/>
    <mergeCell ref="CS41:CW41"/>
    <mergeCell ref="CS42:CW42"/>
    <mergeCell ref="CS44:CW44"/>
    <mergeCell ref="CS45:CW45"/>
    <mergeCell ref="CS26:CW26"/>
    <mergeCell ref="CS27:CW27"/>
    <mergeCell ref="CS28:CW28"/>
    <mergeCell ref="CS29:CW29"/>
    <mergeCell ref="CS30:CW30"/>
    <mergeCell ref="CS31:CW31"/>
    <mergeCell ref="CS32:CW32"/>
    <mergeCell ref="CS33:CW33"/>
    <mergeCell ref="CS34:CW34"/>
    <mergeCell ref="CS19:CW19"/>
    <mergeCell ref="CS20:CW20"/>
    <mergeCell ref="CS21:CW21"/>
    <mergeCell ref="CS22:CW22"/>
    <mergeCell ref="CS23:CW23"/>
    <mergeCell ref="CS25:CW25"/>
    <mergeCell ref="BC14:BF14"/>
    <mergeCell ref="CP14:CR14"/>
    <mergeCell ref="BX15:BX16"/>
    <mergeCell ref="CL14:CO14"/>
    <mergeCell ref="BQ14:BT14"/>
    <mergeCell ref="BX14:CA14"/>
    <mergeCell ref="CK15:CK16"/>
    <mergeCell ref="CL15:CL16"/>
    <mergeCell ref="BE15:BE16"/>
    <mergeCell ref="BF15:BF16"/>
    <mergeCell ref="BG15:BG16"/>
    <mergeCell ref="CN15:CN16"/>
    <mergeCell ref="CO15:CO16"/>
    <mergeCell ref="CD15:CD16"/>
    <mergeCell ref="BH15:BH16"/>
    <mergeCell ref="BO15:BO16"/>
    <mergeCell ref="BV15:BV16"/>
    <mergeCell ref="CI14:CK14"/>
    <mergeCell ref="CX14:CX16"/>
    <mergeCell ref="CS15:CW16"/>
    <mergeCell ref="J14:J16"/>
    <mergeCell ref="CV12:CV14"/>
    <mergeCell ref="CW12:CW14"/>
    <mergeCell ref="BJ14:BM14"/>
    <mergeCell ref="AY15:AY16"/>
    <mergeCell ref="AZ15:AZ16"/>
    <mergeCell ref="BD15:BD16"/>
    <mergeCell ref="AL14:AN14"/>
    <mergeCell ref="AS14:AU14"/>
    <mergeCell ref="AZ14:BB14"/>
    <mergeCell ref="BG14:BI14"/>
    <mergeCell ref="BN14:BP14"/>
    <mergeCell ref="BU14:BW14"/>
    <mergeCell ref="CB14:CD14"/>
    <mergeCell ref="J12:S13"/>
    <mergeCell ref="AW15:AW16"/>
    <mergeCell ref="CR15:CR16"/>
    <mergeCell ref="BP15:BP16"/>
    <mergeCell ref="BQ15:BQ16"/>
    <mergeCell ref="BW15:BW16"/>
    <mergeCell ref="AO14:AR14"/>
    <mergeCell ref="O14:O16"/>
    <mergeCell ref="A12:A15"/>
    <mergeCell ref="S14:S16"/>
    <mergeCell ref="B14:B16"/>
    <mergeCell ref="D14:D16"/>
    <mergeCell ref="K14:K16"/>
    <mergeCell ref="L14:L16"/>
    <mergeCell ref="CS12:CS14"/>
    <mergeCell ref="CT12:CT14"/>
    <mergeCell ref="CU12:CU14"/>
    <mergeCell ref="T15:T16"/>
    <mergeCell ref="Z15:Z16"/>
    <mergeCell ref="AA15:AA16"/>
    <mergeCell ref="AG15:AG16"/>
    <mergeCell ref="AH15:AH16"/>
    <mergeCell ref="AN15:AN16"/>
    <mergeCell ref="AO15:AO16"/>
    <mergeCell ref="CE14:CH14"/>
    <mergeCell ref="BI15:BI16"/>
    <mergeCell ref="BJ15:BJ16"/>
    <mergeCell ref="AV14:AY14"/>
    <mergeCell ref="AX15:AX16"/>
    <mergeCell ref="E14:E16"/>
    <mergeCell ref="C14:C16"/>
    <mergeCell ref="Q14:Q16"/>
    <mergeCell ref="AX1:AY1"/>
    <mergeCell ref="I14:I16"/>
    <mergeCell ref="H14:H16"/>
    <mergeCell ref="AJ1:AK1"/>
    <mergeCell ref="H12:I13"/>
    <mergeCell ref="F14:F16"/>
    <mergeCell ref="G14:G16"/>
    <mergeCell ref="M14:M16"/>
    <mergeCell ref="N14:N16"/>
    <mergeCell ref="P14:P16"/>
    <mergeCell ref="AA14:AD14"/>
    <mergeCell ref="AH14:AK14"/>
    <mergeCell ref="AI15:AI16"/>
    <mergeCell ref="AJ15:AJ16"/>
    <mergeCell ref="AK15:AK16"/>
    <mergeCell ref="D12:G13"/>
    <mergeCell ref="Y15:Y16"/>
    <mergeCell ref="AF15:AF16"/>
    <mergeCell ref="V1:W1"/>
    <mergeCell ref="X15:X16"/>
    <mergeCell ref="W15:W16"/>
    <mergeCell ref="V15:V16"/>
    <mergeCell ref="AB15:AB16"/>
    <mergeCell ref="AC15:AC16"/>
    <mergeCell ref="AD15:AD16"/>
    <mergeCell ref="AE15:AE16"/>
    <mergeCell ref="AE14:AG14"/>
    <mergeCell ref="T14:Y14"/>
    <mergeCell ref="U15:U16"/>
    <mergeCell ref="BZ15:BZ16"/>
    <mergeCell ref="AH12:BB13"/>
    <mergeCell ref="AS15:AS16"/>
    <mergeCell ref="CA15:CA16"/>
    <mergeCell ref="CB15:CB16"/>
    <mergeCell ref="CF15:CF16"/>
    <mergeCell ref="CG15:CG16"/>
    <mergeCell ref="AM15:AM16"/>
    <mergeCell ref="AT15:AT16"/>
    <mergeCell ref="BA15:BA16"/>
    <mergeCell ref="AL15:AL16"/>
    <mergeCell ref="AP15:AP16"/>
    <mergeCell ref="AQ15:AQ16"/>
    <mergeCell ref="AR15:AR16"/>
    <mergeCell ref="AU15:AU16"/>
    <mergeCell ref="AV15:AV16"/>
    <mergeCell ref="CH15:CH16"/>
    <mergeCell ref="CI15:CI16"/>
    <mergeCell ref="CM15:CM16"/>
    <mergeCell ref="CE15:CE16"/>
    <mergeCell ref="BL1:BM1"/>
    <mergeCell ref="BZ1:CA1"/>
    <mergeCell ref="BI12:BQ13"/>
    <mergeCell ref="BB15:BB16"/>
    <mergeCell ref="BC15:BC16"/>
    <mergeCell ref="CD12:CR13"/>
    <mergeCell ref="CC15:CC16"/>
    <mergeCell ref="CJ15:CJ16"/>
    <mergeCell ref="CQ15:CQ16"/>
    <mergeCell ref="CN1:CO1"/>
    <mergeCell ref="CP15:CP16"/>
    <mergeCell ref="BK15:BK16"/>
    <mergeCell ref="BL15:BL16"/>
    <mergeCell ref="BM15:BM16"/>
    <mergeCell ref="BN15:BN16"/>
    <mergeCell ref="BR15:BR16"/>
    <mergeCell ref="BS15:BS16"/>
    <mergeCell ref="BT15:BT16"/>
    <mergeCell ref="BU15:BU16"/>
    <mergeCell ref="BY15:BY16"/>
  </mergeCells>
  <conditionalFormatting sqref="P178:Q861">
    <cfRule type="cellIs" dxfId="1824" priority="7480" operator="equal">
      <formula>"$N$14"</formula>
    </cfRule>
  </conditionalFormatting>
  <conditionalFormatting sqref="J11">
    <cfRule type="containsText" dxfId="1823" priority="7479" operator="containsText" text="Date">
      <formula>NOT(ISERROR(SEARCH("Date",J11)))</formula>
    </cfRule>
  </conditionalFormatting>
  <conditionalFormatting sqref="E11">
    <cfRule type="containsBlanks" dxfId="1822" priority="70948">
      <formula>LEN(TRIM(E11))=0</formula>
    </cfRule>
  </conditionalFormatting>
  <conditionalFormatting sqref="M178:M861">
    <cfRule type="timePeriod" dxfId="1821" priority="4140" timePeriod="nextWeek">
      <formula>AND(ROUNDDOWN(M178,0)-TODAY()&gt;(7-WEEKDAY(TODAY())),ROUNDDOWN(M178,0)-TODAY()&lt;(15-WEEKDAY(TODAY())))</formula>
    </cfRule>
    <cfRule type="cellIs" dxfId="1820" priority="4155" operator="equal">
      <formula>$R$13</formula>
    </cfRule>
    <cfRule type="cellIs" dxfId="1819" priority="4159" operator="greaterThanOrEqual">
      <formula>$P178</formula>
    </cfRule>
  </conditionalFormatting>
  <conditionalFormatting sqref="N178:N861">
    <cfRule type="cellIs" dxfId="1818" priority="4157" operator="equal">
      <formula>$R$13</formula>
    </cfRule>
  </conditionalFormatting>
  <conditionalFormatting sqref="Q178:Q861">
    <cfRule type="cellIs" dxfId="1817" priority="4144" operator="equal">
      <formula>$U$1</formula>
    </cfRule>
  </conditionalFormatting>
  <conditionalFormatting sqref="P178:P861">
    <cfRule type="cellIs" dxfId="1816" priority="4151" operator="equal">
      <formula>$R$14</formula>
    </cfRule>
    <cfRule type="cellIs" dxfId="1815" priority="4153" operator="greaterThanOrEqual">
      <formula>$M178</formula>
    </cfRule>
  </conditionalFormatting>
  <conditionalFormatting sqref="K1:K1048576">
    <cfRule type="cellIs" dxfId="1814" priority="5730" operator="equal">
      <formula>0</formula>
    </cfRule>
  </conditionalFormatting>
  <conditionalFormatting sqref="K1:K8">
    <cfRule type="cellIs" dxfId="1813" priority="1498" operator="equal">
      <formula>0</formula>
    </cfRule>
  </conditionalFormatting>
  <conditionalFormatting sqref="P178:P867">
    <cfRule type="timePeriod" dxfId="1812" priority="4138" timePeriod="nextWeek">
      <formula>AND(ROUNDDOWN(P178,0)-TODAY()&gt;(7-WEEKDAY(TODAY())),ROUNDDOWN(P178,0)-TODAY()&lt;(15-WEEKDAY(TODAY())))</formula>
    </cfRule>
  </conditionalFormatting>
  <conditionalFormatting sqref="T178:CR867">
    <cfRule type="expression" dxfId="1811" priority="74429">
      <formula>$J178=$V$2</formula>
    </cfRule>
    <cfRule type="cellIs" dxfId="1810" priority="74430" operator="equal">
      <formula>$R$14</formula>
    </cfRule>
  </conditionalFormatting>
  <conditionalFormatting sqref="AK2:AK9 AY2:AY9 BM2:BM9 CA2:CA9 CO2:CO9 CG9:CG1048576 BS9:BS1048576 BE9:BE1048576 AQ9:AQ1048576 AC9:AC1048576 AJ1:AJ1048576 AX1:AX1048576 BL1:BL1048576 BZ1:BZ1048576 CN1:CN1048576 N1:N1048576">
    <cfRule type="cellIs" dxfId="1809" priority="895" operator="equal">
      <formula>0</formula>
    </cfRule>
  </conditionalFormatting>
  <conditionalFormatting sqref="U9:U13 AB9:AB1048576 AI9:AI1048576 AP9:AP1048576 AW9:AW1048576 BD9:BD1048576 BK9:BK1048576 BR9:BR1048576 BY9:BY1048576 CF9:CF1048576 CM9:CM1048576 U15:U1048576 M1:M1048576">
    <cfRule type="cellIs" dxfId="1808" priority="892" operator="equal">
      <formula>0</formula>
    </cfRule>
  </conditionalFormatting>
  <conditionalFormatting sqref="R35 R43 R51 R56 R64 R69 R79 R91:R93 R102 R110 R114 R119 R126 R128 R143 R161 R164 R168 R173 Q9:Q1048576">
    <cfRule type="cellIs" dxfId="1807" priority="891" operator="equal">
      <formula>0</formula>
    </cfRule>
  </conditionalFormatting>
  <conditionalFormatting sqref="W1:W13 P9:P10 O11 O1:O8 AD9:AD1048576 AR9:AR1048576 BF9:BF1048576 BT9:BT1048576 CH9:CH1048576 AK1:AK1048576 AY1:AY1048576 BM1:BM1048576 CA1:CA1048576 CO1:CO1048576 W15:W1048576 P12:P1048576">
    <cfRule type="cellIs" dxfId="1806" priority="76069" operator="lessThan">
      <formula>$O$11+1</formula>
    </cfRule>
  </conditionalFormatting>
  <conditionalFormatting sqref="H14:I16">
    <cfRule type="containsText" dxfId="1805" priority="5" operator="containsText" text="column">
      <formula>NOT(ISERROR(SEARCH("column",H14)))</formula>
    </cfRule>
  </conditionalFormatting>
  <conditionalFormatting sqref="A1:XFD1048576">
    <cfRule type="cellIs" dxfId="1804" priority="6" operator="equal">
      <formula>$W$9</formula>
    </cfRule>
    <cfRule type="cellIs" dxfId="1803" priority="7" operator="equal">
      <formula>$W$8</formula>
    </cfRule>
    <cfRule type="cellIs" dxfId="1802" priority="8" operator="equal">
      <formula>$W$7</formula>
    </cfRule>
    <cfRule type="cellIs" dxfId="1801" priority="9" operator="equal">
      <formula>$W$6</formula>
    </cfRule>
    <cfRule type="cellIs" dxfId="1800" priority="10" operator="equal">
      <formula>$W$5</formula>
    </cfRule>
    <cfRule type="cellIs" dxfId="1799" priority="11" operator="equal">
      <formula>$W$4</formula>
    </cfRule>
    <cfRule type="cellIs" dxfId="1798" priority="12" operator="equal">
      <formula>$W$3</formula>
    </cfRule>
    <cfRule type="cellIs" dxfId="1797" priority="13" operator="equal">
      <formula>$W$2</formula>
    </cfRule>
    <cfRule type="cellIs" dxfId="1796" priority="14" operator="equal">
      <formula>$V$9</formula>
    </cfRule>
    <cfRule type="cellIs" dxfId="1795" priority="15" operator="equal">
      <formula>$V$8</formula>
    </cfRule>
    <cfRule type="cellIs" dxfId="1794" priority="16" operator="equal">
      <formula>$V$7</formula>
    </cfRule>
    <cfRule type="cellIs" dxfId="1793" priority="17" operator="equal">
      <formula>$V$6</formula>
    </cfRule>
    <cfRule type="cellIs" dxfId="1792" priority="18" operator="equal">
      <formula>$V$5</formula>
    </cfRule>
    <cfRule type="cellIs" dxfId="1791" priority="19" operator="equal">
      <formula>$V$4</formula>
    </cfRule>
    <cfRule type="cellIs" dxfId="1790" priority="20" operator="equal">
      <formula>$V$3</formula>
    </cfRule>
    <cfRule type="cellIs" dxfId="1789" priority="22" operator="equal">
      <formula>$V$2</formula>
    </cfRule>
  </conditionalFormatting>
  <conditionalFormatting sqref="E19:I1000">
    <cfRule type="expression" dxfId="1788" priority="1">
      <formula>$J19=$V$8</formula>
    </cfRule>
  </conditionalFormatting>
  <dataValidations xWindow="585" yWindow="476" count="38">
    <dataValidation type="decimal" operator="equal" allowBlank="1" showInputMessage="1" showErrorMessage="1" promptTitle="GUIDANCE" prompt="Click on Green + Buttons to build your SDI._x000a_Grey &amp; Pink bars will not be included in final SDI._x000a_After you're done click Checkmark Button on the left._x000a__x000a_For help/questions call Norma Celentano 303-940-2828." sqref="E14">
      <formula1>0.000000009</formula1>
    </dataValidation>
    <dataValidation type="decimal" operator="equal" allowBlank="1" showInputMessage="1" showErrorMessage="1" promptTitle="GUIDANCE" prompt="Document Codes MUST BE UNIQUE!_x000a_If you need duplicate docuements choose as many as you like but be sure to rename the duplicates (A1, A1a, A1b   or  A1, A1., A1..), etc..." sqref="D14:D16">
      <formula1>0.000000009</formula1>
    </dataValidation>
    <dataValidation operator="equal" allowBlank="1" showInputMessage="1" showErrorMessage="1" promptTitle="GUIDANCE" prompt="DO NOT PRESS CHECKMARK BUTTON UNTIL YOU'RE COMPLETELY DONE POPULATING YOUR NEW SDI! " sqref="A12:A15"/>
    <dataValidation type="decimal" operator="equal" allowBlank="1" showInputMessage="1" showErrorMessage="1" promptTitle="GUIDANCE" prompt="The Status Codes may be changed to match customerterminology. Finalize Codes before you begin data entry." sqref="CN1 AJ1 AX1 BL1 BZ1">
      <formula1>0.000000009</formula1>
    </dataValidation>
    <dataValidation allowBlank="1" showInputMessage="1" showErrorMessage="1" promptTitle="DEFINITION OF WELDING REPAIR" prompt="A repair weld is any weld to fix a defect (casting or machining) performed after the casting has been received from the foundry. Upgrading at the foundry is permitted and is not considered a weld repair. _x000a__x000a_" sqref="E94"/>
    <dataValidation allowBlank="1" showInputMessage="1" showErrorMessage="1" promptTitle="WELD PROC SPEC GAS TUNGSTEN ARC " prompt="The purpose of this procedure is to ensure compliance of both the process and the welder to ASME Section VII and ASME Section IX._x000a_" sqref="E96"/>
    <dataValidation allowBlank="1" showInputMessage="1" showErrorMessage="1" promptTitle="WELD SPEC CAST,FORGINGS,FAB ASSY" prompt="The purpose of this procedure is to ensure compliance of both the process and the welder to ASME Section VIII and ASME Section IX. The scope is to address the variables used when Gas Tungsten Arc Welding Carbon Steels found in P-1 of ASME Section IX." sqref="E101"/>
    <dataValidation allowBlank="1" showInputMessage="1" showErrorMessage="1" promptTitle="SUNDYNE PAINT SYSTEMS" prompt="The purpose of this PN is to describe what surfaces are painted on Sundyne units and skids. Unless otherwise specified by Bill of Material or Engineering print. It must be used in conjunction with paint PN (PN15.01-XX) to fully define the paint system." sqref="E103"/>
    <dataValidation allowBlank="1" showInputMessage="1" showErrorMessage="1" promptTitle="SND STD PAINT &amp; APP DETAILS" prompt="This specification covers the procedure required for surface cleaning, preparation and shop coating of all parts and/or assemblies designated to be painted." sqref="E104"/>
    <dataValidation allowBlank="1" showInputMessage="1" showErrorMessage="1" promptTitle="WELD PROC SPEC GAS TUNGSTEN" prompt="ARC WELDING OF 17-4PH STAINLESS STEEL (GTA OR TIG)" sqref="E97"/>
    <dataValidation allowBlank="1" showInputMessage="1" showErrorMessage="1" promptTitle="WELD PROC FOR JOINING CASTINGS" prompt="Purpose of this instruction is to insure compliance of both the Process and the welder to ASME Section VIII and ASME Section IX. The scope is to address the variables when gas metal arc welding dis-similar metals found in P1, P6 and P8 of ASME Section IX." sqref="E98"/>
    <dataValidation allowBlank="1" showInputMessage="1" showErrorMessage="1" promptTitle="WELD PROC SPEC FOR CARBON STEEL" prompt="The scope of this procedure is to cover the welding of 316 stainless steel end bells to the carbon steel high pressure stator band." sqref="E99"/>
    <dataValidation allowBlank="1" showInputMessage="1" showErrorMessage="1" promptTitle="WELD SPEC GAS TUNGSTON ARC SS" prompt="The purpose of this procedure is to ensure compliance of both the process and the welder to ASME Section VIII and ASME Section IX.The scope is to address the variables used when Gas Tungsten ARC Welding Stainless Steels found in P-8 of ASME Section IX." sqref="E100"/>
    <dataValidation allowBlank="1" showInputMessage="1" showErrorMessage="1" promptTitle="SND PAINT &amp; APP DETAILS-EPOXY" prompt="This specification covers the procedure required for surface cleaning, preparation and shop coating of all parts and/or assemblies designated to be painted." sqref="E105"/>
    <dataValidation allowBlank="1" showInputMessage="1" showErrorMessage="1" promptTitle="PAINT &amp; APP DETAILS-POLYURETHANE" prompt="This specification covers the procedure required for surface cleaning, preparation and shop coating of all parts and/or assemblies designated to be painted over epoxy per PN15.01.02." sqref="E106"/>
    <dataValidation allowBlank="1" showInputMessage="1" showErrorMessage="1" promptTitle="PAINT &amp; APP DETAILS-ZINC RICH EP" prompt="This specification covers the procedure required for surface cleaning, preparation and shop coating of all parts and/or assemblies designated to be painted over sand blasted carbon steel surfaces only." sqref="E107"/>
    <dataValidation allowBlank="1" showInputMessage="1" showErrorMessage="1" promptTitle="SURFACE FINISHING" prompt="This standard established acceptable methods of removing grinding fuzz, etching stain and undesirable coatings from bearing or clutch raceways and similar surfaces." sqref="E108"/>
    <dataValidation allowBlank="1" showInputMessage="1" showErrorMessage="1" promptTitle="CRITERIA SURFACE FINSH FAB PARTS" prompt="This acceptance standard represents the surface finish requirements for parts fabricated from raw material to include sawing, flame cutting, shearing, nibbling and punching." sqref="E109"/>
    <dataValidation allowBlank="1" showInputMessage="1" showErrorMessage="1" promptTitle="LIQUID PENETRANT INSP ACCPT CRI" prompt="This document establishes requirements, procedures, acceptance criteria and records applicable to penetrant inspection used at Sundyne for the detection of surface discontinuities in all forms of ferrous and non-ferrous materials." sqref="E111"/>
    <dataValidation allowBlank="1" showInputMessage="1" showErrorMessage="1" promptTitle="MAGNETIC PARTICLE INSP (HSS,C&amp;SH" prompt="This PN establishes requirements, procedures and classification of discontinuities applicable to magnetic particle inspection at Sundyne Corporation; Arvada, Colorado." sqref="E112"/>
    <dataValidation allowBlank="1" showInputMessage="1" showErrorMessage="1" promptTitle="POS MAT INDENTIFICATION INSP" prompt="This document establishes requirements, procedures, acceptance criteria and records applicable to Positive Material Identification (PMI) used at Sundyne for the verification of alloys." sqref="E113"/>
    <dataValidation allowBlank="1" showInputMessage="1" showErrorMessage="1" promptTitle="HYDROSTATIC TEST PROC PUMP/COMPR" prompt="The intent and scope of this document is to define the set-up, testing and documentation involved in hydrostatic qualification of the Sundyne pump and compressor casings and housings." sqref="E115"/>
    <dataValidation allowBlank="1" showInputMessage="1" showErrorMessage="1" promptTitle="HYDROSTATIC TEST PROC PRE-ASS PP" prompt="Requirements of this procedure shall apply to all components designated by engineering drawing or job order which generally includes high pressure seal flush piping." sqref="E116"/>
    <dataValidation allowBlank="1" showInputMessage="1" showErrorMessage="1" promptTitle="PRESSURE TEST PROC SPARE SEAL HS" prompt="This procedure is to be followed on all Sundyne seal housings that are to be shipped as spare parts to insure that the part will not leak in service." sqref="E117"/>
    <dataValidation allowBlank="1" showInputMessage="1" showErrorMessage="1" promptTitle="HYDROSTATIC TEST PROC PINNACLE C" prompt="This procedure defines the set-up, hydrostatic testing and documentation of all LF-2000 (Pinnacle) inlet, discharge, and seal housings to meet API-617 requirements." sqref="E118"/>
    <dataValidation allowBlank="1" showInputMessage="1" showErrorMessage="1" promptTitle="BALANCE PROC-SND PUMP IMPELLERS" prompt="Balancing is required for all Sundyne pump impellers (311/322/331 801/802/806, ETA, all horsepower) both for unit builds and for spares shipments. Balance operation and machine verification per PN20.01-00FH." sqref="E121"/>
    <dataValidation allowBlank="1" showInputMessage="1" showErrorMessage="1" promptTitle="BALANCE PROC-SND COMPR IMPELLERS" prompt="Balance is required for all Sundyne compressor impellers both for unit builds and for spares shipments." sqref="E122"/>
    <dataValidation allowBlank="1" showInputMessage="1" showErrorMessage="1" promptTitle="BALANCE PROC-SND PUMP INDUCERS" prompt="Define balance requirement for pump inducers." sqref="E123"/>
    <dataValidation allowBlank="1" showInputMessage="1" showErrorMessage="1" promptTitle="BALANCE PROC-PINNACLE COMPONENTS" prompt="Component balance is required for all Sundyne Pinnacle input shaft assemblies, high speed shafts, impellers and impeller nuts. Allowable unbalance shall be per API-617 7th edition." sqref="E125"/>
    <dataValidation allowBlank="1" showInputMessage="1" showErrorMessage="1" promptTitle="DIRECTIONS DOMESTIC PCKG SPARES " prompt="General guidelines for packaging standard parts. If unsure of the requirements or if they are not covered in this specification it is the responsibility of the stockroom personnel to notify Quality Assurance for clarification or direction." sqref="E127"/>
    <dataValidation allowBlank="1" showInputMessage="1" showErrorMessage="1" promptTitle="BALANCE PROC-SND &amp; HMC-ROTATING " prompt="Balancing is required for all Sundyne HMP impellers, seal mating rings, rotors, and shaft assemblies both for unit builds and for spares shipments." sqref="E120"/>
    <dataValidation allowBlank="1" showInputMessage="1" showErrorMessage="1" promptTitle="SND REMOTE LUBE SYSTEM-FUNCT TST" prompt="This procedure covers the testing of remote lubrication systems, independently and not in conjunction with the Sundyne unit: The Sundyne unit, however, “must be installed” in the system to verify piping integrity." sqref="E135"/>
    <dataValidation allowBlank="1" showInputMessage="1" showErrorMessage="1" prompt="Auto populating cell will add preset number of days to latest Actual Sundyne Submission Date to determine Due Date from Customer. _x000a__x000a_To change this standard amount of days please enter new number in cell M11." sqref="W15 AD15 AK15 AR15 AY15 BF15 BM15 BT15 CA15 CH15 CO15"/>
    <dataValidation operator="equal" allowBlank="1" showInputMessage="1" showErrorMessage="1" sqref="F14:G16 H14:I14"/>
    <dataValidation type="decimal" operator="equal" allowBlank="1" showInputMessage="1" showErrorMessage="1" errorTitle="AUTO POP CELL" error="This cell will populate automatically when data is entered into the input cells on your right." sqref="S12:S13 S17:S18 J12:R18">
      <formula1>0.000000009</formula1>
    </dataValidation>
    <dataValidation operator="equal" allowBlank="1" showInputMessage="1" showErrorMessage="1" errorTitle="AUTO POP CELL" error="This cell will populate automatically when data is entered into the input cells on your right." sqref="S14:S16"/>
    <dataValidation type="decimal" operator="equal" allowBlank="1" showInputMessage="1" showErrorMessage="1" promptTitle="GUIDANCE" prompt="The Status Codes may be changed to match customer terminology...but keep the meanings the same or the color coding may look funky. Finalize Codes before you begin data entry." sqref="V1:W1">
      <formula1>0.000000009</formula1>
    </dataValidation>
    <dataValidation type="decimal" operator="equal" allowBlank="1" showErrorMessage="1" errorTitle="AUTO POP CELL!" error="This cell will auto populate. Do not overwrite formulas." promptTitle="AUTO POP CELL!" prompt="This cell will auto populate. Do not overwrite formulas." sqref="J19:S176">
      <formula1>0.000000009</formula1>
    </dataValidation>
  </dataValidations>
  <hyperlinks>
    <hyperlink ref="F94" r:id="rId1"/>
    <hyperlink ref="F95" r:id="rId2"/>
    <hyperlink ref="F96" r:id="rId3"/>
    <hyperlink ref="F97" r:id="rId4"/>
    <hyperlink ref="F98" r:id="rId5"/>
    <hyperlink ref="F99" r:id="rId6"/>
    <hyperlink ref="F100" r:id="rId7"/>
    <hyperlink ref="F101" r:id="rId8"/>
    <hyperlink ref="F103" r:id="rId9"/>
    <hyperlink ref="F104" r:id="rId10"/>
    <hyperlink ref="F105" r:id="rId11"/>
    <hyperlink ref="F106" r:id="rId12"/>
    <hyperlink ref="F107" r:id="rId13"/>
    <hyperlink ref="F108" r:id="rId14"/>
    <hyperlink ref="F109" r:id="rId15"/>
    <hyperlink ref="F111" r:id="rId16"/>
    <hyperlink ref="F112" r:id="rId17"/>
    <hyperlink ref="F113" r:id="rId18"/>
    <hyperlink ref="F115" r:id="rId19"/>
    <hyperlink ref="F116" r:id="rId20"/>
    <hyperlink ref="F117" r:id="rId21"/>
    <hyperlink ref="F118" r:id="rId22"/>
    <hyperlink ref="F120" r:id="rId23"/>
  </hyperlinks>
  <pageMargins left="0.25" right="0.25" top="0.31" bottom="1.01" header="0.3" footer="0.3"/>
  <pageSetup paperSize="17" scale="52" fitToHeight="2" orientation="landscape" r:id="rId24"/>
  <headerFooter>
    <oddFooter>&amp;L&amp;Z&amp;F&amp;CPage &amp;P of &amp;N&amp;R&amp;F</oddFooter>
  </headerFooter>
  <drawing r:id="rId25"/>
  <legacyDrawing r:id="rId26"/>
  <extLst>
    <ext xmlns:x14="http://schemas.microsoft.com/office/spreadsheetml/2009/9/main" uri="{78C0D931-6437-407d-A8EE-F0AAD7539E65}">
      <x14:conditionalFormattings>
        <x14:conditionalFormatting xmlns:xm="http://schemas.microsoft.com/office/excel/2006/main">
          <x14:cfRule type="cellIs" priority="2" operator="equal" id="{F21ED643-5438-467E-9785-1CA977EF6A60}">
            <xm:f>'DOC SUBMITTAL STATUS TRACKER'!$F$17</xm:f>
            <x14:dxf>
              <font>
                <color theme="0"/>
              </font>
            </x14:dxf>
          </x14:cfRule>
          <xm:sqref>K1:K1048576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B7"/>
  <sheetViews>
    <sheetView showGridLines="0" workbookViewId="0"/>
  </sheetViews>
  <sheetFormatPr defaultRowHeight="15"/>
  <cols>
    <col min="1" max="1" width="24.7109375" bestFit="1" customWidth="1"/>
    <col min="2" max="2" width="8.7109375" bestFit="1" customWidth="1"/>
  </cols>
  <sheetData>
    <row r="1" spans="1:2">
      <c r="A1" s="190" t="s">
        <v>534</v>
      </c>
      <c r="B1" t="s">
        <v>563</v>
      </c>
    </row>
    <row r="3" spans="1:2">
      <c r="A3" s="190" t="s">
        <v>468</v>
      </c>
    </row>
    <row r="4" spans="1:2">
      <c r="A4" s="482" t="s">
        <v>563</v>
      </c>
    </row>
    <row r="5" spans="1:2">
      <c r="A5" s="514" t="s">
        <v>563</v>
      </c>
    </row>
    <row r="6" spans="1:2">
      <c r="A6" s="515" t="s">
        <v>563</v>
      </c>
    </row>
    <row r="7" spans="1:2">
      <c r="A7" s="517" t="s">
        <v>563</v>
      </c>
    </row>
  </sheetData>
  <conditionalFormatting sqref="A1:A1048576">
    <cfRule type="timePeriod" dxfId="1786" priority="3" timePeriod="today">
      <formula>FLOOR(A1,1)=TODAY()</formula>
    </cfRule>
    <cfRule type="timePeriod" dxfId="1785" priority="4" timePeriod="tomorrow">
      <formula>FLOOR(A1,1)=TODAY()+1</formula>
    </cfRule>
    <cfRule type="timePeriod" dxfId="1784" priority="5" timePeriod="nextWeek">
      <formula>AND(ROUNDDOWN(A1,0)-TODAY()&gt;(7-WEEKDAY(TODAY())),ROUNDDOWN(A1,0)-TODAY()&lt;(15-WEEKDAY(TODAY())))</formula>
    </cfRule>
  </conditionalFormatting>
  <conditionalFormatting sqref="A1:A1048576">
    <cfRule type="cellIs" dxfId="1783" priority="1" operator="lessThan">
      <formula>#REF!</formula>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B8"/>
  <sheetViews>
    <sheetView showGridLines="0" workbookViewId="0">
      <selection activeCell="A5" sqref="A5"/>
      <pivotSelection pane="bottomRight" showHeader="1" axis="axisRow" dimension="1" activeRow="4" previousRow="4" click="1" r:id="rId1">
        <pivotArea dataOnly="0" labelOnly="1" fieldPosition="0">
          <references count="1">
            <reference field="10" count="0"/>
          </references>
        </pivotArea>
      </pivotSelection>
    </sheetView>
  </sheetViews>
  <sheetFormatPr defaultRowHeight="15"/>
  <cols>
    <col min="1" max="1" width="41.5703125" bestFit="1" customWidth="1"/>
    <col min="2" max="2" width="8.7109375" bestFit="1" customWidth="1"/>
  </cols>
  <sheetData>
    <row r="1" spans="1:2">
      <c r="A1" s="190" t="s">
        <v>565</v>
      </c>
      <c r="B1" t="s">
        <v>563</v>
      </c>
    </row>
    <row r="3" spans="1:2">
      <c r="A3" s="190" t="s">
        <v>468</v>
      </c>
    </row>
    <row r="4" spans="1:2">
      <c r="A4" s="482" t="s">
        <v>563</v>
      </c>
    </row>
    <row r="5" spans="1:2">
      <c r="A5" s="514" t="s">
        <v>563</v>
      </c>
    </row>
    <row r="6" spans="1:2">
      <c r="A6" s="515" t="s">
        <v>563</v>
      </c>
    </row>
    <row r="7" spans="1:2">
      <c r="A7" s="516" t="s">
        <v>464</v>
      </c>
    </row>
    <row r="8" spans="1:2">
      <c r="A8" s="482" t="s">
        <v>532</v>
      </c>
    </row>
  </sheetData>
  <conditionalFormatting sqref="A1:A1048576">
    <cfRule type="timePeriod" dxfId="1781" priority="1" timePeriod="today">
      <formula>FLOOR(A1,1)=TODAY()</formula>
    </cfRule>
    <cfRule type="timePeriod" dxfId="1780" priority="2" timePeriod="tomorrow">
      <formula>FLOOR(A1,1)=TODAY()+1</formula>
    </cfRule>
    <cfRule type="timePeriod" dxfId="1779" priority="3" timePeriod="nextWeek">
      <formula>AND(ROUNDDOWN(A1,0)-TODAY()&gt;(7-WEEKDAY(TODAY())),ROUNDDOWN(A1,0)-TODAY()&lt;(15-WEEKDAY(TODAY())))</formula>
    </cfRule>
    <cfRule type="timePeriod" dxfId="1778" priority="4" timePeriod="last7Days">
      <formula>AND(TODAY()-FLOOR(A1,1)&lt;=6,FLOOR(A1,1)&lt;=TODAY())</formula>
    </cfRule>
    <cfRule type="timePeriod" dxfId="1777" priority="5" timePeriod="lastWeek">
      <formula>AND(TODAY()-ROUNDDOWN(A1,0)&gt;=(WEEKDAY(TODAY())),TODAY()-ROUNDDOWN(A1,0)&lt;(WEEKDAY(TODAY())+7))</formula>
    </cfRule>
    <cfRule type="timePeriod" dxfId="1776" priority="6" timePeriod="lastMonth">
      <formula>AND(MONTH(A1)=MONTH(EDATE(TODAY(),0-1)),YEAR(A1)=YEAR(EDATE(TODAY(),0-1)))</formula>
    </cfRule>
  </conditionalFormatting>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B4"/>
  <sheetViews>
    <sheetView showGridLines="0" workbookViewId="0">
      <selection activeCell="C8" sqref="C8"/>
    </sheetView>
  </sheetViews>
  <sheetFormatPr defaultRowHeight="15"/>
  <cols>
    <col min="1" max="1" width="81.42578125" bestFit="1" customWidth="1"/>
    <col min="2" max="2" width="6.28515625" bestFit="1" customWidth="1"/>
  </cols>
  <sheetData>
    <row r="1" spans="1:2">
      <c r="A1" s="190" t="s">
        <v>534</v>
      </c>
      <c r="B1" t="s">
        <v>608</v>
      </c>
    </row>
    <row r="3" spans="1:2">
      <c r="A3" s="190" t="s">
        <v>609</v>
      </c>
    </row>
    <row r="4" spans="1:2">
      <c r="A4" s="482" t="s">
        <v>532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tint="0.34998626667073579"/>
  </sheetPr>
  <dimension ref="A1:X52"/>
  <sheetViews>
    <sheetView showGridLines="0" zoomScale="70" zoomScaleNormal="70" workbookViewId="0">
      <selection activeCell="C20" sqref="C20"/>
    </sheetView>
  </sheetViews>
  <sheetFormatPr defaultRowHeight="15"/>
  <cols>
    <col min="1" max="1" width="1.7109375" customWidth="1"/>
    <col min="2" max="2" width="1.5703125" customWidth="1"/>
    <col min="3" max="4" width="15.140625" style="54" customWidth="1"/>
    <col min="5" max="5" width="5.140625" style="54" customWidth="1"/>
    <col min="6" max="9" width="16.85546875" style="54" customWidth="1"/>
    <col min="10" max="10" width="1.5703125" style="54" customWidth="1"/>
    <col min="11" max="11" width="1.7109375" customWidth="1"/>
    <col min="12" max="12" width="2.5703125" customWidth="1"/>
    <col min="13" max="13" width="22.85546875" hidden="1" customWidth="1"/>
    <col min="14" max="14" width="11.7109375" hidden="1" customWidth="1"/>
    <col min="15" max="15" width="2.28515625" hidden="1" customWidth="1"/>
    <col min="16" max="16" width="32.7109375" hidden="1" customWidth="1"/>
    <col min="17" max="17" width="26.85546875" customWidth="1"/>
    <col min="18" max="18" width="23.140625" hidden="1" customWidth="1"/>
    <col min="19" max="19" width="26.7109375" customWidth="1"/>
    <col min="20" max="20" width="10.140625" hidden="1" customWidth="1"/>
  </cols>
  <sheetData>
    <row r="1" spans="1:20" s="700" customFormat="1">
      <c r="C1" s="526"/>
      <c r="D1" s="526"/>
      <c r="E1" s="526"/>
      <c r="F1" s="526"/>
      <c r="G1" s="526"/>
      <c r="H1" s="526"/>
      <c r="I1" s="526"/>
      <c r="J1" s="526"/>
      <c r="Q1" s="693" t="s">
        <v>534</v>
      </c>
      <c r="R1" t="s">
        <v>936</v>
      </c>
      <c r="S1" s="694" t="s">
        <v>534</v>
      </c>
      <c r="T1" t="s">
        <v>563</v>
      </c>
    </row>
    <row r="2" spans="1:20" s="55" customFormat="1" ht="12" customHeight="1">
      <c r="A2" s="696"/>
      <c r="B2" s="697"/>
      <c r="C2" s="698"/>
      <c r="D2" s="698"/>
      <c r="E2" s="698"/>
      <c r="F2" s="698"/>
      <c r="G2" s="698"/>
      <c r="H2" s="698"/>
      <c r="I2" s="698"/>
      <c r="J2" s="698"/>
      <c r="K2" s="699"/>
    </row>
    <row r="3" spans="1:20">
      <c r="A3" s="250"/>
      <c r="B3" s="255"/>
      <c r="C3" s="256"/>
      <c r="D3" s="256"/>
      <c r="E3" s="256"/>
      <c r="F3" s="256"/>
      <c r="G3" s="256"/>
      <c r="H3" s="256"/>
      <c r="I3" s="256"/>
      <c r="J3" s="256"/>
      <c r="K3" s="248"/>
      <c r="Q3" s="190" t="s">
        <v>468</v>
      </c>
      <c r="S3" s="190" t="s">
        <v>468</v>
      </c>
    </row>
    <row r="4" spans="1:20" ht="29.45" customHeight="1">
      <c r="A4" s="250"/>
      <c r="B4" s="666"/>
      <c r="C4" s="835" t="s">
        <v>921</v>
      </c>
      <c r="D4" s="835"/>
      <c r="E4" s="835"/>
      <c r="F4" s="835"/>
      <c r="G4" s="835"/>
      <c r="H4" s="687" t="s">
        <v>943</v>
      </c>
      <c r="I4" s="688">
        <f ca="1">TODAY()</f>
        <v>41844</v>
      </c>
      <c r="J4" s="666"/>
      <c r="K4" s="248"/>
      <c r="Q4" s="482" t="s">
        <v>563</v>
      </c>
      <c r="S4" s="482" t="s">
        <v>563</v>
      </c>
    </row>
    <row r="5" spans="1:20">
      <c r="A5" s="250"/>
      <c r="B5" s="255"/>
      <c r="C5" s="256"/>
      <c r="D5" s="256"/>
      <c r="E5" s="256"/>
      <c r="F5" s="256"/>
      <c r="G5" s="256"/>
      <c r="H5" s="256"/>
      <c r="I5" s="256"/>
      <c r="J5" s="256"/>
      <c r="K5" s="248"/>
      <c r="Q5" s="514" t="s">
        <v>936</v>
      </c>
      <c r="S5" s="514" t="s">
        <v>563</v>
      </c>
    </row>
    <row r="6" spans="1:20">
      <c r="A6" s="250"/>
      <c r="B6" s="255"/>
      <c r="C6" s="256"/>
      <c r="D6" s="256"/>
      <c r="E6" s="256"/>
      <c r="F6" s="256"/>
      <c r="G6" s="256"/>
      <c r="H6" s="256"/>
      <c r="I6" s="256"/>
      <c r="J6" s="256"/>
      <c r="K6" s="248"/>
      <c r="Q6" s="692">
        <v>0</v>
      </c>
      <c r="S6" s="692" t="s">
        <v>563</v>
      </c>
    </row>
    <row r="7" spans="1:20">
      <c r="A7" s="250"/>
      <c r="B7" s="257"/>
      <c r="C7" s="258" t="str">
        <f>SDI!J1</f>
        <v>Customer:</v>
      </c>
      <c r="D7" s="838" t="str">
        <f>'! BINDER SET UP !'!A1</f>
        <v>Sinopec</v>
      </c>
      <c r="E7" s="838"/>
      <c r="F7" s="838"/>
      <c r="G7" s="838"/>
      <c r="H7" s="838"/>
      <c r="I7" s="838"/>
      <c r="J7" s="838"/>
      <c r="K7" s="248"/>
    </row>
    <row r="8" spans="1:20">
      <c r="A8" s="250"/>
      <c r="B8" s="257"/>
      <c r="C8" s="258" t="str">
        <f>SDI!J2</f>
        <v>End User:</v>
      </c>
      <c r="D8" s="825" t="str">
        <f>SDI!K2</f>
        <v>LouYang Pertrochemical Eng.</v>
      </c>
      <c r="E8" s="825"/>
      <c r="F8" s="825"/>
      <c r="G8" s="825"/>
      <c r="H8" s="825"/>
      <c r="I8" s="825"/>
      <c r="J8" s="825"/>
      <c r="K8" s="248"/>
    </row>
    <row r="9" spans="1:20">
      <c r="A9" s="250"/>
      <c r="B9" s="257"/>
      <c r="C9" s="258" t="str">
        <f>SDI!J3</f>
        <v>Customer P.O.</v>
      </c>
      <c r="D9" s="825" t="str">
        <f>'! BINDER SET UP !'!B9</f>
        <v>TBD</v>
      </c>
      <c r="E9" s="825"/>
      <c r="F9" s="825"/>
      <c r="G9" s="825"/>
      <c r="H9" s="825"/>
      <c r="I9" s="825"/>
      <c r="J9" s="825"/>
      <c r="K9" s="248"/>
      <c r="M9" t="s">
        <v>944</v>
      </c>
      <c r="O9" t="s">
        <v>467</v>
      </c>
    </row>
    <row r="10" spans="1:20">
      <c r="A10" s="250"/>
      <c r="B10" s="257"/>
      <c r="C10" s="258" t="str">
        <f>SDI!J4</f>
        <v>Sundyne Model:</v>
      </c>
      <c r="D10" s="825" t="str">
        <f>'! BINDER SET UP !'!B11</f>
        <v xml:space="preserve">LMC347    </v>
      </c>
      <c r="E10" s="825"/>
      <c r="F10" s="825"/>
      <c r="G10" s="825"/>
      <c r="H10" s="825"/>
      <c r="I10" s="825"/>
      <c r="J10" s="825"/>
      <c r="K10" s="248"/>
      <c r="N10">
        <v>2</v>
      </c>
      <c r="O10" s="644" t="str">
        <f>SDI!V2</f>
        <v>F</v>
      </c>
      <c r="P10" s="644" t="str">
        <f>SDI!W2</f>
        <v>Final</v>
      </c>
    </row>
    <row r="11" spans="1:20">
      <c r="A11" s="250"/>
      <c r="B11" s="257"/>
      <c r="C11" s="258" t="str">
        <f>SDI!J5</f>
        <v>Item No.:</v>
      </c>
      <c r="D11" s="825" t="str">
        <f>'! BINDER SET UP !'!B10</f>
        <v xml:space="preserve">0225-C-201A/B &amp; 0225-C-251A/B  </v>
      </c>
      <c r="E11" s="825"/>
      <c r="F11" s="825"/>
      <c r="G11" s="825"/>
      <c r="H11" s="825"/>
      <c r="I11" s="825"/>
      <c r="J11" s="825"/>
      <c r="K11" s="248"/>
      <c r="N11">
        <v>3</v>
      </c>
      <c r="O11" s="644" t="str">
        <f>SDI!V3</f>
        <v>A</v>
      </c>
      <c r="P11" s="644" t="str">
        <f>SDI!W3</f>
        <v>Approved</v>
      </c>
    </row>
    <row r="12" spans="1:20" ht="24" customHeight="1">
      <c r="A12" s="250"/>
      <c r="B12" s="257"/>
      <c r="C12" s="258" t="str">
        <f>SDI!J6</f>
        <v>Service:</v>
      </c>
      <c r="D12" s="825" t="str">
        <f>SDI!K6</f>
        <v>Reactor Recycle Gas Compressors</v>
      </c>
      <c r="E12" s="825"/>
      <c r="F12" s="825"/>
      <c r="G12" s="825"/>
      <c r="H12" s="825"/>
      <c r="I12" s="825"/>
      <c r="J12" s="825"/>
      <c r="K12" s="248"/>
      <c r="N12">
        <v>4</v>
      </c>
      <c r="O12" s="644" t="str">
        <f>SDI!V4</f>
        <v>C</v>
      </c>
      <c r="P12" s="644" t="str">
        <f>SDI!W4</f>
        <v>Comments</v>
      </c>
    </row>
    <row r="13" spans="1:20" ht="27" customHeight="1">
      <c r="A13" s="250"/>
      <c r="B13" s="257"/>
      <c r="C13" s="258" t="str">
        <f>SDI!J7</f>
        <v>Sundyne Serial No.</v>
      </c>
      <c r="D13" s="826" t="str">
        <f>'! BINDER SET UP !'!B2</f>
        <v xml:space="preserve">C2441745-01-02 &amp; C2441745-03-04  </v>
      </c>
      <c r="E13" s="826"/>
      <c r="F13" s="826"/>
      <c r="G13" s="826"/>
      <c r="H13" s="826"/>
      <c r="I13" s="826"/>
      <c r="J13" s="826"/>
      <c r="K13" s="248"/>
      <c r="N13">
        <v>5</v>
      </c>
      <c r="O13" s="644" t="str">
        <f>SDI!V5</f>
        <v>R</v>
      </c>
      <c r="P13" s="644" t="str">
        <f>SDI!W5</f>
        <v>Rejected</v>
      </c>
    </row>
    <row r="14" spans="1:20">
      <c r="A14" s="250"/>
      <c r="B14" s="257"/>
      <c r="C14" s="258" t="str">
        <f>SDI!J8</f>
        <v>Project Manager:</v>
      </c>
      <c r="D14" s="825" t="str">
        <f>'! BINDER SET UP !'!B3</f>
        <v>TBD</v>
      </c>
      <c r="E14" s="825"/>
      <c r="F14" s="825"/>
      <c r="G14" s="825"/>
      <c r="H14" s="825"/>
      <c r="I14" s="825"/>
      <c r="J14" s="825"/>
      <c r="K14" s="248"/>
      <c r="N14">
        <v>6</v>
      </c>
      <c r="O14" s="644" t="str">
        <f>SDI!V6</f>
        <v>I</v>
      </c>
      <c r="P14" s="644" t="str">
        <f>SDI!W6</f>
        <v>Information Only</v>
      </c>
    </row>
    <row r="15" spans="1:20" ht="14.45" customHeight="1">
      <c r="A15" s="250"/>
      <c r="B15" s="257"/>
      <c r="C15" s="258" t="s">
        <v>340</v>
      </c>
      <c r="D15" s="825" t="e">
        <f>'! BINDER SET UP !'!B12</f>
        <v>#N/A</v>
      </c>
      <c r="E15" s="825"/>
      <c r="F15" s="825"/>
      <c r="G15" s="825"/>
      <c r="H15" s="825"/>
      <c r="I15" s="825"/>
      <c r="J15" s="825"/>
      <c r="K15" s="248"/>
      <c r="N15">
        <v>7</v>
      </c>
      <c r="O15" s="644" t="str">
        <f>SDI!V7</f>
        <v>S</v>
      </c>
      <c r="P15" s="644" t="str">
        <f>SDI!W7</f>
        <v>Submitted</v>
      </c>
    </row>
    <row r="16" spans="1:20" ht="15.75" thickBot="1">
      <c r="A16" s="250"/>
      <c r="B16" s="255"/>
      <c r="C16" s="256"/>
      <c r="D16" s="256"/>
      <c r="E16" s="256"/>
      <c r="F16" s="618"/>
      <c r="G16" s="618"/>
      <c r="H16" s="256"/>
      <c r="I16" s="256"/>
      <c r="J16" s="256"/>
      <c r="K16" s="248"/>
      <c r="N16">
        <v>8</v>
      </c>
      <c r="O16" s="644" t="str">
        <f>SDI!V8</f>
        <v>P</v>
      </c>
      <c r="P16" s="644" t="str">
        <f>SDI!W8</f>
        <v>Pending Folder</v>
      </c>
    </row>
    <row r="17" spans="1:21" s="55" customFormat="1" ht="18.75">
      <c r="A17" s="251"/>
      <c r="B17" s="613"/>
      <c r="C17" s="839" t="s">
        <v>901</v>
      </c>
      <c r="D17" s="827" t="s">
        <v>938</v>
      </c>
      <c r="E17" s="679"/>
      <c r="F17" s="831" t="s">
        <v>936</v>
      </c>
      <c r="G17" s="836" t="s">
        <v>940</v>
      </c>
      <c r="H17" s="833" t="s">
        <v>937</v>
      </c>
      <c r="I17" s="829" t="s">
        <v>195</v>
      </c>
      <c r="J17" s="237"/>
      <c r="K17" s="249"/>
      <c r="L17" s="614"/>
      <c r="M17" s="824"/>
      <c r="N17">
        <v>9</v>
      </c>
      <c r="O17" s="644" t="str">
        <f>SDI!V9</f>
        <v>V</v>
      </c>
      <c r="P17" s="644" t="str">
        <f>SDI!W9</f>
        <v>Void</v>
      </c>
      <c r="Q17"/>
      <c r="R17"/>
      <c r="S17"/>
      <c r="T17"/>
      <c r="U17"/>
    </row>
    <row r="18" spans="1:21" s="55" customFormat="1" ht="18.75">
      <c r="A18" s="251"/>
      <c r="B18" s="613"/>
      <c r="C18" s="840"/>
      <c r="D18" s="828"/>
      <c r="E18" s="680"/>
      <c r="F18" s="832"/>
      <c r="G18" s="837"/>
      <c r="H18" s="834"/>
      <c r="I18" s="830"/>
      <c r="J18" s="237"/>
      <c r="K18" s="249"/>
      <c r="L18" s="615"/>
      <c r="M18" s="824"/>
      <c r="N18"/>
      <c r="O18" s="644"/>
      <c r="P18"/>
      <c r="Q18"/>
      <c r="R18"/>
      <c r="S18"/>
      <c r="T18"/>
      <c r="U18"/>
    </row>
    <row r="19" spans="1:21" s="55" customFormat="1" ht="18.75">
      <c r="A19" s="251"/>
      <c r="B19" s="613"/>
      <c r="C19" s="840"/>
      <c r="D19" s="828"/>
      <c r="E19" s="680"/>
      <c r="F19" s="832"/>
      <c r="G19" s="837"/>
      <c r="H19" s="834"/>
      <c r="I19" s="830"/>
      <c r="J19"/>
      <c r="K19" s="249"/>
      <c r="M19" s="824"/>
      <c r="N19"/>
      <c r="O19"/>
      <c r="P19"/>
      <c r="Q19"/>
      <c r="R19"/>
      <c r="S19"/>
      <c r="T19"/>
      <c r="U19"/>
    </row>
    <row r="20" spans="1:21" s="663" customFormat="1" ht="24" thickBot="1">
      <c r="A20" s="660"/>
      <c r="B20" s="661"/>
      <c r="C20" s="670">
        <f>COUNTA(SDI!$D$19:$D$906)-COUNTIF(SDI!$J$19:$J$906,SDI!$V$9)</f>
        <v>52</v>
      </c>
      <c r="D20" s="667">
        <f>COUNTIF(SDI!$J$19:$J$906,SDI!$V$2)+COUNTIF(SDI!$J$19:$J$906,SDI!$V$3)+COUNTIF(SDI!$J$19:$J$906,SDI!$V$4)+COUNTIF(SDI!$J$19:$J$906,SDI!$V$5)+COUNTIF(SDI!$J$19:$J$906,SDI!$V$6)+COUNTIF(SDI!$J$19:$J$906,SDI!$V$7)</f>
        <v>32</v>
      </c>
      <c r="E20" s="668"/>
      <c r="F20" s="689">
        <f>COUNTIF(SDI!$K$19:$K$906,$F$17)</f>
        <v>18</v>
      </c>
      <c r="G20" s="664">
        <f>COUNTIF(SDI!$J$19:$J$906,SDI!$V$4)+COUNTIF(SDI!$J$19:$J$906,SDI!$V$5)</f>
        <v>11</v>
      </c>
      <c r="H20" s="669">
        <f>COUNTIF(SDI!$J$19:$J$906,SDI!$V$7)</f>
        <v>10</v>
      </c>
      <c r="I20" s="665">
        <f>COUNTIF(SDI!$J$19:$J$296,SDI!$V$3)+COUNTIF(SDI!$J$19:$J$296,SDI!$V$2)</f>
        <v>11</v>
      </c>
      <c r="J20" s="54"/>
      <c r="K20" s="662"/>
      <c r="M20" s="824"/>
      <c r="N20" s="526"/>
      <c r="O20" s="526"/>
      <c r="P20" s="526"/>
      <c r="Q20"/>
      <c r="R20"/>
      <c r="S20"/>
      <c r="T20"/>
      <c r="U20"/>
    </row>
    <row r="21" spans="1:21" ht="18.600000000000001" customHeight="1" thickBot="1">
      <c r="A21" s="250"/>
      <c r="B21" s="616"/>
      <c r="C21" s="259"/>
      <c r="D21" s="617"/>
      <c r="E21" s="686" t="s">
        <v>942</v>
      </c>
      <c r="F21" s="690">
        <f ca="1">COUNTIFS(SDI!$K$19:$K$928,$F$17,SDI!$M$19:$M$928,"&lt;="&amp;I4)</f>
        <v>10</v>
      </c>
      <c r="G21" s="690">
        <f ca="1">COUNTIFS(SDI!$J$19:$J$936,SDI!$V$4,SDI!$M$19:$M$936,"&lt;="&amp;I4)+COUNTIFS(SDI!$J$19:$J$936,SDI!$V$5,SDI!$M$19:$M$936,"&lt;="&amp;I4)</f>
        <v>0</v>
      </c>
      <c r="H21" s="690">
        <f ca="1">COUNTIFS(SDI!$J$19:$J$936,SDI!$V$7,SDI!$P$19:$P$936,"&lt;="&amp;I4)</f>
        <v>10</v>
      </c>
      <c r="I21" s="259"/>
      <c r="J21" s="259"/>
      <c r="K21" s="248"/>
    </row>
    <row r="22" spans="1:21" ht="18.600000000000001" customHeight="1">
      <c r="A22" s="250"/>
      <c r="B22" s="616"/>
      <c r="C22" s="823">
        <f>IF(COUNTIF(SDI!$J$19:$J$56,SDI!$V$8)&gt;0,"IF ANY DOCUMENT IS UNDER PENDING STATUS TOTALS WILL BE INCORRECT!",0)</f>
        <v>0</v>
      </c>
      <c r="D22" s="823"/>
      <c r="E22" s="823"/>
      <c r="F22" s="823"/>
      <c r="G22" s="823"/>
      <c r="H22" s="823"/>
      <c r="I22" s="823"/>
      <c r="J22" s="259"/>
      <c r="K22" s="248"/>
    </row>
    <row r="23" spans="1:21" ht="18.600000000000001" customHeight="1">
      <c r="A23" s="250"/>
      <c r="B23" s="616"/>
      <c r="C23" s="259"/>
      <c r="D23" s="617"/>
      <c r="E23" s="686"/>
      <c r="F23" s="695"/>
      <c r="G23" s="695"/>
      <c r="H23" s="695"/>
      <c r="I23" s="259"/>
      <c r="J23" s="259"/>
      <c r="K23" s="248"/>
    </row>
    <row r="24" spans="1:21" ht="18.600000000000001" customHeight="1">
      <c r="A24" s="250"/>
      <c r="B24" s="616"/>
      <c r="C24" s="259"/>
      <c r="D24" s="617"/>
      <c r="E24" s="686"/>
      <c r="F24" s="695"/>
      <c r="G24" s="695"/>
      <c r="H24" s="695"/>
      <c r="I24" s="259"/>
      <c r="J24" s="259"/>
      <c r="K24" s="248"/>
    </row>
    <row r="25" spans="1:21" ht="18.600000000000001" customHeight="1">
      <c r="A25" s="250"/>
      <c r="B25" s="616"/>
      <c r="C25" s="259"/>
      <c r="D25" s="617"/>
      <c r="E25" s="686"/>
      <c r="F25" s="695"/>
      <c r="G25" s="695"/>
      <c r="H25" s="695"/>
      <c r="I25" s="259"/>
      <c r="J25" s="259"/>
      <c r="K25" s="248"/>
    </row>
    <row r="26" spans="1:21" ht="18.600000000000001" customHeight="1">
      <c r="A26" s="250"/>
      <c r="B26" s="616"/>
      <c r="C26" s="259"/>
      <c r="D26" s="617"/>
      <c r="E26" s="686"/>
      <c r="F26" s="695"/>
      <c r="G26" s="695"/>
      <c r="H26" s="695"/>
      <c r="I26" s="259"/>
      <c r="J26" s="259"/>
      <c r="K26" s="248"/>
    </row>
    <row r="27" spans="1:21" ht="18.600000000000001" customHeight="1">
      <c r="A27" s="250"/>
      <c r="B27" s="616"/>
      <c r="C27" s="259"/>
      <c r="D27" s="617"/>
      <c r="E27" s="686"/>
      <c r="F27" s="695"/>
      <c r="G27" s="695"/>
      <c r="H27" s="695"/>
      <c r="I27" s="259"/>
      <c r="J27" s="259"/>
      <c r="K27" s="248"/>
    </row>
    <row r="28" spans="1:21" ht="18.600000000000001" customHeight="1">
      <c r="A28" s="250"/>
      <c r="B28" s="616"/>
      <c r="C28" s="259"/>
      <c r="D28" s="617"/>
      <c r="E28" s="686"/>
      <c r="F28" s="695"/>
      <c r="G28" s="695"/>
      <c r="H28" s="695"/>
      <c r="I28" s="259"/>
      <c r="J28" s="259"/>
      <c r="K28" s="248"/>
    </row>
    <row r="29" spans="1:21" ht="18.600000000000001" customHeight="1">
      <c r="A29" s="250"/>
      <c r="B29" s="616"/>
      <c r="C29" s="259"/>
      <c r="D29" s="617"/>
      <c r="E29" s="686"/>
      <c r="F29" s="695"/>
      <c r="G29" s="695"/>
      <c r="H29" s="695"/>
      <c r="I29" s="259"/>
      <c r="J29" s="259"/>
      <c r="K29" s="248"/>
    </row>
    <row r="30" spans="1:21" ht="18.600000000000001" customHeight="1">
      <c r="A30" s="250"/>
      <c r="B30" s="616"/>
      <c r="C30" s="259"/>
      <c r="D30" s="617"/>
      <c r="E30" s="686"/>
      <c r="F30" s="695"/>
      <c r="G30" s="695"/>
      <c r="H30" s="695"/>
      <c r="I30" s="259"/>
      <c r="J30" s="259"/>
      <c r="K30" s="248"/>
    </row>
    <row r="31" spans="1:21" ht="18.600000000000001" customHeight="1">
      <c r="A31" s="250"/>
      <c r="B31" s="616"/>
      <c r="C31" s="259"/>
      <c r="D31" s="617"/>
      <c r="E31" s="686"/>
      <c r="F31" s="695"/>
      <c r="G31" s="695"/>
      <c r="H31" s="695"/>
      <c r="I31" s="259"/>
      <c r="J31" s="259"/>
      <c r="K31" s="248"/>
    </row>
    <row r="32" spans="1:21" ht="18.600000000000001" customHeight="1">
      <c r="A32" s="250"/>
      <c r="B32" s="616"/>
      <c r="C32" s="259"/>
      <c r="D32" s="617"/>
      <c r="E32" s="686"/>
      <c r="F32" s="695"/>
      <c r="G32" s="695"/>
      <c r="H32" s="695"/>
      <c r="I32" s="259"/>
      <c r="J32" s="259"/>
      <c r="K32" s="248"/>
    </row>
    <row r="33" spans="1:18" ht="18.600000000000001" customHeight="1">
      <c r="A33" s="250"/>
      <c r="B33" s="616"/>
      <c r="C33" s="259"/>
      <c r="D33" s="617"/>
      <c r="E33" s="686"/>
      <c r="F33" s="695"/>
      <c r="G33" s="695"/>
      <c r="H33" s="695"/>
      <c r="I33" s="259"/>
      <c r="J33" s="259"/>
      <c r="K33" s="248"/>
    </row>
    <row r="34" spans="1:18" ht="18.600000000000001" customHeight="1">
      <c r="A34" s="250"/>
      <c r="B34" s="616"/>
      <c r="C34" s="259"/>
      <c r="D34" s="617"/>
      <c r="E34" s="686"/>
      <c r="F34" s="695"/>
      <c r="G34" s="695"/>
      <c r="H34" s="695"/>
      <c r="I34" s="259"/>
      <c r="J34" s="259"/>
      <c r="K34" s="248"/>
    </row>
    <row r="35" spans="1:18" ht="18.600000000000001" customHeight="1">
      <c r="A35" s="250"/>
      <c r="B35" s="616"/>
      <c r="C35" s="259"/>
      <c r="D35" s="617"/>
      <c r="E35" s="686"/>
      <c r="F35" s="695"/>
      <c r="G35" s="695"/>
      <c r="H35" s="695"/>
      <c r="I35" s="259"/>
      <c r="J35" s="259"/>
      <c r="K35" s="248"/>
    </row>
    <row r="36" spans="1:18" ht="18.600000000000001" customHeight="1">
      <c r="A36" s="250"/>
      <c r="B36" s="616"/>
      <c r="C36" s="259"/>
      <c r="D36" s="617"/>
      <c r="E36" s="686"/>
      <c r="F36" s="695"/>
      <c r="G36" s="695"/>
      <c r="H36" s="695"/>
      <c r="I36" s="259"/>
      <c r="J36" s="259"/>
      <c r="K36" s="248"/>
    </row>
    <row r="37" spans="1:18" ht="18.600000000000001" customHeight="1">
      <c r="A37" s="250"/>
      <c r="B37" s="616"/>
      <c r="C37" s="259"/>
      <c r="D37" s="617"/>
      <c r="E37" s="686"/>
      <c r="F37" s="695"/>
      <c r="G37" s="695"/>
      <c r="H37" s="695"/>
      <c r="I37" s="259"/>
      <c r="J37" s="259"/>
      <c r="K37" s="248"/>
    </row>
    <row r="38" spans="1:18" ht="18.600000000000001" customHeight="1">
      <c r="A38" s="250"/>
      <c r="B38" s="616"/>
      <c r="C38" s="259"/>
      <c r="D38" s="617"/>
      <c r="E38" s="686"/>
      <c r="F38" s="695"/>
      <c r="G38" s="695"/>
      <c r="H38" s="695"/>
      <c r="I38" s="259"/>
      <c r="J38" s="259"/>
      <c r="K38" s="248"/>
    </row>
    <row r="39" spans="1:18" ht="18.600000000000001" customHeight="1">
      <c r="A39" s="250"/>
      <c r="B39" s="616"/>
      <c r="C39" s="259"/>
      <c r="D39" s="617"/>
      <c r="E39" s="686"/>
      <c r="F39" s="695"/>
      <c r="G39" s="695"/>
      <c r="H39" s="695"/>
      <c r="I39" s="259"/>
      <c r="J39" s="259"/>
      <c r="K39" s="248"/>
    </row>
    <row r="40" spans="1:18" ht="18.600000000000001" customHeight="1">
      <c r="A40" s="250"/>
      <c r="B40" s="616"/>
      <c r="C40" s="259"/>
      <c r="D40" s="617"/>
      <c r="E40" s="686"/>
      <c r="F40" s="695"/>
      <c r="G40" s="695"/>
      <c r="H40" s="695"/>
      <c r="I40" s="259"/>
      <c r="J40" s="259"/>
      <c r="K40" s="248"/>
    </row>
    <row r="41" spans="1:18" ht="18.600000000000001" customHeight="1">
      <c r="A41" s="250"/>
      <c r="B41" s="616"/>
      <c r="C41" s="259"/>
      <c r="D41" s="617"/>
      <c r="E41" s="686"/>
      <c r="F41" s="695"/>
      <c r="G41" s="695"/>
      <c r="H41" s="695"/>
      <c r="I41" s="259"/>
      <c r="J41" s="259"/>
      <c r="K41" s="248"/>
    </row>
    <row r="42" spans="1:18">
      <c r="A42" s="250"/>
      <c r="B42" s="616"/>
      <c r="C42" s="259"/>
      <c r="D42" s="259"/>
      <c r="E42" s="259"/>
      <c r="F42" s="259"/>
      <c r="G42" s="259"/>
      <c r="H42" s="259"/>
      <c r="I42" s="259"/>
      <c r="J42" s="259"/>
      <c r="K42" s="248"/>
    </row>
    <row r="43" spans="1:18" ht="18.75">
      <c r="A43" s="250"/>
      <c r="B43" s="671"/>
      <c r="C43" s="671"/>
      <c r="D43" s="671"/>
      <c r="E43" s="259"/>
      <c r="F43" s="259"/>
      <c r="G43" s="259"/>
      <c r="H43" s="259"/>
      <c r="I43" s="259"/>
      <c r="J43" s="259"/>
      <c r="K43" s="248"/>
    </row>
    <row r="44" spans="1:18" s="685" customFormat="1" ht="18.75">
      <c r="A44" s="681"/>
      <c r="B44" s="682"/>
      <c r="C44" s="675" t="s">
        <v>941</v>
      </c>
      <c r="D44" s="673">
        <f>D20/C20</f>
        <v>0.61538461538461542</v>
      </c>
      <c r="E44" s="683"/>
      <c r="F44" s="676" t="s">
        <v>266</v>
      </c>
      <c r="G44" s="674">
        <f>I20/C20</f>
        <v>0.21153846153846154</v>
      </c>
      <c r="H44" s="677" t="s">
        <v>195</v>
      </c>
      <c r="I44"/>
      <c r="J44" s="259"/>
      <c r="K44" s="684"/>
      <c r="M44" s="54"/>
      <c r="N44" s="54"/>
      <c r="O44" s="54"/>
      <c r="P44" s="54"/>
      <c r="Q44" s="54"/>
      <c r="R44" s="54"/>
    </row>
    <row r="45" spans="1:18" ht="21" customHeight="1">
      <c r="A45" s="250"/>
      <c r="B45" s="672"/>
      <c r="C45" s="672"/>
      <c r="D45"/>
      <c r="E45" s="123"/>
      <c r="F45" s="123"/>
      <c r="G45" s="123"/>
      <c r="H45" s="123"/>
      <c r="I45" s="123"/>
      <c r="J45" s="288"/>
      <c r="K45" s="248"/>
    </row>
    <row r="46" spans="1:18">
      <c r="A46" s="250"/>
      <c r="B46" s="616"/>
      <c r="C46"/>
      <c r="D46"/>
      <c r="E46"/>
      <c r="F46" s="290"/>
      <c r="G46" s="290"/>
      <c r="H46" s="289"/>
      <c r="I46" s="289"/>
      <c r="J46" s="289"/>
      <c r="K46" s="248"/>
    </row>
    <row r="47" spans="1:18" ht="7.15" customHeight="1">
      <c r="A47" s="252"/>
      <c r="B47" s="253"/>
      <c r="C47" s="253"/>
      <c r="D47" s="253"/>
      <c r="E47" s="253"/>
      <c r="F47" s="253"/>
      <c r="G47" s="253"/>
      <c r="H47" s="253"/>
      <c r="I47" s="253"/>
      <c r="J47" s="253"/>
      <c r="K47" s="254"/>
    </row>
    <row r="52" spans="24:24" ht="18.75">
      <c r="X52" s="678"/>
    </row>
  </sheetData>
  <mergeCells count="18">
    <mergeCell ref="C4:G4"/>
    <mergeCell ref="G17:G19"/>
    <mergeCell ref="D7:J7"/>
    <mergeCell ref="D8:J8"/>
    <mergeCell ref="D9:J9"/>
    <mergeCell ref="D10:J10"/>
    <mergeCell ref="D11:J11"/>
    <mergeCell ref="C17:C19"/>
    <mergeCell ref="C22:I22"/>
    <mergeCell ref="M17:M20"/>
    <mergeCell ref="D12:J12"/>
    <mergeCell ref="D13:J13"/>
    <mergeCell ref="D14:J14"/>
    <mergeCell ref="D15:J15"/>
    <mergeCell ref="D17:D19"/>
    <mergeCell ref="I17:I19"/>
    <mergeCell ref="F17:F19"/>
    <mergeCell ref="H17:H19"/>
  </mergeCells>
  <conditionalFormatting sqref="C7:E15">
    <cfRule type="cellIs" dxfId="1774" priority="48" operator="equal">
      <formula>0</formula>
    </cfRule>
  </conditionalFormatting>
  <conditionalFormatting sqref="A47 A45:B46 A44 F47 A17:B43">
    <cfRule type="expression" dxfId="1773" priority="35">
      <formula>#REF!=100%</formula>
    </cfRule>
  </conditionalFormatting>
  <conditionalFormatting sqref="B47:E47">
    <cfRule type="expression" dxfId="1772" priority="30">
      <formula>#REF!=100%</formula>
    </cfRule>
  </conditionalFormatting>
  <conditionalFormatting sqref="G47:J47 G2:K2 K3:K47">
    <cfRule type="expression" dxfId="1771" priority="29">
      <formula>#REF!=100%</formula>
    </cfRule>
  </conditionalFormatting>
  <conditionalFormatting sqref="X52 B44">
    <cfRule type="containsText" dxfId="1770" priority="20" operator="containsText" text="On Track">
      <formula>NOT(ISERROR(SEARCH("On Track",B44)))</formula>
    </cfRule>
  </conditionalFormatting>
  <conditionalFormatting sqref="D44:E44">
    <cfRule type="containsErrors" dxfId="1769" priority="19">
      <formula>ISERROR(D44)</formula>
    </cfRule>
  </conditionalFormatting>
  <conditionalFormatting sqref="G44">
    <cfRule type="containsErrors" dxfId="1768" priority="18">
      <formula>ISERROR(G44)</formula>
    </cfRule>
  </conditionalFormatting>
  <conditionalFormatting sqref="D44:H44">
    <cfRule type="expression" dxfId="1767" priority="14">
      <formula>$G$45=100%</formula>
    </cfRule>
  </conditionalFormatting>
  <conditionalFormatting sqref="F21:H21 F23:H41">
    <cfRule type="cellIs" dxfId="1766" priority="12" operator="greaterThan">
      <formula>0</formula>
    </cfRule>
  </conditionalFormatting>
  <conditionalFormatting sqref="A2:A16 B2:F2">
    <cfRule type="expression" dxfId="1765" priority="76074">
      <formula>#REF!=100%</formula>
    </cfRule>
  </conditionalFormatting>
  <conditionalFormatting sqref="Q1:Q1048576 S1:S1048576">
    <cfRule type="containsBlanks" dxfId="1764" priority="2">
      <formula>LEN(TRIM(Q1))=0</formula>
    </cfRule>
    <cfRule type="timePeriod" dxfId="1763" priority="3" timePeriod="nextWeek">
      <formula>AND(ROUNDDOWN(Q1,0)-TODAY()&gt;(7-WEEKDAY(TODAY())),ROUNDDOWN(Q1,0)-TODAY()&lt;(15-WEEKDAY(TODAY())))</formula>
    </cfRule>
    <cfRule type="cellIs" dxfId="1762" priority="4" operator="lessThanOrEqual">
      <formula>$I$4</formula>
    </cfRule>
  </conditionalFormatting>
  <conditionalFormatting sqref="C22:I22">
    <cfRule type="cellIs" dxfId="1761" priority="1" operator="greaterThan">
      <formula>0</formula>
    </cfRule>
  </conditionalFormatting>
  <dataValidations count="3">
    <dataValidation operator="equal" allowBlank="1" showInputMessage="1" showErrorMessage="1" errorTitle="Auto Pop Cell" error="This cell will populate automatically according to the data entered in SDI." sqref="C20:I20 G44"/>
    <dataValidation operator="equal" allowBlank="1" showInputMessage="1" showErrorMessage="1" errorTitle="Auto Pop Cell" sqref="C7:E15"/>
    <dataValidation type="decimal" operator="equal" allowBlank="1" showInputMessage="1" showErrorMessage="1" sqref="C22:I22">
      <formula1>0.000000009</formula1>
    </dataValidation>
  </dataValidations>
  <printOptions horizontalCentered="1"/>
  <pageMargins left="0.25" right="0.25" top="0.75" bottom="0.75" header="0.3" footer="0.3"/>
  <pageSetup scale="63" orientation="landscape" r:id="rId3"/>
  <headerFooter>
    <oddFooter>&amp;C&amp;18As of &amp;D</oddFooter>
  </headerFooter>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8F852"/>
  </sheetPr>
  <dimension ref="A1:DV434"/>
  <sheetViews>
    <sheetView showGridLines="0" tabSelected="1" topLeftCell="B1" zoomScale="80" zoomScaleNormal="80" zoomScaleSheetLayoutView="100" workbookViewId="0">
      <pane xSplit="17" ySplit="18" topLeftCell="V19" activePane="bottomRight" state="frozen"/>
      <selection activeCell="B1" sqref="B1"/>
      <selection pane="topRight" activeCell="S1" sqref="S1"/>
      <selection pane="bottomLeft" activeCell="B19" sqref="B19"/>
      <selection pane="bottomRight" activeCell="AB8" sqref="AB8"/>
    </sheetView>
  </sheetViews>
  <sheetFormatPr defaultColWidth="9.140625" defaultRowHeight="16.5"/>
  <cols>
    <col min="1" max="1" width="6.7109375" style="12" hidden="1" customWidth="1"/>
    <col min="2" max="2" width="12.85546875" style="12" customWidth="1"/>
    <col min="3" max="3" width="5.85546875" style="12" customWidth="1"/>
    <col min="4" max="4" width="6.28515625" style="12" customWidth="1"/>
    <col min="5" max="5" width="55.28515625" style="271" customWidth="1"/>
    <col min="6" max="6" width="37.7109375" style="247" customWidth="1"/>
    <col min="7" max="7" width="34" style="247" customWidth="1"/>
    <col min="8" max="9" width="34" style="247" hidden="1" customWidth="1"/>
    <col min="10" max="10" width="7.7109375" style="53" customWidth="1"/>
    <col min="11" max="11" width="22.140625" style="14" customWidth="1"/>
    <col min="12" max="12" width="6.28515625" style="12" customWidth="1"/>
    <col min="13" max="13" width="14.7109375" style="12" customWidth="1"/>
    <col min="14" max="14" width="14.7109375" style="17" customWidth="1"/>
    <col min="15" max="15" width="14" style="65" customWidth="1"/>
    <col min="16" max="16" width="14.7109375" style="12" customWidth="1"/>
    <col min="17" max="17" width="14" style="12" customWidth="1"/>
    <col min="18" max="18" width="14.5703125" style="12" hidden="1" customWidth="1"/>
    <col min="19" max="19" width="14" style="65" customWidth="1"/>
    <col min="20" max="20" width="12" style="17" customWidth="1"/>
    <col min="21" max="22" width="10.7109375" style="51" customWidth="1"/>
    <col min="23" max="24" width="10.7109375" style="30" customWidth="1"/>
    <col min="25" max="25" width="12" style="17" customWidth="1"/>
    <col min="26" max="26" width="10.7109375" style="31" customWidth="1"/>
    <col min="27" max="27" width="12" style="17" customWidth="1"/>
    <col min="28" max="31" width="10.7109375" style="32" customWidth="1"/>
    <col min="32" max="32" width="12" style="17" customWidth="1"/>
    <col min="33" max="33" width="10.7109375" style="18" customWidth="1"/>
    <col min="34" max="34" width="12" style="18" customWidth="1"/>
    <col min="35" max="38" width="10.7109375" style="32" customWidth="1"/>
    <col min="39" max="39" width="12" style="17" customWidth="1"/>
    <col min="40" max="40" width="10.7109375" style="17" customWidth="1"/>
    <col min="41" max="41" width="12" style="17" customWidth="1"/>
    <col min="42" max="45" width="10.7109375" style="32" customWidth="1"/>
    <col min="46" max="46" width="12" style="17" customWidth="1"/>
    <col min="47" max="47" width="10.7109375" style="17" customWidth="1"/>
    <col min="48" max="48" width="12" style="17" customWidth="1"/>
    <col min="49" max="52" width="10.7109375" style="32" customWidth="1"/>
    <col min="53" max="53" width="12" style="17" customWidth="1"/>
    <col min="54" max="54" width="10.7109375" style="17" customWidth="1"/>
    <col min="55" max="55" width="12" style="17" customWidth="1"/>
    <col min="56" max="59" width="10.7109375" style="32" customWidth="1"/>
    <col min="60" max="60" width="12" style="17" customWidth="1"/>
    <col min="61" max="61" width="10.7109375" style="17" customWidth="1"/>
    <col min="62" max="62" width="12" style="17" customWidth="1"/>
    <col min="63" max="66" width="10.7109375" style="32" customWidth="1"/>
    <col min="67" max="67" width="12" style="17" customWidth="1"/>
    <col min="68" max="68" width="10.7109375" style="17" customWidth="1"/>
    <col min="69" max="69" width="12" style="17" customWidth="1"/>
    <col min="70" max="73" width="10.7109375" style="32" customWidth="1"/>
    <col min="74" max="74" width="12" style="17" customWidth="1"/>
    <col min="75" max="75" width="10.7109375" style="17" customWidth="1"/>
    <col min="76" max="76" width="12" style="17" customWidth="1"/>
    <col min="77" max="80" width="10.7109375" style="32" customWidth="1"/>
    <col min="81" max="81" width="12" style="17" customWidth="1"/>
    <col min="82" max="82" width="10.7109375" style="17" customWidth="1"/>
    <col min="83" max="83" width="12" style="17" customWidth="1"/>
    <col min="84" max="87" width="10.7109375" style="32" customWidth="1"/>
    <col min="88" max="88" width="12" style="17" customWidth="1"/>
    <col min="89" max="89" width="10.7109375" style="17" customWidth="1"/>
    <col min="90" max="90" width="12" style="17" customWidth="1"/>
    <col min="91" max="94" width="10.7109375" style="32" customWidth="1"/>
    <col min="95" max="95" width="12" style="17" customWidth="1"/>
    <col min="96" max="96" width="10.7109375" style="17" customWidth="1"/>
    <col min="97" max="101" width="7" style="29" customWidth="1"/>
    <col min="102" max="102" width="5.7109375" style="352" customWidth="1"/>
    <col min="103" max="103" width="78.140625" style="266" bestFit="1" customWidth="1"/>
    <col min="104" max="104" width="9.140625" style="12" customWidth="1"/>
    <col min="105" max="16384" width="9.140625" style="12"/>
  </cols>
  <sheetData>
    <row r="1" spans="1:108" s="1" customFormat="1" ht="17.25" customHeight="1" thickBot="1">
      <c r="A1" s="841">
        <f ca="1">TODAY()</f>
        <v>41844</v>
      </c>
      <c r="B1" s="841"/>
      <c r="C1" s="353"/>
      <c r="D1" s="353"/>
      <c r="E1" s="390"/>
      <c r="F1" s="639" t="e">
        <f ca="1">'! BINDER SET UP !'!C13&amp;'! BINDER SET UP !'!D13</f>
        <v>#N/A</v>
      </c>
      <c r="J1" s="291" t="s">
        <v>96</v>
      </c>
      <c r="K1" s="203" t="s">
        <v>956</v>
      </c>
      <c r="L1" s="44"/>
      <c r="M1" s="41"/>
      <c r="N1" s="45"/>
      <c r="O1" s="44"/>
      <c r="Q1"/>
      <c r="R1"/>
      <c r="S1"/>
      <c r="T1"/>
      <c r="U1"/>
      <c r="V1" s="723" t="s">
        <v>272</v>
      </c>
      <c r="W1" s="724"/>
      <c r="X1"/>
      <c r="Y1"/>
      <c r="Z1"/>
      <c r="AA1"/>
      <c r="AB1"/>
      <c r="AC1"/>
      <c r="AD1"/>
      <c r="AE1"/>
      <c r="AF1"/>
      <c r="AG1"/>
      <c r="AH1"/>
      <c r="AI1"/>
      <c r="AJ1" s="723" t="s">
        <v>272</v>
      </c>
      <c r="AK1" s="724"/>
      <c r="AL1"/>
      <c r="AM1"/>
      <c r="AN1"/>
      <c r="AO1"/>
      <c r="AP1"/>
      <c r="AQ1"/>
      <c r="AR1"/>
      <c r="AS1"/>
      <c r="AT1"/>
      <c r="AU1"/>
      <c r="AV1"/>
      <c r="AW1"/>
      <c r="AX1" s="723" t="s">
        <v>272</v>
      </c>
      <c r="AY1" s="724"/>
      <c r="AZ1"/>
      <c r="BA1"/>
      <c r="BB1"/>
      <c r="BC1"/>
      <c r="BD1"/>
      <c r="BE1"/>
      <c r="BF1"/>
      <c r="BG1"/>
      <c r="BH1"/>
      <c r="BI1"/>
      <c r="BJ1"/>
      <c r="BK1"/>
      <c r="BL1" s="723" t="s">
        <v>272</v>
      </c>
      <c r="BM1" s="724"/>
      <c r="BN1"/>
      <c r="BO1"/>
      <c r="BP1"/>
      <c r="BQ1"/>
      <c r="BR1"/>
      <c r="BS1"/>
      <c r="BT1"/>
      <c r="BU1"/>
      <c r="BV1"/>
      <c r="BW1"/>
      <c r="BX1"/>
      <c r="BY1"/>
      <c r="BZ1" s="723" t="s">
        <v>272</v>
      </c>
      <c r="CA1" s="724"/>
      <c r="CB1"/>
      <c r="CC1"/>
      <c r="CD1"/>
      <c r="CE1"/>
      <c r="CF1"/>
      <c r="CG1"/>
      <c r="CH1"/>
      <c r="CI1"/>
      <c r="CJ1"/>
      <c r="CK1"/>
      <c r="CL1"/>
      <c r="CM1"/>
      <c r="CN1" s="723" t="s">
        <v>272</v>
      </c>
      <c r="CO1" s="724"/>
      <c r="CP1"/>
      <c r="CQ1"/>
      <c r="CR1"/>
      <c r="CS1"/>
      <c r="CT1"/>
      <c r="CU1"/>
      <c r="CV1"/>
      <c r="CW1"/>
      <c r="CX1"/>
      <c r="CY1"/>
      <c r="CZ1"/>
      <c r="DA1"/>
      <c r="DB1"/>
      <c r="DC1"/>
      <c r="DD1"/>
    </row>
    <row r="2" spans="1:108" s="4" customFormat="1" ht="12.75" customHeight="1">
      <c r="A2" s="1"/>
      <c r="B2" s="2"/>
      <c r="C2" s="2"/>
      <c r="D2" s="2"/>
      <c r="E2" s="391"/>
      <c r="F2" s="850" t="s">
        <v>910</v>
      </c>
      <c r="J2" s="291" t="s">
        <v>97</v>
      </c>
      <c r="K2" s="853" t="s">
        <v>959</v>
      </c>
      <c r="L2" s="853"/>
      <c r="M2" s="853"/>
      <c r="N2" s="853"/>
      <c r="O2" s="853"/>
      <c r="Q2"/>
      <c r="R2"/>
      <c r="S2"/>
      <c r="T2"/>
      <c r="U2"/>
      <c r="V2" s="356" t="s">
        <v>270</v>
      </c>
      <c r="W2" s="356" t="s">
        <v>301</v>
      </c>
      <c r="X2"/>
      <c r="Y2"/>
      <c r="Z2"/>
      <c r="AA2"/>
      <c r="AB2"/>
      <c r="AC2"/>
      <c r="AD2"/>
      <c r="AE2"/>
      <c r="AF2"/>
      <c r="AG2"/>
      <c r="AH2"/>
      <c r="AI2"/>
      <c r="AJ2" s="505" t="str">
        <f t="shared" ref="AJ2:AK9" si="0">V2</f>
        <v>F</v>
      </c>
      <c r="AK2" s="505" t="str">
        <f t="shared" si="0"/>
        <v>Final</v>
      </c>
      <c r="AL2"/>
      <c r="AM2"/>
      <c r="AN2"/>
      <c r="AO2"/>
      <c r="AP2"/>
      <c r="AQ2"/>
      <c r="AR2"/>
      <c r="AS2"/>
      <c r="AT2"/>
      <c r="AU2"/>
      <c r="AV2"/>
      <c r="AW2"/>
      <c r="AX2" s="505" t="str">
        <f>AJ2</f>
        <v>F</v>
      </c>
      <c r="AY2" s="505" t="str">
        <f>AK2</f>
        <v>Final</v>
      </c>
      <c r="AZ2"/>
      <c r="BA2"/>
      <c r="BB2"/>
      <c r="BC2"/>
      <c r="BD2"/>
      <c r="BE2"/>
      <c r="BF2"/>
      <c r="BG2"/>
      <c r="BH2"/>
      <c r="BI2"/>
      <c r="BJ2"/>
      <c r="BK2"/>
      <c r="BL2" s="505" t="str">
        <f>AX2</f>
        <v>F</v>
      </c>
      <c r="BM2" s="505" t="str">
        <f>AY2</f>
        <v>Final</v>
      </c>
      <c r="BN2"/>
      <c r="BO2"/>
      <c r="BP2"/>
      <c r="BQ2"/>
      <c r="BR2"/>
      <c r="BS2"/>
      <c r="BT2"/>
      <c r="BU2"/>
      <c r="BV2"/>
      <c r="BW2"/>
      <c r="BX2"/>
      <c r="BY2"/>
      <c r="BZ2" s="505" t="str">
        <f>BL2</f>
        <v>F</v>
      </c>
      <c r="CA2" s="505" t="str">
        <f>BM2</f>
        <v>Final</v>
      </c>
      <c r="CB2"/>
      <c r="CC2"/>
      <c r="CD2"/>
      <c r="CE2"/>
      <c r="CF2"/>
      <c r="CG2"/>
      <c r="CH2"/>
      <c r="CI2"/>
      <c r="CJ2"/>
      <c r="CK2"/>
      <c r="CL2"/>
      <c r="CM2"/>
      <c r="CN2" s="505" t="str">
        <f>BZ2</f>
        <v>F</v>
      </c>
      <c r="CO2" s="505" t="str">
        <f>CA2</f>
        <v>Final</v>
      </c>
      <c r="CP2"/>
      <c r="CQ2"/>
      <c r="CR2"/>
      <c r="CS2"/>
      <c r="CT2"/>
      <c r="CU2"/>
      <c r="CV2"/>
      <c r="CW2"/>
      <c r="CX2"/>
      <c r="CY2"/>
      <c r="CZ2"/>
      <c r="DA2"/>
      <c r="DB2"/>
      <c r="DC2"/>
      <c r="DD2"/>
    </row>
    <row r="3" spans="1:108" s="4" customFormat="1" ht="12.75" customHeight="1">
      <c r="A3" s="1"/>
      <c r="B3" s="5"/>
      <c r="C3" s="5"/>
      <c r="D3" s="5"/>
      <c r="E3" s="391"/>
      <c r="F3" s="851"/>
      <c r="J3" s="291" t="s">
        <v>98</v>
      </c>
      <c r="K3" s="186" t="s">
        <v>953</v>
      </c>
      <c r="L3" s="47"/>
      <c r="M3" s="43"/>
      <c r="N3" s="43"/>
      <c r="O3" s="47"/>
      <c r="Q3"/>
      <c r="R3"/>
      <c r="S3"/>
      <c r="T3"/>
      <c r="U3"/>
      <c r="V3" s="243" t="s">
        <v>307</v>
      </c>
      <c r="W3" s="244" t="s">
        <v>195</v>
      </c>
      <c r="X3"/>
      <c r="Y3"/>
      <c r="Z3"/>
      <c r="AA3"/>
      <c r="AB3"/>
      <c r="AC3"/>
      <c r="AD3"/>
      <c r="AE3"/>
      <c r="AF3"/>
      <c r="AG3"/>
      <c r="AH3"/>
      <c r="AI3"/>
      <c r="AJ3" s="505" t="str">
        <f t="shared" si="0"/>
        <v>A</v>
      </c>
      <c r="AK3" s="505" t="str">
        <f t="shared" si="0"/>
        <v>Approved</v>
      </c>
      <c r="AL3"/>
      <c r="AM3"/>
      <c r="AN3"/>
      <c r="AO3"/>
      <c r="AP3"/>
      <c r="AQ3"/>
      <c r="AR3"/>
      <c r="AS3"/>
      <c r="AT3"/>
      <c r="AU3"/>
      <c r="AV3"/>
      <c r="AW3"/>
      <c r="AX3" s="505" t="str">
        <f t="shared" ref="AX3:AY9" si="1">AJ3</f>
        <v>A</v>
      </c>
      <c r="AY3" s="505" t="str">
        <f t="shared" si="1"/>
        <v>Approved</v>
      </c>
      <c r="AZ3"/>
      <c r="BA3"/>
      <c r="BB3"/>
      <c r="BC3"/>
      <c r="BD3"/>
      <c r="BE3"/>
      <c r="BF3"/>
      <c r="BG3"/>
      <c r="BH3"/>
      <c r="BI3"/>
      <c r="BJ3"/>
      <c r="BK3"/>
      <c r="BL3" s="505" t="str">
        <f t="shared" ref="BL3:BM9" si="2">AX3</f>
        <v>A</v>
      </c>
      <c r="BM3" s="505" t="str">
        <f t="shared" si="2"/>
        <v>Approved</v>
      </c>
      <c r="BN3"/>
      <c r="BO3"/>
      <c r="BP3"/>
      <c r="BQ3"/>
      <c r="BR3"/>
      <c r="BS3"/>
      <c r="BT3"/>
      <c r="BU3"/>
      <c r="BV3"/>
      <c r="BW3"/>
      <c r="BX3"/>
      <c r="BY3"/>
      <c r="BZ3" s="505" t="str">
        <f t="shared" ref="BZ3:CA9" si="3">BL3</f>
        <v>A</v>
      </c>
      <c r="CA3" s="505" t="str">
        <f t="shared" si="3"/>
        <v>Approved</v>
      </c>
      <c r="CB3"/>
      <c r="CC3"/>
      <c r="CD3"/>
      <c r="CE3"/>
      <c r="CF3"/>
      <c r="CG3"/>
      <c r="CH3"/>
      <c r="CI3"/>
      <c r="CJ3"/>
      <c r="CK3"/>
      <c r="CL3"/>
      <c r="CM3"/>
      <c r="CN3" s="505" t="str">
        <f t="shared" ref="CN3:CO9" si="4">BZ3</f>
        <v>A</v>
      </c>
      <c r="CO3" s="505" t="str">
        <f t="shared" si="4"/>
        <v>Approved</v>
      </c>
      <c r="CP3"/>
      <c r="CQ3"/>
      <c r="CR3"/>
      <c r="CS3"/>
      <c r="CT3"/>
      <c r="CU3"/>
      <c r="CV3"/>
      <c r="CW3"/>
      <c r="CX3"/>
      <c r="CY3"/>
      <c r="CZ3"/>
      <c r="DA3"/>
      <c r="DB3"/>
      <c r="DC3"/>
      <c r="DD3"/>
    </row>
    <row r="4" spans="1:108" s="4" customFormat="1" ht="12.75" customHeight="1">
      <c r="A4" s="1"/>
      <c r="B4" s="5"/>
      <c r="C4" s="5"/>
      <c r="D4" s="5"/>
      <c r="E4" s="391"/>
      <c r="F4" s="851"/>
      <c r="J4" s="291" t="s">
        <v>99</v>
      </c>
      <c r="K4" s="283" t="s">
        <v>948</v>
      </c>
      <c r="L4" s="287"/>
      <c r="M4" s="281"/>
      <c r="N4" s="287"/>
      <c r="O4" s="281"/>
      <c r="Q4"/>
      <c r="R4"/>
      <c r="S4"/>
      <c r="T4"/>
      <c r="U4"/>
      <c r="V4" s="243" t="s">
        <v>193</v>
      </c>
      <c r="W4" s="243" t="s">
        <v>199</v>
      </c>
      <c r="X4"/>
      <c r="Y4"/>
      <c r="Z4"/>
      <c r="AA4"/>
      <c r="AB4"/>
      <c r="AC4"/>
      <c r="AD4"/>
      <c r="AE4"/>
      <c r="AF4"/>
      <c r="AG4"/>
      <c r="AH4"/>
      <c r="AI4"/>
      <c r="AJ4" s="505" t="str">
        <f t="shared" si="0"/>
        <v>C</v>
      </c>
      <c r="AK4" s="505" t="str">
        <f t="shared" si="0"/>
        <v>Comments</v>
      </c>
      <c r="AL4"/>
      <c r="AM4"/>
      <c r="AN4"/>
      <c r="AO4"/>
      <c r="AP4"/>
      <c r="AQ4"/>
      <c r="AR4"/>
      <c r="AS4"/>
      <c r="AT4"/>
      <c r="AU4"/>
      <c r="AV4"/>
      <c r="AW4"/>
      <c r="AX4" s="505" t="str">
        <f t="shared" si="1"/>
        <v>C</v>
      </c>
      <c r="AY4" s="505" t="str">
        <f t="shared" si="1"/>
        <v>Comments</v>
      </c>
      <c r="AZ4"/>
      <c r="BA4"/>
      <c r="BB4"/>
      <c r="BC4"/>
      <c r="BD4"/>
      <c r="BE4"/>
      <c r="BF4"/>
      <c r="BG4"/>
      <c r="BH4"/>
      <c r="BI4"/>
      <c r="BJ4"/>
      <c r="BK4"/>
      <c r="BL4" s="505" t="str">
        <f t="shared" si="2"/>
        <v>C</v>
      </c>
      <c r="BM4" s="505" t="str">
        <f t="shared" si="2"/>
        <v>Comments</v>
      </c>
      <c r="BN4"/>
      <c r="BO4"/>
      <c r="BP4"/>
      <c r="BQ4"/>
      <c r="BR4"/>
      <c r="BS4"/>
      <c r="BT4"/>
      <c r="BU4"/>
      <c r="BV4"/>
      <c r="BW4"/>
      <c r="BX4"/>
      <c r="BY4"/>
      <c r="BZ4" s="505" t="str">
        <f t="shared" si="3"/>
        <v>C</v>
      </c>
      <c r="CA4" s="505" t="str">
        <f t="shared" si="3"/>
        <v>Comments</v>
      </c>
      <c r="CB4"/>
      <c r="CC4"/>
      <c r="CD4"/>
      <c r="CE4"/>
      <c r="CF4"/>
      <c r="CG4"/>
      <c r="CH4"/>
      <c r="CI4"/>
      <c r="CJ4"/>
      <c r="CK4"/>
      <c r="CL4"/>
      <c r="CM4"/>
      <c r="CN4" s="505" t="str">
        <f t="shared" si="4"/>
        <v>C</v>
      </c>
      <c r="CO4" s="505" t="str">
        <f t="shared" si="4"/>
        <v>Comments</v>
      </c>
      <c r="CP4"/>
      <c r="CQ4"/>
      <c r="CR4"/>
      <c r="CS4"/>
      <c r="CT4"/>
      <c r="CU4"/>
      <c r="CV4"/>
      <c r="CW4"/>
      <c r="CX4"/>
      <c r="CY4"/>
      <c r="CZ4"/>
      <c r="DA4"/>
      <c r="DB4"/>
      <c r="DC4"/>
      <c r="DD4"/>
    </row>
    <row r="5" spans="1:108" s="4" customFormat="1" ht="12.75" customHeight="1">
      <c r="A5" s="1"/>
      <c r="B5" s="5"/>
      <c r="C5" s="5"/>
      <c r="D5" s="5"/>
      <c r="E5" s="391"/>
      <c r="F5" s="851"/>
      <c r="J5" s="291" t="s">
        <v>100</v>
      </c>
      <c r="K5" s="283" t="s">
        <v>949</v>
      </c>
      <c r="L5" s="287" t="s">
        <v>555</v>
      </c>
      <c r="M5" s="704" t="s">
        <v>951</v>
      </c>
      <c r="N5" s="287"/>
      <c r="O5" s="281"/>
      <c r="Q5"/>
      <c r="R5"/>
      <c r="S5"/>
      <c r="T5"/>
      <c r="U5"/>
      <c r="V5" s="244" t="s">
        <v>192</v>
      </c>
      <c r="W5" s="244" t="s">
        <v>273</v>
      </c>
      <c r="X5"/>
      <c r="Y5"/>
      <c r="Z5"/>
      <c r="AA5"/>
      <c r="AB5"/>
      <c r="AC5"/>
      <c r="AD5"/>
      <c r="AE5"/>
      <c r="AF5"/>
      <c r="AG5"/>
      <c r="AH5"/>
      <c r="AI5"/>
      <c r="AJ5" s="505" t="str">
        <f t="shared" si="0"/>
        <v>R</v>
      </c>
      <c r="AK5" s="505" t="str">
        <f t="shared" si="0"/>
        <v>Rejected</v>
      </c>
      <c r="AL5"/>
      <c r="AM5"/>
      <c r="AN5"/>
      <c r="AO5"/>
      <c r="AP5"/>
      <c r="AQ5"/>
      <c r="AR5"/>
      <c r="AS5"/>
      <c r="AT5"/>
      <c r="AU5"/>
      <c r="AV5"/>
      <c r="AW5"/>
      <c r="AX5" s="505" t="str">
        <f t="shared" si="1"/>
        <v>R</v>
      </c>
      <c r="AY5" s="505" t="str">
        <f t="shared" si="1"/>
        <v>Rejected</v>
      </c>
      <c r="AZ5"/>
      <c r="BA5"/>
      <c r="BB5"/>
      <c r="BC5"/>
      <c r="BD5"/>
      <c r="BE5"/>
      <c r="BF5"/>
      <c r="BG5"/>
      <c r="BH5"/>
      <c r="BI5"/>
      <c r="BJ5"/>
      <c r="BK5"/>
      <c r="BL5" s="505" t="str">
        <f t="shared" si="2"/>
        <v>R</v>
      </c>
      <c r="BM5" s="505" t="str">
        <f t="shared" si="2"/>
        <v>Rejected</v>
      </c>
      <c r="BN5"/>
      <c r="BO5"/>
      <c r="BP5"/>
      <c r="BQ5"/>
      <c r="BR5"/>
      <c r="BS5"/>
      <c r="BT5"/>
      <c r="BU5"/>
      <c r="BV5"/>
      <c r="BW5"/>
      <c r="BX5"/>
      <c r="BY5"/>
      <c r="BZ5" s="505" t="str">
        <f t="shared" si="3"/>
        <v>R</v>
      </c>
      <c r="CA5" s="505" t="str">
        <f t="shared" si="3"/>
        <v>Rejected</v>
      </c>
      <c r="CB5"/>
      <c r="CC5"/>
      <c r="CD5"/>
      <c r="CE5"/>
      <c r="CF5"/>
      <c r="CG5"/>
      <c r="CH5"/>
      <c r="CI5"/>
      <c r="CJ5"/>
      <c r="CK5"/>
      <c r="CL5"/>
      <c r="CM5"/>
      <c r="CN5" s="505" t="str">
        <f t="shared" si="4"/>
        <v>R</v>
      </c>
      <c r="CO5" s="505" t="str">
        <f t="shared" si="4"/>
        <v>Rejected</v>
      </c>
      <c r="CP5"/>
      <c r="CQ5"/>
      <c r="CR5"/>
      <c r="CS5"/>
      <c r="CT5"/>
      <c r="CU5"/>
      <c r="CV5"/>
      <c r="CW5"/>
      <c r="CX5"/>
      <c r="CY5"/>
      <c r="CZ5"/>
      <c r="DA5"/>
      <c r="DB5"/>
      <c r="DC5"/>
      <c r="DD5"/>
    </row>
    <row r="6" spans="1:108" s="4" customFormat="1" ht="12.75" customHeight="1">
      <c r="A6" s="1"/>
      <c r="B6" s="8"/>
      <c r="C6" s="8"/>
      <c r="D6" s="8"/>
      <c r="E6" s="391"/>
      <c r="F6" s="851"/>
      <c r="J6" s="291" t="s">
        <v>101</v>
      </c>
      <c r="K6" s="853" t="s">
        <v>952</v>
      </c>
      <c r="L6" s="853"/>
      <c r="M6" s="853"/>
      <c r="N6" s="853"/>
      <c r="O6" s="853"/>
      <c r="Q6"/>
      <c r="R6"/>
      <c r="S6"/>
      <c r="T6"/>
      <c r="U6"/>
      <c r="V6" s="244" t="s">
        <v>194</v>
      </c>
      <c r="W6" s="244" t="s">
        <v>274</v>
      </c>
      <c r="X6"/>
      <c r="Y6"/>
      <c r="Z6"/>
      <c r="AA6"/>
      <c r="AB6"/>
      <c r="AC6"/>
      <c r="AD6"/>
      <c r="AE6"/>
      <c r="AF6"/>
      <c r="AG6"/>
      <c r="AH6"/>
      <c r="AI6"/>
      <c r="AJ6" s="505" t="str">
        <f t="shared" si="0"/>
        <v>I</v>
      </c>
      <c r="AK6" s="505" t="str">
        <f t="shared" si="0"/>
        <v>Information Only</v>
      </c>
      <c r="AL6"/>
      <c r="AM6"/>
      <c r="AN6"/>
      <c r="AO6"/>
      <c r="AP6"/>
      <c r="AQ6"/>
      <c r="AR6"/>
      <c r="AS6"/>
      <c r="AT6"/>
      <c r="AU6"/>
      <c r="AV6"/>
      <c r="AW6"/>
      <c r="AX6" s="505" t="str">
        <f t="shared" si="1"/>
        <v>I</v>
      </c>
      <c r="AY6" s="505" t="str">
        <f t="shared" si="1"/>
        <v>Information Only</v>
      </c>
      <c r="AZ6"/>
      <c r="BA6"/>
      <c r="BB6"/>
      <c r="BC6"/>
      <c r="BD6"/>
      <c r="BE6"/>
      <c r="BF6"/>
      <c r="BG6"/>
      <c r="BH6"/>
      <c r="BI6"/>
      <c r="BJ6"/>
      <c r="BK6"/>
      <c r="BL6" s="505" t="str">
        <f t="shared" si="2"/>
        <v>I</v>
      </c>
      <c r="BM6" s="505" t="str">
        <f t="shared" si="2"/>
        <v>Information Only</v>
      </c>
      <c r="BN6"/>
      <c r="BO6"/>
      <c r="BP6"/>
      <c r="BQ6"/>
      <c r="BR6"/>
      <c r="BS6"/>
      <c r="BT6"/>
      <c r="BU6"/>
      <c r="BV6"/>
      <c r="BW6"/>
      <c r="BX6"/>
      <c r="BY6"/>
      <c r="BZ6" s="505" t="str">
        <f t="shared" si="3"/>
        <v>I</v>
      </c>
      <c r="CA6" s="505" t="str">
        <f t="shared" si="3"/>
        <v>Information Only</v>
      </c>
      <c r="CB6"/>
      <c r="CC6"/>
      <c r="CD6"/>
      <c r="CE6"/>
      <c r="CF6"/>
      <c r="CG6"/>
      <c r="CH6"/>
      <c r="CI6"/>
      <c r="CJ6"/>
      <c r="CK6"/>
      <c r="CL6"/>
      <c r="CM6"/>
      <c r="CN6" s="505" t="str">
        <f t="shared" si="4"/>
        <v>I</v>
      </c>
      <c r="CO6" s="505" t="str">
        <f t="shared" si="4"/>
        <v>Information Only</v>
      </c>
      <c r="CP6"/>
      <c r="CQ6"/>
      <c r="CR6"/>
      <c r="CS6"/>
      <c r="CT6"/>
      <c r="CU6"/>
      <c r="CV6"/>
      <c r="CW6"/>
      <c r="CX6"/>
      <c r="CY6"/>
      <c r="CZ6"/>
      <c r="DA6"/>
      <c r="DB6"/>
      <c r="DC6"/>
      <c r="DD6"/>
    </row>
    <row r="7" spans="1:108" s="4" customFormat="1" ht="12.75" customHeight="1" thickBot="1">
      <c r="A7" s="1"/>
      <c r="B7" s="8"/>
      <c r="C7" s="8"/>
      <c r="D7" s="8"/>
      <c r="E7" s="391"/>
      <c r="F7" s="852"/>
      <c r="J7" s="291" t="s">
        <v>102</v>
      </c>
      <c r="K7" s="701" t="s">
        <v>957</v>
      </c>
      <c r="L7" s="286" t="s">
        <v>555</v>
      </c>
      <c r="M7" s="702" t="s">
        <v>950</v>
      </c>
      <c r="N7" s="287"/>
      <c r="O7" s="507"/>
      <c r="Q7"/>
      <c r="R7"/>
      <c r="S7"/>
      <c r="T7"/>
      <c r="U7"/>
      <c r="V7" s="610" t="s">
        <v>309</v>
      </c>
      <c r="W7" s="611" t="s">
        <v>266</v>
      </c>
      <c r="X7"/>
      <c r="Y7"/>
      <c r="Z7"/>
      <c r="AA7"/>
      <c r="AB7"/>
      <c r="AC7"/>
      <c r="AD7"/>
      <c r="AE7"/>
      <c r="AF7"/>
      <c r="AG7"/>
      <c r="AH7"/>
      <c r="AI7"/>
      <c r="AJ7" s="505" t="str">
        <f t="shared" si="0"/>
        <v>S</v>
      </c>
      <c r="AK7" s="505" t="str">
        <f t="shared" si="0"/>
        <v>Submitted</v>
      </c>
      <c r="AL7"/>
      <c r="AM7"/>
      <c r="AN7"/>
      <c r="AO7"/>
      <c r="AP7"/>
      <c r="AQ7"/>
      <c r="AR7"/>
      <c r="AS7"/>
      <c r="AT7"/>
      <c r="AU7"/>
      <c r="AV7"/>
      <c r="AW7"/>
      <c r="AX7" s="505" t="str">
        <f t="shared" si="1"/>
        <v>S</v>
      </c>
      <c r="AY7" s="505" t="str">
        <f t="shared" si="1"/>
        <v>Submitted</v>
      </c>
      <c r="AZ7"/>
      <c r="BA7"/>
      <c r="BB7"/>
      <c r="BC7"/>
      <c r="BD7"/>
      <c r="BE7"/>
      <c r="BF7"/>
      <c r="BG7"/>
      <c r="BH7"/>
      <c r="BI7"/>
      <c r="BJ7"/>
      <c r="BK7"/>
      <c r="BL7" s="505" t="str">
        <f t="shared" si="2"/>
        <v>S</v>
      </c>
      <c r="BM7" s="505" t="str">
        <f t="shared" si="2"/>
        <v>Submitted</v>
      </c>
      <c r="BN7"/>
      <c r="BO7"/>
      <c r="BP7"/>
      <c r="BQ7"/>
      <c r="BR7"/>
      <c r="BS7"/>
      <c r="BT7"/>
      <c r="BU7"/>
      <c r="BV7"/>
      <c r="BW7"/>
      <c r="BX7"/>
      <c r="BY7"/>
      <c r="BZ7" s="505" t="str">
        <f t="shared" si="3"/>
        <v>S</v>
      </c>
      <c r="CA7" s="505" t="str">
        <f t="shared" si="3"/>
        <v>Submitted</v>
      </c>
      <c r="CB7"/>
      <c r="CC7"/>
      <c r="CD7"/>
      <c r="CE7"/>
      <c r="CF7"/>
      <c r="CG7"/>
      <c r="CH7"/>
      <c r="CI7"/>
      <c r="CJ7"/>
      <c r="CK7"/>
      <c r="CL7"/>
      <c r="CM7"/>
      <c r="CN7" s="505" t="str">
        <f t="shared" si="4"/>
        <v>S</v>
      </c>
      <c r="CO7" s="505" t="str">
        <f t="shared" si="4"/>
        <v>Submitted</v>
      </c>
      <c r="CP7"/>
      <c r="CQ7"/>
      <c r="CR7"/>
      <c r="CS7"/>
      <c r="CT7"/>
      <c r="CU7"/>
      <c r="CV7"/>
      <c r="CW7"/>
      <c r="CX7"/>
      <c r="CY7"/>
      <c r="CZ7"/>
      <c r="DA7"/>
      <c r="DB7"/>
      <c r="DC7"/>
      <c r="DD7"/>
    </row>
    <row r="8" spans="1:108" s="4" customFormat="1" ht="12.75" customHeight="1">
      <c r="A8" s="1"/>
      <c r="B8" s="9"/>
      <c r="C8" s="9"/>
      <c r="D8" s="9"/>
      <c r="E8" s="391"/>
      <c r="F8"/>
      <c r="J8" s="291" t="s">
        <v>103</v>
      </c>
      <c r="K8" s="853" t="s">
        <v>1005</v>
      </c>
      <c r="L8" s="853"/>
      <c r="M8" s="853"/>
      <c r="N8" s="853"/>
      <c r="O8" s="853"/>
      <c r="Q8"/>
      <c r="R8"/>
      <c r="S8"/>
      <c r="T8"/>
      <c r="U8"/>
      <c r="V8" s="610" t="s">
        <v>308</v>
      </c>
      <c r="W8" s="612" t="s">
        <v>479</v>
      </c>
      <c r="X8"/>
      <c r="Y8"/>
      <c r="Z8"/>
      <c r="AA8"/>
      <c r="AB8"/>
      <c r="AC8"/>
      <c r="AD8"/>
      <c r="AE8"/>
      <c r="AF8"/>
      <c r="AG8"/>
      <c r="AH8"/>
      <c r="AI8"/>
      <c r="AJ8" s="505" t="str">
        <f t="shared" si="0"/>
        <v>P</v>
      </c>
      <c r="AK8" s="505" t="str">
        <f t="shared" si="0"/>
        <v>Pending Folder</v>
      </c>
      <c r="AL8"/>
      <c r="AM8"/>
      <c r="AN8"/>
      <c r="AO8"/>
      <c r="AP8"/>
      <c r="AQ8"/>
      <c r="AR8"/>
      <c r="AS8"/>
      <c r="AT8"/>
      <c r="AU8"/>
      <c r="AV8"/>
      <c r="AW8"/>
      <c r="AX8" s="505" t="str">
        <f t="shared" si="1"/>
        <v>P</v>
      </c>
      <c r="AY8" s="505" t="str">
        <f t="shared" si="1"/>
        <v>Pending Folder</v>
      </c>
      <c r="AZ8"/>
      <c r="BA8"/>
      <c r="BB8"/>
      <c r="BC8"/>
      <c r="BD8"/>
      <c r="BE8"/>
      <c r="BF8"/>
      <c r="BG8"/>
      <c r="BH8"/>
      <c r="BI8"/>
      <c r="BJ8"/>
      <c r="BK8"/>
      <c r="BL8" s="505" t="str">
        <f t="shared" si="2"/>
        <v>P</v>
      </c>
      <c r="BM8" s="505" t="str">
        <f t="shared" si="2"/>
        <v>Pending Folder</v>
      </c>
      <c r="BN8"/>
      <c r="BO8"/>
      <c r="BP8"/>
      <c r="BQ8"/>
      <c r="BR8"/>
      <c r="BS8"/>
      <c r="BT8"/>
      <c r="BU8"/>
      <c r="BV8"/>
      <c r="BW8"/>
      <c r="BX8"/>
      <c r="BY8"/>
      <c r="BZ8" s="505" t="str">
        <f t="shared" si="3"/>
        <v>P</v>
      </c>
      <c r="CA8" s="505" t="str">
        <f t="shared" si="3"/>
        <v>Pending Folder</v>
      </c>
      <c r="CB8"/>
      <c r="CC8"/>
      <c r="CD8"/>
      <c r="CE8"/>
      <c r="CF8"/>
      <c r="CG8"/>
      <c r="CH8"/>
      <c r="CI8"/>
      <c r="CJ8"/>
      <c r="CK8"/>
      <c r="CL8"/>
      <c r="CM8"/>
      <c r="CN8" s="505" t="str">
        <f t="shared" si="4"/>
        <v>P</v>
      </c>
      <c r="CO8" s="505" t="str">
        <f t="shared" si="4"/>
        <v>Pending Folder</v>
      </c>
      <c r="CP8"/>
      <c r="CQ8"/>
      <c r="CR8"/>
      <c r="CS8"/>
      <c r="CT8"/>
      <c r="CU8"/>
      <c r="CV8"/>
      <c r="CW8"/>
      <c r="CX8"/>
      <c r="CY8"/>
      <c r="CZ8"/>
      <c r="DA8"/>
      <c r="DB8"/>
      <c r="DC8"/>
      <c r="DD8"/>
    </row>
    <row r="9" spans="1:108" s="4" customFormat="1" ht="12.75" customHeight="1">
      <c r="A9" s="1"/>
      <c r="B9" s="9"/>
      <c r="C9" s="9"/>
      <c r="D9" s="9"/>
      <c r="E9" s="391"/>
      <c r="F9"/>
      <c r="G9" s="15"/>
      <c r="H9" s="15"/>
      <c r="I9" s="15"/>
      <c r="J9" s="15"/>
      <c r="K9" s="22"/>
      <c r="L9" s="23"/>
      <c r="M9" s="22"/>
      <c r="N9" s="24"/>
      <c r="P9" s="23"/>
      <c r="Q9" s="23"/>
      <c r="R9" s="23"/>
      <c r="V9" s="610" t="s">
        <v>467</v>
      </c>
      <c r="W9" s="626" t="s">
        <v>466</v>
      </c>
      <c r="Z9" s="295"/>
      <c r="AA9" s="295"/>
      <c r="AB9" s="296"/>
      <c r="AC9" s="296"/>
      <c r="AD9" s="245"/>
      <c r="AE9" s="245"/>
      <c r="AG9" s="295"/>
      <c r="AH9" s="295"/>
      <c r="AI9"/>
      <c r="AJ9" s="505" t="str">
        <f t="shared" si="0"/>
        <v>V</v>
      </c>
      <c r="AK9" s="505" t="str">
        <f t="shared" si="0"/>
        <v>Void</v>
      </c>
      <c r="AL9" s="188"/>
      <c r="AN9" s="188"/>
      <c r="AO9" s="188"/>
      <c r="AP9" s="188"/>
      <c r="AQ9" s="188"/>
      <c r="AR9" s="188"/>
      <c r="AS9" s="188"/>
      <c r="AU9" s="188"/>
      <c r="AV9" s="188"/>
      <c r="AW9" s="188"/>
      <c r="AX9" s="505" t="str">
        <f t="shared" si="1"/>
        <v>V</v>
      </c>
      <c r="AY9" s="505" t="str">
        <f t="shared" si="1"/>
        <v>Void</v>
      </c>
      <c r="AZ9" s="188"/>
      <c r="BB9" s="188"/>
      <c r="BC9" s="188"/>
      <c r="BD9" s="188"/>
      <c r="BE9" s="188"/>
      <c r="BF9" s="188"/>
      <c r="BG9" s="188"/>
      <c r="BI9" s="188"/>
      <c r="BJ9" s="188"/>
      <c r="BK9" s="188"/>
      <c r="BL9" s="505" t="str">
        <f t="shared" si="2"/>
        <v>V</v>
      </c>
      <c r="BM9" s="505" t="str">
        <f t="shared" si="2"/>
        <v>Void</v>
      </c>
      <c r="BN9" s="188"/>
      <c r="BP9" s="188"/>
      <c r="BQ9" s="188"/>
      <c r="BR9" s="188"/>
      <c r="BS9" s="188"/>
      <c r="BT9" s="188"/>
      <c r="BU9" s="188"/>
      <c r="BW9" s="188"/>
      <c r="BX9" s="188"/>
      <c r="BY9" s="188"/>
      <c r="BZ9" s="505" t="str">
        <f t="shared" si="3"/>
        <v>V</v>
      </c>
      <c r="CA9" s="505" t="str">
        <f t="shared" si="3"/>
        <v>Void</v>
      </c>
      <c r="CB9" s="188"/>
      <c r="CD9" s="188"/>
      <c r="CE9" s="188"/>
      <c r="CF9" s="188"/>
      <c r="CG9" s="188"/>
      <c r="CH9" s="188"/>
      <c r="CI9" s="188"/>
      <c r="CK9" s="7"/>
      <c r="CL9" s="506"/>
      <c r="CM9" s="6"/>
      <c r="CN9" s="505" t="str">
        <f t="shared" si="4"/>
        <v>V</v>
      </c>
      <c r="CO9" s="505" t="str">
        <f t="shared" si="4"/>
        <v>Void</v>
      </c>
      <c r="CP9" s="6"/>
      <c r="CR9" s="7"/>
      <c r="CS9" s="28"/>
      <c r="CT9" s="28"/>
      <c r="CU9" s="28"/>
      <c r="CV9" s="28"/>
      <c r="CW9" s="28"/>
      <c r="CX9" s="260"/>
      <c r="CY9" s="267"/>
    </row>
    <row r="10" spans="1:108" s="4" customFormat="1" ht="15.75" customHeight="1">
      <c r="A10" s="1"/>
      <c r="B10" s="10"/>
      <c r="C10" s="10"/>
      <c r="D10" s="10"/>
      <c r="E10" s="392" t="s">
        <v>939</v>
      </c>
      <c r="F10"/>
      <c r="J10" s="20"/>
      <c r="K10" s="3"/>
      <c r="L10" s="3"/>
      <c r="M10" s="3"/>
      <c r="N10" s="3"/>
      <c r="O10" s="64"/>
      <c r="P10" s="21"/>
      <c r="Q10" s="21"/>
      <c r="R10" s="21"/>
      <c r="S10" s="64"/>
      <c r="U10" s="50"/>
      <c r="V10" s="50"/>
      <c r="W10" s="25"/>
      <c r="X10" s="25"/>
      <c r="Z10" s="25"/>
      <c r="AA10" s="25"/>
      <c r="AB10" s="50"/>
      <c r="AC10" s="50"/>
      <c r="AD10" s="6"/>
      <c r="AE10" s="6"/>
      <c r="AG10" s="16"/>
      <c r="AH10" s="16"/>
      <c r="AI10" s="6"/>
      <c r="AJ10" s="6"/>
      <c r="AK10" s="6"/>
      <c r="AL10" s="6"/>
      <c r="AN10" s="7"/>
      <c r="AO10" s="19"/>
      <c r="AP10" s="26"/>
      <c r="AQ10" s="26"/>
      <c r="AR10" s="26"/>
      <c r="AS10" s="26"/>
      <c r="AU10" s="27"/>
      <c r="AV10" s="19"/>
      <c r="AW10" s="26"/>
      <c r="AX10" s="26"/>
      <c r="AY10" s="26"/>
      <c r="AZ10" s="26"/>
      <c r="BB10" s="27"/>
      <c r="BC10" s="19"/>
      <c r="BD10" s="26"/>
      <c r="BE10" s="26"/>
      <c r="BF10" s="26"/>
      <c r="BG10" s="26"/>
      <c r="BI10" s="27"/>
      <c r="BJ10" s="19"/>
      <c r="BK10" s="26"/>
      <c r="BL10" s="26"/>
      <c r="BM10" s="26"/>
      <c r="BN10" s="26"/>
      <c r="BP10" s="27"/>
      <c r="BQ10" s="19"/>
      <c r="BR10" s="26"/>
      <c r="BS10" s="26"/>
      <c r="BT10" s="26"/>
      <c r="BU10" s="26"/>
      <c r="BW10" s="27"/>
      <c r="BX10" s="19"/>
      <c r="BY10" s="26"/>
      <c r="BZ10" s="26"/>
      <c r="CA10" s="26"/>
      <c r="CB10" s="26"/>
      <c r="CD10" s="27"/>
      <c r="CE10" s="19"/>
      <c r="CF10" s="26"/>
      <c r="CG10" s="26"/>
      <c r="CH10" s="26"/>
      <c r="CI10" s="26"/>
      <c r="CK10" s="27"/>
      <c r="CL10" s="19"/>
      <c r="CM10" s="26"/>
      <c r="CN10" s="26"/>
      <c r="CO10" s="26"/>
      <c r="CP10" s="26"/>
      <c r="CR10" s="27"/>
      <c r="CS10" s="28"/>
      <c r="CT10" s="28"/>
      <c r="CU10" s="28"/>
      <c r="CV10" s="28"/>
      <c r="CW10" s="28"/>
      <c r="CX10" s="260"/>
      <c r="CY10" s="267"/>
    </row>
    <row r="11" spans="1:108" s="4" customFormat="1" ht="19.5" customHeight="1" thickBot="1">
      <c r="A11" s="1"/>
      <c r="B11" s="10"/>
      <c r="C11" s="10"/>
      <c r="D11" s="10"/>
      <c r="E11" s="627">
        <v>41817</v>
      </c>
      <c r="J11" s="52"/>
      <c r="K11" s="11"/>
      <c r="L11" s="100"/>
      <c r="M11" s="100"/>
      <c r="N11" s="57" t="s">
        <v>315</v>
      </c>
      <c r="O11" s="59">
        <v>14</v>
      </c>
      <c r="Q11" s="59"/>
      <c r="R11" s="59"/>
      <c r="S11" s="59"/>
      <c r="T11" s="33"/>
      <c r="U11" s="34"/>
      <c r="V11" s="34"/>
      <c r="W11" s="49"/>
      <c r="X11" s="49"/>
      <c r="Y11" s="33"/>
      <c r="Z11" s="36"/>
      <c r="AA11" s="37"/>
      <c r="AB11" s="38"/>
      <c r="AC11" s="38"/>
      <c r="AD11" s="49"/>
      <c r="AE11" s="49"/>
      <c r="AF11" s="33"/>
      <c r="AG11" s="39"/>
      <c r="AH11" s="39"/>
      <c r="AI11" s="35"/>
      <c r="AJ11" s="35"/>
      <c r="AK11" s="49"/>
      <c r="AL11" s="49"/>
      <c r="AM11" s="33"/>
      <c r="AN11" s="40"/>
      <c r="AO11" s="37"/>
      <c r="AP11" s="35"/>
      <c r="AQ11" s="35"/>
      <c r="AR11" s="49"/>
      <c r="AS11" s="49"/>
      <c r="AT11" s="33"/>
      <c r="AU11" s="35"/>
      <c r="AV11" s="37"/>
      <c r="AW11" s="35"/>
      <c r="AX11" s="35"/>
      <c r="AY11" s="49"/>
      <c r="AZ11" s="49"/>
      <c r="BA11" s="33"/>
      <c r="BB11" s="35"/>
      <c r="BC11" s="37"/>
      <c r="BD11" s="35"/>
      <c r="BE11" s="35"/>
      <c r="BF11" s="49"/>
      <c r="BG11" s="49"/>
      <c r="BH11" s="33"/>
      <c r="BI11" s="35"/>
      <c r="BJ11" s="37"/>
      <c r="BK11" s="35"/>
      <c r="BL11" s="35"/>
      <c r="BM11" s="35"/>
      <c r="BN11" s="35"/>
      <c r="BO11" s="33"/>
      <c r="BP11" s="35"/>
      <c r="BQ11" s="37"/>
      <c r="BR11" s="35"/>
      <c r="BS11" s="35"/>
      <c r="BT11" s="35"/>
      <c r="BU11" s="35"/>
      <c r="BV11" s="33"/>
      <c r="BW11" s="35"/>
      <c r="BX11" s="37"/>
      <c r="BY11" s="35"/>
      <c r="BZ11" s="35"/>
      <c r="CA11" s="49"/>
      <c r="CB11" s="49"/>
      <c r="CC11" s="33"/>
      <c r="CD11" s="35"/>
      <c r="CE11" s="37"/>
      <c r="CF11" s="35"/>
      <c r="CG11" s="35"/>
      <c r="CH11" s="35"/>
      <c r="CI11" s="35"/>
      <c r="CJ11" s="33"/>
      <c r="CK11" s="35"/>
      <c r="CL11" s="37"/>
      <c r="CM11" s="35"/>
      <c r="CN11" s="35"/>
      <c r="CO11" s="49"/>
      <c r="CP11" s="49"/>
      <c r="CQ11" s="33"/>
      <c r="CR11" s="35"/>
      <c r="CS11" s="28"/>
      <c r="CT11" s="28"/>
      <c r="CU11" s="28"/>
      <c r="CV11" s="28"/>
      <c r="CW11" s="28"/>
      <c r="CX11" s="350"/>
      <c r="CY11" s="267"/>
    </row>
    <row r="12" spans="1:108" s="63" customFormat="1" ht="15" customHeight="1">
      <c r="A12" s="630"/>
      <c r="B12" s="605"/>
      <c r="C12" s="606">
        <v>1</v>
      </c>
      <c r="D12" s="760" t="s">
        <v>206</v>
      </c>
      <c r="E12" s="745"/>
      <c r="F12" s="745"/>
      <c r="G12" s="745"/>
      <c r="H12" s="745"/>
      <c r="I12" s="746"/>
      <c r="J12" s="807" t="s">
        <v>306</v>
      </c>
      <c r="K12" s="808"/>
      <c r="L12" s="808"/>
      <c r="M12" s="808"/>
      <c r="N12" s="808"/>
      <c r="O12" s="808"/>
      <c r="P12" s="808"/>
      <c r="Q12" s="808"/>
      <c r="R12" s="808"/>
      <c r="S12" s="809"/>
      <c r="T12" s="588"/>
      <c r="U12" s="589"/>
      <c r="V12" s="589"/>
      <c r="W12" s="590"/>
      <c r="X12" s="590"/>
      <c r="Y12" s="588"/>
      <c r="Z12" s="591"/>
      <c r="AA12" s="591"/>
      <c r="AB12" s="589"/>
      <c r="AC12" s="589"/>
      <c r="AD12" s="590"/>
      <c r="AE12" s="590"/>
      <c r="AF12" s="588"/>
      <c r="AG12" s="591"/>
      <c r="AH12" s="725" t="s">
        <v>206</v>
      </c>
      <c r="AI12" s="737"/>
      <c r="AJ12" s="737"/>
      <c r="AK12" s="737"/>
      <c r="AL12" s="737"/>
      <c r="AM12" s="737"/>
      <c r="AN12" s="737"/>
      <c r="AO12" s="737"/>
      <c r="AP12" s="737"/>
      <c r="AQ12" s="737"/>
      <c r="AR12" s="737"/>
      <c r="AS12" s="737"/>
      <c r="AT12" s="737"/>
      <c r="AU12" s="737"/>
      <c r="AV12" s="737"/>
      <c r="AW12" s="737"/>
      <c r="AX12" s="737"/>
      <c r="AY12" s="737"/>
      <c r="AZ12" s="737"/>
      <c r="BA12" s="737"/>
      <c r="BB12" s="737"/>
      <c r="BC12" s="621"/>
      <c r="BD12" s="593"/>
      <c r="BE12" s="593"/>
      <c r="BF12" s="621"/>
      <c r="BG12" s="621"/>
      <c r="BH12" s="621"/>
      <c r="BI12" s="725" t="s">
        <v>206</v>
      </c>
      <c r="BJ12" s="725"/>
      <c r="BK12" s="725"/>
      <c r="BL12" s="725"/>
      <c r="BM12" s="725"/>
      <c r="BN12" s="725"/>
      <c r="BO12" s="725"/>
      <c r="BP12" s="725"/>
      <c r="BQ12" s="725"/>
      <c r="BR12" s="593"/>
      <c r="BS12" s="593"/>
      <c r="BT12" s="621"/>
      <c r="BU12" s="621"/>
      <c r="BV12" s="621"/>
      <c r="BW12" s="621"/>
      <c r="BX12" s="621"/>
      <c r="BY12" s="593"/>
      <c r="BZ12" s="593"/>
      <c r="CA12" s="621"/>
      <c r="CB12" s="621"/>
      <c r="CC12" s="621"/>
      <c r="CD12" s="725" t="s">
        <v>206</v>
      </c>
      <c r="CE12" s="725"/>
      <c r="CF12" s="725"/>
      <c r="CG12" s="725"/>
      <c r="CH12" s="725"/>
      <c r="CI12" s="725"/>
      <c r="CJ12" s="725"/>
      <c r="CK12" s="725"/>
      <c r="CL12" s="725"/>
      <c r="CM12" s="725"/>
      <c r="CN12" s="725"/>
      <c r="CO12" s="725"/>
      <c r="CP12" s="725"/>
      <c r="CQ12" s="725"/>
      <c r="CR12" s="729"/>
      <c r="CS12" s="776"/>
      <c r="CT12" s="776"/>
      <c r="CU12" s="776"/>
      <c r="CV12" s="776"/>
      <c r="CW12" s="802"/>
      <c r="CX12" s="594"/>
      <c r="CY12" s="595"/>
    </row>
    <row r="13" spans="1:108" s="63" customFormat="1" ht="15" customHeight="1" thickBot="1">
      <c r="A13" s="631"/>
      <c r="B13" s="607"/>
      <c r="C13" s="608">
        <v>2</v>
      </c>
      <c r="D13" s="761"/>
      <c r="E13" s="747"/>
      <c r="F13" s="747"/>
      <c r="G13" s="747"/>
      <c r="H13" s="747"/>
      <c r="I13" s="748"/>
      <c r="J13" s="810"/>
      <c r="K13" s="811"/>
      <c r="L13" s="811"/>
      <c r="M13" s="811"/>
      <c r="N13" s="811"/>
      <c r="O13" s="811"/>
      <c r="P13" s="811"/>
      <c r="Q13" s="812"/>
      <c r="R13" s="812"/>
      <c r="S13" s="813"/>
      <c r="T13" s="596"/>
      <c r="U13" s="597"/>
      <c r="V13" s="597"/>
      <c r="W13" s="598"/>
      <c r="X13" s="598"/>
      <c r="Y13" s="596"/>
      <c r="Z13" s="598"/>
      <c r="AA13" s="598"/>
      <c r="AB13" s="597"/>
      <c r="AC13" s="597"/>
      <c r="AD13" s="598"/>
      <c r="AE13" s="598"/>
      <c r="AF13" s="596"/>
      <c r="AG13" s="598"/>
      <c r="AH13" s="738"/>
      <c r="AI13" s="738"/>
      <c r="AJ13" s="738"/>
      <c r="AK13" s="738"/>
      <c r="AL13" s="738"/>
      <c r="AM13" s="738"/>
      <c r="AN13" s="738"/>
      <c r="AO13" s="738"/>
      <c r="AP13" s="738"/>
      <c r="AQ13" s="738"/>
      <c r="AR13" s="738"/>
      <c r="AS13" s="738"/>
      <c r="AT13" s="738"/>
      <c r="AU13" s="738"/>
      <c r="AV13" s="738"/>
      <c r="AW13" s="738"/>
      <c r="AX13" s="738"/>
      <c r="AY13" s="738"/>
      <c r="AZ13" s="738"/>
      <c r="BA13" s="738"/>
      <c r="BB13" s="738"/>
      <c r="BC13" s="622"/>
      <c r="BD13" s="600"/>
      <c r="BE13" s="600"/>
      <c r="BF13" s="622"/>
      <c r="BG13" s="622"/>
      <c r="BH13" s="622"/>
      <c r="BI13" s="726"/>
      <c r="BJ13" s="726"/>
      <c r="BK13" s="726"/>
      <c r="BL13" s="726"/>
      <c r="BM13" s="726"/>
      <c r="BN13" s="726"/>
      <c r="BO13" s="726"/>
      <c r="BP13" s="726"/>
      <c r="BQ13" s="726"/>
      <c r="BR13" s="600"/>
      <c r="BS13" s="600"/>
      <c r="BT13" s="622"/>
      <c r="BU13" s="622"/>
      <c r="BV13" s="622"/>
      <c r="BW13" s="622"/>
      <c r="BX13" s="622"/>
      <c r="BY13" s="600"/>
      <c r="BZ13" s="600"/>
      <c r="CA13" s="622"/>
      <c r="CB13" s="622"/>
      <c r="CC13" s="622"/>
      <c r="CD13" s="726"/>
      <c r="CE13" s="726"/>
      <c r="CF13" s="726"/>
      <c r="CG13" s="726"/>
      <c r="CH13" s="726"/>
      <c r="CI13" s="726"/>
      <c r="CJ13" s="726"/>
      <c r="CK13" s="726"/>
      <c r="CL13" s="726"/>
      <c r="CM13" s="726"/>
      <c r="CN13" s="726"/>
      <c r="CO13" s="726"/>
      <c r="CP13" s="726"/>
      <c r="CQ13" s="726"/>
      <c r="CR13" s="730"/>
      <c r="CS13" s="777"/>
      <c r="CT13" s="777"/>
      <c r="CU13" s="777"/>
      <c r="CV13" s="777"/>
      <c r="CW13" s="803"/>
      <c r="CX13" s="594"/>
      <c r="CY13" s="595"/>
    </row>
    <row r="14" spans="1:108" s="603" customFormat="1" ht="27" customHeight="1" thickBot="1">
      <c r="A14" s="631"/>
      <c r="B14" s="767" t="s">
        <v>310</v>
      </c>
      <c r="C14" s="785" t="s">
        <v>900</v>
      </c>
      <c r="D14" s="770" t="s">
        <v>175</v>
      </c>
      <c r="E14" s="847" t="s">
        <v>905</v>
      </c>
      <c r="F14" s="749" t="s">
        <v>617</v>
      </c>
      <c r="G14" s="751" t="s">
        <v>954</v>
      </c>
      <c r="H14" s="739" t="s">
        <v>945</v>
      </c>
      <c r="I14" s="739" t="s">
        <v>945</v>
      </c>
      <c r="J14" s="800" t="s">
        <v>533</v>
      </c>
      <c r="K14" s="772" t="s">
        <v>302</v>
      </c>
      <c r="L14" s="774" t="s">
        <v>271</v>
      </c>
      <c r="M14" s="752" t="s">
        <v>303</v>
      </c>
      <c r="N14" s="754" t="s">
        <v>304</v>
      </c>
      <c r="O14" s="816" t="s">
        <v>319</v>
      </c>
      <c r="P14" s="845" t="s">
        <v>955</v>
      </c>
      <c r="Q14" s="842" t="s">
        <v>958</v>
      </c>
      <c r="R14" s="640">
        <f>1/1/1900+O11</f>
        <v>14.000526315789473</v>
      </c>
      <c r="S14" s="816" t="s">
        <v>902</v>
      </c>
      <c r="T14" s="735" t="s">
        <v>120</v>
      </c>
      <c r="U14" s="736"/>
      <c r="V14" s="736"/>
      <c r="W14" s="736"/>
      <c r="X14" s="736"/>
      <c r="Y14" s="736"/>
      <c r="Z14" s="601">
        <v>0</v>
      </c>
      <c r="AA14" s="759" t="s">
        <v>469</v>
      </c>
      <c r="AB14" s="759"/>
      <c r="AC14" s="759"/>
      <c r="AD14" s="759"/>
      <c r="AE14" s="733" t="s">
        <v>805</v>
      </c>
      <c r="AF14" s="733"/>
      <c r="AG14" s="734"/>
      <c r="AH14" s="759" t="s">
        <v>470</v>
      </c>
      <c r="AI14" s="759"/>
      <c r="AJ14" s="759"/>
      <c r="AK14" s="759"/>
      <c r="AL14" s="805" t="str">
        <f>IF($AE$14=" A","B",(AE14+1))</f>
        <v>B</v>
      </c>
      <c r="AM14" s="805"/>
      <c r="AN14" s="806"/>
      <c r="AO14" s="759" t="s">
        <v>471</v>
      </c>
      <c r="AP14" s="759"/>
      <c r="AQ14" s="759"/>
      <c r="AR14" s="759"/>
      <c r="AS14" s="805" t="str">
        <f>IF($AE$14=" A"," C",(AL14+1))</f>
        <v xml:space="preserve"> C</v>
      </c>
      <c r="AT14" s="805"/>
      <c r="AU14" s="806"/>
      <c r="AV14" s="759" t="s">
        <v>472</v>
      </c>
      <c r="AW14" s="759"/>
      <c r="AX14" s="759"/>
      <c r="AY14" s="759"/>
      <c r="AZ14" s="805" t="str">
        <f>IF($AE$14=" A"," D",(AS14+1))</f>
        <v xml:space="preserve"> D</v>
      </c>
      <c r="BA14" s="805"/>
      <c r="BB14" s="806"/>
      <c r="BC14" s="759" t="s">
        <v>473</v>
      </c>
      <c r="BD14" s="759"/>
      <c r="BE14" s="759"/>
      <c r="BF14" s="759"/>
      <c r="BG14" s="805" t="str">
        <f>IF($AE$14=" A"," E",(AZ14+1))</f>
        <v xml:space="preserve"> E</v>
      </c>
      <c r="BH14" s="805"/>
      <c r="BI14" s="806"/>
      <c r="BJ14" s="759" t="s">
        <v>474</v>
      </c>
      <c r="BK14" s="759"/>
      <c r="BL14" s="759"/>
      <c r="BM14" s="759"/>
      <c r="BN14" s="805" t="str">
        <f>IF($AE$14=" A"," F",(BG14+1))</f>
        <v xml:space="preserve"> F</v>
      </c>
      <c r="BO14" s="805"/>
      <c r="BP14" s="806"/>
      <c r="BQ14" s="759" t="s">
        <v>475</v>
      </c>
      <c r="BR14" s="822"/>
      <c r="BS14" s="822"/>
      <c r="BT14" s="759"/>
      <c r="BU14" s="805" t="str">
        <f>IF($AE$14=" A"," G",(BN14+1))</f>
        <v xml:space="preserve"> G</v>
      </c>
      <c r="BV14" s="805"/>
      <c r="BW14" s="806"/>
      <c r="BX14" s="759" t="s">
        <v>476</v>
      </c>
      <c r="BY14" s="759"/>
      <c r="BZ14" s="759"/>
      <c r="CA14" s="759"/>
      <c r="CB14" s="805" t="str">
        <f>IF($AE$14=" A"," H",(BU14+1))</f>
        <v xml:space="preserve"> H</v>
      </c>
      <c r="CC14" s="805"/>
      <c r="CD14" s="806"/>
      <c r="CE14" s="759" t="s">
        <v>477</v>
      </c>
      <c r="CF14" s="759"/>
      <c r="CG14" s="759"/>
      <c r="CH14" s="759"/>
      <c r="CI14" s="805" t="str">
        <f>IF($AE$14=" A"," I",(CB14+1))</f>
        <v xml:space="preserve"> I</v>
      </c>
      <c r="CJ14" s="805"/>
      <c r="CK14" s="806"/>
      <c r="CL14" s="759" t="s">
        <v>478</v>
      </c>
      <c r="CM14" s="759"/>
      <c r="CN14" s="759"/>
      <c r="CO14" s="759"/>
      <c r="CP14" s="805" t="str">
        <f>IF($AE$14=" A"," J",(CI14+1))</f>
        <v xml:space="preserve"> J</v>
      </c>
      <c r="CQ14" s="805"/>
      <c r="CR14" s="806"/>
      <c r="CS14" s="778"/>
      <c r="CT14" s="778"/>
      <c r="CU14" s="778"/>
      <c r="CV14" s="778"/>
      <c r="CW14" s="804"/>
      <c r="CX14" s="791" t="s">
        <v>537</v>
      </c>
      <c r="CY14" s="602"/>
    </row>
    <row r="15" spans="1:108" s="603" customFormat="1" ht="27" customHeight="1">
      <c r="A15" s="631"/>
      <c r="B15" s="768"/>
      <c r="C15" s="786"/>
      <c r="D15" s="770"/>
      <c r="E15" s="848"/>
      <c r="F15" s="749"/>
      <c r="G15" s="749"/>
      <c r="H15" s="740"/>
      <c r="I15" s="740"/>
      <c r="J15" s="800"/>
      <c r="K15" s="772"/>
      <c r="L15" s="774"/>
      <c r="M15" s="752"/>
      <c r="N15" s="755"/>
      <c r="O15" s="817"/>
      <c r="P15" s="846"/>
      <c r="Q15" s="843"/>
      <c r="R15" s="641" t="s">
        <v>318</v>
      </c>
      <c r="S15" s="817"/>
      <c r="T15" s="721" t="s">
        <v>204</v>
      </c>
      <c r="U15" s="719" t="s">
        <v>305</v>
      </c>
      <c r="V15" s="731" t="s">
        <v>197</v>
      </c>
      <c r="W15" s="715" t="s">
        <v>196</v>
      </c>
      <c r="X15" s="717" t="s">
        <v>618</v>
      </c>
      <c r="Y15" s="721" t="s">
        <v>903</v>
      </c>
      <c r="Z15" s="779" t="s">
        <v>205</v>
      </c>
      <c r="AA15" s="721" t="s">
        <v>204</v>
      </c>
      <c r="AB15" s="719" t="str">
        <f>$U$15</f>
        <v>Sundyne Due Date</v>
      </c>
      <c r="AC15" s="731" t="str">
        <f>$V$15</f>
        <v>Actual Date</v>
      </c>
      <c r="AD15" s="715" t="str">
        <f>$W$15</f>
        <v>Due From Customer</v>
      </c>
      <c r="AE15" s="717" t="str">
        <f>$X$15</f>
        <v>Returned
From
Customer</v>
      </c>
      <c r="AF15" s="721" t="str">
        <f>Y15</f>
        <v>Return
Number</v>
      </c>
      <c r="AG15" s="727" t="str">
        <f>Z15</f>
        <v>Doc
Status Code</v>
      </c>
      <c r="AH15" s="721" t="str">
        <f>AA15</f>
        <v>Transmittal 
Number</v>
      </c>
      <c r="AI15" s="719" t="str">
        <f>$U$15</f>
        <v>Sundyne Due Date</v>
      </c>
      <c r="AJ15" s="731" t="str">
        <f>$V$15</f>
        <v>Actual Date</v>
      </c>
      <c r="AK15" s="715" t="str">
        <f>$W$15</f>
        <v>Due From Customer</v>
      </c>
      <c r="AL15" s="717" t="str">
        <f>$X$15</f>
        <v>Returned
From
Customer</v>
      </c>
      <c r="AM15" s="721" t="str">
        <f>AF15</f>
        <v>Return
Number</v>
      </c>
      <c r="AN15" s="727" t="str">
        <f>AG15</f>
        <v>Doc
Status Code</v>
      </c>
      <c r="AO15" s="721" t="str">
        <f>AA15</f>
        <v>Transmittal 
Number</v>
      </c>
      <c r="AP15" s="719" t="str">
        <f>$U$15</f>
        <v>Sundyne Due Date</v>
      </c>
      <c r="AQ15" s="731" t="str">
        <f>$V$15</f>
        <v>Actual Date</v>
      </c>
      <c r="AR15" s="715" t="str">
        <f>$W$15</f>
        <v>Due From Customer</v>
      </c>
      <c r="AS15" s="717" t="str">
        <f>$X$15</f>
        <v>Returned
From
Customer</v>
      </c>
      <c r="AT15" s="721" t="str">
        <f>AM15</f>
        <v>Return
Number</v>
      </c>
      <c r="AU15" s="727" t="str">
        <f>AG15</f>
        <v>Doc
Status Code</v>
      </c>
      <c r="AV15" s="721" t="str">
        <f>AA15</f>
        <v>Transmittal 
Number</v>
      </c>
      <c r="AW15" s="719" t="str">
        <f>$U$15</f>
        <v>Sundyne Due Date</v>
      </c>
      <c r="AX15" s="731" t="str">
        <f>$V$15</f>
        <v>Actual Date</v>
      </c>
      <c r="AY15" s="715" t="str">
        <f>$W$15</f>
        <v>Due From Customer</v>
      </c>
      <c r="AZ15" s="717" t="str">
        <f>$X$15</f>
        <v>Returned
From
Customer</v>
      </c>
      <c r="BA15" s="721" t="str">
        <f>AT15</f>
        <v>Return
Number</v>
      </c>
      <c r="BB15" s="727" t="str">
        <f>AG15</f>
        <v>Doc
Status Code</v>
      </c>
      <c r="BC15" s="721" t="str">
        <f>AA15</f>
        <v>Transmittal 
Number</v>
      </c>
      <c r="BD15" s="719" t="str">
        <f>$U$15</f>
        <v>Sundyne Due Date</v>
      </c>
      <c r="BE15" s="731" t="str">
        <f>$V$15</f>
        <v>Actual Date</v>
      </c>
      <c r="BF15" s="715" t="str">
        <f>$W$15</f>
        <v>Due From Customer</v>
      </c>
      <c r="BG15" s="717" t="str">
        <f>$X$15</f>
        <v>Returned
From
Customer</v>
      </c>
      <c r="BH15" s="721" t="str">
        <f>BA15</f>
        <v>Return
Number</v>
      </c>
      <c r="BI15" s="727" t="str">
        <f>AG15</f>
        <v>Doc
Status Code</v>
      </c>
      <c r="BJ15" s="721" t="str">
        <f>AA15</f>
        <v>Transmittal 
Number</v>
      </c>
      <c r="BK15" s="719" t="str">
        <f>$U$15</f>
        <v>Sundyne Due Date</v>
      </c>
      <c r="BL15" s="731" t="str">
        <f>$V$15</f>
        <v>Actual Date</v>
      </c>
      <c r="BM15" s="715" t="str">
        <f>$W$15</f>
        <v>Due From Customer</v>
      </c>
      <c r="BN15" s="717" t="str">
        <f>$X$15</f>
        <v>Returned
From
Customer</v>
      </c>
      <c r="BO15" s="721" t="str">
        <f>BH15</f>
        <v>Return
Number</v>
      </c>
      <c r="BP15" s="727" t="str">
        <f>AG15</f>
        <v>Doc
Status Code</v>
      </c>
      <c r="BQ15" s="721" t="str">
        <f>AA15</f>
        <v>Transmittal 
Number</v>
      </c>
      <c r="BR15" s="719" t="str">
        <f>$U$15</f>
        <v>Sundyne Due Date</v>
      </c>
      <c r="BS15" s="731" t="str">
        <f>$V$15</f>
        <v>Actual Date</v>
      </c>
      <c r="BT15" s="715" t="str">
        <f>$W$15</f>
        <v>Due From Customer</v>
      </c>
      <c r="BU15" s="717" t="str">
        <f>$X$15</f>
        <v>Returned
From
Customer</v>
      </c>
      <c r="BV15" s="721" t="str">
        <f>BO15</f>
        <v>Return
Number</v>
      </c>
      <c r="BW15" s="727" t="str">
        <f>AG15</f>
        <v>Doc
Status Code</v>
      </c>
      <c r="BX15" s="721" t="str">
        <f>AV15</f>
        <v>Transmittal 
Number</v>
      </c>
      <c r="BY15" s="719" t="str">
        <f>$U$15</f>
        <v>Sundyne Due Date</v>
      </c>
      <c r="BZ15" s="731" t="str">
        <f>$V$15</f>
        <v>Actual Date</v>
      </c>
      <c r="CA15" s="715" t="str">
        <f>$W$15</f>
        <v>Due From Customer</v>
      </c>
      <c r="CB15" s="717" t="str">
        <f>$X$15</f>
        <v>Returned
From
Customer</v>
      </c>
      <c r="CC15" s="721" t="str">
        <f>BV15</f>
        <v>Return
Number</v>
      </c>
      <c r="CD15" s="727" t="str">
        <f>BB15</f>
        <v>Doc
Status Code</v>
      </c>
      <c r="CE15" s="721" t="str">
        <f>AV15</f>
        <v>Transmittal 
Number</v>
      </c>
      <c r="CF15" s="719" t="str">
        <f>$U$15</f>
        <v>Sundyne Due Date</v>
      </c>
      <c r="CG15" s="731" t="str">
        <f>$V$15</f>
        <v>Actual Date</v>
      </c>
      <c r="CH15" s="715" t="str">
        <f>$W$15</f>
        <v>Due From Customer</v>
      </c>
      <c r="CI15" s="717" t="str">
        <f>$X$15</f>
        <v>Returned
From
Customer</v>
      </c>
      <c r="CJ15" s="721" t="str">
        <f>CC15</f>
        <v>Return
Number</v>
      </c>
      <c r="CK15" s="727" t="str">
        <f>BB15</f>
        <v>Doc
Status Code</v>
      </c>
      <c r="CL15" s="721" t="str">
        <f>CE15</f>
        <v>Transmittal 
Number</v>
      </c>
      <c r="CM15" s="719" t="str">
        <f>$U$15</f>
        <v>Sundyne Due Date</v>
      </c>
      <c r="CN15" s="731" t="str">
        <f>$V$15</f>
        <v>Actual Date</v>
      </c>
      <c r="CO15" s="715" t="str">
        <f>$W$15</f>
        <v>Due From Customer</v>
      </c>
      <c r="CP15" s="717" t="str">
        <f>$X$15</f>
        <v>Returned
From
Customer</v>
      </c>
      <c r="CQ15" s="721" t="str">
        <f>CJ15</f>
        <v>Return
Number</v>
      </c>
      <c r="CR15" s="814" t="str">
        <f>BI15</f>
        <v>Doc
Status Code</v>
      </c>
      <c r="CS15" s="794" t="s">
        <v>566</v>
      </c>
      <c r="CT15" s="795"/>
      <c r="CU15" s="795"/>
      <c r="CV15" s="795"/>
      <c r="CW15" s="796"/>
      <c r="CX15" s="792"/>
      <c r="CY15" s="602"/>
    </row>
    <row r="16" spans="1:108" s="603" customFormat="1" ht="26.25" customHeight="1" thickBot="1">
      <c r="A16" s="609"/>
      <c r="B16" s="769"/>
      <c r="C16" s="787"/>
      <c r="D16" s="771"/>
      <c r="E16" s="849"/>
      <c r="F16" s="750"/>
      <c r="G16" s="750"/>
      <c r="H16" s="741"/>
      <c r="I16" s="741"/>
      <c r="J16" s="801"/>
      <c r="K16" s="773"/>
      <c r="L16" s="775"/>
      <c r="M16" s="753"/>
      <c r="N16" s="756"/>
      <c r="O16" s="818"/>
      <c r="P16" s="846"/>
      <c r="Q16" s="844"/>
      <c r="R16" s="642" t="s">
        <v>317</v>
      </c>
      <c r="S16" s="818"/>
      <c r="T16" s="722"/>
      <c r="U16" s="720"/>
      <c r="V16" s="732"/>
      <c r="W16" s="716"/>
      <c r="X16" s="718"/>
      <c r="Y16" s="722"/>
      <c r="Z16" s="780"/>
      <c r="AA16" s="722"/>
      <c r="AB16" s="720"/>
      <c r="AC16" s="732"/>
      <c r="AD16" s="716"/>
      <c r="AE16" s="718"/>
      <c r="AF16" s="722"/>
      <c r="AG16" s="728"/>
      <c r="AH16" s="722"/>
      <c r="AI16" s="720"/>
      <c r="AJ16" s="732"/>
      <c r="AK16" s="716"/>
      <c r="AL16" s="718"/>
      <c r="AM16" s="722"/>
      <c r="AN16" s="781"/>
      <c r="AO16" s="722"/>
      <c r="AP16" s="720"/>
      <c r="AQ16" s="732"/>
      <c r="AR16" s="716"/>
      <c r="AS16" s="718"/>
      <c r="AT16" s="722"/>
      <c r="AU16" s="728"/>
      <c r="AV16" s="722"/>
      <c r="AW16" s="720"/>
      <c r="AX16" s="732"/>
      <c r="AY16" s="716"/>
      <c r="AZ16" s="718"/>
      <c r="BA16" s="722"/>
      <c r="BB16" s="728"/>
      <c r="BC16" s="722"/>
      <c r="BD16" s="720"/>
      <c r="BE16" s="732"/>
      <c r="BF16" s="716"/>
      <c r="BG16" s="718"/>
      <c r="BH16" s="722"/>
      <c r="BI16" s="728"/>
      <c r="BJ16" s="722"/>
      <c r="BK16" s="720"/>
      <c r="BL16" s="732"/>
      <c r="BM16" s="716"/>
      <c r="BN16" s="718"/>
      <c r="BO16" s="722"/>
      <c r="BP16" s="728"/>
      <c r="BQ16" s="722"/>
      <c r="BR16" s="720"/>
      <c r="BS16" s="732"/>
      <c r="BT16" s="716"/>
      <c r="BU16" s="718"/>
      <c r="BV16" s="722"/>
      <c r="BW16" s="728"/>
      <c r="BX16" s="722"/>
      <c r="BY16" s="720"/>
      <c r="BZ16" s="732"/>
      <c r="CA16" s="716"/>
      <c r="CB16" s="718"/>
      <c r="CC16" s="722"/>
      <c r="CD16" s="728"/>
      <c r="CE16" s="722"/>
      <c r="CF16" s="720"/>
      <c r="CG16" s="732"/>
      <c r="CH16" s="716"/>
      <c r="CI16" s="718"/>
      <c r="CJ16" s="722"/>
      <c r="CK16" s="728"/>
      <c r="CL16" s="722"/>
      <c r="CM16" s="720"/>
      <c r="CN16" s="732"/>
      <c r="CO16" s="716"/>
      <c r="CP16" s="718"/>
      <c r="CQ16" s="722"/>
      <c r="CR16" s="815"/>
      <c r="CS16" s="797"/>
      <c r="CT16" s="798"/>
      <c r="CU16" s="798"/>
      <c r="CV16" s="798"/>
      <c r="CW16" s="799"/>
      <c r="CX16" s="793"/>
      <c r="CY16" s="602"/>
      <c r="DB16" s="604"/>
    </row>
    <row r="17" spans="1:121" s="48" customFormat="1" ht="93" hidden="1" customHeight="1">
      <c r="A17" s="465" t="s">
        <v>314</v>
      </c>
      <c r="B17" s="241" t="str">
        <f>B14</f>
        <v>Responsible Person</v>
      </c>
      <c r="C17" s="241" t="str">
        <f>C14</f>
        <v>Critical Document?</v>
      </c>
      <c r="D17" s="241" t="str">
        <f>D14</f>
        <v>Doc. Code</v>
      </c>
      <c r="E17" s="187" t="s">
        <v>624</v>
      </c>
      <c r="F17" s="233" t="str">
        <f>F14</f>
        <v>Sundyne Document Number</v>
      </c>
      <c r="G17" s="233" t="str">
        <f>G14</f>
        <v>Customer Document Number</v>
      </c>
      <c r="H17" s="233" t="str">
        <f>H14</f>
        <v>This is an extra column for your convenience. Hide/Unhide as needed. DO NOT DELETE.</v>
      </c>
      <c r="I17" s="233" t="str">
        <f>I14</f>
        <v>This is an extra column for your convenience. Hide/Unhide as needed. DO NOT DELETE.</v>
      </c>
      <c r="J17" s="233" t="str">
        <f t="shared" ref="J17:Q17" si="5">J14</f>
        <v>STATUS CODE</v>
      </c>
      <c r="K17" s="233" t="str">
        <f t="shared" si="5"/>
        <v>Current Document Status</v>
      </c>
      <c r="L17" s="576" t="str">
        <f t="shared" si="5"/>
        <v>Current Rev</v>
      </c>
      <c r="M17" s="576" t="str">
        <f t="shared" si="5"/>
        <v>Sundyne Submittal Due Date</v>
      </c>
      <c r="N17" s="576" t="str">
        <f t="shared" si="5"/>
        <v>Sundyne Actual Submittal Date</v>
      </c>
      <c r="O17" s="576" t="str">
        <f>O14</f>
        <v>Last Transmittal Number</v>
      </c>
      <c r="P17" s="576" t="str">
        <f t="shared" si="5"/>
        <v>Customer Return Due Date</v>
      </c>
      <c r="Q17" s="576" t="str">
        <f t="shared" si="5"/>
        <v>Customer Actual Return Due Date</v>
      </c>
      <c r="R17" s="576" t="str">
        <f>R15&amp;" / "&amp;R16</f>
        <v>RETURNED / OUTSTANDING</v>
      </c>
      <c r="S17" s="576" t="str">
        <f>S14</f>
        <v>Last Return Number</v>
      </c>
      <c r="T17" s="233" t="str">
        <f t="shared" ref="T17:Y17" si="6">T15&amp;" Rev."&amp;Z$14</f>
        <v>Transmittal 
Number Rev.0</v>
      </c>
      <c r="U17" s="233" t="str">
        <f t="shared" si="6"/>
        <v>Sundyne Due Date Rev.Second Submittal - Rev</v>
      </c>
      <c r="V17" s="233" t="str">
        <f t="shared" si="6"/>
        <v>Actual Date Rev.</v>
      </c>
      <c r="W17" s="233" t="str">
        <f t="shared" si="6"/>
        <v>Due From Customer Rev.</v>
      </c>
      <c r="X17" s="233" t="str">
        <f t="shared" si="6"/>
        <v>Returned
From
Customer Rev.</v>
      </c>
      <c r="Y17" s="233" t="str">
        <f t="shared" si="6"/>
        <v>Return
Number Rev. A</v>
      </c>
      <c r="Z17" s="233" t="e">
        <f>Z15&amp;" Rev."&amp;#REF!</f>
        <v>#REF!</v>
      </c>
      <c r="AA17" s="233" t="str">
        <f t="shared" ref="AA17:AG17" si="7">AA15&amp;" Rev."&amp;$AE$14</f>
        <v>Transmittal 
Number Rev. A</v>
      </c>
      <c r="AB17" s="233" t="str">
        <f t="shared" si="7"/>
        <v>Sundyne Due Date Rev. A</v>
      </c>
      <c r="AC17" s="233" t="str">
        <f t="shared" si="7"/>
        <v>Actual Date Rev. A</v>
      </c>
      <c r="AD17" s="233" t="str">
        <f t="shared" si="7"/>
        <v>Due From Customer Rev. A</v>
      </c>
      <c r="AE17" s="233" t="str">
        <f t="shared" si="7"/>
        <v>Returned
From
Customer Rev. A</v>
      </c>
      <c r="AF17" s="233" t="str">
        <f>AF15&amp;" Rev."&amp;AL$14</f>
        <v>Return
Number Rev.B</v>
      </c>
      <c r="AG17" s="233" t="str">
        <f t="shared" si="7"/>
        <v>Doc
Status Code Rev. A</v>
      </c>
      <c r="AH17" s="233" t="str">
        <f t="shared" ref="AH17:AN17" si="8">AH15&amp;" Rev."&amp;$AL$14</f>
        <v>Transmittal 
Number Rev.B</v>
      </c>
      <c r="AI17" s="233" t="str">
        <f t="shared" si="8"/>
        <v>Sundyne Due Date Rev.B</v>
      </c>
      <c r="AJ17" s="233" t="str">
        <f t="shared" si="8"/>
        <v>Actual Date Rev.B</v>
      </c>
      <c r="AK17" s="233" t="str">
        <f t="shared" si="8"/>
        <v>Due From Customer Rev.B</v>
      </c>
      <c r="AL17" s="233" t="str">
        <f t="shared" si="8"/>
        <v>Returned
From
Customer Rev.B</v>
      </c>
      <c r="AM17" s="233" t="str">
        <f>AM15&amp;" Rev."&amp;AS$14</f>
        <v>Return
Number Rev. C</v>
      </c>
      <c r="AN17" s="233" t="str">
        <f t="shared" si="8"/>
        <v>Doc
Status Code Rev.B</v>
      </c>
      <c r="AO17" s="233" t="str">
        <f>AO15&amp;" Rev."&amp;$AU$14</f>
        <v>Transmittal 
Number Rev.</v>
      </c>
      <c r="AP17" s="233" t="str">
        <f>AP15&amp;" Rev."&amp;$AU$14</f>
        <v>Sundyne Due Date Rev.</v>
      </c>
      <c r="AQ17" s="233" t="str">
        <f>AQ15&amp;" Rev."&amp;$AU$14</f>
        <v>Actual Date Rev.</v>
      </c>
      <c r="AR17" s="233" t="str">
        <f>AR15&amp;" Rev."&amp;$AU$14</f>
        <v>Due From Customer Rev.</v>
      </c>
      <c r="AS17" s="233" t="str">
        <f>AS15&amp;" Rev."&amp;$AU$14</f>
        <v>Returned
From
Customer Rev.</v>
      </c>
      <c r="AT17" s="233" t="str">
        <f>AT15&amp;" Rev."&amp;AZ$14</f>
        <v>Return
Number Rev. D</v>
      </c>
      <c r="AU17" s="233" t="str">
        <f>AU15&amp;" Rev."&amp;$AU$14</f>
        <v>Doc
Status Code Rev.</v>
      </c>
      <c r="AV17" s="233" t="str">
        <f>AV15&amp;" Rev."&amp;$BB$14</f>
        <v>Transmittal 
Number Rev.</v>
      </c>
      <c r="AW17" s="233" t="str">
        <f>AW15&amp;" Rev."&amp;$BB$14</f>
        <v>Sundyne Due Date Rev.</v>
      </c>
      <c r="AX17" s="233" t="str">
        <f>AX15&amp;" Rev."&amp;$BB$14</f>
        <v>Actual Date Rev.</v>
      </c>
      <c r="AY17" s="233" t="str">
        <f>AY15&amp;" Rev."&amp;$BB$14</f>
        <v>Due From Customer Rev.</v>
      </c>
      <c r="AZ17" s="233" t="str">
        <f>AZ15&amp;" Rev."&amp;$BB$14</f>
        <v>Returned
From
Customer Rev.</v>
      </c>
      <c r="BA17" s="233" t="str">
        <f>BA15&amp;" Rev."&amp;BG$14</f>
        <v>Return
Number Rev. E</v>
      </c>
      <c r="BB17" s="233" t="str">
        <f>BB15&amp;" Rev."&amp;$BB$14</f>
        <v>Doc
Status Code Rev.</v>
      </c>
      <c r="BC17" s="233" t="str">
        <f>BC15&amp;" Rev."&amp;$BI$14</f>
        <v>Transmittal 
Number Rev.</v>
      </c>
      <c r="BD17" s="233" t="str">
        <f>BD15&amp;" Rev."&amp;$BI$14</f>
        <v>Sundyne Due Date Rev.</v>
      </c>
      <c r="BE17" s="233" t="str">
        <f>BE15&amp;" Rev."&amp;$BI$14</f>
        <v>Actual Date Rev.</v>
      </c>
      <c r="BF17" s="233" t="str">
        <f>BF15&amp;" Rev."&amp;$BI$14</f>
        <v>Due From Customer Rev.</v>
      </c>
      <c r="BG17" s="233" t="str">
        <f>BG15&amp;" Rev."&amp;$BI$14</f>
        <v>Returned
From
Customer Rev.</v>
      </c>
      <c r="BH17" s="233" t="str">
        <f>BH15&amp;" Rev."&amp;BN$14</f>
        <v>Return
Number Rev. F</v>
      </c>
      <c r="BI17" s="233" t="str">
        <f>BI15&amp;" Rev."&amp;$BI$14</f>
        <v>Doc
Status Code Rev.</v>
      </c>
      <c r="BJ17" s="233" t="str">
        <f>BJ15&amp;" Rev."&amp;$BP$14</f>
        <v>Transmittal 
Number Rev.</v>
      </c>
      <c r="BK17" s="233" t="str">
        <f>BK15&amp;" Rev."&amp;$BP$14</f>
        <v>Sundyne Due Date Rev.</v>
      </c>
      <c r="BL17" s="233" t="str">
        <f>BL15&amp;" Rev."&amp;$BP$14</f>
        <v>Actual Date Rev.</v>
      </c>
      <c r="BM17" s="233" t="str">
        <f>BM15&amp;" Rev."&amp;$BP$14</f>
        <v>Due From Customer Rev.</v>
      </c>
      <c r="BN17" s="233" t="str">
        <f>BN15&amp;" Rev."&amp;$BP$14</f>
        <v>Returned
From
Customer Rev.</v>
      </c>
      <c r="BO17" s="233" t="str">
        <f>BO15&amp;" Rev."&amp;BU$14</f>
        <v>Return
Number Rev. G</v>
      </c>
      <c r="BP17" s="233" t="str">
        <f>BP15&amp;" Rev."&amp;$BP$14</f>
        <v>Doc
Status Code Rev.</v>
      </c>
      <c r="BQ17" s="233" t="str">
        <f>BQ15&amp;" Rev."&amp;$BW$14</f>
        <v>Transmittal 
Number Rev.</v>
      </c>
      <c r="BR17" s="233" t="str">
        <f>BR15&amp;" Rev."&amp;$BW$14</f>
        <v>Sundyne Due Date Rev.</v>
      </c>
      <c r="BS17" s="233" t="str">
        <f>BS15&amp;" Rev."&amp;$BW$14</f>
        <v>Actual Date Rev.</v>
      </c>
      <c r="BT17" s="233" t="str">
        <f>BT15&amp;" Rev."&amp;$BW$14</f>
        <v>Due From Customer Rev.</v>
      </c>
      <c r="BU17" s="233" t="str">
        <f>BU15&amp;" Rev."&amp;$BW$14</f>
        <v>Returned
From
Customer Rev.</v>
      </c>
      <c r="BV17" s="233" t="str">
        <f>BV15&amp;" Rev."&amp;CB$14</f>
        <v>Return
Number Rev. H</v>
      </c>
      <c r="BW17" s="233" t="str">
        <f>BW15&amp;" Rev."&amp;$BW$14</f>
        <v>Doc
Status Code Rev.</v>
      </c>
      <c r="BX17" s="233" t="str">
        <f>BX15&amp;" Rev."&amp;$CD$14</f>
        <v>Transmittal 
Number Rev.</v>
      </c>
      <c r="BY17" s="233" t="str">
        <f>BY15&amp;" Rev."&amp;$CD$14</f>
        <v>Sundyne Due Date Rev.</v>
      </c>
      <c r="BZ17" s="233" t="str">
        <f>BZ15&amp;" Rev."&amp;$CD$14</f>
        <v>Actual Date Rev.</v>
      </c>
      <c r="CA17" s="233" t="str">
        <f>CA15&amp;" Rev."&amp;$CD$14</f>
        <v>Due From Customer Rev.</v>
      </c>
      <c r="CB17" s="233" t="str">
        <f>CB15&amp;" Rev."&amp;$CD$14</f>
        <v>Returned
From
Customer Rev.</v>
      </c>
      <c r="CC17" s="233" t="str">
        <f>CC15&amp;" Rev."&amp;CI$14</f>
        <v>Return
Number Rev. I</v>
      </c>
      <c r="CD17" s="233" t="str">
        <f>CD15&amp;" Rev."&amp;$CD$14</f>
        <v>Doc
Status Code Rev.</v>
      </c>
      <c r="CE17" s="233" t="str">
        <f>CE15&amp;" Rev."&amp;$CK$14</f>
        <v>Transmittal 
Number Rev.</v>
      </c>
      <c r="CF17" s="233" t="str">
        <f>CF15&amp;" Rev."&amp;$CK$14</f>
        <v>Sundyne Due Date Rev.</v>
      </c>
      <c r="CG17" s="233" t="str">
        <f>CG15&amp;" Rev."&amp;$CK$14</f>
        <v>Actual Date Rev.</v>
      </c>
      <c r="CH17" s="233" t="str">
        <f>CH15&amp;" Rev."&amp;$CK$14</f>
        <v>Due From Customer Rev.</v>
      </c>
      <c r="CI17" s="233" t="str">
        <f>CI15&amp;" Rev."&amp;$CK$14</f>
        <v>Returned
From
Customer Rev.</v>
      </c>
      <c r="CJ17" s="233" t="str">
        <f>CJ15&amp;" Rev."&amp;CP$14</f>
        <v>Return
Number Rev. J</v>
      </c>
      <c r="CK17" s="233" t="str">
        <f>CK15&amp;" Rev."&amp;$CK$14</f>
        <v>Doc
Status Code Rev.</v>
      </c>
      <c r="CL17" s="233" t="str">
        <f>CL15&amp;" Rev."&amp;$CR$14</f>
        <v>Transmittal 
Number Rev.</v>
      </c>
      <c r="CM17" s="233" t="str">
        <f>CM15&amp;" Rev."&amp;$CR$14</f>
        <v>Sundyne Due Date Rev.</v>
      </c>
      <c r="CN17" s="233" t="str">
        <f>CN15&amp;" Rev."&amp;$CR$14</f>
        <v>Actual Date Rev.</v>
      </c>
      <c r="CO17" s="233" t="str">
        <f>CO15&amp;" Rev."&amp;$CR$14</f>
        <v>Due From Customer Rev.</v>
      </c>
      <c r="CP17" s="233" t="str">
        <f>CP15&amp;" Rev."&amp;$CR$14</f>
        <v>Returned
From
Customer Rev.</v>
      </c>
      <c r="CQ17" s="233" t="str">
        <f>CQ15&amp;" Rev."&amp;CW$14</f>
        <v>Return
Number Rev.</v>
      </c>
      <c r="CR17" s="233" t="str">
        <f>CR15&amp;" Rev."&amp;$CR$14</f>
        <v>Doc
Status Code Rev.</v>
      </c>
      <c r="CS17" s="242" t="str">
        <f>CS15</f>
        <v>NOTES</v>
      </c>
      <c r="CT17" s="233" t="s">
        <v>536</v>
      </c>
      <c r="CU17" s="233" t="s">
        <v>536</v>
      </c>
      <c r="CV17" s="233" t="s">
        <v>536</v>
      </c>
      <c r="CW17" s="233" t="s">
        <v>536</v>
      </c>
      <c r="CX17" s="261" t="str">
        <f>CX14</f>
        <v>Doc Code</v>
      </c>
      <c r="CY17" s="268"/>
    </row>
    <row r="18" spans="1:121" s="13" customFormat="1" ht="6.75" customHeight="1">
      <c r="A18" s="466" t="str">
        <f>A17</f>
        <v>DO NOT DELETE THIS ROW!</v>
      </c>
      <c r="B18" s="278" t="str">
        <f t="shared" ref="B18:CU18" si="9">B17</f>
        <v>Responsible Person</v>
      </c>
      <c r="C18" s="279" t="str">
        <f t="shared" si="9"/>
        <v>Critical Document?</v>
      </c>
      <c r="D18" s="355" t="str">
        <f t="shared" si="9"/>
        <v>Doc. Code</v>
      </c>
      <c r="E18" s="278" t="str">
        <f>E17</f>
        <v>Name of Document</v>
      </c>
      <c r="F18" s="278" t="str">
        <f t="shared" si="9"/>
        <v>Sundyne Document Number</v>
      </c>
      <c r="G18" s="278" t="str">
        <f t="shared" si="9"/>
        <v>Customer Document Number</v>
      </c>
      <c r="H18" s="691" t="str">
        <f>H14</f>
        <v>This is an extra column for your convenience. Hide/Unhide as needed. DO NOT DELETE.</v>
      </c>
      <c r="I18" s="278" t="str">
        <f t="shared" ref="I18" si="10">I17</f>
        <v>This is an extra column for your convenience. Hide/Unhide as needed. DO NOT DELETE.</v>
      </c>
      <c r="J18" s="278" t="str">
        <f t="shared" si="9"/>
        <v>STATUS CODE</v>
      </c>
      <c r="K18" s="278" t="str">
        <f t="shared" si="9"/>
        <v>Current Document Status</v>
      </c>
      <c r="L18" s="577" t="str">
        <f t="shared" si="9"/>
        <v>Current Rev</v>
      </c>
      <c r="M18" s="577" t="str">
        <f t="shared" si="9"/>
        <v>Sundyne Submittal Due Date</v>
      </c>
      <c r="N18" s="577" t="str">
        <f t="shared" si="9"/>
        <v>Sundyne Actual Submittal Date</v>
      </c>
      <c r="O18" s="577" t="str">
        <f t="shared" si="9"/>
        <v>Last Transmittal Number</v>
      </c>
      <c r="P18" s="577"/>
      <c r="Q18" s="578" t="str">
        <f t="shared" si="9"/>
        <v>Customer Actual Return Due Date</v>
      </c>
      <c r="R18" s="577" t="str">
        <f t="shared" si="9"/>
        <v>RETURNED / OUTSTANDING</v>
      </c>
      <c r="S18" s="577" t="str">
        <f t="shared" si="9"/>
        <v>Last Return Number</v>
      </c>
      <c r="T18" s="278" t="str">
        <f t="shared" si="9"/>
        <v>Transmittal 
Number Rev.0</v>
      </c>
      <c r="U18" s="278" t="str">
        <f t="shared" si="9"/>
        <v>Sundyne Due Date Rev.Second Submittal - Rev</v>
      </c>
      <c r="V18" s="278" t="str">
        <f t="shared" si="9"/>
        <v>Actual Date Rev.</v>
      </c>
      <c r="W18" s="278" t="str">
        <f t="shared" si="9"/>
        <v>Due From Customer Rev.</v>
      </c>
      <c r="X18" s="278" t="str">
        <f t="shared" si="9"/>
        <v>Returned
From
Customer Rev.</v>
      </c>
      <c r="Y18" s="278" t="str">
        <f t="shared" si="9"/>
        <v>Return
Number Rev. A</v>
      </c>
      <c r="Z18" s="278" t="e">
        <f t="shared" si="9"/>
        <v>#REF!</v>
      </c>
      <c r="AA18" s="278" t="str">
        <f t="shared" si="9"/>
        <v>Transmittal 
Number Rev. A</v>
      </c>
      <c r="AB18" s="278" t="str">
        <f t="shared" si="9"/>
        <v>Sundyne Due Date Rev. A</v>
      </c>
      <c r="AC18" s="278" t="str">
        <f t="shared" si="9"/>
        <v>Actual Date Rev. A</v>
      </c>
      <c r="AD18" s="278" t="str">
        <f t="shared" si="9"/>
        <v>Due From Customer Rev. A</v>
      </c>
      <c r="AE18" s="278" t="str">
        <f t="shared" si="9"/>
        <v>Returned
From
Customer Rev. A</v>
      </c>
      <c r="AF18" s="278" t="str">
        <f t="shared" si="9"/>
        <v>Return
Number Rev.B</v>
      </c>
      <c r="AG18" s="278" t="str">
        <f t="shared" si="9"/>
        <v>Doc
Status Code Rev. A</v>
      </c>
      <c r="AH18" s="278" t="str">
        <f t="shared" si="9"/>
        <v>Transmittal 
Number Rev.B</v>
      </c>
      <c r="AI18" s="278" t="str">
        <f t="shared" si="9"/>
        <v>Sundyne Due Date Rev.B</v>
      </c>
      <c r="AJ18" s="278" t="str">
        <f t="shared" si="9"/>
        <v>Actual Date Rev.B</v>
      </c>
      <c r="AK18" s="278" t="str">
        <f t="shared" si="9"/>
        <v>Due From Customer Rev.B</v>
      </c>
      <c r="AL18" s="278" t="str">
        <f t="shared" si="9"/>
        <v>Returned
From
Customer Rev.B</v>
      </c>
      <c r="AM18" s="278" t="str">
        <f t="shared" si="9"/>
        <v>Return
Number Rev. C</v>
      </c>
      <c r="AN18" s="278" t="str">
        <f t="shared" si="9"/>
        <v>Doc
Status Code Rev.B</v>
      </c>
      <c r="AO18" s="278" t="str">
        <f t="shared" si="9"/>
        <v>Transmittal 
Number Rev.</v>
      </c>
      <c r="AP18" s="278" t="str">
        <f t="shared" si="9"/>
        <v>Sundyne Due Date Rev.</v>
      </c>
      <c r="AQ18" s="278" t="str">
        <f t="shared" si="9"/>
        <v>Actual Date Rev.</v>
      </c>
      <c r="AR18" s="278" t="str">
        <f t="shared" si="9"/>
        <v>Due From Customer Rev.</v>
      </c>
      <c r="AS18" s="278" t="str">
        <f t="shared" si="9"/>
        <v>Returned
From
Customer Rev.</v>
      </c>
      <c r="AT18" s="278" t="str">
        <f t="shared" si="9"/>
        <v>Return
Number Rev. D</v>
      </c>
      <c r="AU18" s="278" t="str">
        <f t="shared" si="9"/>
        <v>Doc
Status Code Rev.</v>
      </c>
      <c r="AV18" s="278" t="str">
        <f t="shared" si="9"/>
        <v>Transmittal 
Number Rev.</v>
      </c>
      <c r="AW18" s="278" t="str">
        <f t="shared" si="9"/>
        <v>Sundyne Due Date Rev.</v>
      </c>
      <c r="AX18" s="278" t="str">
        <f t="shared" si="9"/>
        <v>Actual Date Rev.</v>
      </c>
      <c r="AY18" s="278" t="str">
        <f t="shared" si="9"/>
        <v>Due From Customer Rev.</v>
      </c>
      <c r="AZ18" s="278" t="str">
        <f t="shared" si="9"/>
        <v>Returned
From
Customer Rev.</v>
      </c>
      <c r="BA18" s="278" t="str">
        <f t="shared" si="9"/>
        <v>Return
Number Rev. E</v>
      </c>
      <c r="BB18" s="278" t="str">
        <f t="shared" si="9"/>
        <v>Doc
Status Code Rev.</v>
      </c>
      <c r="BC18" s="278" t="str">
        <f t="shared" si="9"/>
        <v>Transmittal 
Number Rev.</v>
      </c>
      <c r="BD18" s="278" t="str">
        <f t="shared" si="9"/>
        <v>Sundyne Due Date Rev.</v>
      </c>
      <c r="BE18" s="278" t="str">
        <f t="shared" si="9"/>
        <v>Actual Date Rev.</v>
      </c>
      <c r="BF18" s="278" t="str">
        <f t="shared" si="9"/>
        <v>Due From Customer Rev.</v>
      </c>
      <c r="BG18" s="278" t="str">
        <f t="shared" si="9"/>
        <v>Returned
From
Customer Rev.</v>
      </c>
      <c r="BH18" s="278" t="str">
        <f t="shared" si="9"/>
        <v>Return
Number Rev. F</v>
      </c>
      <c r="BI18" s="278" t="str">
        <f t="shared" si="9"/>
        <v>Doc
Status Code Rev.</v>
      </c>
      <c r="BJ18" s="278" t="str">
        <f t="shared" si="9"/>
        <v>Transmittal 
Number Rev.</v>
      </c>
      <c r="BK18" s="278" t="str">
        <f t="shared" si="9"/>
        <v>Sundyne Due Date Rev.</v>
      </c>
      <c r="BL18" s="278" t="str">
        <f t="shared" si="9"/>
        <v>Actual Date Rev.</v>
      </c>
      <c r="BM18" s="278" t="str">
        <f t="shared" si="9"/>
        <v>Due From Customer Rev.</v>
      </c>
      <c r="BN18" s="278" t="str">
        <f t="shared" si="9"/>
        <v>Returned
From
Customer Rev.</v>
      </c>
      <c r="BO18" s="278" t="str">
        <f t="shared" si="9"/>
        <v>Return
Number Rev. G</v>
      </c>
      <c r="BP18" s="278" t="str">
        <f t="shared" si="9"/>
        <v>Doc
Status Code Rev.</v>
      </c>
      <c r="BQ18" s="278" t="str">
        <f t="shared" si="9"/>
        <v>Transmittal 
Number Rev.</v>
      </c>
      <c r="BR18" s="278" t="str">
        <f t="shared" si="9"/>
        <v>Sundyne Due Date Rev.</v>
      </c>
      <c r="BS18" s="278" t="str">
        <f t="shared" si="9"/>
        <v>Actual Date Rev.</v>
      </c>
      <c r="BT18" s="278" t="str">
        <f t="shared" si="9"/>
        <v>Due From Customer Rev.</v>
      </c>
      <c r="BU18" s="278" t="str">
        <f t="shared" si="9"/>
        <v>Returned
From
Customer Rev.</v>
      </c>
      <c r="BV18" s="278" t="str">
        <f t="shared" si="9"/>
        <v>Return
Number Rev. H</v>
      </c>
      <c r="BW18" s="278" t="str">
        <f t="shared" si="9"/>
        <v>Doc
Status Code Rev.</v>
      </c>
      <c r="BX18" s="278" t="str">
        <f t="shared" si="9"/>
        <v>Transmittal 
Number Rev.</v>
      </c>
      <c r="BY18" s="278" t="str">
        <f t="shared" si="9"/>
        <v>Sundyne Due Date Rev.</v>
      </c>
      <c r="BZ18" s="278" t="str">
        <f t="shared" si="9"/>
        <v>Actual Date Rev.</v>
      </c>
      <c r="CA18" s="278" t="str">
        <f t="shared" si="9"/>
        <v>Due From Customer Rev.</v>
      </c>
      <c r="CB18" s="278" t="str">
        <f t="shared" si="9"/>
        <v>Returned
From
Customer Rev.</v>
      </c>
      <c r="CC18" s="278" t="str">
        <f t="shared" si="9"/>
        <v>Return
Number Rev. I</v>
      </c>
      <c r="CD18" s="278" t="str">
        <f t="shared" si="9"/>
        <v>Doc
Status Code Rev.</v>
      </c>
      <c r="CE18" s="278" t="str">
        <f t="shared" si="9"/>
        <v>Transmittal 
Number Rev.</v>
      </c>
      <c r="CF18" s="278" t="str">
        <f t="shared" si="9"/>
        <v>Sundyne Due Date Rev.</v>
      </c>
      <c r="CG18" s="278" t="str">
        <f t="shared" si="9"/>
        <v>Actual Date Rev.</v>
      </c>
      <c r="CH18" s="278" t="str">
        <f t="shared" si="9"/>
        <v>Due From Customer Rev.</v>
      </c>
      <c r="CI18" s="278" t="str">
        <f t="shared" si="9"/>
        <v>Returned
From
Customer Rev.</v>
      </c>
      <c r="CJ18" s="278" t="str">
        <f t="shared" si="9"/>
        <v>Return
Number Rev. J</v>
      </c>
      <c r="CK18" s="278" t="str">
        <f t="shared" si="9"/>
        <v>Doc
Status Code Rev.</v>
      </c>
      <c r="CL18" s="278" t="str">
        <f t="shared" si="9"/>
        <v>Transmittal 
Number Rev.</v>
      </c>
      <c r="CM18" s="278" t="str">
        <f t="shared" si="9"/>
        <v>Sundyne Due Date Rev.</v>
      </c>
      <c r="CN18" s="278" t="str">
        <f t="shared" si="9"/>
        <v>Actual Date Rev.</v>
      </c>
      <c r="CO18" s="278" t="str">
        <f t="shared" si="9"/>
        <v>Due From Customer Rev.</v>
      </c>
      <c r="CP18" s="278" t="str">
        <f t="shared" si="9"/>
        <v>Returned
From
Customer Rev.</v>
      </c>
      <c r="CQ18" s="278" t="str">
        <f t="shared" si="9"/>
        <v>Return
Number Rev.</v>
      </c>
      <c r="CR18" s="278" t="str">
        <f t="shared" si="9"/>
        <v>Doc
Status Code Rev.</v>
      </c>
      <c r="CS18" s="278" t="str">
        <f t="shared" si="9"/>
        <v>NOTES</v>
      </c>
      <c r="CT18" s="278" t="str">
        <f t="shared" si="9"/>
        <v>Merged Cell</v>
      </c>
      <c r="CU18" s="278" t="str">
        <f t="shared" si="9"/>
        <v>Merged Cell</v>
      </c>
      <c r="CV18" s="278" t="str">
        <f t="shared" ref="CV18:CW18" si="11">CV17</f>
        <v>Merged Cell</v>
      </c>
      <c r="CW18" s="278" t="str">
        <f t="shared" si="11"/>
        <v>Merged Cell</v>
      </c>
      <c r="CX18" s="351" t="str">
        <f>CX17</f>
        <v>Doc Code</v>
      </c>
      <c r="CY18" s="269"/>
    </row>
    <row r="19" spans="1:121" customFormat="1" ht="32.1" customHeight="1">
      <c r="B19" s="467" t="s">
        <v>1018</v>
      </c>
      <c r="C19" s="467"/>
      <c r="D19" s="467" t="s">
        <v>6</v>
      </c>
      <c r="E19" s="706" t="s">
        <v>198</v>
      </c>
      <c r="F19" s="496" t="str">
        <f>D19&amp;"-"&amp;E19</f>
        <v>A1-Sundyne Document Index (SDI)</v>
      </c>
      <c r="G19" s="624"/>
      <c r="H19" s="625"/>
      <c r="I19" s="623"/>
      <c r="J19" s="478" t="str">
        <f t="shared" ref="J19:J40" si="12">IF(CR19&gt;0,CR19,IF(CK19&gt;0,CK19,IF(CD19&gt;0,CD19,IF(BW19&gt;0,BW19,IF(BP19&gt;0,BP19,IF(BI19&gt;0,BI19,IF(BB19&gt;0,BB19,IF(AU19&gt;0,AU19,IF(AN19&gt;0,AN19,IF(AG19&gt;0,AG19,IF(Z19&gt;0,Z19,"")))))))))))</f>
        <v>A</v>
      </c>
      <c r="K19" s="396" t="str">
        <f>IF(J19=V$9,W$9,IF(J19=V$8,W$8,IF(J19=V$7,W$7,IF(J19=V$6,W$6,IF(J19=V$5,W$5,IF(J19=V$4,W$4,IF(J19=V$3,W$3,IF(J19=V$2,W$2,'DOC SUBMITTAL STATUS TRACKER'!$F$17))))))))</f>
        <v>Approved</v>
      </c>
      <c r="L19" s="556" t="str">
        <f t="shared" ref="L19:L40" si="13">"Rev "&amp;IF(CN19&gt;0,$CP$14,(IF(CG19&gt;0,$CI$14,(IF(BZ19&gt;0,$CB$14,(IF(BS19&gt;0,BU$14,(IF(BL19&gt;0,BN$14,(IF(BE19&gt;0,BG$14,(IF(AX19&gt;0,AZ$14,(IF(AQ19&gt;0,AS$14,(IF(AJ19&gt;0,AL$14,(IF(AC19&gt;0,AE$14,Z$14)))))))))))))))))))</f>
        <v>Rev 0</v>
      </c>
      <c r="M19" s="557">
        <f t="shared" ref="M19:M43" si="14">IF($CM19&gt;0,$CM19,(IF($CF19&gt;0,$CF19,(IF($BY19&gt;0,$BY19,(IF($BR19&gt;0,$BR19,(IF($BK19&gt;0,$BK19,(IF($BD19&gt;0,$BD19,(IF($AW19&gt;0,$AW19,(IF($AP19&gt;0,$AP19,(IF($AI19&gt;0,$AI19,(IF($AB19&gt;0,$AB19,U19)))))))))))))))))))</f>
        <v>41866</v>
      </c>
      <c r="N19" s="558">
        <f t="shared" ref="N19:N40" si="15">IF(CN19&gt;0,CN19,(IF(CG19&gt;0,CG19,(IF(BZ19&gt;0,BZ19,(IF(BS19&gt;0,BS19,(IF(BL19&gt;0,BL19,(IF(BE19&gt;0,BE19,(IF(AX19&gt;0,AX19,(IF(AQ19&gt;0,AQ19,(IF(AJ19&gt;0,AJ19,(IF(AC19&gt;0,AC19,V19)))))))))))))))))))</f>
        <v>0</v>
      </c>
      <c r="O19" s="579" t="str">
        <f t="shared" ref="O19:O40" si="16">IF(CL19&gt;0,CL19,IF(CE19&gt;0,CE19,IF(BX19&gt;0,BX19,IF(BQ19&gt;0,BQ19,IF(BJ19&gt;0,BJ19,IF(BC19&gt;0,BC19,IF(AV19&gt;0,AV19,IF(AO19&gt;0,AO19,IF(AH19&gt;0,AH19,IF(AA19&gt;0,AA19,IF(T19&gt;0,T19,"")))))))))))</f>
        <v/>
      </c>
      <c r="P19" s="559">
        <f t="shared" ref="P19:P40" si="17">IF($CO19&gt;$R$14,$CO19,(IF($CH19&gt;$R$14,$CH19,(IF($CA19&gt;$R$14,$CA19,(IF($BT19&gt;$R$14,$BT19,(IF($BM19&gt;$R$14,$BM19,(IF($BF19&gt;$R$14,$BF19,(IF($AY19&gt;$R$14,$AY19,(IF($AR19&gt;$R$14,$AR19,(IF($AK19&gt;$R$14,$AK19,(IF($AD19&gt;$R$14,$AD19,$W19)))))))))))))))))))</f>
        <v>14.000526315789473</v>
      </c>
      <c r="Q19" s="560">
        <f t="shared" ref="Q19:Q40" si="18">IF(CP19&gt;$R$14,CP19,(IF(CI19&gt;$R$14,CI19,(IF(CB19&gt;$R$14,CB19,(IF(BU19&gt;$R$14,BU19,(IF(BN19&gt;$R$14,BN19,(IF(BG19&gt;$R$14,BG19,(IF(AZ19&gt;$R$14,AZ19,(IF(AS19&gt;$R$14,AS19,(IF(AL19&gt;$R$14,AL19,(IF(AE19&gt;$R$14,AE19,X19)))))))))))))))))))</f>
        <v>0</v>
      </c>
      <c r="R19" s="559" t="str">
        <f>IF(K19='DOC SUBMITTAL STATUS TRACKER'!$F$17,'DOC SUBMITTAL STATUS TRACKER'!$F$17,IF(K19=$W$8,'DOC SUBMITTAL STATUS TRACKER'!$F$17,IF(K19=$W$6,$R$15,IF(K19=$W$7,R$16,IF(K19=$W$9,$W$9,$R$15)))))</f>
        <v>RETURNED</v>
      </c>
      <c r="S19" s="579" t="str">
        <f t="shared" ref="S19:S40" si="19">IF(CQ19&gt;0,CQ19,IF(CJ19&gt;0,CJ19,IF(CC19&gt;0,CC19,IF(BV19&gt;0,BV19,IF(BO19&gt;0,BO19,IF(BH19&gt;0,BH19,IF(BA19&gt;0,BA19,IF(BC19&gt;0,AT19,IF(AM19&gt;0,AM19,IF(AF19&gt;0,AF19,IF(Y19&gt;0,Y19,"")))))))))))</f>
        <v/>
      </c>
      <c r="T19" s="477"/>
      <c r="U19" s="377">
        <v>41866</v>
      </c>
      <c r="V19" s="378"/>
      <c r="W19" s="424">
        <f t="shared" ref="W19:W40" si="20">IF(V19&lt;0,$R$14,V19+$R$14)</f>
        <v>14.000526315789473</v>
      </c>
      <c r="X19" s="461"/>
      <c r="Y19" s="477"/>
      <c r="Z19" s="462" t="s">
        <v>307</v>
      </c>
      <c r="AA19" s="460"/>
      <c r="AB19" s="377">
        <f t="shared" ref="AB19:AB40" si="21">IF(X19&lt;1,0,X19+$O$11)</f>
        <v>0</v>
      </c>
      <c r="AC19" s="378"/>
      <c r="AD19" s="424">
        <f t="shared" ref="AD19:AD40" si="22">IF(AC19&lt;0,$R$14,AC19+$R$14)</f>
        <v>14.000526315789473</v>
      </c>
      <c r="AE19" s="461"/>
      <c r="AF19" s="477"/>
      <c r="AG19" s="462"/>
      <c r="AH19" s="463"/>
      <c r="AI19" s="377">
        <f t="shared" ref="AI19:AI40" si="23">IF(AE19&lt;1,0,AE19+$O$11)</f>
        <v>0</v>
      </c>
      <c r="AJ19" s="378"/>
      <c r="AK19" s="424">
        <f t="shared" ref="AK19:AK40" si="24">IF(AJ19&lt;0,$R$14,AJ19+$R$14)</f>
        <v>14.000526315789473</v>
      </c>
      <c r="AL19" s="461"/>
      <c r="AM19" s="477"/>
      <c r="AN19" s="462"/>
      <c r="AO19" s="463"/>
      <c r="AP19" s="377">
        <f t="shared" ref="AP19:AP40" si="25">IF(AL19&lt;1,0,AL19+$O$11)</f>
        <v>0</v>
      </c>
      <c r="AQ19" s="378"/>
      <c r="AR19" s="424">
        <f t="shared" ref="AR19:AR40" si="26">IF(AQ19&lt;0,$R$14,AQ19+$R$14)</f>
        <v>14.000526315789473</v>
      </c>
      <c r="AS19" s="461"/>
      <c r="AT19" s="477"/>
      <c r="AU19" s="462"/>
      <c r="AV19" s="463"/>
      <c r="AW19" s="377">
        <f t="shared" ref="AW19:AW40" si="27">IF(AS19&lt;1,0,AS19+$O$11)</f>
        <v>0</v>
      </c>
      <c r="AX19" s="378"/>
      <c r="AY19" s="424">
        <f t="shared" ref="AY19:AY40" si="28">IF(AX19&lt;0,$R$14,AX19+$R$14)</f>
        <v>14.000526315789473</v>
      </c>
      <c r="AZ19" s="461"/>
      <c r="BA19" s="477"/>
      <c r="BB19" s="462"/>
      <c r="BC19" s="463"/>
      <c r="BD19" s="377">
        <f t="shared" ref="BD19:BD40" si="29">IF(AZ19&lt;1,0,AZ19+$O$11)</f>
        <v>0</v>
      </c>
      <c r="BE19" s="378"/>
      <c r="BF19" s="424">
        <f t="shared" ref="BF19:BF40" si="30">IF(BE19&lt;0,$R$14,BE19+$R$14)</f>
        <v>14.000526315789473</v>
      </c>
      <c r="BG19" s="461"/>
      <c r="BH19" s="477"/>
      <c r="BI19" s="462"/>
      <c r="BJ19" s="463"/>
      <c r="BK19" s="377">
        <f t="shared" ref="BK19:BK40" si="31">IF(BG19&lt;1,0,BG19+$O$11)</f>
        <v>0</v>
      </c>
      <c r="BL19" s="378"/>
      <c r="BM19" s="424">
        <f t="shared" ref="BM19:BM40" si="32">IF(BL19&lt;0,$R$14,BL19+$R$14)</f>
        <v>14.000526315789473</v>
      </c>
      <c r="BN19" s="461"/>
      <c r="BO19" s="477"/>
      <c r="BP19" s="462"/>
      <c r="BQ19" s="463"/>
      <c r="BR19" s="377">
        <f t="shared" ref="BR19:BR40" si="33">IF(BN19&lt;1,0,BN19+$O$11)</f>
        <v>0</v>
      </c>
      <c r="BS19" s="378"/>
      <c r="BT19" s="424">
        <f t="shared" ref="BT19:BT40" si="34">IF(BS19&lt;0,$R$14,BS19+$R$14)</f>
        <v>14.000526315789473</v>
      </c>
      <c r="BU19" s="461"/>
      <c r="BV19" s="477"/>
      <c r="BW19" s="462"/>
      <c r="BX19" s="463"/>
      <c r="BY19" s="377">
        <f t="shared" ref="BY19:BY40" si="35">IF(BU19&lt;1,0,BU19+$O$11)</f>
        <v>0</v>
      </c>
      <c r="BZ19" s="378"/>
      <c r="CA19" s="424">
        <f t="shared" ref="CA19:CA40" si="36">IF(BZ19&lt;0,$R$14,BZ19+$R$14)</f>
        <v>14.000526315789473</v>
      </c>
      <c r="CB19" s="461"/>
      <c r="CC19" s="477"/>
      <c r="CD19" s="462"/>
      <c r="CE19" s="463"/>
      <c r="CF19" s="377">
        <f t="shared" ref="CF19:CF40" si="37">IF(CB19&lt;1,0,CB19+$O$11)</f>
        <v>0</v>
      </c>
      <c r="CG19" s="378"/>
      <c r="CH19" s="424">
        <f t="shared" ref="CH19:CH40" si="38">IF(CG19&lt;0,$R$14,CG19+$R$14)</f>
        <v>14.000526315789473</v>
      </c>
      <c r="CI19" s="461"/>
      <c r="CJ19" s="477"/>
      <c r="CK19" s="462"/>
      <c r="CL19" s="463"/>
      <c r="CM19" s="377">
        <f t="shared" ref="CM19:CM40" si="39">IF(CI19&lt;1,0,CI19+$O$11)</f>
        <v>0</v>
      </c>
      <c r="CN19" s="378"/>
      <c r="CO19" s="424">
        <f t="shared" ref="CO19:CO40" si="40">IF(CN19&lt;0,$R$14,CN19+$R$14)</f>
        <v>14.000526315789473</v>
      </c>
      <c r="CP19" s="461"/>
      <c r="CQ19" s="477"/>
      <c r="CR19" s="462"/>
      <c r="CS19" s="709"/>
      <c r="CT19" s="710"/>
      <c r="CU19" s="710"/>
      <c r="CV19" s="710"/>
      <c r="CW19" s="711"/>
      <c r="CX19" s="397" t="str">
        <f t="shared" ref="CX19:CX40" si="41">C19&amp;"  "&amp;D19</f>
        <v xml:space="preserve">  A1</v>
      </c>
      <c r="CY19" s="398" t="str">
        <f>E19</f>
        <v>Sundyne Document Index (SDI)</v>
      </c>
      <c r="CZ19" s="379"/>
      <c r="DA19" s="379"/>
      <c r="DB19" s="379"/>
      <c r="DC19" s="379"/>
      <c r="DD19" s="379"/>
      <c r="DE19" s="379"/>
      <c r="DF19" s="379"/>
      <c r="DG19" s="379"/>
      <c r="DH19" s="379"/>
      <c r="DI19" s="379"/>
      <c r="DJ19" s="379"/>
      <c r="DK19" s="379"/>
      <c r="DL19" s="379"/>
      <c r="DM19" s="379"/>
      <c r="DN19" s="379"/>
      <c r="DO19" s="379"/>
      <c r="DP19" s="379"/>
      <c r="DQ19" s="379"/>
    </row>
    <row r="20" spans="1:121" customFormat="1" ht="32.1" customHeight="1">
      <c r="B20" s="467" t="s">
        <v>1018</v>
      </c>
      <c r="C20" s="467"/>
      <c r="D20" s="467" t="s">
        <v>7</v>
      </c>
      <c r="E20" s="706" t="s">
        <v>109</v>
      </c>
      <c r="F20" s="705" t="str">
        <f>D20&amp;"-"&amp;E20</f>
        <v>A2-Manufacturing / Fabrication / Production Schedule</v>
      </c>
      <c r="G20" s="624"/>
      <c r="H20" s="625"/>
      <c r="I20" s="623"/>
      <c r="J20" s="478" t="str">
        <f t="shared" si="12"/>
        <v>A</v>
      </c>
      <c r="K20" s="396" t="str">
        <f>IF(J20=V$9,W$9,IF(J20=V$8,W$8,IF(J20=V$7,W$7,IF(J20=V$6,W$6,IF(J20=V$5,W$5,IF(J20=V$4,W$4,IF(J20=V$3,W$3,IF(J20=V$2,W$2,'DOC SUBMITTAL STATUS TRACKER'!$F$17))))))))</f>
        <v>Approved</v>
      </c>
      <c r="L20" s="556" t="str">
        <f t="shared" si="13"/>
        <v>Rev 0</v>
      </c>
      <c r="M20" s="557">
        <f t="shared" si="14"/>
        <v>41866</v>
      </c>
      <c r="N20" s="558">
        <f t="shared" si="15"/>
        <v>0</v>
      </c>
      <c r="O20" s="579" t="str">
        <f t="shared" si="16"/>
        <v/>
      </c>
      <c r="P20" s="559">
        <f t="shared" si="17"/>
        <v>14.000526315789473</v>
      </c>
      <c r="Q20" s="560">
        <f t="shared" si="18"/>
        <v>0</v>
      </c>
      <c r="R20" s="559" t="str">
        <f>IF(K20='DOC SUBMITTAL STATUS TRACKER'!$F$17,'DOC SUBMITTAL STATUS TRACKER'!$F$17,IF(K20=$W$8,'DOC SUBMITTAL STATUS TRACKER'!$F$17,IF(K20=$W$6,$R$15,IF(K20=$W$7,R$16,IF(K20=$W$9,$W$9,$R$15)))))</f>
        <v>RETURNED</v>
      </c>
      <c r="S20" s="579" t="str">
        <f t="shared" si="19"/>
        <v/>
      </c>
      <c r="T20" s="477"/>
      <c r="U20" s="377">
        <v>41866</v>
      </c>
      <c r="V20" s="378"/>
      <c r="W20" s="424">
        <f t="shared" si="20"/>
        <v>14.000526315789473</v>
      </c>
      <c r="X20" s="461"/>
      <c r="Y20" s="477"/>
      <c r="Z20" s="462" t="s">
        <v>307</v>
      </c>
      <c r="AA20" s="460"/>
      <c r="AB20" s="377">
        <f t="shared" si="21"/>
        <v>0</v>
      </c>
      <c r="AC20" s="378"/>
      <c r="AD20" s="424">
        <f t="shared" si="22"/>
        <v>14.000526315789473</v>
      </c>
      <c r="AE20" s="461"/>
      <c r="AF20" s="477"/>
      <c r="AG20" s="462"/>
      <c r="AH20" s="463"/>
      <c r="AI20" s="377">
        <f t="shared" si="23"/>
        <v>0</v>
      </c>
      <c r="AJ20" s="378"/>
      <c r="AK20" s="424">
        <f t="shared" si="24"/>
        <v>14.000526315789473</v>
      </c>
      <c r="AL20" s="461"/>
      <c r="AM20" s="477"/>
      <c r="AN20" s="462"/>
      <c r="AO20" s="463"/>
      <c r="AP20" s="377">
        <f t="shared" si="25"/>
        <v>0</v>
      </c>
      <c r="AQ20" s="378"/>
      <c r="AR20" s="424">
        <f t="shared" si="26"/>
        <v>14.000526315789473</v>
      </c>
      <c r="AS20" s="461"/>
      <c r="AT20" s="477"/>
      <c r="AU20" s="462"/>
      <c r="AV20" s="463"/>
      <c r="AW20" s="377">
        <f t="shared" si="27"/>
        <v>0</v>
      </c>
      <c r="AX20" s="378"/>
      <c r="AY20" s="424">
        <f t="shared" si="28"/>
        <v>14.000526315789473</v>
      </c>
      <c r="AZ20" s="461"/>
      <c r="BA20" s="477"/>
      <c r="BB20" s="462"/>
      <c r="BC20" s="463"/>
      <c r="BD20" s="377">
        <f t="shared" si="29"/>
        <v>0</v>
      </c>
      <c r="BE20" s="378"/>
      <c r="BF20" s="424">
        <f t="shared" si="30"/>
        <v>14.000526315789473</v>
      </c>
      <c r="BG20" s="461"/>
      <c r="BH20" s="477"/>
      <c r="BI20" s="462"/>
      <c r="BJ20" s="463"/>
      <c r="BK20" s="377">
        <f t="shared" si="31"/>
        <v>0</v>
      </c>
      <c r="BL20" s="378"/>
      <c r="BM20" s="424">
        <f t="shared" si="32"/>
        <v>14.000526315789473</v>
      </c>
      <c r="BN20" s="461"/>
      <c r="BO20" s="477"/>
      <c r="BP20" s="462"/>
      <c r="BQ20" s="463"/>
      <c r="BR20" s="377">
        <f t="shared" si="33"/>
        <v>0</v>
      </c>
      <c r="BS20" s="378"/>
      <c r="BT20" s="424">
        <f t="shared" si="34"/>
        <v>14.000526315789473</v>
      </c>
      <c r="BU20" s="461"/>
      <c r="BV20" s="477"/>
      <c r="BW20" s="462"/>
      <c r="BX20" s="463"/>
      <c r="BY20" s="377">
        <f t="shared" si="35"/>
        <v>0</v>
      </c>
      <c r="BZ20" s="378"/>
      <c r="CA20" s="424">
        <f t="shared" si="36"/>
        <v>14.000526315789473</v>
      </c>
      <c r="CB20" s="461"/>
      <c r="CC20" s="477"/>
      <c r="CD20" s="462"/>
      <c r="CE20" s="463"/>
      <c r="CF20" s="377">
        <f t="shared" si="37"/>
        <v>0</v>
      </c>
      <c r="CG20" s="378"/>
      <c r="CH20" s="424">
        <f t="shared" si="38"/>
        <v>14.000526315789473</v>
      </c>
      <c r="CI20" s="461"/>
      <c r="CJ20" s="477"/>
      <c r="CK20" s="462"/>
      <c r="CL20" s="463"/>
      <c r="CM20" s="377">
        <f t="shared" si="39"/>
        <v>0</v>
      </c>
      <c r="CN20" s="378"/>
      <c r="CO20" s="424">
        <f t="shared" si="40"/>
        <v>14.000526315789473</v>
      </c>
      <c r="CP20" s="461"/>
      <c r="CQ20" s="477"/>
      <c r="CR20" s="462"/>
      <c r="CS20" s="709"/>
      <c r="CT20" s="710"/>
      <c r="CU20" s="710"/>
      <c r="CV20" s="710"/>
      <c r="CW20" s="711"/>
      <c r="CX20" s="397" t="str">
        <f t="shared" si="41"/>
        <v xml:space="preserve">  A2</v>
      </c>
      <c r="CY20" s="398" t="str">
        <f>E20</f>
        <v>Manufacturing / Fabrication / Production Schedule</v>
      </c>
      <c r="CZ20" s="379"/>
      <c r="DA20" s="379"/>
      <c r="DB20" s="379"/>
      <c r="DC20" s="379"/>
      <c r="DD20" s="379"/>
      <c r="DE20" s="379"/>
      <c r="DF20" s="379"/>
      <c r="DG20" s="379"/>
      <c r="DH20" s="379"/>
      <c r="DI20" s="379"/>
      <c r="DJ20" s="379"/>
      <c r="DK20" s="379"/>
      <c r="DL20" s="379"/>
      <c r="DM20" s="379"/>
      <c r="DN20" s="379"/>
      <c r="DO20" s="379"/>
      <c r="DP20" s="379"/>
      <c r="DQ20" s="379"/>
    </row>
    <row r="21" spans="1:121" customFormat="1" ht="32.1" customHeight="1">
      <c r="B21" s="467" t="s">
        <v>1018</v>
      </c>
      <c r="C21" s="467"/>
      <c r="D21" s="467" t="s">
        <v>8</v>
      </c>
      <c r="E21" s="706" t="s">
        <v>110</v>
      </c>
      <c r="F21" s="496" t="str">
        <f>D21&amp;"-"&amp;E21</f>
        <v>A3-Monthly Progress / Status Reports</v>
      </c>
      <c r="G21" s="624"/>
      <c r="H21" s="625"/>
      <c r="I21" s="623"/>
      <c r="J21" s="478" t="str">
        <f t="shared" si="12"/>
        <v>A</v>
      </c>
      <c r="K21" s="396" t="str">
        <f>IF(J21=V$9,W$9,IF(J21=V$8,W$8,IF(J21=V$7,W$7,IF(J21=V$6,W$6,IF(J21=V$5,W$5,IF(J21=V$4,W$4,IF(J21=V$3,W$3,IF(J21=V$2,W$2,'DOC SUBMITTAL STATUS TRACKER'!$F$17))))))))</f>
        <v>Approved</v>
      </c>
      <c r="L21" s="556" t="str">
        <f t="shared" si="13"/>
        <v>Rev 0</v>
      </c>
      <c r="M21" s="557">
        <f t="shared" si="14"/>
        <v>40909</v>
      </c>
      <c r="N21" s="558">
        <f t="shared" si="15"/>
        <v>0</v>
      </c>
      <c r="O21" s="579" t="str">
        <f t="shared" si="16"/>
        <v/>
      </c>
      <c r="P21" s="559">
        <f t="shared" si="17"/>
        <v>14.000526315789473</v>
      </c>
      <c r="Q21" s="560">
        <f t="shared" si="18"/>
        <v>0</v>
      </c>
      <c r="R21" s="559" t="str">
        <f>IF(K21='DOC SUBMITTAL STATUS TRACKER'!$F$17,'DOC SUBMITTAL STATUS TRACKER'!$F$17,IF(K21=$W$8,'DOC SUBMITTAL STATUS TRACKER'!$F$17,IF(K21=$W$6,$R$15,IF(K21=$W$7,R$16,IF(K21=$W$9,$W$9,$R$15)))))</f>
        <v>RETURNED</v>
      </c>
      <c r="S21" s="579" t="str">
        <f t="shared" si="19"/>
        <v/>
      </c>
      <c r="T21" s="477"/>
      <c r="U21" s="377">
        <v>40909</v>
      </c>
      <c r="V21" s="378"/>
      <c r="W21" s="424">
        <f t="shared" si="20"/>
        <v>14.000526315789473</v>
      </c>
      <c r="X21" s="461"/>
      <c r="Y21" s="477"/>
      <c r="Z21" s="462" t="s">
        <v>307</v>
      </c>
      <c r="AA21" s="460"/>
      <c r="AB21" s="377">
        <f t="shared" si="21"/>
        <v>0</v>
      </c>
      <c r="AC21" s="378"/>
      <c r="AD21" s="424">
        <f t="shared" si="22"/>
        <v>14.000526315789473</v>
      </c>
      <c r="AE21" s="461"/>
      <c r="AF21" s="477"/>
      <c r="AG21" s="462"/>
      <c r="AH21" s="463"/>
      <c r="AI21" s="377">
        <f t="shared" si="23"/>
        <v>0</v>
      </c>
      <c r="AJ21" s="378"/>
      <c r="AK21" s="424">
        <f t="shared" si="24"/>
        <v>14.000526315789473</v>
      </c>
      <c r="AL21" s="461"/>
      <c r="AM21" s="477"/>
      <c r="AN21" s="462"/>
      <c r="AO21" s="463"/>
      <c r="AP21" s="377">
        <f t="shared" si="25"/>
        <v>0</v>
      </c>
      <c r="AQ21" s="378"/>
      <c r="AR21" s="424">
        <f t="shared" si="26"/>
        <v>14.000526315789473</v>
      </c>
      <c r="AS21" s="461"/>
      <c r="AT21" s="477"/>
      <c r="AU21" s="462"/>
      <c r="AV21" s="463"/>
      <c r="AW21" s="377">
        <f t="shared" si="27"/>
        <v>0</v>
      </c>
      <c r="AX21" s="378"/>
      <c r="AY21" s="424">
        <f t="shared" si="28"/>
        <v>14.000526315789473</v>
      </c>
      <c r="AZ21" s="461"/>
      <c r="BA21" s="477"/>
      <c r="BB21" s="462"/>
      <c r="BC21" s="463"/>
      <c r="BD21" s="377">
        <f t="shared" si="29"/>
        <v>0</v>
      </c>
      <c r="BE21" s="378"/>
      <c r="BF21" s="424">
        <f t="shared" si="30"/>
        <v>14.000526315789473</v>
      </c>
      <c r="BG21" s="461"/>
      <c r="BH21" s="477"/>
      <c r="BI21" s="462"/>
      <c r="BJ21" s="463"/>
      <c r="BK21" s="377">
        <f t="shared" si="31"/>
        <v>0</v>
      </c>
      <c r="BL21" s="378"/>
      <c r="BM21" s="424">
        <f t="shared" si="32"/>
        <v>14.000526315789473</v>
      </c>
      <c r="BN21" s="461"/>
      <c r="BO21" s="477"/>
      <c r="BP21" s="462"/>
      <c r="BQ21" s="463"/>
      <c r="BR21" s="377">
        <f t="shared" si="33"/>
        <v>0</v>
      </c>
      <c r="BS21" s="378"/>
      <c r="BT21" s="424">
        <f t="shared" si="34"/>
        <v>14.000526315789473</v>
      </c>
      <c r="BU21" s="461"/>
      <c r="BV21" s="477"/>
      <c r="BW21" s="462"/>
      <c r="BX21" s="463"/>
      <c r="BY21" s="377">
        <f t="shared" si="35"/>
        <v>0</v>
      </c>
      <c r="BZ21" s="378"/>
      <c r="CA21" s="424">
        <f t="shared" si="36"/>
        <v>14.000526315789473</v>
      </c>
      <c r="CB21" s="461"/>
      <c r="CC21" s="477"/>
      <c r="CD21" s="462"/>
      <c r="CE21" s="463"/>
      <c r="CF21" s="377">
        <f t="shared" si="37"/>
        <v>0</v>
      </c>
      <c r="CG21" s="378"/>
      <c r="CH21" s="424">
        <f t="shared" si="38"/>
        <v>14.000526315789473</v>
      </c>
      <c r="CI21" s="461"/>
      <c r="CJ21" s="477"/>
      <c r="CK21" s="462"/>
      <c r="CL21" s="463"/>
      <c r="CM21" s="377">
        <f t="shared" si="39"/>
        <v>0</v>
      </c>
      <c r="CN21" s="378"/>
      <c r="CO21" s="424">
        <f t="shared" si="40"/>
        <v>14.000526315789473</v>
      </c>
      <c r="CP21" s="461"/>
      <c r="CQ21" s="477"/>
      <c r="CR21" s="462"/>
      <c r="CS21" s="709"/>
      <c r="CT21" s="710"/>
      <c r="CU21" s="710"/>
      <c r="CV21" s="710"/>
      <c r="CW21" s="711"/>
      <c r="CX21" s="397" t="str">
        <f t="shared" si="41"/>
        <v xml:space="preserve">  A3</v>
      </c>
      <c r="CY21" s="398" t="str">
        <f>E21</f>
        <v>Monthly Progress / Status Reports</v>
      </c>
      <c r="CZ21" s="379"/>
      <c r="DA21" s="379"/>
      <c r="DB21" s="379"/>
      <c r="DC21" s="379"/>
      <c r="DD21" s="379"/>
      <c r="DE21" s="379"/>
      <c r="DF21" s="379"/>
      <c r="DG21" s="379"/>
      <c r="DH21" s="379"/>
      <c r="DI21" s="379"/>
      <c r="DJ21" s="379"/>
      <c r="DK21" s="379"/>
      <c r="DL21" s="379"/>
    </row>
    <row r="22" spans="1:121" customFormat="1" ht="32.1" customHeight="1">
      <c r="B22" s="467" t="s">
        <v>1018</v>
      </c>
      <c r="C22" s="467"/>
      <c r="D22" s="467" t="s">
        <v>10</v>
      </c>
      <c r="E22" s="706" t="s">
        <v>996</v>
      </c>
      <c r="F22" s="496" t="s">
        <v>997</v>
      </c>
      <c r="G22" s="624"/>
      <c r="H22" s="625"/>
      <c r="I22" s="623"/>
      <c r="J22" s="478" t="str">
        <f t="shared" si="12"/>
        <v>A</v>
      </c>
      <c r="K22" s="396" t="str">
        <f>IF(J22=V$9,W$9,IF(J22=V$8,W$8,IF(J22=V$7,W$7,IF(J22=V$6,W$6,IF(J22=V$5,W$5,IF(J22=V$4,W$4,IF(J22=V$3,W$3,IF(J22=V$2,W$2,'DOC SUBMITTAL STATUS TRACKER'!$F$17))))))))</f>
        <v>Approved</v>
      </c>
      <c r="L22" s="556" t="str">
        <f t="shared" si="13"/>
        <v>Rev 0</v>
      </c>
      <c r="M22" s="557">
        <f t="shared" si="14"/>
        <v>41866</v>
      </c>
      <c r="N22" s="558">
        <f t="shared" si="15"/>
        <v>0</v>
      </c>
      <c r="O22" s="579" t="str">
        <f t="shared" si="16"/>
        <v/>
      </c>
      <c r="P22" s="559">
        <f t="shared" si="17"/>
        <v>14.000526315789473</v>
      </c>
      <c r="Q22" s="560">
        <f t="shared" si="18"/>
        <v>0</v>
      </c>
      <c r="R22" s="559" t="str">
        <f>IF(K22='DOC SUBMITTAL STATUS TRACKER'!$F$17,'DOC SUBMITTAL STATUS TRACKER'!$F$17,IF(K22=$W$8,'DOC SUBMITTAL STATUS TRACKER'!$F$17,IF(K22=$W$6,$R$15,IF(K22=$W$7,R$16,IF(K22=$W$9,$W$9,$R$15)))))</f>
        <v>RETURNED</v>
      </c>
      <c r="S22" s="579" t="str">
        <f t="shared" si="19"/>
        <v/>
      </c>
      <c r="T22" s="477"/>
      <c r="U22" s="377">
        <v>41866</v>
      </c>
      <c r="V22" s="378"/>
      <c r="W22" s="424">
        <f t="shared" si="20"/>
        <v>14.000526315789473</v>
      </c>
      <c r="X22" s="461"/>
      <c r="Y22" s="477"/>
      <c r="Z22" s="462" t="s">
        <v>307</v>
      </c>
      <c r="AA22" s="460"/>
      <c r="AB22" s="377">
        <f t="shared" si="21"/>
        <v>0</v>
      </c>
      <c r="AC22" s="378"/>
      <c r="AD22" s="424">
        <f t="shared" si="22"/>
        <v>14.000526315789473</v>
      </c>
      <c r="AE22" s="461"/>
      <c r="AF22" s="477"/>
      <c r="AG22" s="462"/>
      <c r="AH22" s="463"/>
      <c r="AI22" s="377">
        <f t="shared" si="23"/>
        <v>0</v>
      </c>
      <c r="AJ22" s="378"/>
      <c r="AK22" s="424">
        <f t="shared" si="24"/>
        <v>14.000526315789473</v>
      </c>
      <c r="AL22" s="461"/>
      <c r="AM22" s="477"/>
      <c r="AN22" s="462"/>
      <c r="AO22" s="463"/>
      <c r="AP22" s="377">
        <f t="shared" si="25"/>
        <v>0</v>
      </c>
      <c r="AQ22" s="378"/>
      <c r="AR22" s="424">
        <f t="shared" si="26"/>
        <v>14.000526315789473</v>
      </c>
      <c r="AS22" s="461"/>
      <c r="AT22" s="477"/>
      <c r="AU22" s="462"/>
      <c r="AV22" s="463"/>
      <c r="AW22" s="377">
        <f t="shared" si="27"/>
        <v>0</v>
      </c>
      <c r="AX22" s="378"/>
      <c r="AY22" s="424">
        <f t="shared" si="28"/>
        <v>14.000526315789473</v>
      </c>
      <c r="AZ22" s="461"/>
      <c r="BA22" s="477"/>
      <c r="BB22" s="462"/>
      <c r="BC22" s="463"/>
      <c r="BD22" s="377">
        <f t="shared" si="29"/>
        <v>0</v>
      </c>
      <c r="BE22" s="378"/>
      <c r="BF22" s="424">
        <f t="shared" si="30"/>
        <v>14.000526315789473</v>
      </c>
      <c r="BG22" s="461"/>
      <c r="BH22" s="477"/>
      <c r="BI22" s="462"/>
      <c r="BJ22" s="463"/>
      <c r="BK22" s="377">
        <f t="shared" si="31"/>
        <v>0</v>
      </c>
      <c r="BL22" s="378"/>
      <c r="BM22" s="424">
        <f t="shared" si="32"/>
        <v>14.000526315789473</v>
      </c>
      <c r="BN22" s="461"/>
      <c r="BO22" s="477"/>
      <c r="BP22" s="462"/>
      <c r="BQ22" s="463"/>
      <c r="BR22" s="377">
        <f t="shared" si="33"/>
        <v>0</v>
      </c>
      <c r="BS22" s="378"/>
      <c r="BT22" s="424">
        <f t="shared" si="34"/>
        <v>14.000526315789473</v>
      </c>
      <c r="BU22" s="461"/>
      <c r="BV22" s="477"/>
      <c r="BW22" s="462"/>
      <c r="BX22" s="463"/>
      <c r="BY22" s="377">
        <f t="shared" si="35"/>
        <v>0</v>
      </c>
      <c r="BZ22" s="378"/>
      <c r="CA22" s="424">
        <f t="shared" si="36"/>
        <v>14.000526315789473</v>
      </c>
      <c r="CB22" s="461"/>
      <c r="CC22" s="477"/>
      <c r="CD22" s="462"/>
      <c r="CE22" s="463"/>
      <c r="CF22" s="377">
        <f t="shared" si="37"/>
        <v>0</v>
      </c>
      <c r="CG22" s="378"/>
      <c r="CH22" s="424">
        <f t="shared" si="38"/>
        <v>14.000526315789473</v>
      </c>
      <c r="CI22" s="461"/>
      <c r="CJ22" s="477"/>
      <c r="CK22" s="462"/>
      <c r="CL22" s="463"/>
      <c r="CM22" s="377">
        <f t="shared" si="39"/>
        <v>0</v>
      </c>
      <c r="CN22" s="378"/>
      <c r="CO22" s="424">
        <f t="shared" si="40"/>
        <v>14.000526315789473</v>
      </c>
      <c r="CP22" s="461"/>
      <c r="CQ22" s="477"/>
      <c r="CR22" s="462"/>
      <c r="CS22" s="709"/>
      <c r="CT22" s="710"/>
      <c r="CU22" s="710"/>
      <c r="CV22" s="710"/>
      <c r="CW22" s="711"/>
      <c r="CX22" s="397" t="str">
        <f t="shared" si="41"/>
        <v xml:space="preserve">  A5</v>
      </c>
      <c r="CY22" s="398" t="str">
        <f>E22</f>
        <v>Quality Assurance Plan</v>
      </c>
      <c r="CZ22" s="379"/>
      <c r="DA22" s="379"/>
      <c r="DB22" s="379"/>
      <c r="DC22" s="379"/>
      <c r="DD22" s="379"/>
      <c r="DE22" s="379"/>
      <c r="DF22" s="379"/>
      <c r="DG22" s="379"/>
      <c r="DH22" s="379"/>
      <c r="DI22" s="379"/>
      <c r="DJ22" s="379"/>
      <c r="DK22" s="379"/>
      <c r="DL22" s="379"/>
      <c r="DM22" s="379"/>
      <c r="DN22" s="379"/>
      <c r="DO22" s="379"/>
      <c r="DP22" s="379"/>
      <c r="DQ22" s="379"/>
    </row>
    <row r="23" spans="1:121" customFormat="1" ht="32.1" customHeight="1">
      <c r="B23" s="467" t="s">
        <v>1018</v>
      </c>
      <c r="C23" s="393"/>
      <c r="D23" s="393" t="s">
        <v>1002</v>
      </c>
      <c r="E23" s="469" t="s">
        <v>1003</v>
      </c>
      <c r="F23" s="496" t="str">
        <f t="shared" ref="F23:F29" si="42">D23&amp;"-"&amp;E23</f>
        <v>A6-Inspection Test Plan</v>
      </c>
      <c r="G23" s="624"/>
      <c r="H23" s="624"/>
      <c r="I23" s="623"/>
      <c r="J23" s="478" t="str">
        <f t="shared" si="12"/>
        <v>A</v>
      </c>
      <c r="K23" s="396" t="str">
        <f>IF(J23=V$9,W$9,IF(J23=V$8,W$8,IF(J23=V$7,W$7,IF(J23=V$6,W$6,IF(J23=V$5,W$5,IF(J23=V$4,W$4,IF(J23=V$3,W$3,IF(J23=V$2,W$2,'DOC SUBMITTAL STATUS TRACKER'!$F$17))))))))</f>
        <v>Approved</v>
      </c>
      <c r="L23" s="556" t="str">
        <f t="shared" si="13"/>
        <v>Rev 0</v>
      </c>
      <c r="M23" s="557">
        <f t="shared" si="14"/>
        <v>40910</v>
      </c>
      <c r="N23" s="558">
        <f t="shared" si="15"/>
        <v>0</v>
      </c>
      <c r="O23" s="579" t="str">
        <f t="shared" si="16"/>
        <v/>
      </c>
      <c r="P23" s="559">
        <f t="shared" si="17"/>
        <v>14.000526315789473</v>
      </c>
      <c r="Q23" s="560">
        <f t="shared" si="18"/>
        <v>0</v>
      </c>
      <c r="R23" s="559" t="str">
        <f>IF(K23='DOC SUBMITTAL STATUS TRACKER'!$F$17,'DOC SUBMITTAL STATUS TRACKER'!$F$17,IF(K23=$W$8,'DOC SUBMITTAL STATUS TRACKER'!$F$17,IF(K23=$W$6,$R$15,IF(K23=$W$7,R$16,IF(K23=$W$9,$W$9,$R$15)))))</f>
        <v>RETURNED</v>
      </c>
      <c r="S23" s="579" t="str">
        <f t="shared" si="19"/>
        <v/>
      </c>
      <c r="T23" s="477"/>
      <c r="U23" s="377">
        <v>40910</v>
      </c>
      <c r="V23" s="378"/>
      <c r="W23" s="424">
        <f t="shared" si="20"/>
        <v>14.000526315789473</v>
      </c>
      <c r="X23" s="461"/>
      <c r="Y23" s="477"/>
      <c r="Z23" s="462" t="s">
        <v>307</v>
      </c>
      <c r="AA23" s="460"/>
      <c r="AB23" s="377">
        <f t="shared" si="21"/>
        <v>0</v>
      </c>
      <c r="AC23" s="378"/>
      <c r="AD23" s="424">
        <f t="shared" si="22"/>
        <v>14.000526315789473</v>
      </c>
      <c r="AE23" s="461"/>
      <c r="AF23" s="477"/>
      <c r="AG23" s="462"/>
      <c r="AH23" s="463"/>
      <c r="AI23" s="377">
        <f t="shared" si="23"/>
        <v>0</v>
      </c>
      <c r="AJ23" s="378"/>
      <c r="AK23" s="424">
        <f t="shared" si="24"/>
        <v>14.000526315789473</v>
      </c>
      <c r="AL23" s="461"/>
      <c r="AM23" s="477"/>
      <c r="AN23" s="462"/>
      <c r="AO23" s="463"/>
      <c r="AP23" s="377">
        <f t="shared" si="25"/>
        <v>0</v>
      </c>
      <c r="AQ23" s="378"/>
      <c r="AR23" s="424">
        <f t="shared" si="26"/>
        <v>14.000526315789473</v>
      </c>
      <c r="AS23" s="461"/>
      <c r="AT23" s="477"/>
      <c r="AU23" s="462"/>
      <c r="AV23" s="463"/>
      <c r="AW23" s="377">
        <f t="shared" si="27"/>
        <v>0</v>
      </c>
      <c r="AX23" s="378"/>
      <c r="AY23" s="424">
        <f t="shared" si="28"/>
        <v>14.000526315789473</v>
      </c>
      <c r="AZ23" s="461"/>
      <c r="BA23" s="477"/>
      <c r="BB23" s="462"/>
      <c r="BC23" s="463"/>
      <c r="BD23" s="377">
        <f t="shared" si="29"/>
        <v>0</v>
      </c>
      <c r="BE23" s="378"/>
      <c r="BF23" s="424">
        <f t="shared" si="30"/>
        <v>14.000526315789473</v>
      </c>
      <c r="BG23" s="461"/>
      <c r="BH23" s="477"/>
      <c r="BI23" s="462"/>
      <c r="BJ23" s="463"/>
      <c r="BK23" s="377">
        <f t="shared" si="31"/>
        <v>0</v>
      </c>
      <c r="BL23" s="378"/>
      <c r="BM23" s="424">
        <f t="shared" si="32"/>
        <v>14.000526315789473</v>
      </c>
      <c r="BN23" s="461"/>
      <c r="BO23" s="477"/>
      <c r="BP23" s="462"/>
      <c r="BQ23" s="463"/>
      <c r="BR23" s="377">
        <f t="shared" si="33"/>
        <v>0</v>
      </c>
      <c r="BS23" s="378"/>
      <c r="BT23" s="424">
        <f t="shared" si="34"/>
        <v>14.000526315789473</v>
      </c>
      <c r="BU23" s="461"/>
      <c r="BV23" s="477"/>
      <c r="BW23" s="462"/>
      <c r="BX23" s="463"/>
      <c r="BY23" s="377">
        <f t="shared" si="35"/>
        <v>0</v>
      </c>
      <c r="BZ23" s="378"/>
      <c r="CA23" s="424">
        <f t="shared" si="36"/>
        <v>14.000526315789473</v>
      </c>
      <c r="CB23" s="461"/>
      <c r="CC23" s="477"/>
      <c r="CD23" s="462"/>
      <c r="CE23" s="463"/>
      <c r="CF23" s="377">
        <f t="shared" si="37"/>
        <v>0</v>
      </c>
      <c r="CG23" s="378"/>
      <c r="CH23" s="424">
        <f t="shared" si="38"/>
        <v>14.000526315789473</v>
      </c>
      <c r="CI23" s="461"/>
      <c r="CJ23" s="477"/>
      <c r="CK23" s="462"/>
      <c r="CL23" s="463"/>
      <c r="CM23" s="377">
        <f t="shared" si="39"/>
        <v>0</v>
      </c>
      <c r="CN23" s="378"/>
      <c r="CO23" s="424">
        <f t="shared" si="40"/>
        <v>14.000526315789473</v>
      </c>
      <c r="CP23" s="461"/>
      <c r="CQ23" s="477"/>
      <c r="CR23" s="462"/>
      <c r="CS23" s="709"/>
      <c r="CT23" s="710"/>
      <c r="CU23" s="710"/>
      <c r="CV23" s="710"/>
      <c r="CW23" s="711"/>
      <c r="CX23" s="397" t="str">
        <f t="shared" si="41"/>
        <v xml:space="preserve">  A6</v>
      </c>
      <c r="CY23" s="398" t="str">
        <f t="shared" ref="CY23:CY31" si="43">E23&amp;" - "&amp;F23</f>
        <v>Inspection Test Plan - A6-Inspection Test Plan</v>
      </c>
      <c r="CZ23" s="383"/>
      <c r="DA23" s="383"/>
      <c r="DB23" s="383"/>
      <c r="DC23" s="383"/>
      <c r="DD23" s="383"/>
      <c r="DE23" s="383"/>
      <c r="DF23" s="383"/>
      <c r="DG23" s="383"/>
      <c r="DH23" s="383"/>
      <c r="DI23" s="383"/>
      <c r="DJ23" s="383"/>
      <c r="DK23" s="383"/>
      <c r="DL23" s="383"/>
      <c r="DM23" s="383"/>
      <c r="DN23" s="383"/>
      <c r="DO23" s="383"/>
      <c r="DP23" s="383"/>
      <c r="DQ23" s="383"/>
    </row>
    <row r="24" spans="1:121" customFormat="1" ht="32.1" customHeight="1">
      <c r="B24" s="467" t="s">
        <v>1018</v>
      </c>
      <c r="C24" s="393"/>
      <c r="D24" s="393" t="s">
        <v>11</v>
      </c>
      <c r="E24" s="708" t="s">
        <v>998</v>
      </c>
      <c r="F24" s="496" t="str">
        <f t="shared" si="42"/>
        <v>B1-General Arrangement Drawing</v>
      </c>
      <c r="G24" s="624"/>
      <c r="H24" s="624"/>
      <c r="I24" s="623"/>
      <c r="J24" s="478" t="str">
        <f t="shared" si="12"/>
        <v>A</v>
      </c>
      <c r="K24" s="396" t="str">
        <f>IF(J24=V$9,W$9,IF(J24=V$8,W$8,IF(J24=V$7,W$7,IF(J24=V$6,W$6,IF(J24=V$5,W$5,IF(J24=V$4,W$4,IF(J24=V$3,W$3,IF(J24=V$2,W$2,'DOC SUBMITTAL STATUS TRACKER'!$F$17))))))))</f>
        <v>Approved</v>
      </c>
      <c r="L24" s="556" t="str">
        <f t="shared" si="13"/>
        <v>Rev 0</v>
      </c>
      <c r="M24" s="557">
        <f t="shared" si="14"/>
        <v>41866</v>
      </c>
      <c r="N24" s="558">
        <f t="shared" si="15"/>
        <v>0</v>
      </c>
      <c r="O24" s="579" t="str">
        <f t="shared" si="16"/>
        <v/>
      </c>
      <c r="P24" s="559">
        <f t="shared" si="17"/>
        <v>14.000526315789473</v>
      </c>
      <c r="Q24" s="560">
        <f t="shared" si="18"/>
        <v>0</v>
      </c>
      <c r="R24" s="559" t="str">
        <f>IF(K24='DOC SUBMITTAL STATUS TRACKER'!$F$17,'DOC SUBMITTAL STATUS TRACKER'!$F$17,IF(K24=$W$8,'DOC SUBMITTAL STATUS TRACKER'!$F$17,IF(K24=$W$6,$R$15,IF(K24=$W$7,R$16,IF(K24=$W$9,$W$9,$R$15)))))</f>
        <v>RETURNED</v>
      </c>
      <c r="S24" s="579" t="str">
        <f t="shared" si="19"/>
        <v/>
      </c>
      <c r="T24" s="477"/>
      <c r="U24" s="377">
        <v>41866</v>
      </c>
      <c r="V24" s="378"/>
      <c r="W24" s="424">
        <f t="shared" si="20"/>
        <v>14.000526315789473</v>
      </c>
      <c r="X24" s="461"/>
      <c r="Y24" s="477"/>
      <c r="Z24" s="462" t="s">
        <v>307</v>
      </c>
      <c r="AA24" s="460"/>
      <c r="AB24" s="377">
        <f t="shared" si="21"/>
        <v>0</v>
      </c>
      <c r="AC24" s="378"/>
      <c r="AD24" s="424">
        <f t="shared" si="22"/>
        <v>14.000526315789473</v>
      </c>
      <c r="AE24" s="461"/>
      <c r="AF24" s="477"/>
      <c r="AG24" s="462"/>
      <c r="AH24" s="463"/>
      <c r="AI24" s="377">
        <f t="shared" si="23"/>
        <v>0</v>
      </c>
      <c r="AJ24" s="378"/>
      <c r="AK24" s="424">
        <f t="shared" si="24"/>
        <v>14.000526315789473</v>
      </c>
      <c r="AL24" s="461"/>
      <c r="AM24" s="477"/>
      <c r="AN24" s="462"/>
      <c r="AO24" s="463"/>
      <c r="AP24" s="377">
        <f t="shared" si="25"/>
        <v>0</v>
      </c>
      <c r="AQ24" s="378"/>
      <c r="AR24" s="424">
        <f t="shared" si="26"/>
        <v>14.000526315789473</v>
      </c>
      <c r="AS24" s="461"/>
      <c r="AT24" s="477"/>
      <c r="AU24" s="462"/>
      <c r="AV24" s="463"/>
      <c r="AW24" s="377">
        <f t="shared" si="27"/>
        <v>0</v>
      </c>
      <c r="AX24" s="378"/>
      <c r="AY24" s="424">
        <f t="shared" si="28"/>
        <v>14.000526315789473</v>
      </c>
      <c r="AZ24" s="461"/>
      <c r="BA24" s="477"/>
      <c r="BB24" s="462"/>
      <c r="BC24" s="463"/>
      <c r="BD24" s="377">
        <f t="shared" si="29"/>
        <v>0</v>
      </c>
      <c r="BE24" s="378"/>
      <c r="BF24" s="424">
        <f t="shared" si="30"/>
        <v>14.000526315789473</v>
      </c>
      <c r="BG24" s="461"/>
      <c r="BH24" s="477"/>
      <c r="BI24" s="462"/>
      <c r="BJ24" s="463"/>
      <c r="BK24" s="377">
        <f t="shared" si="31"/>
        <v>0</v>
      </c>
      <c r="BL24" s="378"/>
      <c r="BM24" s="424">
        <f t="shared" si="32"/>
        <v>14.000526315789473</v>
      </c>
      <c r="BN24" s="461"/>
      <c r="BO24" s="477"/>
      <c r="BP24" s="462"/>
      <c r="BQ24" s="463"/>
      <c r="BR24" s="377">
        <f t="shared" si="33"/>
        <v>0</v>
      </c>
      <c r="BS24" s="378"/>
      <c r="BT24" s="424">
        <f t="shared" si="34"/>
        <v>14.000526315789473</v>
      </c>
      <c r="BU24" s="461"/>
      <c r="BV24" s="477"/>
      <c r="BW24" s="462"/>
      <c r="BX24" s="463"/>
      <c r="BY24" s="377">
        <f t="shared" si="35"/>
        <v>0</v>
      </c>
      <c r="BZ24" s="378"/>
      <c r="CA24" s="424">
        <f t="shared" si="36"/>
        <v>14.000526315789473</v>
      </c>
      <c r="CB24" s="461"/>
      <c r="CC24" s="477"/>
      <c r="CD24" s="462"/>
      <c r="CE24" s="463"/>
      <c r="CF24" s="377">
        <f t="shared" si="37"/>
        <v>0</v>
      </c>
      <c r="CG24" s="378"/>
      <c r="CH24" s="424">
        <f t="shared" si="38"/>
        <v>14.000526315789473</v>
      </c>
      <c r="CI24" s="461"/>
      <c r="CJ24" s="477"/>
      <c r="CK24" s="462"/>
      <c r="CL24" s="463"/>
      <c r="CM24" s="377">
        <f t="shared" si="39"/>
        <v>0</v>
      </c>
      <c r="CN24" s="378"/>
      <c r="CO24" s="424">
        <f t="shared" si="40"/>
        <v>14.000526315789473</v>
      </c>
      <c r="CP24" s="461"/>
      <c r="CQ24" s="477"/>
      <c r="CR24" s="462"/>
      <c r="CS24" s="709"/>
      <c r="CT24" s="710"/>
      <c r="CU24" s="710"/>
      <c r="CV24" s="710"/>
      <c r="CW24" s="711"/>
      <c r="CX24" s="397" t="str">
        <f t="shared" si="41"/>
        <v xml:space="preserve">  B1</v>
      </c>
      <c r="CY24" s="398" t="str">
        <f t="shared" si="43"/>
        <v>General Arrangement Drawing - B1-General Arrangement Drawing</v>
      </c>
      <c r="CZ24" s="383"/>
      <c r="DA24" s="383"/>
      <c r="DB24" s="383"/>
      <c r="DC24" s="383"/>
      <c r="DD24" s="383"/>
      <c r="DE24" s="383"/>
      <c r="DF24" s="383"/>
      <c r="DG24" s="383"/>
      <c r="DH24" s="383"/>
      <c r="DI24" s="383"/>
      <c r="DJ24" s="383"/>
      <c r="DK24" s="383"/>
      <c r="DL24" s="383"/>
      <c r="DM24" s="383"/>
      <c r="DN24" s="383"/>
      <c r="DO24" s="383"/>
      <c r="DP24" s="383"/>
      <c r="DQ24" s="383"/>
    </row>
    <row r="25" spans="1:121" customFormat="1" ht="32.1" customHeight="1">
      <c r="B25" s="467" t="s">
        <v>1018</v>
      </c>
      <c r="C25" s="393"/>
      <c r="D25" s="393" t="s">
        <v>16</v>
      </c>
      <c r="E25" s="708" t="s">
        <v>201</v>
      </c>
      <c r="F25" s="496" t="str">
        <f t="shared" si="42"/>
        <v xml:space="preserve">B4-Motor Outline Drawing </v>
      </c>
      <c r="G25" s="624" t="s">
        <v>570</v>
      </c>
      <c r="H25" s="625"/>
      <c r="I25" s="623"/>
      <c r="J25" s="478" t="str">
        <f t="shared" si="12"/>
        <v>A</v>
      </c>
      <c r="K25" s="396" t="str">
        <f>IF(J25=V$9,W$9,IF(J25=V$8,W$8,IF(J25=V$7,W$7,IF(J25=V$6,W$6,IF(J25=V$5,W$5,IF(J25=V$4,W$4,IF(J25=V$3,W$3,IF(J25=V$2,W$2,'DOC SUBMITTAL STATUS TRACKER'!$F$17))))))))</f>
        <v>Approved</v>
      </c>
      <c r="L25" s="556" t="str">
        <f t="shared" si="13"/>
        <v>Rev 0</v>
      </c>
      <c r="M25" s="557">
        <f t="shared" si="14"/>
        <v>41866</v>
      </c>
      <c r="N25" s="558">
        <f t="shared" si="15"/>
        <v>0</v>
      </c>
      <c r="O25" s="579" t="str">
        <f t="shared" si="16"/>
        <v/>
      </c>
      <c r="P25" s="559">
        <f t="shared" si="17"/>
        <v>14.000526315789473</v>
      </c>
      <c r="Q25" s="560">
        <f t="shared" si="18"/>
        <v>0</v>
      </c>
      <c r="R25" s="559" t="str">
        <f>IF(K25='DOC SUBMITTAL STATUS TRACKER'!$F$17,'DOC SUBMITTAL STATUS TRACKER'!$F$17,IF(K25=$W$8,'DOC SUBMITTAL STATUS TRACKER'!$F$17,IF(K25=$W$6,$R$15,IF(K25=$W$7,R$16,IF(K25=$W$9,$W$9,$R$15)))))</f>
        <v>RETURNED</v>
      </c>
      <c r="S25" s="579" t="str">
        <f t="shared" si="19"/>
        <v/>
      </c>
      <c r="T25" s="477"/>
      <c r="U25" s="377">
        <v>41866</v>
      </c>
      <c r="V25" s="378"/>
      <c r="W25" s="424">
        <f t="shared" si="20"/>
        <v>14.000526315789473</v>
      </c>
      <c r="X25" s="461"/>
      <c r="Y25" s="477"/>
      <c r="Z25" s="462" t="s">
        <v>307</v>
      </c>
      <c r="AA25" s="460"/>
      <c r="AB25" s="377">
        <f t="shared" si="21"/>
        <v>0</v>
      </c>
      <c r="AC25" s="378"/>
      <c r="AD25" s="424">
        <f t="shared" si="22"/>
        <v>14.000526315789473</v>
      </c>
      <c r="AE25" s="461"/>
      <c r="AF25" s="477"/>
      <c r="AG25" s="462"/>
      <c r="AH25" s="463"/>
      <c r="AI25" s="377">
        <f t="shared" si="23"/>
        <v>0</v>
      </c>
      <c r="AJ25" s="378"/>
      <c r="AK25" s="424">
        <f t="shared" si="24"/>
        <v>14.000526315789473</v>
      </c>
      <c r="AL25" s="461"/>
      <c r="AM25" s="477"/>
      <c r="AN25" s="462"/>
      <c r="AO25" s="463"/>
      <c r="AP25" s="377">
        <f t="shared" si="25"/>
        <v>0</v>
      </c>
      <c r="AQ25" s="378"/>
      <c r="AR25" s="424">
        <f t="shared" si="26"/>
        <v>14.000526315789473</v>
      </c>
      <c r="AS25" s="461"/>
      <c r="AT25" s="477"/>
      <c r="AU25" s="462"/>
      <c r="AV25" s="463"/>
      <c r="AW25" s="377">
        <f t="shared" si="27"/>
        <v>0</v>
      </c>
      <c r="AX25" s="378"/>
      <c r="AY25" s="424">
        <f t="shared" si="28"/>
        <v>14.000526315789473</v>
      </c>
      <c r="AZ25" s="461"/>
      <c r="BA25" s="477"/>
      <c r="BB25" s="462"/>
      <c r="BC25" s="463"/>
      <c r="BD25" s="377">
        <f t="shared" si="29"/>
        <v>0</v>
      </c>
      <c r="BE25" s="378"/>
      <c r="BF25" s="424">
        <f t="shared" si="30"/>
        <v>14.000526315789473</v>
      </c>
      <c r="BG25" s="461"/>
      <c r="BH25" s="477"/>
      <c r="BI25" s="462"/>
      <c r="BJ25" s="463"/>
      <c r="BK25" s="377">
        <f t="shared" si="31"/>
        <v>0</v>
      </c>
      <c r="BL25" s="378"/>
      <c r="BM25" s="424">
        <f t="shared" si="32"/>
        <v>14.000526315789473</v>
      </c>
      <c r="BN25" s="461"/>
      <c r="BO25" s="477"/>
      <c r="BP25" s="462"/>
      <c r="BQ25" s="463"/>
      <c r="BR25" s="377">
        <f t="shared" si="33"/>
        <v>0</v>
      </c>
      <c r="BS25" s="378"/>
      <c r="BT25" s="424">
        <f t="shared" si="34"/>
        <v>14.000526315789473</v>
      </c>
      <c r="BU25" s="461"/>
      <c r="BV25" s="477"/>
      <c r="BW25" s="462"/>
      <c r="BX25" s="463"/>
      <c r="BY25" s="377">
        <f t="shared" si="35"/>
        <v>0</v>
      </c>
      <c r="BZ25" s="378"/>
      <c r="CA25" s="424">
        <f t="shared" si="36"/>
        <v>14.000526315789473</v>
      </c>
      <c r="CB25" s="461"/>
      <c r="CC25" s="477"/>
      <c r="CD25" s="462"/>
      <c r="CE25" s="463"/>
      <c r="CF25" s="377">
        <f t="shared" si="37"/>
        <v>0</v>
      </c>
      <c r="CG25" s="378"/>
      <c r="CH25" s="424">
        <f t="shared" si="38"/>
        <v>14.000526315789473</v>
      </c>
      <c r="CI25" s="461"/>
      <c r="CJ25" s="477"/>
      <c r="CK25" s="462"/>
      <c r="CL25" s="463"/>
      <c r="CM25" s="377">
        <f t="shared" si="39"/>
        <v>0</v>
      </c>
      <c r="CN25" s="378"/>
      <c r="CO25" s="424">
        <f t="shared" si="40"/>
        <v>14.000526315789473</v>
      </c>
      <c r="CP25" s="461"/>
      <c r="CQ25" s="477"/>
      <c r="CR25" s="462"/>
      <c r="CS25" s="709"/>
      <c r="CT25" s="710"/>
      <c r="CU25" s="710"/>
      <c r="CV25" s="710"/>
      <c r="CW25" s="711"/>
      <c r="CX25" s="397" t="str">
        <f t="shared" si="41"/>
        <v xml:space="preserve">  B4</v>
      </c>
      <c r="CY25" s="398" t="str">
        <f t="shared" si="43"/>
        <v xml:space="preserve">Motor Outline Drawing  - B4-Motor Outline Drawing </v>
      </c>
      <c r="CZ25" s="383"/>
      <c r="DA25" s="383"/>
      <c r="DB25" s="383"/>
      <c r="DC25" s="383"/>
      <c r="DD25" s="383"/>
      <c r="DE25" s="383"/>
      <c r="DF25" s="383"/>
      <c r="DG25" s="383"/>
      <c r="DH25" s="383"/>
      <c r="DI25" s="383"/>
      <c r="DJ25" s="383"/>
      <c r="DK25" s="383"/>
      <c r="DL25" s="383"/>
      <c r="DM25" s="383"/>
      <c r="DN25" s="383"/>
      <c r="DO25" s="383"/>
      <c r="DP25" s="383"/>
      <c r="DQ25" s="383"/>
    </row>
    <row r="26" spans="1:121" customFormat="1" ht="32.1" customHeight="1">
      <c r="B26" s="467" t="s">
        <v>1018</v>
      </c>
      <c r="C26" s="393"/>
      <c r="D26" s="393" t="s">
        <v>0</v>
      </c>
      <c r="E26" s="706" t="s">
        <v>961</v>
      </c>
      <c r="F26" s="496" t="str">
        <f t="shared" si="42"/>
        <v>C1-Compressor Sectional Drawing w/BOM</v>
      </c>
      <c r="G26" s="624"/>
      <c r="H26" s="625"/>
      <c r="I26" s="623"/>
      <c r="J26" s="478" t="str">
        <f t="shared" si="12"/>
        <v>A</v>
      </c>
      <c r="K26" s="396" t="str">
        <f>IF(J26=V$9,W$9,IF(J26=V$8,W$8,IF(J26=V$7,W$7,IF(J26=V$6,W$6,IF(J26=V$5,W$5,IF(J26=V$4,W$4,IF(J26=V$3,W$3,IF(J26=V$2,W$2,'DOC SUBMITTAL STATUS TRACKER'!$F$17))))))))</f>
        <v>Approved</v>
      </c>
      <c r="L26" s="556" t="str">
        <f t="shared" si="13"/>
        <v>Rev 0</v>
      </c>
      <c r="M26" s="557">
        <f t="shared" si="14"/>
        <v>41278</v>
      </c>
      <c r="N26" s="558">
        <f t="shared" si="15"/>
        <v>0</v>
      </c>
      <c r="O26" s="579" t="str">
        <f t="shared" si="16"/>
        <v/>
      </c>
      <c r="P26" s="559">
        <f t="shared" si="17"/>
        <v>14.000526315789473</v>
      </c>
      <c r="Q26" s="560">
        <f t="shared" si="18"/>
        <v>0</v>
      </c>
      <c r="R26" s="559" t="str">
        <f>IF(K26='DOC SUBMITTAL STATUS TRACKER'!$F$17,'DOC SUBMITTAL STATUS TRACKER'!$F$17,IF(K26=$W$8,'DOC SUBMITTAL STATUS TRACKER'!$F$17,IF(K26=$W$6,$R$15,IF(K26=$W$7,R$16,IF(K26=$W$9,$W$9,$R$15)))))</f>
        <v>RETURNED</v>
      </c>
      <c r="S26" s="579" t="str">
        <f t="shared" si="19"/>
        <v/>
      </c>
      <c r="T26" s="477"/>
      <c r="U26" s="377">
        <v>41278</v>
      </c>
      <c r="V26" s="378"/>
      <c r="W26" s="424">
        <f t="shared" si="20"/>
        <v>14.000526315789473</v>
      </c>
      <c r="X26" s="461"/>
      <c r="Y26" s="477"/>
      <c r="Z26" s="462" t="s">
        <v>307</v>
      </c>
      <c r="AA26" s="460"/>
      <c r="AB26" s="377">
        <f t="shared" si="21"/>
        <v>0</v>
      </c>
      <c r="AC26" s="378"/>
      <c r="AD26" s="424">
        <f t="shared" si="22"/>
        <v>14.000526315789473</v>
      </c>
      <c r="AE26" s="461"/>
      <c r="AF26" s="477"/>
      <c r="AG26" s="462"/>
      <c r="AH26" s="463"/>
      <c r="AI26" s="377">
        <f t="shared" si="23"/>
        <v>0</v>
      </c>
      <c r="AJ26" s="378"/>
      <c r="AK26" s="424">
        <f t="shared" si="24"/>
        <v>14.000526315789473</v>
      </c>
      <c r="AL26" s="461"/>
      <c r="AM26" s="477"/>
      <c r="AN26" s="462"/>
      <c r="AO26" s="463"/>
      <c r="AP26" s="377">
        <f t="shared" si="25"/>
        <v>0</v>
      </c>
      <c r="AQ26" s="378"/>
      <c r="AR26" s="424">
        <f t="shared" si="26"/>
        <v>14.000526315789473</v>
      </c>
      <c r="AS26" s="461"/>
      <c r="AT26" s="477"/>
      <c r="AU26" s="462"/>
      <c r="AV26" s="463"/>
      <c r="AW26" s="377">
        <f t="shared" si="27"/>
        <v>0</v>
      </c>
      <c r="AX26" s="378"/>
      <c r="AY26" s="424">
        <f t="shared" si="28"/>
        <v>14.000526315789473</v>
      </c>
      <c r="AZ26" s="461"/>
      <c r="BA26" s="477"/>
      <c r="BB26" s="462"/>
      <c r="BC26" s="463"/>
      <c r="BD26" s="377">
        <f t="shared" si="29"/>
        <v>0</v>
      </c>
      <c r="BE26" s="378"/>
      <c r="BF26" s="424">
        <f t="shared" si="30"/>
        <v>14.000526315789473</v>
      </c>
      <c r="BG26" s="461"/>
      <c r="BH26" s="477"/>
      <c r="BI26" s="462"/>
      <c r="BJ26" s="463"/>
      <c r="BK26" s="377">
        <f t="shared" si="31"/>
        <v>0</v>
      </c>
      <c r="BL26" s="378"/>
      <c r="BM26" s="424">
        <f t="shared" si="32"/>
        <v>14.000526315789473</v>
      </c>
      <c r="BN26" s="461"/>
      <c r="BO26" s="477"/>
      <c r="BP26" s="462"/>
      <c r="BQ26" s="463"/>
      <c r="BR26" s="377">
        <f t="shared" si="33"/>
        <v>0</v>
      </c>
      <c r="BS26" s="378"/>
      <c r="BT26" s="424">
        <f t="shared" si="34"/>
        <v>14.000526315789473</v>
      </c>
      <c r="BU26" s="461"/>
      <c r="BV26" s="477"/>
      <c r="BW26" s="462"/>
      <c r="BX26" s="463"/>
      <c r="BY26" s="377">
        <f t="shared" si="35"/>
        <v>0</v>
      </c>
      <c r="BZ26" s="378"/>
      <c r="CA26" s="424">
        <f t="shared" si="36"/>
        <v>14.000526315789473</v>
      </c>
      <c r="CB26" s="461"/>
      <c r="CC26" s="477"/>
      <c r="CD26" s="462"/>
      <c r="CE26" s="463"/>
      <c r="CF26" s="377">
        <f t="shared" si="37"/>
        <v>0</v>
      </c>
      <c r="CG26" s="378"/>
      <c r="CH26" s="424">
        <f t="shared" si="38"/>
        <v>14.000526315789473</v>
      </c>
      <c r="CI26" s="461"/>
      <c r="CJ26" s="477"/>
      <c r="CK26" s="462"/>
      <c r="CL26" s="463"/>
      <c r="CM26" s="377">
        <f t="shared" si="39"/>
        <v>0</v>
      </c>
      <c r="CN26" s="378"/>
      <c r="CO26" s="424">
        <f t="shared" si="40"/>
        <v>14.000526315789473</v>
      </c>
      <c r="CP26" s="461"/>
      <c r="CQ26" s="477"/>
      <c r="CR26" s="462"/>
      <c r="CS26" s="709"/>
      <c r="CT26" s="710"/>
      <c r="CU26" s="710"/>
      <c r="CV26" s="710"/>
      <c r="CW26" s="711"/>
      <c r="CX26" s="397" t="str">
        <f t="shared" si="41"/>
        <v xml:space="preserve">  C1</v>
      </c>
      <c r="CY26" s="398" t="str">
        <f t="shared" si="43"/>
        <v>Compressor Sectional Drawing w/BOM - C1-Compressor Sectional Drawing w/BOM</v>
      </c>
      <c r="CZ26" s="384"/>
      <c r="DA26" s="384"/>
      <c r="DB26" s="384"/>
      <c r="DC26" s="384"/>
      <c r="DD26" s="384"/>
      <c r="DE26" s="384"/>
      <c r="DF26" s="384"/>
      <c r="DG26" s="384"/>
      <c r="DH26" s="384"/>
      <c r="DI26" s="384"/>
      <c r="DJ26" s="384"/>
      <c r="DK26" s="384"/>
      <c r="DL26" s="384"/>
      <c r="DM26" s="384"/>
      <c r="DN26" s="384"/>
      <c r="DO26" s="384"/>
      <c r="DP26" s="384"/>
      <c r="DQ26" s="384"/>
    </row>
    <row r="27" spans="1:121" customFormat="1" ht="30" customHeight="1">
      <c r="B27" s="467" t="s">
        <v>1018</v>
      </c>
      <c r="C27" s="393"/>
      <c r="D27" s="393" t="s">
        <v>2</v>
      </c>
      <c r="E27" s="706" t="s">
        <v>57</v>
      </c>
      <c r="F27" s="496" t="str">
        <f t="shared" si="42"/>
        <v>C3-Seal Sectional Drawing w/BOM</v>
      </c>
      <c r="G27" s="624"/>
      <c r="H27" s="625"/>
      <c r="I27" s="623"/>
      <c r="J27" s="478" t="str">
        <f t="shared" si="12"/>
        <v>A</v>
      </c>
      <c r="K27" s="396" t="str">
        <f>IF(J27=V$9,W$9,IF(J27=V$8,W$8,IF(J27=V$7,W$7,IF(J27=V$6,W$6,IF(J27=V$5,W$5,IF(J27=V$4,W$4,IF(J27=V$3,W$3,IF(J27=V$2,W$2,'DOC SUBMITTAL STATUS TRACKER'!$F$17))))))))</f>
        <v>Approved</v>
      </c>
      <c r="L27" s="556" t="str">
        <f t="shared" si="13"/>
        <v>Rev 0</v>
      </c>
      <c r="M27" s="557">
        <f t="shared" si="14"/>
        <v>41915</v>
      </c>
      <c r="N27" s="558">
        <f t="shared" si="15"/>
        <v>0</v>
      </c>
      <c r="O27" s="579" t="str">
        <f t="shared" si="16"/>
        <v/>
      </c>
      <c r="P27" s="559">
        <f t="shared" si="17"/>
        <v>14.000526315789473</v>
      </c>
      <c r="Q27" s="560">
        <f t="shared" si="18"/>
        <v>0</v>
      </c>
      <c r="R27" s="559" t="str">
        <f>IF(K27='DOC SUBMITTAL STATUS TRACKER'!$F$17,'DOC SUBMITTAL STATUS TRACKER'!$F$17,IF(K27=$W$8,'DOC SUBMITTAL STATUS TRACKER'!$F$17,IF(K27=$W$6,$R$15,IF(K27=$W$7,R$16,IF(K27=$W$9,$W$9,$R$15)))))</f>
        <v>RETURNED</v>
      </c>
      <c r="S27" s="579" t="str">
        <f t="shared" si="19"/>
        <v/>
      </c>
      <c r="T27" s="477"/>
      <c r="U27" s="377">
        <v>41915</v>
      </c>
      <c r="V27" s="378"/>
      <c r="W27" s="424">
        <f t="shared" si="20"/>
        <v>14.000526315789473</v>
      </c>
      <c r="X27" s="461"/>
      <c r="Y27" s="477"/>
      <c r="Z27" s="462" t="s">
        <v>307</v>
      </c>
      <c r="AA27" s="460"/>
      <c r="AB27" s="377">
        <f t="shared" si="21"/>
        <v>0</v>
      </c>
      <c r="AC27" s="378"/>
      <c r="AD27" s="424">
        <f t="shared" si="22"/>
        <v>14.000526315789473</v>
      </c>
      <c r="AE27" s="461"/>
      <c r="AF27" s="477"/>
      <c r="AG27" s="462"/>
      <c r="AH27" s="463"/>
      <c r="AI27" s="377">
        <f t="shared" si="23"/>
        <v>0</v>
      </c>
      <c r="AJ27" s="378"/>
      <c r="AK27" s="424">
        <f t="shared" si="24"/>
        <v>14.000526315789473</v>
      </c>
      <c r="AL27" s="461"/>
      <c r="AM27" s="477"/>
      <c r="AN27" s="462"/>
      <c r="AO27" s="463"/>
      <c r="AP27" s="377">
        <f t="shared" si="25"/>
        <v>0</v>
      </c>
      <c r="AQ27" s="378"/>
      <c r="AR27" s="424">
        <f t="shared" si="26"/>
        <v>14.000526315789473</v>
      </c>
      <c r="AS27" s="461"/>
      <c r="AT27" s="477"/>
      <c r="AU27" s="462"/>
      <c r="AV27" s="463"/>
      <c r="AW27" s="377">
        <f t="shared" si="27"/>
        <v>0</v>
      </c>
      <c r="AX27" s="378"/>
      <c r="AY27" s="424">
        <f t="shared" si="28"/>
        <v>14.000526315789473</v>
      </c>
      <c r="AZ27" s="461"/>
      <c r="BA27" s="477"/>
      <c r="BB27" s="462"/>
      <c r="BC27" s="463"/>
      <c r="BD27" s="377">
        <f t="shared" si="29"/>
        <v>0</v>
      </c>
      <c r="BE27" s="378"/>
      <c r="BF27" s="424">
        <f t="shared" si="30"/>
        <v>14.000526315789473</v>
      </c>
      <c r="BG27" s="461"/>
      <c r="BH27" s="477"/>
      <c r="BI27" s="462"/>
      <c r="BJ27" s="463"/>
      <c r="BK27" s="377">
        <f t="shared" si="31"/>
        <v>0</v>
      </c>
      <c r="BL27" s="378"/>
      <c r="BM27" s="424">
        <f t="shared" si="32"/>
        <v>14.000526315789473</v>
      </c>
      <c r="BN27" s="461"/>
      <c r="BO27" s="477"/>
      <c r="BP27" s="462"/>
      <c r="BQ27" s="463"/>
      <c r="BR27" s="377">
        <f t="shared" si="33"/>
        <v>0</v>
      </c>
      <c r="BS27" s="378"/>
      <c r="BT27" s="424">
        <f t="shared" si="34"/>
        <v>14.000526315789473</v>
      </c>
      <c r="BU27" s="461"/>
      <c r="BV27" s="477"/>
      <c r="BW27" s="462"/>
      <c r="BX27" s="463"/>
      <c r="BY27" s="377">
        <f t="shared" si="35"/>
        <v>0</v>
      </c>
      <c r="BZ27" s="378"/>
      <c r="CA27" s="424">
        <f t="shared" si="36"/>
        <v>14.000526315789473</v>
      </c>
      <c r="CB27" s="461"/>
      <c r="CC27" s="477"/>
      <c r="CD27" s="462"/>
      <c r="CE27" s="463"/>
      <c r="CF27" s="377">
        <f t="shared" si="37"/>
        <v>0</v>
      </c>
      <c r="CG27" s="378"/>
      <c r="CH27" s="424">
        <f t="shared" si="38"/>
        <v>14.000526315789473</v>
      </c>
      <c r="CI27" s="461"/>
      <c r="CJ27" s="477"/>
      <c r="CK27" s="462"/>
      <c r="CL27" s="463"/>
      <c r="CM27" s="377">
        <f t="shared" si="39"/>
        <v>0</v>
      </c>
      <c r="CN27" s="378"/>
      <c r="CO27" s="424">
        <f t="shared" si="40"/>
        <v>14.000526315789473</v>
      </c>
      <c r="CP27" s="461"/>
      <c r="CQ27" s="477"/>
      <c r="CR27" s="462"/>
      <c r="CS27" s="709"/>
      <c r="CT27" s="710"/>
      <c r="CU27" s="710"/>
      <c r="CV27" s="710"/>
      <c r="CW27" s="711"/>
      <c r="CX27" s="397" t="str">
        <f t="shared" si="41"/>
        <v xml:space="preserve">  C3</v>
      </c>
      <c r="CY27" s="398" t="str">
        <f t="shared" si="43"/>
        <v>Seal Sectional Drawing w/BOM - C3-Seal Sectional Drawing w/BOM</v>
      </c>
      <c r="CZ27" s="383"/>
      <c r="DA27" s="383"/>
      <c r="DB27" s="383"/>
      <c r="DC27" s="383"/>
      <c r="DD27" s="383"/>
      <c r="DE27" s="383"/>
      <c r="DF27" s="383"/>
      <c r="DG27" s="383"/>
      <c r="DH27" s="383"/>
      <c r="DI27" s="383"/>
      <c r="DJ27" s="383"/>
      <c r="DK27" s="383"/>
      <c r="DL27" s="383"/>
      <c r="DM27" s="383"/>
      <c r="DN27" s="383"/>
      <c r="DO27" s="383"/>
      <c r="DP27" s="383"/>
      <c r="DQ27" s="383"/>
    </row>
    <row r="28" spans="1:121" customFormat="1" ht="32.1" customHeight="1">
      <c r="B28" s="467" t="s">
        <v>1018</v>
      </c>
      <c r="C28" s="393"/>
      <c r="D28" s="393" t="s">
        <v>38</v>
      </c>
      <c r="E28" s="706" t="s">
        <v>1006</v>
      </c>
      <c r="F28" s="496" t="str">
        <f t="shared" si="42"/>
        <v>D4- P&amp;ID Drawing</v>
      </c>
      <c r="G28" s="624"/>
      <c r="H28" s="625"/>
      <c r="I28" s="623"/>
      <c r="J28" s="478" t="str">
        <f t="shared" si="12"/>
        <v>A</v>
      </c>
      <c r="K28" s="396" t="str">
        <f>IF(J28=V$9,W$9,IF(J28=V$8,W$8,IF(J28=V$7,W$7,IF(J28=V$6,W$6,IF(J28=V$5,W$5,IF(J28=V$4,W$4,IF(J28=V$3,W$3,IF(J28=V$2,W$2,'DOC SUBMITTAL STATUS TRACKER'!$F$17))))))))</f>
        <v>Approved</v>
      </c>
      <c r="L28" s="556" t="str">
        <f t="shared" si="13"/>
        <v>Rev 0</v>
      </c>
      <c r="M28" s="557">
        <f t="shared" si="14"/>
        <v>41866</v>
      </c>
      <c r="N28" s="558">
        <f t="shared" si="15"/>
        <v>0</v>
      </c>
      <c r="O28" s="579" t="str">
        <f t="shared" si="16"/>
        <v/>
      </c>
      <c r="P28" s="559">
        <f t="shared" si="17"/>
        <v>14.000526315789473</v>
      </c>
      <c r="Q28" s="560">
        <f t="shared" si="18"/>
        <v>0</v>
      </c>
      <c r="R28" s="559" t="str">
        <f>IF(K28='DOC SUBMITTAL STATUS TRACKER'!$F$17,'DOC SUBMITTAL STATUS TRACKER'!$F$17,IF(K28=$W$8,'DOC SUBMITTAL STATUS TRACKER'!$F$17,IF(K28=$W$6,$R$15,IF(K28=$W$7,R$16,IF(K28=$W$9,$W$9,$R$15)))))</f>
        <v>RETURNED</v>
      </c>
      <c r="S28" s="579" t="str">
        <f t="shared" si="19"/>
        <v/>
      </c>
      <c r="T28" s="477"/>
      <c r="U28" s="377">
        <v>41866</v>
      </c>
      <c r="V28" s="378"/>
      <c r="W28" s="424">
        <f t="shared" si="20"/>
        <v>14.000526315789473</v>
      </c>
      <c r="X28" s="461"/>
      <c r="Y28" s="477"/>
      <c r="Z28" s="462" t="s">
        <v>307</v>
      </c>
      <c r="AA28" s="460"/>
      <c r="AB28" s="377">
        <f t="shared" si="21"/>
        <v>0</v>
      </c>
      <c r="AC28" s="378"/>
      <c r="AD28" s="424">
        <f t="shared" si="22"/>
        <v>14.000526315789473</v>
      </c>
      <c r="AE28" s="461"/>
      <c r="AF28" s="477"/>
      <c r="AG28" s="462"/>
      <c r="AH28" s="463"/>
      <c r="AI28" s="377">
        <f t="shared" si="23"/>
        <v>0</v>
      </c>
      <c r="AJ28" s="378"/>
      <c r="AK28" s="424">
        <f t="shared" si="24"/>
        <v>14.000526315789473</v>
      </c>
      <c r="AL28" s="461"/>
      <c r="AM28" s="477"/>
      <c r="AN28" s="462"/>
      <c r="AO28" s="463"/>
      <c r="AP28" s="377">
        <f t="shared" si="25"/>
        <v>0</v>
      </c>
      <c r="AQ28" s="378"/>
      <c r="AR28" s="424">
        <f t="shared" si="26"/>
        <v>14.000526315789473</v>
      </c>
      <c r="AS28" s="461"/>
      <c r="AT28" s="477"/>
      <c r="AU28" s="462"/>
      <c r="AV28" s="463"/>
      <c r="AW28" s="377">
        <f t="shared" si="27"/>
        <v>0</v>
      </c>
      <c r="AX28" s="378"/>
      <c r="AY28" s="424">
        <f t="shared" si="28"/>
        <v>14.000526315789473</v>
      </c>
      <c r="AZ28" s="461"/>
      <c r="BA28" s="477"/>
      <c r="BB28" s="462"/>
      <c r="BC28" s="463"/>
      <c r="BD28" s="377">
        <f t="shared" si="29"/>
        <v>0</v>
      </c>
      <c r="BE28" s="378"/>
      <c r="BF28" s="424">
        <f t="shared" si="30"/>
        <v>14.000526315789473</v>
      </c>
      <c r="BG28" s="461"/>
      <c r="BH28" s="477"/>
      <c r="BI28" s="462"/>
      <c r="BJ28" s="463"/>
      <c r="BK28" s="377">
        <f t="shared" si="31"/>
        <v>0</v>
      </c>
      <c r="BL28" s="378"/>
      <c r="BM28" s="424">
        <f t="shared" si="32"/>
        <v>14.000526315789473</v>
      </c>
      <c r="BN28" s="461"/>
      <c r="BO28" s="477"/>
      <c r="BP28" s="462"/>
      <c r="BQ28" s="463"/>
      <c r="BR28" s="377">
        <f t="shared" si="33"/>
        <v>0</v>
      </c>
      <c r="BS28" s="378"/>
      <c r="BT28" s="424">
        <f t="shared" si="34"/>
        <v>14.000526315789473</v>
      </c>
      <c r="BU28" s="461"/>
      <c r="BV28" s="477"/>
      <c r="BW28" s="462"/>
      <c r="BX28" s="463"/>
      <c r="BY28" s="377">
        <f t="shared" si="35"/>
        <v>0</v>
      </c>
      <c r="BZ28" s="378"/>
      <c r="CA28" s="424">
        <f t="shared" si="36"/>
        <v>14.000526315789473</v>
      </c>
      <c r="CB28" s="461"/>
      <c r="CC28" s="477"/>
      <c r="CD28" s="462"/>
      <c r="CE28" s="463"/>
      <c r="CF28" s="377">
        <f t="shared" si="37"/>
        <v>0</v>
      </c>
      <c r="CG28" s="378"/>
      <c r="CH28" s="424">
        <f t="shared" si="38"/>
        <v>14.000526315789473</v>
      </c>
      <c r="CI28" s="461"/>
      <c r="CJ28" s="477"/>
      <c r="CK28" s="462"/>
      <c r="CL28" s="463"/>
      <c r="CM28" s="377">
        <f t="shared" si="39"/>
        <v>0</v>
      </c>
      <c r="CN28" s="378"/>
      <c r="CO28" s="424">
        <f t="shared" si="40"/>
        <v>14.000526315789473</v>
      </c>
      <c r="CP28" s="461"/>
      <c r="CQ28" s="477"/>
      <c r="CR28" s="462"/>
      <c r="CS28" s="709"/>
      <c r="CT28" s="710"/>
      <c r="CU28" s="710"/>
      <c r="CV28" s="710"/>
      <c r="CW28" s="711"/>
      <c r="CX28" s="397" t="str">
        <f t="shared" si="41"/>
        <v xml:space="preserve">  D4</v>
      </c>
      <c r="CY28" s="398" t="str">
        <f t="shared" si="43"/>
        <v xml:space="preserve"> P&amp;ID Drawing - D4- P&amp;ID Drawing</v>
      </c>
      <c r="CZ28" s="383"/>
      <c r="DA28" s="383"/>
      <c r="DB28" s="383"/>
      <c r="DC28" s="383"/>
      <c r="DD28" s="383"/>
      <c r="DE28" s="383"/>
      <c r="DF28" s="383"/>
      <c r="DG28" s="383"/>
      <c r="DH28" s="383"/>
      <c r="DI28" s="383"/>
      <c r="DJ28" s="383"/>
      <c r="DK28" s="383"/>
      <c r="DL28" s="383"/>
      <c r="DM28" s="383"/>
      <c r="DN28" s="383"/>
      <c r="DO28" s="383"/>
      <c r="DP28" s="383"/>
      <c r="DQ28" s="383"/>
    </row>
    <row r="29" spans="1:121" customFormat="1" ht="32.1" customHeight="1">
      <c r="B29" s="467" t="s">
        <v>1018</v>
      </c>
      <c r="C29" s="393"/>
      <c r="D29" s="393" t="s">
        <v>106</v>
      </c>
      <c r="E29" s="708" t="s">
        <v>186</v>
      </c>
      <c r="F29" s="496" t="str">
        <f t="shared" si="42"/>
        <v>E3-Junction Box Diagram</v>
      </c>
      <c r="G29" s="624"/>
      <c r="H29" s="625"/>
      <c r="I29" s="623"/>
      <c r="J29" s="478" t="str">
        <f t="shared" si="12"/>
        <v>A</v>
      </c>
      <c r="K29" s="396" t="str">
        <f>IF(J29=V$9,W$9,IF(J29=V$8,W$8,IF(J29=V$7,W$7,IF(J29=V$6,W$6,IF(J29=V$5,W$5,IF(J29=V$4,W$4,IF(J29=V$3,W$3,IF(J29=V$2,W$2,'DOC SUBMITTAL STATUS TRACKER'!$F$17))))))))</f>
        <v>Approved</v>
      </c>
      <c r="L29" s="556" t="str">
        <f t="shared" si="13"/>
        <v>Rev 0</v>
      </c>
      <c r="M29" s="557">
        <f t="shared" si="14"/>
        <v>41915</v>
      </c>
      <c r="N29" s="558">
        <f t="shared" si="15"/>
        <v>0</v>
      </c>
      <c r="O29" s="579" t="str">
        <f t="shared" si="16"/>
        <v/>
      </c>
      <c r="P29" s="559">
        <f t="shared" si="17"/>
        <v>14.000526315789473</v>
      </c>
      <c r="Q29" s="560">
        <f t="shared" si="18"/>
        <v>0</v>
      </c>
      <c r="R29" s="559" t="str">
        <f>IF(K29='DOC SUBMITTAL STATUS TRACKER'!$F$17,'DOC SUBMITTAL STATUS TRACKER'!$F$17,IF(K29=$W$8,'DOC SUBMITTAL STATUS TRACKER'!$F$17,IF(K29=$W$6,$R$15,IF(K29=$W$7,R$16,IF(K29=$W$9,$W$9,$R$15)))))</f>
        <v>RETURNED</v>
      </c>
      <c r="S29" s="579" t="str">
        <f t="shared" si="19"/>
        <v/>
      </c>
      <c r="T29" s="477"/>
      <c r="U29" s="377">
        <v>41915</v>
      </c>
      <c r="V29" s="378"/>
      <c r="W29" s="424">
        <f t="shared" si="20"/>
        <v>14.000526315789473</v>
      </c>
      <c r="X29" s="461"/>
      <c r="Y29" s="477"/>
      <c r="Z29" s="462" t="s">
        <v>307</v>
      </c>
      <c r="AA29" s="460"/>
      <c r="AB29" s="377">
        <f t="shared" si="21"/>
        <v>0</v>
      </c>
      <c r="AC29" s="378"/>
      <c r="AD29" s="424">
        <f t="shared" si="22"/>
        <v>14.000526315789473</v>
      </c>
      <c r="AE29" s="461"/>
      <c r="AF29" s="477"/>
      <c r="AG29" s="462"/>
      <c r="AH29" s="463"/>
      <c r="AI29" s="377">
        <f t="shared" si="23"/>
        <v>0</v>
      </c>
      <c r="AJ29" s="378"/>
      <c r="AK29" s="424">
        <f t="shared" si="24"/>
        <v>14.000526315789473</v>
      </c>
      <c r="AL29" s="461"/>
      <c r="AM29" s="477"/>
      <c r="AN29" s="462"/>
      <c r="AO29" s="463"/>
      <c r="AP29" s="377">
        <f t="shared" si="25"/>
        <v>0</v>
      </c>
      <c r="AQ29" s="378"/>
      <c r="AR29" s="424">
        <f t="shared" si="26"/>
        <v>14.000526315789473</v>
      </c>
      <c r="AS29" s="461"/>
      <c r="AT29" s="477"/>
      <c r="AU29" s="462"/>
      <c r="AV29" s="463"/>
      <c r="AW29" s="377">
        <f t="shared" si="27"/>
        <v>0</v>
      </c>
      <c r="AX29" s="378"/>
      <c r="AY29" s="424">
        <f t="shared" si="28"/>
        <v>14.000526315789473</v>
      </c>
      <c r="AZ29" s="461"/>
      <c r="BA29" s="477"/>
      <c r="BB29" s="462"/>
      <c r="BC29" s="463"/>
      <c r="BD29" s="377">
        <f t="shared" si="29"/>
        <v>0</v>
      </c>
      <c r="BE29" s="378"/>
      <c r="BF29" s="424">
        <f t="shared" si="30"/>
        <v>14.000526315789473</v>
      </c>
      <c r="BG29" s="461"/>
      <c r="BH29" s="477"/>
      <c r="BI29" s="462"/>
      <c r="BJ29" s="463"/>
      <c r="BK29" s="377">
        <f t="shared" si="31"/>
        <v>0</v>
      </c>
      <c r="BL29" s="378"/>
      <c r="BM29" s="424">
        <f t="shared" si="32"/>
        <v>14.000526315789473</v>
      </c>
      <c r="BN29" s="461"/>
      <c r="BO29" s="477"/>
      <c r="BP29" s="462"/>
      <c r="BQ29" s="463"/>
      <c r="BR29" s="377">
        <f t="shared" si="33"/>
        <v>0</v>
      </c>
      <c r="BS29" s="378"/>
      <c r="BT29" s="424">
        <f t="shared" si="34"/>
        <v>14.000526315789473</v>
      </c>
      <c r="BU29" s="461"/>
      <c r="BV29" s="477"/>
      <c r="BW29" s="462"/>
      <c r="BX29" s="463"/>
      <c r="BY29" s="377">
        <f t="shared" si="35"/>
        <v>0</v>
      </c>
      <c r="BZ29" s="378"/>
      <c r="CA29" s="424">
        <f t="shared" si="36"/>
        <v>14.000526315789473</v>
      </c>
      <c r="CB29" s="461"/>
      <c r="CC29" s="477"/>
      <c r="CD29" s="462"/>
      <c r="CE29" s="463"/>
      <c r="CF29" s="377">
        <f t="shared" si="37"/>
        <v>0</v>
      </c>
      <c r="CG29" s="378"/>
      <c r="CH29" s="424">
        <f t="shared" si="38"/>
        <v>14.000526315789473</v>
      </c>
      <c r="CI29" s="461"/>
      <c r="CJ29" s="477"/>
      <c r="CK29" s="462"/>
      <c r="CL29" s="463"/>
      <c r="CM29" s="377">
        <f t="shared" si="39"/>
        <v>0</v>
      </c>
      <c r="CN29" s="378"/>
      <c r="CO29" s="424">
        <f t="shared" si="40"/>
        <v>14.000526315789473</v>
      </c>
      <c r="CP29" s="461"/>
      <c r="CQ29" s="477"/>
      <c r="CR29" s="462"/>
      <c r="CS29" s="709"/>
      <c r="CT29" s="710"/>
      <c r="CU29" s="710"/>
      <c r="CV29" s="710"/>
      <c r="CW29" s="711"/>
      <c r="CX29" s="397" t="str">
        <f t="shared" si="41"/>
        <v xml:space="preserve">  E3</v>
      </c>
      <c r="CY29" s="398" t="str">
        <f t="shared" si="43"/>
        <v>Junction Box Diagram - E3-Junction Box Diagram</v>
      </c>
      <c r="CZ29" s="383"/>
      <c r="DA29" s="383"/>
      <c r="DB29" s="383"/>
      <c r="DC29" s="383"/>
      <c r="DD29" s="383"/>
      <c r="DE29" s="383"/>
      <c r="DF29" s="383"/>
      <c r="DG29" s="383"/>
      <c r="DH29" s="383"/>
      <c r="DI29" s="383"/>
      <c r="DJ29" s="383"/>
      <c r="DK29" s="383"/>
      <c r="DL29" s="383"/>
      <c r="DM29" s="383"/>
      <c r="DN29" s="383"/>
      <c r="DO29" s="383"/>
      <c r="DP29" s="383"/>
      <c r="DQ29" s="383"/>
    </row>
    <row r="30" spans="1:121" customFormat="1" ht="32.1" customHeight="1">
      <c r="B30" s="467" t="s">
        <v>1018</v>
      </c>
      <c r="C30" s="393"/>
      <c r="D30" s="393" t="s">
        <v>54</v>
      </c>
      <c r="E30" s="708" t="s">
        <v>1016</v>
      </c>
      <c r="F30" s="496" t="s">
        <v>1000</v>
      </c>
      <c r="G30" s="624"/>
      <c r="H30" s="625"/>
      <c r="I30" s="623"/>
      <c r="J30" s="478" t="str">
        <f t="shared" si="12"/>
        <v>C</v>
      </c>
      <c r="K30" s="396" t="str">
        <f>IF(J30=V$9,W$9,IF(J30=V$8,W$8,IF(J30=V$7,W$7,IF(J30=V$6,W$6,IF(J30=V$5,W$5,IF(J30=V$4,W$4,IF(J30=V$3,W$3,IF(J30=V$2,W$2,'DOC SUBMITTAL STATUS TRACKER'!$F$17))))))))</f>
        <v>Comments</v>
      </c>
      <c r="L30" s="556" t="str">
        <f t="shared" si="13"/>
        <v>Rev 0</v>
      </c>
      <c r="M30" s="557">
        <f t="shared" si="14"/>
        <v>41915</v>
      </c>
      <c r="N30" s="558">
        <f t="shared" si="15"/>
        <v>0</v>
      </c>
      <c r="O30" s="579" t="str">
        <f t="shared" si="16"/>
        <v/>
      </c>
      <c r="P30" s="559">
        <f t="shared" si="17"/>
        <v>14.000526315789473</v>
      </c>
      <c r="Q30" s="560">
        <f t="shared" si="18"/>
        <v>0</v>
      </c>
      <c r="R30" s="559" t="str">
        <f>IF(K30='DOC SUBMITTAL STATUS TRACKER'!$F$17,'DOC SUBMITTAL STATUS TRACKER'!$F$17,IF(K30=$W$8,'DOC SUBMITTAL STATUS TRACKER'!$F$17,IF(K30=$W$6,$R$15,IF(K30=$W$7,R$16,IF(K30=$W$9,$W$9,$R$15)))))</f>
        <v>RETURNED</v>
      </c>
      <c r="S30" s="579" t="str">
        <f t="shared" si="19"/>
        <v/>
      </c>
      <c r="T30" s="477"/>
      <c r="U30" s="377">
        <v>41915</v>
      </c>
      <c r="V30" s="378"/>
      <c r="W30" s="424">
        <f t="shared" si="20"/>
        <v>14.000526315789473</v>
      </c>
      <c r="X30" s="461"/>
      <c r="Y30" s="477"/>
      <c r="Z30" s="462" t="s">
        <v>193</v>
      </c>
      <c r="AA30" s="460"/>
      <c r="AB30" s="377">
        <f t="shared" si="21"/>
        <v>0</v>
      </c>
      <c r="AC30" s="378"/>
      <c r="AD30" s="424">
        <f t="shared" si="22"/>
        <v>14.000526315789473</v>
      </c>
      <c r="AE30" s="461"/>
      <c r="AF30" s="477"/>
      <c r="AG30" s="462"/>
      <c r="AH30" s="463"/>
      <c r="AI30" s="377">
        <f t="shared" si="23"/>
        <v>0</v>
      </c>
      <c r="AJ30" s="378"/>
      <c r="AK30" s="424">
        <f t="shared" si="24"/>
        <v>14.000526315789473</v>
      </c>
      <c r="AL30" s="461"/>
      <c r="AM30" s="477"/>
      <c r="AN30" s="462"/>
      <c r="AO30" s="463"/>
      <c r="AP30" s="377">
        <f t="shared" si="25"/>
        <v>0</v>
      </c>
      <c r="AQ30" s="378"/>
      <c r="AR30" s="424">
        <f t="shared" si="26"/>
        <v>14.000526315789473</v>
      </c>
      <c r="AS30" s="461"/>
      <c r="AT30" s="477"/>
      <c r="AU30" s="462"/>
      <c r="AV30" s="463"/>
      <c r="AW30" s="377">
        <f t="shared" si="27"/>
        <v>0</v>
      </c>
      <c r="AX30" s="378"/>
      <c r="AY30" s="424">
        <f t="shared" si="28"/>
        <v>14.000526315789473</v>
      </c>
      <c r="AZ30" s="461"/>
      <c r="BA30" s="477"/>
      <c r="BB30" s="462"/>
      <c r="BC30" s="463"/>
      <c r="BD30" s="377">
        <f t="shared" si="29"/>
        <v>0</v>
      </c>
      <c r="BE30" s="378"/>
      <c r="BF30" s="424">
        <f t="shared" si="30"/>
        <v>14.000526315789473</v>
      </c>
      <c r="BG30" s="461"/>
      <c r="BH30" s="477"/>
      <c r="BI30" s="462"/>
      <c r="BJ30" s="463"/>
      <c r="BK30" s="377">
        <f t="shared" si="31"/>
        <v>0</v>
      </c>
      <c r="BL30" s="378"/>
      <c r="BM30" s="424">
        <f t="shared" si="32"/>
        <v>14.000526315789473</v>
      </c>
      <c r="BN30" s="461"/>
      <c r="BO30" s="477"/>
      <c r="BP30" s="462"/>
      <c r="BQ30" s="463"/>
      <c r="BR30" s="377">
        <f t="shared" si="33"/>
        <v>0</v>
      </c>
      <c r="BS30" s="378"/>
      <c r="BT30" s="424">
        <f t="shared" si="34"/>
        <v>14.000526315789473</v>
      </c>
      <c r="BU30" s="461"/>
      <c r="BV30" s="477"/>
      <c r="BW30" s="462"/>
      <c r="BX30" s="463"/>
      <c r="BY30" s="377">
        <f t="shared" si="35"/>
        <v>0</v>
      </c>
      <c r="BZ30" s="378"/>
      <c r="CA30" s="424">
        <f t="shared" si="36"/>
        <v>14.000526315789473</v>
      </c>
      <c r="CB30" s="461"/>
      <c r="CC30" s="477"/>
      <c r="CD30" s="462"/>
      <c r="CE30" s="463"/>
      <c r="CF30" s="377">
        <f t="shared" si="37"/>
        <v>0</v>
      </c>
      <c r="CG30" s="378"/>
      <c r="CH30" s="424">
        <f t="shared" si="38"/>
        <v>14.000526315789473</v>
      </c>
      <c r="CI30" s="461"/>
      <c r="CJ30" s="477"/>
      <c r="CK30" s="462"/>
      <c r="CL30" s="463"/>
      <c r="CM30" s="377">
        <f t="shared" si="39"/>
        <v>0</v>
      </c>
      <c r="CN30" s="378"/>
      <c r="CO30" s="424">
        <f t="shared" si="40"/>
        <v>14.000526315789473</v>
      </c>
      <c r="CP30" s="461"/>
      <c r="CQ30" s="477"/>
      <c r="CR30" s="462"/>
      <c r="CS30" s="709"/>
      <c r="CT30" s="710"/>
      <c r="CU30" s="710"/>
      <c r="CV30" s="710"/>
      <c r="CW30" s="711"/>
      <c r="CX30" s="397" t="str">
        <f t="shared" si="41"/>
        <v xml:space="preserve">  F2</v>
      </c>
      <c r="CY30" s="398" t="str">
        <f t="shared" si="43"/>
        <v>Unit Control Panel Wiring Diagram - SC01AYXX</v>
      </c>
      <c r="CZ30" s="383"/>
      <c r="DA30" s="383"/>
      <c r="DB30" s="383"/>
      <c r="DC30" s="383"/>
      <c r="DD30" s="383"/>
      <c r="DE30" s="383"/>
      <c r="DF30" s="383"/>
      <c r="DG30" s="383"/>
      <c r="DH30" s="383"/>
      <c r="DI30" s="383"/>
      <c r="DJ30" s="383"/>
      <c r="DK30" s="383"/>
      <c r="DL30" s="383"/>
      <c r="DM30" s="383"/>
      <c r="DN30" s="383"/>
      <c r="DO30" s="383"/>
      <c r="DP30" s="383"/>
      <c r="DQ30" s="383"/>
    </row>
    <row r="31" spans="1:121" customFormat="1" ht="32.1" customHeight="1">
      <c r="B31" s="467" t="s">
        <v>1018</v>
      </c>
      <c r="C31" s="393"/>
      <c r="D31" s="393" t="s">
        <v>56</v>
      </c>
      <c r="E31" s="469" t="s">
        <v>999</v>
      </c>
      <c r="F31" s="496" t="s">
        <v>1001</v>
      </c>
      <c r="G31" s="624"/>
      <c r="H31" s="625"/>
      <c r="I31" s="623"/>
      <c r="J31" s="478" t="str">
        <f t="shared" si="12"/>
        <v>C</v>
      </c>
      <c r="K31" s="396" t="str">
        <f>IF(J31=V$9,W$9,IF(J31=V$8,W$8,IF(J31=V$7,W$7,IF(J31=V$6,W$6,IF(J31=V$5,W$5,IF(J31=V$4,W$4,IF(J31=V$3,W$3,IF(J31=V$2,W$2,'DOC SUBMITTAL STATUS TRACKER'!$F$17))))))))</f>
        <v>Comments</v>
      </c>
      <c r="L31" s="556" t="str">
        <f t="shared" si="13"/>
        <v>Rev 0</v>
      </c>
      <c r="M31" s="557">
        <f t="shared" si="14"/>
        <v>44931</v>
      </c>
      <c r="N31" s="558">
        <f t="shared" si="15"/>
        <v>0</v>
      </c>
      <c r="O31" s="579" t="str">
        <f t="shared" si="16"/>
        <v/>
      </c>
      <c r="P31" s="559">
        <f t="shared" si="17"/>
        <v>14.000526315789473</v>
      </c>
      <c r="Q31" s="560">
        <f t="shared" si="18"/>
        <v>0</v>
      </c>
      <c r="R31" s="559" t="str">
        <f>IF(K31='DOC SUBMITTAL STATUS TRACKER'!$F$17,'DOC SUBMITTAL STATUS TRACKER'!$F$17,IF(K31=$W$8,'DOC SUBMITTAL STATUS TRACKER'!$F$17,IF(K31=$W$6,$R$15,IF(K31=$W$7,R$16,IF(K31=$W$9,$W$9,$R$15)))))</f>
        <v>RETURNED</v>
      </c>
      <c r="S31" s="579" t="str">
        <f t="shared" si="19"/>
        <v/>
      </c>
      <c r="T31" s="477"/>
      <c r="U31" s="377">
        <v>44931</v>
      </c>
      <c r="V31" s="378"/>
      <c r="W31" s="424">
        <f t="shared" si="20"/>
        <v>14.000526315789473</v>
      </c>
      <c r="X31" s="461"/>
      <c r="Y31" s="477"/>
      <c r="Z31" s="462" t="s">
        <v>193</v>
      </c>
      <c r="AA31" s="460"/>
      <c r="AB31" s="377">
        <f t="shared" si="21"/>
        <v>0</v>
      </c>
      <c r="AC31" s="378"/>
      <c r="AD31" s="424">
        <f t="shared" si="22"/>
        <v>14.000526315789473</v>
      </c>
      <c r="AE31" s="461"/>
      <c r="AF31" s="477"/>
      <c r="AG31" s="462"/>
      <c r="AH31" s="463"/>
      <c r="AI31" s="377">
        <f t="shared" si="23"/>
        <v>0</v>
      </c>
      <c r="AJ31" s="378"/>
      <c r="AK31" s="424">
        <f t="shared" si="24"/>
        <v>14.000526315789473</v>
      </c>
      <c r="AL31" s="461"/>
      <c r="AM31" s="477"/>
      <c r="AN31" s="462"/>
      <c r="AO31" s="463"/>
      <c r="AP31" s="377">
        <f t="shared" si="25"/>
        <v>0</v>
      </c>
      <c r="AQ31" s="378"/>
      <c r="AR31" s="424">
        <f t="shared" si="26"/>
        <v>14.000526315789473</v>
      </c>
      <c r="AS31" s="461"/>
      <c r="AT31" s="477"/>
      <c r="AU31" s="462"/>
      <c r="AV31" s="463"/>
      <c r="AW31" s="377">
        <f t="shared" si="27"/>
        <v>0</v>
      </c>
      <c r="AX31" s="378"/>
      <c r="AY31" s="424">
        <f t="shared" si="28"/>
        <v>14.000526315789473</v>
      </c>
      <c r="AZ31" s="461"/>
      <c r="BA31" s="477"/>
      <c r="BB31" s="462"/>
      <c r="BC31" s="463"/>
      <c r="BD31" s="377">
        <f t="shared" si="29"/>
        <v>0</v>
      </c>
      <c r="BE31" s="378"/>
      <c r="BF31" s="424">
        <f t="shared" si="30"/>
        <v>14.000526315789473</v>
      </c>
      <c r="BG31" s="461"/>
      <c r="BH31" s="477"/>
      <c r="BI31" s="462"/>
      <c r="BJ31" s="463"/>
      <c r="BK31" s="377">
        <f t="shared" si="31"/>
        <v>0</v>
      </c>
      <c r="BL31" s="378"/>
      <c r="BM31" s="424">
        <f t="shared" si="32"/>
        <v>14.000526315789473</v>
      </c>
      <c r="BN31" s="461"/>
      <c r="BO31" s="477"/>
      <c r="BP31" s="462"/>
      <c r="BQ31" s="463"/>
      <c r="BR31" s="377">
        <f t="shared" si="33"/>
        <v>0</v>
      </c>
      <c r="BS31" s="378"/>
      <c r="BT31" s="424">
        <f t="shared" si="34"/>
        <v>14.000526315789473</v>
      </c>
      <c r="BU31" s="461"/>
      <c r="BV31" s="477"/>
      <c r="BW31" s="462"/>
      <c r="BX31" s="463"/>
      <c r="BY31" s="377">
        <f t="shared" si="35"/>
        <v>0</v>
      </c>
      <c r="BZ31" s="378"/>
      <c r="CA31" s="424">
        <f t="shared" si="36"/>
        <v>14.000526315789473</v>
      </c>
      <c r="CB31" s="461"/>
      <c r="CC31" s="477"/>
      <c r="CD31" s="462"/>
      <c r="CE31" s="463"/>
      <c r="CF31" s="377">
        <f t="shared" si="37"/>
        <v>0</v>
      </c>
      <c r="CG31" s="378"/>
      <c r="CH31" s="424">
        <f t="shared" si="38"/>
        <v>14.000526315789473</v>
      </c>
      <c r="CI31" s="461"/>
      <c r="CJ31" s="477"/>
      <c r="CK31" s="462"/>
      <c r="CL31" s="463"/>
      <c r="CM31" s="377">
        <f t="shared" si="39"/>
        <v>0</v>
      </c>
      <c r="CN31" s="378"/>
      <c r="CO31" s="424">
        <f t="shared" si="40"/>
        <v>14.000526315789473</v>
      </c>
      <c r="CP31" s="461"/>
      <c r="CQ31" s="477"/>
      <c r="CR31" s="462"/>
      <c r="CS31" s="709"/>
      <c r="CT31" s="710"/>
      <c r="CU31" s="710"/>
      <c r="CV31" s="710"/>
      <c r="CW31" s="711"/>
      <c r="CX31" s="397" t="str">
        <f t="shared" si="41"/>
        <v xml:space="preserve">  F3</v>
      </c>
      <c r="CY31" s="398" t="str">
        <f t="shared" si="43"/>
        <v>Logic Diagram - LG01AYXX</v>
      </c>
      <c r="CZ31" s="383"/>
      <c r="DA31" s="383"/>
      <c r="DB31" s="383"/>
      <c r="DC31" s="383"/>
      <c r="DD31" s="383"/>
      <c r="DE31" s="383"/>
      <c r="DF31" s="383"/>
      <c r="DG31" s="383"/>
      <c r="DH31" s="383"/>
      <c r="DI31" s="383"/>
      <c r="DJ31" s="383"/>
      <c r="DK31" s="383"/>
      <c r="DL31" s="383"/>
      <c r="DM31" s="383"/>
      <c r="DN31" s="383"/>
      <c r="DO31" s="383"/>
      <c r="DP31" s="383"/>
      <c r="DQ31" s="383"/>
    </row>
    <row r="32" spans="1:121" customFormat="1" ht="32.1" customHeight="1">
      <c r="B32" s="393" t="s">
        <v>1019</v>
      </c>
      <c r="C32" s="470"/>
      <c r="D32" s="470" t="s">
        <v>62</v>
      </c>
      <c r="E32" s="706" t="s">
        <v>977</v>
      </c>
      <c r="F32" s="496" t="str">
        <f t="shared" ref="F32:F39" si="44">D32&amp;"-"&amp;E32</f>
        <v>G2-Instrument List</v>
      </c>
      <c r="G32" s="624"/>
      <c r="H32" s="625"/>
      <c r="I32" s="623"/>
      <c r="J32" s="478" t="str">
        <f t="shared" si="12"/>
        <v>C</v>
      </c>
      <c r="K32" s="396" t="str">
        <f>IF(J32=V$9,W$9,IF(J32=V$8,W$8,IF(J32=V$7,W$7,IF(J32=V$6,W$6,IF(J32=V$5,W$5,IF(J32=V$4,W$4,IF(J32=V$3,W$3,IF(J32=V$2,W$2,'DOC SUBMITTAL STATUS TRACKER'!$F$17))))))))</f>
        <v>Comments</v>
      </c>
      <c r="L32" s="556" t="str">
        <f t="shared" si="13"/>
        <v>Rev 0</v>
      </c>
      <c r="M32" s="557">
        <f t="shared" si="14"/>
        <v>41915</v>
      </c>
      <c r="N32" s="558">
        <f t="shared" si="15"/>
        <v>0</v>
      </c>
      <c r="O32" s="579" t="str">
        <f t="shared" si="16"/>
        <v/>
      </c>
      <c r="P32" s="559">
        <f t="shared" si="17"/>
        <v>14.000526315789473</v>
      </c>
      <c r="Q32" s="560">
        <f t="shared" si="18"/>
        <v>0</v>
      </c>
      <c r="R32" s="559" t="str">
        <f>IF(K32='DOC SUBMITTAL STATUS TRACKER'!$F$17,'DOC SUBMITTAL STATUS TRACKER'!$F$17,IF(K32=$W$8,'DOC SUBMITTAL STATUS TRACKER'!$F$17,IF(K32=$W$6,$R$15,IF(K32=$W$7,R$16,IF(K32=$W$9,$W$9,$R$15)))))</f>
        <v>RETURNED</v>
      </c>
      <c r="S32" s="579" t="str">
        <f t="shared" si="19"/>
        <v/>
      </c>
      <c r="T32" s="477"/>
      <c r="U32" s="377">
        <v>41915</v>
      </c>
      <c r="V32" s="378"/>
      <c r="W32" s="424">
        <f t="shared" si="20"/>
        <v>14.000526315789473</v>
      </c>
      <c r="X32" s="461"/>
      <c r="Y32" s="477"/>
      <c r="Z32" s="462" t="s">
        <v>193</v>
      </c>
      <c r="AA32" s="460"/>
      <c r="AB32" s="377">
        <f t="shared" si="21"/>
        <v>0</v>
      </c>
      <c r="AC32" s="378"/>
      <c r="AD32" s="424">
        <f t="shared" si="22"/>
        <v>14.000526315789473</v>
      </c>
      <c r="AE32" s="461"/>
      <c r="AF32" s="477"/>
      <c r="AG32" s="462"/>
      <c r="AH32" s="463"/>
      <c r="AI32" s="377">
        <f t="shared" si="23"/>
        <v>0</v>
      </c>
      <c r="AJ32" s="378"/>
      <c r="AK32" s="424">
        <f t="shared" si="24"/>
        <v>14.000526315789473</v>
      </c>
      <c r="AL32" s="461"/>
      <c r="AM32" s="477"/>
      <c r="AN32" s="462"/>
      <c r="AO32" s="463"/>
      <c r="AP32" s="377">
        <f t="shared" si="25"/>
        <v>0</v>
      </c>
      <c r="AQ32" s="378"/>
      <c r="AR32" s="424">
        <f t="shared" si="26"/>
        <v>14.000526315789473</v>
      </c>
      <c r="AS32" s="461"/>
      <c r="AT32" s="477"/>
      <c r="AU32" s="462"/>
      <c r="AV32" s="463"/>
      <c r="AW32" s="377">
        <f t="shared" si="27"/>
        <v>0</v>
      </c>
      <c r="AX32" s="378"/>
      <c r="AY32" s="424">
        <f t="shared" si="28"/>
        <v>14.000526315789473</v>
      </c>
      <c r="AZ32" s="461"/>
      <c r="BA32" s="477"/>
      <c r="BB32" s="462"/>
      <c r="BC32" s="463"/>
      <c r="BD32" s="377">
        <f t="shared" si="29"/>
        <v>0</v>
      </c>
      <c r="BE32" s="378"/>
      <c r="BF32" s="424">
        <f t="shared" si="30"/>
        <v>14.000526315789473</v>
      </c>
      <c r="BG32" s="461"/>
      <c r="BH32" s="477"/>
      <c r="BI32" s="462"/>
      <c r="BJ32" s="463"/>
      <c r="BK32" s="377">
        <f t="shared" si="31"/>
        <v>0</v>
      </c>
      <c r="BL32" s="378"/>
      <c r="BM32" s="424">
        <f t="shared" si="32"/>
        <v>14.000526315789473</v>
      </c>
      <c r="BN32" s="461"/>
      <c r="BO32" s="477"/>
      <c r="BP32" s="462"/>
      <c r="BQ32" s="463"/>
      <c r="BR32" s="377">
        <f t="shared" si="33"/>
        <v>0</v>
      </c>
      <c r="BS32" s="378"/>
      <c r="BT32" s="424">
        <f t="shared" si="34"/>
        <v>14.000526315789473</v>
      </c>
      <c r="BU32" s="461"/>
      <c r="BV32" s="477"/>
      <c r="BW32" s="462"/>
      <c r="BX32" s="463"/>
      <c r="BY32" s="377">
        <f t="shared" si="35"/>
        <v>0</v>
      </c>
      <c r="BZ32" s="378"/>
      <c r="CA32" s="424">
        <f t="shared" si="36"/>
        <v>14.000526315789473</v>
      </c>
      <c r="CB32" s="461"/>
      <c r="CC32" s="477"/>
      <c r="CD32" s="462"/>
      <c r="CE32" s="463"/>
      <c r="CF32" s="377">
        <f t="shared" si="37"/>
        <v>0</v>
      </c>
      <c r="CG32" s="378"/>
      <c r="CH32" s="424">
        <f t="shared" si="38"/>
        <v>14.000526315789473</v>
      </c>
      <c r="CI32" s="461"/>
      <c r="CJ32" s="477"/>
      <c r="CK32" s="462"/>
      <c r="CL32" s="463"/>
      <c r="CM32" s="377">
        <f t="shared" si="39"/>
        <v>0</v>
      </c>
      <c r="CN32" s="378"/>
      <c r="CO32" s="424">
        <f t="shared" si="40"/>
        <v>14.000526315789473</v>
      </c>
      <c r="CP32" s="461"/>
      <c r="CQ32" s="477"/>
      <c r="CR32" s="462"/>
      <c r="CS32" s="709"/>
      <c r="CT32" s="710"/>
      <c r="CU32" s="710"/>
      <c r="CV32" s="710"/>
      <c r="CW32" s="711"/>
      <c r="CX32" s="397" t="str">
        <f t="shared" si="41"/>
        <v xml:space="preserve">  G2</v>
      </c>
      <c r="CY32" s="398" t="str">
        <f>E32</f>
        <v>Instrument List</v>
      </c>
      <c r="CZ32" s="383"/>
      <c r="DA32" s="383"/>
      <c r="DB32" s="383"/>
      <c r="DC32" s="383"/>
      <c r="DD32" s="383"/>
      <c r="DE32" s="383"/>
      <c r="DF32" s="383"/>
      <c r="DG32" s="383"/>
      <c r="DH32" s="383"/>
      <c r="DI32" s="383"/>
      <c r="DJ32" s="383"/>
      <c r="DK32" s="383"/>
      <c r="DL32" s="383"/>
      <c r="DM32" s="383"/>
      <c r="DN32" s="383"/>
      <c r="DO32" s="383"/>
      <c r="DP32" s="383"/>
      <c r="DQ32" s="383"/>
    </row>
    <row r="33" spans="2:121" customFormat="1" ht="32.1" customHeight="1">
      <c r="B33" s="393" t="s">
        <v>1019</v>
      </c>
      <c r="C33" s="470"/>
      <c r="D33" s="470" t="s">
        <v>64</v>
      </c>
      <c r="E33" s="706" t="s">
        <v>1004</v>
      </c>
      <c r="F33" s="712" t="str">
        <f t="shared" si="44"/>
        <v>G3-Purchased Spare Parts List</v>
      </c>
      <c r="G33" s="624"/>
      <c r="H33" s="625"/>
      <c r="I33" s="623"/>
      <c r="J33" s="478" t="str">
        <f t="shared" si="12"/>
        <v/>
      </c>
      <c r="K33" s="396" t="str">
        <f>IF(J33=V$9,W$9,IF(J33=V$8,W$8,IF(J33=V$7,W$7,IF(J33=V$6,W$6,IF(J33=V$5,W$5,IF(J33=V$4,W$4,IF(J33=V$3,W$3,IF(J33=V$2,W$2,'DOC SUBMITTAL STATUS TRACKER'!$F$17))))))))</f>
        <v>Never Been Submitted</v>
      </c>
      <c r="L33" s="556" t="str">
        <f t="shared" si="13"/>
        <v>Rev 0</v>
      </c>
      <c r="M33" s="557">
        <f t="shared" si="14"/>
        <v>41763</v>
      </c>
      <c r="N33" s="558">
        <f t="shared" si="15"/>
        <v>0</v>
      </c>
      <c r="O33" s="579" t="str">
        <f t="shared" si="16"/>
        <v/>
      </c>
      <c r="P33" s="559">
        <f t="shared" si="17"/>
        <v>14.000526315789473</v>
      </c>
      <c r="Q33" s="560">
        <f t="shared" si="18"/>
        <v>0</v>
      </c>
      <c r="R33" s="559" t="str">
        <f>IF(K33='DOC SUBMITTAL STATUS TRACKER'!$F$17,'DOC SUBMITTAL STATUS TRACKER'!$F$17,IF(K33=$W$8,'DOC SUBMITTAL STATUS TRACKER'!$F$17,IF(K33=$W$6,$R$15,IF(K33=$W$7,R$16,IF(K33=$W$9,$W$9,$R$15)))))</f>
        <v>Never Been Submitted</v>
      </c>
      <c r="S33" s="579" t="str">
        <f t="shared" si="19"/>
        <v/>
      </c>
      <c r="T33" s="477"/>
      <c r="U33" s="377">
        <v>41763</v>
      </c>
      <c r="V33" s="378"/>
      <c r="W33" s="424">
        <f t="shared" si="20"/>
        <v>14.000526315789473</v>
      </c>
      <c r="X33" s="461"/>
      <c r="Y33" s="477"/>
      <c r="Z33" s="462"/>
      <c r="AA33" s="460"/>
      <c r="AB33" s="377">
        <f t="shared" si="21"/>
        <v>0</v>
      </c>
      <c r="AC33" s="378"/>
      <c r="AD33" s="424">
        <f t="shared" si="22"/>
        <v>14.000526315789473</v>
      </c>
      <c r="AE33" s="461"/>
      <c r="AF33" s="477"/>
      <c r="AG33" s="462"/>
      <c r="AH33" s="463"/>
      <c r="AI33" s="377">
        <f t="shared" si="23"/>
        <v>0</v>
      </c>
      <c r="AJ33" s="378"/>
      <c r="AK33" s="424">
        <f t="shared" si="24"/>
        <v>14.000526315789473</v>
      </c>
      <c r="AL33" s="461"/>
      <c r="AM33" s="477"/>
      <c r="AN33" s="462"/>
      <c r="AO33" s="463"/>
      <c r="AP33" s="377">
        <f t="shared" si="25"/>
        <v>0</v>
      </c>
      <c r="AQ33" s="378"/>
      <c r="AR33" s="424">
        <f t="shared" si="26"/>
        <v>14.000526315789473</v>
      </c>
      <c r="AS33" s="461"/>
      <c r="AT33" s="477"/>
      <c r="AU33" s="462"/>
      <c r="AV33" s="463"/>
      <c r="AW33" s="377">
        <f t="shared" si="27"/>
        <v>0</v>
      </c>
      <c r="AX33" s="378"/>
      <c r="AY33" s="424">
        <f t="shared" si="28"/>
        <v>14.000526315789473</v>
      </c>
      <c r="AZ33" s="461"/>
      <c r="BA33" s="477"/>
      <c r="BB33" s="462"/>
      <c r="BC33" s="463"/>
      <c r="BD33" s="377">
        <f t="shared" si="29"/>
        <v>0</v>
      </c>
      <c r="BE33" s="378"/>
      <c r="BF33" s="424">
        <f t="shared" si="30"/>
        <v>14.000526315789473</v>
      </c>
      <c r="BG33" s="461"/>
      <c r="BH33" s="477"/>
      <c r="BI33" s="462"/>
      <c r="BJ33" s="463"/>
      <c r="BK33" s="377">
        <f t="shared" si="31"/>
        <v>0</v>
      </c>
      <c r="BL33" s="378"/>
      <c r="BM33" s="424">
        <f t="shared" si="32"/>
        <v>14.000526315789473</v>
      </c>
      <c r="BN33" s="461"/>
      <c r="BO33" s="477"/>
      <c r="BP33" s="462"/>
      <c r="BQ33" s="463"/>
      <c r="BR33" s="377">
        <f t="shared" si="33"/>
        <v>0</v>
      </c>
      <c r="BS33" s="378"/>
      <c r="BT33" s="424">
        <f t="shared" si="34"/>
        <v>14.000526315789473</v>
      </c>
      <c r="BU33" s="461"/>
      <c r="BV33" s="477"/>
      <c r="BW33" s="462"/>
      <c r="BX33" s="463"/>
      <c r="BY33" s="377">
        <f t="shared" si="35"/>
        <v>0</v>
      </c>
      <c r="BZ33" s="378"/>
      <c r="CA33" s="424">
        <f t="shared" si="36"/>
        <v>14.000526315789473</v>
      </c>
      <c r="CB33" s="461"/>
      <c r="CC33" s="477"/>
      <c r="CD33" s="462"/>
      <c r="CE33" s="463"/>
      <c r="CF33" s="377">
        <f t="shared" si="37"/>
        <v>0</v>
      </c>
      <c r="CG33" s="378"/>
      <c r="CH33" s="424">
        <f t="shared" si="38"/>
        <v>14.000526315789473</v>
      </c>
      <c r="CI33" s="461"/>
      <c r="CJ33" s="477"/>
      <c r="CK33" s="462"/>
      <c r="CL33" s="463"/>
      <c r="CM33" s="377">
        <f t="shared" si="39"/>
        <v>0</v>
      </c>
      <c r="CN33" s="378"/>
      <c r="CO33" s="424">
        <f t="shared" si="40"/>
        <v>14.000526315789473</v>
      </c>
      <c r="CP33" s="461"/>
      <c r="CQ33" s="477"/>
      <c r="CR33" s="462"/>
      <c r="CS33" s="709"/>
      <c r="CT33" s="710"/>
      <c r="CU33" s="710"/>
      <c r="CV33" s="710"/>
      <c r="CW33" s="711"/>
      <c r="CX33" s="397" t="str">
        <f t="shared" si="41"/>
        <v xml:space="preserve">  G3</v>
      </c>
      <c r="CY33" s="398" t="str">
        <f>E33</f>
        <v>Purchased Spare Parts List</v>
      </c>
      <c r="CZ33" s="383"/>
      <c r="DA33" s="383"/>
      <c r="DB33" s="383"/>
      <c r="DC33" s="383"/>
      <c r="DD33" s="383"/>
      <c r="DE33" s="383"/>
      <c r="DF33" s="383"/>
      <c r="DG33" s="383"/>
      <c r="DH33" s="383"/>
      <c r="DI33" s="383"/>
      <c r="DJ33" s="383"/>
      <c r="DK33" s="383"/>
      <c r="DL33" s="383"/>
      <c r="DM33" s="383"/>
      <c r="DN33" s="383"/>
      <c r="DO33" s="383"/>
      <c r="DP33" s="383"/>
      <c r="DQ33" s="383"/>
    </row>
    <row r="34" spans="2:121" customFormat="1" ht="32.1" customHeight="1">
      <c r="B34" s="393" t="s">
        <v>1019</v>
      </c>
      <c r="C34" s="470"/>
      <c r="D34" s="470" t="s">
        <v>66</v>
      </c>
      <c r="E34" s="706" t="s">
        <v>960</v>
      </c>
      <c r="F34" s="496" t="str">
        <f t="shared" si="44"/>
        <v>G4-Recommended Spare Parts List</v>
      </c>
      <c r="G34" s="624"/>
      <c r="H34" s="625"/>
      <c r="I34" s="623"/>
      <c r="J34" s="478" t="str">
        <f t="shared" si="12"/>
        <v/>
      </c>
      <c r="K34" s="396" t="str">
        <f>IF(J34=V$9,W$9,IF(J34=V$8,W$8,IF(J34=V$7,W$7,IF(J34=V$6,W$6,IF(J34=V$5,W$5,IF(J34=V$4,W$4,IF(J34=V$3,W$3,IF(J34=V$2,W$2,'DOC SUBMITTAL STATUS TRACKER'!$F$17))))))))</f>
        <v>Never Been Submitted</v>
      </c>
      <c r="L34" s="556" t="str">
        <f t="shared" si="13"/>
        <v>Rev 0</v>
      </c>
      <c r="M34" s="557">
        <f t="shared" si="14"/>
        <v>41915</v>
      </c>
      <c r="N34" s="558">
        <f t="shared" si="15"/>
        <v>0</v>
      </c>
      <c r="O34" s="579" t="str">
        <f t="shared" si="16"/>
        <v/>
      </c>
      <c r="P34" s="559">
        <f t="shared" si="17"/>
        <v>14.000526315789473</v>
      </c>
      <c r="Q34" s="560">
        <f t="shared" si="18"/>
        <v>0</v>
      </c>
      <c r="R34" s="559" t="str">
        <f>IF(K34='DOC SUBMITTAL STATUS TRACKER'!$F$17,'DOC SUBMITTAL STATUS TRACKER'!$F$17,IF(K34=$W$8,'DOC SUBMITTAL STATUS TRACKER'!$F$17,IF(K34=$W$6,$R$15,IF(K34=$W$7,R$16,IF(K34=$W$9,$W$9,$R$15)))))</f>
        <v>Never Been Submitted</v>
      </c>
      <c r="S34" s="579" t="str">
        <f t="shared" si="19"/>
        <v/>
      </c>
      <c r="T34" s="477"/>
      <c r="U34" s="377">
        <v>41915</v>
      </c>
      <c r="V34" s="378"/>
      <c r="W34" s="424">
        <f t="shared" si="20"/>
        <v>14.000526315789473</v>
      </c>
      <c r="X34" s="461"/>
      <c r="Y34" s="477"/>
      <c r="Z34" s="462"/>
      <c r="AA34" s="460"/>
      <c r="AB34" s="377">
        <f t="shared" si="21"/>
        <v>0</v>
      </c>
      <c r="AC34" s="378"/>
      <c r="AD34" s="424">
        <f t="shared" si="22"/>
        <v>14.000526315789473</v>
      </c>
      <c r="AE34" s="461"/>
      <c r="AF34" s="477"/>
      <c r="AG34" s="462"/>
      <c r="AH34" s="463"/>
      <c r="AI34" s="377">
        <f t="shared" si="23"/>
        <v>0</v>
      </c>
      <c r="AJ34" s="378"/>
      <c r="AK34" s="424">
        <f t="shared" si="24"/>
        <v>14.000526315789473</v>
      </c>
      <c r="AL34" s="461"/>
      <c r="AM34" s="477"/>
      <c r="AN34" s="462"/>
      <c r="AO34" s="463"/>
      <c r="AP34" s="377">
        <f t="shared" si="25"/>
        <v>0</v>
      </c>
      <c r="AQ34" s="378"/>
      <c r="AR34" s="424">
        <f t="shared" si="26"/>
        <v>14.000526315789473</v>
      </c>
      <c r="AS34" s="461"/>
      <c r="AT34" s="477"/>
      <c r="AU34" s="462"/>
      <c r="AV34" s="463"/>
      <c r="AW34" s="377">
        <f t="shared" si="27"/>
        <v>0</v>
      </c>
      <c r="AX34" s="378"/>
      <c r="AY34" s="424">
        <f t="shared" si="28"/>
        <v>14.000526315789473</v>
      </c>
      <c r="AZ34" s="461"/>
      <c r="BA34" s="477"/>
      <c r="BB34" s="462"/>
      <c r="BC34" s="463"/>
      <c r="BD34" s="377">
        <f t="shared" si="29"/>
        <v>0</v>
      </c>
      <c r="BE34" s="378"/>
      <c r="BF34" s="424">
        <f t="shared" si="30"/>
        <v>14.000526315789473</v>
      </c>
      <c r="BG34" s="461"/>
      <c r="BH34" s="477"/>
      <c r="BI34" s="462"/>
      <c r="BJ34" s="463"/>
      <c r="BK34" s="377">
        <f t="shared" si="31"/>
        <v>0</v>
      </c>
      <c r="BL34" s="378"/>
      <c r="BM34" s="424">
        <f t="shared" si="32"/>
        <v>14.000526315789473</v>
      </c>
      <c r="BN34" s="461"/>
      <c r="BO34" s="477"/>
      <c r="BP34" s="462"/>
      <c r="BQ34" s="463"/>
      <c r="BR34" s="377">
        <f t="shared" si="33"/>
        <v>0</v>
      </c>
      <c r="BS34" s="378"/>
      <c r="BT34" s="424">
        <f t="shared" si="34"/>
        <v>14.000526315789473</v>
      </c>
      <c r="BU34" s="461"/>
      <c r="BV34" s="477"/>
      <c r="BW34" s="462"/>
      <c r="BX34" s="463"/>
      <c r="BY34" s="377">
        <f t="shared" si="35"/>
        <v>0</v>
      </c>
      <c r="BZ34" s="378"/>
      <c r="CA34" s="424">
        <f t="shared" si="36"/>
        <v>14.000526315789473</v>
      </c>
      <c r="CB34" s="461"/>
      <c r="CC34" s="477"/>
      <c r="CD34" s="462"/>
      <c r="CE34" s="463"/>
      <c r="CF34" s="377">
        <f t="shared" si="37"/>
        <v>0</v>
      </c>
      <c r="CG34" s="378"/>
      <c r="CH34" s="424">
        <f t="shared" si="38"/>
        <v>14.000526315789473</v>
      </c>
      <c r="CI34" s="461"/>
      <c r="CJ34" s="477"/>
      <c r="CK34" s="462"/>
      <c r="CL34" s="463"/>
      <c r="CM34" s="377">
        <f t="shared" si="39"/>
        <v>0</v>
      </c>
      <c r="CN34" s="378"/>
      <c r="CO34" s="424">
        <f t="shared" si="40"/>
        <v>14.000526315789473</v>
      </c>
      <c r="CP34" s="461"/>
      <c r="CQ34" s="477"/>
      <c r="CR34" s="462"/>
      <c r="CS34" s="709"/>
      <c r="CT34" s="710"/>
      <c r="CU34" s="710"/>
      <c r="CV34" s="710"/>
      <c r="CW34" s="711"/>
      <c r="CX34" s="397" t="str">
        <f t="shared" si="41"/>
        <v xml:space="preserve">  G4</v>
      </c>
      <c r="CY34" s="398" t="str">
        <f>E34</f>
        <v>Recommended Spare Parts List</v>
      </c>
      <c r="CZ34" s="383"/>
      <c r="DA34" s="383"/>
      <c r="DB34" s="383"/>
      <c r="DC34" s="383"/>
      <c r="DD34" s="383"/>
      <c r="DE34" s="383"/>
      <c r="DF34" s="383"/>
      <c r="DG34" s="383"/>
      <c r="DH34" s="383"/>
      <c r="DI34" s="383"/>
      <c r="DJ34" s="383"/>
      <c r="DK34" s="383"/>
      <c r="DL34" s="383"/>
      <c r="DM34" s="383"/>
      <c r="DN34" s="383"/>
      <c r="DO34" s="383"/>
      <c r="DP34" s="383"/>
      <c r="DQ34" s="383"/>
    </row>
    <row r="35" spans="2:121" customFormat="1" ht="32.1" customHeight="1">
      <c r="B35" s="393" t="s">
        <v>1019</v>
      </c>
      <c r="C35" s="393"/>
      <c r="D35" s="393" t="s">
        <v>67</v>
      </c>
      <c r="E35" s="708" t="s">
        <v>975</v>
      </c>
      <c r="F35" s="496" t="str">
        <f t="shared" si="44"/>
        <v>H1-Compressor Datasheet</v>
      </c>
      <c r="G35" s="624"/>
      <c r="H35" s="624"/>
      <c r="I35" s="623"/>
      <c r="J35" s="478" t="str">
        <f t="shared" si="12"/>
        <v/>
      </c>
      <c r="K35" s="396" t="str">
        <f>IF(J35=V$9,W$9,IF(J35=V$8,W$8,IF(J35=V$7,W$7,IF(J35=V$6,W$6,IF(J35=V$5,W$5,IF(J35=V$4,W$4,IF(J35=V$3,W$3,IF(J35=V$2,W$2,'DOC SUBMITTAL STATUS TRACKER'!$F$17))))))))</f>
        <v>Never Been Submitted</v>
      </c>
      <c r="L35" s="556" t="str">
        <f t="shared" si="13"/>
        <v>Rev 0</v>
      </c>
      <c r="M35" s="557">
        <f t="shared" si="14"/>
        <v>42374</v>
      </c>
      <c r="N35" s="558">
        <f t="shared" si="15"/>
        <v>0</v>
      </c>
      <c r="O35" s="579" t="str">
        <f t="shared" si="16"/>
        <v/>
      </c>
      <c r="P35" s="559">
        <f t="shared" si="17"/>
        <v>14.000526315789473</v>
      </c>
      <c r="Q35" s="560">
        <f t="shared" si="18"/>
        <v>0</v>
      </c>
      <c r="R35" s="559" t="str">
        <f>IF(K35='DOC SUBMITTAL STATUS TRACKER'!$F$17,'DOC SUBMITTAL STATUS TRACKER'!$F$17,IF(K35=$W$8,'DOC SUBMITTAL STATUS TRACKER'!$F$17,IF(K35=$W$6,$R$15,IF(K35=$W$7,R$16,IF(K35=$W$9,$W$9,$R$15)))))</f>
        <v>Never Been Submitted</v>
      </c>
      <c r="S35" s="579" t="str">
        <f t="shared" si="19"/>
        <v/>
      </c>
      <c r="T35" s="477"/>
      <c r="U35" s="377">
        <v>42374</v>
      </c>
      <c r="V35" s="378"/>
      <c r="W35" s="424">
        <f t="shared" si="20"/>
        <v>14.000526315789473</v>
      </c>
      <c r="X35" s="461"/>
      <c r="Y35" s="477"/>
      <c r="Z35" s="462"/>
      <c r="AA35" s="460"/>
      <c r="AB35" s="377">
        <f t="shared" si="21"/>
        <v>0</v>
      </c>
      <c r="AC35" s="378"/>
      <c r="AD35" s="424">
        <f t="shared" si="22"/>
        <v>14.000526315789473</v>
      </c>
      <c r="AE35" s="461"/>
      <c r="AF35" s="477"/>
      <c r="AG35" s="462"/>
      <c r="AH35" s="463"/>
      <c r="AI35" s="377">
        <f t="shared" si="23"/>
        <v>0</v>
      </c>
      <c r="AJ35" s="378"/>
      <c r="AK35" s="424">
        <f t="shared" si="24"/>
        <v>14.000526315789473</v>
      </c>
      <c r="AL35" s="461"/>
      <c r="AM35" s="477"/>
      <c r="AN35" s="462"/>
      <c r="AO35" s="463"/>
      <c r="AP35" s="377">
        <f t="shared" si="25"/>
        <v>0</v>
      </c>
      <c r="AQ35" s="378"/>
      <c r="AR35" s="424">
        <f t="shared" si="26"/>
        <v>14.000526315789473</v>
      </c>
      <c r="AS35" s="461"/>
      <c r="AT35" s="477"/>
      <c r="AU35" s="462"/>
      <c r="AV35" s="463"/>
      <c r="AW35" s="377">
        <f t="shared" si="27"/>
        <v>0</v>
      </c>
      <c r="AX35" s="378"/>
      <c r="AY35" s="424">
        <f t="shared" si="28"/>
        <v>14.000526315789473</v>
      </c>
      <c r="AZ35" s="461"/>
      <c r="BA35" s="477"/>
      <c r="BB35" s="462"/>
      <c r="BC35" s="463"/>
      <c r="BD35" s="377">
        <f t="shared" si="29"/>
        <v>0</v>
      </c>
      <c r="BE35" s="378"/>
      <c r="BF35" s="424">
        <f t="shared" si="30"/>
        <v>14.000526315789473</v>
      </c>
      <c r="BG35" s="461"/>
      <c r="BH35" s="477"/>
      <c r="BI35" s="462"/>
      <c r="BJ35" s="463"/>
      <c r="BK35" s="377">
        <f t="shared" si="31"/>
        <v>0</v>
      </c>
      <c r="BL35" s="378"/>
      <c r="BM35" s="424">
        <f t="shared" si="32"/>
        <v>14.000526315789473</v>
      </c>
      <c r="BN35" s="461"/>
      <c r="BO35" s="477"/>
      <c r="BP35" s="462"/>
      <c r="BQ35" s="463"/>
      <c r="BR35" s="377">
        <f t="shared" si="33"/>
        <v>0</v>
      </c>
      <c r="BS35" s="378"/>
      <c r="BT35" s="424">
        <f t="shared" si="34"/>
        <v>14.000526315789473</v>
      </c>
      <c r="BU35" s="461"/>
      <c r="BV35" s="477"/>
      <c r="BW35" s="462"/>
      <c r="BX35" s="463"/>
      <c r="BY35" s="377">
        <f t="shared" si="35"/>
        <v>0</v>
      </c>
      <c r="BZ35" s="378"/>
      <c r="CA35" s="424">
        <f t="shared" si="36"/>
        <v>14.000526315789473</v>
      </c>
      <c r="CB35" s="461"/>
      <c r="CC35" s="477"/>
      <c r="CD35" s="462"/>
      <c r="CE35" s="463"/>
      <c r="CF35" s="377">
        <f t="shared" si="37"/>
        <v>0</v>
      </c>
      <c r="CG35" s="378"/>
      <c r="CH35" s="424">
        <f t="shared" si="38"/>
        <v>14.000526315789473</v>
      </c>
      <c r="CI35" s="461"/>
      <c r="CJ35" s="477"/>
      <c r="CK35" s="462"/>
      <c r="CL35" s="463"/>
      <c r="CM35" s="377">
        <f t="shared" si="39"/>
        <v>0</v>
      </c>
      <c r="CN35" s="378"/>
      <c r="CO35" s="424">
        <f t="shared" si="40"/>
        <v>14.000526315789473</v>
      </c>
      <c r="CP35" s="461"/>
      <c r="CQ35" s="477"/>
      <c r="CR35" s="462"/>
      <c r="CS35" s="709"/>
      <c r="CT35" s="710"/>
      <c r="CU35" s="710"/>
      <c r="CV35" s="710"/>
      <c r="CW35" s="711"/>
      <c r="CX35" s="397" t="str">
        <f t="shared" si="41"/>
        <v xml:space="preserve">  H1</v>
      </c>
      <c r="CY35" s="398" t="str">
        <f>E35&amp;" - "&amp;F35</f>
        <v>Compressor Datasheet - H1-Compressor Datasheet</v>
      </c>
      <c r="CZ35" s="383"/>
      <c r="DA35" s="383"/>
      <c r="DB35" s="383"/>
      <c r="DC35" s="383"/>
      <c r="DD35" s="383"/>
      <c r="DE35" s="383"/>
      <c r="DF35" s="383"/>
      <c r="DG35" s="383"/>
      <c r="DH35" s="383"/>
      <c r="DI35" s="383"/>
      <c r="DJ35" s="383"/>
      <c r="DK35" s="383"/>
      <c r="DL35" s="383"/>
      <c r="DM35" s="383"/>
      <c r="DN35" s="383"/>
      <c r="DO35" s="383"/>
      <c r="DP35" s="383"/>
      <c r="DQ35" s="383"/>
    </row>
    <row r="36" spans="2:121" customFormat="1" ht="32.1" customHeight="1">
      <c r="B36" s="393" t="s">
        <v>1019</v>
      </c>
      <c r="C36" s="470"/>
      <c r="D36" s="470" t="s">
        <v>70</v>
      </c>
      <c r="E36" s="706" t="s">
        <v>122</v>
      </c>
      <c r="F36" s="496" t="str">
        <f t="shared" si="44"/>
        <v>H3-Heat Exchanger / Lube Oil Cooler Data Sheets</v>
      </c>
      <c r="G36" s="624"/>
      <c r="H36" s="624"/>
      <c r="I36" s="623"/>
      <c r="J36" s="478" t="str">
        <f t="shared" si="12"/>
        <v>C</v>
      </c>
      <c r="K36" s="396" t="str">
        <f>IF(J36=V$9,W$9,IF(J36=V$8,W$8,IF(J36=V$7,W$7,IF(J36=V$6,W$6,IF(J36=V$5,W$5,IF(J36=V$4,W$4,IF(J36=V$3,W$3,IF(J36=V$2,W$2,'DOC SUBMITTAL STATUS TRACKER'!$F$17))))))))</f>
        <v>Comments</v>
      </c>
      <c r="L36" s="556" t="str">
        <f t="shared" si="13"/>
        <v>Rev 0</v>
      </c>
      <c r="M36" s="557">
        <f t="shared" si="14"/>
        <v>42067</v>
      </c>
      <c r="N36" s="558">
        <f t="shared" si="15"/>
        <v>0</v>
      </c>
      <c r="O36" s="579" t="str">
        <f t="shared" si="16"/>
        <v/>
      </c>
      <c r="P36" s="559">
        <f t="shared" si="17"/>
        <v>14.000526315789473</v>
      </c>
      <c r="Q36" s="560">
        <f t="shared" si="18"/>
        <v>0</v>
      </c>
      <c r="R36" s="559" t="str">
        <f>IF(K36='DOC SUBMITTAL STATUS TRACKER'!$F$17,'DOC SUBMITTAL STATUS TRACKER'!$F$17,IF(K36=$W$8,'DOC SUBMITTAL STATUS TRACKER'!$F$17,IF(K36=$W$6,$R$15,IF(K36=$W$7,R$16,IF(K36=$W$9,$W$9,$R$15)))))</f>
        <v>RETURNED</v>
      </c>
      <c r="S36" s="579" t="str">
        <f t="shared" si="19"/>
        <v/>
      </c>
      <c r="T36" s="477"/>
      <c r="U36" s="377">
        <v>42067</v>
      </c>
      <c r="V36" s="378"/>
      <c r="W36" s="424">
        <f t="shared" si="20"/>
        <v>14.000526315789473</v>
      </c>
      <c r="X36" s="461"/>
      <c r="Y36" s="477"/>
      <c r="Z36" s="462" t="s">
        <v>193</v>
      </c>
      <c r="AA36" s="460"/>
      <c r="AB36" s="377">
        <f t="shared" si="21"/>
        <v>0</v>
      </c>
      <c r="AC36" s="378"/>
      <c r="AD36" s="424">
        <f t="shared" si="22"/>
        <v>14.000526315789473</v>
      </c>
      <c r="AE36" s="461"/>
      <c r="AF36" s="477"/>
      <c r="AG36" s="462"/>
      <c r="AH36" s="463"/>
      <c r="AI36" s="377">
        <f t="shared" si="23"/>
        <v>0</v>
      </c>
      <c r="AJ36" s="378"/>
      <c r="AK36" s="424">
        <f t="shared" si="24"/>
        <v>14.000526315789473</v>
      </c>
      <c r="AL36" s="461"/>
      <c r="AM36" s="477"/>
      <c r="AN36" s="462"/>
      <c r="AO36" s="463"/>
      <c r="AP36" s="377">
        <f t="shared" si="25"/>
        <v>0</v>
      </c>
      <c r="AQ36" s="378"/>
      <c r="AR36" s="424">
        <f t="shared" si="26"/>
        <v>14.000526315789473</v>
      </c>
      <c r="AS36" s="461"/>
      <c r="AT36" s="477"/>
      <c r="AU36" s="462"/>
      <c r="AV36" s="463"/>
      <c r="AW36" s="377">
        <f t="shared" si="27"/>
        <v>0</v>
      </c>
      <c r="AX36" s="378"/>
      <c r="AY36" s="424">
        <f t="shared" si="28"/>
        <v>14.000526315789473</v>
      </c>
      <c r="AZ36" s="461"/>
      <c r="BA36" s="477"/>
      <c r="BB36" s="462"/>
      <c r="BC36" s="463"/>
      <c r="BD36" s="377">
        <f t="shared" si="29"/>
        <v>0</v>
      </c>
      <c r="BE36" s="378"/>
      <c r="BF36" s="424">
        <f t="shared" si="30"/>
        <v>14.000526315789473</v>
      </c>
      <c r="BG36" s="461"/>
      <c r="BH36" s="477"/>
      <c r="BI36" s="462"/>
      <c r="BJ36" s="463"/>
      <c r="BK36" s="377">
        <f t="shared" si="31"/>
        <v>0</v>
      </c>
      <c r="BL36" s="378"/>
      <c r="BM36" s="424">
        <f t="shared" si="32"/>
        <v>14.000526315789473</v>
      </c>
      <c r="BN36" s="461"/>
      <c r="BO36" s="477"/>
      <c r="BP36" s="462"/>
      <c r="BQ36" s="463"/>
      <c r="BR36" s="377">
        <f t="shared" si="33"/>
        <v>0</v>
      </c>
      <c r="BS36" s="378"/>
      <c r="BT36" s="424">
        <f t="shared" si="34"/>
        <v>14.000526315789473</v>
      </c>
      <c r="BU36" s="461"/>
      <c r="BV36" s="477"/>
      <c r="BW36" s="462"/>
      <c r="BX36" s="463"/>
      <c r="BY36" s="377">
        <f t="shared" si="35"/>
        <v>0</v>
      </c>
      <c r="BZ36" s="378"/>
      <c r="CA36" s="424">
        <f t="shared" si="36"/>
        <v>14.000526315789473</v>
      </c>
      <c r="CB36" s="461"/>
      <c r="CC36" s="477"/>
      <c r="CD36" s="462"/>
      <c r="CE36" s="463"/>
      <c r="CF36" s="377">
        <f t="shared" si="37"/>
        <v>0</v>
      </c>
      <c r="CG36" s="378"/>
      <c r="CH36" s="424">
        <f t="shared" si="38"/>
        <v>14.000526315789473</v>
      </c>
      <c r="CI36" s="461"/>
      <c r="CJ36" s="477"/>
      <c r="CK36" s="462"/>
      <c r="CL36" s="463"/>
      <c r="CM36" s="377">
        <f t="shared" si="39"/>
        <v>0</v>
      </c>
      <c r="CN36" s="378"/>
      <c r="CO36" s="424">
        <f t="shared" si="40"/>
        <v>14.000526315789473</v>
      </c>
      <c r="CP36" s="461"/>
      <c r="CQ36" s="477"/>
      <c r="CR36" s="462"/>
      <c r="CS36" s="709"/>
      <c r="CT36" s="710"/>
      <c r="CU36" s="710"/>
      <c r="CV36" s="710"/>
      <c r="CW36" s="711"/>
      <c r="CX36" s="397" t="str">
        <f t="shared" si="41"/>
        <v xml:space="preserve">  H3</v>
      </c>
      <c r="CY36" s="398" t="str">
        <f>E36</f>
        <v>Heat Exchanger / Lube Oil Cooler Data Sheets</v>
      </c>
      <c r="CZ36" s="383"/>
      <c r="DA36" s="383"/>
      <c r="DB36" s="383"/>
      <c r="DC36" s="383"/>
      <c r="DD36" s="383"/>
      <c r="DE36" s="383"/>
      <c r="DF36" s="383"/>
      <c r="DG36" s="383"/>
      <c r="DH36" s="383"/>
      <c r="DI36" s="383"/>
      <c r="DJ36" s="383"/>
      <c r="DK36" s="383"/>
      <c r="DL36" s="383"/>
      <c r="DM36" s="383"/>
      <c r="DN36" s="383"/>
      <c r="DO36" s="383"/>
      <c r="DP36" s="383"/>
      <c r="DQ36" s="383"/>
    </row>
    <row r="37" spans="2:121" customFormat="1" ht="32.1" customHeight="1">
      <c r="B37" s="393" t="s">
        <v>1019</v>
      </c>
      <c r="C37" s="470"/>
      <c r="D37" s="470" t="s">
        <v>71</v>
      </c>
      <c r="E37" s="706" t="s">
        <v>37</v>
      </c>
      <c r="F37" s="496" t="str">
        <f t="shared" si="44"/>
        <v>H4-Motor Data Sheets</v>
      </c>
      <c r="G37" s="624"/>
      <c r="H37" s="624"/>
      <c r="I37" s="623"/>
      <c r="J37" s="478" t="str">
        <f t="shared" si="12"/>
        <v>C</v>
      </c>
      <c r="K37" s="396" t="str">
        <f>IF(J37=V$9,W$9,IF(J37=V$8,W$8,IF(J37=V$7,W$7,IF(J37=V$6,W$6,IF(J37=V$5,W$5,IF(J37=V$4,W$4,IF(J37=V$3,W$3,IF(J37=V$2,W$2,'DOC SUBMITTAL STATUS TRACKER'!$F$17))))))))</f>
        <v>Comments</v>
      </c>
      <c r="L37" s="556" t="str">
        <f t="shared" si="13"/>
        <v>Rev 0</v>
      </c>
      <c r="M37" s="557">
        <f t="shared" si="14"/>
        <v>41866</v>
      </c>
      <c r="N37" s="558">
        <f t="shared" si="15"/>
        <v>0</v>
      </c>
      <c r="O37" s="579" t="str">
        <f t="shared" si="16"/>
        <v/>
      </c>
      <c r="P37" s="559">
        <f t="shared" si="17"/>
        <v>14.000526315789473</v>
      </c>
      <c r="Q37" s="560">
        <f t="shared" si="18"/>
        <v>0</v>
      </c>
      <c r="R37" s="559" t="str">
        <f>IF(K37='DOC SUBMITTAL STATUS TRACKER'!$F$17,'DOC SUBMITTAL STATUS TRACKER'!$F$17,IF(K37=$W$8,'DOC SUBMITTAL STATUS TRACKER'!$F$17,IF(K37=$W$6,$R$15,IF(K37=$W$7,R$16,IF(K37=$W$9,$W$9,$R$15)))))</f>
        <v>RETURNED</v>
      </c>
      <c r="S37" s="579" t="str">
        <f t="shared" si="19"/>
        <v/>
      </c>
      <c r="T37" s="477"/>
      <c r="U37" s="377">
        <v>41866</v>
      </c>
      <c r="V37" s="378"/>
      <c r="W37" s="424">
        <f t="shared" si="20"/>
        <v>14.000526315789473</v>
      </c>
      <c r="X37" s="461"/>
      <c r="Y37" s="477"/>
      <c r="Z37" s="462" t="s">
        <v>193</v>
      </c>
      <c r="AA37" s="460"/>
      <c r="AB37" s="377">
        <f t="shared" si="21"/>
        <v>0</v>
      </c>
      <c r="AC37" s="378"/>
      <c r="AD37" s="424">
        <f t="shared" si="22"/>
        <v>14.000526315789473</v>
      </c>
      <c r="AE37" s="461"/>
      <c r="AF37" s="477"/>
      <c r="AG37" s="462"/>
      <c r="AH37" s="463"/>
      <c r="AI37" s="377">
        <f t="shared" si="23"/>
        <v>0</v>
      </c>
      <c r="AJ37" s="378"/>
      <c r="AK37" s="424">
        <f t="shared" si="24"/>
        <v>14.000526315789473</v>
      </c>
      <c r="AL37" s="461"/>
      <c r="AM37" s="477"/>
      <c r="AN37" s="462"/>
      <c r="AO37" s="463"/>
      <c r="AP37" s="377">
        <f t="shared" si="25"/>
        <v>0</v>
      </c>
      <c r="AQ37" s="378"/>
      <c r="AR37" s="424">
        <f t="shared" si="26"/>
        <v>14.000526315789473</v>
      </c>
      <c r="AS37" s="461"/>
      <c r="AT37" s="477"/>
      <c r="AU37" s="462"/>
      <c r="AV37" s="463"/>
      <c r="AW37" s="377">
        <f t="shared" si="27"/>
        <v>0</v>
      </c>
      <c r="AX37" s="378"/>
      <c r="AY37" s="424">
        <f t="shared" si="28"/>
        <v>14.000526315789473</v>
      </c>
      <c r="AZ37" s="461"/>
      <c r="BA37" s="477"/>
      <c r="BB37" s="462"/>
      <c r="BC37" s="463"/>
      <c r="BD37" s="377">
        <f t="shared" si="29"/>
        <v>0</v>
      </c>
      <c r="BE37" s="378"/>
      <c r="BF37" s="424">
        <f t="shared" si="30"/>
        <v>14.000526315789473</v>
      </c>
      <c r="BG37" s="461"/>
      <c r="BH37" s="477"/>
      <c r="BI37" s="462"/>
      <c r="BJ37" s="463"/>
      <c r="BK37" s="377">
        <f t="shared" si="31"/>
        <v>0</v>
      </c>
      <c r="BL37" s="378"/>
      <c r="BM37" s="424">
        <f t="shared" si="32"/>
        <v>14.000526315789473</v>
      </c>
      <c r="BN37" s="461"/>
      <c r="BO37" s="477"/>
      <c r="BP37" s="462"/>
      <c r="BQ37" s="463"/>
      <c r="BR37" s="377">
        <f t="shared" si="33"/>
        <v>0</v>
      </c>
      <c r="BS37" s="378"/>
      <c r="BT37" s="424">
        <f t="shared" si="34"/>
        <v>14.000526315789473</v>
      </c>
      <c r="BU37" s="461"/>
      <c r="BV37" s="477"/>
      <c r="BW37" s="462"/>
      <c r="BX37" s="463"/>
      <c r="BY37" s="377">
        <f t="shared" si="35"/>
        <v>0</v>
      </c>
      <c r="BZ37" s="378"/>
      <c r="CA37" s="424">
        <f t="shared" si="36"/>
        <v>14.000526315789473</v>
      </c>
      <c r="CB37" s="461"/>
      <c r="CC37" s="477"/>
      <c r="CD37" s="462"/>
      <c r="CE37" s="463"/>
      <c r="CF37" s="377">
        <f t="shared" si="37"/>
        <v>0</v>
      </c>
      <c r="CG37" s="378"/>
      <c r="CH37" s="424">
        <f t="shared" si="38"/>
        <v>14.000526315789473</v>
      </c>
      <c r="CI37" s="461"/>
      <c r="CJ37" s="477"/>
      <c r="CK37" s="462"/>
      <c r="CL37" s="463"/>
      <c r="CM37" s="377">
        <f t="shared" si="39"/>
        <v>0</v>
      </c>
      <c r="CN37" s="378"/>
      <c r="CO37" s="424">
        <f t="shared" si="40"/>
        <v>14.000526315789473</v>
      </c>
      <c r="CP37" s="461"/>
      <c r="CQ37" s="477"/>
      <c r="CR37" s="462"/>
      <c r="CS37" s="709"/>
      <c r="CT37" s="710"/>
      <c r="CU37" s="710"/>
      <c r="CV37" s="710"/>
      <c r="CW37" s="711"/>
      <c r="CX37" s="397" t="str">
        <f t="shared" si="41"/>
        <v xml:space="preserve">  H4</v>
      </c>
      <c r="CY37" s="398" t="str">
        <f>E37</f>
        <v>Motor Data Sheets</v>
      </c>
      <c r="CZ37" s="383"/>
      <c r="DA37" s="383"/>
      <c r="DB37" s="383"/>
      <c r="DC37" s="383"/>
      <c r="DD37" s="383"/>
      <c r="DE37" s="383"/>
      <c r="DF37" s="383"/>
      <c r="DG37" s="383"/>
      <c r="DH37" s="383"/>
      <c r="DI37" s="383"/>
      <c r="DJ37" s="383"/>
      <c r="DK37" s="383"/>
      <c r="DL37" s="383"/>
      <c r="DM37" s="383"/>
      <c r="DN37" s="383"/>
      <c r="DO37" s="383"/>
      <c r="DP37" s="383"/>
      <c r="DQ37" s="383"/>
    </row>
    <row r="38" spans="2:121" customFormat="1" ht="30.75" customHeight="1">
      <c r="B38" s="393" t="s">
        <v>1019</v>
      </c>
      <c r="C38" s="470"/>
      <c r="D38" s="470" t="s">
        <v>72</v>
      </c>
      <c r="E38" s="706" t="s">
        <v>1017</v>
      </c>
      <c r="F38" s="496" t="str">
        <f t="shared" si="44"/>
        <v>H5-Instrument Data Sheets</v>
      </c>
      <c r="G38" s="624"/>
      <c r="H38" s="624"/>
      <c r="I38" s="623"/>
      <c r="J38" s="478" t="str">
        <f t="shared" si="12"/>
        <v>C</v>
      </c>
      <c r="K38" s="396" t="str">
        <f>IF(J38=V$9,W$9,IF(J38=V$8,W$8,IF(J38=V$7,W$7,IF(J38=V$6,W$6,IF(J38=V$5,W$5,IF(J38=V$4,W$4,IF(J38=V$3,W$3,IF(J38=V$2,W$2,'DOC SUBMITTAL STATUS TRACKER'!$F$17))))))))</f>
        <v>Comments</v>
      </c>
      <c r="L38" s="556" t="str">
        <f t="shared" si="13"/>
        <v>Rev 0</v>
      </c>
      <c r="M38" s="557">
        <f t="shared" si="14"/>
        <v>41915</v>
      </c>
      <c r="N38" s="558">
        <f t="shared" si="15"/>
        <v>0</v>
      </c>
      <c r="O38" s="579" t="str">
        <f t="shared" si="16"/>
        <v/>
      </c>
      <c r="P38" s="559">
        <f t="shared" si="17"/>
        <v>14.000526315789473</v>
      </c>
      <c r="Q38" s="560">
        <f t="shared" si="18"/>
        <v>0</v>
      </c>
      <c r="R38" s="559" t="str">
        <f>IF(K38='DOC SUBMITTAL STATUS TRACKER'!$F$17,'DOC SUBMITTAL STATUS TRACKER'!$F$17,IF(K38=$W$8,'DOC SUBMITTAL STATUS TRACKER'!$F$17,IF(K38=$W$6,$R$15,IF(K38=$W$7,R$16,IF(K38=$W$9,$W$9,$R$15)))))</f>
        <v>RETURNED</v>
      </c>
      <c r="S38" s="579" t="str">
        <f t="shared" si="19"/>
        <v/>
      </c>
      <c r="T38" s="477"/>
      <c r="U38" s="377">
        <v>41915</v>
      </c>
      <c r="V38" s="378"/>
      <c r="W38" s="424">
        <f t="shared" si="20"/>
        <v>14.000526315789473</v>
      </c>
      <c r="X38" s="461"/>
      <c r="Y38" s="477"/>
      <c r="Z38" s="462" t="s">
        <v>193</v>
      </c>
      <c r="AA38" s="460"/>
      <c r="AB38" s="377">
        <f t="shared" si="21"/>
        <v>0</v>
      </c>
      <c r="AC38" s="378"/>
      <c r="AD38" s="424">
        <f t="shared" si="22"/>
        <v>14.000526315789473</v>
      </c>
      <c r="AE38" s="461"/>
      <c r="AF38" s="477"/>
      <c r="AG38" s="462"/>
      <c r="AH38" s="463"/>
      <c r="AI38" s="377">
        <f t="shared" si="23"/>
        <v>0</v>
      </c>
      <c r="AJ38" s="378"/>
      <c r="AK38" s="424">
        <f t="shared" si="24"/>
        <v>14.000526315789473</v>
      </c>
      <c r="AL38" s="461"/>
      <c r="AM38" s="477"/>
      <c r="AN38" s="462"/>
      <c r="AO38" s="463"/>
      <c r="AP38" s="377">
        <f t="shared" si="25"/>
        <v>0</v>
      </c>
      <c r="AQ38" s="378"/>
      <c r="AR38" s="424">
        <f t="shared" si="26"/>
        <v>14.000526315789473</v>
      </c>
      <c r="AS38" s="461"/>
      <c r="AT38" s="477"/>
      <c r="AU38" s="462"/>
      <c r="AV38" s="463"/>
      <c r="AW38" s="377">
        <f t="shared" si="27"/>
        <v>0</v>
      </c>
      <c r="AX38" s="378"/>
      <c r="AY38" s="424">
        <f t="shared" si="28"/>
        <v>14.000526315789473</v>
      </c>
      <c r="AZ38" s="461"/>
      <c r="BA38" s="477"/>
      <c r="BB38" s="462"/>
      <c r="BC38" s="463"/>
      <c r="BD38" s="377">
        <f t="shared" si="29"/>
        <v>0</v>
      </c>
      <c r="BE38" s="378"/>
      <c r="BF38" s="424">
        <f t="shared" si="30"/>
        <v>14.000526315789473</v>
      </c>
      <c r="BG38" s="461"/>
      <c r="BH38" s="477"/>
      <c r="BI38" s="462"/>
      <c r="BJ38" s="463"/>
      <c r="BK38" s="377">
        <f t="shared" si="31"/>
        <v>0</v>
      </c>
      <c r="BL38" s="378"/>
      <c r="BM38" s="424">
        <f t="shared" si="32"/>
        <v>14.000526315789473</v>
      </c>
      <c r="BN38" s="461"/>
      <c r="BO38" s="477"/>
      <c r="BP38" s="462"/>
      <c r="BQ38" s="463"/>
      <c r="BR38" s="377">
        <f t="shared" si="33"/>
        <v>0</v>
      </c>
      <c r="BS38" s="378"/>
      <c r="BT38" s="424">
        <f t="shared" si="34"/>
        <v>14.000526315789473</v>
      </c>
      <c r="BU38" s="461"/>
      <c r="BV38" s="477"/>
      <c r="BW38" s="462"/>
      <c r="BX38" s="463"/>
      <c r="BY38" s="377">
        <f t="shared" si="35"/>
        <v>0</v>
      </c>
      <c r="BZ38" s="378"/>
      <c r="CA38" s="424">
        <f t="shared" si="36"/>
        <v>14.000526315789473</v>
      </c>
      <c r="CB38" s="461"/>
      <c r="CC38" s="477"/>
      <c r="CD38" s="462"/>
      <c r="CE38" s="463"/>
      <c r="CF38" s="377">
        <f t="shared" si="37"/>
        <v>0</v>
      </c>
      <c r="CG38" s="378"/>
      <c r="CH38" s="424">
        <f t="shared" si="38"/>
        <v>14.000526315789473</v>
      </c>
      <c r="CI38" s="461"/>
      <c r="CJ38" s="477"/>
      <c r="CK38" s="462"/>
      <c r="CL38" s="463"/>
      <c r="CM38" s="377">
        <f t="shared" si="39"/>
        <v>0</v>
      </c>
      <c r="CN38" s="378"/>
      <c r="CO38" s="424">
        <f t="shared" si="40"/>
        <v>14.000526315789473</v>
      </c>
      <c r="CP38" s="461"/>
      <c r="CQ38" s="477"/>
      <c r="CR38" s="462"/>
      <c r="CS38" s="709"/>
      <c r="CT38" s="710"/>
      <c r="CU38" s="710"/>
      <c r="CV38" s="710"/>
      <c r="CW38" s="711"/>
      <c r="CX38" s="397" t="str">
        <f t="shared" si="41"/>
        <v xml:space="preserve">  H5</v>
      </c>
      <c r="CY38" s="398" t="str">
        <f>E38</f>
        <v>Instrument Data Sheets</v>
      </c>
      <c r="CZ38" s="383"/>
      <c r="DA38" s="383"/>
      <c r="DB38" s="383"/>
      <c r="DC38" s="383"/>
      <c r="DD38" s="383"/>
      <c r="DE38" s="383"/>
      <c r="DF38" s="383"/>
      <c r="DG38" s="383"/>
      <c r="DH38" s="383"/>
      <c r="DI38" s="383"/>
      <c r="DJ38" s="383"/>
      <c r="DK38" s="383"/>
      <c r="DL38" s="383"/>
      <c r="DM38" s="383"/>
      <c r="DN38" s="383"/>
      <c r="DO38" s="383"/>
      <c r="DP38" s="383"/>
      <c r="DQ38" s="383"/>
    </row>
    <row r="39" spans="2:121" customFormat="1" ht="30.75" customHeight="1">
      <c r="B39" s="393" t="s">
        <v>1019</v>
      </c>
      <c r="C39" s="470"/>
      <c r="D39" s="470" t="s">
        <v>118</v>
      </c>
      <c r="E39" s="471" t="s">
        <v>257</v>
      </c>
      <c r="F39" s="496" t="str">
        <f t="shared" si="44"/>
        <v>H9-Utility Consumption List</v>
      </c>
      <c r="G39" s="624"/>
      <c r="H39" s="624"/>
      <c r="I39" s="623"/>
      <c r="J39" s="478" t="str">
        <f t="shared" si="12"/>
        <v>C</v>
      </c>
      <c r="K39" s="396" t="str">
        <f>IF(J39=V$9,W$9,IF(J39=V$8,W$8,IF(J39=V$7,W$7,IF(J39=V$6,W$6,IF(J39=V$5,W$5,IF(J39=V$4,W$4,IF(J39=V$3,W$3,IF(J39=V$2,W$2,'DOC SUBMITTAL STATUS TRACKER'!$F$17))))))))</f>
        <v>Comments</v>
      </c>
      <c r="L39" s="556" t="str">
        <f t="shared" si="13"/>
        <v>Rev 0</v>
      </c>
      <c r="M39" s="557">
        <f t="shared" si="14"/>
        <v>41866</v>
      </c>
      <c r="N39" s="558">
        <f t="shared" si="15"/>
        <v>0</v>
      </c>
      <c r="O39" s="579" t="str">
        <f t="shared" si="16"/>
        <v/>
      </c>
      <c r="P39" s="559">
        <f t="shared" si="17"/>
        <v>14.000526315789473</v>
      </c>
      <c r="Q39" s="560">
        <f t="shared" si="18"/>
        <v>0</v>
      </c>
      <c r="R39" s="559" t="str">
        <f>IF(K39='DOC SUBMITTAL STATUS TRACKER'!$F$17,'DOC SUBMITTAL STATUS TRACKER'!$F$17,IF(K39=$W$8,'DOC SUBMITTAL STATUS TRACKER'!$F$17,IF(K39=$W$6,$R$15,IF(K39=$W$7,R$16,IF(K39=$W$9,$W$9,$R$15)))))</f>
        <v>RETURNED</v>
      </c>
      <c r="S39" s="579" t="str">
        <f t="shared" si="19"/>
        <v/>
      </c>
      <c r="T39" s="477"/>
      <c r="U39" s="377">
        <v>41866</v>
      </c>
      <c r="V39" s="378"/>
      <c r="W39" s="424">
        <f t="shared" si="20"/>
        <v>14.000526315789473</v>
      </c>
      <c r="X39" s="461"/>
      <c r="Y39" s="477"/>
      <c r="Z39" s="462" t="s">
        <v>193</v>
      </c>
      <c r="AA39" s="460"/>
      <c r="AB39" s="377">
        <f t="shared" si="21"/>
        <v>0</v>
      </c>
      <c r="AC39" s="378"/>
      <c r="AD39" s="424">
        <f t="shared" si="22"/>
        <v>14.000526315789473</v>
      </c>
      <c r="AE39" s="461"/>
      <c r="AF39" s="477"/>
      <c r="AG39" s="462"/>
      <c r="AH39" s="463"/>
      <c r="AI39" s="377">
        <f t="shared" si="23"/>
        <v>0</v>
      </c>
      <c r="AJ39" s="378"/>
      <c r="AK39" s="424">
        <f t="shared" si="24"/>
        <v>14.000526315789473</v>
      </c>
      <c r="AL39" s="461"/>
      <c r="AM39" s="477"/>
      <c r="AN39" s="462"/>
      <c r="AO39" s="463"/>
      <c r="AP39" s="377">
        <f t="shared" si="25"/>
        <v>0</v>
      </c>
      <c r="AQ39" s="378"/>
      <c r="AR39" s="424">
        <f t="shared" si="26"/>
        <v>14.000526315789473</v>
      </c>
      <c r="AS39" s="461"/>
      <c r="AT39" s="477"/>
      <c r="AU39" s="462"/>
      <c r="AV39" s="463"/>
      <c r="AW39" s="377">
        <f t="shared" si="27"/>
        <v>0</v>
      </c>
      <c r="AX39" s="378"/>
      <c r="AY39" s="424">
        <f t="shared" si="28"/>
        <v>14.000526315789473</v>
      </c>
      <c r="AZ39" s="461"/>
      <c r="BA39" s="477"/>
      <c r="BB39" s="462"/>
      <c r="BC39" s="463"/>
      <c r="BD39" s="377">
        <f t="shared" si="29"/>
        <v>0</v>
      </c>
      <c r="BE39" s="378"/>
      <c r="BF39" s="424">
        <f t="shared" si="30"/>
        <v>14.000526315789473</v>
      </c>
      <c r="BG39" s="461"/>
      <c r="BH39" s="477"/>
      <c r="BI39" s="462"/>
      <c r="BJ39" s="463"/>
      <c r="BK39" s="377">
        <f t="shared" si="31"/>
        <v>0</v>
      </c>
      <c r="BL39" s="378"/>
      <c r="BM39" s="424">
        <f t="shared" si="32"/>
        <v>14.000526315789473</v>
      </c>
      <c r="BN39" s="461"/>
      <c r="BO39" s="477"/>
      <c r="BP39" s="462"/>
      <c r="BQ39" s="463"/>
      <c r="BR39" s="377">
        <f t="shared" si="33"/>
        <v>0</v>
      </c>
      <c r="BS39" s="378"/>
      <c r="BT39" s="424">
        <f t="shared" si="34"/>
        <v>14.000526315789473</v>
      </c>
      <c r="BU39" s="461"/>
      <c r="BV39" s="477"/>
      <c r="BW39" s="462"/>
      <c r="BX39" s="463"/>
      <c r="BY39" s="377">
        <f t="shared" si="35"/>
        <v>0</v>
      </c>
      <c r="BZ39" s="378"/>
      <c r="CA39" s="424">
        <f t="shared" si="36"/>
        <v>14.000526315789473</v>
      </c>
      <c r="CB39" s="461"/>
      <c r="CC39" s="477"/>
      <c r="CD39" s="462"/>
      <c r="CE39" s="463"/>
      <c r="CF39" s="377">
        <f t="shared" si="37"/>
        <v>0</v>
      </c>
      <c r="CG39" s="378"/>
      <c r="CH39" s="424">
        <f t="shared" si="38"/>
        <v>14.000526315789473</v>
      </c>
      <c r="CI39" s="461"/>
      <c r="CJ39" s="477"/>
      <c r="CK39" s="462"/>
      <c r="CL39" s="463"/>
      <c r="CM39" s="377">
        <f t="shared" si="39"/>
        <v>0</v>
      </c>
      <c r="CN39" s="378"/>
      <c r="CO39" s="424">
        <f t="shared" si="40"/>
        <v>14.000526315789473</v>
      </c>
      <c r="CP39" s="461"/>
      <c r="CQ39" s="477"/>
      <c r="CR39" s="462"/>
      <c r="CS39" s="709"/>
      <c r="CT39" s="710"/>
      <c r="CU39" s="710"/>
      <c r="CV39" s="710"/>
      <c r="CW39" s="711"/>
      <c r="CX39" s="397" t="str">
        <f t="shared" si="41"/>
        <v xml:space="preserve">  H9</v>
      </c>
      <c r="CY39" s="398" t="str">
        <f>E39</f>
        <v>Utility Consumption List</v>
      </c>
      <c r="CZ39" s="379"/>
      <c r="DA39" s="379"/>
      <c r="DB39" s="379"/>
      <c r="DC39" s="379"/>
      <c r="DD39" s="379"/>
      <c r="DE39" s="379"/>
      <c r="DF39" s="379"/>
      <c r="DG39" s="379"/>
      <c r="DH39" s="379"/>
      <c r="DI39" s="379"/>
      <c r="DJ39" s="379"/>
      <c r="DK39" s="379"/>
      <c r="DL39" s="379"/>
      <c r="DM39" s="379"/>
      <c r="DN39" s="379"/>
      <c r="DO39" s="379"/>
      <c r="DP39" s="379"/>
      <c r="DQ39" s="379"/>
    </row>
    <row r="40" spans="2:121" customFormat="1" ht="32.1" customHeight="1">
      <c r="B40" s="393" t="s">
        <v>1019</v>
      </c>
      <c r="C40" s="393"/>
      <c r="D40" s="393" t="s">
        <v>212</v>
      </c>
      <c r="E40" s="708" t="s">
        <v>992</v>
      </c>
      <c r="F40" s="496" t="s">
        <v>991</v>
      </c>
      <c r="G40" s="624"/>
      <c r="H40" s="624"/>
      <c r="I40" s="623"/>
      <c r="J40" s="478" t="str">
        <f t="shared" si="12"/>
        <v>C</v>
      </c>
      <c r="K40" s="396" t="str">
        <f>IF(J40=V$9,W$9,IF(J40=V$8,W$8,IF(J40=V$7,W$7,IF(J40=V$6,W$6,IF(J40=V$5,W$5,IF(J40=V$4,W$4,IF(J40=V$3,W$3,IF(J40=V$2,W$2,'DOC SUBMITTAL STATUS TRACKER'!$F$17))))))))</f>
        <v>Comments</v>
      </c>
      <c r="L40" s="556" t="str">
        <f t="shared" si="13"/>
        <v>Rev 0</v>
      </c>
      <c r="M40" s="557">
        <f t="shared" si="14"/>
        <v>41866</v>
      </c>
      <c r="N40" s="558">
        <f t="shared" si="15"/>
        <v>0</v>
      </c>
      <c r="O40" s="579" t="str">
        <f t="shared" si="16"/>
        <v/>
      </c>
      <c r="P40" s="559">
        <f t="shared" si="17"/>
        <v>14.000526315789473</v>
      </c>
      <c r="Q40" s="560">
        <f t="shared" si="18"/>
        <v>0</v>
      </c>
      <c r="R40" s="559" t="str">
        <f>IF(K40='DOC SUBMITTAL STATUS TRACKER'!$F$17,'DOC SUBMITTAL STATUS TRACKER'!$F$17,IF(K40=$W$8,'DOC SUBMITTAL STATUS TRACKER'!$F$17,IF(K40=$W$6,$R$15,IF(K40=$W$7,R$16,IF(K40=$W$9,$W$9,$R$15)))))</f>
        <v>RETURNED</v>
      </c>
      <c r="S40" s="579" t="str">
        <f t="shared" si="19"/>
        <v/>
      </c>
      <c r="T40" s="477"/>
      <c r="U40" s="377">
        <v>41866</v>
      </c>
      <c r="V40" s="378"/>
      <c r="W40" s="424">
        <f t="shared" si="20"/>
        <v>14.000526315789473</v>
      </c>
      <c r="X40" s="461"/>
      <c r="Y40" s="477"/>
      <c r="Z40" s="462" t="s">
        <v>193</v>
      </c>
      <c r="AA40" s="460"/>
      <c r="AB40" s="377">
        <f t="shared" si="21"/>
        <v>0</v>
      </c>
      <c r="AC40" s="378"/>
      <c r="AD40" s="424">
        <f t="shared" si="22"/>
        <v>14.000526315789473</v>
      </c>
      <c r="AE40" s="461"/>
      <c r="AF40" s="477"/>
      <c r="AG40" s="462"/>
      <c r="AH40" s="463"/>
      <c r="AI40" s="377">
        <f t="shared" si="23"/>
        <v>0</v>
      </c>
      <c r="AJ40" s="378"/>
      <c r="AK40" s="424">
        <f t="shared" si="24"/>
        <v>14.000526315789473</v>
      </c>
      <c r="AL40" s="461"/>
      <c r="AM40" s="477"/>
      <c r="AN40" s="462"/>
      <c r="AO40" s="463"/>
      <c r="AP40" s="377">
        <f t="shared" si="25"/>
        <v>0</v>
      </c>
      <c r="AQ40" s="378"/>
      <c r="AR40" s="424">
        <f t="shared" si="26"/>
        <v>14.000526315789473</v>
      </c>
      <c r="AS40" s="461"/>
      <c r="AT40" s="477"/>
      <c r="AU40" s="462"/>
      <c r="AV40" s="463"/>
      <c r="AW40" s="377">
        <f t="shared" si="27"/>
        <v>0</v>
      </c>
      <c r="AX40" s="378"/>
      <c r="AY40" s="424">
        <f t="shared" si="28"/>
        <v>14.000526315789473</v>
      </c>
      <c r="AZ40" s="461"/>
      <c r="BA40" s="477"/>
      <c r="BB40" s="462"/>
      <c r="BC40" s="463"/>
      <c r="BD40" s="377">
        <f t="shared" si="29"/>
        <v>0</v>
      </c>
      <c r="BE40" s="378"/>
      <c r="BF40" s="424">
        <f t="shared" si="30"/>
        <v>14.000526315789473</v>
      </c>
      <c r="BG40" s="461"/>
      <c r="BH40" s="477"/>
      <c r="BI40" s="462"/>
      <c r="BJ40" s="463"/>
      <c r="BK40" s="377">
        <f t="shared" si="31"/>
        <v>0</v>
      </c>
      <c r="BL40" s="378"/>
      <c r="BM40" s="424">
        <f t="shared" si="32"/>
        <v>14.000526315789473</v>
      </c>
      <c r="BN40" s="461"/>
      <c r="BO40" s="477"/>
      <c r="BP40" s="462"/>
      <c r="BQ40" s="463"/>
      <c r="BR40" s="377">
        <f t="shared" si="33"/>
        <v>0</v>
      </c>
      <c r="BS40" s="378"/>
      <c r="BT40" s="424">
        <f t="shared" si="34"/>
        <v>14.000526315789473</v>
      </c>
      <c r="BU40" s="461"/>
      <c r="BV40" s="477"/>
      <c r="BW40" s="462"/>
      <c r="BX40" s="463"/>
      <c r="BY40" s="377">
        <f t="shared" si="35"/>
        <v>0</v>
      </c>
      <c r="BZ40" s="378"/>
      <c r="CA40" s="424">
        <f t="shared" si="36"/>
        <v>14.000526315789473</v>
      </c>
      <c r="CB40" s="461"/>
      <c r="CC40" s="477"/>
      <c r="CD40" s="462"/>
      <c r="CE40" s="463"/>
      <c r="CF40" s="377">
        <f t="shared" si="37"/>
        <v>0</v>
      </c>
      <c r="CG40" s="378"/>
      <c r="CH40" s="424">
        <f t="shared" si="38"/>
        <v>14.000526315789473</v>
      </c>
      <c r="CI40" s="461"/>
      <c r="CJ40" s="477"/>
      <c r="CK40" s="462"/>
      <c r="CL40" s="463"/>
      <c r="CM40" s="377">
        <f t="shared" si="39"/>
        <v>0</v>
      </c>
      <c r="CN40" s="378"/>
      <c r="CO40" s="424">
        <f t="shared" si="40"/>
        <v>14.000526315789473</v>
      </c>
      <c r="CP40" s="461"/>
      <c r="CQ40" s="477"/>
      <c r="CR40" s="462"/>
      <c r="CS40" s="709"/>
      <c r="CT40" s="710"/>
      <c r="CU40" s="710"/>
      <c r="CV40" s="710"/>
      <c r="CW40" s="711"/>
      <c r="CX40" s="397" t="str">
        <f t="shared" si="41"/>
        <v xml:space="preserve">  K10</v>
      </c>
      <c r="CY40" s="398" t="str">
        <f>E40&amp;" - "&amp;F40</f>
        <v>Helium Leakage Test for Sundyne Compressors - PN41.25-16</v>
      </c>
      <c r="CZ40" s="383"/>
      <c r="DA40" s="383"/>
      <c r="DB40" s="383"/>
      <c r="DC40" s="383"/>
      <c r="DD40" s="383"/>
      <c r="DE40" s="383"/>
      <c r="DF40" s="383"/>
      <c r="DG40" s="383"/>
      <c r="DH40" s="383"/>
      <c r="DI40" s="383"/>
      <c r="DJ40" s="383"/>
      <c r="DK40" s="383"/>
      <c r="DL40" s="383"/>
      <c r="DM40" s="383"/>
      <c r="DN40" s="383"/>
      <c r="DO40" s="383"/>
      <c r="DP40" s="383"/>
      <c r="DQ40" s="383"/>
    </row>
    <row r="41" spans="2:121" customFormat="1" ht="32.1" customHeight="1">
      <c r="B41" s="393" t="s">
        <v>1019</v>
      </c>
      <c r="C41" s="393"/>
      <c r="D41" s="703" t="s">
        <v>213</v>
      </c>
      <c r="E41" s="706" t="s">
        <v>1010</v>
      </c>
      <c r="F41" s="707" t="s">
        <v>722</v>
      </c>
      <c r="G41" s="624"/>
      <c r="H41" s="624"/>
      <c r="I41" s="623"/>
      <c r="J41" s="478" t="s">
        <v>971</v>
      </c>
      <c r="K41" s="396" t="s">
        <v>936</v>
      </c>
      <c r="L41" s="556" t="s">
        <v>972</v>
      </c>
      <c r="M41" s="557">
        <f t="shared" si="14"/>
        <v>41866</v>
      </c>
      <c r="N41" s="558">
        <v>0</v>
      </c>
      <c r="O41" s="579" t="s">
        <v>971</v>
      </c>
      <c r="P41" s="559">
        <v>14.000526315789473</v>
      </c>
      <c r="Q41" s="560">
        <v>0</v>
      </c>
      <c r="R41" s="559" t="s">
        <v>936</v>
      </c>
      <c r="S41" s="579" t="s">
        <v>971</v>
      </c>
      <c r="T41" s="477"/>
      <c r="U41" s="377">
        <v>41866</v>
      </c>
      <c r="V41" s="378"/>
      <c r="W41" s="424">
        <v>14.000526315789473</v>
      </c>
      <c r="X41" s="461"/>
      <c r="Y41" s="477"/>
      <c r="Z41" s="462" t="s">
        <v>193</v>
      </c>
      <c r="AA41" s="460"/>
      <c r="AB41" s="377">
        <v>0</v>
      </c>
      <c r="AC41" s="378"/>
      <c r="AD41" s="424">
        <v>14.000526315789473</v>
      </c>
      <c r="AE41" s="461"/>
      <c r="AF41" s="477"/>
      <c r="AG41" s="462"/>
      <c r="AH41" s="463"/>
      <c r="AI41" s="377">
        <v>0</v>
      </c>
      <c r="AJ41" s="378"/>
      <c r="AK41" s="424">
        <v>14.000526315789473</v>
      </c>
      <c r="AL41" s="461"/>
      <c r="AM41" s="477"/>
      <c r="AN41" s="462"/>
      <c r="AO41" s="463"/>
      <c r="AP41" s="377">
        <v>0</v>
      </c>
      <c r="AQ41" s="378"/>
      <c r="AR41" s="424">
        <v>14.000526315789473</v>
      </c>
      <c r="AS41" s="461"/>
      <c r="AT41" s="477"/>
      <c r="AU41" s="462"/>
      <c r="AV41" s="463"/>
      <c r="AW41" s="377">
        <v>0</v>
      </c>
      <c r="AX41" s="378"/>
      <c r="AY41" s="424">
        <v>14.000526315789473</v>
      </c>
      <c r="AZ41" s="461"/>
      <c r="BA41" s="477"/>
      <c r="BB41" s="462"/>
      <c r="BC41" s="463"/>
      <c r="BD41" s="377">
        <v>0</v>
      </c>
      <c r="BE41" s="378"/>
      <c r="BF41" s="424">
        <v>14.000526315789473</v>
      </c>
      <c r="BG41" s="461"/>
      <c r="BH41" s="477"/>
      <c r="BI41" s="462"/>
      <c r="BJ41" s="463"/>
      <c r="BK41" s="377">
        <v>0</v>
      </c>
      <c r="BL41" s="378"/>
      <c r="BM41" s="424">
        <v>14.000526315789473</v>
      </c>
      <c r="BN41" s="461"/>
      <c r="BO41" s="477"/>
      <c r="BP41" s="462"/>
      <c r="BQ41" s="463"/>
      <c r="BR41" s="377">
        <v>0</v>
      </c>
      <c r="BS41" s="378"/>
      <c r="BT41" s="424">
        <v>14.000526315789473</v>
      </c>
      <c r="BU41" s="461"/>
      <c r="BV41" s="477"/>
      <c r="BW41" s="462"/>
      <c r="BX41" s="463"/>
      <c r="BY41" s="377">
        <v>0</v>
      </c>
      <c r="BZ41" s="378"/>
      <c r="CA41" s="424">
        <v>14.000526315789473</v>
      </c>
      <c r="CB41" s="461"/>
      <c r="CC41" s="477"/>
      <c r="CD41" s="462"/>
      <c r="CE41" s="463"/>
      <c r="CF41" s="377">
        <v>0</v>
      </c>
      <c r="CG41" s="378"/>
      <c r="CH41" s="424">
        <v>14.000526315789473</v>
      </c>
      <c r="CI41" s="461"/>
      <c r="CJ41" s="477"/>
      <c r="CK41" s="462"/>
      <c r="CL41" s="463"/>
      <c r="CM41" s="377">
        <v>0</v>
      </c>
      <c r="CN41" s="378"/>
      <c r="CO41" s="424">
        <v>14.000526315789473</v>
      </c>
      <c r="CP41" s="461"/>
      <c r="CQ41" s="477"/>
      <c r="CR41" s="462"/>
      <c r="CS41" s="709"/>
      <c r="CT41" s="710"/>
      <c r="CU41" s="710"/>
      <c r="CV41" s="710"/>
      <c r="CW41" s="711"/>
      <c r="CX41" s="397" t="s">
        <v>973</v>
      </c>
      <c r="CY41" s="398" t="s">
        <v>139</v>
      </c>
      <c r="CZ41" s="383"/>
      <c r="DA41" s="383"/>
      <c r="DB41" s="383"/>
      <c r="DC41" s="383"/>
      <c r="DD41" s="383"/>
      <c r="DE41" s="383"/>
      <c r="DF41" s="383"/>
      <c r="DG41" s="383"/>
      <c r="DH41" s="383"/>
      <c r="DI41" s="383"/>
      <c r="DJ41" s="383"/>
      <c r="DK41" s="383"/>
      <c r="DL41" s="383"/>
      <c r="DM41" s="383"/>
      <c r="DN41" s="383"/>
      <c r="DO41" s="383"/>
      <c r="DP41" s="383"/>
      <c r="DQ41" s="383"/>
    </row>
    <row r="42" spans="2:121" customFormat="1" ht="32.1" customHeight="1">
      <c r="B42" s="393" t="s">
        <v>1019</v>
      </c>
      <c r="C42" s="393"/>
      <c r="D42" s="703" t="s">
        <v>214</v>
      </c>
      <c r="E42" s="706" t="s">
        <v>138</v>
      </c>
      <c r="F42" s="707" t="s">
        <v>719</v>
      </c>
      <c r="G42" s="624"/>
      <c r="H42" s="624"/>
      <c r="I42" s="623"/>
      <c r="J42" s="478" t="s">
        <v>971</v>
      </c>
      <c r="K42" s="396" t="s">
        <v>936</v>
      </c>
      <c r="L42" s="556" t="s">
        <v>972</v>
      </c>
      <c r="M42" s="557">
        <f t="shared" si="14"/>
        <v>41866</v>
      </c>
      <c r="N42" s="558">
        <v>0</v>
      </c>
      <c r="O42" s="579" t="s">
        <v>971</v>
      </c>
      <c r="P42" s="559">
        <v>14.000526315789473</v>
      </c>
      <c r="Q42" s="560">
        <v>0</v>
      </c>
      <c r="R42" s="559" t="s">
        <v>936</v>
      </c>
      <c r="S42" s="579" t="s">
        <v>971</v>
      </c>
      <c r="T42" s="477"/>
      <c r="U42" s="377">
        <v>41866</v>
      </c>
      <c r="V42" s="378"/>
      <c r="W42" s="424">
        <v>14.000526315789473</v>
      </c>
      <c r="X42" s="461"/>
      <c r="Y42" s="477"/>
      <c r="Z42" s="462" t="s">
        <v>193</v>
      </c>
      <c r="AA42" s="460"/>
      <c r="AB42" s="377">
        <v>0</v>
      </c>
      <c r="AC42" s="378"/>
      <c r="AD42" s="424">
        <v>14.000526315789473</v>
      </c>
      <c r="AE42" s="461"/>
      <c r="AF42" s="477"/>
      <c r="AG42" s="462"/>
      <c r="AH42" s="463"/>
      <c r="AI42" s="377">
        <v>0</v>
      </c>
      <c r="AJ42" s="378"/>
      <c r="AK42" s="424">
        <v>14.000526315789473</v>
      </c>
      <c r="AL42" s="461"/>
      <c r="AM42" s="477"/>
      <c r="AN42" s="462"/>
      <c r="AO42" s="463"/>
      <c r="AP42" s="377">
        <v>0</v>
      </c>
      <c r="AQ42" s="378"/>
      <c r="AR42" s="424">
        <v>14.000526315789473</v>
      </c>
      <c r="AS42" s="461"/>
      <c r="AT42" s="477"/>
      <c r="AU42" s="462"/>
      <c r="AV42" s="463"/>
      <c r="AW42" s="377">
        <v>0</v>
      </c>
      <c r="AX42" s="378"/>
      <c r="AY42" s="424">
        <v>14.000526315789473</v>
      </c>
      <c r="AZ42" s="461"/>
      <c r="BA42" s="477"/>
      <c r="BB42" s="462"/>
      <c r="BC42" s="463"/>
      <c r="BD42" s="377">
        <v>0</v>
      </c>
      <c r="BE42" s="378"/>
      <c r="BF42" s="424">
        <v>14.000526315789473</v>
      </c>
      <c r="BG42" s="461"/>
      <c r="BH42" s="477"/>
      <c r="BI42" s="462"/>
      <c r="BJ42" s="463"/>
      <c r="BK42" s="377">
        <v>0</v>
      </c>
      <c r="BL42" s="378"/>
      <c r="BM42" s="424">
        <v>14.000526315789473</v>
      </c>
      <c r="BN42" s="461"/>
      <c r="BO42" s="477"/>
      <c r="BP42" s="462"/>
      <c r="BQ42" s="463"/>
      <c r="BR42" s="377">
        <v>0</v>
      </c>
      <c r="BS42" s="378"/>
      <c r="BT42" s="424">
        <v>14.000526315789473</v>
      </c>
      <c r="BU42" s="461"/>
      <c r="BV42" s="477"/>
      <c r="BW42" s="462"/>
      <c r="BX42" s="463"/>
      <c r="BY42" s="377">
        <v>0</v>
      </c>
      <c r="BZ42" s="378"/>
      <c r="CA42" s="424">
        <v>14.000526315789473</v>
      </c>
      <c r="CB42" s="461"/>
      <c r="CC42" s="477"/>
      <c r="CD42" s="462"/>
      <c r="CE42" s="463"/>
      <c r="CF42" s="377">
        <v>0</v>
      </c>
      <c r="CG42" s="378"/>
      <c r="CH42" s="424">
        <v>14.000526315789473</v>
      </c>
      <c r="CI42" s="461"/>
      <c r="CJ42" s="477"/>
      <c r="CK42" s="462"/>
      <c r="CL42" s="463"/>
      <c r="CM42" s="377">
        <v>0</v>
      </c>
      <c r="CN42" s="378"/>
      <c r="CO42" s="424">
        <v>14.000526315789473</v>
      </c>
      <c r="CP42" s="461"/>
      <c r="CQ42" s="477"/>
      <c r="CR42" s="462"/>
      <c r="CS42" s="709"/>
      <c r="CT42" s="710"/>
      <c r="CU42" s="710"/>
      <c r="CV42" s="710"/>
      <c r="CW42" s="711"/>
      <c r="CX42" s="397" t="s">
        <v>973</v>
      </c>
      <c r="CY42" s="398" t="s">
        <v>139</v>
      </c>
      <c r="CZ42" s="383"/>
      <c r="DA42" s="383"/>
      <c r="DB42" s="383"/>
      <c r="DC42" s="383"/>
      <c r="DD42" s="383"/>
      <c r="DE42" s="383"/>
      <c r="DF42" s="383"/>
      <c r="DG42" s="383"/>
      <c r="DH42" s="383"/>
      <c r="DI42" s="383"/>
      <c r="DJ42" s="383"/>
      <c r="DK42" s="383"/>
      <c r="DL42" s="383"/>
      <c r="DM42" s="383"/>
      <c r="DN42" s="383"/>
      <c r="DO42" s="383"/>
      <c r="DP42" s="383"/>
      <c r="DQ42" s="383"/>
    </row>
    <row r="43" spans="2:121" customFormat="1" ht="32.1" customHeight="1">
      <c r="B43" s="393" t="s">
        <v>1019</v>
      </c>
      <c r="C43" s="393"/>
      <c r="D43" s="393" t="s">
        <v>215</v>
      </c>
      <c r="E43" s="708" t="s">
        <v>994</v>
      </c>
      <c r="F43" s="496" t="s">
        <v>993</v>
      </c>
      <c r="G43" s="624"/>
      <c r="H43" s="624"/>
      <c r="I43" s="623"/>
      <c r="J43" s="478" t="str">
        <f>IF(CR43&gt;0,CR43,IF(CK43&gt;0,CK43,IF(CD43&gt;0,CD43,IF(BW43&gt;0,BW43,IF(BP43&gt;0,BP43,IF(BI43&gt;0,BI43,IF(BB43&gt;0,BB43,IF(AU43&gt;0,AU43,IF(AN43&gt;0,AN43,IF(AG43&gt;0,AG43,IF(Z43&gt;0,Z43,"")))))))))))</f>
        <v>C</v>
      </c>
      <c r="K43" s="396" t="str">
        <f>IF(J43=V$9,W$9,IF(J43=V$8,W$8,IF(J43=V$7,W$7,IF(J43=V$6,W$6,IF(J43=V$5,W$5,IF(J43=V$4,W$4,IF(J43=V$3,W$3,IF(J43=V$2,W$2,'DOC SUBMITTAL STATUS TRACKER'!$F$17))))))))</f>
        <v>Comments</v>
      </c>
      <c r="L43" s="556" t="str">
        <f>"Rev "&amp;IF(CN43&gt;0,$CP$14,(IF(CG43&gt;0,$CI$14,(IF(BZ43&gt;0,$CB$14,(IF(BS43&gt;0,BU$14,(IF(BL43&gt;0,BN$14,(IF(BE43&gt;0,BG$14,(IF(AX43&gt;0,AZ$14,(IF(AQ43&gt;0,AS$14,(IF(AJ43&gt;0,AL$14,(IF(AC43&gt;0,AE$14,Z$14)))))))))))))))))))</f>
        <v>Rev 0</v>
      </c>
      <c r="M43" s="557">
        <f t="shared" si="14"/>
        <v>41866</v>
      </c>
      <c r="N43" s="558">
        <f>IF(CN43&gt;0,CN43,(IF(CG43&gt;0,CG43,(IF(BZ43&gt;0,BZ43,(IF(BS43&gt;0,BS43,(IF(BL43&gt;0,BL43,(IF(BE43&gt;0,BE43,(IF(AX43&gt;0,AX43,(IF(AQ43&gt;0,AQ43,(IF(AJ43&gt;0,AJ43,(IF(AC43&gt;0,AC43,V43)))))))))))))))))))</f>
        <v>0</v>
      </c>
      <c r="O43" s="579" t="str">
        <f>IF(CL43&gt;0,CL43,IF(CE43&gt;0,CE43,IF(BX43&gt;0,BX43,IF(BQ43&gt;0,BQ43,IF(BJ43&gt;0,BJ43,IF(BC43&gt;0,BC43,IF(AV43&gt;0,AV43,IF(AO43&gt;0,AO43,IF(AH43&gt;0,AH43,IF(AA43&gt;0,AA43,IF(T43&gt;0,T43,"")))))))))))</f>
        <v/>
      </c>
      <c r="P43" s="559">
        <f>IF($CO43&gt;$R$14,$CO43,(IF($CH43&gt;$R$14,$CH43,(IF($CA43&gt;$R$14,$CA43,(IF($BT43&gt;$R$14,$BT43,(IF($BM43&gt;$R$14,$BM43,(IF($BF43&gt;$R$14,$BF43,(IF($AY43&gt;$R$14,$AY43,(IF($AR43&gt;$R$14,$AR43,(IF($AK43&gt;$R$14,$AK43,(IF($AD43&gt;$R$14,$AD43,$W43)))))))))))))))))))</f>
        <v>14.000526315789473</v>
      </c>
      <c r="Q43" s="560">
        <f>IF(CP43&gt;$R$14,CP43,(IF(CI43&gt;$R$14,CI43,(IF(CB43&gt;$R$14,CB43,(IF(BU43&gt;$R$14,BU43,(IF(BN43&gt;$R$14,BN43,(IF(BG43&gt;$R$14,BG43,(IF(AZ43&gt;$R$14,AZ43,(IF(AS43&gt;$R$14,AS43,(IF(AL43&gt;$R$14,AL43,(IF(AE43&gt;$R$14,AE43,X43)))))))))))))))))))</f>
        <v>0</v>
      </c>
      <c r="R43" s="559" t="str">
        <f>IF(K43='DOC SUBMITTAL STATUS TRACKER'!$F$17,'DOC SUBMITTAL STATUS TRACKER'!$F$17,IF(K43=$W$8,'DOC SUBMITTAL STATUS TRACKER'!$F$17,IF(K43=$W$6,$R$15,IF(K43=$W$7,R$16,IF(K43=$W$9,$W$9,$R$15)))))</f>
        <v>RETURNED</v>
      </c>
      <c r="S43" s="579" t="str">
        <f>IF(CQ43&gt;0,CQ43,IF(CJ43&gt;0,CJ43,IF(CC43&gt;0,CC43,IF(BV43&gt;0,BV43,IF(BO43&gt;0,BO43,IF(BH43&gt;0,BH43,IF(BA43&gt;0,BA43,IF(BC43&gt;0,AT43,IF(AM43&gt;0,AM43,IF(AF43&gt;0,AF43,IF(Y43&gt;0,Y43,"")))))))))))</f>
        <v/>
      </c>
      <c r="T43" s="477"/>
      <c r="U43" s="377">
        <v>41866</v>
      </c>
      <c r="V43" s="378"/>
      <c r="W43" s="424">
        <f>IF(V43&lt;0,$R$14,V43+$R$14)</f>
        <v>14.000526315789473</v>
      </c>
      <c r="X43" s="461"/>
      <c r="Y43" s="477"/>
      <c r="Z43" s="462" t="s">
        <v>193</v>
      </c>
      <c r="AA43" s="460"/>
      <c r="AB43" s="377">
        <f>IF(X43&lt;1,0,X43+$O$11)</f>
        <v>0</v>
      </c>
      <c r="AC43" s="378"/>
      <c r="AD43" s="424">
        <f>IF(AC43&lt;0,$R$14,AC43+$R$14)</f>
        <v>14.000526315789473</v>
      </c>
      <c r="AE43" s="461"/>
      <c r="AF43" s="477"/>
      <c r="AG43" s="462"/>
      <c r="AH43" s="463"/>
      <c r="AI43" s="377">
        <f>IF(AE43&lt;1,0,AE43+$O$11)</f>
        <v>0</v>
      </c>
      <c r="AJ43" s="378"/>
      <c r="AK43" s="424">
        <f>IF(AJ43&lt;0,$R$14,AJ43+$R$14)</f>
        <v>14.000526315789473</v>
      </c>
      <c r="AL43" s="461"/>
      <c r="AM43" s="477"/>
      <c r="AN43" s="462"/>
      <c r="AO43" s="463"/>
      <c r="AP43" s="377">
        <f>IF(AL43&lt;1,0,AL43+$O$11)</f>
        <v>0</v>
      </c>
      <c r="AQ43" s="378"/>
      <c r="AR43" s="424">
        <f>IF(AQ43&lt;0,$R$14,AQ43+$R$14)</f>
        <v>14.000526315789473</v>
      </c>
      <c r="AS43" s="461"/>
      <c r="AT43" s="477"/>
      <c r="AU43" s="462"/>
      <c r="AV43" s="463"/>
      <c r="AW43" s="377">
        <f>IF(AS43&lt;1,0,AS43+$O$11)</f>
        <v>0</v>
      </c>
      <c r="AX43" s="378"/>
      <c r="AY43" s="424">
        <f>IF(AX43&lt;0,$R$14,AX43+$R$14)</f>
        <v>14.000526315789473</v>
      </c>
      <c r="AZ43" s="461"/>
      <c r="BA43" s="477"/>
      <c r="BB43" s="462"/>
      <c r="BC43" s="463"/>
      <c r="BD43" s="377">
        <f>IF(AZ43&lt;1,0,AZ43+$O$11)</f>
        <v>0</v>
      </c>
      <c r="BE43" s="378"/>
      <c r="BF43" s="424">
        <f>IF(BE43&lt;0,$R$14,BE43+$R$14)</f>
        <v>14.000526315789473</v>
      </c>
      <c r="BG43" s="461"/>
      <c r="BH43" s="477"/>
      <c r="BI43" s="462"/>
      <c r="BJ43" s="463"/>
      <c r="BK43" s="377">
        <f>IF(BG43&lt;1,0,BG43+$O$11)</f>
        <v>0</v>
      </c>
      <c r="BL43" s="378"/>
      <c r="BM43" s="424">
        <f>IF(BL43&lt;0,$R$14,BL43+$R$14)</f>
        <v>14.000526315789473</v>
      </c>
      <c r="BN43" s="461"/>
      <c r="BO43" s="477"/>
      <c r="BP43" s="462"/>
      <c r="BQ43" s="463"/>
      <c r="BR43" s="377">
        <f>IF(BN43&lt;1,0,BN43+$O$11)</f>
        <v>0</v>
      </c>
      <c r="BS43" s="378"/>
      <c r="BT43" s="424">
        <f>IF(BS43&lt;0,$R$14,BS43+$R$14)</f>
        <v>14.000526315789473</v>
      </c>
      <c r="BU43" s="461"/>
      <c r="BV43" s="477"/>
      <c r="BW43" s="462"/>
      <c r="BX43" s="463"/>
      <c r="BY43" s="377">
        <f>IF(BU43&lt;1,0,BU43+$O$11)</f>
        <v>0</v>
      </c>
      <c r="BZ43" s="378"/>
      <c r="CA43" s="424">
        <f>IF(BZ43&lt;0,$R$14,BZ43+$R$14)</f>
        <v>14.000526315789473</v>
      </c>
      <c r="CB43" s="461"/>
      <c r="CC43" s="477"/>
      <c r="CD43" s="462"/>
      <c r="CE43" s="463"/>
      <c r="CF43" s="377">
        <f>IF(CB43&lt;1,0,CB43+$O$11)</f>
        <v>0</v>
      </c>
      <c r="CG43" s="378"/>
      <c r="CH43" s="424">
        <f>IF(CG43&lt;0,$R$14,CG43+$R$14)</f>
        <v>14.000526315789473</v>
      </c>
      <c r="CI43" s="461"/>
      <c r="CJ43" s="477"/>
      <c r="CK43" s="462"/>
      <c r="CL43" s="463"/>
      <c r="CM43" s="377">
        <f>IF(CI43&lt;1,0,CI43+$O$11)</f>
        <v>0</v>
      </c>
      <c r="CN43" s="378"/>
      <c r="CO43" s="424">
        <f>IF(CN43&lt;0,$R$14,CN43+$R$14)</f>
        <v>14.000526315789473</v>
      </c>
      <c r="CP43" s="461"/>
      <c r="CQ43" s="477"/>
      <c r="CR43" s="462"/>
      <c r="CS43" s="709"/>
      <c r="CT43" s="710"/>
      <c r="CU43" s="710"/>
      <c r="CV43" s="710"/>
      <c r="CW43" s="711"/>
      <c r="CX43" s="397" t="str">
        <f>C43&amp;"  "&amp;D43</f>
        <v xml:space="preserve">  K13</v>
      </c>
      <c r="CY43" s="398" t="str">
        <f>E43&amp;" - "&amp;F43</f>
        <v>Transmitter Functional Testing - PN41.25-56</v>
      </c>
      <c r="CZ43" s="383"/>
      <c r="DA43" s="383"/>
      <c r="DB43" s="383"/>
      <c r="DC43" s="383"/>
      <c r="DD43" s="383"/>
      <c r="DE43" s="383"/>
      <c r="DF43" s="383"/>
      <c r="DG43" s="383"/>
      <c r="DH43" s="383"/>
      <c r="DI43" s="383"/>
      <c r="DJ43" s="383"/>
      <c r="DK43" s="383"/>
      <c r="DL43" s="383"/>
      <c r="DM43" s="383"/>
      <c r="DN43" s="383"/>
      <c r="DO43" s="383"/>
      <c r="DP43" s="383"/>
      <c r="DQ43" s="383"/>
    </row>
    <row r="44" spans="2:121" customFormat="1" ht="32.1" customHeight="1">
      <c r="B44" s="393" t="s">
        <v>1019</v>
      </c>
      <c r="C44" s="393"/>
      <c r="D44" s="703" t="s">
        <v>216</v>
      </c>
      <c r="E44" s="706" t="s">
        <v>1008</v>
      </c>
      <c r="F44" s="707" t="s">
        <v>1009</v>
      </c>
      <c r="G44" s="624"/>
      <c r="H44" s="624"/>
      <c r="I44" s="623"/>
      <c r="J44" s="478"/>
      <c r="K44" s="396"/>
      <c r="L44" s="556"/>
      <c r="M44" s="557"/>
      <c r="N44" s="558"/>
      <c r="O44" s="579"/>
      <c r="P44" s="559"/>
      <c r="Q44" s="560"/>
      <c r="R44" s="559"/>
      <c r="S44" s="579"/>
      <c r="T44" s="477"/>
      <c r="U44" s="377">
        <v>41620</v>
      </c>
      <c r="V44" s="378"/>
      <c r="W44" s="424"/>
      <c r="X44" s="461"/>
      <c r="Y44" s="477"/>
      <c r="Z44" s="462"/>
      <c r="AA44" s="460"/>
      <c r="AB44" s="377"/>
      <c r="AC44" s="378"/>
      <c r="AD44" s="424"/>
      <c r="AE44" s="461"/>
      <c r="AF44" s="477"/>
      <c r="AG44" s="462"/>
      <c r="AH44" s="463"/>
      <c r="AI44" s="377"/>
      <c r="AJ44" s="378"/>
      <c r="AK44" s="424"/>
      <c r="AL44" s="461"/>
      <c r="AM44" s="477"/>
      <c r="AN44" s="462"/>
      <c r="AO44" s="463"/>
      <c r="AP44" s="377"/>
      <c r="AQ44" s="378"/>
      <c r="AR44" s="424"/>
      <c r="AS44" s="461"/>
      <c r="AT44" s="477"/>
      <c r="AU44" s="462"/>
      <c r="AV44" s="463"/>
      <c r="AW44" s="377"/>
      <c r="AX44" s="378"/>
      <c r="AY44" s="424"/>
      <c r="AZ44" s="461"/>
      <c r="BA44" s="477"/>
      <c r="BB44" s="462"/>
      <c r="BC44" s="463"/>
      <c r="BD44" s="377"/>
      <c r="BE44" s="378"/>
      <c r="BF44" s="424"/>
      <c r="BG44" s="461"/>
      <c r="BH44" s="477"/>
      <c r="BI44" s="462"/>
      <c r="BJ44" s="463"/>
      <c r="BK44" s="377"/>
      <c r="BL44" s="378"/>
      <c r="BM44" s="424"/>
      <c r="BN44" s="461"/>
      <c r="BO44" s="477"/>
      <c r="BP44" s="462"/>
      <c r="BQ44" s="463"/>
      <c r="BR44" s="377"/>
      <c r="BS44" s="378"/>
      <c r="BT44" s="424"/>
      <c r="BU44" s="461"/>
      <c r="BV44" s="477"/>
      <c r="BW44" s="462"/>
      <c r="BX44" s="463"/>
      <c r="BY44" s="377"/>
      <c r="BZ44" s="378"/>
      <c r="CA44" s="424"/>
      <c r="CB44" s="461"/>
      <c r="CC44" s="477"/>
      <c r="CD44" s="462"/>
      <c r="CE44" s="463"/>
      <c r="CF44" s="377"/>
      <c r="CG44" s="378"/>
      <c r="CH44" s="424"/>
      <c r="CI44" s="461"/>
      <c r="CJ44" s="477"/>
      <c r="CK44" s="462"/>
      <c r="CL44" s="463"/>
      <c r="CM44" s="377"/>
      <c r="CN44" s="378"/>
      <c r="CO44" s="424"/>
      <c r="CP44" s="461"/>
      <c r="CQ44" s="477"/>
      <c r="CR44" s="462"/>
      <c r="CS44" s="709"/>
      <c r="CT44" s="710"/>
      <c r="CU44" s="710"/>
      <c r="CV44" s="710"/>
      <c r="CW44" s="711"/>
      <c r="CX44" s="397"/>
      <c r="CY44" s="398"/>
      <c r="CZ44" s="383"/>
      <c r="DA44" s="383"/>
      <c r="DB44" s="383"/>
      <c r="DC44" s="383"/>
      <c r="DD44" s="383"/>
      <c r="DE44" s="383"/>
      <c r="DF44" s="383"/>
      <c r="DG44" s="383"/>
      <c r="DH44" s="383"/>
      <c r="DI44" s="383"/>
      <c r="DJ44" s="383"/>
      <c r="DK44" s="383"/>
      <c r="DL44" s="383"/>
      <c r="DM44" s="383"/>
      <c r="DN44" s="383"/>
      <c r="DO44" s="383"/>
      <c r="DP44" s="383"/>
      <c r="DQ44" s="383"/>
    </row>
    <row r="45" spans="2:121" customFormat="1" ht="32.1" customHeight="1">
      <c r="B45" s="393" t="s">
        <v>1019</v>
      </c>
      <c r="C45" s="393"/>
      <c r="D45" s="703" t="s">
        <v>217</v>
      </c>
      <c r="E45" s="706" t="s">
        <v>1011</v>
      </c>
      <c r="F45" s="707" t="s">
        <v>1012</v>
      </c>
      <c r="G45" s="624"/>
      <c r="H45" s="624"/>
      <c r="I45" s="623"/>
      <c r="J45" s="478"/>
      <c r="K45" s="396"/>
      <c r="L45" s="556"/>
      <c r="M45" s="557"/>
      <c r="N45" s="558"/>
      <c r="O45" s="579"/>
      <c r="P45" s="559"/>
      <c r="Q45" s="560"/>
      <c r="R45" s="559"/>
      <c r="S45" s="579"/>
      <c r="T45" s="477"/>
      <c r="U45" s="377">
        <v>41620</v>
      </c>
      <c r="V45" s="378"/>
      <c r="W45" s="424"/>
      <c r="X45" s="461"/>
      <c r="Y45" s="477"/>
      <c r="Z45" s="462"/>
      <c r="AA45" s="460"/>
      <c r="AB45" s="377"/>
      <c r="AC45" s="378"/>
      <c r="AD45" s="424"/>
      <c r="AE45" s="461"/>
      <c r="AF45" s="477"/>
      <c r="AG45" s="462"/>
      <c r="AH45" s="463"/>
      <c r="AI45" s="377"/>
      <c r="AJ45" s="378"/>
      <c r="AK45" s="424"/>
      <c r="AL45" s="461"/>
      <c r="AM45" s="477"/>
      <c r="AN45" s="462"/>
      <c r="AO45" s="463"/>
      <c r="AP45" s="377"/>
      <c r="AQ45" s="378"/>
      <c r="AR45" s="424"/>
      <c r="AS45" s="461"/>
      <c r="AT45" s="477"/>
      <c r="AU45" s="462"/>
      <c r="AV45" s="463"/>
      <c r="AW45" s="377"/>
      <c r="AX45" s="378"/>
      <c r="AY45" s="424"/>
      <c r="AZ45" s="461"/>
      <c r="BA45" s="477"/>
      <c r="BB45" s="462"/>
      <c r="BC45" s="463"/>
      <c r="BD45" s="377"/>
      <c r="BE45" s="378"/>
      <c r="BF45" s="424"/>
      <c r="BG45" s="461"/>
      <c r="BH45" s="477"/>
      <c r="BI45" s="462"/>
      <c r="BJ45" s="463"/>
      <c r="BK45" s="377"/>
      <c r="BL45" s="378"/>
      <c r="BM45" s="424"/>
      <c r="BN45" s="461"/>
      <c r="BO45" s="477"/>
      <c r="BP45" s="462"/>
      <c r="BQ45" s="463"/>
      <c r="BR45" s="377"/>
      <c r="BS45" s="378"/>
      <c r="BT45" s="424"/>
      <c r="BU45" s="461"/>
      <c r="BV45" s="477"/>
      <c r="BW45" s="462"/>
      <c r="BX45" s="463"/>
      <c r="BY45" s="377"/>
      <c r="BZ45" s="378"/>
      <c r="CA45" s="424"/>
      <c r="CB45" s="461"/>
      <c r="CC45" s="477"/>
      <c r="CD45" s="462"/>
      <c r="CE45" s="463"/>
      <c r="CF45" s="377"/>
      <c r="CG45" s="378"/>
      <c r="CH45" s="424"/>
      <c r="CI45" s="461"/>
      <c r="CJ45" s="477"/>
      <c r="CK45" s="462"/>
      <c r="CL45" s="463"/>
      <c r="CM45" s="377"/>
      <c r="CN45" s="378"/>
      <c r="CO45" s="424"/>
      <c r="CP45" s="461"/>
      <c r="CQ45" s="477"/>
      <c r="CR45" s="462"/>
      <c r="CS45" s="709"/>
      <c r="CT45" s="710"/>
      <c r="CU45" s="710"/>
      <c r="CV45" s="710"/>
      <c r="CW45" s="711"/>
      <c r="CX45" s="397"/>
      <c r="CY45" s="398"/>
      <c r="CZ45" s="383"/>
      <c r="DA45" s="383"/>
      <c r="DB45" s="383"/>
      <c r="DC45" s="383"/>
      <c r="DD45" s="383"/>
      <c r="DE45" s="383"/>
      <c r="DF45" s="383"/>
      <c r="DG45" s="383"/>
      <c r="DH45" s="383"/>
      <c r="DI45" s="383"/>
      <c r="DJ45" s="383"/>
      <c r="DK45" s="383"/>
      <c r="DL45" s="383"/>
      <c r="DM45" s="383"/>
      <c r="DN45" s="383"/>
      <c r="DO45" s="383"/>
      <c r="DP45" s="383"/>
      <c r="DQ45" s="383"/>
    </row>
    <row r="46" spans="2:121" customFormat="1" ht="32.1" customHeight="1">
      <c r="B46" s="393" t="s">
        <v>1020</v>
      </c>
      <c r="C46" s="393"/>
      <c r="D46" s="703" t="s">
        <v>218</v>
      </c>
      <c r="E46" s="706" t="s">
        <v>145</v>
      </c>
      <c r="F46" s="707" t="s">
        <v>724</v>
      </c>
      <c r="G46" s="624"/>
      <c r="H46" s="624"/>
      <c r="I46" s="623"/>
      <c r="J46" s="478" t="str">
        <f t="shared" ref="J46:J70" si="45">IF(CR46&gt;0,CR46,IF(CK46&gt;0,CK46,IF(CD46&gt;0,CD46,IF(BW46&gt;0,BW46,IF(BP46&gt;0,BP46,IF(BI46&gt;0,BI46,IF(BB46&gt;0,BB46,IF(AU46&gt;0,AU46,IF(AN46&gt;0,AN46,IF(AG46&gt;0,AG46,IF(Z46&gt;0,Z46,"")))))))))))</f>
        <v/>
      </c>
      <c r="K46" s="396" t="str">
        <f>IF(J46=V$9,W$9,IF(J46=V$8,W$8,IF(J46=V$7,W$7,IF(J46=V$6,W$6,IF(J46=V$5,W$5,IF(J46=V$4,W$4,IF(J46=V$3,W$3,IF(J46=V$2,W$2,'DOC SUBMITTAL STATUS TRACKER'!$F$17))))))))</f>
        <v>Never Been Submitted</v>
      </c>
      <c r="L46" s="556" t="str">
        <f t="shared" ref="L46:L70" si="46">"Rev "&amp;IF(CN46&gt;0,$CP$14,(IF(CG46&gt;0,$CI$14,(IF(BZ46&gt;0,$CB$14,(IF(BS46&gt;0,BU$14,(IF(BL46&gt;0,BN$14,(IF(BE46&gt;0,BG$14,(IF(AX46&gt;0,AZ$14,(IF(AQ46&gt;0,AS$14,(IF(AJ46&gt;0,AL$14,(IF(AC46&gt;0,AE$14,Z$14)))))))))))))))))))</f>
        <v>Rev 0</v>
      </c>
      <c r="M46" s="557">
        <f t="shared" ref="M46:M70" si="47">IF($CM46&gt;0,$CM46,(IF($CF46&gt;0,$CF46,(IF($BY46&gt;0,$BY46,(IF($BR46&gt;0,$BR46,(IF($BK46&gt;0,$BK46,(IF($BD46&gt;0,$BD46,(IF($AW46&gt;0,$AW46,(IF($AP46&gt;0,$AP46,(IF($AI46&gt;0,$AI46,(IF($AB46&gt;0,$AB46,U46)))))))))))))))))))</f>
        <v>41866</v>
      </c>
      <c r="N46" s="558">
        <f t="shared" ref="N46:N65" si="48">IF(CN46&gt;0,CN46,(IF(CG46&gt;0,CG46,(IF(BZ46&gt;0,BZ46,(IF(BS46&gt;0,BS46,(IF(BL46&gt;0,BL46,(IF(BE46&gt;0,BE46,(IF(AX46&gt;0,AX46,(IF(AQ46&gt;0,AQ46,(IF(AJ46&gt;0,AJ46,(IF(AC46&gt;0,AC46,V46)))))))))))))))))))</f>
        <v>0</v>
      </c>
      <c r="O46" s="579" t="str">
        <f t="shared" ref="O46:O65" si="49">IF(CL46&gt;0,CL46,IF(CE46&gt;0,CE46,IF(BX46&gt;0,BX46,IF(BQ46&gt;0,BQ46,IF(BJ46&gt;0,BJ46,IF(BC46&gt;0,BC46,IF(AV46&gt;0,AV46,IF(AO46&gt;0,AO46,IF(AH46&gt;0,AH46,IF(AA46&gt;0,AA46,IF(T46&gt;0,T46,"")))))))))))</f>
        <v/>
      </c>
      <c r="P46" s="559">
        <f t="shared" ref="P46:P65" si="50">IF($CO46&gt;$R$14,$CO46,(IF($CH46&gt;$R$14,$CH46,(IF($CA46&gt;$R$14,$CA46,(IF($BT46&gt;$R$14,$BT46,(IF($BM46&gt;$R$14,$BM46,(IF($BF46&gt;$R$14,$BF46,(IF($AY46&gt;$R$14,$AY46,(IF($AR46&gt;$R$14,$AR46,(IF($AK46&gt;$R$14,$AK46,(IF($AD46&gt;$R$14,$AD46,$W46)))))))))))))))))))</f>
        <v>14.000526315789473</v>
      </c>
      <c r="Q46" s="560">
        <f t="shared" ref="Q46:Q65" si="51">IF(CP46&gt;$R$14,CP46,(IF(CI46&gt;$R$14,CI46,(IF(CB46&gt;$R$14,CB46,(IF(BU46&gt;$R$14,BU46,(IF(BN46&gt;$R$14,BN46,(IF(BG46&gt;$R$14,BG46,(IF(AZ46&gt;$R$14,AZ46,(IF(AS46&gt;$R$14,AS46,(IF(AL46&gt;$R$14,AL46,(IF(AE46&gt;$R$14,AE46,X46)))))))))))))))))))</f>
        <v>0</v>
      </c>
      <c r="R46" s="559" t="str">
        <f>IF(K46='DOC SUBMITTAL STATUS TRACKER'!$F$17,'DOC SUBMITTAL STATUS TRACKER'!$F$17,IF(K46=$W$8,'DOC SUBMITTAL STATUS TRACKER'!$F$17,IF(K46=$W$6,$R$15,IF(K46=$W$7,R$16,IF(K46=$W$9,$W$9,$R$15)))))</f>
        <v>Never Been Submitted</v>
      </c>
      <c r="S46" s="579" t="str">
        <f t="shared" ref="S46:S65" si="52">IF(CQ46&gt;0,CQ46,IF(CJ46&gt;0,CJ46,IF(CC46&gt;0,CC46,IF(BV46&gt;0,BV46,IF(BO46&gt;0,BO46,IF(BH46&gt;0,BH46,IF(BA46&gt;0,BA46,IF(BC46&gt;0,AT46,IF(AM46&gt;0,AM46,IF(AF46&gt;0,AF46,IF(Y46&gt;0,Y46,"")))))))))))</f>
        <v/>
      </c>
      <c r="T46" s="477"/>
      <c r="U46" s="377">
        <v>41866</v>
      </c>
      <c r="V46" s="378"/>
      <c r="W46" s="424">
        <f>IF(V46&lt;0,$R$14,V46+$R$14)</f>
        <v>14.000526315789473</v>
      </c>
      <c r="X46" s="461"/>
      <c r="Y46" s="477"/>
      <c r="Z46" s="462"/>
      <c r="AA46" s="460"/>
      <c r="AB46" s="377">
        <f>IF(X46&lt;1,0,X46+$O$11)</f>
        <v>0</v>
      </c>
      <c r="AC46" s="378"/>
      <c r="AD46" s="424">
        <f>IF(AC46&lt;0,$R$14,AC46+$R$14)</f>
        <v>14.000526315789473</v>
      </c>
      <c r="AE46" s="461"/>
      <c r="AF46" s="477"/>
      <c r="AG46" s="462"/>
      <c r="AH46" s="463"/>
      <c r="AI46" s="377">
        <f>IF(AE46&lt;1,0,AE46+$O$11)</f>
        <v>0</v>
      </c>
      <c r="AJ46" s="378"/>
      <c r="AK46" s="424">
        <f>IF(AJ46&lt;0,$R$14,AJ46+$R$14)</f>
        <v>14.000526315789473</v>
      </c>
      <c r="AL46" s="461"/>
      <c r="AM46" s="477"/>
      <c r="AN46" s="462"/>
      <c r="AO46" s="463"/>
      <c r="AP46" s="377">
        <f>IF(AL46&lt;1,0,AL46+$O$11)</f>
        <v>0</v>
      </c>
      <c r="AQ46" s="378"/>
      <c r="AR46" s="424">
        <f>IF(AQ46&lt;0,$R$14,AQ46+$R$14)</f>
        <v>14.000526315789473</v>
      </c>
      <c r="AS46" s="461"/>
      <c r="AT46" s="477"/>
      <c r="AU46" s="462"/>
      <c r="AV46" s="463"/>
      <c r="AW46" s="377">
        <f>IF(AS46&lt;1,0,AS46+$O$11)</f>
        <v>0</v>
      </c>
      <c r="AX46" s="378"/>
      <c r="AY46" s="424">
        <f>IF(AX46&lt;0,$R$14,AX46+$R$14)</f>
        <v>14.000526315789473</v>
      </c>
      <c r="AZ46" s="461"/>
      <c r="BA46" s="477"/>
      <c r="BB46" s="462"/>
      <c r="BC46" s="463"/>
      <c r="BD46" s="377">
        <f>IF(AZ46&lt;1,0,AZ46+$O$11)</f>
        <v>0</v>
      </c>
      <c r="BE46" s="378"/>
      <c r="BF46" s="424">
        <f>IF(BE46&lt;0,$R$14,BE46+$R$14)</f>
        <v>14.000526315789473</v>
      </c>
      <c r="BG46" s="461"/>
      <c r="BH46" s="477"/>
      <c r="BI46" s="462"/>
      <c r="BJ46" s="463"/>
      <c r="BK46" s="377">
        <f>IF(BG46&lt;1,0,BG46+$O$11)</f>
        <v>0</v>
      </c>
      <c r="BL46" s="378"/>
      <c r="BM46" s="424">
        <f>IF(BL46&lt;0,$R$14,BL46+$R$14)</f>
        <v>14.000526315789473</v>
      </c>
      <c r="BN46" s="461"/>
      <c r="BO46" s="477"/>
      <c r="BP46" s="462"/>
      <c r="BQ46" s="463"/>
      <c r="BR46" s="377">
        <f>IF(BN46&lt;1,0,BN46+$O$11)</f>
        <v>0</v>
      </c>
      <c r="BS46" s="378"/>
      <c r="BT46" s="424">
        <f>IF(BS46&lt;0,$R$14,BS46+$R$14)</f>
        <v>14.000526315789473</v>
      </c>
      <c r="BU46" s="461"/>
      <c r="BV46" s="477"/>
      <c r="BW46" s="462"/>
      <c r="BX46" s="463"/>
      <c r="BY46" s="377">
        <f>IF(BU46&lt;1,0,BU46+$O$11)</f>
        <v>0</v>
      </c>
      <c r="BZ46" s="378"/>
      <c r="CA46" s="424">
        <f>IF(BZ46&lt;0,$R$14,BZ46+$R$14)</f>
        <v>14.000526315789473</v>
      </c>
      <c r="CB46" s="461"/>
      <c r="CC46" s="477"/>
      <c r="CD46" s="462"/>
      <c r="CE46" s="463"/>
      <c r="CF46" s="377">
        <f>IF(CB46&lt;1,0,CB46+$O$11)</f>
        <v>0</v>
      </c>
      <c r="CG46" s="378"/>
      <c r="CH46" s="424">
        <f>IF(CG46&lt;0,$R$14,CG46+$R$14)</f>
        <v>14.000526315789473</v>
      </c>
      <c r="CI46" s="461"/>
      <c r="CJ46" s="477"/>
      <c r="CK46" s="462"/>
      <c r="CL46" s="463"/>
      <c r="CM46" s="377">
        <f>IF(CI46&lt;1,0,CI46+$O$11)</f>
        <v>0</v>
      </c>
      <c r="CN46" s="378"/>
      <c r="CO46" s="424">
        <f>IF(CN46&lt;0,$R$14,CN46+$R$14)</f>
        <v>14.000526315789473</v>
      </c>
      <c r="CP46" s="461"/>
      <c r="CQ46" s="477"/>
      <c r="CR46" s="462"/>
      <c r="CS46" s="709"/>
      <c r="CT46" s="710"/>
      <c r="CU46" s="710"/>
      <c r="CV46" s="710"/>
      <c r="CW46" s="711"/>
      <c r="CX46" s="397" t="str">
        <f>C46&amp;"  "&amp;D46</f>
        <v xml:space="preserve">  K16</v>
      </c>
      <c r="CY46" s="398" t="str">
        <f>E46</f>
        <v>Liquid Penetrant Inspection and Acceptance Criteria</v>
      </c>
      <c r="CZ46" s="383"/>
      <c r="DA46" s="383"/>
      <c r="DB46" s="383"/>
      <c r="DC46" s="383"/>
      <c r="DD46" s="383"/>
      <c r="DE46" s="383"/>
      <c r="DF46" s="383"/>
      <c r="DG46" s="383"/>
      <c r="DH46" s="383"/>
      <c r="DI46" s="383"/>
      <c r="DJ46" s="383"/>
      <c r="DK46" s="383"/>
      <c r="DL46" s="383"/>
      <c r="DM46" s="383"/>
      <c r="DN46" s="383"/>
      <c r="DO46" s="383"/>
      <c r="DP46" s="383"/>
      <c r="DQ46" s="383"/>
    </row>
    <row r="47" spans="2:121" customFormat="1" ht="32.1" customHeight="1">
      <c r="B47" s="393" t="s">
        <v>1020</v>
      </c>
      <c r="C47" s="393"/>
      <c r="D47" s="703" t="s">
        <v>219</v>
      </c>
      <c r="E47" s="706" t="s">
        <v>1014</v>
      </c>
      <c r="F47" s="705" t="s">
        <v>1015</v>
      </c>
      <c r="G47" s="624"/>
      <c r="H47" s="624"/>
      <c r="I47" s="623"/>
      <c r="J47" s="478" t="str">
        <f t="shared" si="45"/>
        <v>C</v>
      </c>
      <c r="K47" s="396" t="str">
        <f>IF(J47=V$9,W$9,IF(J47=V$8,W$8,IF(J47=V$7,W$7,IF(J47=V$6,W$6,IF(J47=V$5,W$5,IF(J47=V$4,W$4,IF(J47=V$3,W$3,IF(J47=V$2,W$2,'DOC SUBMITTAL STATUS TRACKER'!$F$17))))))))</f>
        <v>Comments</v>
      </c>
      <c r="L47" s="556" t="str">
        <f t="shared" si="46"/>
        <v>Rev 0</v>
      </c>
      <c r="M47" s="557">
        <f t="shared" si="47"/>
        <v>41866</v>
      </c>
      <c r="N47" s="558">
        <f t="shared" si="48"/>
        <v>0</v>
      </c>
      <c r="O47" s="579" t="str">
        <f t="shared" si="49"/>
        <v/>
      </c>
      <c r="P47" s="559">
        <f t="shared" si="50"/>
        <v>14.000526315789473</v>
      </c>
      <c r="Q47" s="560">
        <f t="shared" si="51"/>
        <v>0</v>
      </c>
      <c r="R47" s="559" t="str">
        <f>IF(K47='DOC SUBMITTAL STATUS TRACKER'!$F$17,'DOC SUBMITTAL STATUS TRACKER'!$F$17,IF(K47=$W$8,'DOC SUBMITTAL STATUS TRACKER'!$F$17,IF(K47=$W$6,$R$15,IF(K47=$W$7,R$16,IF(K47=$W$9,$W$9,$R$15)))))</f>
        <v>RETURNED</v>
      </c>
      <c r="S47" s="579" t="str">
        <f t="shared" si="52"/>
        <v/>
      </c>
      <c r="T47" s="477"/>
      <c r="U47" s="377">
        <v>41866</v>
      </c>
      <c r="V47" s="378"/>
      <c r="W47" s="424">
        <f>IF(V47&lt;0,$R$14,V47+$R$14)</f>
        <v>14.000526315789473</v>
      </c>
      <c r="X47" s="461"/>
      <c r="Y47" s="477"/>
      <c r="Z47" s="462" t="s">
        <v>193</v>
      </c>
      <c r="AA47" s="460"/>
      <c r="AB47" s="377">
        <f>IF(X47&lt;1,0,X47+$O$11)</f>
        <v>0</v>
      </c>
      <c r="AC47" s="378"/>
      <c r="AD47" s="424">
        <f>IF(AC47&lt;0,$R$14,AC47+$R$14)</f>
        <v>14.000526315789473</v>
      </c>
      <c r="AE47" s="461"/>
      <c r="AF47" s="477"/>
      <c r="AG47" s="462"/>
      <c r="AH47" s="463"/>
      <c r="AI47" s="377">
        <f>IF(AE47&lt;1,0,AE47+$O$11)</f>
        <v>0</v>
      </c>
      <c r="AJ47" s="378"/>
      <c r="AK47" s="424">
        <f>IF(AJ47&lt;0,$R$14,AJ47+$R$14)</f>
        <v>14.000526315789473</v>
      </c>
      <c r="AL47" s="461"/>
      <c r="AM47" s="477"/>
      <c r="AN47" s="462"/>
      <c r="AO47" s="463"/>
      <c r="AP47" s="377">
        <f>IF(AL47&lt;1,0,AL47+$O$11)</f>
        <v>0</v>
      </c>
      <c r="AQ47" s="378"/>
      <c r="AR47" s="424">
        <f>IF(AQ47&lt;0,$R$14,AQ47+$R$14)</f>
        <v>14.000526315789473</v>
      </c>
      <c r="AS47" s="461"/>
      <c r="AT47" s="477"/>
      <c r="AU47" s="462"/>
      <c r="AV47" s="463"/>
      <c r="AW47" s="377">
        <f>IF(AS47&lt;1,0,AS47+$O$11)</f>
        <v>0</v>
      </c>
      <c r="AX47" s="378"/>
      <c r="AY47" s="424">
        <f>IF(AX47&lt;0,$R$14,AX47+$R$14)</f>
        <v>14.000526315789473</v>
      </c>
      <c r="AZ47" s="461"/>
      <c r="BA47" s="477"/>
      <c r="BB47" s="462"/>
      <c r="BC47" s="463"/>
      <c r="BD47" s="377">
        <f>IF(AZ47&lt;1,0,AZ47+$O$11)</f>
        <v>0</v>
      </c>
      <c r="BE47" s="378"/>
      <c r="BF47" s="424">
        <f>IF(BE47&lt;0,$R$14,BE47+$R$14)</f>
        <v>14.000526315789473</v>
      </c>
      <c r="BG47" s="461"/>
      <c r="BH47" s="477"/>
      <c r="BI47" s="462"/>
      <c r="BJ47" s="463"/>
      <c r="BK47" s="377">
        <f>IF(BG47&lt;1,0,BG47+$O$11)</f>
        <v>0</v>
      </c>
      <c r="BL47" s="378"/>
      <c r="BM47" s="424">
        <f>IF(BL47&lt;0,$R$14,BL47+$R$14)</f>
        <v>14.000526315789473</v>
      </c>
      <c r="BN47" s="461"/>
      <c r="BO47" s="477"/>
      <c r="BP47" s="462"/>
      <c r="BQ47" s="463"/>
      <c r="BR47" s="377">
        <f>IF(BN47&lt;1,0,BN47+$O$11)</f>
        <v>0</v>
      </c>
      <c r="BS47" s="378"/>
      <c r="BT47" s="424">
        <f>IF(BS47&lt;0,$R$14,BS47+$R$14)</f>
        <v>14.000526315789473</v>
      </c>
      <c r="BU47" s="461"/>
      <c r="BV47" s="477"/>
      <c r="BW47" s="462"/>
      <c r="BX47" s="463"/>
      <c r="BY47" s="377">
        <f>IF(BU47&lt;1,0,BU47+$O$11)</f>
        <v>0</v>
      </c>
      <c r="BZ47" s="378"/>
      <c r="CA47" s="424">
        <f>IF(BZ47&lt;0,$R$14,BZ47+$R$14)</f>
        <v>14.000526315789473</v>
      </c>
      <c r="CB47" s="461"/>
      <c r="CC47" s="477"/>
      <c r="CD47" s="462"/>
      <c r="CE47" s="463"/>
      <c r="CF47" s="377">
        <f>IF(CB47&lt;1,0,CB47+$O$11)</f>
        <v>0</v>
      </c>
      <c r="CG47" s="378"/>
      <c r="CH47" s="424">
        <f>IF(CG47&lt;0,$R$14,CG47+$R$14)</f>
        <v>14.000526315789473</v>
      </c>
      <c r="CI47" s="461"/>
      <c r="CJ47" s="477"/>
      <c r="CK47" s="462"/>
      <c r="CL47" s="463"/>
      <c r="CM47" s="377">
        <f>IF(CI47&lt;1,0,CI47+$O$11)</f>
        <v>0</v>
      </c>
      <c r="CN47" s="378"/>
      <c r="CO47" s="424">
        <f>IF(CN47&lt;0,$R$14,CN47+$R$14)</f>
        <v>14.000526315789473</v>
      </c>
      <c r="CP47" s="461"/>
      <c r="CQ47" s="477"/>
      <c r="CR47" s="462"/>
      <c r="CS47" s="709"/>
      <c r="CT47" s="710"/>
      <c r="CU47" s="710"/>
      <c r="CV47" s="710"/>
      <c r="CW47" s="711"/>
      <c r="CX47" s="397" t="str">
        <f>C47&amp;"  "&amp;D47</f>
        <v xml:space="preserve">  K17</v>
      </c>
      <c r="CY47" s="398" t="str">
        <f>E47</f>
        <v>Prep for Shipment, Long Term Storage &amp; Preservation of Sundyne Pumps &amp; Compressors, Sunflo P-3000 Pumps &amp; Spare</v>
      </c>
      <c r="CZ47" s="383"/>
      <c r="DA47" s="383"/>
      <c r="DB47" s="383"/>
      <c r="DC47" s="383"/>
      <c r="DD47" s="383"/>
      <c r="DE47" s="383"/>
      <c r="DF47" s="383"/>
      <c r="DG47" s="383"/>
      <c r="DH47" s="383"/>
      <c r="DI47" s="383"/>
      <c r="DJ47" s="383"/>
      <c r="DK47" s="383"/>
      <c r="DL47" s="383"/>
      <c r="DM47" s="383"/>
      <c r="DN47" s="383"/>
      <c r="DO47" s="383"/>
      <c r="DP47" s="383"/>
      <c r="DQ47" s="383"/>
    </row>
    <row r="48" spans="2:121" customFormat="1" ht="32.1" customHeight="1">
      <c r="B48" s="393" t="s">
        <v>1020</v>
      </c>
      <c r="C48" s="393"/>
      <c r="D48" s="393" t="s">
        <v>83</v>
      </c>
      <c r="E48" s="708" t="s">
        <v>983</v>
      </c>
      <c r="F48" s="496" t="s">
        <v>717</v>
      </c>
      <c r="G48" s="624"/>
      <c r="H48" s="625"/>
      <c r="I48" s="623"/>
      <c r="J48" s="478" t="str">
        <f t="shared" si="45"/>
        <v>C</v>
      </c>
      <c r="K48" s="396" t="str">
        <f>IF(J48=V$9,W$9,IF(J48=V$8,W$8,IF(J48=V$7,W$7,IF(J48=V$6,W$6,IF(J48=V$5,W$5,IF(J48=V$4,W$4,IF(J48=V$3,W$3,IF(J48=V$2,W$2,'DOC SUBMITTAL STATUS TRACKER'!$F$17))))))))</f>
        <v>Comments</v>
      </c>
      <c r="L48" s="556" t="str">
        <f t="shared" si="46"/>
        <v>Rev 0</v>
      </c>
      <c r="M48" s="557">
        <f t="shared" si="47"/>
        <v>41866</v>
      </c>
      <c r="N48" s="558">
        <f t="shared" si="48"/>
        <v>0</v>
      </c>
      <c r="O48" s="579" t="str">
        <f t="shared" si="49"/>
        <v/>
      </c>
      <c r="P48" s="559">
        <f t="shared" si="50"/>
        <v>14.000526315789473</v>
      </c>
      <c r="Q48" s="560">
        <f t="shared" si="51"/>
        <v>0</v>
      </c>
      <c r="R48" s="559" t="str">
        <f>IF(K48='DOC SUBMITTAL STATUS TRACKER'!$F$17,'DOC SUBMITTAL STATUS TRACKER'!$F$17,IF(K48=$W$8,'DOC SUBMITTAL STATUS TRACKER'!$F$17,IF(K48=$W$6,$R$15,IF(K48=$W$7,R$16,IF(K48=$W$9,$W$9,$R$15)))))</f>
        <v>RETURNED</v>
      </c>
      <c r="S48" s="579" t="str">
        <f t="shared" si="52"/>
        <v/>
      </c>
      <c r="T48" s="477"/>
      <c r="U48" s="377">
        <v>41866</v>
      </c>
      <c r="V48" s="378"/>
      <c r="W48" s="424">
        <f>IF(V48&lt;0,$R$14,V48+$R$14)</f>
        <v>14.000526315789473</v>
      </c>
      <c r="X48" s="461"/>
      <c r="Y48" s="477"/>
      <c r="Z48" s="462" t="s">
        <v>193</v>
      </c>
      <c r="AA48" s="460"/>
      <c r="AB48" s="377">
        <f>IF(X48&lt;1,0,X48+$O$11)</f>
        <v>0</v>
      </c>
      <c r="AC48" s="378"/>
      <c r="AD48" s="424">
        <f>IF(AC48&lt;0,$R$14,AC48+$R$14)</f>
        <v>14.000526315789473</v>
      </c>
      <c r="AE48" s="461"/>
      <c r="AF48" s="477"/>
      <c r="AG48" s="462"/>
      <c r="AH48" s="463"/>
      <c r="AI48" s="377">
        <f>IF(AE48&lt;1,0,AE48+$O$11)</f>
        <v>0</v>
      </c>
      <c r="AJ48" s="378"/>
      <c r="AK48" s="424">
        <f>IF(AJ48&lt;0,$R$14,AJ48+$R$14)</f>
        <v>14.000526315789473</v>
      </c>
      <c r="AL48" s="461"/>
      <c r="AM48" s="477"/>
      <c r="AN48" s="462"/>
      <c r="AO48" s="463"/>
      <c r="AP48" s="377">
        <f>IF(AL48&lt;1,0,AL48+$O$11)</f>
        <v>0</v>
      </c>
      <c r="AQ48" s="378"/>
      <c r="AR48" s="424">
        <f>IF(AQ48&lt;0,$R$14,AQ48+$R$14)</f>
        <v>14.000526315789473</v>
      </c>
      <c r="AS48" s="461"/>
      <c r="AT48" s="477"/>
      <c r="AU48" s="462"/>
      <c r="AV48" s="463"/>
      <c r="AW48" s="377">
        <f>IF(AS48&lt;1,0,AS48+$O$11)</f>
        <v>0</v>
      </c>
      <c r="AX48" s="378"/>
      <c r="AY48" s="424">
        <f>IF(AX48&lt;0,$R$14,AX48+$R$14)</f>
        <v>14.000526315789473</v>
      </c>
      <c r="AZ48" s="461"/>
      <c r="BA48" s="477"/>
      <c r="BB48" s="462"/>
      <c r="BC48" s="463"/>
      <c r="BD48" s="377">
        <f>IF(AZ48&lt;1,0,AZ48+$O$11)</f>
        <v>0</v>
      </c>
      <c r="BE48" s="378"/>
      <c r="BF48" s="424">
        <f>IF(BE48&lt;0,$R$14,BE48+$R$14)</f>
        <v>14.000526315789473</v>
      </c>
      <c r="BG48" s="461"/>
      <c r="BH48" s="477"/>
      <c r="BI48" s="462"/>
      <c r="BJ48" s="463"/>
      <c r="BK48" s="377">
        <f>IF(BG48&lt;1,0,BG48+$O$11)</f>
        <v>0</v>
      </c>
      <c r="BL48" s="378"/>
      <c r="BM48" s="424">
        <f>IF(BL48&lt;0,$R$14,BL48+$R$14)</f>
        <v>14.000526315789473</v>
      </c>
      <c r="BN48" s="461"/>
      <c r="BO48" s="477"/>
      <c r="BP48" s="462"/>
      <c r="BQ48" s="463"/>
      <c r="BR48" s="377">
        <f>IF(BN48&lt;1,0,BN48+$O$11)</f>
        <v>0</v>
      </c>
      <c r="BS48" s="378"/>
      <c r="BT48" s="424">
        <f>IF(BS48&lt;0,$R$14,BS48+$R$14)</f>
        <v>14.000526315789473</v>
      </c>
      <c r="BU48" s="461"/>
      <c r="BV48" s="477"/>
      <c r="BW48" s="462"/>
      <c r="BX48" s="463"/>
      <c r="BY48" s="377">
        <f>IF(BU48&lt;1,0,BU48+$O$11)</f>
        <v>0</v>
      </c>
      <c r="BZ48" s="378"/>
      <c r="CA48" s="424">
        <f>IF(BZ48&lt;0,$R$14,BZ48+$R$14)</f>
        <v>14.000526315789473</v>
      </c>
      <c r="CB48" s="461"/>
      <c r="CC48" s="477"/>
      <c r="CD48" s="462"/>
      <c r="CE48" s="463"/>
      <c r="CF48" s="377">
        <f>IF(CB48&lt;1,0,CB48+$O$11)</f>
        <v>0</v>
      </c>
      <c r="CG48" s="378"/>
      <c r="CH48" s="424">
        <f>IF(CG48&lt;0,$R$14,CG48+$R$14)</f>
        <v>14.000526315789473</v>
      </c>
      <c r="CI48" s="461"/>
      <c r="CJ48" s="477"/>
      <c r="CK48" s="462"/>
      <c r="CL48" s="463"/>
      <c r="CM48" s="377">
        <f>IF(CI48&lt;1,0,CI48+$O$11)</f>
        <v>0</v>
      </c>
      <c r="CN48" s="378"/>
      <c r="CO48" s="424">
        <f>IF(CN48&lt;0,$R$14,CN48+$R$14)</f>
        <v>14.000526315789473</v>
      </c>
      <c r="CP48" s="461"/>
      <c r="CQ48" s="477"/>
      <c r="CR48" s="462"/>
      <c r="CS48" s="709"/>
      <c r="CT48" s="710"/>
      <c r="CU48" s="710"/>
      <c r="CV48" s="710"/>
      <c r="CW48" s="711"/>
      <c r="CX48" s="397" t="str">
        <f>C48&amp;"  "&amp;D48</f>
        <v xml:space="preserve">  K2</v>
      </c>
      <c r="CY48" s="398" t="str">
        <f>E48&amp;" - "&amp;F48</f>
        <v>Weld Specification for Castings, Forgings, and or fabricated assemblies - PN05.29-61</v>
      </c>
      <c r="CZ48" s="383"/>
      <c r="DA48" s="383"/>
      <c r="DB48" s="383"/>
      <c r="DC48" s="383"/>
      <c r="DD48" s="383"/>
      <c r="DE48" s="383"/>
      <c r="DF48" s="383"/>
      <c r="DG48" s="383"/>
      <c r="DH48" s="383"/>
      <c r="DI48" s="383"/>
      <c r="DJ48" s="383"/>
      <c r="DK48" s="383"/>
      <c r="DL48" s="383"/>
      <c r="DM48" s="383"/>
      <c r="DN48" s="383"/>
      <c r="DO48" s="383"/>
      <c r="DP48" s="383"/>
      <c r="DQ48" s="383"/>
    </row>
    <row r="49" spans="2:126" customFormat="1" ht="32.1" customHeight="1">
      <c r="B49" s="393" t="s">
        <v>1020</v>
      </c>
      <c r="C49" s="393"/>
      <c r="D49" s="393" t="s">
        <v>176</v>
      </c>
      <c r="E49" s="708" t="s">
        <v>149</v>
      </c>
      <c r="F49" s="496" t="s">
        <v>727</v>
      </c>
      <c r="G49" s="624"/>
      <c r="H49" s="625"/>
      <c r="I49" s="623"/>
      <c r="J49" s="478" t="str">
        <f t="shared" si="45"/>
        <v>S</v>
      </c>
      <c r="K49" s="396" t="str">
        <f>IF(J49=V$9,W$9,IF(J49=V$8,W$8,IF(J49=V$7,W$7,IF(J49=V$6,W$6,IF(J49=V$5,W$5,IF(J49=V$4,W$4,IF(J49=V$3,W$3,IF(J49=V$2,W$2,'DOC SUBMITTAL STATUS TRACKER'!$F$17))))))))</f>
        <v>Submitted</v>
      </c>
      <c r="L49" s="556" t="str">
        <f t="shared" si="46"/>
        <v>Rev 0</v>
      </c>
      <c r="M49" s="557">
        <f t="shared" si="47"/>
        <v>41866</v>
      </c>
      <c r="N49" s="558">
        <f t="shared" si="48"/>
        <v>0</v>
      </c>
      <c r="O49" s="579" t="str">
        <f t="shared" si="49"/>
        <v/>
      </c>
      <c r="P49" s="559">
        <f t="shared" si="50"/>
        <v>0</v>
      </c>
      <c r="Q49" s="560">
        <f t="shared" si="51"/>
        <v>0</v>
      </c>
      <c r="R49" s="559" t="str">
        <f>IF(K49='DOC SUBMITTAL STATUS TRACKER'!$F$17,'DOC SUBMITTAL STATUS TRACKER'!$F$17,IF(K49=$W$8,'DOC SUBMITTAL STATUS TRACKER'!$F$17,IF(K49=$W$6,$R$15,IF(K49=$W$7,R$16,IF(K49=$W$9,$W$9,$R$15)))))</f>
        <v>OUTSTANDING</v>
      </c>
      <c r="S49" s="579" t="str">
        <f t="shared" si="52"/>
        <v/>
      </c>
      <c r="T49" s="477"/>
      <c r="U49" s="377">
        <v>41866</v>
      </c>
      <c r="V49" s="378"/>
      <c r="W49" s="424"/>
      <c r="X49" s="461"/>
      <c r="Y49" s="477"/>
      <c r="Z49" s="462" t="s">
        <v>309</v>
      </c>
      <c r="AA49" s="460"/>
      <c r="AB49" s="377"/>
      <c r="AC49" s="378"/>
      <c r="AD49" s="424"/>
      <c r="AE49" s="461"/>
      <c r="AF49" s="477"/>
      <c r="AG49" s="462"/>
      <c r="AH49" s="463"/>
      <c r="AI49" s="377"/>
      <c r="AJ49" s="378"/>
      <c r="AK49" s="424"/>
      <c r="AL49" s="461"/>
      <c r="AM49" s="477"/>
      <c r="AN49" s="462"/>
      <c r="AO49" s="463"/>
      <c r="AP49" s="377"/>
      <c r="AQ49" s="378"/>
      <c r="AR49" s="424"/>
      <c r="AS49" s="461"/>
      <c r="AT49" s="477"/>
      <c r="AU49" s="462"/>
      <c r="AV49" s="463"/>
      <c r="AW49" s="377"/>
      <c r="AX49" s="378"/>
      <c r="AY49" s="424"/>
      <c r="AZ49" s="461"/>
      <c r="BA49" s="477"/>
      <c r="BB49" s="462"/>
      <c r="BC49" s="463"/>
      <c r="BD49" s="377"/>
      <c r="BE49" s="378"/>
      <c r="BF49" s="424"/>
      <c r="BG49" s="461"/>
      <c r="BH49" s="477"/>
      <c r="BI49" s="462"/>
      <c r="BJ49" s="463"/>
      <c r="BK49" s="377"/>
      <c r="BL49" s="378"/>
      <c r="BM49" s="424"/>
      <c r="BN49" s="461"/>
      <c r="BO49" s="477"/>
      <c r="BP49" s="462"/>
      <c r="BQ49" s="463"/>
      <c r="BR49" s="377"/>
      <c r="BS49" s="378"/>
      <c r="BT49" s="424"/>
      <c r="BU49" s="461"/>
      <c r="BV49" s="477"/>
      <c r="BW49" s="462"/>
      <c r="BX49" s="463"/>
      <c r="BY49" s="377"/>
      <c r="BZ49" s="378"/>
      <c r="CA49" s="424"/>
      <c r="CB49" s="461"/>
      <c r="CC49" s="477"/>
      <c r="CD49" s="462"/>
      <c r="CE49" s="463"/>
      <c r="CF49" s="377"/>
      <c r="CG49" s="378"/>
      <c r="CH49" s="424"/>
      <c r="CI49" s="461"/>
      <c r="CJ49" s="477"/>
      <c r="CK49" s="462"/>
      <c r="CL49" s="463"/>
      <c r="CM49" s="377"/>
      <c r="CN49" s="378"/>
      <c r="CO49" s="424"/>
      <c r="CP49" s="461"/>
      <c r="CQ49" s="477"/>
      <c r="CR49" s="462"/>
      <c r="CS49" s="709"/>
      <c r="CT49" s="710"/>
      <c r="CU49" s="710"/>
      <c r="CV49" s="710"/>
      <c r="CW49" s="711"/>
      <c r="CX49" s="397"/>
      <c r="CY49" s="398"/>
      <c r="CZ49" s="383"/>
      <c r="DA49" s="383"/>
      <c r="DB49" s="383"/>
      <c r="DC49" s="383"/>
      <c r="DD49" s="383"/>
      <c r="DE49" s="383"/>
      <c r="DF49" s="383"/>
      <c r="DG49" s="383"/>
      <c r="DH49" s="383"/>
      <c r="DI49" s="383"/>
      <c r="DJ49" s="383"/>
      <c r="DK49" s="383"/>
      <c r="DL49" s="383"/>
      <c r="DM49" s="383"/>
      <c r="DN49" s="383"/>
      <c r="DO49" s="383"/>
      <c r="DP49" s="383"/>
      <c r="DQ49" s="383"/>
    </row>
    <row r="50" spans="2:126" customFormat="1" ht="32.1" customHeight="1">
      <c r="B50" s="393" t="s">
        <v>1020</v>
      </c>
      <c r="C50" s="393"/>
      <c r="D50" s="393" t="s">
        <v>178</v>
      </c>
      <c r="E50" s="708" t="s">
        <v>155</v>
      </c>
      <c r="F50" s="496" t="s">
        <v>985</v>
      </c>
      <c r="G50" s="624"/>
      <c r="H50" s="625"/>
      <c r="I50" s="623"/>
      <c r="J50" s="478" t="str">
        <f t="shared" si="45"/>
        <v>S</v>
      </c>
      <c r="K50" s="396" t="str">
        <f>IF(J50=V$9,W$9,IF(J50=V$8,W$8,IF(J50=V$7,W$7,IF(J50=V$6,W$6,IF(J50=V$5,W$5,IF(J50=V$4,W$4,IF(J50=V$3,W$3,IF(J50=V$2,W$2,'DOC SUBMITTAL STATUS TRACKER'!$F$17))))))))</f>
        <v>Submitted</v>
      </c>
      <c r="L50" s="556" t="str">
        <f t="shared" si="46"/>
        <v>Rev 0</v>
      </c>
      <c r="M50" s="557">
        <f t="shared" si="47"/>
        <v>41866</v>
      </c>
      <c r="N50" s="558">
        <f t="shared" si="48"/>
        <v>0</v>
      </c>
      <c r="O50" s="579" t="str">
        <f t="shared" si="49"/>
        <v/>
      </c>
      <c r="P50" s="559">
        <f t="shared" si="50"/>
        <v>0</v>
      </c>
      <c r="Q50" s="560">
        <f t="shared" si="51"/>
        <v>0</v>
      </c>
      <c r="R50" s="559" t="str">
        <f>IF(K50='DOC SUBMITTAL STATUS TRACKER'!$F$17,'DOC SUBMITTAL STATUS TRACKER'!$F$17,IF(K50=$W$8,'DOC SUBMITTAL STATUS TRACKER'!$F$17,IF(K50=$W$6,$R$15,IF(K50=$W$7,R$16,IF(K50=$W$9,$W$9,$R$15)))))</f>
        <v>OUTSTANDING</v>
      </c>
      <c r="S50" s="579" t="str">
        <f t="shared" si="52"/>
        <v/>
      </c>
      <c r="T50" s="477"/>
      <c r="U50" s="377">
        <v>41866</v>
      </c>
      <c r="V50" s="378"/>
      <c r="W50" s="424"/>
      <c r="X50" s="461"/>
      <c r="Y50" s="477"/>
      <c r="Z50" s="462" t="s">
        <v>309</v>
      </c>
      <c r="AA50" s="460"/>
      <c r="AB50" s="377"/>
      <c r="AC50" s="378"/>
      <c r="AD50" s="424"/>
      <c r="AE50" s="461"/>
      <c r="AF50" s="477"/>
      <c r="AG50" s="462"/>
      <c r="AH50" s="463"/>
      <c r="AI50" s="377"/>
      <c r="AJ50" s="378"/>
      <c r="AK50" s="424"/>
      <c r="AL50" s="461"/>
      <c r="AM50" s="477"/>
      <c r="AN50" s="462"/>
      <c r="AO50" s="463"/>
      <c r="AP50" s="377"/>
      <c r="AQ50" s="378"/>
      <c r="AR50" s="424"/>
      <c r="AS50" s="461"/>
      <c r="AT50" s="477"/>
      <c r="AU50" s="462"/>
      <c r="AV50" s="463"/>
      <c r="AW50" s="377"/>
      <c r="AX50" s="378"/>
      <c r="AY50" s="424"/>
      <c r="AZ50" s="461"/>
      <c r="BA50" s="477"/>
      <c r="BB50" s="462"/>
      <c r="BC50" s="463"/>
      <c r="BD50" s="377"/>
      <c r="BE50" s="378"/>
      <c r="BF50" s="424"/>
      <c r="BG50" s="461"/>
      <c r="BH50" s="477"/>
      <c r="BI50" s="462"/>
      <c r="BJ50" s="463"/>
      <c r="BK50" s="377"/>
      <c r="BL50" s="378"/>
      <c r="BM50" s="424"/>
      <c r="BN50" s="461"/>
      <c r="BO50" s="477"/>
      <c r="BP50" s="462"/>
      <c r="BQ50" s="463"/>
      <c r="BR50" s="377"/>
      <c r="BS50" s="378"/>
      <c r="BT50" s="424"/>
      <c r="BU50" s="461"/>
      <c r="BV50" s="477"/>
      <c r="BW50" s="462"/>
      <c r="BX50" s="463"/>
      <c r="BY50" s="377"/>
      <c r="BZ50" s="378"/>
      <c r="CA50" s="424"/>
      <c r="CB50" s="461"/>
      <c r="CC50" s="477"/>
      <c r="CD50" s="462"/>
      <c r="CE50" s="463"/>
      <c r="CF50" s="377"/>
      <c r="CG50" s="378"/>
      <c r="CH50" s="424"/>
      <c r="CI50" s="461"/>
      <c r="CJ50" s="477"/>
      <c r="CK50" s="462"/>
      <c r="CL50" s="463"/>
      <c r="CM50" s="377"/>
      <c r="CN50" s="378"/>
      <c r="CO50" s="424"/>
      <c r="CP50" s="461"/>
      <c r="CQ50" s="477"/>
      <c r="CR50" s="462"/>
      <c r="CS50" s="709"/>
      <c r="CT50" s="710"/>
      <c r="CU50" s="710"/>
      <c r="CV50" s="710"/>
      <c r="CW50" s="711"/>
      <c r="CX50" s="397"/>
      <c r="CY50" s="398"/>
      <c r="CZ50" s="383"/>
      <c r="DA50" s="383"/>
      <c r="DB50" s="383"/>
      <c r="DC50" s="383"/>
      <c r="DD50" s="383"/>
      <c r="DE50" s="383"/>
      <c r="DF50" s="383"/>
      <c r="DG50" s="383"/>
      <c r="DH50" s="383"/>
      <c r="DI50" s="383"/>
      <c r="DJ50" s="383"/>
      <c r="DK50" s="383"/>
      <c r="DL50" s="383"/>
      <c r="DM50" s="383"/>
      <c r="DN50" s="383"/>
      <c r="DO50" s="383"/>
      <c r="DP50" s="383"/>
      <c r="DQ50" s="383"/>
    </row>
    <row r="51" spans="2:126" customFormat="1" ht="32.1" customHeight="1">
      <c r="B51" s="393" t="s">
        <v>1020</v>
      </c>
      <c r="C51" s="393"/>
      <c r="D51" s="393" t="s">
        <v>179</v>
      </c>
      <c r="E51" s="708" t="s">
        <v>157</v>
      </c>
      <c r="F51" s="496" t="s">
        <v>986</v>
      </c>
      <c r="G51" s="624"/>
      <c r="H51" s="625"/>
      <c r="I51" s="623"/>
      <c r="J51" s="478" t="str">
        <f t="shared" si="45"/>
        <v>S</v>
      </c>
      <c r="K51" s="396" t="str">
        <f>IF(J51=V$9,W$9,IF(J51=V$8,W$8,IF(J51=V$7,W$7,IF(J51=V$6,W$6,IF(J51=V$5,W$5,IF(J51=V$4,W$4,IF(J51=V$3,W$3,IF(J51=V$2,W$2,'DOC SUBMITTAL STATUS TRACKER'!$F$17))))))))</f>
        <v>Submitted</v>
      </c>
      <c r="L51" s="556" t="str">
        <f t="shared" si="46"/>
        <v>Rev 0</v>
      </c>
      <c r="M51" s="557">
        <f t="shared" si="47"/>
        <v>41866</v>
      </c>
      <c r="N51" s="558">
        <f t="shared" si="48"/>
        <v>0</v>
      </c>
      <c r="O51" s="579" t="str">
        <f t="shared" si="49"/>
        <v/>
      </c>
      <c r="P51" s="559">
        <f t="shared" si="50"/>
        <v>14.000526315789473</v>
      </c>
      <c r="Q51" s="560">
        <f t="shared" si="51"/>
        <v>0</v>
      </c>
      <c r="R51" s="559" t="str">
        <f>IF(K51='DOC SUBMITTAL STATUS TRACKER'!$F$17,'DOC SUBMITTAL STATUS TRACKER'!$F$17,IF(K51=$W$8,'DOC SUBMITTAL STATUS TRACKER'!$F$17,IF(K51=$W$6,$R$15,IF(K51=$W$7,R$16,IF(K51=$W$9,$W$9,$R$15)))))</f>
        <v>OUTSTANDING</v>
      </c>
      <c r="S51" s="579" t="str">
        <f t="shared" si="52"/>
        <v/>
      </c>
      <c r="T51" s="477"/>
      <c r="U51" s="377">
        <v>41866</v>
      </c>
      <c r="V51" s="378"/>
      <c r="W51" s="424">
        <f t="shared" ref="W51:W65" si="53">IF(V51&lt;0,$R$14,V51+$R$14)</f>
        <v>14.000526315789473</v>
      </c>
      <c r="X51" s="461"/>
      <c r="Y51" s="477"/>
      <c r="Z51" s="462" t="s">
        <v>309</v>
      </c>
      <c r="AA51" s="460"/>
      <c r="AB51" s="377">
        <f t="shared" ref="AB51:AB65" si="54">IF(X51&lt;1,0,X51+$O$11)</f>
        <v>0</v>
      </c>
      <c r="AC51" s="378"/>
      <c r="AD51" s="424">
        <f t="shared" ref="AD51:AD65" si="55">IF(AC51&lt;0,$R$14,AC51+$R$14)</f>
        <v>14.000526315789473</v>
      </c>
      <c r="AE51" s="461"/>
      <c r="AF51" s="477"/>
      <c r="AG51" s="462"/>
      <c r="AH51" s="463"/>
      <c r="AI51" s="377">
        <f t="shared" ref="AI51:AI65" si="56">IF(AE51&lt;1,0,AE51+$O$11)</f>
        <v>0</v>
      </c>
      <c r="AJ51" s="378"/>
      <c r="AK51" s="424">
        <f t="shared" ref="AK51:AK65" si="57">IF(AJ51&lt;0,$R$14,AJ51+$R$14)</f>
        <v>14.000526315789473</v>
      </c>
      <c r="AL51" s="461"/>
      <c r="AM51" s="477"/>
      <c r="AN51" s="462"/>
      <c r="AO51" s="463"/>
      <c r="AP51" s="377">
        <f t="shared" ref="AP51:AP65" si="58">IF(AL51&lt;1,0,AL51+$O$11)</f>
        <v>0</v>
      </c>
      <c r="AQ51" s="378"/>
      <c r="AR51" s="424">
        <f t="shared" ref="AR51:AR65" si="59">IF(AQ51&lt;0,$R$14,AQ51+$R$14)</f>
        <v>14.000526315789473</v>
      </c>
      <c r="AS51" s="461"/>
      <c r="AT51" s="477"/>
      <c r="AU51" s="462"/>
      <c r="AV51" s="463"/>
      <c r="AW51" s="377">
        <f t="shared" ref="AW51:AW65" si="60">IF(AS51&lt;1,0,AS51+$O$11)</f>
        <v>0</v>
      </c>
      <c r="AX51" s="378"/>
      <c r="AY51" s="424">
        <f t="shared" ref="AY51:AY65" si="61">IF(AX51&lt;0,$R$14,AX51+$R$14)</f>
        <v>14.000526315789473</v>
      </c>
      <c r="AZ51" s="461"/>
      <c r="BA51" s="477"/>
      <c r="BB51" s="462"/>
      <c r="BC51" s="463"/>
      <c r="BD51" s="377">
        <f t="shared" ref="BD51:BD65" si="62">IF(AZ51&lt;1,0,AZ51+$O$11)</f>
        <v>0</v>
      </c>
      <c r="BE51" s="378"/>
      <c r="BF51" s="424">
        <f t="shared" ref="BF51:BF65" si="63">IF(BE51&lt;0,$R$14,BE51+$R$14)</f>
        <v>14.000526315789473</v>
      </c>
      <c r="BG51" s="461"/>
      <c r="BH51" s="477"/>
      <c r="BI51" s="462"/>
      <c r="BJ51" s="463"/>
      <c r="BK51" s="377">
        <f t="shared" ref="BK51:BK65" si="64">IF(BG51&lt;1,0,BG51+$O$11)</f>
        <v>0</v>
      </c>
      <c r="BL51" s="378"/>
      <c r="BM51" s="424">
        <f t="shared" ref="BM51:BM65" si="65">IF(BL51&lt;0,$R$14,BL51+$R$14)</f>
        <v>14.000526315789473</v>
      </c>
      <c r="BN51" s="461"/>
      <c r="BO51" s="477"/>
      <c r="BP51" s="462"/>
      <c r="BQ51" s="463"/>
      <c r="BR51" s="377">
        <f t="shared" ref="BR51:BR65" si="66">IF(BN51&lt;1,0,BN51+$O$11)</f>
        <v>0</v>
      </c>
      <c r="BS51" s="378"/>
      <c r="BT51" s="424">
        <f t="shared" ref="BT51:BT65" si="67">IF(BS51&lt;0,$R$14,BS51+$R$14)</f>
        <v>14.000526315789473</v>
      </c>
      <c r="BU51" s="461"/>
      <c r="BV51" s="477"/>
      <c r="BW51" s="462"/>
      <c r="BX51" s="463"/>
      <c r="BY51" s="377">
        <f t="shared" ref="BY51:BY65" si="68">IF(BU51&lt;1,0,BU51+$O$11)</f>
        <v>0</v>
      </c>
      <c r="BZ51" s="378"/>
      <c r="CA51" s="424">
        <f t="shared" ref="CA51:CA65" si="69">IF(BZ51&lt;0,$R$14,BZ51+$R$14)</f>
        <v>14.000526315789473</v>
      </c>
      <c r="CB51" s="461"/>
      <c r="CC51" s="477"/>
      <c r="CD51" s="462"/>
      <c r="CE51" s="463"/>
      <c r="CF51" s="377">
        <f t="shared" ref="CF51:CF65" si="70">IF(CB51&lt;1,0,CB51+$O$11)</f>
        <v>0</v>
      </c>
      <c r="CG51" s="378"/>
      <c r="CH51" s="424">
        <f t="shared" ref="CH51:CH65" si="71">IF(CG51&lt;0,$R$14,CG51+$R$14)</f>
        <v>14.000526315789473</v>
      </c>
      <c r="CI51" s="461"/>
      <c r="CJ51" s="477"/>
      <c r="CK51" s="462"/>
      <c r="CL51" s="463"/>
      <c r="CM51" s="377">
        <f t="shared" ref="CM51:CM65" si="72">IF(CI51&lt;1,0,CI51+$O$11)</f>
        <v>0</v>
      </c>
      <c r="CN51" s="378"/>
      <c r="CO51" s="424">
        <f t="shared" ref="CO51:CO65" si="73">IF(CN51&lt;0,$R$14,CN51+$R$14)</f>
        <v>14.000526315789473</v>
      </c>
      <c r="CP51" s="461"/>
      <c r="CQ51" s="477"/>
      <c r="CR51" s="462"/>
      <c r="CS51" s="709"/>
      <c r="CT51" s="710"/>
      <c r="CU51" s="710"/>
      <c r="CV51" s="710"/>
      <c r="CW51" s="711"/>
      <c r="CX51" s="397" t="str">
        <f t="shared" ref="CX51:CX65" si="74">C51&amp;"  "&amp;D51</f>
        <v xml:space="preserve">  K6</v>
      </c>
      <c r="CY51" s="398" t="str">
        <f t="shared" ref="CY51:CY57" si="75">E51&amp;" - "&amp;F51</f>
        <v>Balance Procedure - Sundyne High Speed Shaft Assemblies - PN20.01-05</v>
      </c>
      <c r="CZ51" s="383"/>
      <c r="DA51" s="383"/>
      <c r="DB51" s="383"/>
      <c r="DC51" s="383"/>
      <c r="DD51" s="383"/>
      <c r="DE51" s="383"/>
      <c r="DF51" s="383"/>
      <c r="DG51" s="383"/>
      <c r="DH51" s="383"/>
      <c r="DI51" s="383"/>
      <c r="DJ51" s="383"/>
      <c r="DK51" s="383"/>
      <c r="DL51" s="383"/>
      <c r="DM51" s="383"/>
      <c r="DN51" s="383"/>
      <c r="DO51" s="383"/>
      <c r="DP51" s="383"/>
      <c r="DQ51" s="383"/>
    </row>
    <row r="52" spans="2:126" customFormat="1" ht="32.1" customHeight="1">
      <c r="B52" s="393" t="s">
        <v>1020</v>
      </c>
      <c r="C52" s="393"/>
      <c r="D52" s="393" t="s">
        <v>180</v>
      </c>
      <c r="E52" s="708" t="s">
        <v>162</v>
      </c>
      <c r="F52" s="496" t="s">
        <v>987</v>
      </c>
      <c r="G52" s="624"/>
      <c r="H52" s="625"/>
      <c r="I52" s="623"/>
      <c r="J52" s="478" t="str">
        <f t="shared" si="45"/>
        <v>S</v>
      </c>
      <c r="K52" s="396" t="str">
        <f>IF(J52=V$9,W$9,IF(J52=V$8,W$8,IF(J52=V$7,W$7,IF(J52=V$6,W$6,IF(J52=V$5,W$5,IF(J52=V$4,W$4,IF(J52=V$3,W$3,IF(J52=V$2,W$2,'DOC SUBMITTAL STATUS TRACKER'!$F$17))))))))</f>
        <v>Submitted</v>
      </c>
      <c r="L52" s="556" t="str">
        <f t="shared" si="46"/>
        <v>Rev 0</v>
      </c>
      <c r="M52" s="557">
        <f t="shared" si="47"/>
        <v>41866</v>
      </c>
      <c r="N52" s="558">
        <f t="shared" si="48"/>
        <v>0</v>
      </c>
      <c r="O52" s="579" t="str">
        <f t="shared" si="49"/>
        <v/>
      </c>
      <c r="P52" s="559">
        <f t="shared" si="50"/>
        <v>14.000526315789473</v>
      </c>
      <c r="Q52" s="560">
        <f t="shared" si="51"/>
        <v>0</v>
      </c>
      <c r="R52" s="559" t="str">
        <f>IF(K52='DOC SUBMITTAL STATUS TRACKER'!$F$17,'DOC SUBMITTAL STATUS TRACKER'!$F$17,IF(K52=$W$8,'DOC SUBMITTAL STATUS TRACKER'!$F$17,IF(K52=$W$6,$R$15,IF(K52=$W$7,R$16,IF(K52=$W$9,$W$9,$R$15)))))</f>
        <v>OUTSTANDING</v>
      </c>
      <c r="S52" s="579" t="str">
        <f t="shared" si="52"/>
        <v/>
      </c>
      <c r="T52" s="477"/>
      <c r="U52" s="377">
        <v>41866</v>
      </c>
      <c r="V52" s="378"/>
      <c r="W52" s="424">
        <f t="shared" si="53"/>
        <v>14.000526315789473</v>
      </c>
      <c r="X52" s="461"/>
      <c r="Y52" s="477"/>
      <c r="Z52" s="462" t="s">
        <v>309</v>
      </c>
      <c r="AA52" s="460"/>
      <c r="AB52" s="377">
        <f t="shared" si="54"/>
        <v>0</v>
      </c>
      <c r="AC52" s="378"/>
      <c r="AD52" s="424">
        <f t="shared" si="55"/>
        <v>14.000526315789473</v>
      </c>
      <c r="AE52" s="461"/>
      <c r="AF52" s="477"/>
      <c r="AG52" s="462"/>
      <c r="AH52" s="463"/>
      <c r="AI52" s="377">
        <f t="shared" si="56"/>
        <v>0</v>
      </c>
      <c r="AJ52" s="378"/>
      <c r="AK52" s="424">
        <f t="shared" si="57"/>
        <v>14.000526315789473</v>
      </c>
      <c r="AL52" s="461"/>
      <c r="AM52" s="477"/>
      <c r="AN52" s="462"/>
      <c r="AO52" s="463"/>
      <c r="AP52" s="377">
        <f t="shared" si="58"/>
        <v>0</v>
      </c>
      <c r="AQ52" s="378"/>
      <c r="AR52" s="424">
        <f t="shared" si="59"/>
        <v>14.000526315789473</v>
      </c>
      <c r="AS52" s="461"/>
      <c r="AT52" s="477"/>
      <c r="AU52" s="462"/>
      <c r="AV52" s="463"/>
      <c r="AW52" s="377">
        <f t="shared" si="60"/>
        <v>0</v>
      </c>
      <c r="AX52" s="378"/>
      <c r="AY52" s="424">
        <f t="shared" si="61"/>
        <v>14.000526315789473</v>
      </c>
      <c r="AZ52" s="461"/>
      <c r="BA52" s="477"/>
      <c r="BB52" s="462"/>
      <c r="BC52" s="463"/>
      <c r="BD52" s="377">
        <f t="shared" si="62"/>
        <v>0</v>
      </c>
      <c r="BE52" s="378"/>
      <c r="BF52" s="424">
        <f t="shared" si="63"/>
        <v>14.000526315789473</v>
      </c>
      <c r="BG52" s="461"/>
      <c r="BH52" s="477"/>
      <c r="BI52" s="462"/>
      <c r="BJ52" s="463"/>
      <c r="BK52" s="377">
        <f t="shared" si="64"/>
        <v>0</v>
      </c>
      <c r="BL52" s="378"/>
      <c r="BM52" s="424">
        <f t="shared" si="65"/>
        <v>14.000526315789473</v>
      </c>
      <c r="BN52" s="461"/>
      <c r="BO52" s="477"/>
      <c r="BP52" s="462"/>
      <c r="BQ52" s="463"/>
      <c r="BR52" s="377">
        <f t="shared" si="66"/>
        <v>0</v>
      </c>
      <c r="BS52" s="378"/>
      <c r="BT52" s="424">
        <f t="shared" si="67"/>
        <v>14.000526315789473</v>
      </c>
      <c r="BU52" s="461"/>
      <c r="BV52" s="477"/>
      <c r="BW52" s="462"/>
      <c r="BX52" s="463"/>
      <c r="BY52" s="377">
        <f t="shared" si="68"/>
        <v>0</v>
      </c>
      <c r="BZ52" s="378"/>
      <c r="CA52" s="424">
        <f t="shared" si="69"/>
        <v>14.000526315789473</v>
      </c>
      <c r="CB52" s="461"/>
      <c r="CC52" s="477"/>
      <c r="CD52" s="462"/>
      <c r="CE52" s="463"/>
      <c r="CF52" s="377">
        <f t="shared" si="70"/>
        <v>0</v>
      </c>
      <c r="CG52" s="378"/>
      <c r="CH52" s="424">
        <f t="shared" si="71"/>
        <v>14.000526315789473</v>
      </c>
      <c r="CI52" s="461"/>
      <c r="CJ52" s="477"/>
      <c r="CK52" s="462"/>
      <c r="CL52" s="463"/>
      <c r="CM52" s="377">
        <f t="shared" si="72"/>
        <v>0</v>
      </c>
      <c r="CN52" s="378"/>
      <c r="CO52" s="424">
        <f t="shared" si="73"/>
        <v>14.000526315789473</v>
      </c>
      <c r="CP52" s="461"/>
      <c r="CQ52" s="477"/>
      <c r="CR52" s="462"/>
      <c r="CS52" s="709"/>
      <c r="CT52" s="710"/>
      <c r="CU52" s="710"/>
      <c r="CV52" s="710"/>
      <c r="CW52" s="711"/>
      <c r="CX52" s="397" t="str">
        <f t="shared" si="74"/>
        <v xml:space="preserve">  K7</v>
      </c>
      <c r="CY52" s="398" t="str">
        <f t="shared" si="75"/>
        <v>Sundyne Compressor Product Acceptance Test Procedure - PN41.25-00</v>
      </c>
      <c r="CZ52" s="383"/>
      <c r="DA52" s="383"/>
      <c r="DB52" s="383"/>
      <c r="DC52" s="383"/>
      <c r="DD52" s="383"/>
      <c r="DE52" s="383"/>
      <c r="DF52" s="383"/>
      <c r="DG52" s="383"/>
      <c r="DH52" s="383"/>
      <c r="DI52" s="383"/>
      <c r="DJ52" s="383"/>
      <c r="DK52" s="383"/>
      <c r="DL52" s="383"/>
      <c r="DM52" s="383"/>
      <c r="DN52" s="383"/>
      <c r="DO52" s="383"/>
      <c r="DP52" s="383"/>
      <c r="DQ52" s="383"/>
    </row>
    <row r="53" spans="2:126" customFormat="1" ht="32.1" customHeight="1">
      <c r="B53" s="393" t="s">
        <v>1020</v>
      </c>
      <c r="C53" s="393"/>
      <c r="D53" s="393" t="s">
        <v>181</v>
      </c>
      <c r="E53" s="708" t="s">
        <v>164</v>
      </c>
      <c r="F53" s="496" t="s">
        <v>988</v>
      </c>
      <c r="G53" s="624"/>
      <c r="H53" s="625"/>
      <c r="I53" s="623"/>
      <c r="J53" s="478" t="str">
        <f t="shared" si="45"/>
        <v>S</v>
      </c>
      <c r="K53" s="396" t="str">
        <f>IF(J53=V$9,W$9,IF(J53=V$8,W$8,IF(J53=V$7,W$7,IF(J53=V$6,W$6,IF(J53=V$5,W$5,IF(J53=V$4,W$4,IF(J53=V$3,W$3,IF(J53=V$2,W$2,'DOC SUBMITTAL STATUS TRACKER'!$F$17))))))))</f>
        <v>Submitted</v>
      </c>
      <c r="L53" s="556" t="str">
        <f t="shared" si="46"/>
        <v>Rev 0</v>
      </c>
      <c r="M53" s="557">
        <f t="shared" si="47"/>
        <v>41866</v>
      </c>
      <c r="N53" s="558">
        <f t="shared" si="48"/>
        <v>0</v>
      </c>
      <c r="O53" s="579" t="str">
        <f t="shared" si="49"/>
        <v/>
      </c>
      <c r="P53" s="559">
        <f t="shared" si="50"/>
        <v>14.000526315789473</v>
      </c>
      <c r="Q53" s="560">
        <f t="shared" si="51"/>
        <v>0</v>
      </c>
      <c r="R53" s="559" t="str">
        <f>IF(K53='DOC SUBMITTAL STATUS TRACKER'!$F$17,'DOC SUBMITTAL STATUS TRACKER'!$F$17,IF(K53=$W$8,'DOC SUBMITTAL STATUS TRACKER'!$F$17,IF(K53=$W$6,$R$15,IF(K53=$W$7,R$16,IF(K53=$W$9,$W$9,$R$15)))))</f>
        <v>OUTSTANDING</v>
      </c>
      <c r="S53" s="579" t="str">
        <f t="shared" si="52"/>
        <v/>
      </c>
      <c r="T53" s="477"/>
      <c r="U53" s="377">
        <v>41866</v>
      </c>
      <c r="V53" s="378"/>
      <c r="W53" s="424">
        <f t="shared" si="53"/>
        <v>14.000526315789473</v>
      </c>
      <c r="X53" s="461"/>
      <c r="Y53" s="477"/>
      <c r="Z53" s="462" t="s">
        <v>309</v>
      </c>
      <c r="AA53" s="460"/>
      <c r="AB53" s="377">
        <f t="shared" si="54"/>
        <v>0</v>
      </c>
      <c r="AC53" s="378"/>
      <c r="AD53" s="424">
        <f t="shared" si="55"/>
        <v>14.000526315789473</v>
      </c>
      <c r="AE53" s="461"/>
      <c r="AF53" s="477"/>
      <c r="AG53" s="462"/>
      <c r="AH53" s="463"/>
      <c r="AI53" s="377">
        <f t="shared" si="56"/>
        <v>0</v>
      </c>
      <c r="AJ53" s="378"/>
      <c r="AK53" s="424">
        <f t="shared" si="57"/>
        <v>14.000526315789473</v>
      </c>
      <c r="AL53" s="461"/>
      <c r="AM53" s="477"/>
      <c r="AN53" s="462"/>
      <c r="AO53" s="463"/>
      <c r="AP53" s="377">
        <f t="shared" si="58"/>
        <v>0</v>
      </c>
      <c r="AQ53" s="378"/>
      <c r="AR53" s="424">
        <f t="shared" si="59"/>
        <v>14.000526315789473</v>
      </c>
      <c r="AS53" s="461"/>
      <c r="AT53" s="477"/>
      <c r="AU53" s="462"/>
      <c r="AV53" s="463"/>
      <c r="AW53" s="377">
        <f t="shared" si="60"/>
        <v>0</v>
      </c>
      <c r="AX53" s="378"/>
      <c r="AY53" s="424">
        <f t="shared" si="61"/>
        <v>14.000526315789473</v>
      </c>
      <c r="AZ53" s="461"/>
      <c r="BA53" s="477"/>
      <c r="BB53" s="462"/>
      <c r="BC53" s="463"/>
      <c r="BD53" s="377">
        <f t="shared" si="62"/>
        <v>0</v>
      </c>
      <c r="BE53" s="378"/>
      <c r="BF53" s="424">
        <f t="shared" si="63"/>
        <v>14.000526315789473</v>
      </c>
      <c r="BG53" s="461"/>
      <c r="BH53" s="477"/>
      <c r="BI53" s="462"/>
      <c r="BJ53" s="463"/>
      <c r="BK53" s="377">
        <f t="shared" si="64"/>
        <v>0</v>
      </c>
      <c r="BL53" s="378"/>
      <c r="BM53" s="424">
        <f t="shared" si="65"/>
        <v>14.000526315789473</v>
      </c>
      <c r="BN53" s="461"/>
      <c r="BO53" s="477"/>
      <c r="BP53" s="462"/>
      <c r="BQ53" s="463"/>
      <c r="BR53" s="377">
        <f t="shared" si="66"/>
        <v>0</v>
      </c>
      <c r="BS53" s="378"/>
      <c r="BT53" s="424">
        <f t="shared" si="67"/>
        <v>14.000526315789473</v>
      </c>
      <c r="BU53" s="461"/>
      <c r="BV53" s="477"/>
      <c r="BW53" s="462"/>
      <c r="BX53" s="463"/>
      <c r="BY53" s="377">
        <f t="shared" si="68"/>
        <v>0</v>
      </c>
      <c r="BZ53" s="378"/>
      <c r="CA53" s="424">
        <f t="shared" si="69"/>
        <v>14.000526315789473</v>
      </c>
      <c r="CB53" s="461"/>
      <c r="CC53" s="477"/>
      <c r="CD53" s="462"/>
      <c r="CE53" s="463"/>
      <c r="CF53" s="377">
        <f t="shared" si="70"/>
        <v>0</v>
      </c>
      <c r="CG53" s="378"/>
      <c r="CH53" s="424">
        <f t="shared" si="71"/>
        <v>14.000526315789473</v>
      </c>
      <c r="CI53" s="461"/>
      <c r="CJ53" s="477"/>
      <c r="CK53" s="462"/>
      <c r="CL53" s="463"/>
      <c r="CM53" s="377">
        <f t="shared" si="72"/>
        <v>0</v>
      </c>
      <c r="CN53" s="378"/>
      <c r="CO53" s="424">
        <f t="shared" si="73"/>
        <v>14.000526315789473</v>
      </c>
      <c r="CP53" s="461"/>
      <c r="CQ53" s="477"/>
      <c r="CR53" s="462"/>
      <c r="CS53" s="709"/>
      <c r="CT53" s="710"/>
      <c r="CU53" s="710"/>
      <c r="CV53" s="710"/>
      <c r="CW53" s="711"/>
      <c r="CX53" s="397" t="str">
        <f t="shared" si="74"/>
        <v xml:space="preserve">  K8</v>
      </c>
      <c r="CY53" s="398" t="str">
        <f t="shared" si="75"/>
        <v>Sundyne Non-Contacting Vibration Probe Test Procedure - PN41.25-02</v>
      </c>
      <c r="CZ53" s="383"/>
      <c r="DA53" s="383"/>
      <c r="DB53" s="383"/>
      <c r="DC53" s="383"/>
      <c r="DD53" s="383"/>
      <c r="DE53" s="383"/>
      <c r="DF53" s="383"/>
      <c r="DG53" s="383"/>
      <c r="DH53" s="383"/>
      <c r="DI53" s="383"/>
      <c r="DJ53" s="383"/>
      <c r="DK53" s="383"/>
      <c r="DL53" s="383"/>
      <c r="DM53" s="383"/>
      <c r="DN53" s="383"/>
      <c r="DO53" s="383"/>
      <c r="DP53" s="383"/>
      <c r="DQ53" s="383"/>
    </row>
    <row r="54" spans="2:126" customFormat="1" ht="32.1" customHeight="1">
      <c r="B54" s="393" t="s">
        <v>1020</v>
      </c>
      <c r="C54" s="393"/>
      <c r="D54" s="393" t="s">
        <v>211</v>
      </c>
      <c r="E54" s="708" t="s">
        <v>990</v>
      </c>
      <c r="F54" s="496" t="s">
        <v>989</v>
      </c>
      <c r="G54" s="624"/>
      <c r="H54" s="625"/>
      <c r="I54" s="623"/>
      <c r="J54" s="478" t="str">
        <f t="shared" si="45"/>
        <v>S</v>
      </c>
      <c r="K54" s="396" t="str">
        <f>IF(J54=V$9,W$9,IF(J54=V$8,W$8,IF(J54=V$7,W$7,IF(J54=V$6,W$6,IF(J54=V$5,W$5,IF(J54=V$4,W$4,IF(J54=V$3,W$3,IF(J54=V$2,W$2,'DOC SUBMITTAL STATUS TRACKER'!$F$17))))))))</f>
        <v>Submitted</v>
      </c>
      <c r="L54" s="556" t="str">
        <f t="shared" si="46"/>
        <v>Rev 0</v>
      </c>
      <c r="M54" s="557">
        <f t="shared" si="47"/>
        <v>41866</v>
      </c>
      <c r="N54" s="558">
        <f t="shared" si="48"/>
        <v>0</v>
      </c>
      <c r="O54" s="579" t="str">
        <f t="shared" si="49"/>
        <v/>
      </c>
      <c r="P54" s="559">
        <f t="shared" si="50"/>
        <v>14.000526315789473</v>
      </c>
      <c r="Q54" s="560">
        <f t="shared" si="51"/>
        <v>0</v>
      </c>
      <c r="R54" s="559" t="str">
        <f>IF(K54='DOC SUBMITTAL STATUS TRACKER'!$F$17,'DOC SUBMITTAL STATUS TRACKER'!$F$17,IF(K54=$W$8,'DOC SUBMITTAL STATUS TRACKER'!$F$17,IF(K54=$W$6,$R$15,IF(K54=$W$7,R$16,IF(K54=$W$9,$W$9,$R$15)))))</f>
        <v>OUTSTANDING</v>
      </c>
      <c r="S54" s="579" t="str">
        <f t="shared" si="52"/>
        <v/>
      </c>
      <c r="T54" s="477"/>
      <c r="U54" s="377">
        <v>41866</v>
      </c>
      <c r="V54" s="378"/>
      <c r="W54" s="424">
        <f t="shared" si="53"/>
        <v>14.000526315789473</v>
      </c>
      <c r="X54" s="461"/>
      <c r="Y54" s="477"/>
      <c r="Z54" s="462" t="s">
        <v>309</v>
      </c>
      <c r="AA54" s="460"/>
      <c r="AB54" s="377">
        <f t="shared" si="54"/>
        <v>0</v>
      </c>
      <c r="AC54" s="378"/>
      <c r="AD54" s="424">
        <f t="shared" si="55"/>
        <v>14.000526315789473</v>
      </c>
      <c r="AE54" s="461"/>
      <c r="AF54" s="477"/>
      <c r="AG54" s="462"/>
      <c r="AH54" s="463"/>
      <c r="AI54" s="377">
        <f t="shared" si="56"/>
        <v>0</v>
      </c>
      <c r="AJ54" s="378"/>
      <c r="AK54" s="424">
        <f t="shared" si="57"/>
        <v>14.000526315789473</v>
      </c>
      <c r="AL54" s="461"/>
      <c r="AM54" s="477"/>
      <c r="AN54" s="462"/>
      <c r="AO54" s="463"/>
      <c r="AP54" s="377">
        <f t="shared" si="58"/>
        <v>0</v>
      </c>
      <c r="AQ54" s="378"/>
      <c r="AR54" s="424">
        <f t="shared" si="59"/>
        <v>14.000526315789473</v>
      </c>
      <c r="AS54" s="461"/>
      <c r="AT54" s="477"/>
      <c r="AU54" s="462"/>
      <c r="AV54" s="463"/>
      <c r="AW54" s="377">
        <f t="shared" si="60"/>
        <v>0</v>
      </c>
      <c r="AX54" s="378"/>
      <c r="AY54" s="424">
        <f t="shared" si="61"/>
        <v>14.000526315789473</v>
      </c>
      <c r="AZ54" s="461"/>
      <c r="BA54" s="477"/>
      <c r="BB54" s="462"/>
      <c r="BC54" s="463"/>
      <c r="BD54" s="377">
        <f t="shared" si="62"/>
        <v>0</v>
      </c>
      <c r="BE54" s="378"/>
      <c r="BF54" s="424">
        <f t="shared" si="63"/>
        <v>14.000526315789473</v>
      </c>
      <c r="BG54" s="461"/>
      <c r="BH54" s="477"/>
      <c r="BI54" s="462"/>
      <c r="BJ54" s="463"/>
      <c r="BK54" s="377">
        <f t="shared" si="64"/>
        <v>0</v>
      </c>
      <c r="BL54" s="378"/>
      <c r="BM54" s="424">
        <f t="shared" si="65"/>
        <v>14.000526315789473</v>
      </c>
      <c r="BN54" s="461"/>
      <c r="BO54" s="477"/>
      <c r="BP54" s="462"/>
      <c r="BQ54" s="463"/>
      <c r="BR54" s="377">
        <f t="shared" si="66"/>
        <v>0</v>
      </c>
      <c r="BS54" s="378"/>
      <c r="BT54" s="424">
        <f t="shared" si="67"/>
        <v>14.000526315789473</v>
      </c>
      <c r="BU54" s="461"/>
      <c r="BV54" s="477"/>
      <c r="BW54" s="462"/>
      <c r="BX54" s="463"/>
      <c r="BY54" s="377">
        <f t="shared" si="68"/>
        <v>0</v>
      </c>
      <c r="BZ54" s="378"/>
      <c r="CA54" s="424">
        <f t="shared" si="69"/>
        <v>14.000526315789473</v>
      </c>
      <c r="CB54" s="461"/>
      <c r="CC54" s="477"/>
      <c r="CD54" s="462"/>
      <c r="CE54" s="463"/>
      <c r="CF54" s="377">
        <f t="shared" si="70"/>
        <v>0</v>
      </c>
      <c r="CG54" s="378"/>
      <c r="CH54" s="424">
        <f t="shared" si="71"/>
        <v>14.000526315789473</v>
      </c>
      <c r="CI54" s="461"/>
      <c r="CJ54" s="477"/>
      <c r="CK54" s="462"/>
      <c r="CL54" s="463"/>
      <c r="CM54" s="377">
        <f t="shared" si="72"/>
        <v>0</v>
      </c>
      <c r="CN54" s="378"/>
      <c r="CO54" s="424">
        <f t="shared" si="73"/>
        <v>14.000526315789473</v>
      </c>
      <c r="CP54" s="461"/>
      <c r="CQ54" s="477"/>
      <c r="CR54" s="462"/>
      <c r="CS54" s="709"/>
      <c r="CT54" s="710"/>
      <c r="CU54" s="710"/>
      <c r="CV54" s="710"/>
      <c r="CW54" s="711"/>
      <c r="CX54" s="397" t="str">
        <f t="shared" si="74"/>
        <v xml:space="preserve">  K9</v>
      </c>
      <c r="CY54" s="398" t="str">
        <f t="shared" si="75"/>
        <v>Sundyne Remote Lubrication System Functional Test Procedure - PN41.25-08</v>
      </c>
      <c r="CZ54" s="383"/>
      <c r="DA54" s="383"/>
      <c r="DB54" s="383"/>
      <c r="DC54" s="383"/>
      <c r="DD54" s="383"/>
      <c r="DE54" s="383"/>
      <c r="DF54" s="383"/>
      <c r="DG54" s="383"/>
      <c r="DH54" s="383"/>
      <c r="DI54" s="383"/>
      <c r="DJ54" s="383"/>
      <c r="DK54" s="383"/>
      <c r="DL54" s="383"/>
      <c r="DM54" s="383"/>
      <c r="DN54" s="383"/>
      <c r="DO54" s="383"/>
      <c r="DP54" s="383"/>
      <c r="DQ54" s="383"/>
    </row>
    <row r="55" spans="2:126" customFormat="1" ht="32.1" customHeight="1">
      <c r="B55" s="393" t="s">
        <v>1020</v>
      </c>
      <c r="C55" s="393"/>
      <c r="D55" s="703" t="s">
        <v>84</v>
      </c>
      <c r="E55" s="706" t="s">
        <v>275</v>
      </c>
      <c r="F55" s="496" t="str">
        <f t="shared" ref="F55:F70" si="76">D55&amp;"-"&amp;E55</f>
        <v>L1-Lubrication System Functional Test</v>
      </c>
      <c r="G55" s="624"/>
      <c r="H55" s="625"/>
      <c r="I55" s="623"/>
      <c r="J55" s="478" t="str">
        <f t="shared" si="45"/>
        <v>S</v>
      </c>
      <c r="K55" s="396" t="str">
        <f>IF(J55=V$9,W$9,IF(J55=V$8,W$8,IF(J55=V$7,W$7,IF(J55=V$6,W$6,IF(J55=V$5,W$5,IF(J55=V$4,W$4,IF(J55=V$3,W$3,IF(J55=V$2,W$2,'DOC SUBMITTAL STATUS TRACKER'!$F$17))))))))</f>
        <v>Submitted</v>
      </c>
      <c r="L55" s="556" t="str">
        <f t="shared" si="46"/>
        <v>Rev 0</v>
      </c>
      <c r="M55" s="557">
        <f t="shared" si="47"/>
        <v>41620</v>
      </c>
      <c r="N55" s="558">
        <f t="shared" si="48"/>
        <v>0</v>
      </c>
      <c r="O55" s="579" t="str">
        <f t="shared" si="49"/>
        <v/>
      </c>
      <c r="P55" s="559">
        <f t="shared" si="50"/>
        <v>14.000526315789473</v>
      </c>
      <c r="Q55" s="560">
        <f t="shared" si="51"/>
        <v>0</v>
      </c>
      <c r="R55" s="559" t="str">
        <f>IF(K55='DOC SUBMITTAL STATUS TRACKER'!$F$17,'DOC SUBMITTAL STATUS TRACKER'!$F$17,IF(K55=$W$8,'DOC SUBMITTAL STATUS TRACKER'!$F$17,IF(K55=$W$6,$R$15,IF(K55=$W$7,R$16,IF(K55=$W$9,$W$9,$R$15)))))</f>
        <v>OUTSTANDING</v>
      </c>
      <c r="S55" s="579" t="str">
        <f t="shared" si="52"/>
        <v/>
      </c>
      <c r="T55" s="477"/>
      <c r="U55" s="377">
        <v>41620</v>
      </c>
      <c r="V55" s="378"/>
      <c r="W55" s="424">
        <f t="shared" si="53"/>
        <v>14.000526315789473</v>
      </c>
      <c r="X55" s="461"/>
      <c r="Y55" s="477"/>
      <c r="Z55" s="462" t="s">
        <v>309</v>
      </c>
      <c r="AA55" s="460"/>
      <c r="AB55" s="377">
        <f t="shared" si="54"/>
        <v>0</v>
      </c>
      <c r="AC55" s="378"/>
      <c r="AD55" s="424">
        <f t="shared" si="55"/>
        <v>14.000526315789473</v>
      </c>
      <c r="AE55" s="461"/>
      <c r="AF55" s="477"/>
      <c r="AG55" s="462"/>
      <c r="AH55" s="463"/>
      <c r="AI55" s="377">
        <f t="shared" si="56"/>
        <v>0</v>
      </c>
      <c r="AJ55" s="378"/>
      <c r="AK55" s="424">
        <f t="shared" si="57"/>
        <v>14.000526315789473</v>
      </c>
      <c r="AL55" s="461"/>
      <c r="AM55" s="477"/>
      <c r="AN55" s="462"/>
      <c r="AO55" s="463"/>
      <c r="AP55" s="377">
        <f t="shared" si="58"/>
        <v>0</v>
      </c>
      <c r="AQ55" s="378"/>
      <c r="AR55" s="424">
        <f t="shared" si="59"/>
        <v>14.000526315789473</v>
      </c>
      <c r="AS55" s="461"/>
      <c r="AT55" s="477"/>
      <c r="AU55" s="462"/>
      <c r="AV55" s="463"/>
      <c r="AW55" s="377">
        <f t="shared" si="60"/>
        <v>0</v>
      </c>
      <c r="AX55" s="378"/>
      <c r="AY55" s="424">
        <f t="shared" si="61"/>
        <v>14.000526315789473</v>
      </c>
      <c r="AZ55" s="461"/>
      <c r="BA55" s="477"/>
      <c r="BB55" s="462"/>
      <c r="BC55" s="463"/>
      <c r="BD55" s="377">
        <f t="shared" si="62"/>
        <v>0</v>
      </c>
      <c r="BE55" s="378"/>
      <c r="BF55" s="424">
        <f t="shared" si="63"/>
        <v>14.000526315789473</v>
      </c>
      <c r="BG55" s="461"/>
      <c r="BH55" s="477"/>
      <c r="BI55" s="462"/>
      <c r="BJ55" s="463"/>
      <c r="BK55" s="377">
        <f t="shared" si="64"/>
        <v>0</v>
      </c>
      <c r="BL55" s="378"/>
      <c r="BM55" s="424">
        <f t="shared" si="65"/>
        <v>14.000526315789473</v>
      </c>
      <c r="BN55" s="461"/>
      <c r="BO55" s="477"/>
      <c r="BP55" s="462"/>
      <c r="BQ55" s="463"/>
      <c r="BR55" s="377">
        <f t="shared" si="66"/>
        <v>0</v>
      </c>
      <c r="BS55" s="378"/>
      <c r="BT55" s="424">
        <f t="shared" si="67"/>
        <v>14.000526315789473</v>
      </c>
      <c r="BU55" s="461"/>
      <c r="BV55" s="477"/>
      <c r="BW55" s="462"/>
      <c r="BX55" s="463"/>
      <c r="BY55" s="377">
        <f t="shared" si="68"/>
        <v>0</v>
      </c>
      <c r="BZ55" s="378"/>
      <c r="CA55" s="424">
        <f t="shared" si="69"/>
        <v>14.000526315789473</v>
      </c>
      <c r="CB55" s="461"/>
      <c r="CC55" s="477"/>
      <c r="CD55" s="462"/>
      <c r="CE55" s="463"/>
      <c r="CF55" s="377">
        <f t="shared" si="70"/>
        <v>0</v>
      </c>
      <c r="CG55" s="378"/>
      <c r="CH55" s="424">
        <f t="shared" si="71"/>
        <v>14.000526315789473</v>
      </c>
      <c r="CI55" s="461"/>
      <c r="CJ55" s="477"/>
      <c r="CK55" s="462"/>
      <c r="CL55" s="463"/>
      <c r="CM55" s="377">
        <f t="shared" si="72"/>
        <v>0</v>
      </c>
      <c r="CN55" s="378"/>
      <c r="CO55" s="424">
        <f t="shared" si="73"/>
        <v>14.000526315789473</v>
      </c>
      <c r="CP55" s="461"/>
      <c r="CQ55" s="477"/>
      <c r="CR55" s="462"/>
      <c r="CS55" s="709"/>
      <c r="CT55" s="710"/>
      <c r="CU55" s="710"/>
      <c r="CV55" s="710"/>
      <c r="CW55" s="711"/>
      <c r="CX55" s="397" t="str">
        <f t="shared" si="74"/>
        <v xml:space="preserve">  L1</v>
      </c>
      <c r="CY55" s="398" t="str">
        <f t="shared" si="75"/>
        <v>Lubrication System Functional Test - L1-Lubrication System Functional Test</v>
      </c>
      <c r="CZ55" s="383"/>
      <c r="DA55" s="383"/>
      <c r="DB55" s="383"/>
      <c r="DC55" s="383"/>
      <c r="DD55" s="383"/>
      <c r="DE55" s="383"/>
      <c r="DF55" s="383"/>
      <c r="DG55" s="383"/>
      <c r="DH55" s="383"/>
      <c r="DI55" s="383"/>
      <c r="DJ55" s="383"/>
      <c r="DK55" s="383"/>
      <c r="DL55" s="383"/>
      <c r="DM55" s="383"/>
      <c r="DN55" s="383"/>
      <c r="DO55" s="383"/>
      <c r="DP55" s="383"/>
      <c r="DQ55" s="383"/>
    </row>
    <row r="56" spans="2:126" customFormat="1" ht="32.1" customHeight="1">
      <c r="B56" s="393" t="s">
        <v>1020</v>
      </c>
      <c r="C56" s="393"/>
      <c r="D56" s="703" t="s">
        <v>965</v>
      </c>
      <c r="E56" s="706" t="s">
        <v>979</v>
      </c>
      <c r="F56" s="496" t="str">
        <f t="shared" si="76"/>
        <v>L18-Performance Test/Mechanical Test (4 hour)</v>
      </c>
      <c r="G56" s="624"/>
      <c r="H56" s="625"/>
      <c r="I56" s="623"/>
      <c r="J56" s="478" t="str">
        <f t="shared" si="45"/>
        <v>S</v>
      </c>
      <c r="K56" s="396" t="str">
        <f>IF(J56=V$9,W$9,IF(J56=V$8,W$8,IF(J56=V$7,W$7,IF(J56=V$6,W$6,IF(J56=V$5,W$5,IF(J56=V$4,W$4,IF(J56=V$3,W$3,IF(J56=V$2,W$2,'DOC SUBMITTAL STATUS TRACKER'!$F$17))))))))</f>
        <v>Submitted</v>
      </c>
      <c r="L56" s="556" t="str">
        <f t="shared" si="46"/>
        <v>Rev 0</v>
      </c>
      <c r="M56" s="557">
        <f t="shared" si="47"/>
        <v>41620</v>
      </c>
      <c r="N56" s="558">
        <f t="shared" si="48"/>
        <v>0</v>
      </c>
      <c r="O56" s="579" t="str">
        <f t="shared" si="49"/>
        <v/>
      </c>
      <c r="P56" s="559">
        <f t="shared" si="50"/>
        <v>14.000526315789473</v>
      </c>
      <c r="Q56" s="560">
        <f t="shared" si="51"/>
        <v>0</v>
      </c>
      <c r="R56" s="559" t="str">
        <f>IF(K56='DOC SUBMITTAL STATUS TRACKER'!$F$17,'DOC SUBMITTAL STATUS TRACKER'!$F$17,IF(K56=$W$8,'DOC SUBMITTAL STATUS TRACKER'!$F$17,IF(K56=$W$6,$R$15,IF(K56=$W$7,R$16,IF(K56=$W$9,$W$9,$R$15)))))</f>
        <v>OUTSTANDING</v>
      </c>
      <c r="S56" s="579" t="str">
        <f t="shared" si="52"/>
        <v/>
      </c>
      <c r="T56" s="477"/>
      <c r="U56" s="377">
        <v>41620</v>
      </c>
      <c r="V56" s="378"/>
      <c r="W56" s="424">
        <f t="shared" si="53"/>
        <v>14.000526315789473</v>
      </c>
      <c r="X56" s="461"/>
      <c r="Y56" s="477"/>
      <c r="Z56" s="462" t="s">
        <v>309</v>
      </c>
      <c r="AA56" s="460"/>
      <c r="AB56" s="377">
        <f t="shared" si="54"/>
        <v>0</v>
      </c>
      <c r="AC56" s="378"/>
      <c r="AD56" s="424">
        <f t="shared" si="55"/>
        <v>14.000526315789473</v>
      </c>
      <c r="AE56" s="461"/>
      <c r="AF56" s="477"/>
      <c r="AG56" s="462"/>
      <c r="AH56" s="463"/>
      <c r="AI56" s="377">
        <f t="shared" si="56"/>
        <v>0</v>
      </c>
      <c r="AJ56" s="378"/>
      <c r="AK56" s="424">
        <f t="shared" si="57"/>
        <v>14.000526315789473</v>
      </c>
      <c r="AL56" s="461"/>
      <c r="AM56" s="477"/>
      <c r="AN56" s="462"/>
      <c r="AO56" s="463"/>
      <c r="AP56" s="377">
        <f t="shared" si="58"/>
        <v>0</v>
      </c>
      <c r="AQ56" s="378"/>
      <c r="AR56" s="424">
        <f t="shared" si="59"/>
        <v>14.000526315789473</v>
      </c>
      <c r="AS56" s="461"/>
      <c r="AT56" s="477"/>
      <c r="AU56" s="462"/>
      <c r="AV56" s="463"/>
      <c r="AW56" s="377">
        <f t="shared" si="60"/>
        <v>0</v>
      </c>
      <c r="AX56" s="378"/>
      <c r="AY56" s="424">
        <f t="shared" si="61"/>
        <v>14.000526315789473</v>
      </c>
      <c r="AZ56" s="461"/>
      <c r="BA56" s="477"/>
      <c r="BB56" s="462"/>
      <c r="BC56" s="463"/>
      <c r="BD56" s="377">
        <f t="shared" si="62"/>
        <v>0</v>
      </c>
      <c r="BE56" s="378"/>
      <c r="BF56" s="424">
        <f t="shared" si="63"/>
        <v>14.000526315789473</v>
      </c>
      <c r="BG56" s="461"/>
      <c r="BH56" s="477"/>
      <c r="BI56" s="462"/>
      <c r="BJ56" s="463"/>
      <c r="BK56" s="377">
        <f t="shared" si="64"/>
        <v>0</v>
      </c>
      <c r="BL56" s="378"/>
      <c r="BM56" s="424">
        <f t="shared" si="65"/>
        <v>14.000526315789473</v>
      </c>
      <c r="BN56" s="461"/>
      <c r="BO56" s="477"/>
      <c r="BP56" s="462"/>
      <c r="BQ56" s="463"/>
      <c r="BR56" s="377">
        <f t="shared" si="66"/>
        <v>0</v>
      </c>
      <c r="BS56" s="378"/>
      <c r="BT56" s="424">
        <f t="shared" si="67"/>
        <v>14.000526315789473</v>
      </c>
      <c r="BU56" s="461"/>
      <c r="BV56" s="477"/>
      <c r="BW56" s="462"/>
      <c r="BX56" s="463"/>
      <c r="BY56" s="377">
        <f t="shared" si="68"/>
        <v>0</v>
      </c>
      <c r="BZ56" s="378"/>
      <c r="CA56" s="424">
        <f t="shared" si="69"/>
        <v>14.000526315789473</v>
      </c>
      <c r="CB56" s="461"/>
      <c r="CC56" s="477"/>
      <c r="CD56" s="462"/>
      <c r="CE56" s="463"/>
      <c r="CF56" s="377">
        <f t="shared" si="70"/>
        <v>0</v>
      </c>
      <c r="CG56" s="378"/>
      <c r="CH56" s="424">
        <f t="shared" si="71"/>
        <v>14.000526315789473</v>
      </c>
      <c r="CI56" s="461"/>
      <c r="CJ56" s="477"/>
      <c r="CK56" s="462"/>
      <c r="CL56" s="463"/>
      <c r="CM56" s="377">
        <f t="shared" si="72"/>
        <v>0</v>
      </c>
      <c r="CN56" s="378"/>
      <c r="CO56" s="424">
        <f t="shared" si="73"/>
        <v>14.000526315789473</v>
      </c>
      <c r="CP56" s="461"/>
      <c r="CQ56" s="477"/>
      <c r="CR56" s="462"/>
      <c r="CS56" s="709"/>
      <c r="CT56" s="710"/>
      <c r="CU56" s="710"/>
      <c r="CV56" s="710"/>
      <c r="CW56" s="711"/>
      <c r="CX56" s="397" t="str">
        <f t="shared" si="74"/>
        <v xml:space="preserve">  L18</v>
      </c>
      <c r="CY56" s="398" t="str">
        <f t="shared" si="75"/>
        <v>Performance Test/Mechanical Test (4 hour) - L18-Performance Test/Mechanical Test (4 hour)</v>
      </c>
      <c r="CZ56" s="122"/>
      <c r="DA56" s="122"/>
      <c r="DB56" s="122"/>
      <c r="DC56" s="122"/>
      <c r="DD56" s="122"/>
      <c r="DE56" s="122"/>
      <c r="DF56" s="122"/>
      <c r="DG56" s="122"/>
      <c r="DH56" s="122"/>
      <c r="DI56" s="122"/>
      <c r="DJ56" s="122"/>
      <c r="DK56" s="122"/>
      <c r="DL56" s="122"/>
      <c r="DM56" s="122"/>
      <c r="DN56" s="122"/>
      <c r="DO56" s="122"/>
      <c r="DP56" s="122"/>
      <c r="DQ56" s="122"/>
    </row>
    <row r="57" spans="2:126" customFormat="1" ht="32.1" customHeight="1">
      <c r="B57" s="393" t="s">
        <v>1020</v>
      </c>
      <c r="C57" s="393"/>
      <c r="D57" s="703" t="s">
        <v>86</v>
      </c>
      <c r="E57" s="706" t="s">
        <v>964</v>
      </c>
      <c r="F57" s="496" t="str">
        <f t="shared" si="76"/>
        <v>L2-Overspeed Test Data</v>
      </c>
      <c r="G57" s="624"/>
      <c r="H57" s="625"/>
      <c r="I57" s="623"/>
      <c r="J57" s="478" t="str">
        <f t="shared" si="45"/>
        <v>S</v>
      </c>
      <c r="K57" s="396" t="str">
        <f>IF(J57=V$9,W$9,IF(J57=V$8,W$8,IF(J57=V$7,W$7,IF(J57=V$6,W$6,IF(J57=V$5,W$5,IF(J57=V$4,W$4,IF(J57=V$3,W$3,IF(J57=V$2,W$2,'DOC SUBMITTAL STATUS TRACKER'!$F$17))))))))</f>
        <v>Submitted</v>
      </c>
      <c r="L57" s="556" t="str">
        <f t="shared" si="46"/>
        <v>Rev 0</v>
      </c>
      <c r="M57" s="557">
        <f t="shared" si="47"/>
        <v>41620</v>
      </c>
      <c r="N57" s="558">
        <f t="shared" si="48"/>
        <v>0</v>
      </c>
      <c r="O57" s="579" t="str">
        <f t="shared" si="49"/>
        <v/>
      </c>
      <c r="P57" s="559">
        <f t="shared" si="50"/>
        <v>14.000526315789473</v>
      </c>
      <c r="Q57" s="560">
        <f t="shared" si="51"/>
        <v>0</v>
      </c>
      <c r="R57" s="559" t="str">
        <f>IF(K57='DOC SUBMITTAL STATUS TRACKER'!$F$17,'DOC SUBMITTAL STATUS TRACKER'!$F$17,IF(K57=$W$8,'DOC SUBMITTAL STATUS TRACKER'!$F$17,IF(K57=$W$6,$R$15,IF(K57=$W$7,R$16,IF(K57=$W$9,$W$9,$R$15)))))</f>
        <v>OUTSTANDING</v>
      </c>
      <c r="S57" s="579" t="str">
        <f t="shared" si="52"/>
        <v/>
      </c>
      <c r="T57" s="477"/>
      <c r="U57" s="377">
        <v>41620</v>
      </c>
      <c r="V57" s="378"/>
      <c r="W57" s="424">
        <f t="shared" si="53"/>
        <v>14.000526315789473</v>
      </c>
      <c r="X57" s="461"/>
      <c r="Y57" s="477"/>
      <c r="Z57" s="462" t="s">
        <v>309</v>
      </c>
      <c r="AA57" s="460"/>
      <c r="AB57" s="377">
        <f t="shared" si="54"/>
        <v>0</v>
      </c>
      <c r="AC57" s="378"/>
      <c r="AD57" s="424">
        <f t="shared" si="55"/>
        <v>14.000526315789473</v>
      </c>
      <c r="AE57" s="461"/>
      <c r="AF57" s="477"/>
      <c r="AG57" s="462"/>
      <c r="AH57" s="463"/>
      <c r="AI57" s="377">
        <f t="shared" si="56"/>
        <v>0</v>
      </c>
      <c r="AJ57" s="378"/>
      <c r="AK57" s="424">
        <f t="shared" si="57"/>
        <v>14.000526315789473</v>
      </c>
      <c r="AL57" s="461"/>
      <c r="AM57" s="477"/>
      <c r="AN57" s="462"/>
      <c r="AO57" s="463"/>
      <c r="AP57" s="377">
        <f t="shared" si="58"/>
        <v>0</v>
      </c>
      <c r="AQ57" s="378"/>
      <c r="AR57" s="424">
        <f t="shared" si="59"/>
        <v>14.000526315789473</v>
      </c>
      <c r="AS57" s="461"/>
      <c r="AT57" s="477"/>
      <c r="AU57" s="462"/>
      <c r="AV57" s="463"/>
      <c r="AW57" s="377">
        <f t="shared" si="60"/>
        <v>0</v>
      </c>
      <c r="AX57" s="378"/>
      <c r="AY57" s="424">
        <f t="shared" si="61"/>
        <v>14.000526315789473</v>
      </c>
      <c r="AZ57" s="461"/>
      <c r="BA57" s="477"/>
      <c r="BB57" s="462"/>
      <c r="BC57" s="463"/>
      <c r="BD57" s="377">
        <f t="shared" si="62"/>
        <v>0</v>
      </c>
      <c r="BE57" s="378"/>
      <c r="BF57" s="424">
        <f t="shared" si="63"/>
        <v>14.000526315789473</v>
      </c>
      <c r="BG57" s="461"/>
      <c r="BH57" s="477"/>
      <c r="BI57" s="462"/>
      <c r="BJ57" s="463"/>
      <c r="BK57" s="377">
        <f t="shared" si="64"/>
        <v>0</v>
      </c>
      <c r="BL57" s="378"/>
      <c r="BM57" s="424">
        <f t="shared" si="65"/>
        <v>14.000526315789473</v>
      </c>
      <c r="BN57" s="461"/>
      <c r="BO57" s="477"/>
      <c r="BP57" s="462"/>
      <c r="BQ57" s="463"/>
      <c r="BR57" s="377">
        <f t="shared" si="66"/>
        <v>0</v>
      </c>
      <c r="BS57" s="378"/>
      <c r="BT57" s="424">
        <f t="shared" si="67"/>
        <v>14.000526315789473</v>
      </c>
      <c r="BU57" s="461"/>
      <c r="BV57" s="477"/>
      <c r="BW57" s="462"/>
      <c r="BX57" s="463"/>
      <c r="BY57" s="377">
        <f t="shared" si="68"/>
        <v>0</v>
      </c>
      <c r="BZ57" s="378"/>
      <c r="CA57" s="424">
        <f t="shared" si="69"/>
        <v>14.000526315789473</v>
      </c>
      <c r="CB57" s="461"/>
      <c r="CC57" s="477"/>
      <c r="CD57" s="462"/>
      <c r="CE57" s="463"/>
      <c r="CF57" s="377">
        <f t="shared" si="70"/>
        <v>0</v>
      </c>
      <c r="CG57" s="378"/>
      <c r="CH57" s="424">
        <f t="shared" si="71"/>
        <v>14.000526315789473</v>
      </c>
      <c r="CI57" s="461"/>
      <c r="CJ57" s="477"/>
      <c r="CK57" s="462"/>
      <c r="CL57" s="463"/>
      <c r="CM57" s="377">
        <f t="shared" si="72"/>
        <v>0</v>
      </c>
      <c r="CN57" s="378"/>
      <c r="CO57" s="424">
        <f t="shared" si="73"/>
        <v>14.000526315789473</v>
      </c>
      <c r="CP57" s="461"/>
      <c r="CQ57" s="477"/>
      <c r="CR57" s="462"/>
      <c r="CS57" s="709"/>
      <c r="CT57" s="710"/>
      <c r="CU57" s="710"/>
      <c r="CV57" s="710"/>
      <c r="CW57" s="711"/>
      <c r="CX57" s="397" t="str">
        <f t="shared" si="74"/>
        <v xml:space="preserve">  L2</v>
      </c>
      <c r="CY57" s="398" t="str">
        <f t="shared" si="75"/>
        <v>Overspeed Test Data - L2-Overspeed Test Data</v>
      </c>
      <c r="CZ57" s="122"/>
      <c r="DA57" s="122"/>
      <c r="DB57" s="122"/>
      <c r="DC57" s="122"/>
      <c r="DD57" s="122"/>
      <c r="DE57" s="122"/>
      <c r="DF57" s="122"/>
      <c r="DG57" s="122"/>
      <c r="DH57" s="122"/>
      <c r="DI57" s="122"/>
      <c r="DJ57" s="122"/>
      <c r="DK57" s="122"/>
      <c r="DL57" s="122"/>
      <c r="DM57" s="122"/>
      <c r="DN57" s="122"/>
      <c r="DO57" s="122"/>
      <c r="DP57" s="122"/>
      <c r="DQ57" s="122"/>
    </row>
    <row r="58" spans="2:126" customFormat="1" ht="32.1" customHeight="1">
      <c r="B58" s="393" t="s">
        <v>1020</v>
      </c>
      <c r="C58" s="393"/>
      <c r="D58" s="703" t="s">
        <v>967</v>
      </c>
      <c r="E58" s="706" t="s">
        <v>386</v>
      </c>
      <c r="F58" s="496" t="str">
        <f t="shared" si="76"/>
        <v>L20-Torsional Analysis</v>
      </c>
      <c r="G58" s="624"/>
      <c r="H58" s="625"/>
      <c r="I58" s="623"/>
      <c r="J58" s="478" t="str">
        <f t="shared" si="45"/>
        <v>S</v>
      </c>
      <c r="K58" s="396" t="str">
        <f>IF(J58=V$9,W$9,IF(J58=V$8,W$8,IF(J58=V$7,W$7,IF(J58=V$6,W$6,IF(J58=V$5,W$5,IF(J58=V$4,W$4,IF(J58=V$3,W$3,IF(J58=V$2,W$2,'DOC SUBMITTAL STATUS TRACKER'!$F$17))))))))</f>
        <v>Submitted</v>
      </c>
      <c r="L58" s="556" t="str">
        <f t="shared" si="46"/>
        <v>Rev 0</v>
      </c>
      <c r="M58" s="557">
        <f t="shared" si="47"/>
        <v>41620</v>
      </c>
      <c r="N58" s="558">
        <f t="shared" si="48"/>
        <v>0</v>
      </c>
      <c r="O58" s="579" t="str">
        <f t="shared" si="49"/>
        <v/>
      </c>
      <c r="P58" s="559">
        <f t="shared" si="50"/>
        <v>14.000526315789473</v>
      </c>
      <c r="Q58" s="560">
        <f t="shared" si="51"/>
        <v>0</v>
      </c>
      <c r="R58" s="559" t="str">
        <f>IF(K58='DOC SUBMITTAL STATUS TRACKER'!$F$17,'DOC SUBMITTAL STATUS TRACKER'!$F$17,IF(K58=$W$8,'DOC SUBMITTAL STATUS TRACKER'!$F$17,IF(K58=$W$6,$R$15,IF(K58=$W$7,R$16,IF(K58=$W$9,$W$9,$R$15)))))</f>
        <v>OUTSTANDING</v>
      </c>
      <c r="S58" s="579" t="str">
        <f t="shared" si="52"/>
        <v/>
      </c>
      <c r="T58" s="477"/>
      <c r="U58" s="377">
        <v>41620</v>
      </c>
      <c r="V58" s="378"/>
      <c r="W58" s="424">
        <f t="shared" si="53"/>
        <v>14.000526315789473</v>
      </c>
      <c r="X58" s="461"/>
      <c r="Y58" s="477"/>
      <c r="Z58" s="462" t="s">
        <v>309</v>
      </c>
      <c r="AA58" s="460"/>
      <c r="AB58" s="377">
        <f t="shared" si="54"/>
        <v>0</v>
      </c>
      <c r="AC58" s="378"/>
      <c r="AD58" s="424">
        <f t="shared" si="55"/>
        <v>14.000526315789473</v>
      </c>
      <c r="AE58" s="461"/>
      <c r="AF58" s="477"/>
      <c r="AG58" s="462"/>
      <c r="AH58" s="463"/>
      <c r="AI58" s="377">
        <f t="shared" si="56"/>
        <v>0</v>
      </c>
      <c r="AJ58" s="378"/>
      <c r="AK58" s="424">
        <f t="shared" si="57"/>
        <v>14.000526315789473</v>
      </c>
      <c r="AL58" s="461"/>
      <c r="AM58" s="477"/>
      <c r="AN58" s="462"/>
      <c r="AO58" s="463"/>
      <c r="AP58" s="377">
        <f t="shared" si="58"/>
        <v>0</v>
      </c>
      <c r="AQ58" s="378"/>
      <c r="AR58" s="424">
        <f t="shared" si="59"/>
        <v>14.000526315789473</v>
      </c>
      <c r="AS58" s="461"/>
      <c r="AT58" s="477"/>
      <c r="AU58" s="462"/>
      <c r="AV58" s="463"/>
      <c r="AW58" s="377">
        <f t="shared" si="60"/>
        <v>0</v>
      </c>
      <c r="AX58" s="378"/>
      <c r="AY58" s="424">
        <f t="shared" si="61"/>
        <v>14.000526315789473</v>
      </c>
      <c r="AZ58" s="461"/>
      <c r="BA58" s="477"/>
      <c r="BB58" s="462"/>
      <c r="BC58" s="463"/>
      <c r="BD58" s="377">
        <f t="shared" si="62"/>
        <v>0</v>
      </c>
      <c r="BE58" s="378"/>
      <c r="BF58" s="424">
        <f t="shared" si="63"/>
        <v>14.000526315789473</v>
      </c>
      <c r="BG58" s="461"/>
      <c r="BH58" s="477"/>
      <c r="BI58" s="462"/>
      <c r="BJ58" s="463"/>
      <c r="BK58" s="377">
        <f t="shared" si="64"/>
        <v>0</v>
      </c>
      <c r="BL58" s="378"/>
      <c r="BM58" s="424">
        <f t="shared" si="65"/>
        <v>14.000526315789473</v>
      </c>
      <c r="BN58" s="461"/>
      <c r="BO58" s="477"/>
      <c r="BP58" s="462"/>
      <c r="BQ58" s="463"/>
      <c r="BR58" s="377">
        <f t="shared" si="66"/>
        <v>0</v>
      </c>
      <c r="BS58" s="378"/>
      <c r="BT58" s="424">
        <f t="shared" si="67"/>
        <v>14.000526315789473</v>
      </c>
      <c r="BU58" s="461"/>
      <c r="BV58" s="477"/>
      <c r="BW58" s="462"/>
      <c r="BX58" s="463"/>
      <c r="BY58" s="377">
        <f t="shared" si="68"/>
        <v>0</v>
      </c>
      <c r="BZ58" s="378"/>
      <c r="CA58" s="424">
        <f t="shared" si="69"/>
        <v>14.000526315789473</v>
      </c>
      <c r="CB58" s="461"/>
      <c r="CC58" s="477"/>
      <c r="CD58" s="462"/>
      <c r="CE58" s="463"/>
      <c r="CF58" s="377">
        <f t="shared" si="70"/>
        <v>0</v>
      </c>
      <c r="CG58" s="378"/>
      <c r="CH58" s="424">
        <f t="shared" si="71"/>
        <v>14.000526315789473</v>
      </c>
      <c r="CI58" s="461"/>
      <c r="CJ58" s="477"/>
      <c r="CK58" s="462"/>
      <c r="CL58" s="463"/>
      <c r="CM58" s="377">
        <f t="shared" si="72"/>
        <v>0</v>
      </c>
      <c r="CN58" s="378"/>
      <c r="CO58" s="424">
        <f t="shared" si="73"/>
        <v>14.000526315789473</v>
      </c>
      <c r="CP58" s="461"/>
      <c r="CQ58" s="477"/>
      <c r="CR58" s="462"/>
      <c r="CS58" s="709"/>
      <c r="CT58" s="710"/>
      <c r="CU58" s="710"/>
      <c r="CV58" s="710"/>
      <c r="CW58" s="711"/>
      <c r="CX58" s="397" t="str">
        <f t="shared" si="74"/>
        <v xml:space="preserve">  L20</v>
      </c>
      <c r="CY58" s="398" t="str">
        <f>E58</f>
        <v>Torsional Analysis</v>
      </c>
      <c r="CZ58" s="122"/>
      <c r="DA58" s="122"/>
      <c r="DB58" s="122"/>
      <c r="DC58" s="122"/>
      <c r="DD58" s="122"/>
      <c r="DE58" s="122"/>
      <c r="DF58" s="122"/>
      <c r="DG58" s="122"/>
      <c r="DH58" s="122"/>
      <c r="DI58" s="122"/>
      <c r="DJ58" s="122"/>
      <c r="DK58" s="122"/>
      <c r="DL58" s="122"/>
      <c r="DM58" s="122"/>
      <c r="DN58" s="122"/>
      <c r="DO58" s="122"/>
      <c r="DP58" s="122"/>
      <c r="DQ58" s="122"/>
    </row>
    <row r="59" spans="2:126" customFormat="1" ht="32.1" customHeight="1">
      <c r="B59" s="393" t="s">
        <v>1020</v>
      </c>
      <c r="C59" s="393"/>
      <c r="D59" s="703" t="s">
        <v>969</v>
      </c>
      <c r="E59" s="706" t="s">
        <v>966</v>
      </c>
      <c r="F59" s="496" t="str">
        <f t="shared" si="76"/>
        <v>L21-Unbalanced Synchronous Response</v>
      </c>
      <c r="G59" s="624"/>
      <c r="H59" s="625"/>
      <c r="I59" s="623"/>
      <c r="J59" s="478" t="str">
        <f t="shared" si="45"/>
        <v/>
      </c>
      <c r="K59" s="396" t="str">
        <f>IF(J59=V$9,W$9,IF(J59=V$8,W$8,IF(J59=V$7,W$7,IF(J59=V$6,W$6,IF(J59=V$5,W$5,IF(J59=V$4,W$4,IF(J59=V$3,W$3,IF(J59=V$2,W$2,'DOC SUBMITTAL STATUS TRACKER'!$F$17))))))))</f>
        <v>Never Been Submitted</v>
      </c>
      <c r="L59" s="556" t="str">
        <f t="shared" si="46"/>
        <v>Rev 0</v>
      </c>
      <c r="M59" s="557">
        <f t="shared" si="47"/>
        <v>41620</v>
      </c>
      <c r="N59" s="558">
        <f t="shared" si="48"/>
        <v>0</v>
      </c>
      <c r="O59" s="579" t="str">
        <f t="shared" si="49"/>
        <v/>
      </c>
      <c r="P59" s="559">
        <f t="shared" si="50"/>
        <v>14.000526315789473</v>
      </c>
      <c r="Q59" s="560">
        <f t="shared" si="51"/>
        <v>0</v>
      </c>
      <c r="R59" s="559" t="str">
        <f>IF(K59='DOC SUBMITTAL STATUS TRACKER'!$F$17,'DOC SUBMITTAL STATUS TRACKER'!$F$17,IF(K59=$W$8,'DOC SUBMITTAL STATUS TRACKER'!$F$17,IF(K59=$W$6,$R$15,IF(K59=$W$7,R$16,IF(K59=$W$9,$W$9,$R$15)))))</f>
        <v>Never Been Submitted</v>
      </c>
      <c r="S59" s="579" t="str">
        <f t="shared" si="52"/>
        <v/>
      </c>
      <c r="T59" s="477"/>
      <c r="U59" s="377">
        <v>41620</v>
      </c>
      <c r="V59" s="378"/>
      <c r="W59" s="424">
        <f t="shared" si="53"/>
        <v>14.000526315789473</v>
      </c>
      <c r="X59" s="461"/>
      <c r="Y59" s="477"/>
      <c r="Z59" s="462"/>
      <c r="AA59" s="460"/>
      <c r="AB59" s="377">
        <f t="shared" si="54"/>
        <v>0</v>
      </c>
      <c r="AC59" s="378"/>
      <c r="AD59" s="424">
        <f t="shared" si="55"/>
        <v>14.000526315789473</v>
      </c>
      <c r="AE59" s="461"/>
      <c r="AF59" s="477"/>
      <c r="AG59" s="462"/>
      <c r="AH59" s="463"/>
      <c r="AI59" s="377">
        <f t="shared" si="56"/>
        <v>0</v>
      </c>
      <c r="AJ59" s="378"/>
      <c r="AK59" s="424">
        <f t="shared" si="57"/>
        <v>14.000526315789473</v>
      </c>
      <c r="AL59" s="461"/>
      <c r="AM59" s="477"/>
      <c r="AN59" s="462"/>
      <c r="AO59" s="463"/>
      <c r="AP59" s="377">
        <f t="shared" si="58"/>
        <v>0</v>
      </c>
      <c r="AQ59" s="378"/>
      <c r="AR59" s="424">
        <f t="shared" si="59"/>
        <v>14.000526315789473</v>
      </c>
      <c r="AS59" s="461"/>
      <c r="AT59" s="477"/>
      <c r="AU59" s="462"/>
      <c r="AV59" s="463"/>
      <c r="AW59" s="377">
        <f t="shared" si="60"/>
        <v>0</v>
      </c>
      <c r="AX59" s="378"/>
      <c r="AY59" s="424">
        <f t="shared" si="61"/>
        <v>14.000526315789473</v>
      </c>
      <c r="AZ59" s="461"/>
      <c r="BA59" s="477"/>
      <c r="BB59" s="462"/>
      <c r="BC59" s="463"/>
      <c r="BD59" s="377">
        <f t="shared" si="62"/>
        <v>0</v>
      </c>
      <c r="BE59" s="378"/>
      <c r="BF59" s="424">
        <f t="shared" si="63"/>
        <v>14.000526315789473</v>
      </c>
      <c r="BG59" s="461"/>
      <c r="BH59" s="477"/>
      <c r="BI59" s="462"/>
      <c r="BJ59" s="463"/>
      <c r="BK59" s="377">
        <f t="shared" si="64"/>
        <v>0</v>
      </c>
      <c r="BL59" s="378"/>
      <c r="BM59" s="424">
        <f t="shared" si="65"/>
        <v>14.000526315789473</v>
      </c>
      <c r="BN59" s="461"/>
      <c r="BO59" s="477"/>
      <c r="BP59" s="462"/>
      <c r="BQ59" s="463"/>
      <c r="BR59" s="377">
        <f t="shared" si="66"/>
        <v>0</v>
      </c>
      <c r="BS59" s="378"/>
      <c r="BT59" s="424">
        <f t="shared" si="67"/>
        <v>14.000526315789473</v>
      </c>
      <c r="BU59" s="461"/>
      <c r="BV59" s="477"/>
      <c r="BW59" s="462"/>
      <c r="BX59" s="463"/>
      <c r="BY59" s="377">
        <f t="shared" si="68"/>
        <v>0</v>
      </c>
      <c r="BZ59" s="378"/>
      <c r="CA59" s="424">
        <f t="shared" si="69"/>
        <v>14.000526315789473</v>
      </c>
      <c r="CB59" s="461"/>
      <c r="CC59" s="477"/>
      <c r="CD59" s="462"/>
      <c r="CE59" s="463"/>
      <c r="CF59" s="377">
        <f t="shared" si="70"/>
        <v>0</v>
      </c>
      <c r="CG59" s="378"/>
      <c r="CH59" s="424">
        <f t="shared" si="71"/>
        <v>14.000526315789473</v>
      </c>
      <c r="CI59" s="461"/>
      <c r="CJ59" s="477"/>
      <c r="CK59" s="462"/>
      <c r="CL59" s="463"/>
      <c r="CM59" s="377">
        <f t="shared" si="72"/>
        <v>0</v>
      </c>
      <c r="CN59" s="378"/>
      <c r="CO59" s="424">
        <f t="shared" si="73"/>
        <v>14.000526315789473</v>
      </c>
      <c r="CP59" s="461"/>
      <c r="CQ59" s="477"/>
      <c r="CR59" s="462"/>
      <c r="CS59" s="709"/>
      <c r="CT59" s="710"/>
      <c r="CU59" s="710"/>
      <c r="CV59" s="710"/>
      <c r="CW59" s="711"/>
      <c r="CX59" s="397" t="str">
        <f t="shared" si="74"/>
        <v xml:space="preserve">  L21</v>
      </c>
      <c r="CY59" s="398" t="str">
        <f>E59</f>
        <v>Unbalanced Synchronous Response</v>
      </c>
      <c r="CZ59" s="122"/>
      <c r="DA59" s="122"/>
      <c r="DB59" s="122"/>
      <c r="DC59" s="122"/>
      <c r="DD59" s="122"/>
      <c r="DE59" s="122"/>
      <c r="DF59" s="122"/>
      <c r="DG59" s="122"/>
      <c r="DH59" s="122"/>
      <c r="DI59" s="122"/>
      <c r="DJ59" s="122"/>
      <c r="DK59" s="122"/>
      <c r="DL59" s="122"/>
      <c r="DM59" s="122"/>
      <c r="DN59" s="122"/>
      <c r="DO59" s="122"/>
      <c r="DP59" s="122"/>
      <c r="DQ59" s="122"/>
    </row>
    <row r="60" spans="2:126" customFormat="1" ht="32.1" customHeight="1">
      <c r="B60" s="393" t="s">
        <v>1020</v>
      </c>
      <c r="C60" s="393"/>
      <c r="D60" s="703" t="s">
        <v>970</v>
      </c>
      <c r="E60" s="706" t="s">
        <v>968</v>
      </c>
      <c r="F60" s="496" t="str">
        <f t="shared" si="76"/>
        <v>L22-Seismic Analysis</v>
      </c>
      <c r="G60" s="624"/>
      <c r="H60" s="625"/>
      <c r="I60" s="623"/>
      <c r="J60" s="478" t="str">
        <f t="shared" si="45"/>
        <v/>
      </c>
      <c r="K60" s="396" t="str">
        <f>IF(J60=V$9,W$9,IF(J60=V$8,W$8,IF(J60=V$7,W$7,IF(J60=V$6,W$6,IF(J60=V$5,W$5,IF(J60=V$4,W$4,IF(J60=V$3,W$3,IF(J60=V$2,W$2,'DOC SUBMITTAL STATUS TRACKER'!$F$17))))))))</f>
        <v>Never Been Submitted</v>
      </c>
      <c r="L60" s="556" t="str">
        <f t="shared" si="46"/>
        <v>Rev 0</v>
      </c>
      <c r="M60" s="557">
        <f t="shared" si="47"/>
        <v>41620</v>
      </c>
      <c r="N60" s="558">
        <f t="shared" si="48"/>
        <v>0</v>
      </c>
      <c r="O60" s="579" t="str">
        <f t="shared" si="49"/>
        <v/>
      </c>
      <c r="P60" s="559">
        <f t="shared" si="50"/>
        <v>14.000526315789473</v>
      </c>
      <c r="Q60" s="560">
        <f t="shared" si="51"/>
        <v>0</v>
      </c>
      <c r="R60" s="559" t="str">
        <f>IF(K60='DOC SUBMITTAL STATUS TRACKER'!$F$17,'DOC SUBMITTAL STATUS TRACKER'!$F$17,IF(K60=$W$8,'DOC SUBMITTAL STATUS TRACKER'!$F$17,IF(K60=$W$6,$R$15,IF(K60=$W$7,R$16,IF(K60=$W$9,$W$9,$R$15)))))</f>
        <v>Never Been Submitted</v>
      </c>
      <c r="S60" s="579" t="str">
        <f t="shared" si="52"/>
        <v/>
      </c>
      <c r="T60" s="477"/>
      <c r="U60" s="377">
        <v>41620</v>
      </c>
      <c r="V60" s="378"/>
      <c r="W60" s="424">
        <f t="shared" si="53"/>
        <v>14.000526315789473</v>
      </c>
      <c r="X60" s="461"/>
      <c r="Y60" s="477"/>
      <c r="Z60" s="462"/>
      <c r="AA60" s="460"/>
      <c r="AB60" s="377">
        <f t="shared" si="54"/>
        <v>0</v>
      </c>
      <c r="AC60" s="378"/>
      <c r="AD60" s="424">
        <f t="shared" si="55"/>
        <v>14.000526315789473</v>
      </c>
      <c r="AE60" s="461"/>
      <c r="AF60" s="477"/>
      <c r="AG60" s="462"/>
      <c r="AH60" s="463"/>
      <c r="AI60" s="377">
        <f t="shared" si="56"/>
        <v>0</v>
      </c>
      <c r="AJ60" s="378"/>
      <c r="AK60" s="424">
        <f t="shared" si="57"/>
        <v>14.000526315789473</v>
      </c>
      <c r="AL60" s="461"/>
      <c r="AM60" s="477"/>
      <c r="AN60" s="462"/>
      <c r="AO60" s="463"/>
      <c r="AP60" s="377">
        <f t="shared" si="58"/>
        <v>0</v>
      </c>
      <c r="AQ60" s="378"/>
      <c r="AR60" s="424">
        <f t="shared" si="59"/>
        <v>14.000526315789473</v>
      </c>
      <c r="AS60" s="461"/>
      <c r="AT60" s="477"/>
      <c r="AU60" s="462"/>
      <c r="AV60" s="463"/>
      <c r="AW60" s="377">
        <f t="shared" si="60"/>
        <v>0</v>
      </c>
      <c r="AX60" s="378"/>
      <c r="AY60" s="424">
        <f t="shared" si="61"/>
        <v>14.000526315789473</v>
      </c>
      <c r="AZ60" s="461"/>
      <c r="BA60" s="477"/>
      <c r="BB60" s="462"/>
      <c r="BC60" s="463"/>
      <c r="BD60" s="377">
        <f t="shared" si="62"/>
        <v>0</v>
      </c>
      <c r="BE60" s="378"/>
      <c r="BF60" s="424">
        <f t="shared" si="63"/>
        <v>14.000526315789473</v>
      </c>
      <c r="BG60" s="461"/>
      <c r="BH60" s="477"/>
      <c r="BI60" s="462"/>
      <c r="BJ60" s="463"/>
      <c r="BK60" s="377">
        <f t="shared" si="64"/>
        <v>0</v>
      </c>
      <c r="BL60" s="378"/>
      <c r="BM60" s="424">
        <f t="shared" si="65"/>
        <v>14.000526315789473</v>
      </c>
      <c r="BN60" s="461"/>
      <c r="BO60" s="477"/>
      <c r="BP60" s="462"/>
      <c r="BQ60" s="463"/>
      <c r="BR60" s="377">
        <f t="shared" si="66"/>
        <v>0</v>
      </c>
      <c r="BS60" s="378"/>
      <c r="BT60" s="424">
        <f t="shared" si="67"/>
        <v>14.000526315789473</v>
      </c>
      <c r="BU60" s="461"/>
      <c r="BV60" s="477"/>
      <c r="BW60" s="462"/>
      <c r="BX60" s="463"/>
      <c r="BY60" s="377">
        <f t="shared" si="68"/>
        <v>0</v>
      </c>
      <c r="BZ60" s="378"/>
      <c r="CA60" s="424">
        <f t="shared" si="69"/>
        <v>14.000526315789473</v>
      </c>
      <c r="CB60" s="461"/>
      <c r="CC60" s="477"/>
      <c r="CD60" s="462"/>
      <c r="CE60" s="463"/>
      <c r="CF60" s="377">
        <f t="shared" si="70"/>
        <v>0</v>
      </c>
      <c r="CG60" s="378"/>
      <c r="CH60" s="424">
        <f t="shared" si="71"/>
        <v>14.000526315789473</v>
      </c>
      <c r="CI60" s="461"/>
      <c r="CJ60" s="477"/>
      <c r="CK60" s="462"/>
      <c r="CL60" s="463"/>
      <c r="CM60" s="377">
        <f t="shared" si="72"/>
        <v>0</v>
      </c>
      <c r="CN60" s="378"/>
      <c r="CO60" s="424">
        <f t="shared" si="73"/>
        <v>14.000526315789473</v>
      </c>
      <c r="CP60" s="461"/>
      <c r="CQ60" s="477"/>
      <c r="CR60" s="462"/>
      <c r="CS60" s="709"/>
      <c r="CT60" s="710"/>
      <c r="CU60" s="710"/>
      <c r="CV60" s="710"/>
      <c r="CW60" s="711"/>
      <c r="CX60" s="397" t="str">
        <f t="shared" si="74"/>
        <v xml:space="preserve">  L22</v>
      </c>
      <c r="CY60" s="398" t="str">
        <f>E60</f>
        <v>Seismic Analysis</v>
      </c>
      <c r="CZ60" s="122"/>
      <c r="DA60" s="122"/>
      <c r="DB60" s="122"/>
      <c r="DC60" s="122"/>
      <c r="DD60" s="122"/>
      <c r="DE60" s="122"/>
      <c r="DF60" s="122"/>
      <c r="DG60" s="122"/>
      <c r="DH60" s="122"/>
      <c r="DI60" s="122"/>
      <c r="DJ60" s="122"/>
      <c r="DK60" s="122"/>
      <c r="DL60" s="122"/>
      <c r="DM60" s="122"/>
      <c r="DN60" s="122"/>
      <c r="DO60" s="122"/>
      <c r="DP60" s="122"/>
      <c r="DQ60" s="122"/>
    </row>
    <row r="61" spans="2:126" customFormat="1" ht="32.1" customHeight="1">
      <c r="B61" s="393" t="s">
        <v>1020</v>
      </c>
      <c r="C61" s="393"/>
      <c r="D61" s="703" t="s">
        <v>241</v>
      </c>
      <c r="E61" s="706" t="s">
        <v>277</v>
      </c>
      <c r="F61" s="496" t="str">
        <f t="shared" si="76"/>
        <v>L3-Hydrostatic Test Data Sheet</v>
      </c>
      <c r="G61" s="624"/>
      <c r="H61" s="625"/>
      <c r="I61" s="623"/>
      <c r="J61" s="478" t="str">
        <f t="shared" si="45"/>
        <v/>
      </c>
      <c r="K61" s="396" t="str">
        <f>IF(J61=V$9,W$9,IF(J61=V$8,W$8,IF(J61=V$7,W$7,IF(J61=V$6,W$6,IF(J61=V$5,W$5,IF(J61=V$4,W$4,IF(J61=V$3,W$3,IF(J61=V$2,W$2,'DOC SUBMITTAL STATUS TRACKER'!$F$17))))))))</f>
        <v>Never Been Submitted</v>
      </c>
      <c r="L61" s="556" t="str">
        <f t="shared" si="46"/>
        <v>Rev 0</v>
      </c>
      <c r="M61" s="557">
        <f t="shared" si="47"/>
        <v>41620</v>
      </c>
      <c r="N61" s="558">
        <f t="shared" si="48"/>
        <v>0</v>
      </c>
      <c r="O61" s="579" t="str">
        <f t="shared" si="49"/>
        <v/>
      </c>
      <c r="P61" s="559">
        <f t="shared" si="50"/>
        <v>14.000526315789473</v>
      </c>
      <c r="Q61" s="560">
        <f t="shared" si="51"/>
        <v>0</v>
      </c>
      <c r="R61" s="559" t="str">
        <f>IF(K61='DOC SUBMITTAL STATUS TRACKER'!$F$17,'DOC SUBMITTAL STATUS TRACKER'!$F$17,IF(K61=$W$8,'DOC SUBMITTAL STATUS TRACKER'!$F$17,IF(K61=$W$6,$R$15,IF(K61=$W$7,R$16,IF(K61=$W$9,$W$9,$R$15)))))</f>
        <v>Never Been Submitted</v>
      </c>
      <c r="S61" s="579" t="str">
        <f t="shared" si="52"/>
        <v/>
      </c>
      <c r="T61" s="477"/>
      <c r="U61" s="377">
        <v>41620</v>
      </c>
      <c r="V61" s="378"/>
      <c r="W61" s="424">
        <f t="shared" si="53"/>
        <v>14.000526315789473</v>
      </c>
      <c r="X61" s="461"/>
      <c r="Y61" s="477"/>
      <c r="Z61" s="462"/>
      <c r="AA61" s="460"/>
      <c r="AB61" s="377">
        <f t="shared" si="54"/>
        <v>0</v>
      </c>
      <c r="AC61" s="378"/>
      <c r="AD61" s="424">
        <f t="shared" si="55"/>
        <v>14.000526315789473</v>
      </c>
      <c r="AE61" s="461"/>
      <c r="AF61" s="477"/>
      <c r="AG61" s="462"/>
      <c r="AH61" s="463"/>
      <c r="AI61" s="377">
        <f t="shared" si="56"/>
        <v>0</v>
      </c>
      <c r="AJ61" s="378"/>
      <c r="AK61" s="424">
        <f t="shared" si="57"/>
        <v>14.000526315789473</v>
      </c>
      <c r="AL61" s="461"/>
      <c r="AM61" s="477"/>
      <c r="AN61" s="462"/>
      <c r="AO61" s="463"/>
      <c r="AP61" s="377">
        <f t="shared" si="58"/>
        <v>0</v>
      </c>
      <c r="AQ61" s="378"/>
      <c r="AR61" s="424">
        <f t="shared" si="59"/>
        <v>14.000526315789473</v>
      </c>
      <c r="AS61" s="461"/>
      <c r="AT61" s="477"/>
      <c r="AU61" s="462"/>
      <c r="AV61" s="463"/>
      <c r="AW61" s="377">
        <f t="shared" si="60"/>
        <v>0</v>
      </c>
      <c r="AX61" s="378"/>
      <c r="AY61" s="424">
        <f t="shared" si="61"/>
        <v>14.000526315789473</v>
      </c>
      <c r="AZ61" s="461"/>
      <c r="BA61" s="477"/>
      <c r="BB61" s="462"/>
      <c r="BC61" s="463"/>
      <c r="BD61" s="377">
        <f t="shared" si="62"/>
        <v>0</v>
      </c>
      <c r="BE61" s="378"/>
      <c r="BF61" s="424">
        <f t="shared" si="63"/>
        <v>14.000526315789473</v>
      </c>
      <c r="BG61" s="461"/>
      <c r="BH61" s="477"/>
      <c r="BI61" s="462"/>
      <c r="BJ61" s="463"/>
      <c r="BK61" s="377">
        <f t="shared" si="64"/>
        <v>0</v>
      </c>
      <c r="BL61" s="378"/>
      <c r="BM61" s="424">
        <f t="shared" si="65"/>
        <v>14.000526315789473</v>
      </c>
      <c r="BN61" s="461"/>
      <c r="BO61" s="477"/>
      <c r="BP61" s="462"/>
      <c r="BQ61" s="463"/>
      <c r="BR61" s="377">
        <f t="shared" si="66"/>
        <v>0</v>
      </c>
      <c r="BS61" s="378"/>
      <c r="BT61" s="424">
        <f t="shared" si="67"/>
        <v>14.000526315789473</v>
      </c>
      <c r="BU61" s="461"/>
      <c r="BV61" s="477"/>
      <c r="BW61" s="462"/>
      <c r="BX61" s="463"/>
      <c r="BY61" s="377">
        <f t="shared" si="68"/>
        <v>0</v>
      </c>
      <c r="BZ61" s="378"/>
      <c r="CA61" s="424">
        <f t="shared" si="69"/>
        <v>14.000526315789473</v>
      </c>
      <c r="CB61" s="461"/>
      <c r="CC61" s="477"/>
      <c r="CD61" s="462"/>
      <c r="CE61" s="463"/>
      <c r="CF61" s="377">
        <f t="shared" si="70"/>
        <v>0</v>
      </c>
      <c r="CG61" s="378"/>
      <c r="CH61" s="424">
        <f t="shared" si="71"/>
        <v>14.000526315789473</v>
      </c>
      <c r="CI61" s="461"/>
      <c r="CJ61" s="477"/>
      <c r="CK61" s="462"/>
      <c r="CL61" s="463"/>
      <c r="CM61" s="377">
        <f t="shared" si="72"/>
        <v>0</v>
      </c>
      <c r="CN61" s="378"/>
      <c r="CO61" s="424">
        <f t="shared" si="73"/>
        <v>14.000526315789473</v>
      </c>
      <c r="CP61" s="461"/>
      <c r="CQ61" s="477"/>
      <c r="CR61" s="462"/>
      <c r="CS61" s="709"/>
      <c r="CT61" s="710"/>
      <c r="CU61" s="710"/>
      <c r="CV61" s="710"/>
      <c r="CW61" s="711"/>
      <c r="CX61" s="397" t="str">
        <f t="shared" si="74"/>
        <v xml:space="preserve">  L3</v>
      </c>
      <c r="CY61" s="398" t="str">
        <f>E61&amp;" - "&amp;F61</f>
        <v>Hydrostatic Test Data Sheet - L3-Hydrostatic Test Data Sheet</v>
      </c>
      <c r="CZ61" s="122"/>
      <c r="DA61" s="122"/>
      <c r="DB61" s="122"/>
      <c r="DC61" s="122"/>
      <c r="DD61" s="122"/>
      <c r="DE61" s="122"/>
      <c r="DF61" s="122"/>
      <c r="DG61" s="122"/>
      <c r="DH61" s="122"/>
      <c r="DI61" s="122"/>
      <c r="DJ61" s="122"/>
      <c r="DK61" s="122"/>
      <c r="DL61" s="122"/>
      <c r="DM61" s="122"/>
      <c r="DN61" s="122"/>
      <c r="DO61" s="122"/>
      <c r="DP61" s="122"/>
      <c r="DQ61" s="122"/>
    </row>
    <row r="62" spans="2:126" customFormat="1" ht="32.1" customHeight="1">
      <c r="B62" s="393" t="s">
        <v>1020</v>
      </c>
      <c r="C62" s="393"/>
      <c r="D62" s="703" t="s">
        <v>243</v>
      </c>
      <c r="E62" s="706" t="s">
        <v>279</v>
      </c>
      <c r="F62" s="496" t="str">
        <f t="shared" si="76"/>
        <v>L5-Teardown Inspection</v>
      </c>
      <c r="G62" s="624"/>
      <c r="H62" s="625"/>
      <c r="I62" s="623"/>
      <c r="J62" s="478" t="str">
        <f t="shared" si="45"/>
        <v/>
      </c>
      <c r="K62" s="396" t="str">
        <f>IF(J62=V$9,W$9,IF(J62=V$8,W$8,IF(J62=V$7,W$7,IF(J62=V$6,W$6,IF(J62=V$5,W$5,IF(J62=V$4,W$4,IF(J62=V$3,W$3,IF(J62=V$2,W$2,'DOC SUBMITTAL STATUS TRACKER'!$F$17))))))))</f>
        <v>Never Been Submitted</v>
      </c>
      <c r="L62" s="556" t="str">
        <f t="shared" si="46"/>
        <v>Rev 0</v>
      </c>
      <c r="M62" s="557">
        <f t="shared" si="47"/>
        <v>41620</v>
      </c>
      <c r="N62" s="558">
        <f t="shared" si="48"/>
        <v>0</v>
      </c>
      <c r="O62" s="579" t="str">
        <f t="shared" si="49"/>
        <v/>
      </c>
      <c r="P62" s="559">
        <f t="shared" si="50"/>
        <v>14.000526315789473</v>
      </c>
      <c r="Q62" s="560">
        <f t="shared" si="51"/>
        <v>0</v>
      </c>
      <c r="R62" s="559" t="str">
        <f>IF(K62='DOC SUBMITTAL STATUS TRACKER'!$F$17,'DOC SUBMITTAL STATUS TRACKER'!$F$17,IF(K62=$W$8,'DOC SUBMITTAL STATUS TRACKER'!$F$17,IF(K62=$W$6,$R$15,IF(K62=$W$7,R$16,IF(K62=$W$9,$W$9,$R$15)))))</f>
        <v>Never Been Submitted</v>
      </c>
      <c r="S62" s="579" t="str">
        <f t="shared" si="52"/>
        <v/>
      </c>
      <c r="T62" s="477"/>
      <c r="U62" s="377">
        <v>41620</v>
      </c>
      <c r="V62" s="378"/>
      <c r="W62" s="424">
        <f t="shared" si="53"/>
        <v>14.000526315789473</v>
      </c>
      <c r="X62" s="461"/>
      <c r="Y62" s="477"/>
      <c r="Z62" s="462"/>
      <c r="AA62" s="460"/>
      <c r="AB62" s="377">
        <f t="shared" si="54"/>
        <v>0</v>
      </c>
      <c r="AC62" s="378"/>
      <c r="AD62" s="424">
        <f t="shared" si="55"/>
        <v>14.000526315789473</v>
      </c>
      <c r="AE62" s="461"/>
      <c r="AF62" s="477"/>
      <c r="AG62" s="462"/>
      <c r="AH62" s="463"/>
      <c r="AI62" s="377">
        <f t="shared" si="56"/>
        <v>0</v>
      </c>
      <c r="AJ62" s="378"/>
      <c r="AK62" s="424">
        <f t="shared" si="57"/>
        <v>14.000526315789473</v>
      </c>
      <c r="AL62" s="461"/>
      <c r="AM62" s="477"/>
      <c r="AN62" s="462"/>
      <c r="AO62" s="463"/>
      <c r="AP62" s="377">
        <f t="shared" si="58"/>
        <v>0</v>
      </c>
      <c r="AQ62" s="378"/>
      <c r="AR62" s="424">
        <f t="shared" si="59"/>
        <v>14.000526315789473</v>
      </c>
      <c r="AS62" s="461"/>
      <c r="AT62" s="477"/>
      <c r="AU62" s="462"/>
      <c r="AV62" s="463"/>
      <c r="AW62" s="377">
        <f t="shared" si="60"/>
        <v>0</v>
      </c>
      <c r="AX62" s="378"/>
      <c r="AY62" s="424">
        <f t="shared" si="61"/>
        <v>14.000526315789473</v>
      </c>
      <c r="AZ62" s="461"/>
      <c r="BA62" s="477"/>
      <c r="BB62" s="462"/>
      <c r="BC62" s="463"/>
      <c r="BD62" s="377">
        <f t="shared" si="62"/>
        <v>0</v>
      </c>
      <c r="BE62" s="378"/>
      <c r="BF62" s="424">
        <f t="shared" si="63"/>
        <v>14.000526315789473</v>
      </c>
      <c r="BG62" s="461"/>
      <c r="BH62" s="477"/>
      <c r="BI62" s="462"/>
      <c r="BJ62" s="463"/>
      <c r="BK62" s="377">
        <f t="shared" si="64"/>
        <v>0</v>
      </c>
      <c r="BL62" s="378"/>
      <c r="BM62" s="424">
        <f t="shared" si="65"/>
        <v>14.000526315789473</v>
      </c>
      <c r="BN62" s="461"/>
      <c r="BO62" s="477"/>
      <c r="BP62" s="462"/>
      <c r="BQ62" s="463"/>
      <c r="BR62" s="377">
        <f t="shared" si="66"/>
        <v>0</v>
      </c>
      <c r="BS62" s="378"/>
      <c r="BT62" s="424">
        <f t="shared" si="67"/>
        <v>14.000526315789473</v>
      </c>
      <c r="BU62" s="461"/>
      <c r="BV62" s="477"/>
      <c r="BW62" s="462"/>
      <c r="BX62" s="463"/>
      <c r="BY62" s="377">
        <f t="shared" si="68"/>
        <v>0</v>
      </c>
      <c r="BZ62" s="378"/>
      <c r="CA62" s="424">
        <f t="shared" si="69"/>
        <v>14.000526315789473</v>
      </c>
      <c r="CB62" s="461"/>
      <c r="CC62" s="477"/>
      <c r="CD62" s="462"/>
      <c r="CE62" s="463"/>
      <c r="CF62" s="377">
        <f t="shared" si="70"/>
        <v>0</v>
      </c>
      <c r="CG62" s="378"/>
      <c r="CH62" s="424">
        <f t="shared" si="71"/>
        <v>14.000526315789473</v>
      </c>
      <c r="CI62" s="461"/>
      <c r="CJ62" s="477"/>
      <c r="CK62" s="462"/>
      <c r="CL62" s="463"/>
      <c r="CM62" s="377">
        <f t="shared" si="72"/>
        <v>0</v>
      </c>
      <c r="CN62" s="378"/>
      <c r="CO62" s="424">
        <f t="shared" si="73"/>
        <v>14.000526315789473</v>
      </c>
      <c r="CP62" s="461"/>
      <c r="CQ62" s="477"/>
      <c r="CR62" s="462"/>
      <c r="CS62" s="709"/>
      <c r="CT62" s="710"/>
      <c r="CU62" s="710"/>
      <c r="CV62" s="710"/>
      <c r="CW62" s="711"/>
      <c r="CX62" s="397" t="str">
        <f t="shared" si="74"/>
        <v xml:space="preserve">  L5</v>
      </c>
      <c r="CY62" s="398" t="str">
        <f>E62&amp;" - "&amp;F62</f>
        <v>Teardown Inspection - L5-Teardown Inspection</v>
      </c>
      <c r="CZ62" s="122"/>
      <c r="DA62" s="122"/>
      <c r="DB62" s="122"/>
      <c r="DC62" s="122"/>
      <c r="DD62" s="122"/>
      <c r="DE62" s="122"/>
      <c r="DF62" s="122"/>
      <c r="DG62" s="122"/>
      <c r="DH62" s="122"/>
      <c r="DI62" s="122"/>
      <c r="DJ62" s="122"/>
      <c r="DK62" s="122"/>
      <c r="DL62" s="122"/>
      <c r="DM62" s="122"/>
      <c r="DN62" s="122"/>
      <c r="DO62" s="122"/>
      <c r="DP62" s="122"/>
      <c r="DQ62" s="122"/>
    </row>
    <row r="63" spans="2:126" customFormat="1" ht="32.1" customHeight="1">
      <c r="B63" s="393" t="s">
        <v>1020</v>
      </c>
      <c r="C63" s="393"/>
      <c r="D63" s="703" t="s">
        <v>89</v>
      </c>
      <c r="E63" s="706" t="s">
        <v>82</v>
      </c>
      <c r="F63" s="496" t="str">
        <f t="shared" si="76"/>
        <v>M1-Materials Certificates</v>
      </c>
      <c r="G63" s="624"/>
      <c r="H63" s="625"/>
      <c r="I63" s="623"/>
      <c r="J63" s="478" t="str">
        <f t="shared" si="45"/>
        <v/>
      </c>
      <c r="K63" s="396" t="str">
        <f>IF(J63=V$9,W$9,IF(J63=V$8,W$8,IF(J63=V$7,W$7,IF(J63=V$6,W$6,IF(J63=V$5,W$5,IF(J63=V$4,W$4,IF(J63=V$3,W$3,IF(J63=V$2,W$2,'DOC SUBMITTAL STATUS TRACKER'!$F$17))))))))</f>
        <v>Never Been Submitted</v>
      </c>
      <c r="L63" s="556" t="str">
        <f t="shared" si="46"/>
        <v>Rev 0</v>
      </c>
      <c r="M63" s="557">
        <f t="shared" si="47"/>
        <v>41620</v>
      </c>
      <c r="N63" s="558">
        <f t="shared" si="48"/>
        <v>0</v>
      </c>
      <c r="O63" s="579" t="str">
        <f t="shared" si="49"/>
        <v/>
      </c>
      <c r="P63" s="559">
        <f t="shared" si="50"/>
        <v>14.000526315789473</v>
      </c>
      <c r="Q63" s="560">
        <f t="shared" si="51"/>
        <v>0</v>
      </c>
      <c r="R63" s="559" t="str">
        <f>IF(K63='DOC SUBMITTAL STATUS TRACKER'!$F$17,'DOC SUBMITTAL STATUS TRACKER'!$F$17,IF(K63=$W$8,'DOC SUBMITTAL STATUS TRACKER'!$F$17,IF(K63=$W$6,$R$15,IF(K63=$W$7,R$16,IF(K63=$W$9,$W$9,$R$15)))))</f>
        <v>Never Been Submitted</v>
      </c>
      <c r="S63" s="579" t="str">
        <f t="shared" si="52"/>
        <v/>
      </c>
      <c r="T63" s="477"/>
      <c r="U63" s="377">
        <v>41620</v>
      </c>
      <c r="V63" s="378"/>
      <c r="W63" s="424">
        <f t="shared" si="53"/>
        <v>14.000526315789473</v>
      </c>
      <c r="X63" s="461"/>
      <c r="Y63" s="477"/>
      <c r="Z63" s="462"/>
      <c r="AA63" s="460"/>
      <c r="AB63" s="377">
        <f t="shared" si="54"/>
        <v>0</v>
      </c>
      <c r="AC63" s="378"/>
      <c r="AD63" s="424">
        <f t="shared" si="55"/>
        <v>14.000526315789473</v>
      </c>
      <c r="AE63" s="461"/>
      <c r="AF63" s="477"/>
      <c r="AG63" s="462"/>
      <c r="AH63" s="463"/>
      <c r="AI63" s="377">
        <f t="shared" si="56"/>
        <v>0</v>
      </c>
      <c r="AJ63" s="378"/>
      <c r="AK63" s="424">
        <f t="shared" si="57"/>
        <v>14.000526315789473</v>
      </c>
      <c r="AL63" s="461"/>
      <c r="AM63" s="477"/>
      <c r="AN63" s="462"/>
      <c r="AO63" s="463"/>
      <c r="AP63" s="377">
        <f t="shared" si="58"/>
        <v>0</v>
      </c>
      <c r="AQ63" s="378"/>
      <c r="AR63" s="424">
        <f t="shared" si="59"/>
        <v>14.000526315789473</v>
      </c>
      <c r="AS63" s="461"/>
      <c r="AT63" s="477"/>
      <c r="AU63" s="462"/>
      <c r="AV63" s="463"/>
      <c r="AW63" s="377">
        <f t="shared" si="60"/>
        <v>0</v>
      </c>
      <c r="AX63" s="378"/>
      <c r="AY63" s="424">
        <f t="shared" si="61"/>
        <v>14.000526315789473</v>
      </c>
      <c r="AZ63" s="461"/>
      <c r="BA63" s="477"/>
      <c r="BB63" s="462"/>
      <c r="BC63" s="463"/>
      <c r="BD63" s="377">
        <f t="shared" si="62"/>
        <v>0</v>
      </c>
      <c r="BE63" s="378"/>
      <c r="BF63" s="424">
        <f t="shared" si="63"/>
        <v>14.000526315789473</v>
      </c>
      <c r="BG63" s="461"/>
      <c r="BH63" s="477"/>
      <c r="BI63" s="462"/>
      <c r="BJ63" s="463"/>
      <c r="BK63" s="377">
        <f t="shared" si="64"/>
        <v>0</v>
      </c>
      <c r="BL63" s="378"/>
      <c r="BM63" s="424">
        <f t="shared" si="65"/>
        <v>14.000526315789473</v>
      </c>
      <c r="BN63" s="461"/>
      <c r="BO63" s="477"/>
      <c r="BP63" s="462"/>
      <c r="BQ63" s="463"/>
      <c r="BR63" s="377">
        <f t="shared" si="66"/>
        <v>0</v>
      </c>
      <c r="BS63" s="378"/>
      <c r="BT63" s="424">
        <f t="shared" si="67"/>
        <v>14.000526315789473</v>
      </c>
      <c r="BU63" s="461"/>
      <c r="BV63" s="477"/>
      <c r="BW63" s="462"/>
      <c r="BX63" s="463"/>
      <c r="BY63" s="377">
        <f t="shared" si="68"/>
        <v>0</v>
      </c>
      <c r="BZ63" s="378"/>
      <c r="CA63" s="424">
        <f t="shared" si="69"/>
        <v>14.000526315789473</v>
      </c>
      <c r="CB63" s="461"/>
      <c r="CC63" s="477"/>
      <c r="CD63" s="462"/>
      <c r="CE63" s="463"/>
      <c r="CF63" s="377">
        <f t="shared" si="70"/>
        <v>0</v>
      </c>
      <c r="CG63" s="378"/>
      <c r="CH63" s="424">
        <f t="shared" si="71"/>
        <v>14.000526315789473</v>
      </c>
      <c r="CI63" s="461"/>
      <c r="CJ63" s="477"/>
      <c r="CK63" s="462"/>
      <c r="CL63" s="463"/>
      <c r="CM63" s="377">
        <f t="shared" si="72"/>
        <v>0</v>
      </c>
      <c r="CN63" s="378"/>
      <c r="CO63" s="424">
        <f t="shared" si="73"/>
        <v>14.000526315789473</v>
      </c>
      <c r="CP63" s="461"/>
      <c r="CQ63" s="477"/>
      <c r="CR63" s="462"/>
      <c r="CS63" s="709"/>
      <c r="CT63" s="710"/>
      <c r="CU63" s="710"/>
      <c r="CV63" s="710"/>
      <c r="CW63" s="711"/>
      <c r="CX63" s="397" t="str">
        <f t="shared" si="74"/>
        <v xml:space="preserve">  M1</v>
      </c>
      <c r="CY63" s="398" t="str">
        <f>E63</f>
        <v>Materials Certificates</v>
      </c>
      <c r="CZ63" s="122"/>
      <c r="DA63" s="122"/>
      <c r="DB63" s="122"/>
      <c r="DC63" s="122"/>
      <c r="DD63" s="122"/>
      <c r="DE63" s="122"/>
      <c r="DF63" s="122"/>
      <c r="DG63" s="122"/>
      <c r="DH63" s="122"/>
      <c r="DI63" s="122"/>
      <c r="DJ63" s="122"/>
      <c r="DK63" s="122"/>
      <c r="DL63" s="122"/>
      <c r="DM63" s="122"/>
      <c r="DN63" s="122"/>
      <c r="DO63" s="122"/>
      <c r="DP63" s="122"/>
      <c r="DQ63" s="122"/>
    </row>
    <row r="64" spans="2:126" customFormat="1" ht="32.1" customHeight="1">
      <c r="B64" s="393" t="s">
        <v>1020</v>
      </c>
      <c r="C64" s="393"/>
      <c r="D64" s="393" t="s">
        <v>91</v>
      </c>
      <c r="E64" s="706" t="s">
        <v>984</v>
      </c>
      <c r="F64" s="496" t="str">
        <f t="shared" si="76"/>
        <v>M2-Balance Certificates</v>
      </c>
      <c r="G64" s="624"/>
      <c r="H64" s="625"/>
      <c r="I64" s="623"/>
      <c r="J64" s="478" t="str">
        <f t="shared" si="45"/>
        <v/>
      </c>
      <c r="K64" s="396" t="str">
        <f>IF(J64=V$9,W$9,IF(J64=V$8,W$8,IF(J64=V$7,W$7,IF(J64=V$6,W$6,IF(J64=V$5,W$5,IF(J64=V$4,W$4,IF(J64=V$3,W$3,IF(J64=V$2,W$2,'DOC SUBMITTAL STATUS TRACKER'!$F$17))))))))</f>
        <v>Never Been Submitted</v>
      </c>
      <c r="L64" s="556" t="str">
        <f t="shared" si="46"/>
        <v>Rev 0</v>
      </c>
      <c r="M64" s="557">
        <f t="shared" si="47"/>
        <v>41620</v>
      </c>
      <c r="N64" s="558">
        <f t="shared" si="48"/>
        <v>0</v>
      </c>
      <c r="O64" s="579" t="str">
        <f t="shared" si="49"/>
        <v/>
      </c>
      <c r="P64" s="559">
        <f t="shared" si="50"/>
        <v>14.000526315789473</v>
      </c>
      <c r="Q64" s="560">
        <f t="shared" si="51"/>
        <v>0</v>
      </c>
      <c r="R64" s="559" t="str">
        <f>IF(K64='DOC SUBMITTAL STATUS TRACKER'!$F$17,'DOC SUBMITTAL STATUS TRACKER'!$F$17,IF(K64=$W$8,'DOC SUBMITTAL STATUS TRACKER'!$F$17,IF(K64=$W$6,$R$15,IF(K64=$W$7,R$16,IF(K64=$W$9,$W$9,$R$15)))))</f>
        <v>Never Been Submitted</v>
      </c>
      <c r="S64" s="579" t="str">
        <f t="shared" si="52"/>
        <v/>
      </c>
      <c r="T64" s="477"/>
      <c r="U64" s="377">
        <v>41620</v>
      </c>
      <c r="V64" s="378"/>
      <c r="W64" s="424">
        <f t="shared" si="53"/>
        <v>14.000526315789473</v>
      </c>
      <c r="X64" s="461"/>
      <c r="Y64" s="477"/>
      <c r="Z64" s="462"/>
      <c r="AA64" s="460"/>
      <c r="AB64" s="377">
        <f t="shared" si="54"/>
        <v>0</v>
      </c>
      <c r="AC64" s="378"/>
      <c r="AD64" s="424">
        <f t="shared" si="55"/>
        <v>14.000526315789473</v>
      </c>
      <c r="AE64" s="461"/>
      <c r="AF64" s="477"/>
      <c r="AG64" s="462"/>
      <c r="AH64" s="463"/>
      <c r="AI64" s="377">
        <f t="shared" si="56"/>
        <v>0</v>
      </c>
      <c r="AJ64" s="378"/>
      <c r="AK64" s="424">
        <f t="shared" si="57"/>
        <v>14.000526315789473</v>
      </c>
      <c r="AL64" s="461"/>
      <c r="AM64" s="477"/>
      <c r="AN64" s="462"/>
      <c r="AO64" s="463"/>
      <c r="AP64" s="377">
        <f t="shared" si="58"/>
        <v>0</v>
      </c>
      <c r="AQ64" s="378"/>
      <c r="AR64" s="424">
        <f t="shared" si="59"/>
        <v>14.000526315789473</v>
      </c>
      <c r="AS64" s="461"/>
      <c r="AT64" s="477"/>
      <c r="AU64" s="462"/>
      <c r="AV64" s="463"/>
      <c r="AW64" s="377">
        <f t="shared" si="60"/>
        <v>0</v>
      </c>
      <c r="AX64" s="378"/>
      <c r="AY64" s="424">
        <f t="shared" si="61"/>
        <v>14.000526315789473</v>
      </c>
      <c r="AZ64" s="461"/>
      <c r="BA64" s="477"/>
      <c r="BB64" s="462"/>
      <c r="BC64" s="463"/>
      <c r="BD64" s="377">
        <f t="shared" si="62"/>
        <v>0</v>
      </c>
      <c r="BE64" s="378"/>
      <c r="BF64" s="424">
        <f t="shared" si="63"/>
        <v>14.000526315789473</v>
      </c>
      <c r="BG64" s="461"/>
      <c r="BH64" s="477"/>
      <c r="BI64" s="462"/>
      <c r="BJ64" s="463"/>
      <c r="BK64" s="377">
        <f t="shared" si="64"/>
        <v>0</v>
      </c>
      <c r="BL64" s="378"/>
      <c r="BM64" s="424">
        <f t="shared" si="65"/>
        <v>14.000526315789473</v>
      </c>
      <c r="BN64" s="461"/>
      <c r="BO64" s="477"/>
      <c r="BP64" s="462"/>
      <c r="BQ64" s="463"/>
      <c r="BR64" s="377">
        <f t="shared" si="66"/>
        <v>0</v>
      </c>
      <c r="BS64" s="378"/>
      <c r="BT64" s="424">
        <f t="shared" si="67"/>
        <v>14.000526315789473</v>
      </c>
      <c r="BU64" s="461"/>
      <c r="BV64" s="477"/>
      <c r="BW64" s="462"/>
      <c r="BX64" s="463"/>
      <c r="BY64" s="377">
        <f t="shared" si="68"/>
        <v>0</v>
      </c>
      <c r="BZ64" s="378"/>
      <c r="CA64" s="424">
        <f t="shared" si="69"/>
        <v>14.000526315789473</v>
      </c>
      <c r="CB64" s="461"/>
      <c r="CC64" s="477"/>
      <c r="CD64" s="462"/>
      <c r="CE64" s="463"/>
      <c r="CF64" s="377">
        <f t="shared" si="70"/>
        <v>0</v>
      </c>
      <c r="CG64" s="378"/>
      <c r="CH64" s="424">
        <f t="shared" si="71"/>
        <v>14.000526315789473</v>
      </c>
      <c r="CI64" s="461"/>
      <c r="CJ64" s="477"/>
      <c r="CK64" s="462"/>
      <c r="CL64" s="463"/>
      <c r="CM64" s="377">
        <f t="shared" si="72"/>
        <v>0</v>
      </c>
      <c r="CN64" s="378"/>
      <c r="CO64" s="424">
        <f t="shared" si="73"/>
        <v>14.000526315789473</v>
      </c>
      <c r="CP64" s="461"/>
      <c r="CQ64" s="477"/>
      <c r="CR64" s="462"/>
      <c r="CS64" s="709"/>
      <c r="CT64" s="710"/>
      <c r="CU64" s="710"/>
      <c r="CV64" s="710"/>
      <c r="CW64" s="711"/>
      <c r="CX64" s="397" t="str">
        <f t="shared" si="74"/>
        <v xml:space="preserve">  M2</v>
      </c>
      <c r="CY64" s="398" t="str">
        <f>E64&amp;" - "&amp;F64</f>
        <v>Balance Certificates - M2-Balance Certificates</v>
      </c>
      <c r="CZ64" s="122"/>
      <c r="DA64" s="122"/>
      <c r="DB64" s="122"/>
      <c r="DC64" s="122"/>
      <c r="DD64" s="122"/>
      <c r="DE64" s="122"/>
      <c r="DF64" s="122"/>
      <c r="DG64" s="122"/>
      <c r="DH64" s="122"/>
      <c r="DI64" s="122"/>
      <c r="DJ64" s="122"/>
      <c r="DK64" s="122"/>
      <c r="DL64" s="122"/>
      <c r="DM64" s="122"/>
      <c r="DN64" s="122"/>
      <c r="DO64" s="122"/>
      <c r="DP64" s="122"/>
      <c r="DQ64" s="122"/>
      <c r="DR64" s="122"/>
      <c r="DS64" s="122"/>
      <c r="DT64" s="122"/>
      <c r="DU64" s="122"/>
      <c r="DV64" s="122"/>
    </row>
    <row r="65" spans="2:126" customFormat="1" ht="32.1" customHeight="1">
      <c r="B65" s="393" t="s">
        <v>1020</v>
      </c>
      <c r="C65" s="393"/>
      <c r="D65" s="393" t="s">
        <v>982</v>
      </c>
      <c r="E65" s="706" t="s">
        <v>978</v>
      </c>
      <c r="F65" s="705" t="str">
        <f t="shared" si="76"/>
        <v>M3-Certificate Of Origin for Compressor Package</v>
      </c>
      <c r="G65" s="624"/>
      <c r="H65" s="625"/>
      <c r="I65" s="623"/>
      <c r="J65" s="478" t="str">
        <f t="shared" si="45"/>
        <v/>
      </c>
      <c r="K65" s="396" t="str">
        <f>IF(J65=V$9,W$9,IF(J65=V$8,W$8,IF(J65=V$7,W$7,IF(J65=V$6,W$6,IF(J65=V$5,W$5,IF(J65=V$4,W$4,IF(J65=V$3,W$3,IF(J65=V$2,W$2,'DOC SUBMITTAL STATUS TRACKER'!$F$17))))))))</f>
        <v>Never Been Submitted</v>
      </c>
      <c r="L65" s="556" t="str">
        <f t="shared" si="46"/>
        <v>Rev 0</v>
      </c>
      <c r="M65" s="557">
        <f t="shared" si="47"/>
        <v>41620</v>
      </c>
      <c r="N65" s="558">
        <f t="shared" si="48"/>
        <v>0</v>
      </c>
      <c r="O65" s="579" t="str">
        <f t="shared" si="49"/>
        <v/>
      </c>
      <c r="P65" s="559">
        <f t="shared" si="50"/>
        <v>14.000526315789473</v>
      </c>
      <c r="Q65" s="560">
        <f t="shared" si="51"/>
        <v>0</v>
      </c>
      <c r="R65" s="559" t="str">
        <f>IF(K65='DOC SUBMITTAL STATUS TRACKER'!$F$17,'DOC SUBMITTAL STATUS TRACKER'!$F$17,IF(K65=$W$8,'DOC SUBMITTAL STATUS TRACKER'!$F$17,IF(K65=$W$6,$R$15,IF(K65=$W$7,R$16,IF(K65=$W$9,$W$9,$R$15)))))</f>
        <v>Never Been Submitted</v>
      </c>
      <c r="S65" s="579" t="str">
        <f t="shared" si="52"/>
        <v/>
      </c>
      <c r="T65" s="477"/>
      <c r="U65" s="377">
        <v>41620</v>
      </c>
      <c r="V65" s="378"/>
      <c r="W65" s="424">
        <f t="shared" si="53"/>
        <v>14.000526315789473</v>
      </c>
      <c r="X65" s="461"/>
      <c r="Y65" s="477"/>
      <c r="Z65" s="462"/>
      <c r="AA65" s="460"/>
      <c r="AB65" s="377">
        <f t="shared" si="54"/>
        <v>0</v>
      </c>
      <c r="AC65" s="378"/>
      <c r="AD65" s="424">
        <f t="shared" si="55"/>
        <v>14.000526315789473</v>
      </c>
      <c r="AE65" s="461"/>
      <c r="AF65" s="477"/>
      <c r="AG65" s="462"/>
      <c r="AH65" s="463"/>
      <c r="AI65" s="377">
        <f t="shared" si="56"/>
        <v>0</v>
      </c>
      <c r="AJ65" s="378"/>
      <c r="AK65" s="424">
        <f t="shared" si="57"/>
        <v>14.000526315789473</v>
      </c>
      <c r="AL65" s="461"/>
      <c r="AM65" s="477"/>
      <c r="AN65" s="462"/>
      <c r="AO65" s="463"/>
      <c r="AP65" s="377">
        <f t="shared" si="58"/>
        <v>0</v>
      </c>
      <c r="AQ65" s="378"/>
      <c r="AR65" s="424">
        <f t="shared" si="59"/>
        <v>14.000526315789473</v>
      </c>
      <c r="AS65" s="461"/>
      <c r="AT65" s="477"/>
      <c r="AU65" s="462"/>
      <c r="AV65" s="463"/>
      <c r="AW65" s="377">
        <f t="shared" si="60"/>
        <v>0</v>
      </c>
      <c r="AX65" s="378"/>
      <c r="AY65" s="424">
        <f t="shared" si="61"/>
        <v>14.000526315789473</v>
      </c>
      <c r="AZ65" s="461"/>
      <c r="BA65" s="477"/>
      <c r="BB65" s="462"/>
      <c r="BC65" s="463"/>
      <c r="BD65" s="377">
        <f t="shared" si="62"/>
        <v>0</v>
      </c>
      <c r="BE65" s="378"/>
      <c r="BF65" s="424">
        <f t="shared" si="63"/>
        <v>14.000526315789473</v>
      </c>
      <c r="BG65" s="461"/>
      <c r="BH65" s="477"/>
      <c r="BI65" s="462"/>
      <c r="BJ65" s="463"/>
      <c r="BK65" s="377">
        <f t="shared" si="64"/>
        <v>0</v>
      </c>
      <c r="BL65" s="378"/>
      <c r="BM65" s="424">
        <f t="shared" si="65"/>
        <v>14.000526315789473</v>
      </c>
      <c r="BN65" s="461"/>
      <c r="BO65" s="477"/>
      <c r="BP65" s="462"/>
      <c r="BQ65" s="463"/>
      <c r="BR65" s="377">
        <f t="shared" si="66"/>
        <v>0</v>
      </c>
      <c r="BS65" s="378"/>
      <c r="BT65" s="424">
        <f t="shared" si="67"/>
        <v>14.000526315789473</v>
      </c>
      <c r="BU65" s="461"/>
      <c r="BV65" s="477"/>
      <c r="BW65" s="462"/>
      <c r="BX65" s="463"/>
      <c r="BY65" s="377">
        <f t="shared" si="68"/>
        <v>0</v>
      </c>
      <c r="BZ65" s="378"/>
      <c r="CA65" s="424">
        <f t="shared" si="69"/>
        <v>14.000526315789473</v>
      </c>
      <c r="CB65" s="461"/>
      <c r="CC65" s="477"/>
      <c r="CD65" s="462"/>
      <c r="CE65" s="463"/>
      <c r="CF65" s="377">
        <f t="shared" si="70"/>
        <v>0</v>
      </c>
      <c r="CG65" s="378"/>
      <c r="CH65" s="424">
        <f t="shared" si="71"/>
        <v>14.000526315789473</v>
      </c>
      <c r="CI65" s="461"/>
      <c r="CJ65" s="477"/>
      <c r="CK65" s="462"/>
      <c r="CL65" s="463"/>
      <c r="CM65" s="377">
        <f t="shared" si="72"/>
        <v>0</v>
      </c>
      <c r="CN65" s="378"/>
      <c r="CO65" s="424">
        <f t="shared" si="73"/>
        <v>14.000526315789473</v>
      </c>
      <c r="CP65" s="461"/>
      <c r="CQ65" s="477"/>
      <c r="CR65" s="462"/>
      <c r="CS65" s="709"/>
      <c r="CT65" s="710"/>
      <c r="CU65" s="710"/>
      <c r="CV65" s="710"/>
      <c r="CW65" s="711"/>
      <c r="CX65" s="397" t="str">
        <f t="shared" si="74"/>
        <v xml:space="preserve">  M3</v>
      </c>
      <c r="CY65" s="398" t="str">
        <f>E65&amp;" - "&amp;F65</f>
        <v>Certificate Of Origin for Compressor Package - M3-Certificate Of Origin for Compressor Package</v>
      </c>
      <c r="CZ65" s="122"/>
      <c r="DA65" s="122"/>
      <c r="DB65" s="122"/>
      <c r="DC65" s="122"/>
      <c r="DD65" s="122"/>
      <c r="DE65" s="122"/>
      <c r="DF65" s="122"/>
      <c r="DG65" s="122"/>
      <c r="DH65" s="122"/>
      <c r="DI65" s="122"/>
      <c r="DJ65" s="122"/>
      <c r="DK65" s="122"/>
      <c r="DL65" s="122"/>
      <c r="DM65" s="122"/>
      <c r="DN65" s="122"/>
      <c r="DO65" s="122"/>
      <c r="DP65" s="122"/>
      <c r="DQ65" s="122"/>
      <c r="DR65" s="122"/>
      <c r="DS65" s="122"/>
      <c r="DT65" s="122"/>
      <c r="DU65" s="122"/>
      <c r="DV65" s="122"/>
    </row>
    <row r="66" spans="2:126" customFormat="1" ht="43.5" customHeight="1">
      <c r="B66" s="393" t="s">
        <v>1020</v>
      </c>
      <c r="C66" s="393"/>
      <c r="D66" s="393" t="s">
        <v>995</v>
      </c>
      <c r="E66" s="706" t="s">
        <v>1013</v>
      </c>
      <c r="F66" s="705" t="str">
        <f t="shared" si="76"/>
        <v>M5-Hazardous Area Certificates</v>
      </c>
      <c r="G66" s="624"/>
      <c r="H66" s="625"/>
      <c r="I66" s="623"/>
      <c r="J66" s="478" t="str">
        <f t="shared" si="45"/>
        <v/>
      </c>
      <c r="K66" s="396" t="str">
        <f>IF(J66=V$9,W$9,IF(J66=V$8,W$8,IF(J66=V$7,W$7,IF(J66=V$6,W$6,IF(J66=V$5,W$5,IF(J66=V$4,W$4,IF(J66=V$3,W$3,IF(J66=V$2,W$2,'DOC SUBMITTAL STATUS TRACKER'!$F$17))))))))</f>
        <v>Never Been Submitted</v>
      </c>
      <c r="L66" s="556" t="str">
        <f t="shared" si="46"/>
        <v>Rev 0</v>
      </c>
      <c r="M66" s="557">
        <f t="shared" si="47"/>
        <v>41915</v>
      </c>
      <c r="N66" s="558"/>
      <c r="O66" s="579"/>
      <c r="P66" s="559"/>
      <c r="Q66" s="560"/>
      <c r="R66" s="559"/>
      <c r="S66" s="579"/>
      <c r="T66" s="477"/>
      <c r="U66" s="377">
        <v>41915</v>
      </c>
      <c r="V66" s="378"/>
      <c r="W66" s="424"/>
      <c r="X66" s="461"/>
      <c r="Y66" s="477"/>
      <c r="Z66" s="462"/>
      <c r="AA66" s="460"/>
      <c r="AB66" s="377"/>
      <c r="AC66" s="378"/>
      <c r="AD66" s="424"/>
      <c r="AE66" s="461"/>
      <c r="AF66" s="477"/>
      <c r="AG66" s="462"/>
      <c r="AH66" s="463"/>
      <c r="AI66" s="377"/>
      <c r="AJ66" s="378"/>
      <c r="AK66" s="424"/>
      <c r="AL66" s="461"/>
      <c r="AM66" s="477"/>
      <c r="AN66" s="462"/>
      <c r="AO66" s="463"/>
      <c r="AP66" s="377"/>
      <c r="AQ66" s="378"/>
      <c r="AR66" s="424"/>
      <c r="AS66" s="461"/>
      <c r="AT66" s="477"/>
      <c r="AU66" s="462"/>
      <c r="AV66" s="463"/>
      <c r="AW66" s="377"/>
      <c r="AX66" s="378"/>
      <c r="AY66" s="424"/>
      <c r="AZ66" s="461"/>
      <c r="BA66" s="477"/>
      <c r="BB66" s="462"/>
      <c r="BC66" s="463"/>
      <c r="BD66" s="377"/>
      <c r="BE66" s="378"/>
      <c r="BF66" s="424"/>
      <c r="BG66" s="461"/>
      <c r="BH66" s="477"/>
      <c r="BI66" s="462"/>
      <c r="BJ66" s="463"/>
      <c r="BK66" s="377"/>
      <c r="BL66" s="378"/>
      <c r="BM66" s="424"/>
      <c r="BN66" s="461"/>
      <c r="BO66" s="477"/>
      <c r="BP66" s="462"/>
      <c r="BQ66" s="463"/>
      <c r="BR66" s="377"/>
      <c r="BS66" s="378"/>
      <c r="BT66" s="424"/>
      <c r="BU66" s="461"/>
      <c r="BV66" s="477"/>
      <c r="BW66" s="462"/>
      <c r="BX66" s="463"/>
      <c r="BY66" s="377"/>
      <c r="BZ66" s="378"/>
      <c r="CA66" s="424"/>
      <c r="CB66" s="461"/>
      <c r="CC66" s="477"/>
      <c r="CD66" s="462"/>
      <c r="CE66" s="463"/>
      <c r="CF66" s="377"/>
      <c r="CG66" s="378"/>
      <c r="CH66" s="424"/>
      <c r="CI66" s="461"/>
      <c r="CJ66" s="477"/>
      <c r="CK66" s="462"/>
      <c r="CL66" s="463"/>
      <c r="CM66" s="377"/>
      <c r="CN66" s="378"/>
      <c r="CO66" s="424"/>
      <c r="CP66" s="461"/>
      <c r="CQ66" s="477"/>
      <c r="CR66" s="462"/>
      <c r="CS66" s="709"/>
      <c r="CT66" s="710"/>
      <c r="CU66" s="710"/>
      <c r="CV66" s="710"/>
      <c r="CW66" s="711"/>
      <c r="CX66" s="397"/>
      <c r="CY66" s="398"/>
      <c r="CZ66" s="122"/>
      <c r="DA66" s="122"/>
      <c r="DB66" s="122"/>
      <c r="DC66" s="122"/>
      <c r="DD66" s="122"/>
      <c r="DE66" s="122"/>
      <c r="DF66" s="122"/>
      <c r="DG66" s="122"/>
      <c r="DH66" s="122"/>
      <c r="DI66" s="122"/>
      <c r="DJ66" s="122"/>
      <c r="DK66" s="122"/>
      <c r="DL66" s="122"/>
      <c r="DM66" s="122"/>
      <c r="DN66" s="122"/>
      <c r="DO66" s="122"/>
      <c r="DP66" s="122"/>
      <c r="DQ66" s="122"/>
      <c r="DR66" s="122"/>
      <c r="DS66" s="122"/>
      <c r="DT66" s="122"/>
      <c r="DU66" s="122"/>
      <c r="DV66" s="122"/>
    </row>
    <row r="67" spans="2:126" customFormat="1" ht="32.1" customHeight="1">
      <c r="B67" s="393" t="s">
        <v>1020</v>
      </c>
      <c r="C67" s="393"/>
      <c r="D67" s="393" t="s">
        <v>182</v>
      </c>
      <c r="E67" s="706" t="s">
        <v>1007</v>
      </c>
      <c r="F67" s="496" t="str">
        <f t="shared" si="76"/>
        <v>P1-Installation and Operating Manual</v>
      </c>
      <c r="G67" s="624"/>
      <c r="H67" s="625"/>
      <c r="I67" s="623"/>
      <c r="J67" s="478" t="str">
        <f t="shared" si="45"/>
        <v/>
      </c>
      <c r="K67" s="396" t="str">
        <f>IF(J67=V$9,W$9,IF(J67=V$8,W$8,IF(J67=V$7,W$7,IF(J67=V$6,W$6,IF(J67=V$5,W$5,IF(J67=V$4,W$4,IF(J67=V$3,W$3,IF(J67=V$2,W$2,'DOC SUBMITTAL STATUS TRACKER'!$F$17))))))))</f>
        <v>Never Been Submitted</v>
      </c>
      <c r="L67" s="556" t="str">
        <f t="shared" si="46"/>
        <v>Rev 0</v>
      </c>
      <c r="M67" s="557">
        <f t="shared" si="47"/>
        <v>41866</v>
      </c>
      <c r="N67" s="558">
        <f>IF(CN67&gt;0,CN67,(IF(CG67&gt;0,CG67,(IF(BZ67&gt;0,BZ67,(IF(BS67&gt;0,BS67,(IF(BL67&gt;0,BL67,(IF(BE67&gt;0,BE67,(IF(AX67&gt;0,AX67,(IF(AQ67&gt;0,AQ67,(IF(AJ67&gt;0,AJ67,(IF(AC67&gt;0,AC67,V67)))))))))))))))))))</f>
        <v>0</v>
      </c>
      <c r="O67" s="579" t="str">
        <f>IF(CL67&gt;0,CL67,IF(CE67&gt;0,CE67,IF(BX67&gt;0,BX67,IF(BQ67&gt;0,BQ67,IF(BJ67&gt;0,BJ67,IF(BC67&gt;0,BC67,IF(AV67&gt;0,AV67,IF(AO67&gt;0,AO67,IF(AH67&gt;0,AH67,IF(AA67&gt;0,AA67,IF(T67&gt;0,T67,"")))))))))))</f>
        <v/>
      </c>
      <c r="P67" s="559">
        <f>IF($CO67&gt;$R$14,$CO67,(IF($CH67&gt;$R$14,$CH67,(IF($CA67&gt;$R$14,$CA67,(IF($BT67&gt;$R$14,$BT67,(IF($BM67&gt;$R$14,$BM67,(IF($BF67&gt;$R$14,$BF67,(IF($AY67&gt;$R$14,$AY67,(IF($AR67&gt;$R$14,$AR67,(IF($AK67&gt;$R$14,$AK67,(IF($AD67&gt;$R$14,$AD67,$W67)))))))))))))))))))</f>
        <v>14.000526315789473</v>
      </c>
      <c r="Q67" s="560">
        <f>IF(CP67&gt;$R$14,CP67,(IF(CI67&gt;$R$14,CI67,(IF(CB67&gt;$R$14,CB67,(IF(BU67&gt;$R$14,BU67,(IF(BN67&gt;$R$14,BN67,(IF(BG67&gt;$R$14,BG67,(IF(AZ67&gt;$R$14,AZ67,(IF(AS67&gt;$R$14,AS67,(IF(AL67&gt;$R$14,AL67,(IF(AE67&gt;$R$14,AE67,X67)))))))))))))))))))</f>
        <v>0</v>
      </c>
      <c r="R67" s="559" t="str">
        <f>IF(K67='DOC SUBMITTAL STATUS TRACKER'!$F$17,'DOC SUBMITTAL STATUS TRACKER'!$F$17,IF(K67=$W$8,'DOC SUBMITTAL STATUS TRACKER'!$F$17,IF(K67=$W$6,$R$15,IF(K67=$W$7,R$16,IF(K67=$W$9,$W$9,$R$15)))))</f>
        <v>Never Been Submitted</v>
      </c>
      <c r="S67" s="579" t="str">
        <f>IF(CQ67&gt;0,CQ67,IF(CJ67&gt;0,CJ67,IF(CC67&gt;0,CC67,IF(BV67&gt;0,BV67,IF(BO67&gt;0,BO67,IF(BH67&gt;0,BH67,IF(BA67&gt;0,BA67,IF(BC67&gt;0,AT67,IF(AM67&gt;0,AM67,IF(AF67&gt;0,AF67,IF(Y67&gt;0,Y67,"")))))))))))</f>
        <v/>
      </c>
      <c r="T67" s="477"/>
      <c r="U67" s="377">
        <v>41866</v>
      </c>
      <c r="V67" s="378"/>
      <c r="W67" s="424">
        <f>IF(V67&lt;0,$R$14,V67+$R$14)</f>
        <v>14.000526315789473</v>
      </c>
      <c r="X67" s="461"/>
      <c r="Y67" s="477"/>
      <c r="Z67" s="462"/>
      <c r="AA67" s="460"/>
      <c r="AB67" s="377">
        <f>IF(X67&lt;1,0,X67+$O$11)</f>
        <v>0</v>
      </c>
      <c r="AC67" s="378"/>
      <c r="AD67" s="424">
        <f>IF(AC67&lt;0,$R$14,AC67+$R$14)</f>
        <v>14.000526315789473</v>
      </c>
      <c r="AE67" s="461"/>
      <c r="AF67" s="477"/>
      <c r="AG67" s="462"/>
      <c r="AH67" s="463"/>
      <c r="AI67" s="377">
        <f>IF(AE67&lt;1,0,AE67+$O$11)</f>
        <v>0</v>
      </c>
      <c r="AJ67" s="378"/>
      <c r="AK67" s="424">
        <f>IF(AJ67&lt;0,$R$14,AJ67+$R$14)</f>
        <v>14.000526315789473</v>
      </c>
      <c r="AL67" s="461"/>
      <c r="AM67" s="477"/>
      <c r="AN67" s="462"/>
      <c r="AO67" s="463"/>
      <c r="AP67" s="377">
        <f>IF(AL67&lt;1,0,AL67+$O$11)</f>
        <v>0</v>
      </c>
      <c r="AQ67" s="378"/>
      <c r="AR67" s="424">
        <f>IF(AQ67&lt;0,$R$14,AQ67+$R$14)</f>
        <v>14.000526315789473</v>
      </c>
      <c r="AS67" s="461"/>
      <c r="AT67" s="477"/>
      <c r="AU67" s="462"/>
      <c r="AV67" s="463"/>
      <c r="AW67" s="377">
        <f>IF(AS67&lt;1,0,AS67+$O$11)</f>
        <v>0</v>
      </c>
      <c r="AX67" s="378"/>
      <c r="AY67" s="424">
        <f>IF(AX67&lt;0,$R$14,AX67+$R$14)</f>
        <v>14.000526315789473</v>
      </c>
      <c r="AZ67" s="461"/>
      <c r="BA67" s="477"/>
      <c r="BB67" s="462"/>
      <c r="BC67" s="463"/>
      <c r="BD67" s="377">
        <f>IF(AZ67&lt;1,0,AZ67+$O$11)</f>
        <v>0</v>
      </c>
      <c r="BE67" s="378"/>
      <c r="BF67" s="424">
        <f>IF(BE67&lt;0,$R$14,BE67+$R$14)</f>
        <v>14.000526315789473</v>
      </c>
      <c r="BG67" s="461"/>
      <c r="BH67" s="477"/>
      <c r="BI67" s="462"/>
      <c r="BJ67" s="463"/>
      <c r="BK67" s="377">
        <f>IF(BG67&lt;1,0,BG67+$O$11)</f>
        <v>0</v>
      </c>
      <c r="BL67" s="378"/>
      <c r="BM67" s="424">
        <f>IF(BL67&lt;0,$R$14,BL67+$R$14)</f>
        <v>14.000526315789473</v>
      </c>
      <c r="BN67" s="461"/>
      <c r="BO67" s="477"/>
      <c r="BP67" s="462"/>
      <c r="BQ67" s="463"/>
      <c r="BR67" s="377">
        <f>IF(BN67&lt;1,0,BN67+$O$11)</f>
        <v>0</v>
      </c>
      <c r="BS67" s="378"/>
      <c r="BT67" s="424">
        <f>IF(BS67&lt;0,$R$14,BS67+$R$14)</f>
        <v>14.000526315789473</v>
      </c>
      <c r="BU67" s="461"/>
      <c r="BV67" s="477"/>
      <c r="BW67" s="462"/>
      <c r="BX67" s="463"/>
      <c r="BY67" s="377">
        <f>IF(BU67&lt;1,0,BU67+$O$11)</f>
        <v>0</v>
      </c>
      <c r="BZ67" s="378"/>
      <c r="CA67" s="424">
        <f>IF(BZ67&lt;0,$R$14,BZ67+$R$14)</f>
        <v>14.000526315789473</v>
      </c>
      <c r="CB67" s="461"/>
      <c r="CC67" s="477"/>
      <c r="CD67" s="462"/>
      <c r="CE67" s="463"/>
      <c r="CF67" s="377">
        <f>IF(CB67&lt;1,0,CB67+$O$11)</f>
        <v>0</v>
      </c>
      <c r="CG67" s="378"/>
      <c r="CH67" s="424">
        <f>IF(CG67&lt;0,$R$14,CG67+$R$14)</f>
        <v>14.000526315789473</v>
      </c>
      <c r="CI67" s="461"/>
      <c r="CJ67" s="477"/>
      <c r="CK67" s="462"/>
      <c r="CL67" s="463"/>
      <c r="CM67" s="377">
        <f>IF(CI67&lt;1,0,CI67+$O$11)</f>
        <v>0</v>
      </c>
      <c r="CN67" s="378"/>
      <c r="CO67" s="424">
        <f>IF(CN67&lt;0,$R$14,CN67+$R$14)</f>
        <v>14.000526315789473</v>
      </c>
      <c r="CP67" s="461"/>
      <c r="CQ67" s="477"/>
      <c r="CR67" s="462"/>
      <c r="CS67" s="709"/>
      <c r="CT67" s="710"/>
      <c r="CU67" s="710"/>
      <c r="CV67" s="710"/>
      <c r="CW67" s="711"/>
      <c r="CX67" s="397" t="str">
        <f>C67&amp;"  "&amp;D67</f>
        <v xml:space="preserve">  P1</v>
      </c>
      <c r="CY67" s="398" t="str">
        <f>E67</f>
        <v>Installation and Operating Manual</v>
      </c>
      <c r="CZ67" s="122"/>
      <c r="DA67" s="122"/>
      <c r="DB67" s="122"/>
      <c r="DC67" s="122"/>
      <c r="DD67" s="122"/>
      <c r="DE67" s="122"/>
      <c r="DF67" s="122"/>
      <c r="DG67" s="122"/>
      <c r="DH67" s="122"/>
      <c r="DI67" s="122"/>
      <c r="DJ67" s="122"/>
      <c r="DK67" s="122"/>
      <c r="DL67" s="122"/>
      <c r="DM67" s="122"/>
      <c r="DN67" s="122"/>
      <c r="DO67" s="122"/>
      <c r="DP67" s="122"/>
      <c r="DQ67" s="122"/>
    </row>
    <row r="68" spans="2:126" customFormat="1" ht="32.1" customHeight="1">
      <c r="B68" s="393" t="s">
        <v>1020</v>
      </c>
      <c r="C68" s="470"/>
      <c r="D68" s="470" t="s">
        <v>962</v>
      </c>
      <c r="E68" s="706" t="s">
        <v>963</v>
      </c>
      <c r="F68" s="496" t="str">
        <f t="shared" si="76"/>
        <v>R1-Compressor Performance Curves</v>
      </c>
      <c r="G68" s="624"/>
      <c r="H68" s="625"/>
      <c r="I68" s="623"/>
      <c r="J68" s="478" t="str">
        <f t="shared" si="45"/>
        <v/>
      </c>
      <c r="K68" s="396" t="str">
        <f>IF(J68=V$9,W$9,IF(J68=V$8,W$8,IF(J68=V$7,W$7,IF(J68=V$6,W$6,IF(J68=V$5,W$5,IF(J68=V$4,W$4,IF(J68=V$3,W$3,IF(J68=V$2,W$2,'DOC SUBMITTAL STATUS TRACKER'!$F$17))))))))</f>
        <v>Never Been Submitted</v>
      </c>
      <c r="L68" s="556" t="str">
        <f t="shared" si="46"/>
        <v>Rev 0</v>
      </c>
      <c r="M68" s="557">
        <f t="shared" si="47"/>
        <v>41620</v>
      </c>
      <c r="N68" s="558">
        <f>IF(CN68&gt;0,CN68,(IF(CG68&gt;0,CG68,(IF(BZ68&gt;0,BZ68,(IF(BS68&gt;0,BS68,(IF(BL68&gt;0,BL68,(IF(BE68&gt;0,BE68,(IF(AX68&gt;0,AX68,(IF(AQ68&gt;0,AQ68,(IF(AJ68&gt;0,AJ68,(IF(AC68&gt;0,AC68,V68)))))))))))))))))))</f>
        <v>0</v>
      </c>
      <c r="O68" s="579" t="str">
        <f>IF(CL68&gt;0,CL68,IF(CE68&gt;0,CE68,IF(BX68&gt;0,BX68,IF(BQ68&gt;0,BQ68,IF(BJ68&gt;0,BJ68,IF(BC68&gt;0,BC68,IF(AV68&gt;0,AV68,IF(AO68&gt;0,AO68,IF(AH68&gt;0,AH68,IF(AA68&gt;0,AA68,IF(T68&gt;0,T68,"")))))))))))</f>
        <v/>
      </c>
      <c r="P68" s="559">
        <f>IF($CO68&gt;$R$14,$CO68,(IF($CH68&gt;$R$14,$CH68,(IF($CA68&gt;$R$14,$CA68,(IF($BT68&gt;$R$14,$BT68,(IF($BM68&gt;$R$14,$BM68,(IF($BF68&gt;$R$14,$BF68,(IF($AY68&gt;$R$14,$AY68,(IF($AR68&gt;$R$14,$AR68,(IF($AK68&gt;$R$14,$AK68,(IF($AD68&gt;$R$14,$AD68,$W68)))))))))))))))))))</f>
        <v>14.000526315789473</v>
      </c>
      <c r="Q68" s="560">
        <f>IF(CP68&gt;$R$14,CP68,(IF(CI68&gt;$R$14,CI68,(IF(CB68&gt;$R$14,CB68,(IF(BU68&gt;$R$14,BU68,(IF(BN68&gt;$R$14,BN68,(IF(BG68&gt;$R$14,BG68,(IF(AZ68&gt;$R$14,AZ68,(IF(AS68&gt;$R$14,AS68,(IF(AL68&gt;$R$14,AL68,(IF(AE68&gt;$R$14,AE68,X68)))))))))))))))))))</f>
        <v>0</v>
      </c>
      <c r="R68" s="559" t="str">
        <f>IF(K68='DOC SUBMITTAL STATUS TRACKER'!$F$17,'DOC SUBMITTAL STATUS TRACKER'!$F$17,IF(K68=$W$8,'DOC SUBMITTAL STATUS TRACKER'!$F$17,IF(K68=$W$6,$R$15,IF(K68=$W$7,R$16,IF(K68=$W$9,$W$9,$R$15)))))</f>
        <v>Never Been Submitted</v>
      </c>
      <c r="S68" s="579" t="str">
        <f>IF(CQ68&gt;0,CQ68,IF(CJ68&gt;0,CJ68,IF(CC68&gt;0,CC68,IF(BV68&gt;0,BV68,IF(BO68&gt;0,BO68,IF(BH68&gt;0,BH68,IF(BA68&gt;0,BA68,IF(BC68&gt;0,AT68,IF(AM68&gt;0,AM68,IF(AF68&gt;0,AF68,IF(Y68&gt;0,Y68,"")))))))))))</f>
        <v/>
      </c>
      <c r="T68" s="477"/>
      <c r="U68" s="377">
        <v>41620</v>
      </c>
      <c r="V68" s="378"/>
      <c r="W68" s="424">
        <f>IF(V68&lt;0,$R$14,V68+$R$14)</f>
        <v>14.000526315789473</v>
      </c>
      <c r="X68" s="461"/>
      <c r="Y68" s="477"/>
      <c r="Z68" s="462"/>
      <c r="AA68" s="460"/>
      <c r="AB68" s="377">
        <f>IF(X68&lt;1,0,X68+$O$11)</f>
        <v>0</v>
      </c>
      <c r="AC68" s="378"/>
      <c r="AD68" s="424">
        <f>IF(AC68&lt;0,$R$14,AC68+$R$14)</f>
        <v>14.000526315789473</v>
      </c>
      <c r="AE68" s="461"/>
      <c r="AF68" s="477"/>
      <c r="AG68" s="462"/>
      <c r="AH68" s="463"/>
      <c r="AI68" s="377">
        <f>IF(AE68&lt;1,0,AE68+$O$11)</f>
        <v>0</v>
      </c>
      <c r="AJ68" s="378"/>
      <c r="AK68" s="424">
        <f>IF(AJ68&lt;0,$R$14,AJ68+$R$14)</f>
        <v>14.000526315789473</v>
      </c>
      <c r="AL68" s="461"/>
      <c r="AM68" s="477"/>
      <c r="AN68" s="462"/>
      <c r="AO68" s="463"/>
      <c r="AP68" s="377">
        <f>IF(AL68&lt;1,0,AL68+$O$11)</f>
        <v>0</v>
      </c>
      <c r="AQ68" s="378"/>
      <c r="AR68" s="424">
        <f>IF(AQ68&lt;0,$R$14,AQ68+$R$14)</f>
        <v>14.000526315789473</v>
      </c>
      <c r="AS68" s="461"/>
      <c r="AT68" s="477"/>
      <c r="AU68" s="462"/>
      <c r="AV68" s="463"/>
      <c r="AW68" s="377">
        <f>IF(AS68&lt;1,0,AS68+$O$11)</f>
        <v>0</v>
      </c>
      <c r="AX68" s="378"/>
      <c r="AY68" s="424">
        <f>IF(AX68&lt;0,$R$14,AX68+$R$14)</f>
        <v>14.000526315789473</v>
      </c>
      <c r="AZ68" s="461"/>
      <c r="BA68" s="477"/>
      <c r="BB68" s="462"/>
      <c r="BC68" s="463"/>
      <c r="BD68" s="377">
        <f>IF(AZ68&lt;1,0,AZ68+$O$11)</f>
        <v>0</v>
      </c>
      <c r="BE68" s="378"/>
      <c r="BF68" s="424">
        <f>IF(BE68&lt;0,$R$14,BE68+$R$14)</f>
        <v>14.000526315789473</v>
      </c>
      <c r="BG68" s="461"/>
      <c r="BH68" s="477"/>
      <c r="BI68" s="462"/>
      <c r="BJ68" s="463"/>
      <c r="BK68" s="377">
        <f>IF(BG68&lt;1,0,BG68+$O$11)</f>
        <v>0</v>
      </c>
      <c r="BL68" s="378"/>
      <c r="BM68" s="424">
        <f>IF(BL68&lt;0,$R$14,BL68+$R$14)</f>
        <v>14.000526315789473</v>
      </c>
      <c r="BN68" s="461"/>
      <c r="BO68" s="477"/>
      <c r="BP68" s="462"/>
      <c r="BQ68" s="463"/>
      <c r="BR68" s="377">
        <f>IF(BN68&lt;1,0,BN68+$O$11)</f>
        <v>0</v>
      </c>
      <c r="BS68" s="378"/>
      <c r="BT68" s="424">
        <f>IF(BS68&lt;0,$R$14,BS68+$R$14)</f>
        <v>14.000526315789473</v>
      </c>
      <c r="BU68" s="461"/>
      <c r="BV68" s="477"/>
      <c r="BW68" s="462"/>
      <c r="BX68" s="463"/>
      <c r="BY68" s="377">
        <f>IF(BU68&lt;1,0,BU68+$O$11)</f>
        <v>0</v>
      </c>
      <c r="BZ68" s="378"/>
      <c r="CA68" s="424">
        <f>IF(BZ68&lt;0,$R$14,BZ68+$R$14)</f>
        <v>14.000526315789473</v>
      </c>
      <c r="CB68" s="461"/>
      <c r="CC68" s="477"/>
      <c r="CD68" s="462"/>
      <c r="CE68" s="463"/>
      <c r="CF68" s="377">
        <f>IF(CB68&lt;1,0,CB68+$O$11)</f>
        <v>0</v>
      </c>
      <c r="CG68" s="378"/>
      <c r="CH68" s="424">
        <f>IF(CG68&lt;0,$R$14,CG68+$R$14)</f>
        <v>14.000526315789473</v>
      </c>
      <c r="CI68" s="461"/>
      <c r="CJ68" s="477"/>
      <c r="CK68" s="462"/>
      <c r="CL68" s="463"/>
      <c r="CM68" s="377">
        <f>IF(CI68&lt;1,0,CI68+$O$11)</f>
        <v>0</v>
      </c>
      <c r="CN68" s="378"/>
      <c r="CO68" s="424">
        <f>IF(CN68&lt;0,$R$14,CN68+$R$14)</f>
        <v>14.000526315789473</v>
      </c>
      <c r="CP68" s="461"/>
      <c r="CQ68" s="477"/>
      <c r="CR68" s="462"/>
      <c r="CS68" s="709"/>
      <c r="CT68" s="710"/>
      <c r="CU68" s="710"/>
      <c r="CV68" s="710"/>
      <c r="CW68" s="711"/>
      <c r="CX68" s="397" t="str">
        <f>C68&amp;"  "&amp;D68</f>
        <v xml:space="preserve">  R1</v>
      </c>
      <c r="CY68" s="398" t="str">
        <f>E68</f>
        <v>Compressor Performance Curves</v>
      </c>
      <c r="CZ68" s="383"/>
      <c r="DA68" s="383"/>
      <c r="DB68" s="383"/>
      <c r="DC68" s="383"/>
      <c r="DD68" s="383"/>
      <c r="DE68" s="383"/>
      <c r="DF68" s="383"/>
      <c r="DG68" s="383"/>
      <c r="DH68" s="383"/>
      <c r="DI68" s="383"/>
      <c r="DJ68" s="383"/>
      <c r="DK68" s="383"/>
      <c r="DL68" s="383"/>
      <c r="DM68" s="383"/>
      <c r="DN68" s="383"/>
      <c r="DO68" s="383"/>
      <c r="DP68" s="383"/>
      <c r="DQ68" s="383"/>
    </row>
    <row r="69" spans="2:126" customFormat="1" ht="32.1" customHeight="1">
      <c r="B69" s="393" t="s">
        <v>1020</v>
      </c>
      <c r="C69" s="470"/>
      <c r="D69" s="470" t="s">
        <v>980</v>
      </c>
      <c r="E69" s="706" t="s">
        <v>976</v>
      </c>
      <c r="F69" s="496" t="str">
        <f t="shared" si="76"/>
        <v>R3-Motor Parts List</v>
      </c>
      <c r="G69" s="624"/>
      <c r="H69" s="625"/>
      <c r="I69" s="623"/>
      <c r="J69" s="478" t="str">
        <f t="shared" si="45"/>
        <v/>
      </c>
      <c r="K69" s="396" t="str">
        <f>IF(J69=V$9,W$9,IF(J69=V$8,W$8,IF(J69=V$7,W$7,IF(J69=V$6,W$6,IF(J69=V$5,W$5,IF(J69=V$4,W$4,IF(J69=V$3,W$3,IF(J69=V$2,W$2,'DOC SUBMITTAL STATUS TRACKER'!$F$17))))))))</f>
        <v>Never Been Submitted</v>
      </c>
      <c r="L69" s="556" t="str">
        <f t="shared" si="46"/>
        <v>Rev 0</v>
      </c>
      <c r="M69" s="557">
        <f t="shared" si="47"/>
        <v>41866</v>
      </c>
      <c r="N69" s="558">
        <f>IF(CN69&gt;0,CN69,(IF(CG69&gt;0,CG69,(IF(BZ69&gt;0,BZ69,(IF(BS69&gt;0,BS69,(IF(BL69&gt;0,BL69,(IF(BE69&gt;0,BE69,(IF(AX69&gt;0,AX69,(IF(AQ69&gt;0,AQ69,(IF(AJ69&gt;0,AJ69,(IF(AC69&gt;0,AC69,V69)))))))))))))))))))</f>
        <v>0</v>
      </c>
      <c r="O69" s="579" t="str">
        <f>IF(CL69&gt;0,CL69,IF(CE69&gt;0,CE69,IF(BX69&gt;0,BX69,IF(BQ69&gt;0,BQ69,IF(BJ69&gt;0,BJ69,IF(BC69&gt;0,BC69,IF(AV69&gt;0,AV69,IF(AO69&gt;0,AO69,IF(AH69&gt;0,AH69,IF(AA69&gt;0,AA69,IF(T69&gt;0,T69,"")))))))))))</f>
        <v/>
      </c>
      <c r="P69" s="559">
        <f>IF($CO69&gt;$R$14,$CO69,(IF($CH69&gt;$R$14,$CH69,(IF($CA69&gt;$R$14,$CA69,(IF($BT69&gt;$R$14,$BT69,(IF($BM69&gt;$R$14,$BM69,(IF($BF69&gt;$R$14,$BF69,(IF($AY69&gt;$R$14,$AY69,(IF($AR69&gt;$R$14,$AR69,(IF($AK69&gt;$R$14,$AK69,(IF($AD69&gt;$R$14,$AD69,$W69)))))))))))))))))))</f>
        <v>14.000526315789473</v>
      </c>
      <c r="Q69" s="560">
        <f>IF(CP69&gt;$R$14,CP69,(IF(CI69&gt;$R$14,CI69,(IF(CB69&gt;$R$14,CB69,(IF(BU69&gt;$R$14,BU69,(IF(BN69&gt;$R$14,BN69,(IF(BG69&gt;$R$14,BG69,(IF(AZ69&gt;$R$14,AZ69,(IF(AS69&gt;$R$14,AS69,(IF(AL69&gt;$R$14,AL69,(IF(AE69&gt;$R$14,AE69,X69)))))))))))))))))))</f>
        <v>0</v>
      </c>
      <c r="R69" s="559" t="str">
        <f>IF(K69='DOC SUBMITTAL STATUS TRACKER'!$F$17,'DOC SUBMITTAL STATUS TRACKER'!$F$17,IF(K69=$W$8,'DOC SUBMITTAL STATUS TRACKER'!$F$17,IF(K69=$W$6,$R$15,IF(K69=$W$7,R$16,IF(K69=$W$9,$W$9,$R$15)))))</f>
        <v>Never Been Submitted</v>
      </c>
      <c r="S69" s="579" t="str">
        <f>IF(CQ69&gt;0,CQ69,IF(CJ69&gt;0,CJ69,IF(CC69&gt;0,CC69,IF(BV69&gt;0,BV69,IF(BO69&gt;0,BO69,IF(BH69&gt;0,BH69,IF(BA69&gt;0,BA69,IF(BC69&gt;0,AT69,IF(AM69&gt;0,AM69,IF(AF69&gt;0,AF69,IF(Y69&gt;0,Y69,"")))))))))))</f>
        <v/>
      </c>
      <c r="T69" s="477"/>
      <c r="U69" s="377">
        <v>41866</v>
      </c>
      <c r="V69" s="378"/>
      <c r="W69" s="424">
        <f>IF(V69&lt;0,$R$14,V69+$R$14)</f>
        <v>14.000526315789473</v>
      </c>
      <c r="X69" s="461"/>
      <c r="Y69" s="477"/>
      <c r="Z69" s="462"/>
      <c r="AA69" s="460"/>
      <c r="AB69" s="377">
        <f>IF(X69&lt;1,0,X69+$O$11)</f>
        <v>0</v>
      </c>
      <c r="AC69" s="378"/>
      <c r="AD69" s="424">
        <f>IF(AC69&lt;0,$R$14,AC69+$R$14)</f>
        <v>14.000526315789473</v>
      </c>
      <c r="AE69" s="461"/>
      <c r="AF69" s="477"/>
      <c r="AG69" s="462"/>
      <c r="AH69" s="463"/>
      <c r="AI69" s="377">
        <f>IF(AE69&lt;1,0,AE69+$O$11)</f>
        <v>0</v>
      </c>
      <c r="AJ69" s="378"/>
      <c r="AK69" s="424">
        <f>IF(AJ69&lt;0,$R$14,AJ69+$R$14)</f>
        <v>14.000526315789473</v>
      </c>
      <c r="AL69" s="461"/>
      <c r="AM69" s="477"/>
      <c r="AN69" s="462"/>
      <c r="AO69" s="463"/>
      <c r="AP69" s="377">
        <f>IF(AL69&lt;1,0,AL69+$O$11)</f>
        <v>0</v>
      </c>
      <c r="AQ69" s="378"/>
      <c r="AR69" s="424">
        <f>IF(AQ69&lt;0,$R$14,AQ69+$R$14)</f>
        <v>14.000526315789473</v>
      </c>
      <c r="AS69" s="461"/>
      <c r="AT69" s="477"/>
      <c r="AU69" s="462"/>
      <c r="AV69" s="463"/>
      <c r="AW69" s="377">
        <f>IF(AS69&lt;1,0,AS69+$O$11)</f>
        <v>0</v>
      </c>
      <c r="AX69" s="378"/>
      <c r="AY69" s="424">
        <f>IF(AX69&lt;0,$R$14,AX69+$R$14)</f>
        <v>14.000526315789473</v>
      </c>
      <c r="AZ69" s="461"/>
      <c r="BA69" s="477"/>
      <c r="BB69" s="462"/>
      <c r="BC69" s="463"/>
      <c r="BD69" s="377">
        <f>IF(AZ69&lt;1,0,AZ69+$O$11)</f>
        <v>0</v>
      </c>
      <c r="BE69" s="378"/>
      <c r="BF69" s="424">
        <f>IF(BE69&lt;0,$R$14,BE69+$R$14)</f>
        <v>14.000526315789473</v>
      </c>
      <c r="BG69" s="461"/>
      <c r="BH69" s="477"/>
      <c r="BI69" s="462"/>
      <c r="BJ69" s="463"/>
      <c r="BK69" s="377">
        <f>IF(BG69&lt;1,0,BG69+$O$11)</f>
        <v>0</v>
      </c>
      <c r="BL69" s="378"/>
      <c r="BM69" s="424">
        <f>IF(BL69&lt;0,$R$14,BL69+$R$14)</f>
        <v>14.000526315789473</v>
      </c>
      <c r="BN69" s="461"/>
      <c r="BO69" s="477"/>
      <c r="BP69" s="462"/>
      <c r="BQ69" s="463"/>
      <c r="BR69" s="377">
        <f>IF(BN69&lt;1,0,BN69+$O$11)</f>
        <v>0</v>
      </c>
      <c r="BS69" s="378"/>
      <c r="BT69" s="424">
        <f>IF(BS69&lt;0,$R$14,BS69+$R$14)</f>
        <v>14.000526315789473</v>
      </c>
      <c r="BU69" s="461"/>
      <c r="BV69" s="477"/>
      <c r="BW69" s="462"/>
      <c r="BX69" s="463"/>
      <c r="BY69" s="377">
        <f>IF(BU69&lt;1,0,BU69+$O$11)</f>
        <v>0</v>
      </c>
      <c r="BZ69" s="378"/>
      <c r="CA69" s="424">
        <f>IF(BZ69&lt;0,$R$14,BZ69+$R$14)</f>
        <v>14.000526315789473</v>
      </c>
      <c r="CB69" s="461"/>
      <c r="CC69" s="477"/>
      <c r="CD69" s="462"/>
      <c r="CE69" s="463"/>
      <c r="CF69" s="377">
        <f>IF(CB69&lt;1,0,CB69+$O$11)</f>
        <v>0</v>
      </c>
      <c r="CG69" s="378"/>
      <c r="CH69" s="424">
        <f>IF(CG69&lt;0,$R$14,CG69+$R$14)</f>
        <v>14.000526315789473</v>
      </c>
      <c r="CI69" s="461"/>
      <c r="CJ69" s="477"/>
      <c r="CK69" s="462"/>
      <c r="CL69" s="463"/>
      <c r="CM69" s="377">
        <f>IF(CI69&lt;1,0,CI69+$O$11)</f>
        <v>0</v>
      </c>
      <c r="CN69" s="378"/>
      <c r="CO69" s="424">
        <f>IF(CN69&lt;0,$R$14,CN69+$R$14)</f>
        <v>14.000526315789473</v>
      </c>
      <c r="CP69" s="461"/>
      <c r="CQ69" s="477"/>
      <c r="CR69" s="462"/>
      <c r="CS69" s="709"/>
      <c r="CT69" s="710"/>
      <c r="CU69" s="710"/>
      <c r="CV69" s="710"/>
      <c r="CW69" s="711"/>
      <c r="CX69" s="397" t="str">
        <f>C69&amp;"  "&amp;D69</f>
        <v xml:space="preserve">  R3</v>
      </c>
      <c r="CY69" s="398" t="str">
        <f>E69</f>
        <v>Motor Parts List</v>
      </c>
      <c r="CZ69" s="383"/>
      <c r="DA69" s="383"/>
      <c r="DB69" s="383"/>
      <c r="DC69" s="383"/>
      <c r="DD69" s="383"/>
      <c r="DE69" s="383"/>
      <c r="DF69" s="383"/>
      <c r="DG69" s="383"/>
      <c r="DH69" s="383"/>
      <c r="DI69" s="383"/>
      <c r="DJ69" s="383"/>
      <c r="DK69" s="383"/>
      <c r="DL69" s="383"/>
      <c r="DM69" s="383"/>
      <c r="DN69" s="383"/>
      <c r="DO69" s="383"/>
      <c r="DP69" s="383"/>
      <c r="DQ69" s="383"/>
    </row>
    <row r="70" spans="2:126" customFormat="1" ht="32.1" customHeight="1">
      <c r="B70" s="393" t="s">
        <v>1020</v>
      </c>
      <c r="C70" s="393"/>
      <c r="D70" s="703" t="s">
        <v>981</v>
      </c>
      <c r="E70" s="706" t="s">
        <v>974</v>
      </c>
      <c r="F70" s="496" t="str">
        <f t="shared" si="76"/>
        <v>Z1-Final Data</v>
      </c>
      <c r="G70" s="624"/>
      <c r="H70" s="625"/>
      <c r="I70" s="623"/>
      <c r="J70" s="478" t="str">
        <f t="shared" si="45"/>
        <v/>
      </c>
      <c r="K70" s="396" t="str">
        <f>IF(J70=V$9,W$9,IF(J70=V$8,W$8,IF(J70=V$7,W$7,IF(J70=V$6,W$6,IF(J70=V$5,W$5,IF(J70=V$4,W$4,IF(J70=V$3,W$3,IF(J70=V$2,W$2,'DOC SUBMITTAL STATUS TRACKER'!$F$17))))))))</f>
        <v>Never Been Submitted</v>
      </c>
      <c r="L70" s="556" t="str">
        <f t="shared" si="46"/>
        <v>Rev 0</v>
      </c>
      <c r="M70" s="557">
        <f t="shared" si="47"/>
        <v>41620</v>
      </c>
      <c r="N70" s="558">
        <f>IF(CN70&gt;0,CN70,(IF(CG70&gt;0,CG70,(IF(BZ70&gt;0,BZ70,(IF(BS70&gt;0,BS70,(IF(BL70&gt;0,BL70,(IF(BE70&gt;0,BE70,(IF(AX70&gt;0,AX70,(IF(AQ70&gt;0,AQ70,(IF(AJ70&gt;0,AJ70,(IF(AC70&gt;0,AC70,V70)))))))))))))))))))</f>
        <v>0</v>
      </c>
      <c r="O70" s="579" t="str">
        <f>IF(CL70&gt;0,CL70,IF(CE70&gt;0,CE70,IF(BX70&gt;0,BX70,IF(BQ70&gt;0,BQ70,IF(BJ70&gt;0,BJ70,IF(BC70&gt;0,BC70,IF(AV70&gt;0,AV70,IF(AO70&gt;0,AO70,IF(AH70&gt;0,AH70,IF(AA70&gt;0,AA70,IF(T70&gt;0,T70,"")))))))))))</f>
        <v/>
      </c>
      <c r="P70" s="559">
        <f>IF($CO70&gt;$R$14,$CO70,(IF($CH70&gt;$R$14,$CH70,(IF($CA70&gt;$R$14,$CA70,(IF($BT70&gt;$R$14,$BT70,(IF($BM70&gt;$R$14,$BM70,(IF($BF70&gt;$R$14,$BF70,(IF($AY70&gt;$R$14,$AY70,(IF($AR70&gt;$R$14,$AR70,(IF($AK70&gt;$R$14,$AK70,(IF($AD70&gt;$R$14,$AD70,$W70)))))))))))))))))))</f>
        <v>14.000526315789473</v>
      </c>
      <c r="Q70" s="560">
        <f>IF(CP70&gt;$R$14,CP70,(IF(CI70&gt;$R$14,CI70,(IF(CB70&gt;$R$14,CB70,(IF(BU70&gt;$R$14,BU70,(IF(BN70&gt;$R$14,BN70,(IF(BG70&gt;$R$14,BG70,(IF(AZ70&gt;$R$14,AZ70,(IF(AS70&gt;$R$14,AS70,(IF(AL70&gt;$R$14,AL70,(IF(AE70&gt;$R$14,AE70,X70)))))))))))))))))))</f>
        <v>0</v>
      </c>
      <c r="R70" s="559" t="str">
        <f>IF(K70='DOC SUBMITTAL STATUS TRACKER'!$F$17,'DOC SUBMITTAL STATUS TRACKER'!$F$17,IF(K70=$W$8,'DOC SUBMITTAL STATUS TRACKER'!$F$17,IF(K70=$W$6,$R$15,IF(K70=$W$7,R$16,IF(K70=$W$9,$W$9,$R$15)))))</f>
        <v>Never Been Submitted</v>
      </c>
      <c r="S70" s="579" t="str">
        <f>IF(CQ70&gt;0,CQ70,IF(CJ70&gt;0,CJ70,IF(CC70&gt;0,CC70,IF(BV70&gt;0,BV70,IF(BO70&gt;0,BO70,IF(BH70&gt;0,BH70,IF(BA70&gt;0,BA70,IF(BC70&gt;0,AT70,IF(AM70&gt;0,AM70,IF(AF70&gt;0,AF70,IF(Y70&gt;0,Y70,"")))))))))))</f>
        <v/>
      </c>
      <c r="T70" s="477"/>
      <c r="U70" s="377">
        <v>41620</v>
      </c>
      <c r="V70" s="378"/>
      <c r="W70" s="424">
        <f>IF(V70&lt;0,$R$14,V70+$R$14)</f>
        <v>14.000526315789473</v>
      </c>
      <c r="X70" s="461"/>
      <c r="Y70" s="477"/>
      <c r="Z70" s="462"/>
      <c r="AA70" s="460"/>
      <c r="AB70" s="377">
        <f>IF(X70&lt;1,0,X70+$O$11)</f>
        <v>0</v>
      </c>
      <c r="AC70" s="378"/>
      <c r="AD70" s="424">
        <f>IF(AC70&lt;0,$R$14,AC70+$R$14)</f>
        <v>14.000526315789473</v>
      </c>
      <c r="AE70" s="461"/>
      <c r="AF70" s="477"/>
      <c r="AG70" s="462"/>
      <c r="AH70" s="463"/>
      <c r="AI70" s="377">
        <f>IF(AE70&lt;1,0,AE70+$O$11)</f>
        <v>0</v>
      </c>
      <c r="AJ70" s="378"/>
      <c r="AK70" s="424">
        <f>IF(AJ70&lt;0,$R$14,AJ70+$R$14)</f>
        <v>14.000526315789473</v>
      </c>
      <c r="AL70" s="461"/>
      <c r="AM70" s="477"/>
      <c r="AN70" s="462"/>
      <c r="AO70" s="463"/>
      <c r="AP70" s="377">
        <f>IF(AL70&lt;1,0,AL70+$O$11)</f>
        <v>0</v>
      </c>
      <c r="AQ70" s="378"/>
      <c r="AR70" s="424">
        <f>IF(AQ70&lt;0,$R$14,AQ70+$R$14)</f>
        <v>14.000526315789473</v>
      </c>
      <c r="AS70" s="461"/>
      <c r="AT70" s="477"/>
      <c r="AU70" s="462"/>
      <c r="AV70" s="463"/>
      <c r="AW70" s="377">
        <f>IF(AS70&lt;1,0,AS70+$O$11)</f>
        <v>0</v>
      </c>
      <c r="AX70" s="378"/>
      <c r="AY70" s="424">
        <f>IF(AX70&lt;0,$R$14,AX70+$R$14)</f>
        <v>14.000526315789473</v>
      </c>
      <c r="AZ70" s="461"/>
      <c r="BA70" s="477"/>
      <c r="BB70" s="462"/>
      <c r="BC70" s="463"/>
      <c r="BD70" s="377">
        <f>IF(AZ70&lt;1,0,AZ70+$O$11)</f>
        <v>0</v>
      </c>
      <c r="BE70" s="378"/>
      <c r="BF70" s="424">
        <f>IF(BE70&lt;0,$R$14,BE70+$R$14)</f>
        <v>14.000526315789473</v>
      </c>
      <c r="BG70" s="461"/>
      <c r="BH70" s="477"/>
      <c r="BI70" s="462"/>
      <c r="BJ70" s="463"/>
      <c r="BK70" s="377">
        <f>IF(BG70&lt;1,0,BG70+$O$11)</f>
        <v>0</v>
      </c>
      <c r="BL70" s="378"/>
      <c r="BM70" s="424">
        <f>IF(BL70&lt;0,$R$14,BL70+$R$14)</f>
        <v>14.000526315789473</v>
      </c>
      <c r="BN70" s="461"/>
      <c r="BO70" s="477"/>
      <c r="BP70" s="462"/>
      <c r="BQ70" s="463"/>
      <c r="BR70" s="377">
        <f>IF(BN70&lt;1,0,BN70+$O$11)</f>
        <v>0</v>
      </c>
      <c r="BS70" s="378"/>
      <c r="BT70" s="424">
        <f>IF(BS70&lt;0,$R$14,BS70+$R$14)</f>
        <v>14.000526315789473</v>
      </c>
      <c r="BU70" s="461"/>
      <c r="BV70" s="477"/>
      <c r="BW70" s="462"/>
      <c r="BX70" s="463"/>
      <c r="BY70" s="377">
        <f>IF(BU70&lt;1,0,BU70+$O$11)</f>
        <v>0</v>
      </c>
      <c r="BZ70" s="378"/>
      <c r="CA70" s="424">
        <f>IF(BZ70&lt;0,$R$14,BZ70+$R$14)</f>
        <v>14.000526315789473</v>
      </c>
      <c r="CB70" s="461"/>
      <c r="CC70" s="477"/>
      <c r="CD70" s="462"/>
      <c r="CE70" s="463"/>
      <c r="CF70" s="377">
        <f>IF(CB70&lt;1,0,CB70+$O$11)</f>
        <v>0</v>
      </c>
      <c r="CG70" s="378"/>
      <c r="CH70" s="424">
        <f>IF(CG70&lt;0,$R$14,CG70+$R$14)</f>
        <v>14.000526315789473</v>
      </c>
      <c r="CI70" s="461"/>
      <c r="CJ70" s="477"/>
      <c r="CK70" s="462"/>
      <c r="CL70" s="463"/>
      <c r="CM70" s="377">
        <f>IF(CI70&lt;1,0,CI70+$O$11)</f>
        <v>0</v>
      </c>
      <c r="CN70" s="378"/>
      <c r="CO70" s="424">
        <f>IF(CN70&lt;0,$R$14,CN70+$R$14)</f>
        <v>14.000526315789473</v>
      </c>
      <c r="CP70" s="461"/>
      <c r="CQ70" s="477"/>
      <c r="CR70" s="462"/>
      <c r="CS70" s="709"/>
      <c r="CT70" s="710"/>
      <c r="CU70" s="710"/>
      <c r="CV70" s="710"/>
      <c r="CW70" s="711"/>
      <c r="CX70" s="397" t="str">
        <f>C70&amp;"  "&amp;D70</f>
        <v xml:space="preserve">  Z1</v>
      </c>
      <c r="CY70" s="398" t="str">
        <f>E70</f>
        <v>Final Data</v>
      </c>
      <c r="CZ70" s="122"/>
      <c r="DA70" s="122"/>
      <c r="DB70" s="122"/>
      <c r="DC70" s="122"/>
      <c r="DD70" s="122"/>
      <c r="DE70" s="122"/>
      <c r="DF70" s="122"/>
      <c r="DG70" s="122"/>
      <c r="DH70" s="122"/>
      <c r="DI70" s="122"/>
      <c r="DJ70" s="122"/>
      <c r="DK70" s="122"/>
      <c r="DL70" s="122"/>
      <c r="DM70" s="122"/>
      <c r="DN70" s="122"/>
      <c r="DO70" s="122"/>
      <c r="DP70" s="122"/>
      <c r="DQ70" s="122"/>
    </row>
    <row r="71" spans="2:126" customFormat="1" ht="32.1" customHeight="1">
      <c r="B71" s="635" t="s">
        <v>464</v>
      </c>
    </row>
    <row r="72" spans="2:126" customFormat="1" ht="32.1" customHeight="1">
      <c r="B72" s="635" t="s">
        <v>464</v>
      </c>
    </row>
    <row r="73" spans="2:126" customFormat="1" ht="15" customHeight="1">
      <c r="B73" s="635" t="s">
        <v>464</v>
      </c>
    </row>
    <row r="74" spans="2:126" customFormat="1" ht="32.1" customHeight="1">
      <c r="B74" s="635" t="s">
        <v>464</v>
      </c>
    </row>
    <row r="75" spans="2:126" customFormat="1" ht="32.1" customHeight="1">
      <c r="B75" s="635" t="s">
        <v>464</v>
      </c>
    </row>
    <row r="76" spans="2:126" customFormat="1" ht="32.1" customHeight="1">
      <c r="B76" s="635" t="s">
        <v>464</v>
      </c>
    </row>
    <row r="77" spans="2:126" customFormat="1" ht="32.1" customHeight="1">
      <c r="B77" s="635" t="s">
        <v>464</v>
      </c>
    </row>
    <row r="78" spans="2:126" customFormat="1" ht="15" customHeight="1">
      <c r="B78" s="635" t="s">
        <v>464</v>
      </c>
    </row>
    <row r="79" spans="2:126" customFormat="1" ht="32.1" customHeight="1">
      <c r="B79" s="635" t="s">
        <v>464</v>
      </c>
    </row>
    <row r="80" spans="2:126" customFormat="1" ht="32.1" customHeight="1">
      <c r="B80" s="635" t="s">
        <v>464</v>
      </c>
    </row>
    <row r="81" spans="2:2" customFormat="1" ht="32.1" customHeight="1">
      <c r="B81" s="635" t="s">
        <v>464</v>
      </c>
    </row>
    <row r="82" spans="2:2">
      <c r="B82" s="635" t="s">
        <v>464</v>
      </c>
    </row>
    <row r="83" spans="2:2">
      <c r="B83" s="635" t="s">
        <v>464</v>
      </c>
    </row>
    <row r="84" spans="2:2">
      <c r="B84" s="635" t="s">
        <v>464</v>
      </c>
    </row>
    <row r="85" spans="2:2">
      <c r="B85" s="635" t="s">
        <v>464</v>
      </c>
    </row>
    <row r="86" spans="2:2">
      <c r="B86" s="635" t="s">
        <v>464</v>
      </c>
    </row>
    <row r="87" spans="2:2">
      <c r="B87" s="635" t="s">
        <v>464</v>
      </c>
    </row>
    <row r="88" spans="2:2">
      <c r="B88" s="635" t="s">
        <v>464</v>
      </c>
    </row>
    <row r="89" spans="2:2">
      <c r="B89" s="635" t="s">
        <v>464</v>
      </c>
    </row>
    <row r="90" spans="2:2">
      <c r="B90" s="635" t="s">
        <v>464</v>
      </c>
    </row>
    <row r="91" spans="2:2">
      <c r="B91" s="635" t="s">
        <v>464</v>
      </c>
    </row>
    <row r="92" spans="2:2">
      <c r="B92" s="635" t="s">
        <v>464</v>
      </c>
    </row>
    <row r="93" spans="2:2">
      <c r="B93" s="635" t="s">
        <v>464</v>
      </c>
    </row>
    <row r="94" spans="2:2">
      <c r="B94" s="635" t="s">
        <v>464</v>
      </c>
    </row>
    <row r="95" spans="2:2">
      <c r="B95" s="635" t="s">
        <v>464</v>
      </c>
    </row>
    <row r="96" spans="2:2">
      <c r="B96" s="635" t="s">
        <v>464</v>
      </c>
    </row>
    <row r="97" spans="2:2">
      <c r="B97" s="635" t="s">
        <v>464</v>
      </c>
    </row>
    <row r="98" spans="2:2">
      <c r="B98" s="635" t="s">
        <v>464</v>
      </c>
    </row>
    <row r="99" spans="2:2">
      <c r="B99" s="635" t="s">
        <v>464</v>
      </c>
    </row>
    <row r="100" spans="2:2">
      <c r="B100" s="635" t="s">
        <v>464</v>
      </c>
    </row>
    <row r="101" spans="2:2">
      <c r="B101" s="635" t="s">
        <v>464</v>
      </c>
    </row>
    <row r="102" spans="2:2">
      <c r="B102" s="635" t="s">
        <v>464</v>
      </c>
    </row>
    <row r="103" spans="2:2">
      <c r="B103" s="635" t="s">
        <v>464</v>
      </c>
    </row>
    <row r="104" spans="2:2">
      <c r="B104" s="635" t="s">
        <v>464</v>
      </c>
    </row>
    <row r="105" spans="2:2">
      <c r="B105" s="635" t="s">
        <v>464</v>
      </c>
    </row>
    <row r="106" spans="2:2">
      <c r="B106" s="635" t="s">
        <v>464</v>
      </c>
    </row>
    <row r="107" spans="2:2">
      <c r="B107" s="635" t="s">
        <v>464</v>
      </c>
    </row>
    <row r="108" spans="2:2">
      <c r="B108" s="635" t="s">
        <v>464</v>
      </c>
    </row>
    <row r="109" spans="2:2">
      <c r="B109" s="635" t="s">
        <v>464</v>
      </c>
    </row>
    <row r="110" spans="2:2">
      <c r="B110" s="635" t="s">
        <v>464</v>
      </c>
    </row>
    <row r="111" spans="2:2">
      <c r="B111" s="635" t="s">
        <v>464</v>
      </c>
    </row>
    <row r="112" spans="2:2">
      <c r="B112" s="635" t="s">
        <v>464</v>
      </c>
    </row>
    <row r="113" spans="2:2">
      <c r="B113" s="635" t="s">
        <v>464</v>
      </c>
    </row>
    <row r="114" spans="2:2">
      <c r="B114" s="635" t="s">
        <v>464</v>
      </c>
    </row>
    <row r="115" spans="2:2">
      <c r="B115" s="635" t="s">
        <v>464</v>
      </c>
    </row>
    <row r="116" spans="2:2">
      <c r="B116" s="635" t="s">
        <v>464</v>
      </c>
    </row>
    <row r="117" spans="2:2">
      <c r="B117" s="635" t="s">
        <v>464</v>
      </c>
    </row>
    <row r="118" spans="2:2">
      <c r="B118" s="635" t="s">
        <v>464</v>
      </c>
    </row>
    <row r="119" spans="2:2">
      <c r="B119" s="635" t="s">
        <v>464</v>
      </c>
    </row>
    <row r="120" spans="2:2">
      <c r="B120" s="635" t="s">
        <v>464</v>
      </c>
    </row>
    <row r="121" spans="2:2">
      <c r="B121" s="635" t="s">
        <v>464</v>
      </c>
    </row>
    <row r="122" spans="2:2">
      <c r="B122" s="635" t="s">
        <v>464</v>
      </c>
    </row>
    <row r="123" spans="2:2">
      <c r="B123" s="635" t="s">
        <v>464</v>
      </c>
    </row>
    <row r="124" spans="2:2">
      <c r="B124" s="635" t="s">
        <v>464</v>
      </c>
    </row>
    <row r="125" spans="2:2">
      <c r="B125" s="635" t="s">
        <v>464</v>
      </c>
    </row>
    <row r="126" spans="2:2">
      <c r="B126" s="635" t="s">
        <v>464</v>
      </c>
    </row>
    <row r="127" spans="2:2">
      <c r="B127" s="635" t="s">
        <v>464</v>
      </c>
    </row>
    <row r="128" spans="2:2">
      <c r="B128" s="635" t="s">
        <v>464</v>
      </c>
    </row>
    <row r="129" spans="2:2">
      <c r="B129" s="635" t="s">
        <v>464</v>
      </c>
    </row>
    <row r="130" spans="2:2">
      <c r="B130" s="635" t="s">
        <v>464</v>
      </c>
    </row>
    <row r="131" spans="2:2">
      <c r="B131" s="635" t="s">
        <v>464</v>
      </c>
    </row>
    <row r="132" spans="2:2">
      <c r="B132" s="635" t="s">
        <v>464</v>
      </c>
    </row>
    <row r="133" spans="2:2">
      <c r="B133" s="635" t="s">
        <v>464</v>
      </c>
    </row>
    <row r="134" spans="2:2">
      <c r="B134" s="635" t="s">
        <v>464</v>
      </c>
    </row>
    <row r="135" spans="2:2">
      <c r="B135" s="635" t="s">
        <v>464</v>
      </c>
    </row>
    <row r="136" spans="2:2">
      <c r="B136" s="635" t="s">
        <v>464</v>
      </c>
    </row>
    <row r="137" spans="2:2">
      <c r="B137" s="635" t="s">
        <v>464</v>
      </c>
    </row>
    <row r="138" spans="2:2">
      <c r="B138" s="635" t="s">
        <v>464</v>
      </c>
    </row>
    <row r="139" spans="2:2">
      <c r="B139" s="635" t="s">
        <v>464</v>
      </c>
    </row>
    <row r="140" spans="2:2">
      <c r="B140" s="635" t="s">
        <v>464</v>
      </c>
    </row>
    <row r="141" spans="2:2">
      <c r="B141" s="635" t="s">
        <v>464</v>
      </c>
    </row>
    <row r="142" spans="2:2">
      <c r="B142" s="635" t="s">
        <v>464</v>
      </c>
    </row>
    <row r="143" spans="2:2">
      <c r="B143" s="635" t="s">
        <v>464</v>
      </c>
    </row>
    <row r="144" spans="2:2">
      <c r="B144" s="635" t="s">
        <v>464</v>
      </c>
    </row>
    <row r="145" spans="2:2">
      <c r="B145" s="635" t="s">
        <v>464</v>
      </c>
    </row>
    <row r="146" spans="2:2">
      <c r="B146" s="635" t="s">
        <v>464</v>
      </c>
    </row>
    <row r="147" spans="2:2">
      <c r="B147" s="635" t="s">
        <v>464</v>
      </c>
    </row>
    <row r="148" spans="2:2">
      <c r="B148" s="635" t="s">
        <v>464</v>
      </c>
    </row>
    <row r="149" spans="2:2">
      <c r="B149" s="635" t="s">
        <v>464</v>
      </c>
    </row>
    <row r="150" spans="2:2">
      <c r="B150" s="635" t="s">
        <v>464</v>
      </c>
    </row>
    <row r="151" spans="2:2">
      <c r="B151" s="635" t="s">
        <v>464</v>
      </c>
    </row>
    <row r="152" spans="2:2">
      <c r="B152" s="635" t="s">
        <v>464</v>
      </c>
    </row>
    <row r="153" spans="2:2">
      <c r="B153" s="635" t="s">
        <v>464</v>
      </c>
    </row>
    <row r="154" spans="2:2">
      <c r="B154" s="635" t="s">
        <v>464</v>
      </c>
    </row>
    <row r="155" spans="2:2">
      <c r="B155" s="635" t="s">
        <v>464</v>
      </c>
    </row>
    <row r="156" spans="2:2">
      <c r="B156" s="635" t="s">
        <v>464</v>
      </c>
    </row>
    <row r="157" spans="2:2">
      <c r="B157" s="635" t="s">
        <v>464</v>
      </c>
    </row>
    <row r="158" spans="2:2">
      <c r="B158" s="635" t="s">
        <v>464</v>
      </c>
    </row>
    <row r="159" spans="2:2">
      <c r="B159" s="635" t="s">
        <v>464</v>
      </c>
    </row>
    <row r="160" spans="2:2">
      <c r="B160" s="635" t="s">
        <v>464</v>
      </c>
    </row>
    <row r="161" spans="2:2">
      <c r="B161" s="635" t="s">
        <v>464</v>
      </c>
    </row>
    <row r="162" spans="2:2">
      <c r="B162" s="635" t="s">
        <v>464</v>
      </c>
    </row>
    <row r="163" spans="2:2">
      <c r="B163" s="635" t="s">
        <v>464</v>
      </c>
    </row>
    <row r="164" spans="2:2">
      <c r="B164" s="635" t="s">
        <v>464</v>
      </c>
    </row>
    <row r="165" spans="2:2">
      <c r="B165" s="635" t="s">
        <v>464</v>
      </c>
    </row>
    <row r="166" spans="2:2">
      <c r="B166" s="635" t="s">
        <v>464</v>
      </c>
    </row>
    <row r="167" spans="2:2">
      <c r="B167" s="635" t="s">
        <v>464</v>
      </c>
    </row>
    <row r="168" spans="2:2">
      <c r="B168" s="635" t="s">
        <v>464</v>
      </c>
    </row>
    <row r="169" spans="2:2">
      <c r="B169" s="635" t="s">
        <v>464</v>
      </c>
    </row>
    <row r="170" spans="2:2">
      <c r="B170" s="635" t="s">
        <v>464</v>
      </c>
    </row>
    <row r="171" spans="2:2">
      <c r="B171" s="635" t="s">
        <v>464</v>
      </c>
    </row>
    <row r="172" spans="2:2">
      <c r="B172" s="635" t="s">
        <v>464</v>
      </c>
    </row>
    <row r="173" spans="2:2">
      <c r="B173" s="635" t="s">
        <v>464</v>
      </c>
    </row>
    <row r="174" spans="2:2">
      <c r="B174" s="635" t="s">
        <v>464</v>
      </c>
    </row>
    <row r="175" spans="2:2">
      <c r="B175" s="635" t="s">
        <v>464</v>
      </c>
    </row>
    <row r="176" spans="2:2">
      <c r="B176" s="635" t="s">
        <v>464</v>
      </c>
    </row>
    <row r="177" spans="2:2">
      <c r="B177" s="635" t="s">
        <v>464</v>
      </c>
    </row>
    <row r="178" spans="2:2">
      <c r="B178" s="635" t="s">
        <v>464</v>
      </c>
    </row>
    <row r="179" spans="2:2">
      <c r="B179" s="635" t="s">
        <v>464</v>
      </c>
    </row>
    <row r="180" spans="2:2">
      <c r="B180" s="635" t="s">
        <v>464</v>
      </c>
    </row>
    <row r="181" spans="2:2">
      <c r="B181" s="635" t="s">
        <v>464</v>
      </c>
    </row>
    <row r="182" spans="2:2">
      <c r="B182" s="635" t="s">
        <v>464</v>
      </c>
    </row>
    <row r="183" spans="2:2">
      <c r="B183" s="635" t="s">
        <v>464</v>
      </c>
    </row>
    <row r="184" spans="2:2">
      <c r="B184" s="635" t="s">
        <v>464</v>
      </c>
    </row>
    <row r="185" spans="2:2">
      <c r="B185" s="635" t="s">
        <v>464</v>
      </c>
    </row>
    <row r="186" spans="2:2">
      <c r="B186" s="635" t="s">
        <v>464</v>
      </c>
    </row>
    <row r="187" spans="2:2">
      <c r="B187" s="635" t="s">
        <v>464</v>
      </c>
    </row>
    <row r="188" spans="2:2">
      <c r="B188" s="635" t="s">
        <v>464</v>
      </c>
    </row>
    <row r="189" spans="2:2">
      <c r="B189" s="635" t="s">
        <v>464</v>
      </c>
    </row>
    <row r="190" spans="2:2">
      <c r="B190" s="635" t="s">
        <v>464</v>
      </c>
    </row>
    <row r="191" spans="2:2">
      <c r="B191" s="635" t="s">
        <v>464</v>
      </c>
    </row>
    <row r="192" spans="2:2">
      <c r="B192" s="635" t="s">
        <v>464</v>
      </c>
    </row>
    <row r="193" spans="2:2">
      <c r="B193" s="635" t="s">
        <v>464</v>
      </c>
    </row>
    <row r="194" spans="2:2">
      <c r="B194" s="635" t="s">
        <v>464</v>
      </c>
    </row>
    <row r="195" spans="2:2">
      <c r="B195" s="635" t="s">
        <v>464</v>
      </c>
    </row>
    <row r="196" spans="2:2">
      <c r="B196" s="635" t="s">
        <v>464</v>
      </c>
    </row>
    <row r="197" spans="2:2">
      <c r="B197" s="635" t="s">
        <v>464</v>
      </c>
    </row>
    <row r="198" spans="2:2">
      <c r="B198" s="635" t="s">
        <v>464</v>
      </c>
    </row>
    <row r="199" spans="2:2">
      <c r="B199" s="635" t="s">
        <v>464</v>
      </c>
    </row>
    <row r="200" spans="2:2">
      <c r="B200" s="635" t="s">
        <v>464</v>
      </c>
    </row>
    <row r="201" spans="2:2">
      <c r="B201" s="635" t="s">
        <v>464</v>
      </c>
    </row>
    <row r="202" spans="2:2">
      <c r="B202" s="635" t="s">
        <v>464</v>
      </c>
    </row>
    <row r="203" spans="2:2">
      <c r="B203" s="635" t="s">
        <v>464</v>
      </c>
    </row>
    <row r="204" spans="2:2">
      <c r="B204" s="635" t="s">
        <v>464</v>
      </c>
    </row>
    <row r="205" spans="2:2">
      <c r="B205" s="635" t="s">
        <v>464</v>
      </c>
    </row>
    <row r="206" spans="2:2">
      <c r="B206" s="635" t="s">
        <v>464</v>
      </c>
    </row>
    <row r="207" spans="2:2">
      <c r="B207" s="635" t="s">
        <v>464</v>
      </c>
    </row>
    <row r="208" spans="2:2">
      <c r="B208" s="635" t="s">
        <v>464</v>
      </c>
    </row>
    <row r="209" spans="2:2">
      <c r="B209" s="635" t="s">
        <v>464</v>
      </c>
    </row>
    <row r="210" spans="2:2">
      <c r="B210" s="635" t="s">
        <v>464</v>
      </c>
    </row>
    <row r="211" spans="2:2">
      <c r="B211" s="635" t="s">
        <v>464</v>
      </c>
    </row>
    <row r="212" spans="2:2">
      <c r="B212" s="635" t="s">
        <v>464</v>
      </c>
    </row>
    <row r="213" spans="2:2">
      <c r="B213" s="635" t="s">
        <v>464</v>
      </c>
    </row>
    <row r="214" spans="2:2">
      <c r="B214" s="635" t="s">
        <v>464</v>
      </c>
    </row>
    <row r="215" spans="2:2">
      <c r="B215" s="635" t="s">
        <v>464</v>
      </c>
    </row>
    <row r="216" spans="2:2">
      <c r="B216" s="635" t="s">
        <v>464</v>
      </c>
    </row>
    <row r="217" spans="2:2">
      <c r="B217" s="635" t="s">
        <v>464</v>
      </c>
    </row>
    <row r="218" spans="2:2">
      <c r="B218" s="635" t="s">
        <v>464</v>
      </c>
    </row>
    <row r="219" spans="2:2">
      <c r="B219" s="635" t="s">
        <v>464</v>
      </c>
    </row>
    <row r="220" spans="2:2">
      <c r="B220" s="635" t="s">
        <v>464</v>
      </c>
    </row>
    <row r="221" spans="2:2">
      <c r="B221" s="635" t="s">
        <v>464</v>
      </c>
    </row>
    <row r="222" spans="2:2">
      <c r="B222" s="635" t="s">
        <v>464</v>
      </c>
    </row>
    <row r="223" spans="2:2">
      <c r="B223" s="635" t="s">
        <v>464</v>
      </c>
    </row>
    <row r="224" spans="2:2">
      <c r="B224" s="635" t="s">
        <v>464</v>
      </c>
    </row>
    <row r="225" spans="2:2">
      <c r="B225" s="635" t="s">
        <v>464</v>
      </c>
    </row>
    <row r="226" spans="2:2">
      <c r="B226" s="635" t="s">
        <v>464</v>
      </c>
    </row>
    <row r="227" spans="2:2">
      <c r="B227" s="635" t="s">
        <v>464</v>
      </c>
    </row>
    <row r="228" spans="2:2">
      <c r="B228" s="635" t="s">
        <v>464</v>
      </c>
    </row>
    <row r="229" spans="2:2">
      <c r="B229" s="635" t="s">
        <v>464</v>
      </c>
    </row>
    <row r="230" spans="2:2">
      <c r="B230" s="635" t="s">
        <v>464</v>
      </c>
    </row>
    <row r="231" spans="2:2">
      <c r="B231" s="635" t="s">
        <v>464</v>
      </c>
    </row>
    <row r="232" spans="2:2">
      <c r="B232" s="635" t="s">
        <v>464</v>
      </c>
    </row>
    <row r="233" spans="2:2">
      <c r="B233" s="635" t="s">
        <v>464</v>
      </c>
    </row>
    <row r="234" spans="2:2">
      <c r="B234" s="635" t="s">
        <v>464</v>
      </c>
    </row>
    <row r="235" spans="2:2">
      <c r="B235" s="635" t="s">
        <v>464</v>
      </c>
    </row>
    <row r="236" spans="2:2">
      <c r="B236" s="635" t="s">
        <v>464</v>
      </c>
    </row>
    <row r="237" spans="2:2">
      <c r="B237" s="635" t="s">
        <v>464</v>
      </c>
    </row>
    <row r="238" spans="2:2">
      <c r="B238" s="635" t="s">
        <v>464</v>
      </c>
    </row>
    <row r="239" spans="2:2">
      <c r="B239" s="635" t="s">
        <v>464</v>
      </c>
    </row>
    <row r="240" spans="2:2">
      <c r="B240" s="635" t="s">
        <v>464</v>
      </c>
    </row>
    <row r="241" spans="2:2">
      <c r="B241" s="635" t="s">
        <v>464</v>
      </c>
    </row>
    <row r="242" spans="2:2">
      <c r="B242" s="635" t="s">
        <v>464</v>
      </c>
    </row>
    <row r="243" spans="2:2">
      <c r="B243" s="635" t="s">
        <v>464</v>
      </c>
    </row>
    <row r="244" spans="2:2">
      <c r="B244" s="635" t="s">
        <v>464</v>
      </c>
    </row>
    <row r="245" spans="2:2">
      <c r="B245" s="635" t="s">
        <v>464</v>
      </c>
    </row>
    <row r="246" spans="2:2">
      <c r="B246" s="635" t="s">
        <v>464</v>
      </c>
    </row>
    <row r="247" spans="2:2">
      <c r="B247" s="635" t="s">
        <v>464</v>
      </c>
    </row>
    <row r="248" spans="2:2">
      <c r="B248" s="635" t="s">
        <v>464</v>
      </c>
    </row>
    <row r="249" spans="2:2">
      <c r="B249" s="635" t="s">
        <v>464</v>
      </c>
    </row>
    <row r="250" spans="2:2">
      <c r="B250" s="635" t="s">
        <v>464</v>
      </c>
    </row>
    <row r="251" spans="2:2">
      <c r="B251" s="635" t="s">
        <v>464</v>
      </c>
    </row>
    <row r="252" spans="2:2">
      <c r="B252" s="635" t="s">
        <v>464</v>
      </c>
    </row>
    <row r="253" spans="2:2">
      <c r="B253" s="635" t="s">
        <v>464</v>
      </c>
    </row>
    <row r="254" spans="2:2">
      <c r="B254" s="635" t="s">
        <v>464</v>
      </c>
    </row>
    <row r="255" spans="2:2">
      <c r="B255" s="635" t="s">
        <v>464</v>
      </c>
    </row>
    <row r="256" spans="2:2">
      <c r="B256" s="635" t="s">
        <v>464</v>
      </c>
    </row>
    <row r="257" spans="2:2">
      <c r="B257" s="635" t="s">
        <v>464</v>
      </c>
    </row>
    <row r="258" spans="2:2">
      <c r="B258" s="635" t="s">
        <v>464</v>
      </c>
    </row>
    <row r="259" spans="2:2">
      <c r="B259" s="635" t="s">
        <v>464</v>
      </c>
    </row>
    <row r="260" spans="2:2">
      <c r="B260" s="635" t="s">
        <v>464</v>
      </c>
    </row>
    <row r="261" spans="2:2">
      <c r="B261" s="635" t="s">
        <v>464</v>
      </c>
    </row>
    <row r="262" spans="2:2">
      <c r="B262" s="635" t="s">
        <v>464</v>
      </c>
    </row>
    <row r="263" spans="2:2">
      <c r="B263" s="635" t="s">
        <v>464</v>
      </c>
    </row>
    <row r="264" spans="2:2">
      <c r="B264" s="635" t="s">
        <v>464</v>
      </c>
    </row>
    <row r="265" spans="2:2">
      <c r="B265" s="635" t="s">
        <v>464</v>
      </c>
    </row>
    <row r="266" spans="2:2">
      <c r="B266" s="635" t="s">
        <v>464</v>
      </c>
    </row>
    <row r="267" spans="2:2">
      <c r="B267" s="635" t="s">
        <v>464</v>
      </c>
    </row>
    <row r="268" spans="2:2">
      <c r="B268" s="635" t="s">
        <v>464</v>
      </c>
    </row>
    <row r="269" spans="2:2">
      <c r="B269" s="635" t="s">
        <v>464</v>
      </c>
    </row>
    <row r="270" spans="2:2">
      <c r="B270" s="635" t="s">
        <v>464</v>
      </c>
    </row>
    <row r="271" spans="2:2">
      <c r="B271" s="635" t="s">
        <v>464</v>
      </c>
    </row>
    <row r="272" spans="2:2">
      <c r="B272" s="635" t="s">
        <v>464</v>
      </c>
    </row>
    <row r="273" spans="2:2">
      <c r="B273" s="635" t="s">
        <v>464</v>
      </c>
    </row>
    <row r="274" spans="2:2">
      <c r="B274" s="635" t="s">
        <v>464</v>
      </c>
    </row>
    <row r="275" spans="2:2">
      <c r="B275" s="635" t="s">
        <v>464</v>
      </c>
    </row>
    <row r="276" spans="2:2">
      <c r="B276" s="635" t="s">
        <v>464</v>
      </c>
    </row>
    <row r="277" spans="2:2">
      <c r="B277" s="635" t="s">
        <v>464</v>
      </c>
    </row>
    <row r="278" spans="2:2">
      <c r="B278" s="635" t="s">
        <v>464</v>
      </c>
    </row>
    <row r="279" spans="2:2">
      <c r="B279" s="635" t="s">
        <v>464</v>
      </c>
    </row>
    <row r="280" spans="2:2">
      <c r="B280" s="635" t="s">
        <v>464</v>
      </c>
    </row>
    <row r="281" spans="2:2">
      <c r="B281" s="635" t="s">
        <v>464</v>
      </c>
    </row>
    <row r="282" spans="2:2">
      <c r="B282" s="635" t="s">
        <v>464</v>
      </c>
    </row>
    <row r="283" spans="2:2">
      <c r="B283" s="635" t="s">
        <v>464</v>
      </c>
    </row>
    <row r="284" spans="2:2">
      <c r="B284" s="635" t="s">
        <v>464</v>
      </c>
    </row>
    <row r="285" spans="2:2">
      <c r="B285" s="635" t="s">
        <v>464</v>
      </c>
    </row>
    <row r="286" spans="2:2">
      <c r="B286" s="635" t="s">
        <v>464</v>
      </c>
    </row>
    <row r="287" spans="2:2">
      <c r="B287" s="635" t="s">
        <v>464</v>
      </c>
    </row>
    <row r="288" spans="2:2">
      <c r="B288" s="635" t="s">
        <v>464</v>
      </c>
    </row>
    <row r="289" spans="2:2">
      <c r="B289" s="635" t="s">
        <v>464</v>
      </c>
    </row>
    <row r="290" spans="2:2">
      <c r="B290" s="635" t="s">
        <v>464</v>
      </c>
    </row>
    <row r="291" spans="2:2">
      <c r="B291" s="635" t="s">
        <v>464</v>
      </c>
    </row>
    <row r="292" spans="2:2">
      <c r="B292" s="635" t="s">
        <v>464</v>
      </c>
    </row>
    <row r="293" spans="2:2">
      <c r="B293" s="635" t="s">
        <v>464</v>
      </c>
    </row>
    <row r="294" spans="2:2">
      <c r="B294" s="635" t="s">
        <v>464</v>
      </c>
    </row>
    <row r="295" spans="2:2">
      <c r="B295" s="635" t="s">
        <v>464</v>
      </c>
    </row>
    <row r="296" spans="2:2">
      <c r="B296" s="635" t="s">
        <v>464</v>
      </c>
    </row>
    <row r="297" spans="2:2">
      <c r="B297" s="635" t="s">
        <v>464</v>
      </c>
    </row>
    <row r="298" spans="2:2">
      <c r="B298" s="635" t="s">
        <v>464</v>
      </c>
    </row>
    <row r="299" spans="2:2">
      <c r="B299" s="635" t="s">
        <v>464</v>
      </c>
    </row>
    <row r="300" spans="2:2">
      <c r="B300" s="635" t="s">
        <v>464</v>
      </c>
    </row>
    <row r="301" spans="2:2">
      <c r="B301" s="635" t="s">
        <v>464</v>
      </c>
    </row>
    <row r="302" spans="2:2">
      <c r="B302" s="635" t="s">
        <v>464</v>
      </c>
    </row>
    <row r="303" spans="2:2">
      <c r="B303" s="635" t="s">
        <v>464</v>
      </c>
    </row>
    <row r="304" spans="2:2">
      <c r="B304" s="635" t="s">
        <v>464</v>
      </c>
    </row>
    <row r="305" spans="2:2">
      <c r="B305" s="635" t="s">
        <v>464</v>
      </c>
    </row>
    <row r="306" spans="2:2">
      <c r="B306" s="635" t="s">
        <v>464</v>
      </c>
    </row>
    <row r="307" spans="2:2">
      <c r="B307" s="635" t="s">
        <v>464</v>
      </c>
    </row>
    <row r="308" spans="2:2">
      <c r="B308" s="635" t="s">
        <v>464</v>
      </c>
    </row>
    <row r="309" spans="2:2">
      <c r="B309" s="635" t="s">
        <v>464</v>
      </c>
    </row>
    <row r="310" spans="2:2">
      <c r="B310" s="635" t="s">
        <v>464</v>
      </c>
    </row>
    <row r="311" spans="2:2">
      <c r="B311" s="635" t="s">
        <v>464</v>
      </c>
    </row>
    <row r="312" spans="2:2">
      <c r="B312" s="635" t="s">
        <v>464</v>
      </c>
    </row>
    <row r="313" spans="2:2">
      <c r="B313" s="635" t="s">
        <v>464</v>
      </c>
    </row>
    <row r="314" spans="2:2">
      <c r="B314" s="635" t="s">
        <v>464</v>
      </c>
    </row>
    <row r="315" spans="2:2">
      <c r="B315" s="635" t="s">
        <v>464</v>
      </c>
    </row>
    <row r="316" spans="2:2">
      <c r="B316" s="635" t="s">
        <v>464</v>
      </c>
    </row>
    <row r="317" spans="2:2">
      <c r="B317" s="635" t="s">
        <v>464</v>
      </c>
    </row>
    <row r="318" spans="2:2">
      <c r="B318" s="635" t="s">
        <v>464</v>
      </c>
    </row>
    <row r="319" spans="2:2">
      <c r="B319" s="635" t="s">
        <v>464</v>
      </c>
    </row>
    <row r="320" spans="2:2">
      <c r="B320" s="635" t="s">
        <v>464</v>
      </c>
    </row>
    <row r="321" spans="2:2">
      <c r="B321" s="635" t="s">
        <v>464</v>
      </c>
    </row>
    <row r="322" spans="2:2">
      <c r="B322" s="635" t="s">
        <v>464</v>
      </c>
    </row>
    <row r="323" spans="2:2">
      <c r="B323" s="635" t="s">
        <v>464</v>
      </c>
    </row>
    <row r="324" spans="2:2">
      <c r="B324" s="635" t="s">
        <v>464</v>
      </c>
    </row>
    <row r="325" spans="2:2">
      <c r="B325" s="635" t="s">
        <v>464</v>
      </c>
    </row>
    <row r="326" spans="2:2">
      <c r="B326" s="635" t="s">
        <v>464</v>
      </c>
    </row>
    <row r="327" spans="2:2">
      <c r="B327" s="635" t="s">
        <v>464</v>
      </c>
    </row>
    <row r="328" spans="2:2">
      <c r="B328" s="635" t="s">
        <v>464</v>
      </c>
    </row>
    <row r="329" spans="2:2">
      <c r="B329" s="635" t="s">
        <v>464</v>
      </c>
    </row>
    <row r="330" spans="2:2">
      <c r="B330" s="635" t="s">
        <v>464</v>
      </c>
    </row>
    <row r="331" spans="2:2">
      <c r="B331" s="635" t="s">
        <v>464</v>
      </c>
    </row>
    <row r="332" spans="2:2">
      <c r="B332" s="635" t="s">
        <v>464</v>
      </c>
    </row>
    <row r="333" spans="2:2">
      <c r="B333" s="635" t="s">
        <v>464</v>
      </c>
    </row>
    <row r="334" spans="2:2">
      <c r="B334" s="635" t="s">
        <v>464</v>
      </c>
    </row>
    <row r="335" spans="2:2">
      <c r="B335" s="635" t="s">
        <v>464</v>
      </c>
    </row>
    <row r="336" spans="2:2">
      <c r="B336" s="635" t="s">
        <v>464</v>
      </c>
    </row>
    <row r="337" spans="2:2">
      <c r="B337" s="635" t="s">
        <v>464</v>
      </c>
    </row>
    <row r="338" spans="2:2">
      <c r="B338" s="635" t="s">
        <v>464</v>
      </c>
    </row>
    <row r="339" spans="2:2">
      <c r="B339" s="635" t="s">
        <v>464</v>
      </c>
    </row>
    <row r="340" spans="2:2">
      <c r="B340" s="635" t="s">
        <v>464</v>
      </c>
    </row>
    <row r="341" spans="2:2">
      <c r="B341" s="635" t="s">
        <v>464</v>
      </c>
    </row>
    <row r="342" spans="2:2">
      <c r="B342" s="635" t="s">
        <v>464</v>
      </c>
    </row>
    <row r="343" spans="2:2">
      <c r="B343" s="635" t="s">
        <v>464</v>
      </c>
    </row>
    <row r="344" spans="2:2">
      <c r="B344" s="635" t="s">
        <v>464</v>
      </c>
    </row>
    <row r="345" spans="2:2">
      <c r="B345" s="635" t="s">
        <v>464</v>
      </c>
    </row>
    <row r="346" spans="2:2">
      <c r="B346" s="635" t="s">
        <v>464</v>
      </c>
    </row>
    <row r="347" spans="2:2">
      <c r="B347" s="635" t="s">
        <v>464</v>
      </c>
    </row>
    <row r="348" spans="2:2">
      <c r="B348" s="635" t="s">
        <v>464</v>
      </c>
    </row>
    <row r="349" spans="2:2">
      <c r="B349" s="635" t="s">
        <v>464</v>
      </c>
    </row>
    <row r="350" spans="2:2">
      <c r="B350" s="635" t="s">
        <v>464</v>
      </c>
    </row>
    <row r="351" spans="2:2">
      <c r="B351" s="635" t="s">
        <v>464</v>
      </c>
    </row>
    <row r="352" spans="2:2">
      <c r="B352" s="635" t="s">
        <v>464</v>
      </c>
    </row>
    <row r="353" spans="2:2">
      <c r="B353" s="635" t="s">
        <v>464</v>
      </c>
    </row>
    <row r="354" spans="2:2">
      <c r="B354" s="635" t="s">
        <v>464</v>
      </c>
    </row>
    <row r="355" spans="2:2">
      <c r="B355" s="635" t="s">
        <v>464</v>
      </c>
    </row>
    <row r="356" spans="2:2">
      <c r="B356" s="635" t="s">
        <v>464</v>
      </c>
    </row>
    <row r="357" spans="2:2">
      <c r="B357" s="635" t="s">
        <v>464</v>
      </c>
    </row>
    <row r="358" spans="2:2">
      <c r="B358" s="635" t="s">
        <v>464</v>
      </c>
    </row>
    <row r="359" spans="2:2">
      <c r="B359" s="635" t="s">
        <v>464</v>
      </c>
    </row>
    <row r="360" spans="2:2">
      <c r="B360" s="635" t="s">
        <v>464</v>
      </c>
    </row>
    <row r="361" spans="2:2">
      <c r="B361" s="635" t="s">
        <v>464</v>
      </c>
    </row>
    <row r="362" spans="2:2">
      <c r="B362" s="635" t="s">
        <v>464</v>
      </c>
    </row>
    <row r="363" spans="2:2">
      <c r="B363" s="635" t="s">
        <v>464</v>
      </c>
    </row>
    <row r="364" spans="2:2">
      <c r="B364" s="635" t="s">
        <v>464</v>
      </c>
    </row>
    <row r="365" spans="2:2">
      <c r="B365" s="635" t="s">
        <v>464</v>
      </c>
    </row>
    <row r="366" spans="2:2">
      <c r="B366" s="635" t="s">
        <v>464</v>
      </c>
    </row>
    <row r="367" spans="2:2">
      <c r="B367" s="635" t="s">
        <v>464</v>
      </c>
    </row>
    <row r="368" spans="2:2">
      <c r="B368" s="635" t="s">
        <v>464</v>
      </c>
    </row>
    <row r="369" spans="2:2">
      <c r="B369" s="635" t="s">
        <v>464</v>
      </c>
    </row>
    <row r="370" spans="2:2">
      <c r="B370" s="635" t="s">
        <v>464</v>
      </c>
    </row>
    <row r="371" spans="2:2">
      <c r="B371" s="635" t="s">
        <v>464</v>
      </c>
    </row>
    <row r="372" spans="2:2">
      <c r="B372" s="635" t="s">
        <v>464</v>
      </c>
    </row>
    <row r="373" spans="2:2">
      <c r="B373" s="635" t="s">
        <v>464</v>
      </c>
    </row>
    <row r="374" spans="2:2">
      <c r="B374" s="635" t="s">
        <v>464</v>
      </c>
    </row>
    <row r="375" spans="2:2">
      <c r="B375" s="635" t="s">
        <v>464</v>
      </c>
    </row>
    <row r="376" spans="2:2">
      <c r="B376" s="635" t="s">
        <v>464</v>
      </c>
    </row>
    <row r="377" spans="2:2">
      <c r="B377" s="635" t="s">
        <v>464</v>
      </c>
    </row>
    <row r="378" spans="2:2">
      <c r="B378" s="635" t="s">
        <v>464</v>
      </c>
    </row>
    <row r="379" spans="2:2">
      <c r="B379" s="635" t="s">
        <v>464</v>
      </c>
    </row>
    <row r="380" spans="2:2">
      <c r="B380" s="635" t="s">
        <v>464</v>
      </c>
    </row>
    <row r="381" spans="2:2">
      <c r="B381" s="635" t="s">
        <v>464</v>
      </c>
    </row>
    <row r="382" spans="2:2">
      <c r="B382" s="635" t="s">
        <v>464</v>
      </c>
    </row>
    <row r="383" spans="2:2">
      <c r="B383" s="635" t="s">
        <v>464</v>
      </c>
    </row>
    <row r="384" spans="2:2">
      <c r="B384" s="635" t="s">
        <v>464</v>
      </c>
    </row>
    <row r="385" spans="2:2">
      <c r="B385" s="635" t="s">
        <v>464</v>
      </c>
    </row>
    <row r="386" spans="2:2">
      <c r="B386" s="635" t="s">
        <v>464</v>
      </c>
    </row>
    <row r="387" spans="2:2">
      <c r="B387" s="635" t="s">
        <v>464</v>
      </c>
    </row>
    <row r="388" spans="2:2">
      <c r="B388" s="635" t="s">
        <v>464</v>
      </c>
    </row>
    <row r="389" spans="2:2">
      <c r="B389" s="635" t="s">
        <v>464</v>
      </c>
    </row>
    <row r="390" spans="2:2">
      <c r="B390" s="635" t="s">
        <v>464</v>
      </c>
    </row>
    <row r="391" spans="2:2">
      <c r="B391" s="635" t="s">
        <v>464</v>
      </c>
    </row>
    <row r="392" spans="2:2">
      <c r="B392" s="635" t="s">
        <v>464</v>
      </c>
    </row>
    <row r="393" spans="2:2">
      <c r="B393" s="635" t="s">
        <v>464</v>
      </c>
    </row>
    <row r="394" spans="2:2">
      <c r="B394" s="635" t="s">
        <v>464</v>
      </c>
    </row>
    <row r="395" spans="2:2">
      <c r="B395" s="635" t="s">
        <v>464</v>
      </c>
    </row>
    <row r="396" spans="2:2">
      <c r="B396" s="635" t="s">
        <v>464</v>
      </c>
    </row>
    <row r="397" spans="2:2">
      <c r="B397" s="635" t="s">
        <v>464</v>
      </c>
    </row>
    <row r="398" spans="2:2">
      <c r="B398" s="635" t="s">
        <v>464</v>
      </c>
    </row>
    <row r="399" spans="2:2">
      <c r="B399" s="635" t="s">
        <v>464</v>
      </c>
    </row>
    <row r="400" spans="2:2">
      <c r="B400" s="635" t="s">
        <v>464</v>
      </c>
    </row>
    <row r="401" spans="2:2">
      <c r="B401" s="635" t="s">
        <v>464</v>
      </c>
    </row>
    <row r="402" spans="2:2">
      <c r="B402" s="635" t="s">
        <v>464</v>
      </c>
    </row>
    <row r="403" spans="2:2">
      <c r="B403" s="635" t="s">
        <v>464</v>
      </c>
    </row>
    <row r="404" spans="2:2">
      <c r="B404" s="635" t="s">
        <v>464</v>
      </c>
    </row>
    <row r="405" spans="2:2">
      <c r="B405" s="635" t="s">
        <v>464</v>
      </c>
    </row>
    <row r="406" spans="2:2">
      <c r="B406" s="635" t="s">
        <v>464</v>
      </c>
    </row>
    <row r="407" spans="2:2">
      <c r="B407" s="635" t="s">
        <v>464</v>
      </c>
    </row>
    <row r="408" spans="2:2">
      <c r="B408" s="635" t="s">
        <v>464</v>
      </c>
    </row>
    <row r="409" spans="2:2">
      <c r="B409" s="635" t="s">
        <v>464</v>
      </c>
    </row>
    <row r="410" spans="2:2">
      <c r="B410" s="635" t="s">
        <v>464</v>
      </c>
    </row>
    <row r="411" spans="2:2">
      <c r="B411" s="635" t="s">
        <v>464</v>
      </c>
    </row>
    <row r="412" spans="2:2">
      <c r="B412" s="635" t="s">
        <v>464</v>
      </c>
    </row>
    <row r="413" spans="2:2">
      <c r="B413" s="635" t="s">
        <v>464</v>
      </c>
    </row>
    <row r="414" spans="2:2">
      <c r="B414" s="635" t="s">
        <v>464</v>
      </c>
    </row>
    <row r="415" spans="2:2">
      <c r="B415" s="635" t="s">
        <v>464</v>
      </c>
    </row>
    <row r="416" spans="2:2">
      <c r="B416" s="635" t="s">
        <v>464</v>
      </c>
    </row>
    <row r="417" spans="2:2">
      <c r="B417" s="635" t="s">
        <v>464</v>
      </c>
    </row>
    <row r="418" spans="2:2">
      <c r="B418" s="635" t="s">
        <v>464</v>
      </c>
    </row>
    <row r="419" spans="2:2">
      <c r="B419" s="635" t="s">
        <v>464</v>
      </c>
    </row>
    <row r="420" spans="2:2">
      <c r="B420" s="635" t="s">
        <v>464</v>
      </c>
    </row>
    <row r="421" spans="2:2">
      <c r="B421" s="635" t="s">
        <v>464</v>
      </c>
    </row>
    <row r="422" spans="2:2">
      <c r="B422" s="635" t="s">
        <v>464</v>
      </c>
    </row>
    <row r="423" spans="2:2">
      <c r="B423" s="635" t="s">
        <v>464</v>
      </c>
    </row>
    <row r="424" spans="2:2">
      <c r="B424" s="635" t="s">
        <v>464</v>
      </c>
    </row>
    <row r="425" spans="2:2">
      <c r="B425" s="635" t="s">
        <v>464</v>
      </c>
    </row>
    <row r="426" spans="2:2">
      <c r="B426" s="635" t="s">
        <v>464</v>
      </c>
    </row>
    <row r="427" spans="2:2">
      <c r="B427" s="635" t="s">
        <v>464</v>
      </c>
    </row>
    <row r="428" spans="2:2">
      <c r="B428" s="635" t="s">
        <v>464</v>
      </c>
    </row>
    <row r="429" spans="2:2">
      <c r="B429" s="635" t="s">
        <v>464</v>
      </c>
    </row>
    <row r="430" spans="2:2">
      <c r="B430" s="635" t="s">
        <v>464</v>
      </c>
    </row>
    <row r="431" spans="2:2">
      <c r="B431" s="635" t="s">
        <v>464</v>
      </c>
    </row>
    <row r="432" spans="2:2">
      <c r="B432" s="635" t="s">
        <v>464</v>
      </c>
    </row>
    <row r="433" spans="2:2">
      <c r="B433" s="635" t="s">
        <v>464</v>
      </c>
    </row>
    <row r="434" spans="2:2">
      <c r="B434" s="635" t="s">
        <v>464</v>
      </c>
    </row>
  </sheetData>
  <sheetProtection formatCells="0" formatColumns="0" formatRows="0" insertColumns="0" insertRows="0" insertHyperlinks="0" deleteColumns="0" deleteRows="0" sort="0" autoFilter="0" pivotTables="0"/>
  <sortState ref="A19:DV70">
    <sortCondition ref="D19:D70"/>
  </sortState>
  <mergeCells count="139">
    <mergeCell ref="BL1:BM1"/>
    <mergeCell ref="BO15:BO16"/>
    <mergeCell ref="BP15:BP16"/>
    <mergeCell ref="BZ1:CA1"/>
    <mergeCell ref="CN1:CO1"/>
    <mergeCell ref="F2:F7"/>
    <mergeCell ref="K8:O8"/>
    <mergeCell ref="D12:G13"/>
    <mergeCell ref="H12:I13"/>
    <mergeCell ref="J12:S13"/>
    <mergeCell ref="AH12:BB13"/>
    <mergeCell ref="BI12:BQ13"/>
    <mergeCell ref="V1:W1"/>
    <mergeCell ref="AJ1:AK1"/>
    <mergeCell ref="AX1:AY1"/>
    <mergeCell ref="K6:O6"/>
    <mergeCell ref="K2:O2"/>
    <mergeCell ref="AJ15:AJ16"/>
    <mergeCell ref="AC15:AC16"/>
    <mergeCell ref="AD15:AD16"/>
    <mergeCell ref="AE15:AE16"/>
    <mergeCell ref="AF15:AF16"/>
    <mergeCell ref="BU15:BU16"/>
    <mergeCell ref="BV15:BV16"/>
    <mergeCell ref="BC15:BC16"/>
    <mergeCell ref="BW15:BW16"/>
    <mergeCell ref="BX15:BX16"/>
    <mergeCell ref="BM15:BM16"/>
    <mergeCell ref="BN15:BN16"/>
    <mergeCell ref="BN14:BP14"/>
    <mergeCell ref="BS15:BS16"/>
    <mergeCell ref="BT15:BT16"/>
    <mergeCell ref="BQ15:BQ16"/>
    <mergeCell ref="BR15:BR16"/>
    <mergeCell ref="BL15:BL16"/>
    <mergeCell ref="CU12:CU14"/>
    <mergeCell ref="CV12:CV14"/>
    <mergeCell ref="CW12:CW14"/>
    <mergeCell ref="CL14:CO14"/>
    <mergeCell ref="CP14:CR14"/>
    <mergeCell ref="AL14:AN14"/>
    <mergeCell ref="AO14:AR14"/>
    <mergeCell ref="AS14:AU14"/>
    <mergeCell ref="CD12:CR13"/>
    <mergeCell ref="BC14:BF14"/>
    <mergeCell ref="BG14:BI14"/>
    <mergeCell ref="BJ14:BM14"/>
    <mergeCell ref="CS12:CS14"/>
    <mergeCell ref="CT12:CT14"/>
    <mergeCell ref="B14:B16"/>
    <mergeCell ref="C14:C16"/>
    <mergeCell ref="D14:D16"/>
    <mergeCell ref="E14:E16"/>
    <mergeCell ref="F14:F16"/>
    <mergeCell ref="G14:G16"/>
    <mergeCell ref="H14:H16"/>
    <mergeCell ref="I14:I16"/>
    <mergeCell ref="J14:J16"/>
    <mergeCell ref="K14:K16"/>
    <mergeCell ref="L14:L16"/>
    <mergeCell ref="M14:M16"/>
    <mergeCell ref="P14:P16"/>
    <mergeCell ref="AK15:AK16"/>
    <mergeCell ref="AA14:AD14"/>
    <mergeCell ref="AE14:AG14"/>
    <mergeCell ref="AG15:AG16"/>
    <mergeCell ref="AH15:AH16"/>
    <mergeCell ref="AN15:AN16"/>
    <mergeCell ref="BE15:BE16"/>
    <mergeCell ref="BF15:BF16"/>
    <mergeCell ref="BK15:BK16"/>
    <mergeCell ref="BD15:BD16"/>
    <mergeCell ref="T14:Y14"/>
    <mergeCell ref="AI15:AI16"/>
    <mergeCell ref="AH14:AK14"/>
    <mergeCell ref="N14:N16"/>
    <mergeCell ref="O14:O16"/>
    <mergeCell ref="AO15:AO16"/>
    <mergeCell ref="AP15:AP16"/>
    <mergeCell ref="AS15:AS16"/>
    <mergeCell ref="AT15:AT16"/>
    <mergeCell ref="AU15:AU16"/>
    <mergeCell ref="AV15:AV16"/>
    <mergeCell ref="AW15:AW16"/>
    <mergeCell ref="AX15:AX16"/>
    <mergeCell ref="AY15:AY16"/>
    <mergeCell ref="AQ15:AQ16"/>
    <mergeCell ref="AR15:AR16"/>
    <mergeCell ref="AZ15:AZ16"/>
    <mergeCell ref="BA15:BA16"/>
    <mergeCell ref="BB15:BB16"/>
    <mergeCell ref="CX14:CX16"/>
    <mergeCell ref="T15:T16"/>
    <mergeCell ref="U15:U16"/>
    <mergeCell ref="V15:V16"/>
    <mergeCell ref="W15:W16"/>
    <mergeCell ref="X15:X16"/>
    <mergeCell ref="Y15:Y16"/>
    <mergeCell ref="Z15:Z16"/>
    <mergeCell ref="AA15:AA16"/>
    <mergeCell ref="AB15:AB16"/>
    <mergeCell ref="BQ14:BT14"/>
    <mergeCell ref="BU14:BW14"/>
    <mergeCell ref="BX14:CA14"/>
    <mergeCell ref="CB14:CD14"/>
    <mergeCell ref="CE14:CH14"/>
    <mergeCell ref="CI14:CK14"/>
    <mergeCell ref="AV14:AY14"/>
    <mergeCell ref="AZ14:BB14"/>
    <mergeCell ref="BG15:BG16"/>
    <mergeCell ref="BH15:BH16"/>
    <mergeCell ref="BI15:BI16"/>
    <mergeCell ref="BJ15:BJ16"/>
    <mergeCell ref="CC15:CC16"/>
    <mergeCell ref="CD15:CD16"/>
    <mergeCell ref="A1:B1"/>
    <mergeCell ref="CQ15:CQ16"/>
    <mergeCell ref="CR15:CR16"/>
    <mergeCell ref="CS15:CW16"/>
    <mergeCell ref="CK15:CK16"/>
    <mergeCell ref="CL15:CL16"/>
    <mergeCell ref="CM15:CM16"/>
    <mergeCell ref="CN15:CN16"/>
    <mergeCell ref="CO15:CO16"/>
    <mergeCell ref="CP15:CP16"/>
    <mergeCell ref="CE15:CE16"/>
    <mergeCell ref="CF15:CF16"/>
    <mergeCell ref="CG15:CG16"/>
    <mergeCell ref="CH15:CH16"/>
    <mergeCell ref="CI15:CI16"/>
    <mergeCell ref="CJ15:CJ16"/>
    <mergeCell ref="BY15:BY16"/>
    <mergeCell ref="BZ15:BZ16"/>
    <mergeCell ref="CA15:CA16"/>
    <mergeCell ref="CB15:CB16"/>
    <mergeCell ref="Q14:Q16"/>
    <mergeCell ref="S14:S16"/>
    <mergeCell ref="AL15:AL16"/>
    <mergeCell ref="AM15:AM16"/>
  </mergeCells>
  <conditionalFormatting sqref="P83:Q766">
    <cfRule type="cellIs" dxfId="1756" priority="4228" operator="equal">
      <formula>"$N$14"</formula>
    </cfRule>
  </conditionalFormatting>
  <conditionalFormatting sqref="J11">
    <cfRule type="containsText" dxfId="1755" priority="4227" operator="containsText" text="Date">
      <formula>NOT(ISERROR(SEARCH("Date",J11)))</formula>
    </cfRule>
  </conditionalFormatting>
  <conditionalFormatting sqref="E11">
    <cfRule type="containsBlanks" dxfId="1754" priority="4225">
      <formula>LEN(TRIM(E11))=0</formula>
    </cfRule>
  </conditionalFormatting>
  <conditionalFormatting sqref="M83:M766">
    <cfRule type="timePeriod" dxfId="1753" priority="4222" timePeriod="nextWeek">
      <formula>AND(ROUNDDOWN(M83,0)-TODAY()&gt;(7-WEEKDAY(TODAY())),ROUNDDOWN(M83,0)-TODAY()&lt;(15-WEEKDAY(TODAY())))</formula>
    </cfRule>
    <cfRule type="cellIs" dxfId="1752" priority="4223" operator="equal">
      <formula>$R$13</formula>
    </cfRule>
    <cfRule type="cellIs" dxfId="1751" priority="4224" operator="greaterThanOrEqual">
      <formula>$P83</formula>
    </cfRule>
  </conditionalFormatting>
  <conditionalFormatting sqref="N83:N766">
    <cfRule type="cellIs" dxfId="1750" priority="4221" operator="equal">
      <formula>$R$13</formula>
    </cfRule>
  </conditionalFormatting>
  <conditionalFormatting sqref="Q83:Q766">
    <cfRule type="cellIs" dxfId="1749" priority="4220" operator="equal">
      <formula>$U$1</formula>
    </cfRule>
  </conditionalFormatting>
  <conditionalFormatting sqref="P83:P766">
    <cfRule type="cellIs" dxfId="1748" priority="4218" operator="equal">
      <formula>$R$14</formula>
    </cfRule>
    <cfRule type="cellIs" dxfId="1747" priority="4219" operator="greaterThanOrEqual">
      <formula>$M83</formula>
    </cfRule>
  </conditionalFormatting>
  <conditionalFormatting sqref="K82:K1048576 K1:K23 K40:K41">
    <cfRule type="cellIs" dxfId="1746" priority="4216" operator="equal">
      <formula>0</formula>
    </cfRule>
  </conditionalFormatting>
  <conditionalFormatting sqref="K1:K8">
    <cfRule type="cellIs" dxfId="1745" priority="4215" operator="equal">
      <formula>0</formula>
    </cfRule>
  </conditionalFormatting>
  <conditionalFormatting sqref="P83:P772">
    <cfRule type="timePeriod" dxfId="1744" priority="4214" timePeriod="nextWeek">
      <formula>AND(ROUNDDOWN(P83,0)-TODAY()&gt;(7-WEEKDAY(TODAY())),ROUNDDOWN(P83,0)-TODAY()&lt;(15-WEEKDAY(TODAY())))</formula>
    </cfRule>
  </conditionalFormatting>
  <conditionalFormatting sqref="T83:CR772">
    <cfRule type="expression" dxfId="1743" priority="4212">
      <formula>$J83=$V$2</formula>
    </cfRule>
    <cfRule type="cellIs" dxfId="1742" priority="4213" operator="equal">
      <formula>$R$14</formula>
    </cfRule>
  </conditionalFormatting>
  <conditionalFormatting sqref="CG9:CG18 BS9:BS18 BE9:BE18 AQ9:AQ18 AC9:AC18 AJ1:AJ18 AK2:AK9 AX1:AX18 AY2:AY9 BL1:BL18 BM2:BM9 BZ1:BZ18 CA2:CA9 CN1:CN18 CO2:CO9 N9:N18 N1 N82:N1048576 CN82:CN1048576 BZ82:BZ1048576 BL82:BL1048576 AX82:AX1048576 AJ82:AJ1048576 AC82:AC1048576 AQ82:AQ1048576 BE82:BE1048576 BS82:BS1048576 CG82:CG1048576 N7 N3:N5 CG40:CG41 BS40:BS41 BE40:BE41 AQ40:AQ41 AC40:AC41 AJ40:AJ41 AX40:AX41 BL40:BL41 BZ40:BZ41 CN40:CN41 N40:N41">
    <cfRule type="cellIs" dxfId="1741" priority="4211" operator="equal">
      <formula>0</formula>
    </cfRule>
  </conditionalFormatting>
  <conditionalFormatting sqref="AB9:AB18 AI9:AI18 U9:U13 AP9:AP18 AW9:AW18 BD9:BD18 BK9:BK18 BR9:BR18 BY9:BY18 CF9:CF18 CM9:CM18 M1 U15:U18 M9:M18 M82:M1048576 U82:U1048576 CM82:CM1048576 CF82:CF1048576 BY82:BY1048576 BR82:BR1048576 BK82:BK1048576 BD82:BD1048576 AW82:AW1048576 AP82:AP1048576 AI82:AI1048576 AB82:AB1048576 M7 M3:M5 AB40:AB41 AI40:AI41 AP40:AP41 AW40:AW41 BD40:BD41 BK40:BK41 BR40:BR41 BY40:BY41 CF40:CF41 CM40:CM41 U40:U41 M40:M41">
    <cfRule type="cellIs" dxfId="1740" priority="4210" operator="equal">
      <formula>0</formula>
    </cfRule>
  </conditionalFormatting>
  <conditionalFormatting sqref="Q9:Q13 Q82:Q1048576 Q17:Q18 Q40:Q41">
    <cfRule type="cellIs" dxfId="1739" priority="4209" operator="equal">
      <formula>0</formula>
    </cfRule>
  </conditionalFormatting>
  <conditionalFormatting sqref="W1:W13 AD9:AD18 AR9:AR18 BF9:BF18 BT9:BT18 CH9:CH18 AK1:AK18 AY1:AY18 BM1:BM18 CA1:CA18 CO1:CO18 P9:P10 P12:P13 O11 O1 W15:W18 W82:W1048576 P82:P1048576 CO82:CO1048576 CA82:CA1048576 BM82:BM1048576 AY82:AY1048576 AK82:AK1048576 CH82:CH1048576 BT82:BT1048576 BF82:BF1048576 AR82:AR1048576 AD82:AD1048576 O7 O3:O5 P17:P18 AD40:AD41 AR40:AR41 BF40:BF41 BT40:BT41 CH40:CH41 AK40:AK41 AY40:AY41 BM40:BM41 CA40:CA41 CO40:CO41 W40:W41 P40:P41">
    <cfRule type="cellIs" dxfId="1738" priority="4207" operator="lessThan">
      <formula>$O$11+1</formula>
    </cfRule>
  </conditionalFormatting>
  <conditionalFormatting sqref="H14:I16">
    <cfRule type="containsText" dxfId="1737" priority="4206" operator="containsText" text="column">
      <formula>NOT(ISERROR(SEARCH("column",H14)))</formula>
    </cfRule>
  </conditionalFormatting>
  <conditionalFormatting sqref="A1 A6:K6 A2:K2 A82:A434 C1:XFD1 A435:XFD1048576 P6:XFD6 P2:XFD2 C82:XFD434 A11:XFD13 A3:XFD5 A7:XFD7 A17:XFD18 A14:O16 R14:XFD16 A8:E10 G8:XFD10 B71:B434">
    <cfRule type="cellIs" dxfId="1736" priority="4190" operator="equal">
      <formula>$W$9</formula>
    </cfRule>
    <cfRule type="cellIs" dxfId="1735" priority="4191" operator="equal">
      <formula>$W$8</formula>
    </cfRule>
    <cfRule type="cellIs" dxfId="1734" priority="4192" operator="equal">
      <formula>$W$7</formula>
    </cfRule>
    <cfRule type="cellIs" dxfId="1733" priority="4193" operator="equal">
      <formula>$W$6</formula>
    </cfRule>
    <cfRule type="cellIs" dxfId="1732" priority="4194" operator="equal">
      <formula>$W$5</formula>
    </cfRule>
    <cfRule type="cellIs" dxfId="1731" priority="4195" operator="equal">
      <formula>$W$4</formula>
    </cfRule>
    <cfRule type="cellIs" dxfId="1730" priority="4196" operator="equal">
      <formula>$W$3</formula>
    </cfRule>
    <cfRule type="cellIs" dxfId="1729" priority="4197" operator="equal">
      <formula>$W$2</formula>
    </cfRule>
    <cfRule type="cellIs" dxfId="1728" priority="4198" operator="equal">
      <formula>$V$9</formula>
    </cfRule>
    <cfRule type="cellIs" dxfId="1727" priority="4199" operator="equal">
      <formula>$V$8</formula>
    </cfRule>
    <cfRule type="cellIs" dxfId="1726" priority="4200" operator="equal">
      <formula>$V$7</formula>
    </cfRule>
    <cfRule type="cellIs" dxfId="1725" priority="4201" operator="equal">
      <formula>$V$6</formula>
    </cfRule>
    <cfRule type="cellIs" dxfId="1724" priority="4202" operator="equal">
      <formula>$V$5</formula>
    </cfRule>
    <cfRule type="cellIs" dxfId="1723" priority="4203" operator="equal">
      <formula>$V$4</formula>
    </cfRule>
    <cfRule type="cellIs" dxfId="1722" priority="4204" operator="equal">
      <formula>$V$3</formula>
    </cfRule>
    <cfRule type="cellIs" dxfId="1721" priority="4205" operator="equal">
      <formula>$V$2</formula>
    </cfRule>
  </conditionalFormatting>
  <conditionalFormatting sqref="F2:F7">
    <cfRule type="expression" dxfId="1720" priority="4189">
      <formula>$K$7&gt;100</formula>
    </cfRule>
  </conditionalFormatting>
  <conditionalFormatting sqref="K7">
    <cfRule type="containsBlanks" dxfId="1719" priority="4185">
      <formula>LEN(TRIM(K7))=0</formula>
    </cfRule>
  </conditionalFormatting>
  <conditionalFormatting sqref="K1:O1 K6 K2 K3:O5 K7:O8">
    <cfRule type="containsText" dxfId="1718" priority="4184" operator="containsText" text="Enter">
      <formula>NOT(ISERROR(SEARCH("Enter",K1)))</formula>
    </cfRule>
  </conditionalFormatting>
  <conditionalFormatting sqref="E19:I70">
    <cfRule type="expression" dxfId="1717" priority="3778">
      <formula>$J19=$V$8</formula>
    </cfRule>
  </conditionalFormatting>
  <conditionalFormatting sqref="M5">
    <cfRule type="cellIs" dxfId="1716" priority="3777" operator="equal">
      <formula>0</formula>
    </cfRule>
  </conditionalFormatting>
  <conditionalFormatting sqref="M5 M21">
    <cfRule type="cellIs" dxfId="1715" priority="3776" operator="equal">
      <formula>0</formula>
    </cfRule>
  </conditionalFormatting>
  <conditionalFormatting sqref="M7">
    <cfRule type="cellIs" dxfId="1714" priority="3774" operator="equal">
      <formula>0</formula>
    </cfRule>
  </conditionalFormatting>
  <conditionalFormatting sqref="M7">
    <cfRule type="cellIs" dxfId="1713" priority="3773" operator="equal">
      <formula>0</formula>
    </cfRule>
  </conditionalFormatting>
  <conditionalFormatting sqref="M7">
    <cfRule type="containsBlanks" dxfId="1712" priority="3772">
      <formula>LEN(TRIM(M7))=0</formula>
    </cfRule>
  </conditionalFormatting>
  <conditionalFormatting sqref="K19">
    <cfRule type="cellIs" dxfId="1711" priority="3770" operator="equal">
      <formula>0</formula>
    </cfRule>
  </conditionalFormatting>
  <conditionalFormatting sqref="CG19 BS19 BE19 AQ19 AC19 AJ19 AX19 BL19 BZ19 CN19 N19">
    <cfRule type="cellIs" dxfId="1710" priority="3769" operator="equal">
      <formula>0</formula>
    </cfRule>
  </conditionalFormatting>
  <conditionalFormatting sqref="AB19 AI19 AP19 AW19 BD19 BK19 BR19 BY19 CF19 CM19 U19 M19">
    <cfRule type="cellIs" dxfId="1709" priority="3768" operator="equal">
      <formula>0</formula>
    </cfRule>
  </conditionalFormatting>
  <conditionalFormatting sqref="Q19">
    <cfRule type="cellIs" dxfId="1708" priority="3767" operator="equal">
      <formula>0</formula>
    </cfRule>
  </conditionalFormatting>
  <conditionalFormatting sqref="AD19 AR19 BF19 BT19 CH19 AK19 AY19 BM19 CA19 CO19 W19 P19">
    <cfRule type="cellIs" dxfId="1707" priority="3766" operator="lessThan">
      <formula>$O$11+1</formula>
    </cfRule>
  </conditionalFormatting>
  <conditionalFormatting sqref="B19:DQ19 B20:B31">
    <cfRule type="cellIs" dxfId="1706" priority="3750" operator="equal">
      <formula>$W$9</formula>
    </cfRule>
    <cfRule type="cellIs" dxfId="1705" priority="3751" operator="equal">
      <formula>$W$8</formula>
    </cfRule>
    <cfRule type="cellIs" dxfId="1704" priority="3752" operator="equal">
      <formula>$W$7</formula>
    </cfRule>
    <cfRule type="cellIs" dxfId="1703" priority="3753" operator="equal">
      <formula>$W$6</formula>
    </cfRule>
    <cfRule type="cellIs" dxfId="1702" priority="3754" operator="equal">
      <formula>$W$5</formula>
    </cfRule>
    <cfRule type="cellIs" dxfId="1701" priority="3755" operator="equal">
      <formula>$W$4</formula>
    </cfRule>
    <cfRule type="cellIs" dxfId="1700" priority="3756" operator="equal">
      <formula>$W$3</formula>
    </cfRule>
    <cfRule type="cellIs" dxfId="1699" priority="3757" operator="equal">
      <formula>$W$2</formula>
    </cfRule>
    <cfRule type="cellIs" dxfId="1698" priority="3758" operator="equal">
      <formula>$V$9</formula>
    </cfRule>
    <cfRule type="cellIs" dxfId="1697" priority="3759" operator="equal">
      <formula>$V$8</formula>
    </cfRule>
    <cfRule type="cellIs" dxfId="1696" priority="3760" operator="equal">
      <formula>$V$7</formula>
    </cfRule>
    <cfRule type="cellIs" dxfId="1695" priority="3761" operator="equal">
      <formula>$V$6</formula>
    </cfRule>
    <cfRule type="cellIs" dxfId="1694" priority="3762" operator="equal">
      <formula>$V$5</formula>
    </cfRule>
    <cfRule type="cellIs" dxfId="1693" priority="3763" operator="equal">
      <formula>$V$4</formula>
    </cfRule>
    <cfRule type="cellIs" dxfId="1692" priority="3764" operator="equal">
      <formula>$V$3</formula>
    </cfRule>
    <cfRule type="cellIs" dxfId="1691" priority="3765" operator="equal">
      <formula>$V$2</formula>
    </cfRule>
  </conditionalFormatting>
  <conditionalFormatting sqref="K20">
    <cfRule type="cellIs" dxfId="1690" priority="3724" operator="equal">
      <formula>0</formula>
    </cfRule>
  </conditionalFormatting>
  <conditionalFormatting sqref="CG20 BS20 BE20 AQ20 AC20 AJ20 AX20 BL20 BZ20 CN20 N20">
    <cfRule type="cellIs" dxfId="1689" priority="3723" operator="equal">
      <formula>0</formula>
    </cfRule>
  </conditionalFormatting>
  <conditionalFormatting sqref="AB20 AI20 AP20 AW20 BD20 BK20 BR20 BY20 CF20 CM20 M20">
    <cfRule type="cellIs" dxfId="1688" priority="3722" operator="equal">
      <formula>0</formula>
    </cfRule>
  </conditionalFormatting>
  <conditionalFormatting sqref="Q20">
    <cfRule type="cellIs" dxfId="1687" priority="3721" operator="equal">
      <formula>0</formula>
    </cfRule>
  </conditionalFormatting>
  <conditionalFormatting sqref="AD20 AR20 BF20 BT20 CH20 AK20 AY20 BM20 CA20 CO20 W20 P20">
    <cfRule type="cellIs" dxfId="1686" priority="3720" operator="lessThan">
      <formula>$O$11+1</formula>
    </cfRule>
  </conditionalFormatting>
  <conditionalFormatting sqref="C20:T20 V20:DQ20">
    <cfRule type="cellIs" dxfId="1685" priority="3704" operator="equal">
      <formula>$W$9</formula>
    </cfRule>
    <cfRule type="cellIs" dxfId="1684" priority="3705" operator="equal">
      <formula>$W$8</formula>
    </cfRule>
    <cfRule type="cellIs" dxfId="1683" priority="3706" operator="equal">
      <formula>$W$7</formula>
    </cfRule>
    <cfRule type="cellIs" dxfId="1682" priority="3707" operator="equal">
      <formula>$W$6</formula>
    </cfRule>
    <cfRule type="cellIs" dxfId="1681" priority="3708" operator="equal">
      <formula>$W$5</formula>
    </cfRule>
    <cfRule type="cellIs" dxfId="1680" priority="3709" operator="equal">
      <formula>$W$4</formula>
    </cfRule>
    <cfRule type="cellIs" dxfId="1679" priority="3710" operator="equal">
      <formula>$W$3</formula>
    </cfRule>
    <cfRule type="cellIs" dxfId="1678" priority="3711" operator="equal">
      <formula>$W$2</formula>
    </cfRule>
    <cfRule type="cellIs" dxfId="1677" priority="3712" operator="equal">
      <formula>$V$9</formula>
    </cfRule>
    <cfRule type="cellIs" dxfId="1676" priority="3713" operator="equal">
      <formula>$V$8</formula>
    </cfRule>
    <cfRule type="cellIs" dxfId="1675" priority="3714" operator="equal">
      <formula>$V$7</formula>
    </cfRule>
    <cfRule type="cellIs" dxfId="1674" priority="3715" operator="equal">
      <formula>$V$6</formula>
    </cfRule>
    <cfRule type="cellIs" dxfId="1673" priority="3716" operator="equal">
      <formula>$V$5</formula>
    </cfRule>
    <cfRule type="cellIs" dxfId="1672" priority="3717" operator="equal">
      <formula>$V$4</formula>
    </cfRule>
    <cfRule type="cellIs" dxfId="1671" priority="3718" operator="equal">
      <formula>$V$3</formula>
    </cfRule>
    <cfRule type="cellIs" dxfId="1670" priority="3719" operator="equal">
      <formula>$V$2</formula>
    </cfRule>
  </conditionalFormatting>
  <conditionalFormatting sqref="K21">
    <cfRule type="cellIs" dxfId="1669" priority="3701" operator="equal">
      <formula>0</formula>
    </cfRule>
  </conditionalFormatting>
  <conditionalFormatting sqref="CG21 BS21 BE21 AQ21 AC21 AJ21 AX21 BL21 BZ21 CN21 N21">
    <cfRule type="cellIs" dxfId="1668" priority="3700" operator="equal">
      <formula>0</formula>
    </cfRule>
  </conditionalFormatting>
  <conditionalFormatting sqref="AB21 AI21 AP21 AW21 BD21 BK21 BR21 BY21 CF21 CM21 U21 M21">
    <cfRule type="cellIs" dxfId="1667" priority="3699" operator="equal">
      <formula>0</formula>
    </cfRule>
  </conditionalFormatting>
  <conditionalFormatting sqref="Q21">
    <cfRule type="cellIs" dxfId="1666" priority="3698" operator="equal">
      <formula>0</formula>
    </cfRule>
  </conditionalFormatting>
  <conditionalFormatting sqref="AD21 AR21 BF21 BT21 CH21 AK21 AY21 BM21 CA21 CO21 W21 P21">
    <cfRule type="cellIs" dxfId="1665" priority="3697" operator="lessThan">
      <formula>$O$11+1</formula>
    </cfRule>
  </conditionalFormatting>
  <conditionalFormatting sqref="C21:DL21">
    <cfRule type="cellIs" dxfId="1664" priority="3681" operator="equal">
      <formula>$W$9</formula>
    </cfRule>
    <cfRule type="cellIs" dxfId="1663" priority="3682" operator="equal">
      <formula>$W$8</formula>
    </cfRule>
    <cfRule type="cellIs" dxfId="1662" priority="3683" operator="equal">
      <formula>$W$7</formula>
    </cfRule>
    <cfRule type="cellIs" dxfId="1661" priority="3684" operator="equal">
      <formula>$W$6</formula>
    </cfRule>
    <cfRule type="cellIs" dxfId="1660" priority="3685" operator="equal">
      <formula>$W$5</formula>
    </cfRule>
    <cfRule type="cellIs" dxfId="1659" priority="3686" operator="equal">
      <formula>$W$4</formula>
    </cfRule>
    <cfRule type="cellIs" dxfId="1658" priority="3687" operator="equal">
      <formula>$W$3</formula>
    </cfRule>
    <cfRule type="cellIs" dxfId="1657" priority="3688" operator="equal">
      <formula>$W$2</formula>
    </cfRule>
    <cfRule type="cellIs" dxfId="1656" priority="3689" operator="equal">
      <formula>$V$9</formula>
    </cfRule>
    <cfRule type="cellIs" dxfId="1655" priority="3690" operator="equal">
      <formula>$V$8</formula>
    </cfRule>
    <cfRule type="cellIs" dxfId="1654" priority="3691" operator="equal">
      <formula>$V$7</formula>
    </cfRule>
    <cfRule type="cellIs" dxfId="1653" priority="3692" operator="equal">
      <formula>$V$6</formula>
    </cfRule>
    <cfRule type="cellIs" dxfId="1652" priority="3693" operator="equal">
      <formula>$V$5</formula>
    </cfRule>
    <cfRule type="cellIs" dxfId="1651" priority="3694" operator="equal">
      <formula>$V$4</formula>
    </cfRule>
    <cfRule type="cellIs" dxfId="1650" priority="3695" operator="equal">
      <formula>$V$3</formula>
    </cfRule>
    <cfRule type="cellIs" dxfId="1649" priority="3696" operator="equal">
      <formula>$V$2</formula>
    </cfRule>
  </conditionalFormatting>
  <conditionalFormatting sqref="K22">
    <cfRule type="cellIs" dxfId="1648" priority="3678" operator="equal">
      <formula>0</formula>
    </cfRule>
  </conditionalFormatting>
  <conditionalFormatting sqref="CG22 BS22 BE22 AQ22 AC22 AJ22 AX22 BL22 BZ22 CN22 N22">
    <cfRule type="cellIs" dxfId="1647" priority="3677" operator="equal">
      <formula>0</formula>
    </cfRule>
  </conditionalFormatting>
  <conditionalFormatting sqref="AB22 AI22 AP22 AW22 BD22 BK22 BR22 BY22 CF22 CM22 M22">
    <cfRule type="cellIs" dxfId="1646" priority="3676" operator="equal">
      <formula>0</formula>
    </cfRule>
  </conditionalFormatting>
  <conditionalFormatting sqref="Q22">
    <cfRule type="cellIs" dxfId="1645" priority="3675" operator="equal">
      <formula>0</formula>
    </cfRule>
  </conditionalFormatting>
  <conditionalFormatting sqref="AD22 AR22 BF22 BT22 CH22 AK22 AY22 BM22 CA22 CO22 W22 P22">
    <cfRule type="cellIs" dxfId="1644" priority="3674" operator="lessThan">
      <formula>$O$11+1</formula>
    </cfRule>
  </conditionalFormatting>
  <conditionalFormatting sqref="C22:T22 V22:DQ22">
    <cfRule type="cellIs" dxfId="1643" priority="3658" operator="equal">
      <formula>$W$9</formula>
    </cfRule>
    <cfRule type="cellIs" dxfId="1642" priority="3659" operator="equal">
      <formula>$W$8</formula>
    </cfRule>
    <cfRule type="cellIs" dxfId="1641" priority="3660" operator="equal">
      <formula>$W$7</formula>
    </cfRule>
    <cfRule type="cellIs" dxfId="1640" priority="3661" operator="equal">
      <formula>$W$6</formula>
    </cfRule>
    <cfRule type="cellIs" dxfId="1639" priority="3662" operator="equal">
      <formula>$W$5</formula>
    </cfRule>
    <cfRule type="cellIs" dxfId="1638" priority="3663" operator="equal">
      <formula>$W$4</formula>
    </cfRule>
    <cfRule type="cellIs" dxfId="1637" priority="3664" operator="equal">
      <formula>$W$3</formula>
    </cfRule>
    <cfRule type="cellIs" dxfId="1636" priority="3665" operator="equal">
      <formula>$W$2</formula>
    </cfRule>
    <cfRule type="cellIs" dxfId="1635" priority="3666" operator="equal">
      <formula>$V$9</formula>
    </cfRule>
    <cfRule type="cellIs" dxfId="1634" priority="3667" operator="equal">
      <formula>$V$8</formula>
    </cfRule>
    <cfRule type="cellIs" dxfId="1633" priority="3668" operator="equal">
      <formula>$V$7</formula>
    </cfRule>
    <cfRule type="cellIs" dxfId="1632" priority="3669" operator="equal">
      <formula>$V$6</formula>
    </cfRule>
    <cfRule type="cellIs" dxfId="1631" priority="3670" operator="equal">
      <formula>$V$5</formula>
    </cfRule>
    <cfRule type="cellIs" dxfId="1630" priority="3671" operator="equal">
      <formula>$V$4</formula>
    </cfRule>
    <cfRule type="cellIs" dxfId="1629" priority="3672" operator="equal">
      <formula>$V$3</formula>
    </cfRule>
    <cfRule type="cellIs" dxfId="1628" priority="3673" operator="equal">
      <formula>$V$2</formula>
    </cfRule>
  </conditionalFormatting>
  <conditionalFormatting sqref="K23">
    <cfRule type="cellIs" dxfId="1627" priority="3655" operator="equal">
      <formula>0</formula>
    </cfRule>
  </conditionalFormatting>
  <conditionalFormatting sqref="CG23 BS23 BE23 AQ23 AC23 AJ23 AX23 BL23 BZ23 CN23 N23">
    <cfRule type="cellIs" dxfId="1626" priority="3654" operator="equal">
      <formula>0</formula>
    </cfRule>
  </conditionalFormatting>
  <conditionalFormatting sqref="AB23 AI23 AP23 AW23 BD23 BK23 BR23 BY23 CF23 CM23 M23">
    <cfRule type="cellIs" dxfId="1625" priority="3653" operator="equal">
      <formula>0</formula>
    </cfRule>
  </conditionalFormatting>
  <conditionalFormatting sqref="Q23">
    <cfRule type="cellIs" dxfId="1624" priority="3652" operator="equal">
      <formula>0</formula>
    </cfRule>
  </conditionalFormatting>
  <conditionalFormatting sqref="AD23 AR23 BF23 BT23 CH23 AK23 AY23 BM23 CA23 CO23 W23 P23">
    <cfRule type="cellIs" dxfId="1623" priority="3651" operator="lessThan">
      <formula>$O$11+1</formula>
    </cfRule>
  </conditionalFormatting>
  <conditionalFormatting sqref="C23:T23 V23:DQ23">
    <cfRule type="cellIs" dxfId="1622" priority="3635" operator="equal">
      <formula>$W$9</formula>
    </cfRule>
    <cfRule type="cellIs" dxfId="1621" priority="3636" operator="equal">
      <formula>$W$8</formula>
    </cfRule>
    <cfRule type="cellIs" dxfId="1620" priority="3637" operator="equal">
      <formula>$W$7</formula>
    </cfRule>
    <cfRule type="cellIs" dxfId="1619" priority="3638" operator="equal">
      <formula>$W$6</formula>
    </cfRule>
    <cfRule type="cellIs" dxfId="1618" priority="3639" operator="equal">
      <formula>$W$5</formula>
    </cfRule>
    <cfRule type="cellIs" dxfId="1617" priority="3640" operator="equal">
      <formula>$W$4</formula>
    </cfRule>
    <cfRule type="cellIs" dxfId="1616" priority="3641" operator="equal">
      <formula>$W$3</formula>
    </cfRule>
    <cfRule type="cellIs" dxfId="1615" priority="3642" operator="equal">
      <formula>$W$2</formula>
    </cfRule>
    <cfRule type="cellIs" dxfId="1614" priority="3643" operator="equal">
      <formula>$V$9</formula>
    </cfRule>
    <cfRule type="cellIs" dxfId="1613" priority="3644" operator="equal">
      <formula>$V$8</formula>
    </cfRule>
    <cfRule type="cellIs" dxfId="1612" priority="3645" operator="equal">
      <formula>$V$7</formula>
    </cfRule>
    <cfRule type="cellIs" dxfId="1611" priority="3646" operator="equal">
      <formula>$V$6</formula>
    </cfRule>
    <cfRule type="cellIs" dxfId="1610" priority="3647" operator="equal">
      <formula>$V$5</formula>
    </cfRule>
    <cfRule type="cellIs" dxfId="1609" priority="3648" operator="equal">
      <formula>$V$4</formula>
    </cfRule>
    <cfRule type="cellIs" dxfId="1608" priority="3649" operator="equal">
      <formula>$V$3</formula>
    </cfRule>
    <cfRule type="cellIs" dxfId="1607" priority="3650" operator="equal">
      <formula>$V$2</formula>
    </cfRule>
  </conditionalFormatting>
  <conditionalFormatting sqref="K25">
    <cfRule type="cellIs" dxfId="1606" priority="3540" operator="equal">
      <formula>0</formula>
    </cfRule>
  </conditionalFormatting>
  <conditionalFormatting sqref="CG25 BS25 BE25 AQ25 AC25 AJ25 AX25 BL25 BZ25 CN25 N25">
    <cfRule type="cellIs" dxfId="1605" priority="3539" operator="equal">
      <formula>0</formula>
    </cfRule>
  </conditionalFormatting>
  <conditionalFormatting sqref="AB25 AI25 AP25 AW25 BD25 BK25 BR25 BY25 CF25 CM25 U25 M25">
    <cfRule type="cellIs" dxfId="1604" priority="3538" operator="equal">
      <formula>0</formula>
    </cfRule>
  </conditionalFormatting>
  <conditionalFormatting sqref="Q25">
    <cfRule type="cellIs" dxfId="1603" priority="3537" operator="equal">
      <formula>0</formula>
    </cfRule>
  </conditionalFormatting>
  <conditionalFormatting sqref="AD25 AR25 BF25 BT25 CH25 AK25 AY25 BM25 CA25 CO25 W25 P25">
    <cfRule type="cellIs" dxfId="1602" priority="3536" operator="lessThan">
      <formula>$O$11+1</formula>
    </cfRule>
  </conditionalFormatting>
  <conditionalFormatting sqref="C25:DQ25">
    <cfRule type="cellIs" dxfId="1601" priority="3520" operator="equal">
      <formula>$W$9</formula>
    </cfRule>
    <cfRule type="cellIs" dxfId="1600" priority="3521" operator="equal">
      <formula>$W$8</formula>
    </cfRule>
    <cfRule type="cellIs" dxfId="1599" priority="3522" operator="equal">
      <formula>$W$7</formula>
    </cfRule>
    <cfRule type="cellIs" dxfId="1598" priority="3523" operator="equal">
      <formula>$W$6</formula>
    </cfRule>
    <cfRule type="cellIs" dxfId="1597" priority="3524" operator="equal">
      <formula>$W$5</formula>
    </cfRule>
    <cfRule type="cellIs" dxfId="1596" priority="3525" operator="equal">
      <formula>$W$4</formula>
    </cfRule>
    <cfRule type="cellIs" dxfId="1595" priority="3526" operator="equal">
      <formula>$W$3</formula>
    </cfRule>
    <cfRule type="cellIs" dxfId="1594" priority="3527" operator="equal">
      <formula>$W$2</formula>
    </cfRule>
    <cfRule type="cellIs" dxfId="1593" priority="3528" operator="equal">
      <formula>$V$9</formula>
    </cfRule>
    <cfRule type="cellIs" dxfId="1592" priority="3529" operator="equal">
      <formula>$V$8</formula>
    </cfRule>
    <cfRule type="cellIs" dxfId="1591" priority="3530" operator="equal">
      <formula>$V$7</formula>
    </cfRule>
    <cfRule type="cellIs" dxfId="1590" priority="3531" operator="equal">
      <formula>$V$6</formula>
    </cfRule>
    <cfRule type="cellIs" dxfId="1589" priority="3532" operator="equal">
      <formula>$V$5</formula>
    </cfRule>
    <cfRule type="cellIs" dxfId="1588" priority="3533" operator="equal">
      <formula>$V$4</formula>
    </cfRule>
    <cfRule type="cellIs" dxfId="1587" priority="3534" operator="equal">
      <formula>$V$3</formula>
    </cfRule>
    <cfRule type="cellIs" dxfId="1586" priority="3535" operator="equal">
      <formula>$V$2</formula>
    </cfRule>
  </conditionalFormatting>
  <conditionalFormatting sqref="K26">
    <cfRule type="cellIs" dxfId="1585" priority="3517" operator="equal">
      <formula>0</formula>
    </cfRule>
  </conditionalFormatting>
  <conditionalFormatting sqref="CG26 BS26 BE26 AQ26 AC26 AJ26 AX26 BL26 BZ26 CN26 N26">
    <cfRule type="cellIs" dxfId="1584" priority="3516" operator="equal">
      <formula>0</formula>
    </cfRule>
  </conditionalFormatting>
  <conditionalFormatting sqref="AB26 AI26 AP26 AW26 BD26 BK26 BR26 BY26 CF26 CM26 U26 M26">
    <cfRule type="cellIs" dxfId="1583" priority="3515" operator="equal">
      <formula>0</formula>
    </cfRule>
  </conditionalFormatting>
  <conditionalFormatting sqref="Q26">
    <cfRule type="cellIs" dxfId="1582" priority="3514" operator="equal">
      <formula>0</formula>
    </cfRule>
  </conditionalFormatting>
  <conditionalFormatting sqref="AD26 AR26 BF26 BT26 CH26 AK26 AY26 BM26 CA26 CO26 W26 P26">
    <cfRule type="cellIs" dxfId="1581" priority="3513" operator="lessThan">
      <formula>$O$11+1</formula>
    </cfRule>
  </conditionalFormatting>
  <conditionalFormatting sqref="C26:DQ26">
    <cfRule type="cellIs" dxfId="1580" priority="3497" operator="equal">
      <formula>$W$9</formula>
    </cfRule>
    <cfRule type="cellIs" dxfId="1579" priority="3498" operator="equal">
      <formula>$W$8</formula>
    </cfRule>
    <cfRule type="cellIs" dxfId="1578" priority="3499" operator="equal">
      <formula>$W$7</formula>
    </cfRule>
    <cfRule type="cellIs" dxfId="1577" priority="3500" operator="equal">
      <formula>$W$6</formula>
    </cfRule>
    <cfRule type="cellIs" dxfId="1576" priority="3501" operator="equal">
      <formula>$W$5</formula>
    </cfRule>
    <cfRule type="cellIs" dxfId="1575" priority="3502" operator="equal">
      <formula>$W$4</formula>
    </cfRule>
    <cfRule type="cellIs" dxfId="1574" priority="3503" operator="equal">
      <formula>$W$3</formula>
    </cfRule>
    <cfRule type="cellIs" dxfId="1573" priority="3504" operator="equal">
      <formula>$W$2</formula>
    </cfRule>
    <cfRule type="cellIs" dxfId="1572" priority="3505" operator="equal">
      <formula>$V$9</formula>
    </cfRule>
    <cfRule type="cellIs" dxfId="1571" priority="3506" operator="equal">
      <formula>$V$8</formula>
    </cfRule>
    <cfRule type="cellIs" dxfId="1570" priority="3507" operator="equal">
      <formula>$V$7</formula>
    </cfRule>
    <cfRule type="cellIs" dxfId="1569" priority="3508" operator="equal">
      <formula>$V$6</formula>
    </cfRule>
    <cfRule type="cellIs" dxfId="1568" priority="3509" operator="equal">
      <formula>$V$5</formula>
    </cfRule>
    <cfRule type="cellIs" dxfId="1567" priority="3510" operator="equal">
      <formula>$V$4</formula>
    </cfRule>
    <cfRule type="cellIs" dxfId="1566" priority="3511" operator="equal">
      <formula>$V$3</formula>
    </cfRule>
    <cfRule type="cellIs" dxfId="1565" priority="3512" operator="equal">
      <formula>$V$2</formula>
    </cfRule>
  </conditionalFormatting>
  <conditionalFormatting sqref="K27">
    <cfRule type="cellIs" dxfId="1564" priority="3471" operator="equal">
      <formula>0</formula>
    </cfRule>
  </conditionalFormatting>
  <conditionalFormatting sqref="CG27 BS27 BE27 AQ27 AC27 AJ27 AX27 BL27 BZ27 CN27 N27">
    <cfRule type="cellIs" dxfId="1563" priority="3470" operator="equal">
      <formula>0</formula>
    </cfRule>
  </conditionalFormatting>
  <conditionalFormatting sqref="AB27 AI27 AP27 AW27 BD27 BK27 BR27 BY27 CF27 CM27 U27 M27">
    <cfRule type="cellIs" dxfId="1562" priority="3469" operator="equal">
      <formula>0</formula>
    </cfRule>
  </conditionalFormatting>
  <conditionalFormatting sqref="Q27">
    <cfRule type="cellIs" dxfId="1561" priority="3468" operator="equal">
      <formula>0</formula>
    </cfRule>
  </conditionalFormatting>
  <conditionalFormatting sqref="AD27 AR27 BF27 BT27 CH27 AK27 AY27 BM27 CA27 CO27 W27 P27">
    <cfRule type="cellIs" dxfId="1560" priority="3467" operator="lessThan">
      <formula>$O$11+1</formula>
    </cfRule>
  </conditionalFormatting>
  <conditionalFormatting sqref="C27:DQ27">
    <cfRule type="cellIs" dxfId="1559" priority="3451" operator="equal">
      <formula>$W$9</formula>
    </cfRule>
    <cfRule type="cellIs" dxfId="1558" priority="3452" operator="equal">
      <formula>$W$8</formula>
    </cfRule>
    <cfRule type="cellIs" dxfId="1557" priority="3453" operator="equal">
      <formula>$W$7</formula>
    </cfRule>
    <cfRule type="cellIs" dxfId="1556" priority="3454" operator="equal">
      <formula>$W$6</formula>
    </cfRule>
    <cfRule type="cellIs" dxfId="1555" priority="3455" operator="equal">
      <formula>$W$5</formula>
    </cfRule>
    <cfRule type="cellIs" dxfId="1554" priority="3456" operator="equal">
      <formula>$W$4</formula>
    </cfRule>
    <cfRule type="cellIs" dxfId="1553" priority="3457" operator="equal">
      <formula>$W$3</formula>
    </cfRule>
    <cfRule type="cellIs" dxfId="1552" priority="3458" operator="equal">
      <formula>$W$2</formula>
    </cfRule>
    <cfRule type="cellIs" dxfId="1551" priority="3459" operator="equal">
      <formula>$V$9</formula>
    </cfRule>
    <cfRule type="cellIs" dxfId="1550" priority="3460" operator="equal">
      <formula>$V$8</formula>
    </cfRule>
    <cfRule type="cellIs" dxfId="1549" priority="3461" operator="equal">
      <formula>$V$7</formula>
    </cfRule>
    <cfRule type="cellIs" dxfId="1548" priority="3462" operator="equal">
      <formula>$V$6</formula>
    </cfRule>
    <cfRule type="cellIs" dxfId="1547" priority="3463" operator="equal">
      <formula>$V$5</formula>
    </cfRule>
    <cfRule type="cellIs" dxfId="1546" priority="3464" operator="equal">
      <formula>$V$4</formula>
    </cfRule>
    <cfRule type="cellIs" dxfId="1545" priority="3465" operator="equal">
      <formula>$V$3</formula>
    </cfRule>
    <cfRule type="cellIs" dxfId="1544" priority="3466" operator="equal">
      <formula>$V$2</formula>
    </cfRule>
  </conditionalFormatting>
  <conditionalFormatting sqref="K28">
    <cfRule type="cellIs" dxfId="1543" priority="3287" operator="equal">
      <formula>0</formula>
    </cfRule>
  </conditionalFormatting>
  <conditionalFormatting sqref="CG28 BS28 BE28 AQ28 AC28 AJ28 AX28 BL28 BZ28 CN28 N28">
    <cfRule type="cellIs" dxfId="1542" priority="3286" operator="equal">
      <formula>0</formula>
    </cfRule>
  </conditionalFormatting>
  <conditionalFormatting sqref="AB28 AI28 AP28 AW28 BD28 BK28 BR28 BY28 CF28 CM28 M28">
    <cfRule type="cellIs" dxfId="1541" priority="3285" operator="equal">
      <formula>0</formula>
    </cfRule>
  </conditionalFormatting>
  <conditionalFormatting sqref="Q28">
    <cfRule type="cellIs" dxfId="1540" priority="3284" operator="equal">
      <formula>0</formula>
    </cfRule>
  </conditionalFormatting>
  <conditionalFormatting sqref="AD28 AR28 BF28 BT28 CH28 AK28 AY28 BM28 CA28 CO28 W28 P28">
    <cfRule type="cellIs" dxfId="1539" priority="3283" operator="lessThan">
      <formula>$O$11+1</formula>
    </cfRule>
  </conditionalFormatting>
  <conditionalFormatting sqref="C28:T28 V28:DQ28">
    <cfRule type="cellIs" dxfId="1538" priority="3267" operator="equal">
      <formula>$W$9</formula>
    </cfRule>
    <cfRule type="cellIs" dxfId="1537" priority="3268" operator="equal">
      <formula>$W$8</formula>
    </cfRule>
    <cfRule type="cellIs" dxfId="1536" priority="3269" operator="equal">
      <formula>$W$7</formula>
    </cfRule>
    <cfRule type="cellIs" dxfId="1535" priority="3270" operator="equal">
      <formula>$W$6</formula>
    </cfRule>
    <cfRule type="cellIs" dxfId="1534" priority="3271" operator="equal">
      <formula>$W$5</formula>
    </cfRule>
    <cfRule type="cellIs" dxfId="1533" priority="3272" operator="equal">
      <formula>$W$4</formula>
    </cfRule>
    <cfRule type="cellIs" dxfId="1532" priority="3273" operator="equal">
      <formula>$W$3</formula>
    </cfRule>
    <cfRule type="cellIs" dxfId="1531" priority="3274" operator="equal">
      <formula>$W$2</formula>
    </cfRule>
    <cfRule type="cellIs" dxfId="1530" priority="3275" operator="equal">
      <formula>$V$9</formula>
    </cfRule>
    <cfRule type="cellIs" dxfId="1529" priority="3276" operator="equal">
      <formula>$V$8</formula>
    </cfRule>
    <cfRule type="cellIs" dxfId="1528" priority="3277" operator="equal">
      <formula>$V$7</formula>
    </cfRule>
    <cfRule type="cellIs" dxfId="1527" priority="3278" operator="equal">
      <formula>$V$6</formula>
    </cfRule>
    <cfRule type="cellIs" dxfId="1526" priority="3279" operator="equal">
      <formula>$V$5</formula>
    </cfRule>
    <cfRule type="cellIs" dxfId="1525" priority="3280" operator="equal">
      <formula>$V$4</formula>
    </cfRule>
    <cfRule type="cellIs" dxfId="1524" priority="3281" operator="equal">
      <formula>$V$3</formula>
    </cfRule>
    <cfRule type="cellIs" dxfId="1523" priority="3282" operator="equal">
      <formula>$V$2</formula>
    </cfRule>
  </conditionalFormatting>
  <conditionalFormatting sqref="K29">
    <cfRule type="cellIs" dxfId="1522" priority="3217" operator="equal">
      <formula>0</formula>
    </cfRule>
  </conditionalFormatting>
  <conditionalFormatting sqref="CG29 BS29 BE29 AQ29 AC29 AJ29 AX29 BL29 BZ29 CN29 N29">
    <cfRule type="cellIs" dxfId="1521" priority="3216" operator="equal">
      <formula>0</formula>
    </cfRule>
  </conditionalFormatting>
  <conditionalFormatting sqref="AB29 AI29 AP29 AW29 BD29 BK29 BR29 BY29 CF29 CM29 M29">
    <cfRule type="cellIs" dxfId="1520" priority="3215" operator="equal">
      <formula>0</formula>
    </cfRule>
  </conditionalFormatting>
  <conditionalFormatting sqref="Q29">
    <cfRule type="cellIs" dxfId="1519" priority="3214" operator="equal">
      <formula>0</formula>
    </cfRule>
  </conditionalFormatting>
  <conditionalFormatting sqref="AD29 AR29 BF29 BT29 CH29 AK29 AY29 BM29 CA29 CO29 W29 P29">
    <cfRule type="cellIs" dxfId="1518" priority="3213" operator="lessThan">
      <formula>$O$11+1</formula>
    </cfRule>
  </conditionalFormatting>
  <conditionalFormatting sqref="C29:T29 V29:DQ29">
    <cfRule type="cellIs" dxfId="1517" priority="3197" operator="equal">
      <formula>$W$9</formula>
    </cfRule>
    <cfRule type="cellIs" dxfId="1516" priority="3198" operator="equal">
      <formula>$W$8</formula>
    </cfRule>
    <cfRule type="cellIs" dxfId="1515" priority="3199" operator="equal">
      <formula>$W$7</formula>
    </cfRule>
    <cfRule type="cellIs" dxfId="1514" priority="3200" operator="equal">
      <formula>$W$6</formula>
    </cfRule>
    <cfRule type="cellIs" dxfId="1513" priority="3201" operator="equal">
      <formula>$W$5</formula>
    </cfRule>
    <cfRule type="cellIs" dxfId="1512" priority="3202" operator="equal">
      <formula>$W$4</formula>
    </cfRule>
    <cfRule type="cellIs" dxfId="1511" priority="3203" operator="equal">
      <formula>$W$3</formula>
    </cfRule>
    <cfRule type="cellIs" dxfId="1510" priority="3204" operator="equal">
      <formula>$W$2</formula>
    </cfRule>
    <cfRule type="cellIs" dxfId="1509" priority="3205" operator="equal">
      <formula>$V$9</formula>
    </cfRule>
    <cfRule type="cellIs" dxfId="1508" priority="3206" operator="equal">
      <formula>$V$8</formula>
    </cfRule>
    <cfRule type="cellIs" dxfId="1507" priority="3207" operator="equal">
      <formula>$V$7</formula>
    </cfRule>
    <cfRule type="cellIs" dxfId="1506" priority="3208" operator="equal">
      <formula>$V$6</formula>
    </cfRule>
    <cfRule type="cellIs" dxfId="1505" priority="3209" operator="equal">
      <formula>$V$5</formula>
    </cfRule>
    <cfRule type="cellIs" dxfId="1504" priority="3210" operator="equal">
      <formula>$V$4</formula>
    </cfRule>
    <cfRule type="cellIs" dxfId="1503" priority="3211" operator="equal">
      <formula>$V$3</formula>
    </cfRule>
    <cfRule type="cellIs" dxfId="1502" priority="3212" operator="equal">
      <formula>$V$2</formula>
    </cfRule>
  </conditionalFormatting>
  <conditionalFormatting sqref="K30">
    <cfRule type="cellIs" dxfId="1501" priority="3149" operator="equal">
      <formula>0</formula>
    </cfRule>
  </conditionalFormatting>
  <conditionalFormatting sqref="CG30 BS30 BE30 AQ30 AC30 AJ30 AX30 BL30 BZ30 CN30 N30">
    <cfRule type="cellIs" dxfId="1500" priority="3148" operator="equal">
      <formula>0</formula>
    </cfRule>
  </conditionalFormatting>
  <conditionalFormatting sqref="AB30 AI30 AP30 AW30 BD30 BK30 BR30 BY30 CF30 CM30 M30">
    <cfRule type="cellIs" dxfId="1499" priority="3147" operator="equal">
      <formula>0</formula>
    </cfRule>
  </conditionalFormatting>
  <conditionalFormatting sqref="Q30">
    <cfRule type="cellIs" dxfId="1498" priority="3146" operator="equal">
      <formula>0</formula>
    </cfRule>
  </conditionalFormatting>
  <conditionalFormatting sqref="AD30 AR30 BF30 BT30 CH30 AK30 AY30 BM30 CA30 CO30 W30 P30">
    <cfRule type="cellIs" dxfId="1497" priority="3145" operator="lessThan">
      <formula>$O$11+1</formula>
    </cfRule>
  </conditionalFormatting>
  <conditionalFormatting sqref="C30:T30 V30:DQ30">
    <cfRule type="cellIs" dxfId="1496" priority="3129" operator="equal">
      <formula>$W$9</formula>
    </cfRule>
    <cfRule type="cellIs" dxfId="1495" priority="3130" operator="equal">
      <formula>$W$8</formula>
    </cfRule>
    <cfRule type="cellIs" dxfId="1494" priority="3131" operator="equal">
      <formula>$W$7</formula>
    </cfRule>
    <cfRule type="cellIs" dxfId="1493" priority="3132" operator="equal">
      <formula>$W$6</formula>
    </cfRule>
    <cfRule type="cellIs" dxfId="1492" priority="3133" operator="equal">
      <formula>$W$5</formula>
    </cfRule>
    <cfRule type="cellIs" dxfId="1491" priority="3134" operator="equal">
      <formula>$W$4</formula>
    </cfRule>
    <cfRule type="cellIs" dxfId="1490" priority="3135" operator="equal">
      <formula>$W$3</formula>
    </cfRule>
    <cfRule type="cellIs" dxfId="1489" priority="3136" operator="equal">
      <formula>$W$2</formula>
    </cfRule>
    <cfRule type="cellIs" dxfId="1488" priority="3137" operator="equal">
      <formula>$V$9</formula>
    </cfRule>
    <cfRule type="cellIs" dxfId="1487" priority="3138" operator="equal">
      <formula>$V$8</formula>
    </cfRule>
    <cfRule type="cellIs" dxfId="1486" priority="3139" operator="equal">
      <formula>$V$7</formula>
    </cfRule>
    <cfRule type="cellIs" dxfId="1485" priority="3140" operator="equal">
      <formula>$V$6</formula>
    </cfRule>
    <cfRule type="cellIs" dxfId="1484" priority="3141" operator="equal">
      <formula>$V$5</formula>
    </cfRule>
    <cfRule type="cellIs" dxfId="1483" priority="3142" operator="equal">
      <formula>$V$4</formula>
    </cfRule>
    <cfRule type="cellIs" dxfId="1482" priority="3143" operator="equal">
      <formula>$V$3</formula>
    </cfRule>
    <cfRule type="cellIs" dxfId="1481" priority="3144" operator="equal">
      <formula>$V$2</formula>
    </cfRule>
  </conditionalFormatting>
  <conditionalFormatting sqref="K31">
    <cfRule type="cellIs" dxfId="1480" priority="3125" operator="equal">
      <formula>0</formula>
    </cfRule>
  </conditionalFormatting>
  <conditionalFormatting sqref="CG31 BS31 BE31 AQ31 AC31 AJ31 AX31 BL31 BZ31 CN31 N31">
    <cfRule type="cellIs" dxfId="1479" priority="3124" operator="equal">
      <formula>0</formula>
    </cfRule>
  </conditionalFormatting>
  <conditionalFormatting sqref="AB31 AI31 AP31 AW31 BD31 BK31 BR31 BY31 CF31 CM31 M31">
    <cfRule type="cellIs" dxfId="1478" priority="3123" operator="equal">
      <formula>0</formula>
    </cfRule>
  </conditionalFormatting>
  <conditionalFormatting sqref="Q31">
    <cfRule type="cellIs" dxfId="1477" priority="3122" operator="equal">
      <formula>0</formula>
    </cfRule>
  </conditionalFormatting>
  <conditionalFormatting sqref="AD31 AR31 BF31 BT31 CH31 AK31 AY31 BM31 CA31 CO31 W31 P31">
    <cfRule type="cellIs" dxfId="1476" priority="3121" operator="lessThan">
      <formula>$O$11+1</formula>
    </cfRule>
  </conditionalFormatting>
  <conditionalFormatting sqref="C31:T31 V31:DQ31">
    <cfRule type="cellIs" dxfId="1475" priority="3105" operator="equal">
      <formula>$W$9</formula>
    </cfRule>
    <cfRule type="cellIs" dxfId="1474" priority="3106" operator="equal">
      <formula>$W$8</formula>
    </cfRule>
    <cfRule type="cellIs" dxfId="1473" priority="3107" operator="equal">
      <formula>$W$7</formula>
    </cfRule>
    <cfRule type="cellIs" dxfId="1472" priority="3108" operator="equal">
      <formula>$W$6</formula>
    </cfRule>
    <cfRule type="cellIs" dxfId="1471" priority="3109" operator="equal">
      <formula>$W$5</formula>
    </cfRule>
    <cfRule type="cellIs" dxfId="1470" priority="3110" operator="equal">
      <formula>$W$4</formula>
    </cfRule>
    <cfRule type="cellIs" dxfId="1469" priority="3111" operator="equal">
      <formula>$W$3</formula>
    </cfRule>
    <cfRule type="cellIs" dxfId="1468" priority="3112" operator="equal">
      <formula>$W$2</formula>
    </cfRule>
    <cfRule type="cellIs" dxfId="1467" priority="3113" operator="equal">
      <formula>$V$9</formula>
    </cfRule>
    <cfRule type="cellIs" dxfId="1466" priority="3114" operator="equal">
      <formula>$V$8</formula>
    </cfRule>
    <cfRule type="cellIs" dxfId="1465" priority="3115" operator="equal">
      <formula>$V$7</formula>
    </cfRule>
    <cfRule type="cellIs" dxfId="1464" priority="3116" operator="equal">
      <formula>$V$6</formula>
    </cfRule>
    <cfRule type="cellIs" dxfId="1463" priority="3117" operator="equal">
      <formula>$V$5</formula>
    </cfRule>
    <cfRule type="cellIs" dxfId="1462" priority="3118" operator="equal">
      <formula>$V$4</formula>
    </cfRule>
    <cfRule type="cellIs" dxfId="1461" priority="3119" operator="equal">
      <formula>$V$3</formula>
    </cfRule>
    <cfRule type="cellIs" dxfId="1460" priority="3120" operator="equal">
      <formula>$V$2</formula>
    </cfRule>
  </conditionalFormatting>
  <conditionalFormatting sqref="K24">
    <cfRule type="cellIs" dxfId="1459" priority="3011" operator="equal">
      <formula>0</formula>
    </cfRule>
  </conditionalFormatting>
  <conditionalFormatting sqref="CG24 BS24 BE24 AQ24 AC24 AJ24 AX24 BL24 BZ24 CN24 N24">
    <cfRule type="cellIs" dxfId="1458" priority="3010" operator="equal">
      <formula>0</formula>
    </cfRule>
  </conditionalFormatting>
  <conditionalFormatting sqref="AB24 AI24 AP24 AW24 BD24 BK24 BR24 BY24 CF24 CM24 M24">
    <cfRule type="cellIs" dxfId="1457" priority="3009" operator="equal">
      <formula>0</formula>
    </cfRule>
  </conditionalFormatting>
  <conditionalFormatting sqref="Q24">
    <cfRule type="cellIs" dxfId="1456" priority="3008" operator="equal">
      <formula>0</formula>
    </cfRule>
  </conditionalFormatting>
  <conditionalFormatting sqref="AD24 AR24 BF24 BT24 CH24 AK24 AY24 BM24 CA24 CO24 W24 P24">
    <cfRule type="cellIs" dxfId="1455" priority="3007" operator="lessThan">
      <formula>$O$11+1</formula>
    </cfRule>
  </conditionalFormatting>
  <conditionalFormatting sqref="C24:T24 V24:DQ24">
    <cfRule type="cellIs" dxfId="1454" priority="2991" operator="equal">
      <formula>$W$9</formula>
    </cfRule>
    <cfRule type="cellIs" dxfId="1453" priority="2992" operator="equal">
      <formula>$W$8</formula>
    </cfRule>
    <cfRule type="cellIs" dxfId="1452" priority="2993" operator="equal">
      <formula>$W$7</formula>
    </cfRule>
    <cfRule type="cellIs" dxfId="1451" priority="2994" operator="equal">
      <formula>$W$6</formula>
    </cfRule>
    <cfRule type="cellIs" dxfId="1450" priority="2995" operator="equal">
      <formula>$W$5</formula>
    </cfRule>
    <cfRule type="cellIs" dxfId="1449" priority="2996" operator="equal">
      <formula>$W$4</formula>
    </cfRule>
    <cfRule type="cellIs" dxfId="1448" priority="2997" operator="equal">
      <formula>$W$3</formula>
    </cfRule>
    <cfRule type="cellIs" dxfId="1447" priority="2998" operator="equal">
      <formula>$W$2</formula>
    </cfRule>
    <cfRule type="cellIs" dxfId="1446" priority="2999" operator="equal">
      <formula>$V$9</formula>
    </cfRule>
    <cfRule type="cellIs" dxfId="1445" priority="3000" operator="equal">
      <formula>$V$8</formula>
    </cfRule>
    <cfRule type="cellIs" dxfId="1444" priority="3001" operator="equal">
      <formula>$V$7</formula>
    </cfRule>
    <cfRule type="cellIs" dxfId="1443" priority="3002" operator="equal">
      <formula>$V$6</formula>
    </cfRule>
    <cfRule type="cellIs" dxfId="1442" priority="3003" operator="equal">
      <formula>$V$5</formula>
    </cfRule>
    <cfRule type="cellIs" dxfId="1441" priority="3004" operator="equal">
      <formula>$V$4</formula>
    </cfRule>
    <cfRule type="cellIs" dxfId="1440" priority="3005" operator="equal">
      <formula>$V$3</formula>
    </cfRule>
    <cfRule type="cellIs" dxfId="1439" priority="3006" operator="equal">
      <formula>$V$2</formula>
    </cfRule>
  </conditionalFormatting>
  <conditionalFormatting sqref="K32">
    <cfRule type="cellIs" dxfId="1438" priority="2987" operator="equal">
      <formula>0</formula>
    </cfRule>
  </conditionalFormatting>
  <conditionalFormatting sqref="CG32 BS32 BE32 AQ32 AC32 AJ32 AX32 BL32 BZ32 CN32 N32">
    <cfRule type="cellIs" dxfId="1437" priority="2986" operator="equal">
      <formula>0</formula>
    </cfRule>
  </conditionalFormatting>
  <conditionalFormatting sqref="AB32 AI32 AP32 AW32 BD32 BK32 BR32 BY32 CF32 CM32 U32 M32">
    <cfRule type="cellIs" dxfId="1436" priority="2985" operator="equal">
      <formula>0</formula>
    </cfRule>
  </conditionalFormatting>
  <conditionalFormatting sqref="Q32">
    <cfRule type="cellIs" dxfId="1435" priority="2984" operator="equal">
      <formula>0</formula>
    </cfRule>
  </conditionalFormatting>
  <conditionalFormatting sqref="AD32 AR32 BF32 BT32 CH32 AK32 AY32 BM32 CA32 CO32 W32 P32">
    <cfRule type="cellIs" dxfId="1434" priority="2983" operator="lessThan">
      <formula>$O$11+1</formula>
    </cfRule>
  </conditionalFormatting>
  <conditionalFormatting sqref="B32:DQ32 B33:B45">
    <cfRule type="cellIs" dxfId="1433" priority="2967" operator="equal">
      <formula>$W$9</formula>
    </cfRule>
    <cfRule type="cellIs" dxfId="1432" priority="2968" operator="equal">
      <formula>$W$8</formula>
    </cfRule>
    <cfRule type="cellIs" dxfId="1431" priority="2969" operator="equal">
      <formula>$W$7</formula>
    </cfRule>
    <cfRule type="cellIs" dxfId="1430" priority="2970" operator="equal">
      <formula>$W$6</formula>
    </cfRule>
    <cfRule type="cellIs" dxfId="1429" priority="2971" operator="equal">
      <formula>$W$5</formula>
    </cfRule>
    <cfRule type="cellIs" dxfId="1428" priority="2972" operator="equal">
      <formula>$W$4</formula>
    </cfRule>
    <cfRule type="cellIs" dxfId="1427" priority="2973" operator="equal">
      <formula>$W$3</formula>
    </cfRule>
    <cfRule type="cellIs" dxfId="1426" priority="2974" operator="equal">
      <formula>$W$2</formula>
    </cfRule>
    <cfRule type="cellIs" dxfId="1425" priority="2975" operator="equal">
      <formula>$V$9</formula>
    </cfRule>
    <cfRule type="cellIs" dxfId="1424" priority="2976" operator="equal">
      <formula>$V$8</formula>
    </cfRule>
    <cfRule type="cellIs" dxfId="1423" priority="2977" operator="equal">
      <formula>$V$7</formula>
    </cfRule>
    <cfRule type="cellIs" dxfId="1422" priority="2978" operator="equal">
      <formula>$V$6</formula>
    </cfRule>
    <cfRule type="cellIs" dxfId="1421" priority="2979" operator="equal">
      <formula>$V$5</formula>
    </cfRule>
    <cfRule type="cellIs" dxfId="1420" priority="2980" operator="equal">
      <formula>$V$4</formula>
    </cfRule>
    <cfRule type="cellIs" dxfId="1419" priority="2981" operator="equal">
      <formula>$V$3</formula>
    </cfRule>
    <cfRule type="cellIs" dxfId="1418" priority="2982" operator="equal">
      <formula>$V$2</formula>
    </cfRule>
  </conditionalFormatting>
  <conditionalFormatting sqref="F34">
    <cfRule type="cellIs" dxfId="1417" priority="2944" operator="equal">
      <formula>$W$9</formula>
    </cfRule>
    <cfRule type="cellIs" dxfId="1416" priority="2945" operator="equal">
      <formula>$W$8</formula>
    </cfRule>
    <cfRule type="cellIs" dxfId="1415" priority="2946" operator="equal">
      <formula>$W$7</formula>
    </cfRule>
    <cfRule type="cellIs" dxfId="1414" priority="2947" operator="equal">
      <formula>$W$6</formula>
    </cfRule>
    <cfRule type="cellIs" dxfId="1413" priority="2948" operator="equal">
      <formula>$W$5</formula>
    </cfRule>
    <cfRule type="cellIs" dxfId="1412" priority="2949" operator="equal">
      <formula>$W$4</formula>
    </cfRule>
    <cfRule type="cellIs" dxfId="1411" priority="2950" operator="equal">
      <formula>$W$3</formula>
    </cfRule>
    <cfRule type="cellIs" dxfId="1410" priority="2951" operator="equal">
      <formula>$W$2</formula>
    </cfRule>
    <cfRule type="cellIs" dxfId="1409" priority="2952" operator="equal">
      <formula>$V$9</formula>
    </cfRule>
    <cfRule type="cellIs" dxfId="1408" priority="2953" operator="equal">
      <formula>$V$8</formula>
    </cfRule>
    <cfRule type="cellIs" dxfId="1407" priority="2954" operator="equal">
      <formula>$V$7</formula>
    </cfRule>
    <cfRule type="cellIs" dxfId="1406" priority="2955" operator="equal">
      <formula>$V$6</formula>
    </cfRule>
    <cfRule type="cellIs" dxfId="1405" priority="2956" operator="equal">
      <formula>$V$5</formula>
    </cfRule>
    <cfRule type="cellIs" dxfId="1404" priority="2957" operator="equal">
      <formula>$V$4</formula>
    </cfRule>
    <cfRule type="cellIs" dxfId="1403" priority="2958" operator="equal">
      <formula>$V$3</formula>
    </cfRule>
    <cfRule type="cellIs" dxfId="1402" priority="2959" operator="equal">
      <formula>$V$2</formula>
    </cfRule>
  </conditionalFormatting>
  <conditionalFormatting sqref="K35">
    <cfRule type="cellIs" dxfId="1401" priority="2672" operator="equal">
      <formula>0</formula>
    </cfRule>
  </conditionalFormatting>
  <conditionalFormatting sqref="CG35 BS35 BE35 AQ35 AC35 AJ35 AX35 BL35 BZ35 CN35 N35">
    <cfRule type="cellIs" dxfId="1400" priority="2671" operator="equal">
      <formula>0</formula>
    </cfRule>
  </conditionalFormatting>
  <conditionalFormatting sqref="AB35 AI35 AP35 AW35 BD35 BK35 BR35 BY35 CF35 CM35 U35 M35">
    <cfRule type="cellIs" dxfId="1399" priority="2670" operator="equal">
      <formula>0</formula>
    </cfRule>
  </conditionalFormatting>
  <conditionalFormatting sqref="Q35">
    <cfRule type="cellIs" dxfId="1398" priority="2669" operator="equal">
      <formula>0</formula>
    </cfRule>
  </conditionalFormatting>
  <conditionalFormatting sqref="AD35 AR35 BF35 BT35 CH35 AK35 AY35 BM35 CA35 CO35 W35 P35">
    <cfRule type="cellIs" dxfId="1397" priority="2668" operator="lessThan">
      <formula>$O$11+1</formula>
    </cfRule>
  </conditionalFormatting>
  <conditionalFormatting sqref="C35:DQ35">
    <cfRule type="cellIs" dxfId="1396" priority="2652" operator="equal">
      <formula>$W$9</formula>
    </cfRule>
    <cfRule type="cellIs" dxfId="1395" priority="2653" operator="equal">
      <formula>$W$8</formula>
    </cfRule>
    <cfRule type="cellIs" dxfId="1394" priority="2654" operator="equal">
      <formula>$W$7</formula>
    </cfRule>
    <cfRule type="cellIs" dxfId="1393" priority="2655" operator="equal">
      <formula>$W$6</formula>
    </cfRule>
    <cfRule type="cellIs" dxfId="1392" priority="2656" operator="equal">
      <formula>$W$5</formula>
    </cfRule>
    <cfRule type="cellIs" dxfId="1391" priority="2657" operator="equal">
      <formula>$W$4</formula>
    </cfRule>
    <cfRule type="cellIs" dxfId="1390" priority="2658" operator="equal">
      <formula>$W$3</formula>
    </cfRule>
    <cfRule type="cellIs" dxfId="1389" priority="2659" operator="equal">
      <formula>$W$2</formula>
    </cfRule>
    <cfRule type="cellIs" dxfId="1388" priority="2660" operator="equal">
      <formula>$V$9</formula>
    </cfRule>
    <cfRule type="cellIs" dxfId="1387" priority="2661" operator="equal">
      <formula>$V$8</formula>
    </cfRule>
    <cfRule type="cellIs" dxfId="1386" priority="2662" operator="equal">
      <formula>$V$7</formula>
    </cfRule>
    <cfRule type="cellIs" dxfId="1385" priority="2663" operator="equal">
      <formula>$V$6</formula>
    </cfRule>
    <cfRule type="cellIs" dxfId="1384" priority="2664" operator="equal">
      <formula>$V$5</formula>
    </cfRule>
    <cfRule type="cellIs" dxfId="1383" priority="2665" operator="equal">
      <formula>$V$4</formula>
    </cfRule>
    <cfRule type="cellIs" dxfId="1382" priority="2666" operator="equal">
      <formula>$V$3</formula>
    </cfRule>
    <cfRule type="cellIs" dxfId="1381" priority="2667" operator="equal">
      <formula>$V$2</formula>
    </cfRule>
  </conditionalFormatting>
  <conditionalFormatting sqref="K37">
    <cfRule type="cellIs" dxfId="1380" priority="2649" operator="equal">
      <formula>0</formula>
    </cfRule>
  </conditionalFormatting>
  <conditionalFormatting sqref="CG37 BS37 BE37 AQ37 AC37 AJ37 AX37 BL37 BZ37 CN37 N37">
    <cfRule type="cellIs" dxfId="1379" priority="2648" operator="equal">
      <formula>0</formula>
    </cfRule>
  </conditionalFormatting>
  <conditionalFormatting sqref="AB37 AI37 AP37 AW37 BD37 BK37 BR37 BY37 CF37 CM37 U37 M37">
    <cfRule type="cellIs" dxfId="1378" priority="2647" operator="equal">
      <formula>0</formula>
    </cfRule>
  </conditionalFormatting>
  <conditionalFormatting sqref="Q37">
    <cfRule type="cellIs" dxfId="1377" priority="2646" operator="equal">
      <formula>0</formula>
    </cfRule>
  </conditionalFormatting>
  <conditionalFormatting sqref="AD37 AR37 BF37 BT37 CH37 AK37 AY37 BM37 CA37 CO37 W37 P37">
    <cfRule type="cellIs" dxfId="1376" priority="2645" operator="lessThan">
      <formula>$O$11+1</formula>
    </cfRule>
  </conditionalFormatting>
  <conditionalFormatting sqref="C37:DQ37">
    <cfRule type="cellIs" dxfId="1375" priority="2629" operator="equal">
      <formula>$W$9</formula>
    </cfRule>
    <cfRule type="cellIs" dxfId="1374" priority="2630" operator="equal">
      <formula>$W$8</formula>
    </cfRule>
    <cfRule type="cellIs" dxfId="1373" priority="2631" operator="equal">
      <formula>$W$7</formula>
    </cfRule>
    <cfRule type="cellIs" dxfId="1372" priority="2632" operator="equal">
      <formula>$W$6</formula>
    </cfRule>
    <cfRule type="cellIs" dxfId="1371" priority="2633" operator="equal">
      <formula>$W$5</formula>
    </cfRule>
    <cfRule type="cellIs" dxfId="1370" priority="2634" operator="equal">
      <formula>$W$4</formula>
    </cfRule>
    <cfRule type="cellIs" dxfId="1369" priority="2635" operator="equal">
      <formula>$W$3</formula>
    </cfRule>
    <cfRule type="cellIs" dxfId="1368" priority="2636" operator="equal">
      <formula>$W$2</formula>
    </cfRule>
    <cfRule type="cellIs" dxfId="1367" priority="2637" operator="equal">
      <formula>$V$9</formula>
    </cfRule>
    <cfRule type="cellIs" dxfId="1366" priority="2638" operator="equal">
      <formula>$V$8</formula>
    </cfRule>
    <cfRule type="cellIs" dxfId="1365" priority="2639" operator="equal">
      <formula>$V$7</formula>
    </cfRule>
    <cfRule type="cellIs" dxfId="1364" priority="2640" operator="equal">
      <formula>$V$6</formula>
    </cfRule>
    <cfRule type="cellIs" dxfId="1363" priority="2641" operator="equal">
      <formula>$V$5</formula>
    </cfRule>
    <cfRule type="cellIs" dxfId="1362" priority="2642" operator="equal">
      <formula>$V$4</formula>
    </cfRule>
    <cfRule type="cellIs" dxfId="1361" priority="2643" operator="equal">
      <formula>$V$3</formula>
    </cfRule>
    <cfRule type="cellIs" dxfId="1360" priority="2644" operator="equal">
      <formula>$V$2</formula>
    </cfRule>
  </conditionalFormatting>
  <conditionalFormatting sqref="K36">
    <cfRule type="cellIs" dxfId="1359" priority="2556" operator="equal">
      <formula>0</formula>
    </cfRule>
  </conditionalFormatting>
  <conditionalFormatting sqref="CG36 BS36 BE36 AQ36 AC36 AJ36 AX36 BL36 BZ36 CN36 N36">
    <cfRule type="cellIs" dxfId="1358" priority="2555" operator="equal">
      <formula>0</formula>
    </cfRule>
  </conditionalFormatting>
  <conditionalFormatting sqref="AB36 AI36 AP36 AW36 BD36 BK36 BR36 BY36 CF36 CM36 U36 M36">
    <cfRule type="cellIs" dxfId="1357" priority="2554" operator="equal">
      <formula>0</formula>
    </cfRule>
  </conditionalFormatting>
  <conditionalFormatting sqref="Q36">
    <cfRule type="cellIs" dxfId="1356" priority="2553" operator="equal">
      <formula>0</formula>
    </cfRule>
  </conditionalFormatting>
  <conditionalFormatting sqref="AD36 AR36 BF36 BT36 CH36 AK36 AY36 BM36 CA36 CO36 W36 P36">
    <cfRule type="cellIs" dxfId="1355" priority="2552" operator="lessThan">
      <formula>$O$11+1</formula>
    </cfRule>
  </conditionalFormatting>
  <conditionalFormatting sqref="C36:DQ36">
    <cfRule type="cellIs" dxfId="1354" priority="2536" operator="equal">
      <formula>$W$9</formula>
    </cfRule>
    <cfRule type="cellIs" dxfId="1353" priority="2537" operator="equal">
      <formula>$W$8</formula>
    </cfRule>
    <cfRule type="cellIs" dxfId="1352" priority="2538" operator="equal">
      <formula>$W$7</formula>
    </cfRule>
    <cfRule type="cellIs" dxfId="1351" priority="2539" operator="equal">
      <formula>$W$6</formula>
    </cfRule>
    <cfRule type="cellIs" dxfId="1350" priority="2540" operator="equal">
      <formula>$W$5</formula>
    </cfRule>
    <cfRule type="cellIs" dxfId="1349" priority="2541" operator="equal">
      <formula>$W$4</formula>
    </cfRule>
    <cfRule type="cellIs" dxfId="1348" priority="2542" operator="equal">
      <formula>$W$3</formula>
    </cfRule>
    <cfRule type="cellIs" dxfId="1347" priority="2543" operator="equal">
      <formula>$W$2</formula>
    </cfRule>
    <cfRule type="cellIs" dxfId="1346" priority="2544" operator="equal">
      <formula>$V$9</formula>
    </cfRule>
    <cfRule type="cellIs" dxfId="1345" priority="2545" operator="equal">
      <formula>$V$8</formula>
    </cfRule>
    <cfRule type="cellIs" dxfId="1344" priority="2546" operator="equal">
      <formula>$V$7</formula>
    </cfRule>
    <cfRule type="cellIs" dxfId="1343" priority="2547" operator="equal">
      <formula>$V$6</formula>
    </cfRule>
    <cfRule type="cellIs" dxfId="1342" priority="2548" operator="equal">
      <formula>$V$5</formula>
    </cfRule>
    <cfRule type="cellIs" dxfId="1341" priority="2549" operator="equal">
      <formula>$V$4</formula>
    </cfRule>
    <cfRule type="cellIs" dxfId="1340" priority="2550" operator="equal">
      <formula>$V$3</formula>
    </cfRule>
    <cfRule type="cellIs" dxfId="1339" priority="2551" operator="equal">
      <formula>$V$2</formula>
    </cfRule>
  </conditionalFormatting>
  <conditionalFormatting sqref="K34">
    <cfRule type="cellIs" dxfId="1338" priority="2511" operator="equal">
      <formula>0</formula>
    </cfRule>
  </conditionalFormatting>
  <conditionalFormatting sqref="CG34 BS34 BE34 AQ34 AC34 AJ34 AX34 BL34 BZ34 CN34 N34">
    <cfRule type="cellIs" dxfId="1337" priority="2510" operator="equal">
      <formula>0</formula>
    </cfRule>
  </conditionalFormatting>
  <conditionalFormatting sqref="AB34 AI34 AP34 AW34 BD34 BK34 BR34 BY34 CF34 CM34 U34 M34">
    <cfRule type="cellIs" dxfId="1336" priority="2509" operator="equal">
      <formula>0</formula>
    </cfRule>
  </conditionalFormatting>
  <conditionalFormatting sqref="Q34">
    <cfRule type="cellIs" dxfId="1335" priority="2508" operator="equal">
      <formula>0</formula>
    </cfRule>
  </conditionalFormatting>
  <conditionalFormatting sqref="AD34 AR34 BF34 BT34 CH34 AK34 AY34 BM34 CA34 CO34 W34 P34">
    <cfRule type="cellIs" dxfId="1334" priority="2507" operator="lessThan">
      <formula>$O$11+1</formula>
    </cfRule>
  </conditionalFormatting>
  <conditionalFormatting sqref="C34:E34 G34:DQ34">
    <cfRule type="cellIs" dxfId="1333" priority="2491" operator="equal">
      <formula>$W$9</formula>
    </cfRule>
    <cfRule type="cellIs" dxfId="1332" priority="2492" operator="equal">
      <formula>$W$8</formula>
    </cfRule>
    <cfRule type="cellIs" dxfId="1331" priority="2493" operator="equal">
      <formula>$W$7</formula>
    </cfRule>
    <cfRule type="cellIs" dxfId="1330" priority="2494" operator="equal">
      <formula>$W$6</formula>
    </cfRule>
    <cfRule type="cellIs" dxfId="1329" priority="2495" operator="equal">
      <formula>$W$5</formula>
    </cfRule>
    <cfRule type="cellIs" dxfId="1328" priority="2496" operator="equal">
      <formula>$W$4</formula>
    </cfRule>
    <cfRule type="cellIs" dxfId="1327" priority="2497" operator="equal">
      <formula>$W$3</formula>
    </cfRule>
    <cfRule type="cellIs" dxfId="1326" priority="2498" operator="equal">
      <formula>$W$2</formula>
    </cfRule>
    <cfRule type="cellIs" dxfId="1325" priority="2499" operator="equal">
      <formula>$V$9</formula>
    </cfRule>
    <cfRule type="cellIs" dxfId="1324" priority="2500" operator="equal">
      <formula>$V$8</formula>
    </cfRule>
    <cfRule type="cellIs" dxfId="1323" priority="2501" operator="equal">
      <formula>$V$7</formula>
    </cfRule>
    <cfRule type="cellIs" dxfId="1322" priority="2502" operator="equal">
      <formula>$V$6</formula>
    </cfRule>
    <cfRule type="cellIs" dxfId="1321" priority="2503" operator="equal">
      <formula>$V$5</formula>
    </cfRule>
    <cfRule type="cellIs" dxfId="1320" priority="2504" operator="equal">
      <formula>$V$4</formula>
    </cfRule>
    <cfRule type="cellIs" dxfId="1319" priority="2505" operator="equal">
      <formula>$V$3</formula>
    </cfRule>
    <cfRule type="cellIs" dxfId="1318" priority="2506" operator="equal">
      <formula>$V$2</formula>
    </cfRule>
  </conditionalFormatting>
  <conditionalFormatting sqref="K47">
    <cfRule type="cellIs" dxfId="1317" priority="2442" operator="equal">
      <formula>0</formula>
    </cfRule>
  </conditionalFormatting>
  <conditionalFormatting sqref="CG47 BS47 BE47 AQ47 AC47 AJ47 AX47 BL47 BZ47 CN47 N47">
    <cfRule type="cellIs" dxfId="1316" priority="2441" operator="equal">
      <formula>0</formula>
    </cfRule>
  </conditionalFormatting>
  <conditionalFormatting sqref="AB47 AI47 AP47 AW47 BD47 BK47 BR47 BY47 CF47 CM47 U47 M47">
    <cfRule type="cellIs" dxfId="1315" priority="2440" operator="equal">
      <formula>0</formula>
    </cfRule>
  </conditionalFormatting>
  <conditionalFormatting sqref="Q47">
    <cfRule type="cellIs" dxfId="1314" priority="2439" operator="equal">
      <formula>0</formula>
    </cfRule>
  </conditionalFormatting>
  <conditionalFormatting sqref="AD47 AR47 BF47 BT47 CH47 AK47 AY47 BM47 CA47 CO47 W47 P47">
    <cfRule type="cellIs" dxfId="1313" priority="2438" operator="lessThan">
      <formula>$O$11+1</formula>
    </cfRule>
  </conditionalFormatting>
  <conditionalFormatting sqref="C47:DQ47">
    <cfRule type="cellIs" dxfId="1312" priority="2422" operator="equal">
      <formula>$W$9</formula>
    </cfRule>
    <cfRule type="cellIs" dxfId="1311" priority="2423" operator="equal">
      <formula>$W$8</formula>
    </cfRule>
    <cfRule type="cellIs" dxfId="1310" priority="2424" operator="equal">
      <formula>$W$7</formula>
    </cfRule>
    <cfRule type="cellIs" dxfId="1309" priority="2425" operator="equal">
      <formula>$W$6</formula>
    </cfRule>
    <cfRule type="cellIs" dxfId="1308" priority="2426" operator="equal">
      <formula>$W$5</formula>
    </cfRule>
    <cfRule type="cellIs" dxfId="1307" priority="2427" operator="equal">
      <formula>$W$4</formula>
    </cfRule>
    <cfRule type="cellIs" dxfId="1306" priority="2428" operator="equal">
      <formula>$W$3</formula>
    </cfRule>
    <cfRule type="cellIs" dxfId="1305" priority="2429" operator="equal">
      <formula>$W$2</formula>
    </cfRule>
    <cfRule type="cellIs" dxfId="1304" priority="2430" operator="equal">
      <formula>$V$9</formula>
    </cfRule>
    <cfRule type="cellIs" dxfId="1303" priority="2431" operator="equal">
      <formula>$V$8</formula>
    </cfRule>
    <cfRule type="cellIs" dxfId="1302" priority="2432" operator="equal">
      <formula>$V$7</formula>
    </cfRule>
    <cfRule type="cellIs" dxfId="1301" priority="2433" operator="equal">
      <formula>$V$6</formula>
    </cfRule>
    <cfRule type="cellIs" dxfId="1300" priority="2434" operator="equal">
      <formula>$V$5</formula>
    </cfRule>
    <cfRule type="cellIs" dxfId="1299" priority="2435" operator="equal">
      <formula>$V$4</formula>
    </cfRule>
    <cfRule type="cellIs" dxfId="1298" priority="2436" operator="equal">
      <formula>$V$3</formula>
    </cfRule>
    <cfRule type="cellIs" dxfId="1297" priority="2437" operator="equal">
      <formula>$V$2</formula>
    </cfRule>
  </conditionalFormatting>
  <conditionalFormatting sqref="K38:K39">
    <cfRule type="cellIs" dxfId="1296" priority="2373" operator="equal">
      <formula>0</formula>
    </cfRule>
  </conditionalFormatting>
  <conditionalFormatting sqref="CG38:CG39 BS38:BS39 BE38:BE39 AQ38:AQ39 AC38:AC39 AJ38:AJ39 AX38:AX39 BL38:BL39 BZ38:BZ39 CN38:CN39 N38:N39">
    <cfRule type="cellIs" dxfId="1295" priority="2372" operator="equal">
      <formula>0</formula>
    </cfRule>
  </conditionalFormatting>
  <conditionalFormatting sqref="AB38:AB39 AI38:AI39 AP38:AP39 AW38:AW39 BD38:BD39 BK38:BK39 BR38:BR39 BY38:BY39 CF38:CF39 CM38:CM39 U38:U39 M38:M39">
    <cfRule type="cellIs" dxfId="1294" priority="2371" operator="equal">
      <formula>0</formula>
    </cfRule>
  </conditionalFormatting>
  <conditionalFormatting sqref="Q38:Q39">
    <cfRule type="cellIs" dxfId="1293" priority="2370" operator="equal">
      <formula>0</formula>
    </cfRule>
  </conditionalFormatting>
  <conditionalFormatting sqref="AD38:AD39 AR38:AR39 BF38:BF39 BT38:BT39 CH38:CH39 AK38:AK39 AY38:AY39 BM38:BM39 CA38:CA39 CO38:CO39 W38:W39 P38:P39">
    <cfRule type="cellIs" dxfId="1292" priority="2369" operator="lessThan">
      <formula>$O$11+1</formula>
    </cfRule>
  </conditionalFormatting>
  <conditionalFormatting sqref="D40:D41 C38:DQ39">
    <cfRule type="cellIs" dxfId="1291" priority="2353" operator="equal">
      <formula>$W$9</formula>
    </cfRule>
    <cfRule type="cellIs" dxfId="1290" priority="2354" operator="equal">
      <formula>$W$8</formula>
    </cfRule>
    <cfRule type="cellIs" dxfId="1289" priority="2355" operator="equal">
      <formula>$W$7</formula>
    </cfRule>
    <cfRule type="cellIs" dxfId="1288" priority="2356" operator="equal">
      <formula>$W$6</formula>
    </cfRule>
    <cfRule type="cellIs" dxfId="1287" priority="2357" operator="equal">
      <formula>$W$5</formula>
    </cfRule>
    <cfRule type="cellIs" dxfId="1286" priority="2358" operator="equal">
      <formula>$W$4</formula>
    </cfRule>
    <cfRule type="cellIs" dxfId="1285" priority="2359" operator="equal">
      <formula>$W$3</formula>
    </cfRule>
    <cfRule type="cellIs" dxfId="1284" priority="2360" operator="equal">
      <formula>$W$2</formula>
    </cfRule>
    <cfRule type="cellIs" dxfId="1283" priority="2361" operator="equal">
      <formula>$V$9</formula>
    </cfRule>
    <cfRule type="cellIs" dxfId="1282" priority="2362" operator="equal">
      <formula>$V$8</formula>
    </cfRule>
    <cfRule type="cellIs" dxfId="1281" priority="2363" operator="equal">
      <formula>$V$7</formula>
    </cfRule>
    <cfRule type="cellIs" dxfId="1280" priority="2364" operator="equal">
      <formula>$V$6</formula>
    </cfRule>
    <cfRule type="cellIs" dxfId="1279" priority="2365" operator="equal">
      <formula>$V$5</formula>
    </cfRule>
    <cfRule type="cellIs" dxfId="1278" priority="2366" operator="equal">
      <formula>$V$4</formula>
    </cfRule>
    <cfRule type="cellIs" dxfId="1277" priority="2367" operator="equal">
      <formula>$V$3</formula>
    </cfRule>
    <cfRule type="cellIs" dxfId="1276" priority="2368" operator="equal">
      <formula>$V$2</formula>
    </cfRule>
  </conditionalFormatting>
  <conditionalFormatting sqref="K33">
    <cfRule type="cellIs" dxfId="1275" priority="2327" operator="equal">
      <formula>0</formula>
    </cfRule>
  </conditionalFormatting>
  <conditionalFormatting sqref="CG33 BS33 BE33 AQ33 AC33 AJ33 AX33 BL33 BZ33 CN33 N33">
    <cfRule type="cellIs" dxfId="1274" priority="2326" operator="equal">
      <formula>0</formula>
    </cfRule>
  </conditionalFormatting>
  <conditionalFormatting sqref="AB33 AI33 AP33 AW33 BD33 BK33 BR33 BY33 CF33 CM33 M33">
    <cfRule type="cellIs" dxfId="1273" priority="2325" operator="equal">
      <formula>0</formula>
    </cfRule>
  </conditionalFormatting>
  <conditionalFormatting sqref="Q33">
    <cfRule type="cellIs" dxfId="1272" priority="2324" operator="equal">
      <formula>0</formula>
    </cfRule>
  </conditionalFormatting>
  <conditionalFormatting sqref="AD33 AR33 BF33 BT33 CH33 AK33 AY33 BM33 CA33 CO33 W33 P33">
    <cfRule type="cellIs" dxfId="1271" priority="2323" operator="lessThan">
      <formula>$O$11+1</formula>
    </cfRule>
  </conditionalFormatting>
  <conditionalFormatting sqref="C33:T33 V33:DQ33">
    <cfRule type="cellIs" dxfId="1270" priority="2307" operator="equal">
      <formula>$W$9</formula>
    </cfRule>
    <cfRule type="cellIs" dxfId="1269" priority="2308" operator="equal">
      <formula>$W$8</formula>
    </cfRule>
    <cfRule type="cellIs" dxfId="1268" priority="2309" operator="equal">
      <formula>$W$7</formula>
    </cfRule>
    <cfRule type="cellIs" dxfId="1267" priority="2310" operator="equal">
      <formula>$W$6</formula>
    </cfRule>
    <cfRule type="cellIs" dxfId="1266" priority="2311" operator="equal">
      <formula>$W$5</formula>
    </cfRule>
    <cfRule type="cellIs" dxfId="1265" priority="2312" operator="equal">
      <formula>$W$4</formula>
    </cfRule>
    <cfRule type="cellIs" dxfId="1264" priority="2313" operator="equal">
      <formula>$W$3</formula>
    </cfRule>
    <cfRule type="cellIs" dxfId="1263" priority="2314" operator="equal">
      <formula>$W$2</formula>
    </cfRule>
    <cfRule type="cellIs" dxfId="1262" priority="2315" operator="equal">
      <formula>$V$9</formula>
    </cfRule>
    <cfRule type="cellIs" dxfId="1261" priority="2316" operator="equal">
      <formula>$V$8</formula>
    </cfRule>
    <cfRule type="cellIs" dxfId="1260" priority="2317" operator="equal">
      <formula>$V$7</formula>
    </cfRule>
    <cfRule type="cellIs" dxfId="1259" priority="2318" operator="equal">
      <formula>$V$6</formula>
    </cfRule>
    <cfRule type="cellIs" dxfId="1258" priority="2319" operator="equal">
      <formula>$V$5</formula>
    </cfRule>
    <cfRule type="cellIs" dxfId="1257" priority="2320" operator="equal">
      <formula>$V$4</formula>
    </cfRule>
    <cfRule type="cellIs" dxfId="1256" priority="2321" operator="equal">
      <formula>$V$3</formula>
    </cfRule>
    <cfRule type="cellIs" dxfId="1255" priority="2322" operator="equal">
      <formula>$V$2</formula>
    </cfRule>
  </conditionalFormatting>
  <conditionalFormatting sqref="E40:DQ41 E45 C40:C41">
    <cfRule type="cellIs" dxfId="1254" priority="2284" operator="equal">
      <formula>$W$9</formula>
    </cfRule>
    <cfRule type="cellIs" dxfId="1253" priority="2285" operator="equal">
      <formula>$W$8</formula>
    </cfRule>
    <cfRule type="cellIs" dxfId="1252" priority="2286" operator="equal">
      <formula>$W$7</formula>
    </cfRule>
    <cfRule type="cellIs" dxfId="1251" priority="2287" operator="equal">
      <formula>$W$6</formula>
    </cfRule>
    <cfRule type="cellIs" dxfId="1250" priority="2288" operator="equal">
      <formula>$W$5</formula>
    </cfRule>
    <cfRule type="cellIs" dxfId="1249" priority="2289" operator="equal">
      <formula>$W$4</formula>
    </cfRule>
    <cfRule type="cellIs" dxfId="1248" priority="2290" operator="equal">
      <formula>$W$3</formula>
    </cfRule>
    <cfRule type="cellIs" dxfId="1247" priority="2291" operator="equal">
      <formula>$W$2</formula>
    </cfRule>
    <cfRule type="cellIs" dxfId="1246" priority="2292" operator="equal">
      <formula>$V$9</formula>
    </cfRule>
    <cfRule type="cellIs" dxfId="1245" priority="2293" operator="equal">
      <formula>$V$8</formula>
    </cfRule>
    <cfRule type="cellIs" dxfId="1244" priority="2294" operator="equal">
      <formula>$V$7</formula>
    </cfRule>
    <cfRule type="cellIs" dxfId="1243" priority="2295" operator="equal">
      <formula>$V$6</formula>
    </cfRule>
    <cfRule type="cellIs" dxfId="1242" priority="2296" operator="equal">
      <formula>$V$5</formula>
    </cfRule>
    <cfRule type="cellIs" dxfId="1241" priority="2297" operator="equal">
      <formula>$V$4</formula>
    </cfRule>
    <cfRule type="cellIs" dxfId="1240" priority="2298" operator="equal">
      <formula>$V$3</formula>
    </cfRule>
    <cfRule type="cellIs" dxfId="1239" priority="2299" operator="equal">
      <formula>$V$2</formula>
    </cfRule>
  </conditionalFormatting>
  <conditionalFormatting sqref="K46">
    <cfRule type="cellIs" dxfId="1238" priority="2281" operator="equal">
      <formula>0</formula>
    </cfRule>
  </conditionalFormatting>
  <conditionalFormatting sqref="CG46 BS46 BE46 AQ46 AC46 AJ46 AX46 BL46 BZ46 CN46 N46">
    <cfRule type="cellIs" dxfId="1237" priority="2280" operator="equal">
      <formula>0</formula>
    </cfRule>
  </conditionalFormatting>
  <conditionalFormatting sqref="AB46 AI46 AP46 AW46 BD46 BK46 BR46 BY46 CF46 CM46 U46 M46">
    <cfRule type="cellIs" dxfId="1236" priority="2279" operator="equal">
      <formula>0</formula>
    </cfRule>
  </conditionalFormatting>
  <conditionalFormatting sqref="Q46">
    <cfRule type="cellIs" dxfId="1235" priority="2278" operator="equal">
      <formula>0</formula>
    </cfRule>
  </conditionalFormatting>
  <conditionalFormatting sqref="AD46 AR46 BF46 BT46 CH46 AK46 AY46 BM46 CA46 CO46 W46 P46">
    <cfRule type="cellIs" dxfId="1234" priority="2277" operator="lessThan">
      <formula>$O$11+1</formula>
    </cfRule>
  </conditionalFormatting>
  <conditionalFormatting sqref="B46:DQ46 B47:B70">
    <cfRule type="cellIs" dxfId="1233" priority="2261" operator="equal">
      <formula>$W$9</formula>
    </cfRule>
    <cfRule type="cellIs" dxfId="1232" priority="2262" operator="equal">
      <formula>$W$8</formula>
    </cfRule>
    <cfRule type="cellIs" dxfId="1231" priority="2263" operator="equal">
      <formula>$W$7</formula>
    </cfRule>
    <cfRule type="cellIs" dxfId="1230" priority="2264" operator="equal">
      <formula>$W$6</formula>
    </cfRule>
    <cfRule type="cellIs" dxfId="1229" priority="2265" operator="equal">
      <formula>$W$5</formula>
    </cfRule>
    <cfRule type="cellIs" dxfId="1228" priority="2266" operator="equal">
      <formula>$W$4</formula>
    </cfRule>
    <cfRule type="cellIs" dxfId="1227" priority="2267" operator="equal">
      <formula>$W$3</formula>
    </cfRule>
    <cfRule type="cellIs" dxfId="1226" priority="2268" operator="equal">
      <formula>$W$2</formula>
    </cfRule>
    <cfRule type="cellIs" dxfId="1225" priority="2269" operator="equal">
      <formula>$V$9</formula>
    </cfRule>
    <cfRule type="cellIs" dxfId="1224" priority="2270" operator="equal">
      <formula>$V$8</formula>
    </cfRule>
    <cfRule type="cellIs" dxfId="1223" priority="2271" operator="equal">
      <formula>$V$7</formula>
    </cfRule>
    <cfRule type="cellIs" dxfId="1222" priority="2272" operator="equal">
      <formula>$V$6</formula>
    </cfRule>
    <cfRule type="cellIs" dxfId="1221" priority="2273" operator="equal">
      <formula>$V$5</formula>
    </cfRule>
    <cfRule type="cellIs" dxfId="1220" priority="2274" operator="equal">
      <formula>$V$4</formula>
    </cfRule>
    <cfRule type="cellIs" dxfId="1219" priority="2275" operator="equal">
      <formula>$V$3</formula>
    </cfRule>
    <cfRule type="cellIs" dxfId="1218" priority="2276" operator="equal">
      <formula>$V$2</formula>
    </cfRule>
  </conditionalFormatting>
  <conditionalFormatting sqref="K45">
    <cfRule type="cellIs" dxfId="1217" priority="2212" operator="equal">
      <formula>0</formula>
    </cfRule>
  </conditionalFormatting>
  <conditionalFormatting sqref="CG45 BS45 BE45 AQ45 AC45 AJ45 AX45 BL45 BZ45 CN45 N45">
    <cfRule type="cellIs" dxfId="1216" priority="2211" operator="equal">
      <formula>0</formula>
    </cfRule>
  </conditionalFormatting>
  <conditionalFormatting sqref="AB45 AI45 AP45 AW45 BD45 BK45 BR45 BY45 CF45 CM45">
    <cfRule type="cellIs" dxfId="1215" priority="2210" operator="equal">
      <formula>0</formula>
    </cfRule>
  </conditionalFormatting>
  <conditionalFormatting sqref="Q45">
    <cfRule type="cellIs" dxfId="1214" priority="2209" operator="equal">
      <formula>0</formula>
    </cfRule>
  </conditionalFormatting>
  <conditionalFormatting sqref="AD45 AR45 BF45 BT45 CH45 AK45 AY45 BM45 CA45 CO45 W45 P45">
    <cfRule type="cellIs" dxfId="1213" priority="2208" operator="lessThan">
      <formula>$O$11+1</formula>
    </cfRule>
  </conditionalFormatting>
  <conditionalFormatting sqref="C45:D45 F45:L45 V45:DQ45 N45:T45">
    <cfRule type="cellIs" dxfId="1212" priority="2192" operator="equal">
      <formula>$W$9</formula>
    </cfRule>
    <cfRule type="cellIs" dxfId="1211" priority="2193" operator="equal">
      <formula>$W$8</formula>
    </cfRule>
    <cfRule type="cellIs" dxfId="1210" priority="2194" operator="equal">
      <formula>$W$7</formula>
    </cfRule>
    <cfRule type="cellIs" dxfId="1209" priority="2195" operator="equal">
      <formula>$W$6</formula>
    </cfRule>
    <cfRule type="cellIs" dxfId="1208" priority="2196" operator="equal">
      <formula>$W$5</formula>
    </cfRule>
    <cfRule type="cellIs" dxfId="1207" priority="2197" operator="equal">
      <formula>$W$4</formula>
    </cfRule>
    <cfRule type="cellIs" dxfId="1206" priority="2198" operator="equal">
      <formula>$W$3</formula>
    </cfRule>
    <cfRule type="cellIs" dxfId="1205" priority="2199" operator="equal">
      <formula>$W$2</formula>
    </cfRule>
    <cfRule type="cellIs" dxfId="1204" priority="2200" operator="equal">
      <formula>$V$9</formula>
    </cfRule>
    <cfRule type="cellIs" dxfId="1203" priority="2201" operator="equal">
      <formula>$V$8</formula>
    </cfRule>
    <cfRule type="cellIs" dxfId="1202" priority="2202" operator="equal">
      <formula>$V$7</formula>
    </cfRule>
    <cfRule type="cellIs" dxfId="1201" priority="2203" operator="equal">
      <formula>$V$6</formula>
    </cfRule>
    <cfRule type="cellIs" dxfId="1200" priority="2204" operator="equal">
      <formula>$V$5</formula>
    </cfRule>
    <cfRule type="cellIs" dxfId="1199" priority="2205" operator="equal">
      <formula>$V$4</formula>
    </cfRule>
    <cfRule type="cellIs" dxfId="1198" priority="2206" operator="equal">
      <formula>$V$3</formula>
    </cfRule>
    <cfRule type="cellIs" dxfId="1197" priority="2207" operator="equal">
      <formula>$V$2</formula>
    </cfRule>
  </conditionalFormatting>
  <conditionalFormatting sqref="K48">
    <cfRule type="cellIs" dxfId="1196" priority="2051" operator="equal">
      <formula>0</formula>
    </cfRule>
  </conditionalFormatting>
  <conditionalFormatting sqref="CG48 BS48 BE48 AQ48 AC48 AJ48 AX48 BL48 BZ48 CN48 N48">
    <cfRule type="cellIs" dxfId="1195" priority="2050" operator="equal">
      <formula>0</formula>
    </cfRule>
  </conditionalFormatting>
  <conditionalFormatting sqref="AB48 AI48 AP48 AW48 BD48 BK48 BR48 BY48 CF48 CM48 U48 M48">
    <cfRule type="cellIs" dxfId="1194" priority="2049" operator="equal">
      <formula>0</formula>
    </cfRule>
  </conditionalFormatting>
  <conditionalFormatting sqref="Q48">
    <cfRule type="cellIs" dxfId="1193" priority="2048" operator="equal">
      <formula>0</formula>
    </cfRule>
  </conditionalFormatting>
  <conditionalFormatting sqref="AD48 AR48 BF48 BT48 CH48 AK48 AY48 BM48 CA48 CO48 W48 P48">
    <cfRule type="cellIs" dxfId="1192" priority="2047" operator="lessThan">
      <formula>$O$11+1</formula>
    </cfRule>
  </conditionalFormatting>
  <conditionalFormatting sqref="C48:DQ48">
    <cfRule type="cellIs" dxfId="1191" priority="2031" operator="equal">
      <formula>$W$9</formula>
    </cfRule>
    <cfRule type="cellIs" dxfId="1190" priority="2032" operator="equal">
      <formula>$W$8</formula>
    </cfRule>
    <cfRule type="cellIs" dxfId="1189" priority="2033" operator="equal">
      <formula>$W$7</formula>
    </cfRule>
    <cfRule type="cellIs" dxfId="1188" priority="2034" operator="equal">
      <formula>$W$6</formula>
    </cfRule>
    <cfRule type="cellIs" dxfId="1187" priority="2035" operator="equal">
      <formula>$W$5</formula>
    </cfRule>
    <cfRule type="cellIs" dxfId="1186" priority="2036" operator="equal">
      <formula>$W$4</formula>
    </cfRule>
    <cfRule type="cellIs" dxfId="1185" priority="2037" operator="equal">
      <formula>$W$3</formula>
    </cfRule>
    <cfRule type="cellIs" dxfId="1184" priority="2038" operator="equal">
      <formula>$W$2</formula>
    </cfRule>
    <cfRule type="cellIs" dxfId="1183" priority="2039" operator="equal">
      <formula>$V$9</formula>
    </cfRule>
    <cfRule type="cellIs" dxfId="1182" priority="2040" operator="equal">
      <formula>$V$8</formula>
    </cfRule>
    <cfRule type="cellIs" dxfId="1181" priority="2041" operator="equal">
      <formula>$V$7</formula>
    </cfRule>
    <cfRule type="cellIs" dxfId="1180" priority="2042" operator="equal">
      <formula>$V$6</formula>
    </cfRule>
    <cfRule type="cellIs" dxfId="1179" priority="2043" operator="equal">
      <formula>$V$5</formula>
    </cfRule>
    <cfRule type="cellIs" dxfId="1178" priority="2044" operator="equal">
      <formula>$V$4</formula>
    </cfRule>
    <cfRule type="cellIs" dxfId="1177" priority="2045" operator="equal">
      <formula>$V$3</formula>
    </cfRule>
    <cfRule type="cellIs" dxfId="1176" priority="2046" operator="equal">
      <formula>$V$2</formula>
    </cfRule>
  </conditionalFormatting>
  <conditionalFormatting sqref="K49">
    <cfRule type="cellIs" dxfId="1175" priority="1844" operator="equal">
      <formula>0</formula>
    </cfRule>
  </conditionalFormatting>
  <conditionalFormatting sqref="CG49 BS49 BE49 AQ49 AC49 AJ49 AX49 BL49 BZ49 CN49 N49">
    <cfRule type="cellIs" dxfId="1174" priority="1843" operator="equal">
      <formula>0</formula>
    </cfRule>
  </conditionalFormatting>
  <conditionalFormatting sqref="AB49 AI49 AP49 AW49 BD49 BK49 BR49 BY49 CF49 CM49 M49">
    <cfRule type="cellIs" dxfId="1173" priority="1842" operator="equal">
      <formula>0</formula>
    </cfRule>
  </conditionalFormatting>
  <conditionalFormatting sqref="Q49">
    <cfRule type="cellIs" dxfId="1172" priority="1841" operator="equal">
      <formula>0</formula>
    </cfRule>
  </conditionalFormatting>
  <conditionalFormatting sqref="AD49 AR49 BF49 BT49 CH49 AK49 AY49 BM49 CA49 CO49 W49 P49">
    <cfRule type="cellIs" dxfId="1171" priority="1840" operator="lessThan">
      <formula>$O$11+1</formula>
    </cfRule>
  </conditionalFormatting>
  <conditionalFormatting sqref="C49:T49 V49:DQ49">
    <cfRule type="cellIs" dxfId="1170" priority="1824" operator="equal">
      <formula>$W$9</formula>
    </cfRule>
    <cfRule type="cellIs" dxfId="1169" priority="1825" operator="equal">
      <formula>$W$8</formula>
    </cfRule>
    <cfRule type="cellIs" dxfId="1168" priority="1826" operator="equal">
      <formula>$W$7</formula>
    </cfRule>
    <cfRule type="cellIs" dxfId="1167" priority="1827" operator="equal">
      <formula>$W$6</formula>
    </cfRule>
    <cfRule type="cellIs" dxfId="1166" priority="1828" operator="equal">
      <formula>$W$5</formula>
    </cfRule>
    <cfRule type="cellIs" dxfId="1165" priority="1829" operator="equal">
      <formula>$W$4</formula>
    </cfRule>
    <cfRule type="cellIs" dxfId="1164" priority="1830" operator="equal">
      <formula>$W$3</formula>
    </cfRule>
    <cfRule type="cellIs" dxfId="1163" priority="1831" operator="equal">
      <formula>$W$2</formula>
    </cfRule>
    <cfRule type="cellIs" dxfId="1162" priority="1832" operator="equal">
      <formula>$V$9</formula>
    </cfRule>
    <cfRule type="cellIs" dxfId="1161" priority="1833" operator="equal">
      <formula>$V$8</formula>
    </cfRule>
    <cfRule type="cellIs" dxfId="1160" priority="1834" operator="equal">
      <formula>$V$7</formula>
    </cfRule>
    <cfRule type="cellIs" dxfId="1159" priority="1835" operator="equal">
      <formula>$V$6</formula>
    </cfRule>
    <cfRule type="cellIs" dxfId="1158" priority="1836" operator="equal">
      <formula>$V$5</formula>
    </cfRule>
    <cfRule type="cellIs" dxfId="1157" priority="1837" operator="equal">
      <formula>$V$4</formula>
    </cfRule>
    <cfRule type="cellIs" dxfId="1156" priority="1838" operator="equal">
      <formula>$V$3</formula>
    </cfRule>
    <cfRule type="cellIs" dxfId="1155" priority="1839" operator="equal">
      <formula>$V$2</formula>
    </cfRule>
  </conditionalFormatting>
  <conditionalFormatting sqref="K50">
    <cfRule type="cellIs" dxfId="1154" priority="1821" operator="equal">
      <formula>0</formula>
    </cfRule>
  </conditionalFormatting>
  <conditionalFormatting sqref="CG50 BS50 BE50 AQ50 AC50 AJ50 AX50 BL50 BZ50 CN50 N50">
    <cfRule type="cellIs" dxfId="1153" priority="1820" operator="equal">
      <formula>0</formula>
    </cfRule>
  </conditionalFormatting>
  <conditionalFormatting sqref="AB50 AI50 AP50 AW50 BD50 BK50 BR50 BY50 CF50 CM50 M50">
    <cfRule type="cellIs" dxfId="1152" priority="1819" operator="equal">
      <formula>0</formula>
    </cfRule>
  </conditionalFormatting>
  <conditionalFormatting sqref="Q50">
    <cfRule type="cellIs" dxfId="1151" priority="1818" operator="equal">
      <formula>0</formula>
    </cfRule>
  </conditionalFormatting>
  <conditionalFormatting sqref="AD50 AR50 BF50 BT50 CH50 AK50 AY50 BM50 CA50 CO50 W50 P50">
    <cfRule type="cellIs" dxfId="1150" priority="1817" operator="lessThan">
      <formula>$O$11+1</formula>
    </cfRule>
  </conditionalFormatting>
  <conditionalFormatting sqref="C50:T50 V50:DQ50">
    <cfRule type="cellIs" dxfId="1149" priority="1801" operator="equal">
      <formula>$W$9</formula>
    </cfRule>
    <cfRule type="cellIs" dxfId="1148" priority="1802" operator="equal">
      <formula>$W$8</formula>
    </cfRule>
    <cfRule type="cellIs" dxfId="1147" priority="1803" operator="equal">
      <formula>$W$7</formula>
    </cfRule>
    <cfRule type="cellIs" dxfId="1146" priority="1804" operator="equal">
      <formula>$W$6</formula>
    </cfRule>
    <cfRule type="cellIs" dxfId="1145" priority="1805" operator="equal">
      <formula>$W$5</formula>
    </cfRule>
    <cfRule type="cellIs" dxfId="1144" priority="1806" operator="equal">
      <formula>$W$4</formula>
    </cfRule>
    <cfRule type="cellIs" dxfId="1143" priority="1807" operator="equal">
      <formula>$W$3</formula>
    </cfRule>
    <cfRule type="cellIs" dxfId="1142" priority="1808" operator="equal">
      <formula>$W$2</formula>
    </cfRule>
    <cfRule type="cellIs" dxfId="1141" priority="1809" operator="equal">
      <formula>$V$9</formula>
    </cfRule>
    <cfRule type="cellIs" dxfId="1140" priority="1810" operator="equal">
      <formula>$V$8</formula>
    </cfRule>
    <cfRule type="cellIs" dxfId="1139" priority="1811" operator="equal">
      <formula>$V$7</formula>
    </cfRule>
    <cfRule type="cellIs" dxfId="1138" priority="1812" operator="equal">
      <formula>$V$6</formula>
    </cfRule>
    <cfRule type="cellIs" dxfId="1137" priority="1813" operator="equal">
      <formula>$V$5</formula>
    </cfRule>
    <cfRule type="cellIs" dxfId="1136" priority="1814" operator="equal">
      <formula>$V$4</formula>
    </cfRule>
    <cfRule type="cellIs" dxfId="1135" priority="1815" operator="equal">
      <formula>$V$3</formula>
    </cfRule>
    <cfRule type="cellIs" dxfId="1134" priority="1816" operator="equal">
      <formula>$V$2</formula>
    </cfRule>
  </conditionalFormatting>
  <conditionalFormatting sqref="K51">
    <cfRule type="cellIs" dxfId="1133" priority="1752" operator="equal">
      <formula>0</formula>
    </cfRule>
  </conditionalFormatting>
  <conditionalFormatting sqref="CG51 BS51 BE51 AQ51 AC51 AJ51 AX51 BL51 BZ51 CN51 N51">
    <cfRule type="cellIs" dxfId="1132" priority="1751" operator="equal">
      <formula>0</formula>
    </cfRule>
  </conditionalFormatting>
  <conditionalFormatting sqref="AB51 AI51 AP51 AW51 BD51 BK51 BR51 BY51 CF51 CM51 M51">
    <cfRule type="cellIs" dxfId="1131" priority="1750" operator="equal">
      <formula>0</formula>
    </cfRule>
  </conditionalFormatting>
  <conditionalFormatting sqref="Q51">
    <cfRule type="cellIs" dxfId="1130" priority="1749" operator="equal">
      <formula>0</formula>
    </cfRule>
  </conditionalFormatting>
  <conditionalFormatting sqref="AD51 AR51 BF51 BT51 CH51 AK51 AY51 BM51 CA51 CO51 W51 P51">
    <cfRule type="cellIs" dxfId="1129" priority="1748" operator="lessThan">
      <formula>$O$11+1</formula>
    </cfRule>
  </conditionalFormatting>
  <conditionalFormatting sqref="C51:T51 V51:DQ51">
    <cfRule type="cellIs" dxfId="1128" priority="1732" operator="equal">
      <formula>$W$9</formula>
    </cfRule>
    <cfRule type="cellIs" dxfId="1127" priority="1733" operator="equal">
      <formula>$W$8</formula>
    </cfRule>
    <cfRule type="cellIs" dxfId="1126" priority="1734" operator="equal">
      <formula>$W$7</formula>
    </cfRule>
    <cfRule type="cellIs" dxfId="1125" priority="1735" operator="equal">
      <formula>$W$6</formula>
    </cfRule>
    <cfRule type="cellIs" dxfId="1124" priority="1736" operator="equal">
      <formula>$W$5</formula>
    </cfRule>
    <cfRule type="cellIs" dxfId="1123" priority="1737" operator="equal">
      <formula>$W$4</formula>
    </cfRule>
    <cfRule type="cellIs" dxfId="1122" priority="1738" operator="equal">
      <formula>$W$3</formula>
    </cfRule>
    <cfRule type="cellIs" dxfId="1121" priority="1739" operator="equal">
      <formula>$W$2</formula>
    </cfRule>
    <cfRule type="cellIs" dxfId="1120" priority="1740" operator="equal">
      <formula>$V$9</formula>
    </cfRule>
    <cfRule type="cellIs" dxfId="1119" priority="1741" operator="equal">
      <formula>$V$8</formula>
    </cfRule>
    <cfRule type="cellIs" dxfId="1118" priority="1742" operator="equal">
      <formula>$V$7</formula>
    </cfRule>
    <cfRule type="cellIs" dxfId="1117" priority="1743" operator="equal">
      <formula>$V$6</formula>
    </cfRule>
    <cfRule type="cellIs" dxfId="1116" priority="1744" operator="equal">
      <formula>$V$5</formula>
    </cfRule>
    <cfRule type="cellIs" dxfId="1115" priority="1745" operator="equal">
      <formula>$V$4</formula>
    </cfRule>
    <cfRule type="cellIs" dxfId="1114" priority="1746" operator="equal">
      <formula>$V$3</formula>
    </cfRule>
    <cfRule type="cellIs" dxfId="1113" priority="1747" operator="equal">
      <formula>$V$2</formula>
    </cfRule>
  </conditionalFormatting>
  <conditionalFormatting sqref="K52">
    <cfRule type="cellIs" dxfId="1112" priority="1660" operator="equal">
      <formula>0</formula>
    </cfRule>
  </conditionalFormatting>
  <conditionalFormatting sqref="CG52 BS52 BE52 AQ52 AC52 AJ52 AX52 BL52 BZ52 CN52 N52">
    <cfRule type="cellIs" dxfId="1111" priority="1659" operator="equal">
      <formula>0</formula>
    </cfRule>
  </conditionalFormatting>
  <conditionalFormatting sqref="AB52 AI52 AP52 AW52 BD52 BK52 BR52 BY52 CF52 CM52 M52">
    <cfRule type="cellIs" dxfId="1110" priority="1658" operator="equal">
      <formula>0</formula>
    </cfRule>
  </conditionalFormatting>
  <conditionalFormatting sqref="Q52">
    <cfRule type="cellIs" dxfId="1109" priority="1657" operator="equal">
      <formula>0</formula>
    </cfRule>
  </conditionalFormatting>
  <conditionalFormatting sqref="AD52 AR52 BF52 BT52 CH52 AK52 AY52 BM52 CA52 CO52 W52 P52">
    <cfRule type="cellIs" dxfId="1108" priority="1656" operator="lessThan">
      <formula>$O$11+1</formula>
    </cfRule>
  </conditionalFormatting>
  <conditionalFormatting sqref="C52:T52 V52:DQ52">
    <cfRule type="cellIs" dxfId="1107" priority="1640" operator="equal">
      <formula>$W$9</formula>
    </cfRule>
    <cfRule type="cellIs" dxfId="1106" priority="1641" operator="equal">
      <formula>$W$8</formula>
    </cfRule>
    <cfRule type="cellIs" dxfId="1105" priority="1642" operator="equal">
      <formula>$W$7</formula>
    </cfRule>
    <cfRule type="cellIs" dxfId="1104" priority="1643" operator="equal">
      <formula>$W$6</formula>
    </cfRule>
    <cfRule type="cellIs" dxfId="1103" priority="1644" operator="equal">
      <formula>$W$5</formula>
    </cfRule>
    <cfRule type="cellIs" dxfId="1102" priority="1645" operator="equal">
      <formula>$W$4</formula>
    </cfRule>
    <cfRule type="cellIs" dxfId="1101" priority="1646" operator="equal">
      <formula>$W$3</formula>
    </cfRule>
    <cfRule type="cellIs" dxfId="1100" priority="1647" operator="equal">
      <formula>$W$2</formula>
    </cfRule>
    <cfRule type="cellIs" dxfId="1099" priority="1648" operator="equal">
      <formula>$V$9</formula>
    </cfRule>
    <cfRule type="cellIs" dxfId="1098" priority="1649" operator="equal">
      <formula>$V$8</formula>
    </cfRule>
    <cfRule type="cellIs" dxfId="1097" priority="1650" operator="equal">
      <formula>$V$7</formula>
    </cfRule>
    <cfRule type="cellIs" dxfId="1096" priority="1651" operator="equal">
      <formula>$V$6</formula>
    </cfRule>
    <cfRule type="cellIs" dxfId="1095" priority="1652" operator="equal">
      <formula>$V$5</formula>
    </cfRule>
    <cfRule type="cellIs" dxfId="1094" priority="1653" operator="equal">
      <formula>$V$4</formula>
    </cfRule>
    <cfRule type="cellIs" dxfId="1093" priority="1654" operator="equal">
      <formula>$V$3</formula>
    </cfRule>
    <cfRule type="cellIs" dxfId="1092" priority="1655" operator="equal">
      <formula>$V$2</formula>
    </cfRule>
  </conditionalFormatting>
  <conditionalFormatting sqref="K53">
    <cfRule type="cellIs" dxfId="1091" priority="1637" operator="equal">
      <formula>0</formula>
    </cfRule>
  </conditionalFormatting>
  <conditionalFormatting sqref="CG53 BS53 BE53 AQ53 AC53 AJ53 AX53 BL53 BZ53 CN53 N53">
    <cfRule type="cellIs" dxfId="1090" priority="1636" operator="equal">
      <formula>0</formula>
    </cfRule>
  </conditionalFormatting>
  <conditionalFormatting sqref="AB53 AI53 AP53 AW53 BD53 BK53 BR53 BY53 CF53 CM53 M53">
    <cfRule type="cellIs" dxfId="1089" priority="1635" operator="equal">
      <formula>0</formula>
    </cfRule>
  </conditionalFormatting>
  <conditionalFormatting sqref="Q53">
    <cfRule type="cellIs" dxfId="1088" priority="1634" operator="equal">
      <formula>0</formula>
    </cfRule>
  </conditionalFormatting>
  <conditionalFormatting sqref="AD53 AR53 BF53 BT53 CH53 AK53 AY53 BM53 CA53 CO53 W53 P53">
    <cfRule type="cellIs" dxfId="1087" priority="1633" operator="lessThan">
      <formula>$O$11+1</formula>
    </cfRule>
  </conditionalFormatting>
  <conditionalFormatting sqref="C53:T53 V53:DQ53">
    <cfRule type="cellIs" dxfId="1086" priority="1617" operator="equal">
      <formula>$W$9</formula>
    </cfRule>
    <cfRule type="cellIs" dxfId="1085" priority="1618" operator="equal">
      <formula>$W$8</formula>
    </cfRule>
    <cfRule type="cellIs" dxfId="1084" priority="1619" operator="equal">
      <formula>$W$7</formula>
    </cfRule>
    <cfRule type="cellIs" dxfId="1083" priority="1620" operator="equal">
      <formula>$W$6</formula>
    </cfRule>
    <cfRule type="cellIs" dxfId="1082" priority="1621" operator="equal">
      <formula>$W$5</formula>
    </cfRule>
    <cfRule type="cellIs" dxfId="1081" priority="1622" operator="equal">
      <formula>$W$4</formula>
    </cfRule>
    <cfRule type="cellIs" dxfId="1080" priority="1623" operator="equal">
      <formula>$W$3</formula>
    </cfRule>
    <cfRule type="cellIs" dxfId="1079" priority="1624" operator="equal">
      <formula>$W$2</formula>
    </cfRule>
    <cfRule type="cellIs" dxfId="1078" priority="1625" operator="equal">
      <formula>$V$9</formula>
    </cfRule>
    <cfRule type="cellIs" dxfId="1077" priority="1626" operator="equal">
      <formula>$V$8</formula>
    </cfRule>
    <cfRule type="cellIs" dxfId="1076" priority="1627" operator="equal">
      <formula>$V$7</formula>
    </cfRule>
    <cfRule type="cellIs" dxfId="1075" priority="1628" operator="equal">
      <formula>$V$6</formula>
    </cfRule>
    <cfRule type="cellIs" dxfId="1074" priority="1629" operator="equal">
      <formula>$V$5</formula>
    </cfRule>
    <cfRule type="cellIs" dxfId="1073" priority="1630" operator="equal">
      <formula>$V$4</formula>
    </cfRule>
    <cfRule type="cellIs" dxfId="1072" priority="1631" operator="equal">
      <formula>$V$3</formula>
    </cfRule>
    <cfRule type="cellIs" dxfId="1071" priority="1632" operator="equal">
      <formula>$V$2</formula>
    </cfRule>
  </conditionalFormatting>
  <conditionalFormatting sqref="K54">
    <cfRule type="cellIs" dxfId="1070" priority="1591" operator="equal">
      <formula>0</formula>
    </cfRule>
  </conditionalFormatting>
  <conditionalFormatting sqref="CG54 BS54 BE54 AQ54 AC54 AJ54 AX54 BL54 BZ54 CN54 N54">
    <cfRule type="cellIs" dxfId="1069" priority="1590" operator="equal">
      <formula>0</formula>
    </cfRule>
  </conditionalFormatting>
  <conditionalFormatting sqref="AB54 AI54 AP54 AW54 BD54 BK54 BR54 BY54 CF54 CM54 M54">
    <cfRule type="cellIs" dxfId="1068" priority="1589" operator="equal">
      <formula>0</formula>
    </cfRule>
  </conditionalFormatting>
  <conditionalFormatting sqref="Q54">
    <cfRule type="cellIs" dxfId="1067" priority="1588" operator="equal">
      <formula>0</formula>
    </cfRule>
  </conditionalFormatting>
  <conditionalFormatting sqref="AD54 AR54 BF54 BT54 CH54 AK54 AY54 BM54 CA54 CO54 W54 P54">
    <cfRule type="cellIs" dxfId="1066" priority="1587" operator="lessThan">
      <formula>$O$11+1</formula>
    </cfRule>
  </conditionalFormatting>
  <conditionalFormatting sqref="C54:T54 V54:DQ54">
    <cfRule type="cellIs" dxfId="1065" priority="1571" operator="equal">
      <formula>$W$9</formula>
    </cfRule>
    <cfRule type="cellIs" dxfId="1064" priority="1572" operator="equal">
      <formula>$W$8</formula>
    </cfRule>
    <cfRule type="cellIs" dxfId="1063" priority="1573" operator="equal">
      <formula>$W$7</formula>
    </cfRule>
    <cfRule type="cellIs" dxfId="1062" priority="1574" operator="equal">
      <formula>$W$6</formula>
    </cfRule>
    <cfRule type="cellIs" dxfId="1061" priority="1575" operator="equal">
      <formula>$W$5</formula>
    </cfRule>
    <cfRule type="cellIs" dxfId="1060" priority="1576" operator="equal">
      <formula>$W$4</formula>
    </cfRule>
    <cfRule type="cellIs" dxfId="1059" priority="1577" operator="equal">
      <formula>$W$3</formula>
    </cfRule>
    <cfRule type="cellIs" dxfId="1058" priority="1578" operator="equal">
      <formula>$W$2</formula>
    </cfRule>
    <cfRule type="cellIs" dxfId="1057" priority="1579" operator="equal">
      <formula>$V$9</formula>
    </cfRule>
    <cfRule type="cellIs" dxfId="1056" priority="1580" operator="equal">
      <formula>$V$8</formula>
    </cfRule>
    <cfRule type="cellIs" dxfId="1055" priority="1581" operator="equal">
      <formula>$V$7</formula>
    </cfRule>
    <cfRule type="cellIs" dxfId="1054" priority="1582" operator="equal">
      <formula>$V$6</formula>
    </cfRule>
    <cfRule type="cellIs" dxfId="1053" priority="1583" operator="equal">
      <formula>$V$5</formula>
    </cfRule>
    <cfRule type="cellIs" dxfId="1052" priority="1584" operator="equal">
      <formula>$V$4</formula>
    </cfRule>
    <cfRule type="cellIs" dxfId="1051" priority="1585" operator="equal">
      <formula>$V$3</formula>
    </cfRule>
    <cfRule type="cellIs" dxfId="1050" priority="1586" operator="equal">
      <formula>$V$2</formula>
    </cfRule>
  </conditionalFormatting>
  <conditionalFormatting sqref="K55">
    <cfRule type="cellIs" dxfId="1049" priority="1568" operator="equal">
      <formula>0</formula>
    </cfRule>
  </conditionalFormatting>
  <conditionalFormatting sqref="CG55 BS55 BE55 AQ55 AC55 AJ55 AX55 BL55 BZ55 CN55 N55">
    <cfRule type="cellIs" dxfId="1048" priority="1567" operator="equal">
      <formula>0</formula>
    </cfRule>
  </conditionalFormatting>
  <conditionalFormatting sqref="AB55 AI55 AP55 AW55 BD55 BK55 BR55 BY55 CF55 CM55 M55">
    <cfRule type="cellIs" dxfId="1047" priority="1566" operator="equal">
      <formula>0</formula>
    </cfRule>
  </conditionalFormatting>
  <conditionalFormatting sqref="Q55">
    <cfRule type="cellIs" dxfId="1046" priority="1565" operator="equal">
      <formula>0</formula>
    </cfRule>
  </conditionalFormatting>
  <conditionalFormatting sqref="AD55 AR55 BF55 BT55 CH55 AK55 AY55 BM55 CA55 CO55 W55 P55">
    <cfRule type="cellIs" dxfId="1045" priority="1564" operator="lessThan">
      <formula>$O$11+1</formula>
    </cfRule>
  </conditionalFormatting>
  <conditionalFormatting sqref="C55:T55 V55:DV55">
    <cfRule type="cellIs" dxfId="1044" priority="1548" operator="equal">
      <formula>$W$9</formula>
    </cfRule>
    <cfRule type="cellIs" dxfId="1043" priority="1549" operator="equal">
      <formula>$W$8</formula>
    </cfRule>
    <cfRule type="cellIs" dxfId="1042" priority="1550" operator="equal">
      <formula>$W$7</formula>
    </cfRule>
    <cfRule type="cellIs" dxfId="1041" priority="1551" operator="equal">
      <formula>$W$6</formula>
    </cfRule>
    <cfRule type="cellIs" dxfId="1040" priority="1552" operator="equal">
      <formula>$W$5</formula>
    </cfRule>
    <cfRule type="cellIs" dxfId="1039" priority="1553" operator="equal">
      <formula>$W$4</formula>
    </cfRule>
    <cfRule type="cellIs" dxfId="1038" priority="1554" operator="equal">
      <formula>$W$3</formula>
    </cfRule>
    <cfRule type="cellIs" dxfId="1037" priority="1555" operator="equal">
      <formula>$W$2</formula>
    </cfRule>
    <cfRule type="cellIs" dxfId="1036" priority="1556" operator="equal">
      <formula>$V$9</formula>
    </cfRule>
    <cfRule type="cellIs" dxfId="1035" priority="1557" operator="equal">
      <formula>$V$8</formula>
    </cfRule>
    <cfRule type="cellIs" dxfId="1034" priority="1558" operator="equal">
      <formula>$V$7</formula>
    </cfRule>
    <cfRule type="cellIs" dxfId="1033" priority="1559" operator="equal">
      <formula>$V$6</formula>
    </cfRule>
    <cfRule type="cellIs" dxfId="1032" priority="1560" operator="equal">
      <formula>$V$5</formula>
    </cfRule>
    <cfRule type="cellIs" dxfId="1031" priority="1561" operator="equal">
      <formula>$V$4</formula>
    </cfRule>
    <cfRule type="cellIs" dxfId="1030" priority="1562" operator="equal">
      <formula>$V$3</formula>
    </cfRule>
    <cfRule type="cellIs" dxfId="1029" priority="1563" operator="equal">
      <formula>$V$2</formula>
    </cfRule>
  </conditionalFormatting>
  <conditionalFormatting sqref="K56:K57">
    <cfRule type="cellIs" dxfId="1028" priority="1545" operator="equal">
      <formula>0</formula>
    </cfRule>
  </conditionalFormatting>
  <conditionalFormatting sqref="CG56:CG57 BS56:BS57 BE56:BE57 AQ56:AQ57 AC56:AC57 AJ56:AJ57 AX56:AX57 BL56:BL57 BZ56:BZ57 CN56:CN57 N56:N57">
    <cfRule type="cellIs" dxfId="1027" priority="1544" operator="equal">
      <formula>0</formula>
    </cfRule>
  </conditionalFormatting>
  <conditionalFormatting sqref="AB56:AB57 AI56:AI57 AP56:AP57 AW56:AW57 BD56:BD57 BK56:BK57 BR56:BR57 BY56:BY57 CF56:CF57 CM56:CM57 M56">
    <cfRule type="cellIs" dxfId="1026" priority="1543" operator="equal">
      <formula>0</formula>
    </cfRule>
  </conditionalFormatting>
  <conditionalFormatting sqref="Q56:Q57">
    <cfRule type="cellIs" dxfId="1025" priority="1542" operator="equal">
      <formula>0</formula>
    </cfRule>
  </conditionalFormatting>
  <conditionalFormatting sqref="AD56:AD57 AR56:AR57 BF56:BF57 BT56:BT57 CH56:CH57 AK56:AK57 AY56:AY57 BM56:BM57 CA56:CA57 CO56:CO57 W56:W57 P56:P57">
    <cfRule type="cellIs" dxfId="1024" priority="1541" operator="lessThan">
      <formula>$O$11+1</formula>
    </cfRule>
  </conditionalFormatting>
  <conditionalFormatting sqref="C56:T56 N57:T57 C57:L57 V56:DV57">
    <cfRule type="cellIs" dxfId="1023" priority="1525" operator="equal">
      <formula>$W$9</formula>
    </cfRule>
    <cfRule type="cellIs" dxfId="1022" priority="1526" operator="equal">
      <formula>$W$8</formula>
    </cfRule>
    <cfRule type="cellIs" dxfId="1021" priority="1527" operator="equal">
      <formula>$W$7</formula>
    </cfRule>
    <cfRule type="cellIs" dxfId="1020" priority="1528" operator="equal">
      <formula>$W$6</formula>
    </cfRule>
    <cfRule type="cellIs" dxfId="1019" priority="1529" operator="equal">
      <formula>$W$5</formula>
    </cfRule>
    <cfRule type="cellIs" dxfId="1018" priority="1530" operator="equal">
      <formula>$W$4</formula>
    </cfRule>
    <cfRule type="cellIs" dxfId="1017" priority="1531" operator="equal">
      <formula>$W$3</formula>
    </cfRule>
    <cfRule type="cellIs" dxfId="1016" priority="1532" operator="equal">
      <formula>$W$2</formula>
    </cfRule>
    <cfRule type="cellIs" dxfId="1015" priority="1533" operator="equal">
      <formula>$V$9</formula>
    </cfRule>
    <cfRule type="cellIs" dxfId="1014" priority="1534" operator="equal">
      <formula>$V$8</formula>
    </cfRule>
    <cfRule type="cellIs" dxfId="1013" priority="1535" operator="equal">
      <formula>$V$7</formula>
    </cfRule>
    <cfRule type="cellIs" dxfId="1012" priority="1536" operator="equal">
      <formula>$V$6</formula>
    </cfRule>
    <cfRule type="cellIs" dxfId="1011" priority="1537" operator="equal">
      <formula>$V$5</formula>
    </cfRule>
    <cfRule type="cellIs" dxfId="1010" priority="1538" operator="equal">
      <formula>$V$4</formula>
    </cfRule>
    <cfRule type="cellIs" dxfId="1009" priority="1539" operator="equal">
      <formula>$V$3</formula>
    </cfRule>
    <cfRule type="cellIs" dxfId="1008" priority="1540" operator="equal">
      <formula>$V$2</formula>
    </cfRule>
  </conditionalFormatting>
  <conditionalFormatting sqref="K58">
    <cfRule type="cellIs" dxfId="1007" priority="1314" operator="equal">
      <formula>0</formula>
    </cfRule>
  </conditionalFormatting>
  <conditionalFormatting sqref="CG58 BS58 BE58 AQ58 AC58 AJ58 AX58 BL58 BZ58 CN58 N58">
    <cfRule type="cellIs" dxfId="1006" priority="1313" operator="equal">
      <formula>0</formula>
    </cfRule>
  </conditionalFormatting>
  <conditionalFormatting sqref="AB58 AI58 AP58 AW58 BD58 BK58 BR58 BY58 CF58 CM58 M58">
    <cfRule type="cellIs" dxfId="1005" priority="1312" operator="equal">
      <formula>0</formula>
    </cfRule>
  </conditionalFormatting>
  <conditionalFormatting sqref="Q58">
    <cfRule type="cellIs" dxfId="1004" priority="1311" operator="equal">
      <formula>0</formula>
    </cfRule>
  </conditionalFormatting>
  <conditionalFormatting sqref="AD58 AR58 BF58 BT58 CH58 AK58 AY58 BM58 CA58 CO58 W58 P58">
    <cfRule type="cellIs" dxfId="1003" priority="1310" operator="lessThan">
      <formula>$O$11+1</formula>
    </cfRule>
  </conditionalFormatting>
  <conditionalFormatting sqref="C58:T58 V58:DQ58">
    <cfRule type="cellIs" dxfId="1002" priority="1294" operator="equal">
      <formula>$W$9</formula>
    </cfRule>
    <cfRule type="cellIs" dxfId="1001" priority="1295" operator="equal">
      <formula>$W$8</formula>
    </cfRule>
    <cfRule type="cellIs" dxfId="1000" priority="1296" operator="equal">
      <formula>$W$7</formula>
    </cfRule>
    <cfRule type="cellIs" dxfId="999" priority="1297" operator="equal">
      <formula>$W$6</formula>
    </cfRule>
    <cfRule type="cellIs" dxfId="998" priority="1298" operator="equal">
      <formula>$W$5</formula>
    </cfRule>
    <cfRule type="cellIs" dxfId="997" priority="1299" operator="equal">
      <formula>$W$4</formula>
    </cfRule>
    <cfRule type="cellIs" dxfId="996" priority="1300" operator="equal">
      <formula>$W$3</formula>
    </cfRule>
    <cfRule type="cellIs" dxfId="995" priority="1301" operator="equal">
      <formula>$W$2</formula>
    </cfRule>
    <cfRule type="cellIs" dxfId="994" priority="1302" operator="equal">
      <formula>$V$9</formula>
    </cfRule>
    <cfRule type="cellIs" dxfId="993" priority="1303" operator="equal">
      <formula>$V$8</formula>
    </cfRule>
    <cfRule type="cellIs" dxfId="992" priority="1304" operator="equal">
      <formula>$V$7</formula>
    </cfRule>
    <cfRule type="cellIs" dxfId="991" priority="1305" operator="equal">
      <formula>$V$6</formula>
    </cfRule>
    <cfRule type="cellIs" dxfId="990" priority="1306" operator="equal">
      <formula>$V$5</formula>
    </cfRule>
    <cfRule type="cellIs" dxfId="989" priority="1307" operator="equal">
      <formula>$V$4</formula>
    </cfRule>
    <cfRule type="cellIs" dxfId="988" priority="1308" operator="equal">
      <formula>$V$3</formula>
    </cfRule>
    <cfRule type="cellIs" dxfId="987" priority="1309" operator="equal">
      <formula>$V$2</formula>
    </cfRule>
  </conditionalFormatting>
  <conditionalFormatting sqref="K59:K62">
    <cfRule type="cellIs" dxfId="986" priority="1291" operator="equal">
      <formula>0</formula>
    </cfRule>
  </conditionalFormatting>
  <conditionalFormatting sqref="CG59 BS59 BE59 AQ59 AC59 AJ59 AX59 BL59 BZ59 CN59 N59:N62">
    <cfRule type="cellIs" dxfId="985" priority="1290" operator="equal">
      <formula>0</formula>
    </cfRule>
  </conditionalFormatting>
  <conditionalFormatting sqref="AB59 AI59 AP59 AW59 BD59 BK59 BR59 BY59 CF59 CM59 M59:M62">
    <cfRule type="cellIs" dxfId="984" priority="1289" operator="equal">
      <formula>0</formula>
    </cfRule>
  </conditionalFormatting>
  <conditionalFormatting sqref="Q59:Q62">
    <cfRule type="cellIs" dxfId="983" priority="1288" operator="equal">
      <formula>0</formula>
    </cfRule>
  </conditionalFormatting>
  <conditionalFormatting sqref="AD59 AR59 BF59 BT59 CH59 AK59 AY59 BM59 CA59 CO59 W59 P59:P62">
    <cfRule type="cellIs" dxfId="982" priority="1287" operator="lessThan">
      <formula>$O$11+1</formula>
    </cfRule>
  </conditionalFormatting>
  <conditionalFormatting sqref="C59:T59 V59:DQ59 G60:T62">
    <cfRule type="cellIs" dxfId="981" priority="1271" operator="equal">
      <formula>$W$9</formula>
    </cfRule>
    <cfRule type="cellIs" dxfId="980" priority="1272" operator="equal">
      <formula>$W$8</formula>
    </cfRule>
    <cfRule type="cellIs" dxfId="979" priority="1273" operator="equal">
      <formula>$W$7</formula>
    </cfRule>
    <cfRule type="cellIs" dxfId="978" priority="1274" operator="equal">
      <formula>$W$6</formula>
    </cfRule>
    <cfRule type="cellIs" dxfId="977" priority="1275" operator="equal">
      <formula>$W$5</formula>
    </cfRule>
    <cfRule type="cellIs" dxfId="976" priority="1276" operator="equal">
      <formula>$W$4</formula>
    </cfRule>
    <cfRule type="cellIs" dxfId="975" priority="1277" operator="equal">
      <formula>$W$3</formula>
    </cfRule>
    <cfRule type="cellIs" dxfId="974" priority="1278" operator="equal">
      <formula>$W$2</formula>
    </cfRule>
    <cfRule type="cellIs" dxfId="973" priority="1279" operator="equal">
      <formula>$V$9</formula>
    </cfRule>
    <cfRule type="cellIs" dxfId="972" priority="1280" operator="equal">
      <formula>$V$8</formula>
    </cfRule>
    <cfRule type="cellIs" dxfId="971" priority="1281" operator="equal">
      <formula>$V$7</formula>
    </cfRule>
    <cfRule type="cellIs" dxfId="970" priority="1282" operator="equal">
      <formula>$V$6</formula>
    </cfRule>
    <cfRule type="cellIs" dxfId="969" priority="1283" operator="equal">
      <formula>$V$5</formula>
    </cfRule>
    <cfRule type="cellIs" dxfId="968" priority="1284" operator="equal">
      <formula>$V$4</formula>
    </cfRule>
    <cfRule type="cellIs" dxfId="967" priority="1285" operator="equal">
      <formula>$V$3</formula>
    </cfRule>
    <cfRule type="cellIs" dxfId="966" priority="1286" operator="equal">
      <formula>$V$2</formula>
    </cfRule>
  </conditionalFormatting>
  <conditionalFormatting sqref="CG60 BS60 BE60 AQ60 AC60 AJ60 AX60 BL60 BZ60 CN60">
    <cfRule type="cellIs" dxfId="965" priority="1267" operator="equal">
      <formula>0</formula>
    </cfRule>
  </conditionalFormatting>
  <conditionalFormatting sqref="AB60 AI60 AP60 AW60 BD60 BK60 BR60 BY60 CF60 CM60">
    <cfRule type="cellIs" dxfId="964" priority="1266" operator="equal">
      <formula>0</formula>
    </cfRule>
  </conditionalFormatting>
  <conditionalFormatting sqref="AD60 AR60 BF60 BT60 CH60 AK60 AY60 BM60 CA60 CO60 W60">
    <cfRule type="cellIs" dxfId="963" priority="1264" operator="lessThan">
      <formula>$O$11+1</formula>
    </cfRule>
  </conditionalFormatting>
  <conditionalFormatting sqref="C60:F60 V60:DQ60">
    <cfRule type="cellIs" dxfId="962" priority="1248" operator="equal">
      <formula>$W$9</formula>
    </cfRule>
    <cfRule type="cellIs" dxfId="961" priority="1249" operator="equal">
      <formula>$W$8</formula>
    </cfRule>
    <cfRule type="cellIs" dxfId="960" priority="1250" operator="equal">
      <formula>$W$7</formula>
    </cfRule>
    <cfRule type="cellIs" dxfId="959" priority="1251" operator="equal">
      <formula>$W$6</formula>
    </cfRule>
    <cfRule type="cellIs" dxfId="958" priority="1252" operator="equal">
      <formula>$W$5</formula>
    </cfRule>
    <cfRule type="cellIs" dxfId="957" priority="1253" operator="equal">
      <formula>$W$4</formula>
    </cfRule>
    <cfRule type="cellIs" dxfId="956" priority="1254" operator="equal">
      <formula>$W$3</formula>
    </cfRule>
    <cfRule type="cellIs" dxfId="955" priority="1255" operator="equal">
      <formula>$W$2</formula>
    </cfRule>
    <cfRule type="cellIs" dxfId="954" priority="1256" operator="equal">
      <formula>$V$9</formula>
    </cfRule>
    <cfRule type="cellIs" dxfId="953" priority="1257" operator="equal">
      <formula>$V$8</formula>
    </cfRule>
    <cfRule type="cellIs" dxfId="952" priority="1258" operator="equal">
      <formula>$V$7</formula>
    </cfRule>
    <cfRule type="cellIs" dxfId="951" priority="1259" operator="equal">
      <formula>$V$6</formula>
    </cfRule>
    <cfRule type="cellIs" dxfId="950" priority="1260" operator="equal">
      <formula>$V$5</formula>
    </cfRule>
    <cfRule type="cellIs" dxfId="949" priority="1261" operator="equal">
      <formula>$V$4</formula>
    </cfRule>
    <cfRule type="cellIs" dxfId="948" priority="1262" operator="equal">
      <formula>$V$3</formula>
    </cfRule>
    <cfRule type="cellIs" dxfId="947" priority="1263" operator="equal">
      <formula>$V$2</formula>
    </cfRule>
  </conditionalFormatting>
  <conditionalFormatting sqref="CG61 BS61 BE61 AQ61 AC61 AJ61 AX61 BL61 BZ61 CN61">
    <cfRule type="cellIs" dxfId="946" priority="1244" operator="equal">
      <formula>0</formula>
    </cfRule>
  </conditionalFormatting>
  <conditionalFormatting sqref="AB61 AI61 AP61 AW61 BD61 BK61 BR61 BY61 CF61 CM61">
    <cfRule type="cellIs" dxfId="945" priority="1243" operator="equal">
      <formula>0</formula>
    </cfRule>
  </conditionalFormatting>
  <conditionalFormatting sqref="AD61 AR61 BF61 BT61 CH61 AK61 AY61 BM61 CA61 CO61 W61">
    <cfRule type="cellIs" dxfId="944" priority="1241" operator="lessThan">
      <formula>$O$11+1</formula>
    </cfRule>
  </conditionalFormatting>
  <conditionalFormatting sqref="C61:F61 V61:DQ61">
    <cfRule type="cellIs" dxfId="943" priority="1225" operator="equal">
      <formula>$W$9</formula>
    </cfRule>
    <cfRule type="cellIs" dxfId="942" priority="1226" operator="equal">
      <formula>$W$8</formula>
    </cfRule>
    <cfRule type="cellIs" dxfId="941" priority="1227" operator="equal">
      <formula>$W$7</formula>
    </cfRule>
    <cfRule type="cellIs" dxfId="940" priority="1228" operator="equal">
      <formula>$W$6</formula>
    </cfRule>
    <cfRule type="cellIs" dxfId="939" priority="1229" operator="equal">
      <formula>$W$5</formula>
    </cfRule>
    <cfRule type="cellIs" dxfId="938" priority="1230" operator="equal">
      <formula>$W$4</formula>
    </cfRule>
    <cfRule type="cellIs" dxfId="937" priority="1231" operator="equal">
      <formula>$W$3</formula>
    </cfRule>
    <cfRule type="cellIs" dxfId="936" priority="1232" operator="equal">
      <formula>$W$2</formula>
    </cfRule>
    <cfRule type="cellIs" dxfId="935" priority="1233" operator="equal">
      <formula>$V$9</formula>
    </cfRule>
    <cfRule type="cellIs" dxfId="934" priority="1234" operator="equal">
      <formula>$V$8</formula>
    </cfRule>
    <cfRule type="cellIs" dxfId="933" priority="1235" operator="equal">
      <formula>$V$7</formula>
    </cfRule>
    <cfRule type="cellIs" dxfId="932" priority="1236" operator="equal">
      <formula>$V$6</formula>
    </cfRule>
    <cfRule type="cellIs" dxfId="931" priority="1237" operator="equal">
      <formula>$V$5</formula>
    </cfRule>
    <cfRule type="cellIs" dxfId="930" priority="1238" operator="equal">
      <formula>$V$4</formula>
    </cfRule>
    <cfRule type="cellIs" dxfId="929" priority="1239" operator="equal">
      <formula>$V$3</formula>
    </cfRule>
    <cfRule type="cellIs" dxfId="928" priority="1240" operator="equal">
      <formula>$V$2</formula>
    </cfRule>
  </conditionalFormatting>
  <conditionalFormatting sqref="CG62 BS62 BE62 AQ62 AC62 AJ62 AX62 BL62 BZ62 CN62">
    <cfRule type="cellIs" dxfId="927" priority="1221" operator="equal">
      <formula>0</formula>
    </cfRule>
  </conditionalFormatting>
  <conditionalFormatting sqref="AB62 AI62 AP62 AW62 BD62 BK62 BR62 BY62 CF62 CM62">
    <cfRule type="cellIs" dxfId="926" priority="1220" operator="equal">
      <formula>0</formula>
    </cfRule>
  </conditionalFormatting>
  <conditionalFormatting sqref="AD62 AR62 BF62 BT62 CH62 AK62 AY62 BM62 CA62 CO62 W62">
    <cfRule type="cellIs" dxfId="925" priority="1218" operator="lessThan">
      <formula>$O$11+1</formula>
    </cfRule>
  </conditionalFormatting>
  <conditionalFormatting sqref="C62:F62 V62:DQ62">
    <cfRule type="cellIs" dxfId="924" priority="1202" operator="equal">
      <formula>$W$9</formula>
    </cfRule>
    <cfRule type="cellIs" dxfId="923" priority="1203" operator="equal">
      <formula>$W$8</formula>
    </cfRule>
    <cfRule type="cellIs" dxfId="922" priority="1204" operator="equal">
      <formula>$W$7</formula>
    </cfRule>
    <cfRule type="cellIs" dxfId="921" priority="1205" operator="equal">
      <formula>$W$6</formula>
    </cfRule>
    <cfRule type="cellIs" dxfId="920" priority="1206" operator="equal">
      <formula>$W$5</formula>
    </cfRule>
    <cfRule type="cellIs" dxfId="919" priority="1207" operator="equal">
      <formula>$W$4</formula>
    </cfRule>
    <cfRule type="cellIs" dxfId="918" priority="1208" operator="equal">
      <formula>$W$3</formula>
    </cfRule>
    <cfRule type="cellIs" dxfId="917" priority="1209" operator="equal">
      <formula>$W$2</formula>
    </cfRule>
    <cfRule type="cellIs" dxfId="916" priority="1210" operator="equal">
      <formula>$V$9</formula>
    </cfRule>
    <cfRule type="cellIs" dxfId="915" priority="1211" operator="equal">
      <formula>$V$8</formula>
    </cfRule>
    <cfRule type="cellIs" dxfId="914" priority="1212" operator="equal">
      <formula>$V$7</formula>
    </cfRule>
    <cfRule type="cellIs" dxfId="913" priority="1213" operator="equal">
      <formula>$V$6</formula>
    </cfRule>
    <cfRule type="cellIs" dxfId="912" priority="1214" operator="equal">
      <formula>$V$5</formula>
    </cfRule>
    <cfRule type="cellIs" dxfId="911" priority="1215" operator="equal">
      <formula>$V$4</formula>
    </cfRule>
    <cfRule type="cellIs" dxfId="910" priority="1216" operator="equal">
      <formula>$V$3</formula>
    </cfRule>
    <cfRule type="cellIs" dxfId="909" priority="1217" operator="equal">
      <formula>$V$2</formula>
    </cfRule>
  </conditionalFormatting>
  <conditionalFormatting sqref="K63">
    <cfRule type="cellIs" dxfId="908" priority="1199" operator="equal">
      <formula>0</formula>
    </cfRule>
  </conditionalFormatting>
  <conditionalFormatting sqref="CG63 BS63 BE63 AQ63 AC63 AJ63 AX63 BL63 BZ63 CN63 N63">
    <cfRule type="cellIs" dxfId="907" priority="1198" operator="equal">
      <formula>0</formula>
    </cfRule>
  </conditionalFormatting>
  <conditionalFormatting sqref="AB63 AI63 AP63 AW63 BD63 BK63 BR63 BY63 CF63 CM63 M63">
    <cfRule type="cellIs" dxfId="906" priority="1197" operator="equal">
      <formula>0</formula>
    </cfRule>
  </conditionalFormatting>
  <conditionalFormatting sqref="Q63">
    <cfRule type="cellIs" dxfId="905" priority="1196" operator="equal">
      <formula>0</formula>
    </cfRule>
  </conditionalFormatting>
  <conditionalFormatting sqref="AD63 AR63 BF63 BT63 CH63 AK63 AY63 BM63 CA63 CO63 W63 P63">
    <cfRule type="cellIs" dxfId="904" priority="1195" operator="lessThan">
      <formula>$O$11+1</formula>
    </cfRule>
  </conditionalFormatting>
  <conditionalFormatting sqref="C63:T63 V63:DQ63">
    <cfRule type="cellIs" dxfId="903" priority="1179" operator="equal">
      <formula>$W$9</formula>
    </cfRule>
    <cfRule type="cellIs" dxfId="902" priority="1180" operator="equal">
      <formula>$W$8</formula>
    </cfRule>
    <cfRule type="cellIs" dxfId="901" priority="1181" operator="equal">
      <formula>$W$7</formula>
    </cfRule>
    <cfRule type="cellIs" dxfId="900" priority="1182" operator="equal">
      <formula>$W$6</formula>
    </cfRule>
    <cfRule type="cellIs" dxfId="899" priority="1183" operator="equal">
      <formula>$W$5</formula>
    </cfRule>
    <cfRule type="cellIs" dxfId="898" priority="1184" operator="equal">
      <formula>$W$4</formula>
    </cfRule>
    <cfRule type="cellIs" dxfId="897" priority="1185" operator="equal">
      <formula>$W$3</formula>
    </cfRule>
    <cfRule type="cellIs" dxfId="896" priority="1186" operator="equal">
      <formula>$W$2</formula>
    </cfRule>
    <cfRule type="cellIs" dxfId="895" priority="1187" operator="equal">
      <formula>$V$9</formula>
    </cfRule>
    <cfRule type="cellIs" dxfId="894" priority="1188" operator="equal">
      <formula>$V$8</formula>
    </cfRule>
    <cfRule type="cellIs" dxfId="893" priority="1189" operator="equal">
      <formula>$V$7</formula>
    </cfRule>
    <cfRule type="cellIs" dxfId="892" priority="1190" operator="equal">
      <formula>$V$6</formula>
    </cfRule>
    <cfRule type="cellIs" dxfId="891" priority="1191" operator="equal">
      <formula>$V$5</formula>
    </cfRule>
    <cfRule type="cellIs" dxfId="890" priority="1192" operator="equal">
      <formula>$V$4</formula>
    </cfRule>
    <cfRule type="cellIs" dxfId="889" priority="1193" operator="equal">
      <formula>$V$3</formula>
    </cfRule>
    <cfRule type="cellIs" dxfId="888" priority="1194" operator="equal">
      <formula>$V$2</formula>
    </cfRule>
  </conditionalFormatting>
  <conditionalFormatting sqref="K64">
    <cfRule type="cellIs" dxfId="887" priority="1176" operator="equal">
      <formula>0</formula>
    </cfRule>
  </conditionalFormatting>
  <conditionalFormatting sqref="CG64 BS64 BE64 AQ64 AC64 AJ64 AX64 BL64 BZ64 CN64 N64">
    <cfRule type="cellIs" dxfId="886" priority="1175" operator="equal">
      <formula>0</formula>
    </cfRule>
  </conditionalFormatting>
  <conditionalFormatting sqref="AB64 AI64 AP64 AW64 BD64 BK64 BR64 BY64 CF64 CM64 M64">
    <cfRule type="cellIs" dxfId="885" priority="1174" operator="equal">
      <formula>0</formula>
    </cfRule>
  </conditionalFormatting>
  <conditionalFormatting sqref="Q64">
    <cfRule type="cellIs" dxfId="884" priority="1173" operator="equal">
      <formula>0</formula>
    </cfRule>
  </conditionalFormatting>
  <conditionalFormatting sqref="AD64 AR64 BF64 BT64 CH64 AK64 AY64 BM64 CA64 CO64 W64 P64">
    <cfRule type="cellIs" dxfId="883" priority="1172" operator="lessThan">
      <formula>$O$11+1</formula>
    </cfRule>
  </conditionalFormatting>
  <conditionalFormatting sqref="C64:T64 V64:DQ64">
    <cfRule type="cellIs" dxfId="882" priority="1156" operator="equal">
      <formula>$W$9</formula>
    </cfRule>
    <cfRule type="cellIs" dxfId="881" priority="1157" operator="equal">
      <formula>$W$8</formula>
    </cfRule>
    <cfRule type="cellIs" dxfId="880" priority="1158" operator="equal">
      <formula>$W$7</formula>
    </cfRule>
    <cfRule type="cellIs" dxfId="879" priority="1159" operator="equal">
      <formula>$W$6</formula>
    </cfRule>
    <cfRule type="cellIs" dxfId="878" priority="1160" operator="equal">
      <formula>$W$5</formula>
    </cfRule>
    <cfRule type="cellIs" dxfId="877" priority="1161" operator="equal">
      <formula>$W$4</formula>
    </cfRule>
    <cfRule type="cellIs" dxfId="876" priority="1162" operator="equal">
      <formula>$W$3</formula>
    </cfRule>
    <cfRule type="cellIs" dxfId="875" priority="1163" operator="equal">
      <formula>$W$2</formula>
    </cfRule>
    <cfRule type="cellIs" dxfId="874" priority="1164" operator="equal">
      <formula>$V$9</formula>
    </cfRule>
    <cfRule type="cellIs" dxfId="873" priority="1165" operator="equal">
      <formula>$V$8</formula>
    </cfRule>
    <cfRule type="cellIs" dxfId="872" priority="1166" operator="equal">
      <formula>$V$7</formula>
    </cfRule>
    <cfRule type="cellIs" dxfId="871" priority="1167" operator="equal">
      <formula>$V$6</formula>
    </cfRule>
    <cfRule type="cellIs" dxfId="870" priority="1168" operator="equal">
      <formula>$V$5</formula>
    </cfRule>
    <cfRule type="cellIs" dxfId="869" priority="1169" operator="equal">
      <formula>$V$4</formula>
    </cfRule>
    <cfRule type="cellIs" dxfId="868" priority="1170" operator="equal">
      <formula>$V$3</formula>
    </cfRule>
    <cfRule type="cellIs" dxfId="867" priority="1171" operator="equal">
      <formula>$V$2</formula>
    </cfRule>
  </conditionalFormatting>
  <conditionalFormatting sqref="K65">
    <cfRule type="cellIs" dxfId="866" priority="1153" operator="equal">
      <formula>0</formula>
    </cfRule>
  </conditionalFormatting>
  <conditionalFormatting sqref="CG65 BS65 BE65 AQ65 AC65 AJ65 AX65 BL65 BZ65 CN65 N65">
    <cfRule type="cellIs" dxfId="865" priority="1152" operator="equal">
      <formula>0</formula>
    </cfRule>
  </conditionalFormatting>
  <conditionalFormatting sqref="AB65 AI65 AP65 AW65 BD65 BK65 BR65 BY65 CF65 CM65 M65">
    <cfRule type="cellIs" dxfId="864" priority="1151" operator="equal">
      <formula>0</formula>
    </cfRule>
  </conditionalFormatting>
  <conditionalFormatting sqref="Q65">
    <cfRule type="cellIs" dxfId="863" priority="1150" operator="equal">
      <formula>0</formula>
    </cfRule>
  </conditionalFormatting>
  <conditionalFormatting sqref="AD65 AR65 BF65 BT65 CH65 AK65 AY65 BM65 CA65 CO65 W65 P65">
    <cfRule type="cellIs" dxfId="862" priority="1149" operator="lessThan">
      <formula>$O$11+1</formula>
    </cfRule>
  </conditionalFormatting>
  <conditionalFormatting sqref="C65:T65 V65:DQ65">
    <cfRule type="cellIs" dxfId="861" priority="1133" operator="equal">
      <formula>$W$9</formula>
    </cfRule>
    <cfRule type="cellIs" dxfId="860" priority="1134" operator="equal">
      <formula>$W$8</formula>
    </cfRule>
    <cfRule type="cellIs" dxfId="859" priority="1135" operator="equal">
      <formula>$W$7</formula>
    </cfRule>
    <cfRule type="cellIs" dxfId="858" priority="1136" operator="equal">
      <formula>$W$6</formula>
    </cfRule>
    <cfRule type="cellIs" dxfId="857" priority="1137" operator="equal">
      <formula>$W$5</formula>
    </cfRule>
    <cfRule type="cellIs" dxfId="856" priority="1138" operator="equal">
      <formula>$W$4</formula>
    </cfRule>
    <cfRule type="cellIs" dxfId="855" priority="1139" operator="equal">
      <formula>$W$3</formula>
    </cfRule>
    <cfRule type="cellIs" dxfId="854" priority="1140" operator="equal">
      <formula>$W$2</formula>
    </cfRule>
    <cfRule type="cellIs" dxfId="853" priority="1141" operator="equal">
      <formula>$V$9</formula>
    </cfRule>
    <cfRule type="cellIs" dxfId="852" priority="1142" operator="equal">
      <formula>$V$8</formula>
    </cfRule>
    <cfRule type="cellIs" dxfId="851" priority="1143" operator="equal">
      <formula>$V$7</formula>
    </cfRule>
    <cfRule type="cellIs" dxfId="850" priority="1144" operator="equal">
      <formula>$V$6</formula>
    </cfRule>
    <cfRule type="cellIs" dxfId="849" priority="1145" operator="equal">
      <formula>$V$5</formula>
    </cfRule>
    <cfRule type="cellIs" dxfId="848" priority="1146" operator="equal">
      <formula>$V$4</formula>
    </cfRule>
    <cfRule type="cellIs" dxfId="847" priority="1147" operator="equal">
      <formula>$V$3</formula>
    </cfRule>
    <cfRule type="cellIs" dxfId="846" priority="1148" operator="equal">
      <formula>$V$2</formula>
    </cfRule>
  </conditionalFormatting>
  <conditionalFormatting sqref="K66">
    <cfRule type="cellIs" dxfId="845" priority="1130" operator="equal">
      <formula>0</formula>
    </cfRule>
  </conditionalFormatting>
  <conditionalFormatting sqref="CG66 BS66 BE66 AQ66 AC66 AJ66 AX66 BL66 BZ66 CN66 N66">
    <cfRule type="cellIs" dxfId="844" priority="1129" operator="equal">
      <formula>0</formula>
    </cfRule>
  </conditionalFormatting>
  <conditionalFormatting sqref="AB66 AI66 AP66 AW66 BD66 BK66 BR66 BY66 CF66 CM66 M66">
    <cfRule type="cellIs" dxfId="843" priority="1128" operator="equal">
      <formula>0</formula>
    </cfRule>
  </conditionalFormatting>
  <conditionalFormatting sqref="Q66">
    <cfRule type="cellIs" dxfId="842" priority="1127" operator="equal">
      <formula>0</formula>
    </cfRule>
  </conditionalFormatting>
  <conditionalFormatting sqref="AD66 AR66 BF66 BT66 CH66 AK66 AY66 BM66 CA66 CO66 W66 P66">
    <cfRule type="cellIs" dxfId="841" priority="1126" operator="lessThan">
      <formula>$O$11+1</formula>
    </cfRule>
  </conditionalFormatting>
  <conditionalFormatting sqref="C66:T66 V66:DQ66">
    <cfRule type="cellIs" dxfId="840" priority="1110" operator="equal">
      <formula>$W$9</formula>
    </cfRule>
    <cfRule type="cellIs" dxfId="839" priority="1111" operator="equal">
      <formula>$W$8</formula>
    </cfRule>
    <cfRule type="cellIs" dxfId="838" priority="1112" operator="equal">
      <formula>$W$7</formula>
    </cfRule>
    <cfRule type="cellIs" dxfId="837" priority="1113" operator="equal">
      <formula>$W$6</formula>
    </cfRule>
    <cfRule type="cellIs" dxfId="836" priority="1114" operator="equal">
      <formula>$W$5</formula>
    </cfRule>
    <cfRule type="cellIs" dxfId="835" priority="1115" operator="equal">
      <formula>$W$4</formula>
    </cfRule>
    <cfRule type="cellIs" dxfId="834" priority="1116" operator="equal">
      <formula>$W$3</formula>
    </cfRule>
    <cfRule type="cellIs" dxfId="833" priority="1117" operator="equal">
      <formula>$W$2</formula>
    </cfRule>
    <cfRule type="cellIs" dxfId="832" priority="1118" operator="equal">
      <formula>$V$9</formula>
    </cfRule>
    <cfRule type="cellIs" dxfId="831" priority="1119" operator="equal">
      <formula>$V$8</formula>
    </cfRule>
    <cfRule type="cellIs" dxfId="830" priority="1120" operator="equal">
      <formula>$V$7</formula>
    </cfRule>
    <cfRule type="cellIs" dxfId="829" priority="1121" operator="equal">
      <formula>$V$6</formula>
    </cfRule>
    <cfRule type="cellIs" dxfId="828" priority="1122" operator="equal">
      <formula>$V$5</formula>
    </cfRule>
    <cfRule type="cellIs" dxfId="827" priority="1123" operator="equal">
      <formula>$V$4</formula>
    </cfRule>
    <cfRule type="cellIs" dxfId="826" priority="1124" operator="equal">
      <formula>$V$3</formula>
    </cfRule>
    <cfRule type="cellIs" dxfId="825" priority="1125" operator="equal">
      <formula>$V$2</formula>
    </cfRule>
  </conditionalFormatting>
  <conditionalFormatting sqref="K67">
    <cfRule type="cellIs" dxfId="824" priority="1107" operator="equal">
      <formula>0</formula>
    </cfRule>
  </conditionalFormatting>
  <conditionalFormatting sqref="CG67 BS67 BE67 AQ67 AC67 AJ67 AX67 BL67 BZ67 CN67 N67">
    <cfRule type="cellIs" dxfId="823" priority="1106" operator="equal">
      <formula>0</formula>
    </cfRule>
  </conditionalFormatting>
  <conditionalFormatting sqref="AB67 AI67 AP67 AW67 BD67 BK67 BR67 BY67 CF67 CM67 M67">
    <cfRule type="cellIs" dxfId="822" priority="1105" operator="equal">
      <formula>0</formula>
    </cfRule>
  </conditionalFormatting>
  <conditionalFormatting sqref="Q67">
    <cfRule type="cellIs" dxfId="821" priority="1104" operator="equal">
      <formula>0</formula>
    </cfRule>
  </conditionalFormatting>
  <conditionalFormatting sqref="AD67 AR67 BF67 BT67 CH67 AK67 AY67 BM67 CA67 CO67 W67 P67">
    <cfRule type="cellIs" dxfId="820" priority="1103" operator="lessThan">
      <formula>$O$11+1</formula>
    </cfRule>
  </conditionalFormatting>
  <conditionalFormatting sqref="C67:T67 V67:DQ67">
    <cfRule type="cellIs" dxfId="819" priority="1087" operator="equal">
      <formula>$W$9</formula>
    </cfRule>
    <cfRule type="cellIs" dxfId="818" priority="1088" operator="equal">
      <formula>$W$8</formula>
    </cfRule>
    <cfRule type="cellIs" dxfId="817" priority="1089" operator="equal">
      <formula>$W$7</formula>
    </cfRule>
    <cfRule type="cellIs" dxfId="816" priority="1090" operator="equal">
      <formula>$W$6</formula>
    </cfRule>
    <cfRule type="cellIs" dxfId="815" priority="1091" operator="equal">
      <formula>$W$5</formula>
    </cfRule>
    <cfRule type="cellIs" dxfId="814" priority="1092" operator="equal">
      <formula>$W$4</formula>
    </cfRule>
    <cfRule type="cellIs" dxfId="813" priority="1093" operator="equal">
      <formula>$W$3</formula>
    </cfRule>
    <cfRule type="cellIs" dxfId="812" priority="1094" operator="equal">
      <formula>$W$2</formula>
    </cfRule>
    <cfRule type="cellIs" dxfId="811" priority="1095" operator="equal">
      <formula>$V$9</formula>
    </cfRule>
    <cfRule type="cellIs" dxfId="810" priority="1096" operator="equal">
      <formula>$V$8</formula>
    </cfRule>
    <cfRule type="cellIs" dxfId="809" priority="1097" operator="equal">
      <formula>$V$7</formula>
    </cfRule>
    <cfRule type="cellIs" dxfId="808" priority="1098" operator="equal">
      <formula>$V$6</formula>
    </cfRule>
    <cfRule type="cellIs" dxfId="807" priority="1099" operator="equal">
      <formula>$V$5</formula>
    </cfRule>
    <cfRule type="cellIs" dxfId="806" priority="1100" operator="equal">
      <formula>$V$4</formula>
    </cfRule>
    <cfRule type="cellIs" dxfId="805" priority="1101" operator="equal">
      <formula>$V$3</formula>
    </cfRule>
    <cfRule type="cellIs" dxfId="804" priority="1102" operator="equal">
      <formula>$V$2</formula>
    </cfRule>
  </conditionalFormatting>
  <conditionalFormatting sqref="K68">
    <cfRule type="cellIs" dxfId="803" priority="1084" operator="equal">
      <formula>0</formula>
    </cfRule>
  </conditionalFormatting>
  <conditionalFormatting sqref="CG68 BS68 BE68 AQ68 AC68 AJ68 AX68 BL68 BZ68 CN68 N68">
    <cfRule type="cellIs" dxfId="802" priority="1083" operator="equal">
      <formula>0</formula>
    </cfRule>
  </conditionalFormatting>
  <conditionalFormatting sqref="AB68 AI68 AP68 AW68 BD68 BK68 BR68 BY68 CF68 CM68 M68">
    <cfRule type="cellIs" dxfId="801" priority="1082" operator="equal">
      <formula>0</formula>
    </cfRule>
  </conditionalFormatting>
  <conditionalFormatting sqref="Q68">
    <cfRule type="cellIs" dxfId="800" priority="1081" operator="equal">
      <formula>0</formula>
    </cfRule>
  </conditionalFormatting>
  <conditionalFormatting sqref="AD68 AR68 BF68 BT68 CH68 AK68 AY68 BM68 CA68 CO68 W68 P68">
    <cfRule type="cellIs" dxfId="799" priority="1080" operator="lessThan">
      <formula>$O$11+1</formula>
    </cfRule>
  </conditionalFormatting>
  <conditionalFormatting sqref="C68:T68 V68:DQ68">
    <cfRule type="cellIs" dxfId="798" priority="1064" operator="equal">
      <formula>$W$9</formula>
    </cfRule>
    <cfRule type="cellIs" dxfId="797" priority="1065" operator="equal">
      <formula>$W$8</formula>
    </cfRule>
    <cfRule type="cellIs" dxfId="796" priority="1066" operator="equal">
      <formula>$W$7</formula>
    </cfRule>
    <cfRule type="cellIs" dxfId="795" priority="1067" operator="equal">
      <formula>$W$6</formula>
    </cfRule>
    <cfRule type="cellIs" dxfId="794" priority="1068" operator="equal">
      <formula>$W$5</formula>
    </cfRule>
    <cfRule type="cellIs" dxfId="793" priority="1069" operator="equal">
      <formula>$W$4</formula>
    </cfRule>
    <cfRule type="cellIs" dxfId="792" priority="1070" operator="equal">
      <formula>$W$3</formula>
    </cfRule>
    <cfRule type="cellIs" dxfId="791" priority="1071" operator="equal">
      <formula>$W$2</formula>
    </cfRule>
    <cfRule type="cellIs" dxfId="790" priority="1072" operator="equal">
      <formula>$V$9</formula>
    </cfRule>
    <cfRule type="cellIs" dxfId="789" priority="1073" operator="equal">
      <formula>$V$8</formula>
    </cfRule>
    <cfRule type="cellIs" dxfId="788" priority="1074" operator="equal">
      <formula>$V$7</formula>
    </cfRule>
    <cfRule type="cellIs" dxfId="787" priority="1075" operator="equal">
      <formula>$V$6</formula>
    </cfRule>
    <cfRule type="cellIs" dxfId="786" priority="1076" operator="equal">
      <formula>$V$5</formula>
    </cfRule>
    <cfRule type="cellIs" dxfId="785" priority="1077" operator="equal">
      <formula>$V$4</formula>
    </cfRule>
    <cfRule type="cellIs" dxfId="784" priority="1078" operator="equal">
      <formula>$V$3</formula>
    </cfRule>
    <cfRule type="cellIs" dxfId="783" priority="1079" operator="equal">
      <formula>$V$2</formula>
    </cfRule>
  </conditionalFormatting>
  <conditionalFormatting sqref="U20">
    <cfRule type="cellIs" dxfId="782" priority="901" operator="equal">
      <formula>0</formula>
    </cfRule>
  </conditionalFormatting>
  <conditionalFormatting sqref="U20">
    <cfRule type="cellIs" dxfId="781" priority="885" operator="equal">
      <formula>$W$9</formula>
    </cfRule>
    <cfRule type="cellIs" dxfId="780" priority="886" operator="equal">
      <formula>$W$8</formula>
    </cfRule>
    <cfRule type="cellIs" dxfId="779" priority="887" operator="equal">
      <formula>$W$7</formula>
    </cfRule>
    <cfRule type="cellIs" dxfId="778" priority="888" operator="equal">
      <formula>$W$6</formula>
    </cfRule>
    <cfRule type="cellIs" dxfId="777" priority="889" operator="equal">
      <formula>$W$5</formula>
    </cfRule>
    <cfRule type="cellIs" dxfId="776" priority="890" operator="equal">
      <formula>$W$4</formula>
    </cfRule>
    <cfRule type="cellIs" dxfId="775" priority="891" operator="equal">
      <formula>$W$3</formula>
    </cfRule>
    <cfRule type="cellIs" dxfId="774" priority="892" operator="equal">
      <formula>$W$2</formula>
    </cfRule>
    <cfRule type="cellIs" dxfId="773" priority="893" operator="equal">
      <formula>$V$9</formula>
    </cfRule>
    <cfRule type="cellIs" dxfId="772" priority="894" operator="equal">
      <formula>$V$8</formula>
    </cfRule>
    <cfRule type="cellIs" dxfId="771" priority="895" operator="equal">
      <formula>$V$7</formula>
    </cfRule>
    <cfRule type="cellIs" dxfId="770" priority="896" operator="equal">
      <formula>$V$6</formula>
    </cfRule>
    <cfRule type="cellIs" dxfId="769" priority="897" operator="equal">
      <formula>$V$5</formula>
    </cfRule>
    <cfRule type="cellIs" dxfId="768" priority="898" operator="equal">
      <formula>$V$4</formula>
    </cfRule>
    <cfRule type="cellIs" dxfId="767" priority="899" operator="equal">
      <formula>$V$3</formula>
    </cfRule>
    <cfRule type="cellIs" dxfId="766" priority="900" operator="equal">
      <formula>$V$2</formula>
    </cfRule>
  </conditionalFormatting>
  <conditionalFormatting sqref="U22">
    <cfRule type="cellIs" dxfId="765" priority="884" operator="equal">
      <formula>0</formula>
    </cfRule>
  </conditionalFormatting>
  <conditionalFormatting sqref="U22">
    <cfRule type="cellIs" dxfId="764" priority="868" operator="equal">
      <formula>$W$9</formula>
    </cfRule>
    <cfRule type="cellIs" dxfId="763" priority="869" operator="equal">
      <formula>$W$8</formula>
    </cfRule>
    <cfRule type="cellIs" dxfId="762" priority="870" operator="equal">
      <formula>$W$7</formula>
    </cfRule>
    <cfRule type="cellIs" dxfId="761" priority="871" operator="equal">
      <formula>$W$6</formula>
    </cfRule>
    <cfRule type="cellIs" dxfId="760" priority="872" operator="equal">
      <formula>$W$5</formula>
    </cfRule>
    <cfRule type="cellIs" dxfId="759" priority="873" operator="equal">
      <formula>$W$4</formula>
    </cfRule>
    <cfRule type="cellIs" dxfId="758" priority="874" operator="equal">
      <formula>$W$3</formula>
    </cfRule>
    <cfRule type="cellIs" dxfId="757" priority="875" operator="equal">
      <formula>$W$2</formula>
    </cfRule>
    <cfRule type="cellIs" dxfId="756" priority="876" operator="equal">
      <formula>$V$9</formula>
    </cfRule>
    <cfRule type="cellIs" dxfId="755" priority="877" operator="equal">
      <formula>$V$8</formula>
    </cfRule>
    <cfRule type="cellIs" dxfId="754" priority="878" operator="equal">
      <formula>$V$7</formula>
    </cfRule>
    <cfRule type="cellIs" dxfId="753" priority="879" operator="equal">
      <formula>$V$6</formula>
    </cfRule>
    <cfRule type="cellIs" dxfId="752" priority="880" operator="equal">
      <formula>$V$5</formula>
    </cfRule>
    <cfRule type="cellIs" dxfId="751" priority="881" operator="equal">
      <formula>$V$4</formula>
    </cfRule>
    <cfRule type="cellIs" dxfId="750" priority="882" operator="equal">
      <formula>$V$3</formula>
    </cfRule>
    <cfRule type="cellIs" dxfId="749" priority="883" operator="equal">
      <formula>$V$2</formula>
    </cfRule>
  </conditionalFormatting>
  <conditionalFormatting sqref="U23">
    <cfRule type="cellIs" dxfId="748" priority="867" operator="equal">
      <formula>0</formula>
    </cfRule>
  </conditionalFormatting>
  <conditionalFormatting sqref="U23">
    <cfRule type="cellIs" dxfId="747" priority="851" operator="equal">
      <formula>$W$9</formula>
    </cfRule>
    <cfRule type="cellIs" dxfId="746" priority="852" operator="equal">
      <formula>$W$8</formula>
    </cfRule>
    <cfRule type="cellIs" dxfId="745" priority="853" operator="equal">
      <formula>$W$7</formula>
    </cfRule>
    <cfRule type="cellIs" dxfId="744" priority="854" operator="equal">
      <formula>$W$6</formula>
    </cfRule>
    <cfRule type="cellIs" dxfId="743" priority="855" operator="equal">
      <formula>$W$5</formula>
    </cfRule>
    <cfRule type="cellIs" dxfId="742" priority="856" operator="equal">
      <formula>$W$4</formula>
    </cfRule>
    <cfRule type="cellIs" dxfId="741" priority="857" operator="equal">
      <formula>$W$3</formula>
    </cfRule>
    <cfRule type="cellIs" dxfId="740" priority="858" operator="equal">
      <formula>$W$2</formula>
    </cfRule>
    <cfRule type="cellIs" dxfId="739" priority="859" operator="equal">
      <formula>$V$9</formula>
    </cfRule>
    <cfRule type="cellIs" dxfId="738" priority="860" operator="equal">
      <formula>$V$8</formula>
    </cfRule>
    <cfRule type="cellIs" dxfId="737" priority="861" operator="equal">
      <formula>$V$7</formula>
    </cfRule>
    <cfRule type="cellIs" dxfId="736" priority="862" operator="equal">
      <formula>$V$6</formula>
    </cfRule>
    <cfRule type="cellIs" dxfId="735" priority="863" operator="equal">
      <formula>$V$5</formula>
    </cfRule>
    <cfRule type="cellIs" dxfId="734" priority="864" operator="equal">
      <formula>$V$4</formula>
    </cfRule>
    <cfRule type="cellIs" dxfId="733" priority="865" operator="equal">
      <formula>$V$3</formula>
    </cfRule>
    <cfRule type="cellIs" dxfId="732" priority="866" operator="equal">
      <formula>$V$2</formula>
    </cfRule>
  </conditionalFormatting>
  <conditionalFormatting sqref="U24">
    <cfRule type="cellIs" dxfId="731" priority="850" operator="equal">
      <formula>0</formula>
    </cfRule>
  </conditionalFormatting>
  <conditionalFormatting sqref="U24">
    <cfRule type="cellIs" dxfId="730" priority="834" operator="equal">
      <formula>$W$9</formula>
    </cfRule>
    <cfRule type="cellIs" dxfId="729" priority="835" operator="equal">
      <formula>$W$8</formula>
    </cfRule>
    <cfRule type="cellIs" dxfId="728" priority="836" operator="equal">
      <formula>$W$7</formula>
    </cfRule>
    <cfRule type="cellIs" dxfId="727" priority="837" operator="equal">
      <formula>$W$6</formula>
    </cfRule>
    <cfRule type="cellIs" dxfId="726" priority="838" operator="equal">
      <formula>$W$5</formula>
    </cfRule>
    <cfRule type="cellIs" dxfId="725" priority="839" operator="equal">
      <formula>$W$4</formula>
    </cfRule>
    <cfRule type="cellIs" dxfId="724" priority="840" operator="equal">
      <formula>$W$3</formula>
    </cfRule>
    <cfRule type="cellIs" dxfId="723" priority="841" operator="equal">
      <formula>$W$2</formula>
    </cfRule>
    <cfRule type="cellIs" dxfId="722" priority="842" operator="equal">
      <formula>$V$9</formula>
    </cfRule>
    <cfRule type="cellIs" dxfId="721" priority="843" operator="equal">
      <formula>$V$8</formula>
    </cfRule>
    <cfRule type="cellIs" dxfId="720" priority="844" operator="equal">
      <formula>$V$7</formula>
    </cfRule>
    <cfRule type="cellIs" dxfId="719" priority="845" operator="equal">
      <formula>$V$6</formula>
    </cfRule>
    <cfRule type="cellIs" dxfId="718" priority="846" operator="equal">
      <formula>$V$5</formula>
    </cfRule>
    <cfRule type="cellIs" dxfId="717" priority="847" operator="equal">
      <formula>$V$4</formula>
    </cfRule>
    <cfRule type="cellIs" dxfId="716" priority="848" operator="equal">
      <formula>$V$3</formula>
    </cfRule>
    <cfRule type="cellIs" dxfId="715" priority="849" operator="equal">
      <formula>$V$2</formula>
    </cfRule>
  </conditionalFormatting>
  <conditionalFormatting sqref="U29">
    <cfRule type="cellIs" dxfId="714" priority="833" operator="equal">
      <formula>0</formula>
    </cfRule>
  </conditionalFormatting>
  <conditionalFormatting sqref="U29">
    <cfRule type="cellIs" dxfId="713" priority="817" operator="equal">
      <formula>$W$9</formula>
    </cfRule>
    <cfRule type="cellIs" dxfId="712" priority="818" operator="equal">
      <formula>$W$8</formula>
    </cfRule>
    <cfRule type="cellIs" dxfId="711" priority="819" operator="equal">
      <formula>$W$7</formula>
    </cfRule>
    <cfRule type="cellIs" dxfId="710" priority="820" operator="equal">
      <formula>$W$6</formula>
    </cfRule>
    <cfRule type="cellIs" dxfId="709" priority="821" operator="equal">
      <formula>$W$5</formula>
    </cfRule>
    <cfRule type="cellIs" dxfId="708" priority="822" operator="equal">
      <formula>$W$4</formula>
    </cfRule>
    <cfRule type="cellIs" dxfId="707" priority="823" operator="equal">
      <formula>$W$3</formula>
    </cfRule>
    <cfRule type="cellIs" dxfId="706" priority="824" operator="equal">
      <formula>$W$2</formula>
    </cfRule>
    <cfRule type="cellIs" dxfId="705" priority="825" operator="equal">
      <formula>$V$9</formula>
    </cfRule>
    <cfRule type="cellIs" dxfId="704" priority="826" operator="equal">
      <formula>$V$8</formula>
    </cfRule>
    <cfRule type="cellIs" dxfId="703" priority="827" operator="equal">
      <formula>$V$7</formula>
    </cfRule>
    <cfRule type="cellIs" dxfId="702" priority="828" operator="equal">
      <formula>$V$6</formula>
    </cfRule>
    <cfRule type="cellIs" dxfId="701" priority="829" operator="equal">
      <formula>$V$5</formula>
    </cfRule>
    <cfRule type="cellIs" dxfId="700" priority="830" operator="equal">
      <formula>$V$4</formula>
    </cfRule>
    <cfRule type="cellIs" dxfId="699" priority="831" operator="equal">
      <formula>$V$3</formula>
    </cfRule>
    <cfRule type="cellIs" dxfId="698" priority="832" operator="equal">
      <formula>$V$2</formula>
    </cfRule>
  </conditionalFormatting>
  <conditionalFormatting sqref="U31">
    <cfRule type="cellIs" dxfId="697" priority="816" operator="equal">
      <formula>0</formula>
    </cfRule>
  </conditionalFormatting>
  <conditionalFormatting sqref="U31">
    <cfRule type="cellIs" dxfId="696" priority="800" operator="equal">
      <formula>$W$9</formula>
    </cfRule>
    <cfRule type="cellIs" dxfId="695" priority="801" operator="equal">
      <formula>$W$8</formula>
    </cfRule>
    <cfRule type="cellIs" dxfId="694" priority="802" operator="equal">
      <formula>$W$7</formula>
    </cfRule>
    <cfRule type="cellIs" dxfId="693" priority="803" operator="equal">
      <formula>$W$6</formula>
    </cfRule>
    <cfRule type="cellIs" dxfId="692" priority="804" operator="equal">
      <formula>$W$5</formula>
    </cfRule>
    <cfRule type="cellIs" dxfId="691" priority="805" operator="equal">
      <formula>$W$4</formula>
    </cfRule>
    <cfRule type="cellIs" dxfId="690" priority="806" operator="equal">
      <formula>$W$3</formula>
    </cfRule>
    <cfRule type="cellIs" dxfId="689" priority="807" operator="equal">
      <formula>$W$2</formula>
    </cfRule>
    <cfRule type="cellIs" dxfId="688" priority="808" operator="equal">
      <formula>$V$9</formula>
    </cfRule>
    <cfRule type="cellIs" dxfId="687" priority="809" operator="equal">
      <formula>$V$8</formula>
    </cfRule>
    <cfRule type="cellIs" dxfId="686" priority="810" operator="equal">
      <formula>$V$7</formula>
    </cfRule>
    <cfRule type="cellIs" dxfId="685" priority="811" operator="equal">
      <formula>$V$6</formula>
    </cfRule>
    <cfRule type="cellIs" dxfId="684" priority="812" operator="equal">
      <formula>$V$5</formula>
    </cfRule>
    <cfRule type="cellIs" dxfId="683" priority="813" operator="equal">
      <formula>$V$4</formula>
    </cfRule>
    <cfRule type="cellIs" dxfId="682" priority="814" operator="equal">
      <formula>$V$3</formula>
    </cfRule>
    <cfRule type="cellIs" dxfId="681" priority="815" operator="equal">
      <formula>$V$2</formula>
    </cfRule>
  </conditionalFormatting>
  <conditionalFormatting sqref="U33">
    <cfRule type="cellIs" dxfId="680" priority="799" operator="equal">
      <formula>0</formula>
    </cfRule>
  </conditionalFormatting>
  <conditionalFormatting sqref="U33">
    <cfRule type="cellIs" dxfId="679" priority="783" operator="equal">
      <formula>$W$9</formula>
    </cfRule>
    <cfRule type="cellIs" dxfId="678" priority="784" operator="equal">
      <formula>$W$8</formula>
    </cfRule>
    <cfRule type="cellIs" dxfId="677" priority="785" operator="equal">
      <formula>$W$7</formula>
    </cfRule>
    <cfRule type="cellIs" dxfId="676" priority="786" operator="equal">
      <formula>$W$6</formula>
    </cfRule>
    <cfRule type="cellIs" dxfId="675" priority="787" operator="equal">
      <formula>$W$5</formula>
    </cfRule>
    <cfRule type="cellIs" dxfId="674" priority="788" operator="equal">
      <formula>$W$4</formula>
    </cfRule>
    <cfRule type="cellIs" dxfId="673" priority="789" operator="equal">
      <formula>$W$3</formula>
    </cfRule>
    <cfRule type="cellIs" dxfId="672" priority="790" operator="equal">
      <formula>$W$2</formula>
    </cfRule>
    <cfRule type="cellIs" dxfId="671" priority="791" operator="equal">
      <formula>$V$9</formula>
    </cfRule>
    <cfRule type="cellIs" dxfId="670" priority="792" operator="equal">
      <formula>$V$8</formula>
    </cfRule>
    <cfRule type="cellIs" dxfId="669" priority="793" operator="equal">
      <formula>$V$7</formula>
    </cfRule>
    <cfRule type="cellIs" dxfId="668" priority="794" operator="equal">
      <formula>$V$6</formula>
    </cfRule>
    <cfRule type="cellIs" dxfId="667" priority="795" operator="equal">
      <formula>$V$5</formula>
    </cfRule>
    <cfRule type="cellIs" dxfId="666" priority="796" operator="equal">
      <formula>$V$4</formula>
    </cfRule>
    <cfRule type="cellIs" dxfId="665" priority="797" operator="equal">
      <formula>$V$3</formula>
    </cfRule>
    <cfRule type="cellIs" dxfId="664" priority="798" operator="equal">
      <formula>$V$2</formula>
    </cfRule>
  </conditionalFormatting>
  <conditionalFormatting sqref="U49">
    <cfRule type="cellIs" dxfId="663" priority="731" operator="equal">
      <formula>0</formula>
    </cfRule>
  </conditionalFormatting>
  <conditionalFormatting sqref="U49">
    <cfRule type="cellIs" dxfId="662" priority="715" operator="equal">
      <formula>$W$9</formula>
    </cfRule>
    <cfRule type="cellIs" dxfId="661" priority="716" operator="equal">
      <formula>$W$8</formula>
    </cfRule>
    <cfRule type="cellIs" dxfId="660" priority="717" operator="equal">
      <formula>$W$7</formula>
    </cfRule>
    <cfRule type="cellIs" dxfId="659" priority="718" operator="equal">
      <formula>$W$6</formula>
    </cfRule>
    <cfRule type="cellIs" dxfId="658" priority="719" operator="equal">
      <formula>$W$5</formula>
    </cfRule>
    <cfRule type="cellIs" dxfId="657" priority="720" operator="equal">
      <formula>$W$4</formula>
    </cfRule>
    <cfRule type="cellIs" dxfId="656" priority="721" operator="equal">
      <formula>$W$3</formula>
    </cfRule>
    <cfRule type="cellIs" dxfId="655" priority="722" operator="equal">
      <formula>$W$2</formula>
    </cfRule>
    <cfRule type="cellIs" dxfId="654" priority="723" operator="equal">
      <formula>$V$9</formula>
    </cfRule>
    <cfRule type="cellIs" dxfId="653" priority="724" operator="equal">
      <formula>$V$8</formula>
    </cfRule>
    <cfRule type="cellIs" dxfId="652" priority="725" operator="equal">
      <formula>$V$7</formula>
    </cfRule>
    <cfRule type="cellIs" dxfId="651" priority="726" operator="equal">
      <formula>$V$6</formula>
    </cfRule>
    <cfRule type="cellIs" dxfId="650" priority="727" operator="equal">
      <formula>$V$5</formula>
    </cfRule>
    <cfRule type="cellIs" dxfId="649" priority="728" operator="equal">
      <formula>$V$4</formula>
    </cfRule>
    <cfRule type="cellIs" dxfId="648" priority="729" operator="equal">
      <formula>$V$3</formula>
    </cfRule>
    <cfRule type="cellIs" dxfId="647" priority="730" operator="equal">
      <formula>$V$2</formula>
    </cfRule>
  </conditionalFormatting>
  <conditionalFormatting sqref="U51">
    <cfRule type="cellIs" dxfId="646" priority="714" operator="equal">
      <formula>0</formula>
    </cfRule>
  </conditionalFormatting>
  <conditionalFormatting sqref="U51">
    <cfRule type="cellIs" dxfId="645" priority="698" operator="equal">
      <formula>$W$9</formula>
    </cfRule>
    <cfRule type="cellIs" dxfId="644" priority="699" operator="equal">
      <formula>$W$8</formula>
    </cfRule>
    <cfRule type="cellIs" dxfId="643" priority="700" operator="equal">
      <formula>$W$7</formula>
    </cfRule>
    <cfRule type="cellIs" dxfId="642" priority="701" operator="equal">
      <formula>$W$6</formula>
    </cfRule>
    <cfRule type="cellIs" dxfId="641" priority="702" operator="equal">
      <formula>$W$5</formula>
    </cfRule>
    <cfRule type="cellIs" dxfId="640" priority="703" operator="equal">
      <formula>$W$4</formula>
    </cfRule>
    <cfRule type="cellIs" dxfId="639" priority="704" operator="equal">
      <formula>$W$3</formula>
    </cfRule>
    <cfRule type="cellIs" dxfId="638" priority="705" operator="equal">
      <formula>$W$2</formula>
    </cfRule>
    <cfRule type="cellIs" dxfId="637" priority="706" operator="equal">
      <formula>$V$9</formula>
    </cfRule>
    <cfRule type="cellIs" dxfId="636" priority="707" operator="equal">
      <formula>$V$8</formula>
    </cfRule>
    <cfRule type="cellIs" dxfId="635" priority="708" operator="equal">
      <formula>$V$7</formula>
    </cfRule>
    <cfRule type="cellIs" dxfId="634" priority="709" operator="equal">
      <formula>$V$6</formula>
    </cfRule>
    <cfRule type="cellIs" dxfId="633" priority="710" operator="equal">
      <formula>$V$5</formula>
    </cfRule>
    <cfRule type="cellIs" dxfId="632" priority="711" operator="equal">
      <formula>$V$4</formula>
    </cfRule>
    <cfRule type="cellIs" dxfId="631" priority="712" operator="equal">
      <formula>$V$3</formula>
    </cfRule>
    <cfRule type="cellIs" dxfId="630" priority="713" operator="equal">
      <formula>$V$2</formula>
    </cfRule>
  </conditionalFormatting>
  <conditionalFormatting sqref="U54">
    <cfRule type="cellIs" dxfId="629" priority="697" operator="equal">
      <formula>0</formula>
    </cfRule>
  </conditionalFormatting>
  <conditionalFormatting sqref="U54">
    <cfRule type="cellIs" dxfId="628" priority="681" operator="equal">
      <formula>$W$9</formula>
    </cfRule>
    <cfRule type="cellIs" dxfId="627" priority="682" operator="equal">
      <formula>$W$8</formula>
    </cfRule>
    <cfRule type="cellIs" dxfId="626" priority="683" operator="equal">
      <formula>$W$7</formula>
    </cfRule>
    <cfRule type="cellIs" dxfId="625" priority="684" operator="equal">
      <formula>$W$6</formula>
    </cfRule>
    <cfRule type="cellIs" dxfId="624" priority="685" operator="equal">
      <formula>$W$5</formula>
    </cfRule>
    <cfRule type="cellIs" dxfId="623" priority="686" operator="equal">
      <formula>$W$4</formula>
    </cfRule>
    <cfRule type="cellIs" dxfId="622" priority="687" operator="equal">
      <formula>$W$3</formula>
    </cfRule>
    <cfRule type="cellIs" dxfId="621" priority="688" operator="equal">
      <formula>$W$2</formula>
    </cfRule>
    <cfRule type="cellIs" dxfId="620" priority="689" operator="equal">
      <formula>$V$9</formula>
    </cfRule>
    <cfRule type="cellIs" dxfId="619" priority="690" operator="equal">
      <formula>$V$8</formula>
    </cfRule>
    <cfRule type="cellIs" dxfId="618" priority="691" operator="equal">
      <formula>$V$7</formula>
    </cfRule>
    <cfRule type="cellIs" dxfId="617" priority="692" operator="equal">
      <formula>$V$6</formula>
    </cfRule>
    <cfRule type="cellIs" dxfId="616" priority="693" operator="equal">
      <formula>$V$5</formula>
    </cfRule>
    <cfRule type="cellIs" dxfId="615" priority="694" operator="equal">
      <formula>$V$4</formula>
    </cfRule>
    <cfRule type="cellIs" dxfId="614" priority="695" operator="equal">
      <formula>$V$3</formula>
    </cfRule>
    <cfRule type="cellIs" dxfId="613" priority="696" operator="equal">
      <formula>$V$2</formula>
    </cfRule>
  </conditionalFormatting>
  <conditionalFormatting sqref="U66">
    <cfRule type="cellIs" dxfId="612" priority="544" operator="equal">
      <formula>0</formula>
    </cfRule>
  </conditionalFormatting>
  <conditionalFormatting sqref="U66">
    <cfRule type="cellIs" dxfId="611" priority="528" operator="equal">
      <formula>$W$9</formula>
    </cfRule>
    <cfRule type="cellIs" dxfId="610" priority="529" operator="equal">
      <formula>$W$8</formula>
    </cfRule>
    <cfRule type="cellIs" dxfId="609" priority="530" operator="equal">
      <formula>$W$7</formula>
    </cfRule>
    <cfRule type="cellIs" dxfId="608" priority="531" operator="equal">
      <formula>$W$6</formula>
    </cfRule>
    <cfRule type="cellIs" dxfId="607" priority="532" operator="equal">
      <formula>$W$5</formula>
    </cfRule>
    <cfRule type="cellIs" dxfId="606" priority="533" operator="equal">
      <formula>$W$4</formula>
    </cfRule>
    <cfRule type="cellIs" dxfId="605" priority="534" operator="equal">
      <formula>$W$3</formula>
    </cfRule>
    <cfRule type="cellIs" dxfId="604" priority="535" operator="equal">
      <formula>$W$2</formula>
    </cfRule>
    <cfRule type="cellIs" dxfId="603" priority="536" operator="equal">
      <formula>$V$9</formula>
    </cfRule>
    <cfRule type="cellIs" dxfId="602" priority="537" operator="equal">
      <formula>$V$8</formula>
    </cfRule>
    <cfRule type="cellIs" dxfId="601" priority="538" operator="equal">
      <formula>$V$7</formula>
    </cfRule>
    <cfRule type="cellIs" dxfId="600" priority="539" operator="equal">
      <formula>$V$6</formula>
    </cfRule>
    <cfRule type="cellIs" dxfId="599" priority="540" operator="equal">
      <formula>$V$5</formula>
    </cfRule>
    <cfRule type="cellIs" dxfId="598" priority="541" operator="equal">
      <formula>$V$4</formula>
    </cfRule>
    <cfRule type="cellIs" dxfId="597" priority="542" operator="equal">
      <formula>$V$3</formula>
    </cfRule>
    <cfRule type="cellIs" dxfId="596" priority="543" operator="equal">
      <formula>$V$2</formula>
    </cfRule>
  </conditionalFormatting>
  <conditionalFormatting sqref="U67">
    <cfRule type="cellIs" dxfId="595" priority="527" operator="equal">
      <formula>0</formula>
    </cfRule>
  </conditionalFormatting>
  <conditionalFormatting sqref="U67">
    <cfRule type="cellIs" dxfId="594" priority="511" operator="equal">
      <formula>$W$9</formula>
    </cfRule>
    <cfRule type="cellIs" dxfId="593" priority="512" operator="equal">
      <formula>$W$8</formula>
    </cfRule>
    <cfRule type="cellIs" dxfId="592" priority="513" operator="equal">
      <formula>$W$7</formula>
    </cfRule>
    <cfRule type="cellIs" dxfId="591" priority="514" operator="equal">
      <formula>$W$6</formula>
    </cfRule>
    <cfRule type="cellIs" dxfId="590" priority="515" operator="equal">
      <formula>$W$5</formula>
    </cfRule>
    <cfRule type="cellIs" dxfId="589" priority="516" operator="equal">
      <formula>$W$4</formula>
    </cfRule>
    <cfRule type="cellIs" dxfId="588" priority="517" operator="equal">
      <formula>$W$3</formula>
    </cfRule>
    <cfRule type="cellIs" dxfId="587" priority="518" operator="equal">
      <formula>$W$2</formula>
    </cfRule>
    <cfRule type="cellIs" dxfId="586" priority="519" operator="equal">
      <formula>$V$9</formula>
    </cfRule>
    <cfRule type="cellIs" dxfId="585" priority="520" operator="equal">
      <formula>$V$8</formula>
    </cfRule>
    <cfRule type="cellIs" dxfId="584" priority="521" operator="equal">
      <formula>$V$7</formula>
    </cfRule>
    <cfRule type="cellIs" dxfId="583" priority="522" operator="equal">
      <formula>$V$6</formula>
    </cfRule>
    <cfRule type="cellIs" dxfId="582" priority="523" operator="equal">
      <formula>$V$5</formula>
    </cfRule>
    <cfRule type="cellIs" dxfId="581" priority="524" operator="equal">
      <formula>$V$4</formula>
    </cfRule>
    <cfRule type="cellIs" dxfId="580" priority="525" operator="equal">
      <formula>$V$3</formula>
    </cfRule>
    <cfRule type="cellIs" dxfId="579" priority="526" operator="equal">
      <formula>$V$2</formula>
    </cfRule>
  </conditionalFormatting>
  <conditionalFormatting sqref="U28">
    <cfRule type="cellIs" dxfId="578" priority="493" operator="equal">
      <formula>0</formula>
    </cfRule>
  </conditionalFormatting>
  <conditionalFormatting sqref="U28">
    <cfRule type="cellIs" dxfId="577" priority="477" operator="equal">
      <formula>$W$9</formula>
    </cfRule>
    <cfRule type="cellIs" dxfId="576" priority="478" operator="equal">
      <formula>$W$8</formula>
    </cfRule>
    <cfRule type="cellIs" dxfId="575" priority="479" operator="equal">
      <formula>$W$7</formula>
    </cfRule>
    <cfRule type="cellIs" dxfId="574" priority="480" operator="equal">
      <formula>$W$6</formula>
    </cfRule>
    <cfRule type="cellIs" dxfId="573" priority="481" operator="equal">
      <formula>$W$5</formula>
    </cfRule>
    <cfRule type="cellIs" dxfId="572" priority="482" operator="equal">
      <formula>$W$4</formula>
    </cfRule>
    <cfRule type="cellIs" dxfId="571" priority="483" operator="equal">
      <formula>$W$3</formula>
    </cfRule>
    <cfRule type="cellIs" dxfId="570" priority="484" operator="equal">
      <formula>$W$2</formula>
    </cfRule>
    <cfRule type="cellIs" dxfId="569" priority="485" operator="equal">
      <formula>$V$9</formula>
    </cfRule>
    <cfRule type="cellIs" dxfId="568" priority="486" operator="equal">
      <formula>$V$8</formula>
    </cfRule>
    <cfRule type="cellIs" dxfId="567" priority="487" operator="equal">
      <formula>$V$7</formula>
    </cfRule>
    <cfRule type="cellIs" dxfId="566" priority="488" operator="equal">
      <formula>$V$6</formula>
    </cfRule>
    <cfRule type="cellIs" dxfId="565" priority="489" operator="equal">
      <formula>$V$5</formula>
    </cfRule>
    <cfRule type="cellIs" dxfId="564" priority="490" operator="equal">
      <formula>$V$4</formula>
    </cfRule>
    <cfRule type="cellIs" dxfId="563" priority="491" operator="equal">
      <formula>$V$3</formula>
    </cfRule>
    <cfRule type="cellIs" dxfId="562" priority="492" operator="equal">
      <formula>$V$2</formula>
    </cfRule>
  </conditionalFormatting>
  <conditionalFormatting sqref="U30">
    <cfRule type="cellIs" dxfId="561" priority="476" operator="equal">
      <formula>0</formula>
    </cfRule>
  </conditionalFormatting>
  <conditionalFormatting sqref="U30">
    <cfRule type="cellIs" dxfId="560" priority="460" operator="equal">
      <formula>$W$9</formula>
    </cfRule>
    <cfRule type="cellIs" dxfId="559" priority="461" operator="equal">
      <formula>$W$8</formula>
    </cfRule>
    <cfRule type="cellIs" dxfId="558" priority="462" operator="equal">
      <formula>$W$7</formula>
    </cfRule>
    <cfRule type="cellIs" dxfId="557" priority="463" operator="equal">
      <formula>$W$6</formula>
    </cfRule>
    <cfRule type="cellIs" dxfId="556" priority="464" operator="equal">
      <formula>$W$5</formula>
    </cfRule>
    <cfRule type="cellIs" dxfId="555" priority="465" operator="equal">
      <formula>$W$4</formula>
    </cfRule>
    <cfRule type="cellIs" dxfId="554" priority="466" operator="equal">
      <formula>$W$3</formula>
    </cfRule>
    <cfRule type="cellIs" dxfId="553" priority="467" operator="equal">
      <formula>$W$2</formula>
    </cfRule>
    <cfRule type="cellIs" dxfId="552" priority="468" operator="equal">
      <formula>$V$9</formula>
    </cfRule>
    <cfRule type="cellIs" dxfId="551" priority="469" operator="equal">
      <formula>$V$8</formula>
    </cfRule>
    <cfRule type="cellIs" dxfId="550" priority="470" operator="equal">
      <formula>$V$7</formula>
    </cfRule>
    <cfRule type="cellIs" dxfId="549" priority="471" operator="equal">
      <formula>$V$6</formula>
    </cfRule>
    <cfRule type="cellIs" dxfId="548" priority="472" operator="equal">
      <formula>$V$5</formula>
    </cfRule>
    <cfRule type="cellIs" dxfId="547" priority="473" operator="equal">
      <formula>$V$4</formula>
    </cfRule>
    <cfRule type="cellIs" dxfId="546" priority="474" operator="equal">
      <formula>$V$3</formula>
    </cfRule>
    <cfRule type="cellIs" dxfId="545" priority="475" operator="equal">
      <formula>$V$2</formula>
    </cfRule>
  </conditionalFormatting>
  <conditionalFormatting sqref="U50">
    <cfRule type="cellIs" dxfId="544" priority="459" operator="equal">
      <formula>0</formula>
    </cfRule>
  </conditionalFormatting>
  <conditionalFormatting sqref="U50">
    <cfRule type="cellIs" dxfId="543" priority="443" operator="equal">
      <formula>$W$9</formula>
    </cfRule>
    <cfRule type="cellIs" dxfId="542" priority="444" operator="equal">
      <formula>$W$8</formula>
    </cfRule>
    <cfRule type="cellIs" dxfId="541" priority="445" operator="equal">
      <formula>$W$7</formula>
    </cfRule>
    <cfRule type="cellIs" dxfId="540" priority="446" operator="equal">
      <formula>$W$6</formula>
    </cfRule>
    <cfRule type="cellIs" dxfId="539" priority="447" operator="equal">
      <formula>$W$5</formula>
    </cfRule>
    <cfRule type="cellIs" dxfId="538" priority="448" operator="equal">
      <formula>$W$4</formula>
    </cfRule>
    <cfRule type="cellIs" dxfId="537" priority="449" operator="equal">
      <formula>$W$3</formula>
    </cfRule>
    <cfRule type="cellIs" dxfId="536" priority="450" operator="equal">
      <formula>$W$2</formula>
    </cfRule>
    <cfRule type="cellIs" dxfId="535" priority="451" operator="equal">
      <formula>$V$9</formula>
    </cfRule>
    <cfRule type="cellIs" dxfId="534" priority="452" operator="equal">
      <formula>$V$8</formula>
    </cfRule>
    <cfRule type="cellIs" dxfId="533" priority="453" operator="equal">
      <formula>$V$7</formula>
    </cfRule>
    <cfRule type="cellIs" dxfId="532" priority="454" operator="equal">
      <formula>$V$6</formula>
    </cfRule>
    <cfRule type="cellIs" dxfId="531" priority="455" operator="equal">
      <formula>$V$5</formula>
    </cfRule>
    <cfRule type="cellIs" dxfId="530" priority="456" operator="equal">
      <formula>$V$4</formula>
    </cfRule>
    <cfRule type="cellIs" dxfId="529" priority="457" operator="equal">
      <formula>$V$3</formula>
    </cfRule>
    <cfRule type="cellIs" dxfId="528" priority="458" operator="equal">
      <formula>$V$2</formula>
    </cfRule>
  </conditionalFormatting>
  <conditionalFormatting sqref="U52">
    <cfRule type="cellIs" dxfId="527" priority="442" operator="equal">
      <formula>0</formula>
    </cfRule>
  </conditionalFormatting>
  <conditionalFormatting sqref="U52">
    <cfRule type="cellIs" dxfId="526" priority="426" operator="equal">
      <formula>$W$9</formula>
    </cfRule>
    <cfRule type="cellIs" dxfId="525" priority="427" operator="equal">
      <formula>$W$8</formula>
    </cfRule>
    <cfRule type="cellIs" dxfId="524" priority="428" operator="equal">
      <formula>$W$7</formula>
    </cfRule>
    <cfRule type="cellIs" dxfId="523" priority="429" operator="equal">
      <formula>$W$6</formula>
    </cfRule>
    <cfRule type="cellIs" dxfId="522" priority="430" operator="equal">
      <formula>$W$5</formula>
    </cfRule>
    <cfRule type="cellIs" dxfId="521" priority="431" operator="equal">
      <formula>$W$4</formula>
    </cfRule>
    <cfRule type="cellIs" dxfId="520" priority="432" operator="equal">
      <formula>$W$3</formula>
    </cfRule>
    <cfRule type="cellIs" dxfId="519" priority="433" operator="equal">
      <formula>$W$2</formula>
    </cfRule>
    <cfRule type="cellIs" dxfId="518" priority="434" operator="equal">
      <formula>$V$9</formula>
    </cfRule>
    <cfRule type="cellIs" dxfId="517" priority="435" operator="equal">
      <formula>$V$8</formula>
    </cfRule>
    <cfRule type="cellIs" dxfId="516" priority="436" operator="equal">
      <formula>$V$7</formula>
    </cfRule>
    <cfRule type="cellIs" dxfId="515" priority="437" operator="equal">
      <formula>$V$6</formula>
    </cfRule>
    <cfRule type="cellIs" dxfId="514" priority="438" operator="equal">
      <formula>$V$5</formula>
    </cfRule>
    <cfRule type="cellIs" dxfId="513" priority="439" operator="equal">
      <formula>$V$4</formula>
    </cfRule>
    <cfRule type="cellIs" dxfId="512" priority="440" operator="equal">
      <formula>$V$3</formula>
    </cfRule>
    <cfRule type="cellIs" dxfId="511" priority="441" operator="equal">
      <formula>$V$2</formula>
    </cfRule>
  </conditionalFormatting>
  <conditionalFormatting sqref="U53">
    <cfRule type="cellIs" dxfId="510" priority="425" operator="equal">
      <formula>0</formula>
    </cfRule>
  </conditionalFormatting>
  <conditionalFormatting sqref="U53">
    <cfRule type="cellIs" dxfId="509" priority="409" operator="equal">
      <formula>$W$9</formula>
    </cfRule>
    <cfRule type="cellIs" dxfId="508" priority="410" operator="equal">
      <formula>$W$8</formula>
    </cfRule>
    <cfRule type="cellIs" dxfId="507" priority="411" operator="equal">
      <formula>$W$7</formula>
    </cfRule>
    <cfRule type="cellIs" dxfId="506" priority="412" operator="equal">
      <formula>$W$6</formula>
    </cfRule>
    <cfRule type="cellIs" dxfId="505" priority="413" operator="equal">
      <formula>$W$5</formula>
    </cfRule>
    <cfRule type="cellIs" dxfId="504" priority="414" operator="equal">
      <formula>$W$4</formula>
    </cfRule>
    <cfRule type="cellIs" dxfId="503" priority="415" operator="equal">
      <formula>$W$3</formula>
    </cfRule>
    <cfRule type="cellIs" dxfId="502" priority="416" operator="equal">
      <formula>$W$2</formula>
    </cfRule>
    <cfRule type="cellIs" dxfId="501" priority="417" operator="equal">
      <formula>$V$9</formula>
    </cfRule>
    <cfRule type="cellIs" dxfId="500" priority="418" operator="equal">
      <formula>$V$8</formula>
    </cfRule>
    <cfRule type="cellIs" dxfId="499" priority="419" operator="equal">
      <formula>$V$7</formula>
    </cfRule>
    <cfRule type="cellIs" dxfId="498" priority="420" operator="equal">
      <formula>$V$6</formula>
    </cfRule>
    <cfRule type="cellIs" dxfId="497" priority="421" operator="equal">
      <formula>$V$5</formula>
    </cfRule>
    <cfRule type="cellIs" dxfId="496" priority="422" operator="equal">
      <formula>$V$4</formula>
    </cfRule>
    <cfRule type="cellIs" dxfId="495" priority="423" operator="equal">
      <formula>$V$3</formula>
    </cfRule>
    <cfRule type="cellIs" dxfId="494" priority="424" operator="equal">
      <formula>$V$2</formula>
    </cfRule>
  </conditionalFormatting>
  <conditionalFormatting sqref="M45">
    <cfRule type="cellIs" dxfId="493" priority="391" operator="equal">
      <formula>0</formula>
    </cfRule>
  </conditionalFormatting>
  <conditionalFormatting sqref="M45">
    <cfRule type="cellIs" dxfId="492" priority="375" operator="equal">
      <formula>$W$9</formula>
    </cfRule>
    <cfRule type="cellIs" dxfId="491" priority="376" operator="equal">
      <formula>$W$8</formula>
    </cfRule>
    <cfRule type="cellIs" dxfId="490" priority="377" operator="equal">
      <formula>$W$7</formula>
    </cfRule>
    <cfRule type="cellIs" dxfId="489" priority="378" operator="equal">
      <formula>$W$6</formula>
    </cfRule>
    <cfRule type="cellIs" dxfId="488" priority="379" operator="equal">
      <formula>$W$5</formula>
    </cfRule>
    <cfRule type="cellIs" dxfId="487" priority="380" operator="equal">
      <formula>$W$4</formula>
    </cfRule>
    <cfRule type="cellIs" dxfId="486" priority="381" operator="equal">
      <formula>$W$3</formula>
    </cfRule>
    <cfRule type="cellIs" dxfId="485" priority="382" operator="equal">
      <formula>$W$2</formula>
    </cfRule>
    <cfRule type="cellIs" dxfId="484" priority="383" operator="equal">
      <formula>$V$9</formula>
    </cfRule>
    <cfRule type="cellIs" dxfId="483" priority="384" operator="equal">
      <formula>$V$8</formula>
    </cfRule>
    <cfRule type="cellIs" dxfId="482" priority="385" operator="equal">
      <formula>$V$7</formula>
    </cfRule>
    <cfRule type="cellIs" dxfId="481" priority="386" operator="equal">
      <formula>$V$6</formula>
    </cfRule>
    <cfRule type="cellIs" dxfId="480" priority="387" operator="equal">
      <formula>$V$5</formula>
    </cfRule>
    <cfRule type="cellIs" dxfId="479" priority="388" operator="equal">
      <formula>$V$4</formula>
    </cfRule>
    <cfRule type="cellIs" dxfId="478" priority="389" operator="equal">
      <formula>$V$3</formula>
    </cfRule>
    <cfRule type="cellIs" dxfId="477" priority="390" operator="equal">
      <formula>$V$2</formula>
    </cfRule>
  </conditionalFormatting>
  <conditionalFormatting sqref="M57">
    <cfRule type="cellIs" dxfId="476" priority="357" operator="equal">
      <formula>0</formula>
    </cfRule>
  </conditionalFormatting>
  <conditionalFormatting sqref="M57">
    <cfRule type="cellIs" dxfId="475" priority="341" operator="equal">
      <formula>$W$9</formula>
    </cfRule>
    <cfRule type="cellIs" dxfId="474" priority="342" operator="equal">
      <formula>$W$8</formula>
    </cfRule>
    <cfRule type="cellIs" dxfId="473" priority="343" operator="equal">
      <formula>$W$7</formula>
    </cfRule>
    <cfRule type="cellIs" dxfId="472" priority="344" operator="equal">
      <formula>$W$6</formula>
    </cfRule>
    <cfRule type="cellIs" dxfId="471" priority="345" operator="equal">
      <formula>$W$5</formula>
    </cfRule>
    <cfRule type="cellIs" dxfId="470" priority="346" operator="equal">
      <formula>$W$4</formula>
    </cfRule>
    <cfRule type="cellIs" dxfId="469" priority="347" operator="equal">
      <formula>$W$3</formula>
    </cfRule>
    <cfRule type="cellIs" dxfId="468" priority="348" operator="equal">
      <formula>$W$2</formula>
    </cfRule>
    <cfRule type="cellIs" dxfId="467" priority="349" operator="equal">
      <formula>$V$9</formula>
    </cfRule>
    <cfRule type="cellIs" dxfId="466" priority="350" operator="equal">
      <formula>$V$8</formula>
    </cfRule>
    <cfRule type="cellIs" dxfId="465" priority="351" operator="equal">
      <formula>$V$7</formula>
    </cfRule>
    <cfRule type="cellIs" dxfId="464" priority="352" operator="equal">
      <formula>$V$6</formula>
    </cfRule>
    <cfRule type="cellIs" dxfId="463" priority="353" operator="equal">
      <formula>$V$5</formula>
    </cfRule>
    <cfRule type="cellIs" dxfId="462" priority="354" operator="equal">
      <formula>$V$4</formula>
    </cfRule>
    <cfRule type="cellIs" dxfId="461" priority="355" operator="equal">
      <formula>$V$3</formula>
    </cfRule>
    <cfRule type="cellIs" dxfId="460" priority="356" operator="equal">
      <formula>$V$2</formula>
    </cfRule>
  </conditionalFormatting>
  <conditionalFormatting sqref="K69">
    <cfRule type="cellIs" dxfId="459" priority="340" operator="equal">
      <formula>0</formula>
    </cfRule>
  </conditionalFormatting>
  <conditionalFormatting sqref="CG69 BS69 BE69 AQ69 AC69 AJ69 AX69 BL69 BZ69 CN69 N69">
    <cfRule type="cellIs" dxfId="458" priority="339" operator="equal">
      <formula>0</formula>
    </cfRule>
  </conditionalFormatting>
  <conditionalFormatting sqref="AB69 AI69 AP69 AW69 BD69 BK69 BR69 BY69 CF69 CM69 U69 M69">
    <cfRule type="cellIs" dxfId="457" priority="338" operator="equal">
      <formula>0</formula>
    </cfRule>
  </conditionalFormatting>
  <conditionalFormatting sqref="Q69">
    <cfRule type="cellIs" dxfId="456" priority="337" operator="equal">
      <formula>0</formula>
    </cfRule>
  </conditionalFormatting>
  <conditionalFormatting sqref="AD69 AR69 BF69 BT69 CH69 AK69 AY69 BM69 CA69 CO69 W69 P69">
    <cfRule type="cellIs" dxfId="455" priority="336" operator="lessThan">
      <formula>$O$11+1</formula>
    </cfRule>
  </conditionalFormatting>
  <conditionalFormatting sqref="C69:DQ69">
    <cfRule type="cellIs" dxfId="454" priority="320" operator="equal">
      <formula>$W$9</formula>
    </cfRule>
    <cfRule type="cellIs" dxfId="453" priority="321" operator="equal">
      <formula>$W$8</formula>
    </cfRule>
    <cfRule type="cellIs" dxfId="452" priority="322" operator="equal">
      <formula>$W$7</formula>
    </cfRule>
    <cfRule type="cellIs" dxfId="451" priority="323" operator="equal">
      <formula>$W$6</formula>
    </cfRule>
    <cfRule type="cellIs" dxfId="450" priority="324" operator="equal">
      <formula>$W$5</formula>
    </cfRule>
    <cfRule type="cellIs" dxfId="449" priority="325" operator="equal">
      <formula>$W$4</formula>
    </cfRule>
    <cfRule type="cellIs" dxfId="448" priority="326" operator="equal">
      <formula>$W$3</formula>
    </cfRule>
    <cfRule type="cellIs" dxfId="447" priority="327" operator="equal">
      <formula>$W$2</formula>
    </cfRule>
    <cfRule type="cellIs" dxfId="446" priority="328" operator="equal">
      <formula>$V$9</formula>
    </cfRule>
    <cfRule type="cellIs" dxfId="445" priority="329" operator="equal">
      <formula>$V$8</formula>
    </cfRule>
    <cfRule type="cellIs" dxfId="444" priority="330" operator="equal">
      <formula>$V$7</formula>
    </cfRule>
    <cfRule type="cellIs" dxfId="443" priority="331" operator="equal">
      <formula>$V$6</formula>
    </cfRule>
    <cfRule type="cellIs" dxfId="442" priority="332" operator="equal">
      <formula>$V$5</formula>
    </cfRule>
    <cfRule type="cellIs" dxfId="441" priority="333" operator="equal">
      <formula>$V$4</formula>
    </cfRule>
    <cfRule type="cellIs" dxfId="440" priority="334" operator="equal">
      <formula>$V$3</formula>
    </cfRule>
    <cfRule type="cellIs" dxfId="439" priority="335" operator="equal">
      <formula>$V$2</formula>
    </cfRule>
  </conditionalFormatting>
  <conditionalFormatting sqref="K70">
    <cfRule type="cellIs" dxfId="438" priority="317" operator="equal">
      <formula>0</formula>
    </cfRule>
  </conditionalFormatting>
  <conditionalFormatting sqref="CG70 BS70 BE70 AQ70 AC70 AJ70 AX70 BL70 BZ70 CN70 N70">
    <cfRule type="cellIs" dxfId="437" priority="316" operator="equal">
      <formula>0</formula>
    </cfRule>
  </conditionalFormatting>
  <conditionalFormatting sqref="AB70 AI70 AP70 AW70 BD70 BK70 BR70 BY70 CF70 CM70 M70">
    <cfRule type="cellIs" dxfId="436" priority="315" operator="equal">
      <formula>0</formula>
    </cfRule>
  </conditionalFormatting>
  <conditionalFormatting sqref="Q70">
    <cfRule type="cellIs" dxfId="435" priority="314" operator="equal">
      <formula>0</formula>
    </cfRule>
  </conditionalFormatting>
  <conditionalFormatting sqref="AD70 AR70 BF70 BT70 CH70 AK70 AY70 BM70 CA70 CO70 W70 P70">
    <cfRule type="cellIs" dxfId="434" priority="313" operator="lessThan">
      <formula>$O$11+1</formula>
    </cfRule>
  </conditionalFormatting>
  <conditionalFormatting sqref="C70:E70 G70:T70 V70:DQ70">
    <cfRule type="cellIs" dxfId="433" priority="297" operator="equal">
      <formula>$W$9</formula>
    </cfRule>
    <cfRule type="cellIs" dxfId="432" priority="298" operator="equal">
      <formula>$W$8</formula>
    </cfRule>
    <cfRule type="cellIs" dxfId="431" priority="299" operator="equal">
      <formula>$W$7</formula>
    </cfRule>
    <cfRule type="cellIs" dxfId="430" priority="300" operator="equal">
      <formula>$W$6</formula>
    </cfRule>
    <cfRule type="cellIs" dxfId="429" priority="301" operator="equal">
      <formula>$W$5</formula>
    </cfRule>
    <cfRule type="cellIs" dxfId="428" priority="302" operator="equal">
      <formula>$W$4</formula>
    </cfRule>
    <cfRule type="cellIs" dxfId="427" priority="303" operator="equal">
      <formula>$W$3</formula>
    </cfRule>
    <cfRule type="cellIs" dxfId="426" priority="304" operator="equal">
      <formula>$W$2</formula>
    </cfRule>
    <cfRule type="cellIs" dxfId="425" priority="305" operator="equal">
      <formula>$V$9</formula>
    </cfRule>
    <cfRule type="cellIs" dxfId="424" priority="306" operator="equal">
      <formula>$V$8</formula>
    </cfRule>
    <cfRule type="cellIs" dxfId="423" priority="307" operator="equal">
      <formula>$V$7</formula>
    </cfRule>
    <cfRule type="cellIs" dxfId="422" priority="308" operator="equal">
      <formula>$V$6</formula>
    </cfRule>
    <cfRule type="cellIs" dxfId="421" priority="309" operator="equal">
      <formula>$V$5</formula>
    </cfRule>
    <cfRule type="cellIs" dxfId="420" priority="310" operator="equal">
      <formula>$V$4</formula>
    </cfRule>
    <cfRule type="cellIs" dxfId="419" priority="311" operator="equal">
      <formula>$V$3</formula>
    </cfRule>
    <cfRule type="cellIs" dxfId="418" priority="312" operator="equal">
      <formula>$V$2</formula>
    </cfRule>
  </conditionalFormatting>
  <conditionalFormatting sqref="F70">
    <cfRule type="cellIs" dxfId="417" priority="278" operator="equal">
      <formula>$W$9</formula>
    </cfRule>
    <cfRule type="cellIs" dxfId="416" priority="279" operator="equal">
      <formula>$W$8</formula>
    </cfRule>
    <cfRule type="cellIs" dxfId="415" priority="280" operator="equal">
      <formula>$W$7</formula>
    </cfRule>
    <cfRule type="cellIs" dxfId="414" priority="281" operator="equal">
      <formula>$W$6</formula>
    </cfRule>
    <cfRule type="cellIs" dxfId="413" priority="282" operator="equal">
      <formula>$W$5</formula>
    </cfRule>
    <cfRule type="cellIs" dxfId="412" priority="283" operator="equal">
      <formula>$W$4</formula>
    </cfRule>
    <cfRule type="cellIs" dxfId="411" priority="284" operator="equal">
      <formula>$W$3</formula>
    </cfRule>
    <cfRule type="cellIs" dxfId="410" priority="285" operator="equal">
      <formula>$W$2</formula>
    </cfRule>
    <cfRule type="cellIs" dxfId="409" priority="286" operator="equal">
      <formula>$V$9</formula>
    </cfRule>
    <cfRule type="cellIs" dxfId="408" priority="287" operator="equal">
      <formula>$V$8</formula>
    </cfRule>
    <cfRule type="cellIs" dxfId="407" priority="288" operator="equal">
      <formula>$V$7</formula>
    </cfRule>
    <cfRule type="cellIs" dxfId="406" priority="289" operator="equal">
      <formula>$V$6</formula>
    </cfRule>
    <cfRule type="cellIs" dxfId="405" priority="290" operator="equal">
      <formula>$V$5</formula>
    </cfRule>
    <cfRule type="cellIs" dxfId="404" priority="291" operator="equal">
      <formula>$V$4</formula>
    </cfRule>
    <cfRule type="cellIs" dxfId="403" priority="292" operator="equal">
      <formula>$V$3</formula>
    </cfRule>
    <cfRule type="cellIs" dxfId="402" priority="293" operator="equal">
      <formula>$V$2</formula>
    </cfRule>
  </conditionalFormatting>
  <conditionalFormatting sqref="D42:D44">
    <cfRule type="cellIs" dxfId="401" priority="261" operator="equal">
      <formula>$W$9</formula>
    </cfRule>
    <cfRule type="cellIs" dxfId="400" priority="262" operator="equal">
      <formula>$W$8</formula>
    </cfRule>
    <cfRule type="cellIs" dxfId="399" priority="263" operator="equal">
      <formula>$W$7</formula>
    </cfRule>
    <cfRule type="cellIs" dxfId="398" priority="264" operator="equal">
      <formula>$W$6</formula>
    </cfRule>
    <cfRule type="cellIs" dxfId="397" priority="265" operator="equal">
      <formula>$W$5</formula>
    </cfRule>
    <cfRule type="cellIs" dxfId="396" priority="266" operator="equal">
      <formula>$W$4</formula>
    </cfRule>
    <cfRule type="cellIs" dxfId="395" priority="267" operator="equal">
      <formula>$W$3</formula>
    </cfRule>
    <cfRule type="cellIs" dxfId="394" priority="268" operator="equal">
      <formula>$W$2</formula>
    </cfRule>
    <cfRule type="cellIs" dxfId="393" priority="269" operator="equal">
      <formula>$V$9</formula>
    </cfRule>
    <cfRule type="cellIs" dxfId="392" priority="270" operator="equal">
      <formula>$V$8</formula>
    </cfRule>
    <cfRule type="cellIs" dxfId="391" priority="271" operator="equal">
      <formula>$V$7</formula>
    </cfRule>
    <cfRule type="cellIs" dxfId="390" priority="272" operator="equal">
      <formula>$V$6</formula>
    </cfRule>
    <cfRule type="cellIs" dxfId="389" priority="273" operator="equal">
      <formula>$V$5</formula>
    </cfRule>
    <cfRule type="cellIs" dxfId="388" priority="274" operator="equal">
      <formula>$V$4</formula>
    </cfRule>
    <cfRule type="cellIs" dxfId="387" priority="275" operator="equal">
      <formula>$V$3</formula>
    </cfRule>
    <cfRule type="cellIs" dxfId="386" priority="276" operator="equal">
      <formula>$V$2</formula>
    </cfRule>
  </conditionalFormatting>
  <conditionalFormatting sqref="K42:K44">
    <cfRule type="cellIs" dxfId="385" priority="260" operator="equal">
      <formula>0</formula>
    </cfRule>
  </conditionalFormatting>
  <conditionalFormatting sqref="CG42:CG44 BS42:BS44 BE42:BE44 AQ42:AQ44 AC42:AC44 AJ42:AJ44 AX42:AX44 BL42:BL44 BZ42:BZ44 CN42:CN44 N42:N44">
    <cfRule type="cellIs" dxfId="384" priority="259" operator="equal">
      <formula>0</formula>
    </cfRule>
  </conditionalFormatting>
  <conditionalFormatting sqref="AB42:AB44 AI42:AI44 AP42:AP44 AW42:AW44 BD42:BD44 BK42:BK44 BR42:BR44 BY42:BY44 CF42:CF44 CM42:CM44 U42:U44 M42:M44">
    <cfRule type="cellIs" dxfId="383" priority="258" operator="equal">
      <formula>0</formula>
    </cfRule>
  </conditionalFormatting>
  <conditionalFormatting sqref="Q42:Q44">
    <cfRule type="cellIs" dxfId="382" priority="257" operator="equal">
      <formula>0</formula>
    </cfRule>
  </conditionalFormatting>
  <conditionalFormatting sqref="AD42:AD44 AR42:AR44 BF42:BF44 BT42:BT44 CH42:CH44 AK42:AK44 AY42:AY44 BM42:BM44 CA42:CA44 CO42:CO44 W42:W44 P42:P44">
    <cfRule type="cellIs" dxfId="381" priority="256" operator="lessThan">
      <formula>$O$11+1</formula>
    </cfRule>
  </conditionalFormatting>
  <conditionalFormatting sqref="C42:C44 E42:DQ44">
    <cfRule type="cellIs" dxfId="380" priority="240" operator="equal">
      <formula>$W$9</formula>
    </cfRule>
    <cfRule type="cellIs" dxfId="379" priority="241" operator="equal">
      <formula>$W$8</formula>
    </cfRule>
    <cfRule type="cellIs" dxfId="378" priority="242" operator="equal">
      <formula>$W$7</formula>
    </cfRule>
    <cfRule type="cellIs" dxfId="377" priority="243" operator="equal">
      <formula>$W$6</formula>
    </cfRule>
    <cfRule type="cellIs" dxfId="376" priority="244" operator="equal">
      <formula>$W$5</formula>
    </cfRule>
    <cfRule type="cellIs" dxfId="375" priority="245" operator="equal">
      <formula>$W$4</formula>
    </cfRule>
    <cfRule type="cellIs" dxfId="374" priority="246" operator="equal">
      <formula>$W$3</formula>
    </cfRule>
    <cfRule type="cellIs" dxfId="373" priority="247" operator="equal">
      <formula>$W$2</formula>
    </cfRule>
    <cfRule type="cellIs" dxfId="372" priority="248" operator="equal">
      <formula>$V$9</formula>
    </cfRule>
    <cfRule type="cellIs" dxfId="371" priority="249" operator="equal">
      <formula>$V$8</formula>
    </cfRule>
    <cfRule type="cellIs" dxfId="370" priority="250" operator="equal">
      <formula>$V$7</formula>
    </cfRule>
    <cfRule type="cellIs" dxfId="369" priority="251" operator="equal">
      <formula>$V$6</formula>
    </cfRule>
    <cfRule type="cellIs" dxfId="368" priority="252" operator="equal">
      <formula>$V$5</formula>
    </cfRule>
    <cfRule type="cellIs" dxfId="367" priority="253" operator="equal">
      <formula>$V$4</formula>
    </cfRule>
    <cfRule type="cellIs" dxfId="366" priority="254" operator="equal">
      <formula>$V$3</formula>
    </cfRule>
    <cfRule type="cellIs" dxfId="365" priority="255" operator="equal">
      <formula>$V$2</formula>
    </cfRule>
  </conditionalFormatting>
  <conditionalFormatting sqref="U45">
    <cfRule type="cellIs" dxfId="364" priority="238" operator="equal">
      <formula>0</formula>
    </cfRule>
  </conditionalFormatting>
  <conditionalFormatting sqref="U45">
    <cfRule type="cellIs" dxfId="363" priority="222" operator="equal">
      <formula>$W$9</formula>
    </cfRule>
    <cfRule type="cellIs" dxfId="362" priority="223" operator="equal">
      <formula>$W$8</formula>
    </cfRule>
    <cfRule type="cellIs" dxfId="361" priority="224" operator="equal">
      <formula>$W$7</formula>
    </cfRule>
    <cfRule type="cellIs" dxfId="360" priority="225" operator="equal">
      <formula>$W$6</formula>
    </cfRule>
    <cfRule type="cellIs" dxfId="359" priority="226" operator="equal">
      <formula>$W$5</formula>
    </cfRule>
    <cfRule type="cellIs" dxfId="358" priority="227" operator="equal">
      <formula>$W$4</formula>
    </cfRule>
    <cfRule type="cellIs" dxfId="357" priority="228" operator="equal">
      <formula>$W$3</formula>
    </cfRule>
    <cfRule type="cellIs" dxfId="356" priority="229" operator="equal">
      <formula>$W$2</formula>
    </cfRule>
    <cfRule type="cellIs" dxfId="355" priority="230" operator="equal">
      <formula>$V$9</formula>
    </cfRule>
    <cfRule type="cellIs" dxfId="354" priority="231" operator="equal">
      <formula>$V$8</formula>
    </cfRule>
    <cfRule type="cellIs" dxfId="353" priority="232" operator="equal">
      <formula>$V$7</formula>
    </cfRule>
    <cfRule type="cellIs" dxfId="352" priority="233" operator="equal">
      <formula>$V$6</formula>
    </cfRule>
    <cfRule type="cellIs" dxfId="351" priority="234" operator="equal">
      <formula>$V$5</formula>
    </cfRule>
    <cfRule type="cellIs" dxfId="350" priority="235" operator="equal">
      <formula>$V$4</formula>
    </cfRule>
    <cfRule type="cellIs" dxfId="349" priority="236" operator="equal">
      <formula>$V$3</formula>
    </cfRule>
    <cfRule type="cellIs" dxfId="348" priority="237" operator="equal">
      <formula>$V$2</formula>
    </cfRule>
  </conditionalFormatting>
  <conditionalFormatting sqref="U55">
    <cfRule type="cellIs" dxfId="347" priority="221" operator="equal">
      <formula>0</formula>
    </cfRule>
  </conditionalFormatting>
  <conditionalFormatting sqref="U55">
    <cfRule type="cellIs" dxfId="346" priority="205" operator="equal">
      <formula>$W$9</formula>
    </cfRule>
    <cfRule type="cellIs" dxfId="345" priority="206" operator="equal">
      <formula>$W$8</formula>
    </cfRule>
    <cfRule type="cellIs" dxfId="344" priority="207" operator="equal">
      <formula>$W$7</formula>
    </cfRule>
    <cfRule type="cellIs" dxfId="343" priority="208" operator="equal">
      <formula>$W$6</formula>
    </cfRule>
    <cfRule type="cellIs" dxfId="342" priority="209" operator="equal">
      <formula>$W$5</formula>
    </cfRule>
    <cfRule type="cellIs" dxfId="341" priority="210" operator="equal">
      <formula>$W$4</formula>
    </cfRule>
    <cfRule type="cellIs" dxfId="340" priority="211" operator="equal">
      <formula>$W$3</formula>
    </cfRule>
    <cfRule type="cellIs" dxfId="339" priority="212" operator="equal">
      <formula>$W$2</formula>
    </cfRule>
    <cfRule type="cellIs" dxfId="338" priority="213" operator="equal">
      <formula>$V$9</formula>
    </cfRule>
    <cfRule type="cellIs" dxfId="337" priority="214" operator="equal">
      <formula>$V$8</formula>
    </cfRule>
    <cfRule type="cellIs" dxfId="336" priority="215" operator="equal">
      <formula>$V$7</formula>
    </cfRule>
    <cfRule type="cellIs" dxfId="335" priority="216" operator="equal">
      <formula>$V$6</formula>
    </cfRule>
    <cfRule type="cellIs" dxfId="334" priority="217" operator="equal">
      <formula>$V$5</formula>
    </cfRule>
    <cfRule type="cellIs" dxfId="333" priority="218" operator="equal">
      <formula>$V$4</formula>
    </cfRule>
    <cfRule type="cellIs" dxfId="332" priority="219" operator="equal">
      <formula>$V$3</formula>
    </cfRule>
    <cfRule type="cellIs" dxfId="331" priority="220" operator="equal">
      <formula>$V$2</formula>
    </cfRule>
  </conditionalFormatting>
  <conditionalFormatting sqref="U56">
    <cfRule type="cellIs" dxfId="330" priority="204" operator="equal">
      <formula>0</formula>
    </cfRule>
  </conditionalFormatting>
  <conditionalFormatting sqref="U56">
    <cfRule type="cellIs" dxfId="329" priority="188" operator="equal">
      <formula>$W$9</formula>
    </cfRule>
    <cfRule type="cellIs" dxfId="328" priority="189" operator="equal">
      <formula>$W$8</formula>
    </cfRule>
    <cfRule type="cellIs" dxfId="327" priority="190" operator="equal">
      <formula>$W$7</formula>
    </cfRule>
    <cfRule type="cellIs" dxfId="326" priority="191" operator="equal">
      <formula>$W$6</formula>
    </cfRule>
    <cfRule type="cellIs" dxfId="325" priority="192" operator="equal">
      <formula>$W$5</formula>
    </cfRule>
    <cfRule type="cellIs" dxfId="324" priority="193" operator="equal">
      <formula>$W$4</formula>
    </cfRule>
    <cfRule type="cellIs" dxfId="323" priority="194" operator="equal">
      <formula>$W$3</formula>
    </cfRule>
    <cfRule type="cellIs" dxfId="322" priority="195" operator="equal">
      <formula>$W$2</formula>
    </cfRule>
    <cfRule type="cellIs" dxfId="321" priority="196" operator="equal">
      <formula>$V$9</formula>
    </cfRule>
    <cfRule type="cellIs" dxfId="320" priority="197" operator="equal">
      <formula>$V$8</formula>
    </cfRule>
    <cfRule type="cellIs" dxfId="319" priority="198" operator="equal">
      <formula>$V$7</formula>
    </cfRule>
    <cfRule type="cellIs" dxfId="318" priority="199" operator="equal">
      <formula>$V$6</formula>
    </cfRule>
    <cfRule type="cellIs" dxfId="317" priority="200" operator="equal">
      <formula>$V$5</formula>
    </cfRule>
    <cfRule type="cellIs" dxfId="316" priority="201" operator="equal">
      <formula>$V$4</formula>
    </cfRule>
    <cfRule type="cellIs" dxfId="315" priority="202" operator="equal">
      <formula>$V$3</formula>
    </cfRule>
    <cfRule type="cellIs" dxfId="314" priority="203" operator="equal">
      <formula>$V$2</formula>
    </cfRule>
  </conditionalFormatting>
  <conditionalFormatting sqref="U57">
    <cfRule type="cellIs" dxfId="313" priority="187" operator="equal">
      <formula>0</formula>
    </cfRule>
  </conditionalFormatting>
  <conditionalFormatting sqref="U57">
    <cfRule type="cellIs" dxfId="312" priority="171" operator="equal">
      <formula>$W$9</formula>
    </cfRule>
    <cfRule type="cellIs" dxfId="311" priority="172" operator="equal">
      <formula>$W$8</formula>
    </cfRule>
    <cfRule type="cellIs" dxfId="310" priority="173" operator="equal">
      <formula>$W$7</formula>
    </cfRule>
    <cfRule type="cellIs" dxfId="309" priority="174" operator="equal">
      <formula>$W$6</formula>
    </cfRule>
    <cfRule type="cellIs" dxfId="308" priority="175" operator="equal">
      <formula>$W$5</formula>
    </cfRule>
    <cfRule type="cellIs" dxfId="307" priority="176" operator="equal">
      <formula>$W$4</formula>
    </cfRule>
    <cfRule type="cellIs" dxfId="306" priority="177" operator="equal">
      <formula>$W$3</formula>
    </cfRule>
    <cfRule type="cellIs" dxfId="305" priority="178" operator="equal">
      <formula>$W$2</formula>
    </cfRule>
    <cfRule type="cellIs" dxfId="304" priority="179" operator="equal">
      <formula>$V$9</formula>
    </cfRule>
    <cfRule type="cellIs" dxfId="303" priority="180" operator="equal">
      <formula>$V$8</formula>
    </cfRule>
    <cfRule type="cellIs" dxfId="302" priority="181" operator="equal">
      <formula>$V$7</formula>
    </cfRule>
    <cfRule type="cellIs" dxfId="301" priority="182" operator="equal">
      <formula>$V$6</formula>
    </cfRule>
    <cfRule type="cellIs" dxfId="300" priority="183" operator="equal">
      <formula>$V$5</formula>
    </cfRule>
    <cfRule type="cellIs" dxfId="299" priority="184" operator="equal">
      <formula>$V$4</formula>
    </cfRule>
    <cfRule type="cellIs" dxfId="298" priority="185" operator="equal">
      <formula>$V$3</formula>
    </cfRule>
    <cfRule type="cellIs" dxfId="297" priority="186" operator="equal">
      <formula>$V$2</formula>
    </cfRule>
  </conditionalFormatting>
  <conditionalFormatting sqref="U58">
    <cfRule type="cellIs" dxfId="296" priority="170" operator="equal">
      <formula>0</formula>
    </cfRule>
  </conditionalFormatting>
  <conditionalFormatting sqref="U58">
    <cfRule type="cellIs" dxfId="295" priority="154" operator="equal">
      <formula>$W$9</formula>
    </cfRule>
    <cfRule type="cellIs" dxfId="294" priority="155" operator="equal">
      <formula>$W$8</formula>
    </cfRule>
    <cfRule type="cellIs" dxfId="293" priority="156" operator="equal">
      <formula>$W$7</formula>
    </cfRule>
    <cfRule type="cellIs" dxfId="292" priority="157" operator="equal">
      <formula>$W$6</formula>
    </cfRule>
    <cfRule type="cellIs" dxfId="291" priority="158" operator="equal">
      <formula>$W$5</formula>
    </cfRule>
    <cfRule type="cellIs" dxfId="290" priority="159" operator="equal">
      <formula>$W$4</formula>
    </cfRule>
    <cfRule type="cellIs" dxfId="289" priority="160" operator="equal">
      <formula>$W$3</formula>
    </cfRule>
    <cfRule type="cellIs" dxfId="288" priority="161" operator="equal">
      <formula>$W$2</formula>
    </cfRule>
    <cfRule type="cellIs" dxfId="287" priority="162" operator="equal">
      <formula>$V$9</formula>
    </cfRule>
    <cfRule type="cellIs" dxfId="286" priority="163" operator="equal">
      <formula>$V$8</formula>
    </cfRule>
    <cfRule type="cellIs" dxfId="285" priority="164" operator="equal">
      <formula>$V$7</formula>
    </cfRule>
    <cfRule type="cellIs" dxfId="284" priority="165" operator="equal">
      <formula>$V$6</formula>
    </cfRule>
    <cfRule type="cellIs" dxfId="283" priority="166" operator="equal">
      <formula>$V$5</formula>
    </cfRule>
    <cfRule type="cellIs" dxfId="282" priority="167" operator="equal">
      <formula>$V$4</formula>
    </cfRule>
    <cfRule type="cellIs" dxfId="281" priority="168" operator="equal">
      <formula>$V$3</formula>
    </cfRule>
    <cfRule type="cellIs" dxfId="280" priority="169" operator="equal">
      <formula>$V$2</formula>
    </cfRule>
  </conditionalFormatting>
  <conditionalFormatting sqref="U59">
    <cfRule type="cellIs" dxfId="279" priority="153" operator="equal">
      <formula>0</formula>
    </cfRule>
  </conditionalFormatting>
  <conditionalFormatting sqref="U59">
    <cfRule type="cellIs" dxfId="278" priority="137" operator="equal">
      <formula>$W$9</formula>
    </cfRule>
    <cfRule type="cellIs" dxfId="277" priority="138" operator="equal">
      <formula>$W$8</formula>
    </cfRule>
    <cfRule type="cellIs" dxfId="276" priority="139" operator="equal">
      <formula>$W$7</formula>
    </cfRule>
    <cfRule type="cellIs" dxfId="275" priority="140" operator="equal">
      <formula>$W$6</formula>
    </cfRule>
    <cfRule type="cellIs" dxfId="274" priority="141" operator="equal">
      <formula>$W$5</formula>
    </cfRule>
    <cfRule type="cellIs" dxfId="273" priority="142" operator="equal">
      <formula>$W$4</formula>
    </cfRule>
    <cfRule type="cellIs" dxfId="272" priority="143" operator="equal">
      <formula>$W$3</formula>
    </cfRule>
    <cfRule type="cellIs" dxfId="271" priority="144" operator="equal">
      <formula>$W$2</formula>
    </cfRule>
    <cfRule type="cellIs" dxfId="270" priority="145" operator="equal">
      <formula>$V$9</formula>
    </cfRule>
    <cfRule type="cellIs" dxfId="269" priority="146" operator="equal">
      <formula>$V$8</formula>
    </cfRule>
    <cfRule type="cellIs" dxfId="268" priority="147" operator="equal">
      <formula>$V$7</formula>
    </cfRule>
    <cfRule type="cellIs" dxfId="267" priority="148" operator="equal">
      <formula>$V$6</formula>
    </cfRule>
    <cfRule type="cellIs" dxfId="266" priority="149" operator="equal">
      <formula>$V$5</formula>
    </cfRule>
    <cfRule type="cellIs" dxfId="265" priority="150" operator="equal">
      <formula>$V$4</formula>
    </cfRule>
    <cfRule type="cellIs" dxfId="264" priority="151" operator="equal">
      <formula>$V$3</formula>
    </cfRule>
    <cfRule type="cellIs" dxfId="263" priority="152" operator="equal">
      <formula>$V$2</formula>
    </cfRule>
  </conditionalFormatting>
  <conditionalFormatting sqref="U60">
    <cfRule type="cellIs" dxfId="262" priority="136" operator="equal">
      <formula>0</formula>
    </cfRule>
  </conditionalFormatting>
  <conditionalFormatting sqref="U60">
    <cfRule type="cellIs" dxfId="261" priority="120" operator="equal">
      <formula>$W$9</formula>
    </cfRule>
    <cfRule type="cellIs" dxfId="260" priority="121" operator="equal">
      <formula>$W$8</formula>
    </cfRule>
    <cfRule type="cellIs" dxfId="259" priority="122" operator="equal">
      <formula>$W$7</formula>
    </cfRule>
    <cfRule type="cellIs" dxfId="258" priority="123" operator="equal">
      <formula>$W$6</formula>
    </cfRule>
    <cfRule type="cellIs" dxfId="257" priority="124" operator="equal">
      <formula>$W$5</formula>
    </cfRule>
    <cfRule type="cellIs" dxfId="256" priority="125" operator="equal">
      <formula>$W$4</formula>
    </cfRule>
    <cfRule type="cellIs" dxfId="255" priority="126" operator="equal">
      <formula>$W$3</formula>
    </cfRule>
    <cfRule type="cellIs" dxfId="254" priority="127" operator="equal">
      <formula>$W$2</formula>
    </cfRule>
    <cfRule type="cellIs" dxfId="253" priority="128" operator="equal">
      <formula>$V$9</formula>
    </cfRule>
    <cfRule type="cellIs" dxfId="252" priority="129" operator="equal">
      <formula>$V$8</formula>
    </cfRule>
    <cfRule type="cellIs" dxfId="251" priority="130" operator="equal">
      <formula>$V$7</formula>
    </cfRule>
    <cfRule type="cellIs" dxfId="250" priority="131" operator="equal">
      <formula>$V$6</formula>
    </cfRule>
    <cfRule type="cellIs" dxfId="249" priority="132" operator="equal">
      <formula>$V$5</formula>
    </cfRule>
    <cfRule type="cellIs" dxfId="248" priority="133" operator="equal">
      <formula>$V$4</formula>
    </cfRule>
    <cfRule type="cellIs" dxfId="247" priority="134" operator="equal">
      <formula>$V$3</formula>
    </cfRule>
    <cfRule type="cellIs" dxfId="246" priority="135" operator="equal">
      <formula>$V$2</formula>
    </cfRule>
  </conditionalFormatting>
  <conditionalFormatting sqref="U61">
    <cfRule type="cellIs" dxfId="245" priority="119" operator="equal">
      <formula>0</formula>
    </cfRule>
  </conditionalFormatting>
  <conditionalFormatting sqref="U61">
    <cfRule type="cellIs" dxfId="244" priority="103" operator="equal">
      <formula>$W$9</formula>
    </cfRule>
    <cfRule type="cellIs" dxfId="243" priority="104" operator="equal">
      <formula>$W$8</formula>
    </cfRule>
    <cfRule type="cellIs" dxfId="242" priority="105" operator="equal">
      <formula>$W$7</formula>
    </cfRule>
    <cfRule type="cellIs" dxfId="241" priority="106" operator="equal">
      <formula>$W$6</formula>
    </cfRule>
    <cfRule type="cellIs" dxfId="240" priority="107" operator="equal">
      <formula>$W$5</formula>
    </cfRule>
    <cfRule type="cellIs" dxfId="239" priority="108" operator="equal">
      <formula>$W$4</formula>
    </cfRule>
    <cfRule type="cellIs" dxfId="238" priority="109" operator="equal">
      <formula>$W$3</formula>
    </cfRule>
    <cfRule type="cellIs" dxfId="237" priority="110" operator="equal">
      <formula>$W$2</formula>
    </cfRule>
    <cfRule type="cellIs" dxfId="236" priority="111" operator="equal">
      <formula>$V$9</formula>
    </cfRule>
    <cfRule type="cellIs" dxfId="235" priority="112" operator="equal">
      <formula>$V$8</formula>
    </cfRule>
    <cfRule type="cellIs" dxfId="234" priority="113" operator="equal">
      <formula>$V$7</formula>
    </cfRule>
    <cfRule type="cellIs" dxfId="233" priority="114" operator="equal">
      <formula>$V$6</formula>
    </cfRule>
    <cfRule type="cellIs" dxfId="232" priority="115" operator="equal">
      <formula>$V$5</formula>
    </cfRule>
    <cfRule type="cellIs" dxfId="231" priority="116" operator="equal">
      <formula>$V$4</formula>
    </cfRule>
    <cfRule type="cellIs" dxfId="230" priority="117" operator="equal">
      <formula>$V$3</formula>
    </cfRule>
    <cfRule type="cellIs" dxfId="229" priority="118" operator="equal">
      <formula>$V$2</formula>
    </cfRule>
  </conditionalFormatting>
  <conditionalFormatting sqref="U62">
    <cfRule type="cellIs" dxfId="228" priority="102" operator="equal">
      <formula>0</formula>
    </cfRule>
  </conditionalFormatting>
  <conditionalFormatting sqref="U62">
    <cfRule type="cellIs" dxfId="227" priority="86" operator="equal">
      <formula>$W$9</formula>
    </cfRule>
    <cfRule type="cellIs" dxfId="226" priority="87" operator="equal">
      <formula>$W$8</formula>
    </cfRule>
    <cfRule type="cellIs" dxfId="225" priority="88" operator="equal">
      <formula>$W$7</formula>
    </cfRule>
    <cfRule type="cellIs" dxfId="224" priority="89" operator="equal">
      <formula>$W$6</formula>
    </cfRule>
    <cfRule type="cellIs" dxfId="223" priority="90" operator="equal">
      <formula>$W$5</formula>
    </cfRule>
    <cfRule type="cellIs" dxfId="222" priority="91" operator="equal">
      <formula>$W$4</formula>
    </cfRule>
    <cfRule type="cellIs" dxfId="221" priority="92" operator="equal">
      <formula>$W$3</formula>
    </cfRule>
    <cfRule type="cellIs" dxfId="220" priority="93" operator="equal">
      <formula>$W$2</formula>
    </cfRule>
    <cfRule type="cellIs" dxfId="219" priority="94" operator="equal">
      <formula>$V$9</formula>
    </cfRule>
    <cfRule type="cellIs" dxfId="218" priority="95" operator="equal">
      <formula>$V$8</formula>
    </cfRule>
    <cfRule type="cellIs" dxfId="217" priority="96" operator="equal">
      <formula>$V$7</formula>
    </cfRule>
    <cfRule type="cellIs" dxfId="216" priority="97" operator="equal">
      <formula>$V$6</formula>
    </cfRule>
    <cfRule type="cellIs" dxfId="215" priority="98" operator="equal">
      <formula>$V$5</formula>
    </cfRule>
    <cfRule type="cellIs" dxfId="214" priority="99" operator="equal">
      <formula>$V$4</formula>
    </cfRule>
    <cfRule type="cellIs" dxfId="213" priority="100" operator="equal">
      <formula>$V$3</formula>
    </cfRule>
    <cfRule type="cellIs" dxfId="212" priority="101" operator="equal">
      <formula>$V$2</formula>
    </cfRule>
  </conditionalFormatting>
  <conditionalFormatting sqref="U63">
    <cfRule type="cellIs" dxfId="211" priority="85" operator="equal">
      <formula>0</formula>
    </cfRule>
  </conditionalFormatting>
  <conditionalFormatting sqref="U63">
    <cfRule type="cellIs" dxfId="210" priority="69" operator="equal">
      <formula>$W$9</formula>
    </cfRule>
    <cfRule type="cellIs" dxfId="209" priority="70" operator="equal">
      <formula>$W$8</formula>
    </cfRule>
    <cfRule type="cellIs" dxfId="208" priority="71" operator="equal">
      <formula>$W$7</formula>
    </cfRule>
    <cfRule type="cellIs" dxfId="207" priority="72" operator="equal">
      <formula>$W$6</formula>
    </cfRule>
    <cfRule type="cellIs" dxfId="206" priority="73" operator="equal">
      <formula>$W$5</formula>
    </cfRule>
    <cfRule type="cellIs" dxfId="205" priority="74" operator="equal">
      <formula>$W$4</formula>
    </cfRule>
    <cfRule type="cellIs" dxfId="204" priority="75" operator="equal">
      <formula>$W$3</formula>
    </cfRule>
    <cfRule type="cellIs" dxfId="203" priority="76" operator="equal">
      <formula>$W$2</formula>
    </cfRule>
    <cfRule type="cellIs" dxfId="202" priority="77" operator="equal">
      <formula>$V$9</formula>
    </cfRule>
    <cfRule type="cellIs" dxfId="201" priority="78" operator="equal">
      <formula>$V$8</formula>
    </cfRule>
    <cfRule type="cellIs" dxfId="200" priority="79" operator="equal">
      <formula>$V$7</formula>
    </cfRule>
    <cfRule type="cellIs" dxfId="199" priority="80" operator="equal">
      <formula>$V$6</formula>
    </cfRule>
    <cfRule type="cellIs" dxfId="198" priority="81" operator="equal">
      <formula>$V$5</formula>
    </cfRule>
    <cfRule type="cellIs" dxfId="197" priority="82" operator="equal">
      <formula>$V$4</formula>
    </cfRule>
    <cfRule type="cellIs" dxfId="196" priority="83" operator="equal">
      <formula>$V$3</formula>
    </cfRule>
    <cfRule type="cellIs" dxfId="195" priority="84" operator="equal">
      <formula>$V$2</formula>
    </cfRule>
  </conditionalFormatting>
  <conditionalFormatting sqref="U64">
    <cfRule type="cellIs" dxfId="194" priority="68" operator="equal">
      <formula>0</formula>
    </cfRule>
  </conditionalFormatting>
  <conditionalFormatting sqref="U64">
    <cfRule type="cellIs" dxfId="193" priority="52" operator="equal">
      <formula>$W$9</formula>
    </cfRule>
    <cfRule type="cellIs" dxfId="192" priority="53" operator="equal">
      <formula>$W$8</formula>
    </cfRule>
    <cfRule type="cellIs" dxfId="191" priority="54" operator="equal">
      <formula>$W$7</formula>
    </cfRule>
    <cfRule type="cellIs" dxfId="190" priority="55" operator="equal">
      <formula>$W$6</formula>
    </cfRule>
    <cfRule type="cellIs" dxfId="189" priority="56" operator="equal">
      <formula>$W$5</formula>
    </cfRule>
    <cfRule type="cellIs" dxfId="188" priority="57" operator="equal">
      <formula>$W$4</formula>
    </cfRule>
    <cfRule type="cellIs" dxfId="187" priority="58" operator="equal">
      <formula>$W$3</formula>
    </cfRule>
    <cfRule type="cellIs" dxfId="186" priority="59" operator="equal">
      <formula>$W$2</formula>
    </cfRule>
    <cfRule type="cellIs" dxfId="185" priority="60" operator="equal">
      <formula>$V$9</formula>
    </cfRule>
    <cfRule type="cellIs" dxfId="184" priority="61" operator="equal">
      <formula>$V$8</formula>
    </cfRule>
    <cfRule type="cellIs" dxfId="183" priority="62" operator="equal">
      <formula>$V$7</formula>
    </cfRule>
    <cfRule type="cellIs" dxfId="182" priority="63" operator="equal">
      <formula>$V$6</formula>
    </cfRule>
    <cfRule type="cellIs" dxfId="181" priority="64" operator="equal">
      <formula>$V$5</formula>
    </cfRule>
    <cfRule type="cellIs" dxfId="180" priority="65" operator="equal">
      <formula>$V$4</formula>
    </cfRule>
    <cfRule type="cellIs" dxfId="179" priority="66" operator="equal">
      <formula>$V$3</formula>
    </cfRule>
    <cfRule type="cellIs" dxfId="178" priority="67" operator="equal">
      <formula>$V$2</formula>
    </cfRule>
  </conditionalFormatting>
  <conditionalFormatting sqref="U65">
    <cfRule type="cellIs" dxfId="177" priority="51" operator="equal">
      <formula>0</formula>
    </cfRule>
  </conditionalFormatting>
  <conditionalFormatting sqref="U65">
    <cfRule type="cellIs" dxfId="176" priority="35" operator="equal">
      <formula>$W$9</formula>
    </cfRule>
    <cfRule type="cellIs" dxfId="175" priority="36" operator="equal">
      <formula>$W$8</formula>
    </cfRule>
    <cfRule type="cellIs" dxfId="174" priority="37" operator="equal">
      <formula>$W$7</formula>
    </cfRule>
    <cfRule type="cellIs" dxfId="173" priority="38" operator="equal">
      <formula>$W$6</formula>
    </cfRule>
    <cfRule type="cellIs" dxfId="172" priority="39" operator="equal">
      <formula>$W$5</formula>
    </cfRule>
    <cfRule type="cellIs" dxfId="171" priority="40" operator="equal">
      <formula>$W$4</formula>
    </cfRule>
    <cfRule type="cellIs" dxfId="170" priority="41" operator="equal">
      <formula>$W$3</formula>
    </cfRule>
    <cfRule type="cellIs" dxfId="169" priority="42" operator="equal">
      <formula>$W$2</formula>
    </cfRule>
    <cfRule type="cellIs" dxfId="168" priority="43" operator="equal">
      <formula>$V$9</formula>
    </cfRule>
    <cfRule type="cellIs" dxfId="167" priority="44" operator="equal">
      <formula>$V$8</formula>
    </cfRule>
    <cfRule type="cellIs" dxfId="166" priority="45" operator="equal">
      <formula>$V$7</formula>
    </cfRule>
    <cfRule type="cellIs" dxfId="165" priority="46" operator="equal">
      <formula>$V$6</formula>
    </cfRule>
    <cfRule type="cellIs" dxfId="164" priority="47" operator="equal">
      <formula>$V$5</formula>
    </cfRule>
    <cfRule type="cellIs" dxfId="163" priority="48" operator="equal">
      <formula>$V$4</formula>
    </cfRule>
    <cfRule type="cellIs" dxfId="162" priority="49" operator="equal">
      <formula>$V$3</formula>
    </cfRule>
    <cfRule type="cellIs" dxfId="161" priority="50" operator="equal">
      <formula>$V$2</formula>
    </cfRule>
  </conditionalFormatting>
  <conditionalFormatting sqref="U68">
    <cfRule type="cellIs" dxfId="160" priority="34" operator="equal">
      <formula>0</formula>
    </cfRule>
  </conditionalFormatting>
  <conditionalFormatting sqref="U68">
    <cfRule type="cellIs" dxfId="159" priority="18" operator="equal">
      <formula>$W$9</formula>
    </cfRule>
    <cfRule type="cellIs" dxfId="158" priority="19" operator="equal">
      <formula>$W$8</formula>
    </cfRule>
    <cfRule type="cellIs" dxfId="157" priority="20" operator="equal">
      <formula>$W$7</formula>
    </cfRule>
    <cfRule type="cellIs" dxfId="156" priority="21" operator="equal">
      <formula>$W$6</formula>
    </cfRule>
    <cfRule type="cellIs" dxfId="155" priority="22" operator="equal">
      <formula>$W$5</formula>
    </cfRule>
    <cfRule type="cellIs" dxfId="154" priority="23" operator="equal">
      <formula>$W$4</formula>
    </cfRule>
    <cfRule type="cellIs" dxfId="153" priority="24" operator="equal">
      <formula>$W$3</formula>
    </cfRule>
    <cfRule type="cellIs" dxfId="152" priority="25" operator="equal">
      <formula>$W$2</formula>
    </cfRule>
    <cfRule type="cellIs" dxfId="151" priority="26" operator="equal">
      <formula>$V$9</formula>
    </cfRule>
    <cfRule type="cellIs" dxfId="150" priority="27" operator="equal">
      <formula>$V$8</formula>
    </cfRule>
    <cfRule type="cellIs" dxfId="149" priority="28" operator="equal">
      <formula>$V$7</formula>
    </cfRule>
    <cfRule type="cellIs" dxfId="148" priority="29" operator="equal">
      <formula>$V$6</formula>
    </cfRule>
    <cfRule type="cellIs" dxfId="147" priority="30" operator="equal">
      <formula>$V$5</formula>
    </cfRule>
    <cfRule type="cellIs" dxfId="146" priority="31" operator="equal">
      <formula>$V$4</formula>
    </cfRule>
    <cfRule type="cellIs" dxfId="145" priority="32" operator="equal">
      <formula>$V$3</formula>
    </cfRule>
    <cfRule type="cellIs" dxfId="144" priority="33" operator="equal">
      <formula>$V$2</formula>
    </cfRule>
  </conditionalFormatting>
  <conditionalFormatting sqref="U70">
    <cfRule type="cellIs" dxfId="143" priority="17" operator="equal">
      <formula>0</formula>
    </cfRule>
  </conditionalFormatting>
  <conditionalFormatting sqref="U70">
    <cfRule type="cellIs" dxfId="142" priority="1" operator="equal">
      <formula>$W$9</formula>
    </cfRule>
    <cfRule type="cellIs" dxfId="141" priority="2" operator="equal">
      <formula>$W$8</formula>
    </cfRule>
    <cfRule type="cellIs" dxfId="140" priority="3" operator="equal">
      <formula>$W$7</formula>
    </cfRule>
    <cfRule type="cellIs" dxfId="139" priority="4" operator="equal">
      <formula>$W$6</formula>
    </cfRule>
    <cfRule type="cellIs" dxfId="138" priority="5" operator="equal">
      <formula>$W$5</formula>
    </cfRule>
    <cfRule type="cellIs" dxfId="137" priority="6" operator="equal">
      <formula>$W$4</formula>
    </cfRule>
    <cfRule type="cellIs" dxfId="136" priority="7" operator="equal">
      <formula>$W$3</formula>
    </cfRule>
    <cfRule type="cellIs" dxfId="135" priority="8" operator="equal">
      <formula>$W$2</formula>
    </cfRule>
    <cfRule type="cellIs" dxfId="134" priority="9" operator="equal">
      <formula>$V$9</formula>
    </cfRule>
    <cfRule type="cellIs" dxfId="133" priority="10" operator="equal">
      <formula>$V$8</formula>
    </cfRule>
    <cfRule type="cellIs" dxfId="132" priority="11" operator="equal">
      <formula>$V$7</formula>
    </cfRule>
    <cfRule type="cellIs" dxfId="131" priority="12" operator="equal">
      <formula>$V$6</formula>
    </cfRule>
    <cfRule type="cellIs" dxfId="130" priority="13" operator="equal">
      <formula>$V$5</formula>
    </cfRule>
    <cfRule type="cellIs" dxfId="129" priority="14" operator="equal">
      <formula>$V$4</formula>
    </cfRule>
    <cfRule type="cellIs" dxfId="128" priority="15" operator="equal">
      <formula>$V$3</formula>
    </cfRule>
    <cfRule type="cellIs" dxfId="127" priority="16" operator="equal">
      <formula>$V$2</formula>
    </cfRule>
  </conditionalFormatting>
  <dataValidations xWindow="478" yWindow="785" count="10">
    <dataValidation type="decimal" operator="equal" allowBlank="1" showInputMessage="1" showErrorMessage="1" promptTitle="GUIDANCE" prompt="The Status Codes may be changed to match customer terminology...but keep the meanings the same or the color coding may look funky and Doc Status Tracker will read incorrectly. Finalize Codes before you begin data entry." sqref="V1:W1">
      <formula1>0.000000009</formula1>
    </dataValidation>
    <dataValidation operator="equal" allowBlank="1" showInputMessage="1" showErrorMessage="1" errorTitle="AUTO POP CELL" error="This cell will populate automatically when data is entered into the input cells on your right." sqref="S14:S16"/>
    <dataValidation type="decimal" operator="equal" allowBlank="1" showInputMessage="1" showErrorMessage="1" errorTitle="AUTO POP CELL" error="This cell will populate automatically when data is entered into the input cells on your right." sqref="S12:S13 S17:S18 J12:O18 R12:R18 P12:Q13 P17:Q18">
      <formula1>0.000000009</formula1>
    </dataValidation>
    <dataValidation operator="equal" allowBlank="1" showInputMessage="1" showErrorMessage="1" sqref="F14:G16 H14:I14"/>
    <dataValidation allowBlank="1" showInputMessage="1" showErrorMessage="1" prompt="Auto populating cell will add preset number of days to latest Actual Sundyne Submission Date to determine Due Date from Customer. _x000a__x000a_To change this standard amount of days please enter new number in cell M11." sqref="W15 AD15 AK15 AR15 AY15 BF15 BM15 BT15 CA15 CH15 CO15"/>
    <dataValidation type="decimal" operator="equal" allowBlank="1" showInputMessage="1" showErrorMessage="1" promptTitle="GUIDANCE" prompt="The Status Codes may be changed to match customerterminology. Finalize Codes before you begin data entry." sqref="CN1 AJ1 AX1 BL1 BZ1">
      <formula1>0.000000009</formula1>
    </dataValidation>
    <dataValidation operator="equal" allowBlank="1" showInputMessage="1" showErrorMessage="1" promptTitle="GUIDANCE" prompt="DO NOT PRESS CHECKMARK BUTTON UNTIL YOU'RE COMPLETELY DONE POPULATING YOUR NEW SDI! " sqref="A12:A15"/>
    <dataValidation type="decimal" operator="equal" allowBlank="1" showInputMessage="1" showErrorMessage="1" promptTitle="GUIDANCE" prompt="Document Codes MUST BE UNIQUE!_x000a_If you need duplicate docuements choose as many as you like but be sure to rename the duplicates (A1, A1a, A1b   or  A1, A1., A1..), etc..." sqref="D14:D16">
      <formula1>0.000000009</formula1>
    </dataValidation>
    <dataValidation allowBlank="1" showInputMessage="1" showErrorMessage="1" promptTitle="LIQUID PENETRANT INSP ACCPT CRI" prompt="This document establishes requirements, procedures, acceptance criteria and records applicable to penetrant inspection used at Sundyne for the detection of surface discontinuities in all forms of ferrous and non-ferrous materials." sqref="E33"/>
    <dataValidation type="decimal" operator="equal" allowBlank="1" showErrorMessage="1" errorTitle="AUTO POP CELL!" error="This cell will auto populate. Do not overwrite formulas." promptTitle="AUTO POP CELL!" prompt="This cell will auto populate. Do not overwrite formulas." sqref="J19:S70">
      <formula1>0.000000009</formula1>
    </dataValidation>
  </dataValidations>
  <pageMargins left="0.25" right="0.25" top="0.31" bottom="1.01" header="0.3" footer="0.3"/>
  <pageSetup paperSize="17" scale="52" fitToHeight="2" orientation="landscape" r:id="rId1"/>
  <headerFooter>
    <oddFooter>&amp;L&amp;Z&amp;F&amp;CPage &amp;P of &amp;N&amp;R&amp;F</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4188" id="{34C25541-81A8-4C4D-BE83-246FC2754F74}">
            <xm:f>'! BINDER SET UP !'!$C$13&lt;(7*8)</xm:f>
            <x14:dxf>
              <font>
                <b/>
                <i val="0"/>
                <color rgb="FFFF0000"/>
              </font>
              <fill>
                <patternFill>
                  <bgColor theme="0"/>
                </patternFill>
              </fill>
            </x14:dxf>
          </x14:cfRule>
          <xm:sqref>F1</xm:sqref>
        </x14:conditionalFormatting>
        <x14:conditionalFormatting xmlns:xm="http://schemas.microsoft.com/office/excel/2006/main">
          <x14:cfRule type="cellIs" priority="3963" operator="equal" id="{825FF736-9A89-41F5-8C6A-744FBF4D11EE}">
            <xm:f>'DOC SUBMITTAL STATUS TRACKER'!$F$17</xm:f>
            <x14:dxf>
              <font>
                <color theme="0"/>
              </font>
            </x14:dxf>
          </x14:cfRule>
          <xm:sqref>K1:K18 K71:K1048576 K40:K41</xm:sqref>
        </x14:conditionalFormatting>
        <x14:conditionalFormatting xmlns:xm="http://schemas.microsoft.com/office/excel/2006/main">
          <x14:cfRule type="cellIs" priority="3775" operator="equal" id="{8B9B19C4-E65C-433A-88BC-2CD6A39D6459}">
            <xm:f>'DOC SUBMITTAL STATUS TRACKER'!$F$17</xm:f>
            <x14:dxf>
              <font>
                <color theme="0"/>
              </font>
            </x14:dxf>
          </x14:cfRule>
          <xm:sqref>M5 M21</xm:sqref>
        </x14:conditionalFormatting>
        <x14:conditionalFormatting xmlns:xm="http://schemas.microsoft.com/office/excel/2006/main">
          <x14:cfRule type="cellIs" priority="3771" operator="equal" id="{D5C33972-AA08-43D3-9A3F-DB329A289223}">
            <xm:f>'DOC SUBMITTAL STATUS TRACKER'!$F$17</xm:f>
            <x14:dxf>
              <font>
                <color theme="0"/>
              </font>
            </x14:dxf>
          </x14:cfRule>
          <xm:sqref>M7</xm:sqref>
        </x14:conditionalFormatting>
        <x14:conditionalFormatting xmlns:xm="http://schemas.microsoft.com/office/excel/2006/main">
          <x14:cfRule type="cellIs" priority="3748" operator="equal" id="{C07D3CCB-3E04-4BC7-9EEF-B2B002D9554A}">
            <xm:f>'DOC SUBMITTAL STATUS TRACKER'!$F$17</xm:f>
            <x14:dxf>
              <font>
                <color theme="0"/>
              </font>
            </x14:dxf>
          </x14:cfRule>
          <xm:sqref>K19</xm:sqref>
        </x14:conditionalFormatting>
        <x14:conditionalFormatting xmlns:xm="http://schemas.microsoft.com/office/excel/2006/main">
          <x14:cfRule type="cellIs" priority="3702" operator="equal" id="{A1ABE3F4-C47E-478C-A820-1756FFF9D588}">
            <xm:f>'DOC SUBMITTAL STATUS TRACKER'!$F$17</xm:f>
            <x14:dxf>
              <font>
                <color theme="0"/>
              </font>
            </x14:dxf>
          </x14:cfRule>
          <xm:sqref>K20</xm:sqref>
        </x14:conditionalFormatting>
        <x14:conditionalFormatting xmlns:xm="http://schemas.microsoft.com/office/excel/2006/main">
          <x14:cfRule type="cellIs" priority="3679" operator="equal" id="{F9382D79-DE38-4618-88CE-B522CD47871E}">
            <xm:f>'DOC SUBMITTAL STATUS TRACKER'!$F$17</xm:f>
            <x14:dxf>
              <font>
                <color theme="0"/>
              </font>
            </x14:dxf>
          </x14:cfRule>
          <xm:sqref>K21</xm:sqref>
        </x14:conditionalFormatting>
        <x14:conditionalFormatting xmlns:xm="http://schemas.microsoft.com/office/excel/2006/main">
          <x14:cfRule type="cellIs" priority="3656" operator="equal" id="{9A6BD4D6-6CCC-4AEF-8077-4158905A3810}">
            <xm:f>'DOC SUBMITTAL STATUS TRACKER'!$F$17</xm:f>
            <x14:dxf>
              <font>
                <color theme="0"/>
              </font>
            </x14:dxf>
          </x14:cfRule>
          <xm:sqref>K22</xm:sqref>
        </x14:conditionalFormatting>
        <x14:conditionalFormatting xmlns:xm="http://schemas.microsoft.com/office/excel/2006/main">
          <x14:cfRule type="cellIs" priority="3633" operator="equal" id="{229D1ECD-3247-4CE9-8FC5-207CBDAD4557}">
            <xm:f>'DOC SUBMITTAL STATUS TRACKER'!$F$17</xm:f>
            <x14:dxf>
              <font>
                <color theme="0"/>
              </font>
            </x14:dxf>
          </x14:cfRule>
          <xm:sqref>K23</xm:sqref>
        </x14:conditionalFormatting>
        <x14:conditionalFormatting xmlns:xm="http://schemas.microsoft.com/office/excel/2006/main">
          <x14:cfRule type="cellIs" priority="3518" operator="equal" id="{7E41842A-7671-42FB-8F8A-71DC89B3E56C}">
            <xm:f>'DOC SUBMITTAL STATUS TRACKER'!$F$17</xm:f>
            <x14:dxf>
              <font>
                <color theme="0"/>
              </font>
            </x14:dxf>
          </x14:cfRule>
          <xm:sqref>K25</xm:sqref>
        </x14:conditionalFormatting>
        <x14:conditionalFormatting xmlns:xm="http://schemas.microsoft.com/office/excel/2006/main">
          <x14:cfRule type="cellIs" priority="3495" operator="equal" id="{8BB84FDE-85AB-4292-A553-0C2F786AA7F6}">
            <xm:f>'DOC SUBMITTAL STATUS TRACKER'!$F$17</xm:f>
            <x14:dxf>
              <font>
                <color theme="0"/>
              </font>
            </x14:dxf>
          </x14:cfRule>
          <xm:sqref>K26</xm:sqref>
        </x14:conditionalFormatting>
        <x14:conditionalFormatting xmlns:xm="http://schemas.microsoft.com/office/excel/2006/main">
          <x14:cfRule type="cellIs" priority="3449" operator="equal" id="{DAE48B06-EE32-4C68-BA77-010DF0EFA8E5}">
            <xm:f>'DOC SUBMITTAL STATUS TRACKER'!$F$17</xm:f>
            <x14:dxf>
              <font>
                <color theme="0"/>
              </font>
            </x14:dxf>
          </x14:cfRule>
          <xm:sqref>K27</xm:sqref>
        </x14:conditionalFormatting>
        <x14:conditionalFormatting xmlns:xm="http://schemas.microsoft.com/office/excel/2006/main">
          <x14:cfRule type="cellIs" priority="3265" operator="equal" id="{F5D72BF3-B87D-48F9-A3BA-5885F0236115}">
            <xm:f>'DOC SUBMITTAL STATUS TRACKER'!$F$17</xm:f>
            <x14:dxf>
              <font>
                <color theme="0"/>
              </font>
            </x14:dxf>
          </x14:cfRule>
          <xm:sqref>K28</xm:sqref>
        </x14:conditionalFormatting>
        <x14:conditionalFormatting xmlns:xm="http://schemas.microsoft.com/office/excel/2006/main">
          <x14:cfRule type="cellIs" priority="3196" operator="equal" id="{B644A0CA-D4AD-4EEC-8EED-97F0F65CA280}">
            <xm:f>'DOC SUBMITTAL STATUS TRACKER'!$F$17</xm:f>
            <x14:dxf>
              <font>
                <color theme="0"/>
              </font>
            </x14:dxf>
          </x14:cfRule>
          <xm:sqref>K29</xm:sqref>
        </x14:conditionalFormatting>
        <x14:conditionalFormatting xmlns:xm="http://schemas.microsoft.com/office/excel/2006/main">
          <x14:cfRule type="cellIs" priority="3127" operator="equal" id="{E1712FDB-CCFA-4109-91BC-3338FE756DD8}">
            <xm:f>'DOC SUBMITTAL STATUS TRACKER'!$F$17</xm:f>
            <x14:dxf>
              <font>
                <color theme="0"/>
              </font>
            </x14:dxf>
          </x14:cfRule>
          <xm:sqref>K30</xm:sqref>
        </x14:conditionalFormatting>
        <x14:conditionalFormatting xmlns:xm="http://schemas.microsoft.com/office/excel/2006/main">
          <x14:cfRule type="cellIs" priority="3104" operator="equal" id="{54971745-23C7-4C16-B5DF-9AC1575A5D9C}">
            <xm:f>'DOC SUBMITTAL STATUS TRACKER'!$F$17</xm:f>
            <x14:dxf>
              <font>
                <color theme="0"/>
              </font>
            </x14:dxf>
          </x14:cfRule>
          <xm:sqref>K31</xm:sqref>
        </x14:conditionalFormatting>
        <x14:conditionalFormatting xmlns:xm="http://schemas.microsoft.com/office/excel/2006/main">
          <x14:cfRule type="cellIs" priority="2989" operator="equal" id="{A6D9C798-3928-476F-978C-E98294E15CE5}">
            <xm:f>'DOC SUBMITTAL STATUS TRACKER'!$F$17</xm:f>
            <x14:dxf>
              <font>
                <color theme="0"/>
              </font>
            </x14:dxf>
          </x14:cfRule>
          <xm:sqref>K24</xm:sqref>
        </x14:conditionalFormatting>
        <x14:conditionalFormatting xmlns:xm="http://schemas.microsoft.com/office/excel/2006/main">
          <x14:cfRule type="cellIs" priority="2966" operator="equal" id="{61277609-3CF5-4601-A0FB-8D718A6022E6}">
            <xm:f>'DOC SUBMITTAL STATUS TRACKER'!$F$17</xm:f>
            <x14:dxf>
              <font>
                <color theme="0"/>
              </font>
            </x14:dxf>
          </x14:cfRule>
          <xm:sqref>K32</xm:sqref>
        </x14:conditionalFormatting>
        <x14:conditionalFormatting xmlns:xm="http://schemas.microsoft.com/office/excel/2006/main">
          <x14:cfRule type="cellIs" priority="2650" operator="equal" id="{6A5F0D48-A106-4F90-AF87-3C83DCC2EF62}">
            <xm:f>'DOC SUBMITTAL STATUS TRACKER'!$F$17</xm:f>
            <x14:dxf>
              <font>
                <color theme="0"/>
              </font>
            </x14:dxf>
          </x14:cfRule>
          <xm:sqref>K35</xm:sqref>
        </x14:conditionalFormatting>
        <x14:conditionalFormatting xmlns:xm="http://schemas.microsoft.com/office/excel/2006/main">
          <x14:cfRule type="cellIs" priority="2627" operator="equal" id="{D1CFEF52-6E4C-4731-8F45-EB362DDB8972}">
            <xm:f>'DOC SUBMITTAL STATUS TRACKER'!$F$17</xm:f>
            <x14:dxf>
              <font>
                <color theme="0"/>
              </font>
            </x14:dxf>
          </x14:cfRule>
          <xm:sqref>K37</xm:sqref>
        </x14:conditionalFormatting>
        <x14:conditionalFormatting xmlns:xm="http://schemas.microsoft.com/office/excel/2006/main">
          <x14:cfRule type="cellIs" priority="2535" operator="equal" id="{D0C3DB2A-2B15-49CC-A89F-DCBEB46DE3B2}">
            <xm:f>'DOC SUBMITTAL STATUS TRACKER'!$F$17</xm:f>
            <x14:dxf>
              <font>
                <color theme="0"/>
              </font>
            </x14:dxf>
          </x14:cfRule>
          <xm:sqref>K36</xm:sqref>
        </x14:conditionalFormatting>
        <x14:conditionalFormatting xmlns:xm="http://schemas.microsoft.com/office/excel/2006/main">
          <x14:cfRule type="cellIs" priority="2489" operator="equal" id="{E1829EDC-4ABA-4601-BD27-4DCDCCD96A5C}">
            <xm:f>'DOC SUBMITTAL STATUS TRACKER'!$F$17</xm:f>
            <x14:dxf>
              <font>
                <color theme="0"/>
              </font>
            </x14:dxf>
          </x14:cfRule>
          <xm:sqref>K34</xm:sqref>
        </x14:conditionalFormatting>
        <x14:conditionalFormatting xmlns:xm="http://schemas.microsoft.com/office/excel/2006/main">
          <x14:cfRule type="cellIs" priority="2420" operator="equal" id="{35BEE2EE-775B-4552-B51F-92FBF4835F2F}">
            <xm:f>'DOC SUBMITTAL STATUS TRACKER'!$F$17</xm:f>
            <x14:dxf>
              <font>
                <color theme="0"/>
              </font>
            </x14:dxf>
          </x14:cfRule>
          <xm:sqref>K47</xm:sqref>
        </x14:conditionalFormatting>
        <x14:conditionalFormatting xmlns:xm="http://schemas.microsoft.com/office/excel/2006/main">
          <x14:cfRule type="cellIs" priority="2351" operator="equal" id="{763EAEC6-F18E-4784-AACD-AA162ABA3B43}">
            <xm:f>'DOC SUBMITTAL STATUS TRACKER'!$F$17</xm:f>
            <x14:dxf>
              <font>
                <color theme="0"/>
              </font>
            </x14:dxf>
          </x14:cfRule>
          <xm:sqref>K38:K39</xm:sqref>
        </x14:conditionalFormatting>
        <x14:conditionalFormatting xmlns:xm="http://schemas.microsoft.com/office/excel/2006/main">
          <x14:cfRule type="cellIs" priority="2305" operator="equal" id="{E12B050D-BE60-4751-934F-E290A976B818}">
            <xm:f>'DOC SUBMITTAL STATUS TRACKER'!$F$17</xm:f>
            <x14:dxf>
              <font>
                <color theme="0"/>
              </font>
            </x14:dxf>
          </x14:cfRule>
          <xm:sqref>K33</xm:sqref>
        </x14:conditionalFormatting>
        <x14:conditionalFormatting xmlns:xm="http://schemas.microsoft.com/office/excel/2006/main">
          <x14:cfRule type="cellIs" priority="2259" operator="equal" id="{217DFF1B-23C7-49C2-8780-AB8168D1B649}">
            <xm:f>'DOC SUBMITTAL STATUS TRACKER'!$F$17</xm:f>
            <x14:dxf>
              <font>
                <color theme="0"/>
              </font>
            </x14:dxf>
          </x14:cfRule>
          <xm:sqref>K46</xm:sqref>
        </x14:conditionalFormatting>
        <x14:conditionalFormatting xmlns:xm="http://schemas.microsoft.com/office/excel/2006/main">
          <x14:cfRule type="cellIs" priority="2190" operator="equal" id="{F12E1346-0FC6-4026-A039-6FEBCDC06795}">
            <xm:f>'DOC SUBMITTAL STATUS TRACKER'!$F$17</xm:f>
            <x14:dxf>
              <font>
                <color theme="0"/>
              </font>
            </x14:dxf>
          </x14:cfRule>
          <xm:sqref>K45</xm:sqref>
        </x14:conditionalFormatting>
        <x14:conditionalFormatting xmlns:xm="http://schemas.microsoft.com/office/excel/2006/main">
          <x14:cfRule type="cellIs" priority="2029" operator="equal" id="{C6A3B203-F8FC-40A9-95B7-B24AC519BB78}">
            <xm:f>'DOC SUBMITTAL STATUS TRACKER'!$F$17</xm:f>
            <x14:dxf>
              <font>
                <color theme="0"/>
              </font>
            </x14:dxf>
          </x14:cfRule>
          <xm:sqref>K48</xm:sqref>
        </x14:conditionalFormatting>
        <x14:conditionalFormatting xmlns:xm="http://schemas.microsoft.com/office/excel/2006/main">
          <x14:cfRule type="cellIs" priority="1822" operator="equal" id="{21B9EEED-181D-4818-821D-7ADC08C7551A}">
            <xm:f>'DOC SUBMITTAL STATUS TRACKER'!$F$17</xm:f>
            <x14:dxf>
              <font>
                <color theme="0"/>
              </font>
            </x14:dxf>
          </x14:cfRule>
          <xm:sqref>K49</xm:sqref>
        </x14:conditionalFormatting>
        <x14:conditionalFormatting xmlns:xm="http://schemas.microsoft.com/office/excel/2006/main">
          <x14:cfRule type="cellIs" priority="1799" operator="equal" id="{74EACB64-C87D-4F26-A239-521D89424F5B}">
            <xm:f>'DOC SUBMITTAL STATUS TRACKER'!$F$17</xm:f>
            <x14:dxf>
              <font>
                <color theme="0"/>
              </font>
            </x14:dxf>
          </x14:cfRule>
          <xm:sqref>K50</xm:sqref>
        </x14:conditionalFormatting>
        <x14:conditionalFormatting xmlns:xm="http://schemas.microsoft.com/office/excel/2006/main">
          <x14:cfRule type="cellIs" priority="1730" operator="equal" id="{D73BF287-5DB8-46B4-97B4-74A7477C4F16}">
            <xm:f>'DOC SUBMITTAL STATUS TRACKER'!$F$17</xm:f>
            <x14:dxf>
              <font>
                <color theme="0"/>
              </font>
            </x14:dxf>
          </x14:cfRule>
          <xm:sqref>K51</xm:sqref>
        </x14:conditionalFormatting>
        <x14:conditionalFormatting xmlns:xm="http://schemas.microsoft.com/office/excel/2006/main">
          <x14:cfRule type="cellIs" priority="1638" operator="equal" id="{43C40120-E2B5-4B24-B0DA-00700618EA4D}">
            <xm:f>'DOC SUBMITTAL STATUS TRACKER'!$F$17</xm:f>
            <x14:dxf>
              <font>
                <color theme="0"/>
              </font>
            </x14:dxf>
          </x14:cfRule>
          <xm:sqref>K52</xm:sqref>
        </x14:conditionalFormatting>
        <x14:conditionalFormatting xmlns:xm="http://schemas.microsoft.com/office/excel/2006/main">
          <x14:cfRule type="cellIs" priority="1615" operator="equal" id="{90041184-4219-4AEC-926A-B149507F3937}">
            <xm:f>'DOC SUBMITTAL STATUS TRACKER'!$F$17</xm:f>
            <x14:dxf>
              <font>
                <color theme="0"/>
              </font>
            </x14:dxf>
          </x14:cfRule>
          <xm:sqref>K53</xm:sqref>
        </x14:conditionalFormatting>
        <x14:conditionalFormatting xmlns:xm="http://schemas.microsoft.com/office/excel/2006/main">
          <x14:cfRule type="cellIs" priority="1569" operator="equal" id="{13B7A193-24F0-4B93-B232-A3657BDA6D0F}">
            <xm:f>'DOC SUBMITTAL STATUS TRACKER'!$F$17</xm:f>
            <x14:dxf>
              <font>
                <color theme="0"/>
              </font>
            </x14:dxf>
          </x14:cfRule>
          <xm:sqref>K54</xm:sqref>
        </x14:conditionalFormatting>
        <x14:conditionalFormatting xmlns:xm="http://schemas.microsoft.com/office/excel/2006/main">
          <x14:cfRule type="cellIs" priority="1546" operator="equal" id="{FF73391E-979D-46C1-9FE5-3303A4CF1321}">
            <xm:f>'DOC SUBMITTAL STATUS TRACKER'!$F$17</xm:f>
            <x14:dxf>
              <font>
                <color theme="0"/>
              </font>
            </x14:dxf>
          </x14:cfRule>
          <xm:sqref>K55</xm:sqref>
        </x14:conditionalFormatting>
        <x14:conditionalFormatting xmlns:xm="http://schemas.microsoft.com/office/excel/2006/main">
          <x14:cfRule type="cellIs" priority="1523" operator="equal" id="{AFD7C807-27C8-4F78-B9B0-251476B2ABF7}">
            <xm:f>'DOC SUBMITTAL STATUS TRACKER'!$F$17</xm:f>
            <x14:dxf>
              <font>
                <color theme="0"/>
              </font>
            </x14:dxf>
          </x14:cfRule>
          <xm:sqref>K56:K57</xm:sqref>
        </x14:conditionalFormatting>
        <x14:conditionalFormatting xmlns:xm="http://schemas.microsoft.com/office/excel/2006/main">
          <x14:cfRule type="cellIs" priority="1293" operator="equal" id="{16ED3F4A-6D3B-4D5F-8C0D-3C50403B4009}">
            <xm:f>'DOC SUBMITTAL STATUS TRACKER'!$F$17</xm:f>
            <x14:dxf>
              <font>
                <color theme="0"/>
              </font>
            </x14:dxf>
          </x14:cfRule>
          <xm:sqref>K58</xm:sqref>
        </x14:conditionalFormatting>
        <x14:conditionalFormatting xmlns:xm="http://schemas.microsoft.com/office/excel/2006/main">
          <x14:cfRule type="cellIs" priority="1270" operator="equal" id="{1B5E49F1-D7F1-4DBC-8D09-E100B723A3A7}">
            <xm:f>'DOC SUBMITTAL STATUS TRACKER'!$F$17</xm:f>
            <x14:dxf>
              <font>
                <color theme="0"/>
              </font>
            </x14:dxf>
          </x14:cfRule>
          <xm:sqref>K59:K62</xm:sqref>
        </x14:conditionalFormatting>
        <x14:conditionalFormatting xmlns:xm="http://schemas.microsoft.com/office/excel/2006/main">
          <x14:cfRule type="cellIs" priority="1178" operator="equal" id="{885FBE98-62A4-4FD3-BA91-D86D3DE54F0A}">
            <xm:f>'DOC SUBMITTAL STATUS TRACKER'!$F$17</xm:f>
            <x14:dxf>
              <font>
                <color theme="0"/>
              </font>
            </x14:dxf>
          </x14:cfRule>
          <xm:sqref>K63</xm:sqref>
        </x14:conditionalFormatting>
        <x14:conditionalFormatting xmlns:xm="http://schemas.microsoft.com/office/excel/2006/main">
          <x14:cfRule type="cellIs" priority="1155" operator="equal" id="{F40F50B5-7101-4556-89AD-94A020FBDC3C}">
            <xm:f>'DOC SUBMITTAL STATUS TRACKER'!$F$17</xm:f>
            <x14:dxf>
              <font>
                <color theme="0"/>
              </font>
            </x14:dxf>
          </x14:cfRule>
          <xm:sqref>K64</xm:sqref>
        </x14:conditionalFormatting>
        <x14:conditionalFormatting xmlns:xm="http://schemas.microsoft.com/office/excel/2006/main">
          <x14:cfRule type="cellIs" priority="1132" operator="equal" id="{92AAC903-C4DF-4AE1-8BF6-CC210FE98D0E}">
            <xm:f>'DOC SUBMITTAL STATUS TRACKER'!$F$17</xm:f>
            <x14:dxf>
              <font>
                <color theme="0"/>
              </font>
            </x14:dxf>
          </x14:cfRule>
          <xm:sqref>K65</xm:sqref>
        </x14:conditionalFormatting>
        <x14:conditionalFormatting xmlns:xm="http://schemas.microsoft.com/office/excel/2006/main">
          <x14:cfRule type="cellIs" priority="1109" operator="equal" id="{FED21900-FFB0-4C4F-A1FC-340DCFF8F97A}">
            <xm:f>'DOC SUBMITTAL STATUS TRACKER'!$F$17</xm:f>
            <x14:dxf>
              <font>
                <color theme="0"/>
              </font>
            </x14:dxf>
          </x14:cfRule>
          <xm:sqref>K66</xm:sqref>
        </x14:conditionalFormatting>
        <x14:conditionalFormatting xmlns:xm="http://schemas.microsoft.com/office/excel/2006/main">
          <x14:cfRule type="cellIs" priority="1086" operator="equal" id="{CBE0C0A7-7AAC-492D-9A89-FC211904347F}">
            <xm:f>'DOC SUBMITTAL STATUS TRACKER'!$F$17</xm:f>
            <x14:dxf>
              <font>
                <color theme="0"/>
              </font>
            </x14:dxf>
          </x14:cfRule>
          <xm:sqref>K67</xm:sqref>
        </x14:conditionalFormatting>
        <x14:conditionalFormatting xmlns:xm="http://schemas.microsoft.com/office/excel/2006/main">
          <x14:cfRule type="cellIs" priority="1063" operator="equal" id="{10BC284A-8CE4-44C3-83C7-8A29CB407341}">
            <xm:f>'DOC SUBMITTAL STATUS TRACKER'!$F$17</xm:f>
            <x14:dxf>
              <font>
                <color theme="0"/>
              </font>
            </x14:dxf>
          </x14:cfRule>
          <xm:sqref>K68</xm:sqref>
        </x14:conditionalFormatting>
        <x14:conditionalFormatting xmlns:xm="http://schemas.microsoft.com/office/excel/2006/main">
          <x14:cfRule type="cellIs" priority="318" operator="equal" id="{9C32CC1A-CCD5-4D08-AC05-20DAA012344E}">
            <xm:f>'DOC SUBMITTAL STATUS TRACKER'!$F$17</xm:f>
            <x14:dxf>
              <font>
                <color theme="0"/>
              </font>
            </x14:dxf>
          </x14:cfRule>
          <xm:sqref>K69</xm:sqref>
        </x14:conditionalFormatting>
        <x14:conditionalFormatting xmlns:xm="http://schemas.microsoft.com/office/excel/2006/main">
          <x14:cfRule type="cellIs" priority="295" operator="equal" id="{8287298C-2F99-4E5F-8106-2676D375E361}">
            <xm:f>'DOC SUBMITTAL STATUS TRACKER'!$F$17</xm:f>
            <x14:dxf>
              <font>
                <color theme="0"/>
              </font>
            </x14:dxf>
          </x14:cfRule>
          <xm:sqref>K70</xm:sqref>
        </x14:conditionalFormatting>
        <x14:conditionalFormatting xmlns:xm="http://schemas.microsoft.com/office/excel/2006/main">
          <x14:cfRule type="cellIs" priority="239" operator="equal" id="{F420CDE6-3CD3-41A5-A019-1B1F67E535E4}">
            <xm:f>'DOC SUBMITTAL STATUS TRACKER'!$F$17</xm:f>
            <x14:dxf>
              <font>
                <color theme="0"/>
              </font>
            </x14:dxf>
          </x14:cfRule>
          <xm:sqref>K42:K44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A1:K55"/>
  <sheetViews>
    <sheetView showGridLines="0" zoomScaleNormal="100" workbookViewId="0">
      <selection activeCell="B15" sqref="B15:C16"/>
    </sheetView>
  </sheetViews>
  <sheetFormatPr defaultColWidth="9.140625" defaultRowHeight="18" customHeight="1"/>
  <cols>
    <col min="1" max="1" width="8.28515625" style="66" customWidth="1"/>
    <col min="2" max="2" width="19.85546875" style="67" customWidth="1"/>
    <col min="3" max="3" width="21.42578125" style="67" customWidth="1"/>
    <col min="4" max="5" width="30.28515625" style="68" customWidth="1"/>
    <col min="6" max="6" width="13.42578125" style="98" customWidth="1"/>
    <col min="7" max="7" width="16.42578125" style="70" bestFit="1" customWidth="1"/>
    <col min="8" max="8" width="13.85546875" style="70" customWidth="1"/>
    <col min="9" max="9" width="5" style="70" customWidth="1"/>
    <col min="10" max="10" width="17.140625" style="70" bestFit="1" customWidth="1"/>
    <col min="11" max="11" width="13.7109375" style="70" bestFit="1" customWidth="1"/>
    <col min="12" max="12" width="8" style="70" bestFit="1" customWidth="1"/>
    <col min="13" max="13" width="7.7109375" style="70" bestFit="1" customWidth="1"/>
    <col min="14" max="14" width="11.7109375" style="70" bestFit="1" customWidth="1"/>
    <col min="15" max="15" width="9.85546875" style="70" bestFit="1" customWidth="1"/>
    <col min="16" max="16384" width="9.140625" style="70"/>
  </cols>
  <sheetData>
    <row r="1" spans="1:11" ht="47.25" customHeight="1">
      <c r="F1" s="69"/>
    </row>
    <row r="2" spans="1:11" s="77" customFormat="1" ht="23.25">
      <c r="A2" s="71"/>
      <c r="B2" s="72"/>
      <c r="C2" s="72"/>
      <c r="D2" s="73"/>
      <c r="E2" s="73"/>
      <c r="F2" s="74"/>
      <c r="G2" s="75"/>
      <c r="H2" s="75" t="s">
        <v>320</v>
      </c>
      <c r="I2" s="76"/>
      <c r="J2" s="75"/>
    </row>
    <row r="3" spans="1:11" s="77" customFormat="1" ht="17.25" customHeight="1">
      <c r="A3" s="71"/>
      <c r="B3" s="78"/>
      <c r="C3" s="78"/>
      <c r="D3" s="76"/>
      <c r="E3" s="76"/>
      <c r="F3" s="74"/>
      <c r="I3" s="76"/>
      <c r="J3" s="76"/>
    </row>
    <row r="4" spans="1:11" s="77" customFormat="1" ht="15.95" customHeight="1">
      <c r="A4" s="71"/>
      <c r="B4" s="205" t="str">
        <f>SDI!J1</f>
        <v>Customer:</v>
      </c>
      <c r="C4" s="628" t="str">
        <f>SDI!K1</f>
        <v>Sinopec</v>
      </c>
      <c r="D4" s="79"/>
      <c r="E4" s="79"/>
      <c r="F4" s="74"/>
      <c r="I4" s="76"/>
      <c r="J4" s="80"/>
      <c r="K4" s="81"/>
    </row>
    <row r="5" spans="1:11" s="77" customFormat="1" ht="15.75" customHeight="1">
      <c r="A5" s="71"/>
      <c r="B5" s="205" t="str">
        <f>SDI!J2</f>
        <v>End User:</v>
      </c>
      <c r="C5" s="628" t="str">
        <f>SDI!K2</f>
        <v>LouYang Pertrochemical Eng.</v>
      </c>
      <c r="D5" s="79"/>
      <c r="E5" s="79"/>
      <c r="F5" s="82"/>
      <c r="G5" s="83" t="s">
        <v>321</v>
      </c>
      <c r="H5" s="84">
        <f ca="1">TODAY()</f>
        <v>41844</v>
      </c>
      <c r="I5" s="83"/>
      <c r="J5" s="80"/>
      <c r="K5" s="81"/>
    </row>
    <row r="6" spans="1:11" s="77" customFormat="1" ht="15.95" customHeight="1">
      <c r="A6" s="71"/>
      <c r="B6" s="205" t="str">
        <f>SDI!J3</f>
        <v>Customer P.O.</v>
      </c>
      <c r="C6" s="628" t="str">
        <f>SDI!K3</f>
        <v>TBD</v>
      </c>
      <c r="D6" s="79"/>
      <c r="E6" s="79"/>
      <c r="F6" s="82"/>
      <c r="G6" s="83" t="s">
        <v>322</v>
      </c>
      <c r="H6" s="85" t="e">
        <f>VLOOKUP(A15,SDI!D:YX,12,FALSE)</f>
        <v>#N/A</v>
      </c>
      <c r="I6" s="83"/>
      <c r="J6" s="80"/>
      <c r="K6" s="81"/>
    </row>
    <row r="7" spans="1:11" s="77" customFormat="1" ht="15.75" customHeight="1">
      <c r="A7" s="71"/>
      <c r="B7" s="205" t="str">
        <f>SDI!J4</f>
        <v>Sundyne Model:</v>
      </c>
      <c r="C7" s="184" t="str">
        <f>SDI!K4&amp;" "&amp;SDI!L4&amp;" "&amp;SDI!M4&amp;" "&amp;SDI!N4&amp;" "&amp;SDI!O4</f>
        <v xml:space="preserve">LMC347    </v>
      </c>
      <c r="D7" s="79"/>
      <c r="E7" s="79"/>
      <c r="F7" s="86"/>
      <c r="I7" s="87"/>
      <c r="J7" s="80"/>
      <c r="K7" s="81"/>
    </row>
    <row r="8" spans="1:11" s="77" customFormat="1" ht="15.75" customHeight="1">
      <c r="A8" s="71"/>
      <c r="B8" s="205" t="str">
        <f>SDI!J5</f>
        <v>Item No.:</v>
      </c>
      <c r="C8" s="184" t="str">
        <f>SDI!K5&amp;" "&amp;SDI!L5&amp;" "&amp;SDI!M5&amp;" "&amp;SDI!N5&amp;" "&amp;SDI!O5</f>
        <v xml:space="preserve">0225-C-201A/B &amp; 0225-C-251A/B  </v>
      </c>
      <c r="D8" s="79"/>
      <c r="E8" s="79"/>
      <c r="F8" s="86"/>
      <c r="I8" s="87"/>
      <c r="J8" s="80"/>
      <c r="K8" s="81"/>
    </row>
    <row r="9" spans="1:11" s="77" customFormat="1" ht="13.5" customHeight="1">
      <c r="A9" s="71"/>
      <c r="B9" s="205" t="str">
        <f>SDI!J6</f>
        <v>Service:</v>
      </c>
      <c r="C9" s="629" t="str">
        <f>SDI!K6</f>
        <v>Reactor Recycle Gas Compressors</v>
      </c>
      <c r="D9" s="76"/>
      <c r="E9" s="205" t="s">
        <v>465</v>
      </c>
      <c r="F9" s="876"/>
      <c r="G9" s="876"/>
      <c r="H9" s="876"/>
      <c r="I9" s="87"/>
      <c r="J9" s="80"/>
      <c r="K9" s="81"/>
    </row>
    <row r="10" spans="1:11" s="77" customFormat="1" ht="13.5" customHeight="1">
      <c r="A10" s="71"/>
      <c r="B10" s="205" t="str">
        <f>SDI!J7</f>
        <v>Sundyne Serial No.</v>
      </c>
      <c r="C10" s="854" t="str">
        <f>SDI!K7&amp;" "&amp;SDI!L7&amp;" "&amp;SDI!M7&amp;" "&amp;SDI!N7&amp;" "&amp;SDI!O7</f>
        <v xml:space="preserve">C2441745-01-02 &amp; C2441745-03-04  </v>
      </c>
      <c r="D10" s="854"/>
      <c r="E10" s="301" t="s">
        <v>568</v>
      </c>
      <c r="F10" s="867"/>
      <c r="G10" s="867"/>
      <c r="H10" s="867"/>
      <c r="J10" s="80"/>
      <c r="K10" s="81"/>
    </row>
    <row r="11" spans="1:11" s="77" customFormat="1" ht="13.5" customHeight="1">
      <c r="A11" s="71"/>
      <c r="B11" s="205" t="str">
        <f>SDI!J8</f>
        <v>Project Manager:</v>
      </c>
      <c r="C11" s="184" t="e">
        <f>VLOOKUP(SDI!K8,'! BINDER SET UP !'!K3:M23,2,FALSE)&amp;" "&amp;SDI!K8&amp;VLOOKUP(SDI!K8,'! BINDER SET UP !'!K3:M23,3,FALSE)</f>
        <v>#N/A</v>
      </c>
      <c r="D11" s="76"/>
      <c r="E11" s="301" t="s">
        <v>683</v>
      </c>
      <c r="F11" s="877"/>
      <c r="G11" s="877"/>
      <c r="H11" s="877"/>
      <c r="J11" s="80"/>
      <c r="K11" s="81"/>
    </row>
    <row r="12" spans="1:11" s="68" customFormat="1" ht="16.5" customHeight="1">
      <c r="A12" s="88"/>
      <c r="B12" s="89"/>
      <c r="C12" s="90"/>
      <c r="D12" s="90"/>
      <c r="E12" s="90"/>
      <c r="F12" s="90"/>
      <c r="G12" s="90"/>
      <c r="H12" s="90"/>
      <c r="I12" s="91"/>
    </row>
    <row r="13" spans="1:11" s="68" customFormat="1" ht="25.5" customHeight="1">
      <c r="A13" s="855" t="str">
        <f>SDI!D14</f>
        <v>Doc. Code</v>
      </c>
      <c r="B13" s="857" t="str">
        <f>SDI!E14</f>
        <v>NAME OF DOCUMENT</v>
      </c>
      <c r="C13" s="858"/>
      <c r="D13" s="878" t="str">
        <f>SDI!G14</f>
        <v>Customer Document Number</v>
      </c>
      <c r="E13" s="879"/>
      <c r="F13" s="859" t="s">
        <v>323</v>
      </c>
      <c r="G13" s="484" t="str">
        <f>C4</f>
        <v>Sinopec</v>
      </c>
      <c r="H13" s="857" t="s">
        <v>324</v>
      </c>
      <c r="I13" s="91"/>
    </row>
    <row r="14" spans="1:11" s="68" customFormat="1" ht="18" customHeight="1">
      <c r="A14" s="856"/>
      <c r="B14" s="857"/>
      <c r="C14" s="857"/>
      <c r="D14" s="860" t="str">
        <f>SDI!F14</f>
        <v>Sundyne Document Number</v>
      </c>
      <c r="E14" s="861"/>
      <c r="F14" s="857"/>
      <c r="G14" s="201" t="s">
        <v>535</v>
      </c>
      <c r="H14" s="857"/>
      <c r="I14" s="90"/>
      <c r="J14" s="91"/>
    </row>
    <row r="15" spans="1:11" s="68" customFormat="1" ht="15.75" customHeight="1">
      <c r="A15" s="866"/>
      <c r="B15" s="868" t="e">
        <f>VLOOKUP($A15,SDI!$D$19:$E$906,2,FALSE)</f>
        <v>#N/A</v>
      </c>
      <c r="C15" s="869"/>
      <c r="D15" s="864" t="e">
        <f>VLOOKUP($A15,SDI!$D$19:$Z$906,4,FALSE)</f>
        <v>#N/A</v>
      </c>
      <c r="E15" s="865"/>
      <c r="F15" s="872" t="e">
        <f>VLOOKUP($A15,SDI!$D$19:$Z$906,9,FALSE)</f>
        <v>#N/A</v>
      </c>
      <c r="G15" s="874" t="str">
        <f>IF($A15&lt;2,"",IF($H15=SDI!W6,"N/A",VLOOKUP($A15,SDI!$D$19:$Z$906,13,FALSE)))</f>
        <v/>
      </c>
      <c r="H15" s="862" t="s">
        <v>325</v>
      </c>
    </row>
    <row r="16" spans="1:11" s="68" customFormat="1" ht="15.75" customHeight="1">
      <c r="A16" s="866"/>
      <c r="B16" s="870"/>
      <c r="C16" s="871"/>
      <c r="D16" s="864" t="e">
        <f>VLOOKUP($A15,SDI!$D$19:$Z$906,3,FALSE)</f>
        <v>#N/A</v>
      </c>
      <c r="E16" s="865"/>
      <c r="F16" s="873"/>
      <c r="G16" s="875"/>
      <c r="H16" s="863"/>
    </row>
    <row r="17" spans="1:8" s="68" customFormat="1" ht="15.75" customHeight="1">
      <c r="A17" s="866"/>
      <c r="B17" s="868" t="e">
        <f>VLOOKUP($A17,SDI!$D$19:$E$906,2,FALSE)</f>
        <v>#N/A</v>
      </c>
      <c r="C17" s="869"/>
      <c r="D17" s="864" t="e">
        <f>VLOOKUP($A17,SDI!$D$19:$Z$906,4,FALSE)</f>
        <v>#N/A</v>
      </c>
      <c r="E17" s="865"/>
      <c r="F17" s="872" t="e">
        <f>VLOOKUP($A17,SDI!$D$19:$Z$906,9,FALSE)</f>
        <v>#N/A</v>
      </c>
      <c r="G17" s="874" t="str">
        <f>IF($A17&lt;2,"",IF($H17=SDI!W8,"N/A",VLOOKUP($A17,SDI!$D$19:$Z$906,13,FALSE)))</f>
        <v/>
      </c>
      <c r="H17" s="862" t="s">
        <v>325</v>
      </c>
    </row>
    <row r="18" spans="1:8" s="68" customFormat="1" ht="15.75" customHeight="1">
      <c r="A18" s="866"/>
      <c r="B18" s="870"/>
      <c r="C18" s="871"/>
      <c r="D18" s="864" t="e">
        <f>VLOOKUP($A17,SDI!$D$19:$Z$906,3,FALSE)</f>
        <v>#N/A</v>
      </c>
      <c r="E18" s="865"/>
      <c r="F18" s="873"/>
      <c r="G18" s="875"/>
      <c r="H18" s="863"/>
    </row>
    <row r="19" spans="1:8" s="68" customFormat="1" ht="15.75" customHeight="1">
      <c r="A19" s="866"/>
      <c r="B19" s="868" t="e">
        <f>VLOOKUP($A19,SDI!$D$19:$E$906,2,FALSE)</f>
        <v>#N/A</v>
      </c>
      <c r="C19" s="869"/>
      <c r="D19" s="864" t="e">
        <f>VLOOKUP($A19,SDI!$D$19:$Z$906,4,FALSE)</f>
        <v>#N/A</v>
      </c>
      <c r="E19" s="865"/>
      <c r="F19" s="872" t="e">
        <f>VLOOKUP($A19,SDI!$D$19:$Z$906,9,FALSE)</f>
        <v>#N/A</v>
      </c>
      <c r="G19" s="874" t="str">
        <f>IF($A19&lt;2,"",IF($H19=SDI!W10,"N/A",VLOOKUP($A19,SDI!$D$19:$Z$906,13,FALSE)))</f>
        <v/>
      </c>
      <c r="H19" s="862" t="s">
        <v>325</v>
      </c>
    </row>
    <row r="20" spans="1:8" s="68" customFormat="1" ht="15.75" customHeight="1">
      <c r="A20" s="866"/>
      <c r="B20" s="870"/>
      <c r="C20" s="871"/>
      <c r="D20" s="864" t="e">
        <f>VLOOKUP($A19,SDI!$D$19:$Z$906,3,FALSE)</f>
        <v>#N/A</v>
      </c>
      <c r="E20" s="865"/>
      <c r="F20" s="873"/>
      <c r="G20" s="875"/>
      <c r="H20" s="863"/>
    </row>
    <row r="21" spans="1:8" s="68" customFormat="1" ht="15.75" customHeight="1">
      <c r="A21" s="866"/>
      <c r="B21" s="868" t="e">
        <f>VLOOKUP($A21,SDI!$D$19:$E$906,2,FALSE)</f>
        <v>#N/A</v>
      </c>
      <c r="C21" s="869"/>
      <c r="D21" s="864" t="e">
        <f>VLOOKUP($A21,SDI!$D$19:$Z$906,4,FALSE)</f>
        <v>#N/A</v>
      </c>
      <c r="E21" s="865"/>
      <c r="F21" s="872" t="e">
        <f>VLOOKUP($A21,SDI!$D$19:$Z$906,9,FALSE)</f>
        <v>#N/A</v>
      </c>
      <c r="G21" s="874" t="str">
        <f>IF($A21&lt;2,"",IF($H21=SDI!W12,"N/A",VLOOKUP($A21,SDI!$D$19:$Z$906,13,FALSE)))</f>
        <v/>
      </c>
      <c r="H21" s="862" t="s">
        <v>325</v>
      </c>
    </row>
    <row r="22" spans="1:8" s="68" customFormat="1" ht="15.75" customHeight="1">
      <c r="A22" s="866"/>
      <c r="B22" s="870"/>
      <c r="C22" s="871"/>
      <c r="D22" s="864" t="e">
        <f>VLOOKUP($A21,SDI!$D$19:$Z$906,3,FALSE)</f>
        <v>#N/A</v>
      </c>
      <c r="E22" s="865"/>
      <c r="F22" s="873"/>
      <c r="G22" s="875"/>
      <c r="H22" s="863"/>
    </row>
    <row r="23" spans="1:8" s="68" customFormat="1" ht="15.75" customHeight="1">
      <c r="A23" s="866"/>
      <c r="B23" s="868" t="e">
        <f>VLOOKUP($A23,SDI!$D$19:$E$906,2,FALSE)</f>
        <v>#N/A</v>
      </c>
      <c r="C23" s="869"/>
      <c r="D23" s="864" t="e">
        <f>VLOOKUP($A23,SDI!$D$19:$Z$906,4,FALSE)</f>
        <v>#N/A</v>
      </c>
      <c r="E23" s="865"/>
      <c r="F23" s="872" t="e">
        <f>VLOOKUP($A23,SDI!$D$19:$Z$906,9,FALSE)</f>
        <v>#N/A</v>
      </c>
      <c r="G23" s="874" t="str">
        <f>IF($A23&lt;2,"",IF($H23=SDI!W14,"N/A",VLOOKUP($A23,SDI!$D$19:$Z$906,13,FALSE)))</f>
        <v/>
      </c>
      <c r="H23" s="862" t="s">
        <v>325</v>
      </c>
    </row>
    <row r="24" spans="1:8" s="68" customFormat="1" ht="15.75" customHeight="1">
      <c r="A24" s="866"/>
      <c r="B24" s="870"/>
      <c r="C24" s="871"/>
      <c r="D24" s="864" t="e">
        <f>VLOOKUP($A23,SDI!$D$19:$Z$906,3,FALSE)</f>
        <v>#N/A</v>
      </c>
      <c r="E24" s="865"/>
      <c r="F24" s="873"/>
      <c r="G24" s="875"/>
      <c r="H24" s="863"/>
    </row>
    <row r="25" spans="1:8" s="68" customFormat="1" ht="15.75" customHeight="1">
      <c r="A25" s="866"/>
      <c r="B25" s="868" t="e">
        <f>VLOOKUP($A25,SDI!$D$19:$E$906,2,FALSE)</f>
        <v>#N/A</v>
      </c>
      <c r="C25" s="869"/>
      <c r="D25" s="864" t="e">
        <f>VLOOKUP($A25,SDI!$D$19:$Z$906,4,FALSE)</f>
        <v>#N/A</v>
      </c>
      <c r="E25" s="865"/>
      <c r="F25" s="872" t="e">
        <f>VLOOKUP($A25,SDI!$D$19:$Z$906,9,FALSE)</f>
        <v>#N/A</v>
      </c>
      <c r="G25" s="874" t="str">
        <f>IF($A25&lt;2,"",IF($H25=SDI!W16,"N/A",VLOOKUP($A25,SDI!$D$19:$Z$906,13,FALSE)))</f>
        <v/>
      </c>
      <c r="H25" s="862" t="s">
        <v>325</v>
      </c>
    </row>
    <row r="26" spans="1:8" s="68" customFormat="1" ht="15.75" customHeight="1">
      <c r="A26" s="866"/>
      <c r="B26" s="870"/>
      <c r="C26" s="871"/>
      <c r="D26" s="864" t="e">
        <f>VLOOKUP($A25,SDI!$D$19:$Z$906,3,FALSE)</f>
        <v>#N/A</v>
      </c>
      <c r="E26" s="865"/>
      <c r="F26" s="873"/>
      <c r="G26" s="875"/>
      <c r="H26" s="863"/>
    </row>
    <row r="27" spans="1:8" s="68" customFormat="1" ht="15.75" customHeight="1">
      <c r="A27" s="866"/>
      <c r="B27" s="868" t="e">
        <f>VLOOKUP($A27,SDI!$D$19:$E$906,2,FALSE)</f>
        <v>#N/A</v>
      </c>
      <c r="C27" s="869"/>
      <c r="D27" s="864" t="e">
        <f>VLOOKUP($A27,SDI!$D$19:$Z$906,4,FALSE)</f>
        <v>#N/A</v>
      </c>
      <c r="E27" s="865"/>
      <c r="F27" s="872" t="e">
        <f>VLOOKUP($A27,SDI!$D$19:$Z$906,9,FALSE)</f>
        <v>#N/A</v>
      </c>
      <c r="G27" s="874" t="str">
        <f>IF($A27&lt;2,"",IF($H27=SDI!W18,"N/A",VLOOKUP($A27,SDI!$D$19:$Z$906,13,FALSE)))</f>
        <v/>
      </c>
      <c r="H27" s="862" t="s">
        <v>325</v>
      </c>
    </row>
    <row r="28" spans="1:8" s="68" customFormat="1" ht="15.75" customHeight="1">
      <c r="A28" s="866"/>
      <c r="B28" s="870"/>
      <c r="C28" s="871"/>
      <c r="D28" s="864" t="e">
        <f>VLOOKUP($A27,SDI!$D$19:$Z$906,3,FALSE)</f>
        <v>#N/A</v>
      </c>
      <c r="E28" s="865"/>
      <c r="F28" s="873"/>
      <c r="G28" s="875"/>
      <c r="H28" s="863"/>
    </row>
    <row r="29" spans="1:8" s="68" customFormat="1" ht="15.75" customHeight="1">
      <c r="A29" s="866"/>
      <c r="B29" s="868" t="e">
        <f>VLOOKUP($A29,SDI!$D$19:$E$906,2,FALSE)</f>
        <v>#N/A</v>
      </c>
      <c r="C29" s="869"/>
      <c r="D29" s="864" t="e">
        <f>VLOOKUP($A29,SDI!$D$19:$Z$906,4,FALSE)</f>
        <v>#N/A</v>
      </c>
      <c r="E29" s="865"/>
      <c r="F29" s="872" t="e">
        <f>VLOOKUP($A29,SDI!$D$19:$Z$906,9,FALSE)</f>
        <v>#N/A</v>
      </c>
      <c r="G29" s="874" t="str">
        <f>IF($A29&lt;2,"",IF($H29=SDI!#REF!,"N/A",VLOOKUP($A29,SDI!$D$19:$Z$906,13,FALSE)))</f>
        <v/>
      </c>
      <c r="H29" s="862" t="s">
        <v>325</v>
      </c>
    </row>
    <row r="30" spans="1:8" s="68" customFormat="1" ht="15.75" customHeight="1">
      <c r="A30" s="866"/>
      <c r="B30" s="870"/>
      <c r="C30" s="871"/>
      <c r="D30" s="864" t="e">
        <f>VLOOKUP($A29,SDI!$D$19:$Z$906,3,FALSE)</f>
        <v>#N/A</v>
      </c>
      <c r="E30" s="865"/>
      <c r="F30" s="873"/>
      <c r="G30" s="875"/>
      <c r="H30" s="863"/>
    </row>
    <row r="31" spans="1:8" s="68" customFormat="1" ht="15.75" customHeight="1">
      <c r="A31" s="866"/>
      <c r="B31" s="868" t="e">
        <f>VLOOKUP($A31,SDI!$D$19:$E$906,2,FALSE)</f>
        <v>#N/A</v>
      </c>
      <c r="C31" s="869"/>
      <c r="D31" s="864" t="e">
        <f>VLOOKUP($A31,SDI!$D$19:$Z$906,4,FALSE)</f>
        <v>#N/A</v>
      </c>
      <c r="E31" s="865"/>
      <c r="F31" s="872" t="e">
        <f>VLOOKUP($A31,SDI!$D$19:$Z$906,9,FALSE)</f>
        <v>#N/A</v>
      </c>
      <c r="G31" s="874" t="str">
        <f>IF($A31&lt;2,"",IF($H31=SDI!#REF!,"N/A",VLOOKUP($A31,SDI!$D$19:$Z$906,13,FALSE)))</f>
        <v/>
      </c>
      <c r="H31" s="862" t="s">
        <v>325</v>
      </c>
    </row>
    <row r="32" spans="1:8" s="68" customFormat="1" ht="15.75" customHeight="1">
      <c r="A32" s="866"/>
      <c r="B32" s="870"/>
      <c r="C32" s="871"/>
      <c r="D32" s="864" t="e">
        <f>VLOOKUP($A31,SDI!$D$19:$Z$906,3,FALSE)</f>
        <v>#N/A</v>
      </c>
      <c r="E32" s="865"/>
      <c r="F32" s="873"/>
      <c r="G32" s="875"/>
      <c r="H32" s="863"/>
    </row>
    <row r="33" spans="1:10" s="68" customFormat="1" ht="15.75" customHeight="1">
      <c r="A33" s="866"/>
      <c r="B33" s="868" t="e">
        <f>VLOOKUP($A33,SDI!$D$19:$E$906,2,FALSE)</f>
        <v>#N/A</v>
      </c>
      <c r="C33" s="869"/>
      <c r="D33" s="864" t="e">
        <f>VLOOKUP($A33,SDI!$D$19:$Z$906,4,FALSE)</f>
        <v>#N/A</v>
      </c>
      <c r="E33" s="865"/>
      <c r="F33" s="872" t="e">
        <f>VLOOKUP($A33,SDI!$D$19:$Z$906,9,FALSE)</f>
        <v>#N/A</v>
      </c>
      <c r="G33" s="874" t="str">
        <f>IF($A33&lt;2,"",IF($H33=SDI!#REF!,"N/A",VLOOKUP($A33,SDI!$D$19:$Z$906,13,FALSE)))</f>
        <v/>
      </c>
      <c r="H33" s="862" t="s">
        <v>325</v>
      </c>
      <c r="I33" s="92"/>
      <c r="J33" s="93"/>
    </row>
    <row r="34" spans="1:10" s="68" customFormat="1" ht="15.75" customHeight="1">
      <c r="A34" s="866"/>
      <c r="B34" s="870"/>
      <c r="C34" s="871"/>
      <c r="D34" s="864" t="e">
        <f>VLOOKUP($A33,SDI!$D$19:$Z$906,3,FALSE)</f>
        <v>#N/A</v>
      </c>
      <c r="E34" s="865"/>
      <c r="F34" s="873"/>
      <c r="G34" s="875"/>
      <c r="H34" s="863"/>
      <c r="I34" s="90"/>
      <c r="J34" s="91"/>
    </row>
    <row r="35" spans="1:10" s="68" customFormat="1" ht="15.75" customHeight="1">
      <c r="A35" s="866"/>
      <c r="B35" s="868" t="e">
        <f>VLOOKUP($A35,SDI!$D$19:$E$906,2,FALSE)</f>
        <v>#N/A</v>
      </c>
      <c r="C35" s="869"/>
      <c r="D35" s="864" t="e">
        <f>VLOOKUP($A35,SDI!$D$19:$Z$906,4,FALSE)</f>
        <v>#N/A</v>
      </c>
      <c r="E35" s="865"/>
      <c r="F35" s="872" t="e">
        <f>VLOOKUP($A35,SDI!$D$19:$Z$906,9,FALSE)</f>
        <v>#N/A</v>
      </c>
      <c r="G35" s="874" t="str">
        <f>IF($A35&lt;2,"",IF($H35=SDI!#REF!,"N/A",VLOOKUP($A35,SDI!$D$19:$Z$906,13,FALSE)))</f>
        <v/>
      </c>
      <c r="H35" s="862" t="s">
        <v>325</v>
      </c>
      <c r="I35" s="92"/>
      <c r="J35" s="93"/>
    </row>
    <row r="36" spans="1:10" s="68" customFormat="1" ht="15.75" customHeight="1">
      <c r="A36" s="866"/>
      <c r="B36" s="870"/>
      <c r="C36" s="871"/>
      <c r="D36" s="864" t="e">
        <f>VLOOKUP($A35,SDI!$D$19:$Z$906,3,FALSE)</f>
        <v>#N/A</v>
      </c>
      <c r="E36" s="865"/>
      <c r="F36" s="873"/>
      <c r="G36" s="875"/>
      <c r="H36" s="863"/>
      <c r="I36" s="90"/>
      <c r="J36" s="91"/>
    </row>
    <row r="37" spans="1:10" s="68" customFormat="1" ht="15.75" customHeight="1">
      <c r="A37" s="866"/>
      <c r="B37" s="868" t="e">
        <f>VLOOKUP($A37,SDI!$D$19:$E$906,2,FALSE)</f>
        <v>#N/A</v>
      </c>
      <c r="C37" s="869"/>
      <c r="D37" s="864" t="e">
        <f>VLOOKUP($A37,SDI!$D$19:$Z$906,4,FALSE)</f>
        <v>#N/A</v>
      </c>
      <c r="E37" s="865"/>
      <c r="F37" s="872" t="e">
        <f>VLOOKUP($A37,SDI!$D$19:$Z$906,9,FALSE)</f>
        <v>#N/A</v>
      </c>
      <c r="G37" s="874" t="str">
        <f>IF($A37&lt;2,"",IF($H37=SDI!W21,"N/A",VLOOKUP($A37,SDI!$D$19:$Z$906,13,FALSE)))</f>
        <v/>
      </c>
      <c r="H37" s="862" t="s">
        <v>325</v>
      </c>
      <c r="I37" s="92"/>
      <c r="J37" s="93"/>
    </row>
    <row r="38" spans="1:10" s="68" customFormat="1" ht="15.75" customHeight="1">
      <c r="A38" s="866"/>
      <c r="B38" s="870"/>
      <c r="C38" s="871"/>
      <c r="D38" s="864" t="e">
        <f>VLOOKUP($A37,SDI!$D$19:$Z$906,3,FALSE)</f>
        <v>#N/A</v>
      </c>
      <c r="E38" s="865"/>
      <c r="F38" s="873"/>
      <c r="G38" s="875"/>
      <c r="H38" s="863"/>
      <c r="I38" s="90"/>
      <c r="J38" s="91"/>
    </row>
    <row r="39" spans="1:10" s="68" customFormat="1" ht="15.75" customHeight="1">
      <c r="A39" s="866"/>
      <c r="B39" s="868" t="e">
        <f>VLOOKUP($A39,SDI!$D$19:$E$906,2,FALSE)</f>
        <v>#N/A</v>
      </c>
      <c r="C39" s="869"/>
      <c r="D39" s="864" t="e">
        <f>VLOOKUP($A39,SDI!$D$19:$Z$906,4,FALSE)</f>
        <v>#N/A</v>
      </c>
      <c r="E39" s="865"/>
      <c r="F39" s="872" t="e">
        <f>VLOOKUP($A39,SDI!$D$19:$Z$906,9,FALSE)</f>
        <v>#N/A</v>
      </c>
      <c r="G39" s="874" t="str">
        <f>IF($A39&lt;2,"",IF($H39=SDI!W23,"N/A",VLOOKUP($A39,SDI!$D$19:$Z$906,13,FALSE)))</f>
        <v/>
      </c>
      <c r="H39" s="862" t="s">
        <v>325</v>
      </c>
      <c r="I39" s="92"/>
      <c r="J39" s="93"/>
    </row>
    <row r="40" spans="1:10" s="68" customFormat="1" ht="15.75" customHeight="1">
      <c r="A40" s="866"/>
      <c r="B40" s="870"/>
      <c r="C40" s="871"/>
      <c r="D40" s="864" t="e">
        <f>VLOOKUP($A39,SDI!$D$19:$Z$906,3,FALSE)</f>
        <v>#N/A</v>
      </c>
      <c r="E40" s="865"/>
      <c r="F40" s="873"/>
      <c r="G40" s="875"/>
      <c r="H40" s="863"/>
      <c r="I40" s="90"/>
      <c r="J40" s="91"/>
    </row>
    <row r="41" spans="1:10" s="68" customFormat="1" ht="15.75" customHeight="1">
      <c r="A41" s="866"/>
      <c r="B41" s="868" t="e">
        <f>VLOOKUP($A41,SDI!$D$19:$E$906,2,FALSE)</f>
        <v>#N/A</v>
      </c>
      <c r="C41" s="869"/>
      <c r="D41" s="864" t="e">
        <f>VLOOKUP($A41,SDI!$D$19:$Z$906,4,FALSE)</f>
        <v>#N/A</v>
      </c>
      <c r="E41" s="865"/>
      <c r="F41" s="872" t="e">
        <f>VLOOKUP($A41,SDI!$D$19:$Z$906,9,FALSE)</f>
        <v>#N/A</v>
      </c>
      <c r="G41" s="874" t="str">
        <f>IF($A41&lt;2,"",IF($H41=SDI!#REF!,"N/A",VLOOKUP($A41,SDI!$D$19:$Z$906,13,FALSE)))</f>
        <v/>
      </c>
      <c r="H41" s="862" t="s">
        <v>325</v>
      </c>
      <c r="I41" s="92"/>
      <c r="J41" s="93"/>
    </row>
    <row r="42" spans="1:10" s="68" customFormat="1" ht="15.75" customHeight="1">
      <c r="A42" s="866"/>
      <c r="B42" s="870"/>
      <c r="C42" s="871"/>
      <c r="D42" s="864" t="e">
        <f>VLOOKUP($A41,SDI!$D$19:$Z$906,3,FALSE)</f>
        <v>#N/A</v>
      </c>
      <c r="E42" s="865"/>
      <c r="F42" s="873"/>
      <c r="G42" s="875"/>
      <c r="H42" s="863"/>
      <c r="I42" s="90"/>
      <c r="J42" s="91"/>
    </row>
    <row r="43" spans="1:10" s="68" customFormat="1" ht="33" customHeight="1">
      <c r="A43" s="88"/>
      <c r="B43" s="89"/>
      <c r="C43" s="89"/>
      <c r="D43" s="94"/>
      <c r="E43" s="94"/>
      <c r="F43" s="95"/>
      <c r="G43" s="96"/>
      <c r="H43" s="90"/>
      <c r="I43" s="90"/>
      <c r="J43" s="91"/>
    </row>
    <row r="44" spans="1:10" s="68" customFormat="1" ht="15.75" customHeight="1">
      <c r="A44" s="88"/>
      <c r="B44" s="97" t="s">
        <v>326</v>
      </c>
      <c r="C44" s="89"/>
      <c r="D44" s="94"/>
      <c r="E44" s="94"/>
      <c r="F44" s="95"/>
      <c r="G44" s="96"/>
      <c r="H44" s="90"/>
      <c r="I44" s="90"/>
      <c r="J44" s="91"/>
    </row>
    <row r="45" spans="1:10" s="68" customFormat="1" ht="15.75" customHeight="1">
      <c r="A45" s="88"/>
      <c r="B45" s="191"/>
      <c r="C45" s="191"/>
      <c r="D45" s="192"/>
      <c r="E45" s="192"/>
      <c r="F45" s="193"/>
      <c r="G45" s="194"/>
      <c r="H45" s="195"/>
      <c r="I45" s="90"/>
      <c r="J45" s="91"/>
    </row>
    <row r="46" spans="1:10" s="68" customFormat="1" ht="15.75" customHeight="1">
      <c r="A46" s="88"/>
      <c r="B46" s="196"/>
      <c r="C46" s="196"/>
      <c r="D46" s="197"/>
      <c r="E46" s="197"/>
      <c r="F46" s="198"/>
      <c r="G46" s="199"/>
      <c r="H46" s="200"/>
      <c r="I46" s="90"/>
      <c r="J46" s="91"/>
    </row>
    <row r="47" spans="1:10" s="68" customFormat="1" ht="15.75" customHeight="1">
      <c r="A47" s="88"/>
      <c r="B47" s="196"/>
      <c r="C47" s="196"/>
      <c r="D47" s="197"/>
      <c r="E47" s="197"/>
      <c r="F47" s="198"/>
      <c r="G47" s="199"/>
      <c r="H47" s="200"/>
      <c r="I47" s="90"/>
      <c r="J47" s="91"/>
    </row>
    <row r="48" spans="1:10" s="68" customFormat="1" ht="15.75" customHeight="1">
      <c r="A48" s="88"/>
      <c r="B48" s="191"/>
      <c r="C48" s="191"/>
      <c r="D48" s="192"/>
      <c r="E48" s="192"/>
      <c r="F48" s="193"/>
      <c r="G48" s="194"/>
      <c r="H48" s="195"/>
      <c r="I48" s="90"/>
      <c r="J48" s="91"/>
    </row>
    <row r="49" spans="1:10" s="68" customFormat="1" ht="71.25" customHeight="1">
      <c r="A49" s="88"/>
      <c r="B49" s="89"/>
      <c r="C49" s="89"/>
      <c r="D49" s="94"/>
      <c r="E49" s="94"/>
      <c r="F49" s="95"/>
      <c r="G49" s="96"/>
      <c r="H49" s="90"/>
      <c r="I49" s="90"/>
      <c r="J49" s="91"/>
    </row>
    <row r="50" spans="1:10" ht="18" customHeight="1">
      <c r="B50" s="67" t="s">
        <v>327</v>
      </c>
    </row>
    <row r="51" spans="1:10" ht="18" customHeight="1">
      <c r="B51" s="494" t="e">
        <f>'! BINDER SET UP !'!B6</f>
        <v>#N/A</v>
      </c>
    </row>
    <row r="52" spans="1:10" ht="18" customHeight="1">
      <c r="B52" s="202" t="s">
        <v>328</v>
      </c>
    </row>
    <row r="53" spans="1:10" ht="18" customHeight="1">
      <c r="B53" s="495" t="e">
        <f>"Telephone:  "&amp;VLOOKUP('T-000 MASTER'!B51,'! BINDER SET UP !'!L:O,4,FALSE)</f>
        <v>#N/A</v>
      </c>
    </row>
    <row r="54" spans="1:10" ht="18" customHeight="1">
      <c r="B54" s="495" t="s">
        <v>873</v>
      </c>
    </row>
    <row r="55" spans="1:10" ht="18" customHeight="1">
      <c r="B55" s="99"/>
    </row>
  </sheetData>
  <sheetProtection insertRows="0" insertHyperlinks="0" deleteRows="0" selectLockedCells="1"/>
  <mergeCells count="108">
    <mergeCell ref="F9:H9"/>
    <mergeCell ref="F11:H11"/>
    <mergeCell ref="D13:E13"/>
    <mergeCell ref="H41:H42"/>
    <mergeCell ref="D42:E42"/>
    <mergeCell ref="A39:A40"/>
    <mergeCell ref="B39:C40"/>
    <mergeCell ref="D39:E39"/>
    <mergeCell ref="F39:F40"/>
    <mergeCell ref="G39:G40"/>
    <mergeCell ref="H39:H40"/>
    <mergeCell ref="D40:E40"/>
    <mergeCell ref="A41:A42"/>
    <mergeCell ref="B41:C42"/>
    <mergeCell ref="D41:E41"/>
    <mergeCell ref="F41:F42"/>
    <mergeCell ref="G41:G42"/>
    <mergeCell ref="H37:H38"/>
    <mergeCell ref="D38:E38"/>
    <mergeCell ref="A35:A36"/>
    <mergeCell ref="B35:C36"/>
    <mergeCell ref="D35:E35"/>
    <mergeCell ref="F35:F36"/>
    <mergeCell ref="G35:G36"/>
    <mergeCell ref="H35:H36"/>
    <mergeCell ref="D36:E36"/>
    <mergeCell ref="H23:H24"/>
    <mergeCell ref="D24:E24"/>
    <mergeCell ref="H25:H26"/>
    <mergeCell ref="A37:A38"/>
    <mergeCell ref="B37:C38"/>
    <mergeCell ref="D37:E37"/>
    <mergeCell ref="F37:F38"/>
    <mergeCell ref="G37:G38"/>
    <mergeCell ref="H33:H34"/>
    <mergeCell ref="D34:E34"/>
    <mergeCell ref="A31:A32"/>
    <mergeCell ref="B31:C32"/>
    <mergeCell ref="D31:E31"/>
    <mergeCell ref="F31:F32"/>
    <mergeCell ref="G31:G32"/>
    <mergeCell ref="H31:H32"/>
    <mergeCell ref="D32:E32"/>
    <mergeCell ref="A33:A34"/>
    <mergeCell ref="B33:C34"/>
    <mergeCell ref="D33:E33"/>
    <mergeCell ref="F33:F34"/>
    <mergeCell ref="G33:G34"/>
    <mergeCell ref="B19:C20"/>
    <mergeCell ref="D19:E19"/>
    <mergeCell ref="F19:F20"/>
    <mergeCell ref="G19:G20"/>
    <mergeCell ref="H29:H30"/>
    <mergeCell ref="D30:E30"/>
    <mergeCell ref="A21:A22"/>
    <mergeCell ref="B21:C22"/>
    <mergeCell ref="D21:E21"/>
    <mergeCell ref="F21:F22"/>
    <mergeCell ref="G21:G22"/>
    <mergeCell ref="H21:H22"/>
    <mergeCell ref="D22:E22"/>
    <mergeCell ref="A29:A30"/>
    <mergeCell ref="B29:C30"/>
    <mergeCell ref="D29:E29"/>
    <mergeCell ref="F29:F30"/>
    <mergeCell ref="G29:G30"/>
    <mergeCell ref="A23:A24"/>
    <mergeCell ref="B23:C24"/>
    <mergeCell ref="D23:E23"/>
    <mergeCell ref="F23:F24"/>
    <mergeCell ref="G23:G24"/>
    <mergeCell ref="D26:E26"/>
    <mergeCell ref="A27:A28"/>
    <mergeCell ref="B27:C28"/>
    <mergeCell ref="D27:E27"/>
    <mergeCell ref="F27:F28"/>
    <mergeCell ref="G27:G28"/>
    <mergeCell ref="H27:H28"/>
    <mergeCell ref="D28:E28"/>
    <mergeCell ref="A25:A26"/>
    <mergeCell ref="B25:C26"/>
    <mergeCell ref="D25:E25"/>
    <mergeCell ref="F25:F26"/>
    <mergeCell ref="G25:G26"/>
    <mergeCell ref="C10:D10"/>
    <mergeCell ref="A13:A14"/>
    <mergeCell ref="B13:C14"/>
    <mergeCell ref="F13:F14"/>
    <mergeCell ref="H13:H14"/>
    <mergeCell ref="D14:E14"/>
    <mergeCell ref="H19:H20"/>
    <mergeCell ref="D20:E20"/>
    <mergeCell ref="H15:H16"/>
    <mergeCell ref="D16:E16"/>
    <mergeCell ref="A17:A18"/>
    <mergeCell ref="F10:H10"/>
    <mergeCell ref="B17:C18"/>
    <mergeCell ref="D17:E17"/>
    <mergeCell ref="F17:F18"/>
    <mergeCell ref="G17:G18"/>
    <mergeCell ref="H17:H18"/>
    <mergeCell ref="D18:E18"/>
    <mergeCell ref="A15:A16"/>
    <mergeCell ref="B15:C16"/>
    <mergeCell ref="D15:E15"/>
    <mergeCell ref="F15:F16"/>
    <mergeCell ref="G15:G16"/>
    <mergeCell ref="A19:A20"/>
  </mergeCells>
  <conditionalFormatting sqref="G13">
    <cfRule type="cellIs" dxfId="79" priority="24" operator="lessThanOrEqual">
      <formula>1</formula>
    </cfRule>
  </conditionalFormatting>
  <conditionalFormatting sqref="A15:H16 A29:A42 A17:A22 B17:H42">
    <cfRule type="containsErrors" dxfId="78" priority="21">
      <formula>ISERROR(A15)</formula>
    </cfRule>
  </conditionalFormatting>
  <conditionalFormatting sqref="H6">
    <cfRule type="containsText" dxfId="77" priority="19" operator="containsText" text="X">
      <formula>NOT(ISERROR(SEARCH("X",H6)))</formula>
    </cfRule>
  </conditionalFormatting>
  <conditionalFormatting sqref="B51">
    <cfRule type="containsText" dxfId="76" priority="18" operator="containsText" text="Enter">
      <formula>NOT(ISERROR(SEARCH("Enter",B51)))</formula>
    </cfRule>
  </conditionalFormatting>
  <conditionalFormatting sqref="H6 B53:B54">
    <cfRule type="containsBlanks" dxfId="75" priority="27">
      <formula>LEN(TRIM(B6))=0</formula>
    </cfRule>
  </conditionalFormatting>
  <conditionalFormatting sqref="F9">
    <cfRule type="containsBlanks" dxfId="74" priority="28">
      <formula>LEN(TRIM(F9))=0</formula>
    </cfRule>
  </conditionalFormatting>
  <conditionalFormatting sqref="B53:B54">
    <cfRule type="containsText" dxfId="73" priority="9" operator="containsText" text="XX">
      <formula>NOT(ISERROR(SEARCH("XX",B53)))</formula>
    </cfRule>
  </conditionalFormatting>
  <conditionalFormatting sqref="A23:A28 H23:H28">
    <cfRule type="containsErrors" dxfId="72" priority="8">
      <formula>ISERROR(A23)</formula>
    </cfRule>
  </conditionalFormatting>
  <conditionalFormatting sqref="A15:A16">
    <cfRule type="containsBlanks" dxfId="71" priority="7">
      <formula>LEN(TRIM(A15))=0</formula>
    </cfRule>
  </conditionalFormatting>
  <conditionalFormatting sqref="D15:E42">
    <cfRule type="cellIs" dxfId="70" priority="5" operator="equal">
      <formula>0</formula>
    </cfRule>
  </conditionalFormatting>
  <conditionalFormatting sqref="H15:H42">
    <cfRule type="expression" dxfId="69" priority="4">
      <formula>$A15&lt;1</formula>
    </cfRule>
  </conditionalFormatting>
  <conditionalFormatting sqref="F10">
    <cfRule type="containsBlanks" dxfId="68" priority="3">
      <formula>LEN(TRIM(F10))=0</formula>
    </cfRule>
  </conditionalFormatting>
  <conditionalFormatting sqref="F11">
    <cfRule type="containsBlanks" dxfId="67" priority="2">
      <formula>LEN(TRIM(F11))=0</formula>
    </cfRule>
  </conditionalFormatting>
  <conditionalFormatting sqref="F11:H11">
    <cfRule type="notContainsText" dxfId="66" priority="1" operator="notContains" text="@">
      <formula>ISERROR(SEARCH("@",F11))</formula>
    </cfRule>
  </conditionalFormatting>
  <dataValidations xWindow="54" yWindow="524" count="2">
    <dataValidation type="list" allowBlank="1" showInputMessage="1" showErrorMessage="1" sqref="U12:W12 W2:Y11 Y12:IX12 AA2:IX11">
      <formula1>#REF!</formula1>
    </dataValidation>
    <dataValidation allowBlank="1" showInputMessage="1" showErrorMessage="1" promptTitle="GUIDANCE:" prompt="Build Transmittal Page BY Entering Doc Code from SDI._x000a__x000a_For example:   =SDI!D19" sqref="A15:A16"/>
  </dataValidations>
  <printOptions horizontalCentered="1"/>
  <pageMargins left="0.7" right="0.7" top="0.75" bottom="0.75" header="0.3" footer="0.3"/>
  <pageSetup scale="57" orientation="portrait" r:id="rId1"/>
  <headerFooter alignWithMargins="0"/>
  <colBreaks count="1" manualBreakCount="1">
    <brk id="5"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Q95"/>
  <sheetViews>
    <sheetView showGridLines="0" workbookViewId="0">
      <selection activeCell="D5" sqref="D5"/>
    </sheetView>
  </sheetViews>
  <sheetFormatPr defaultRowHeight="15"/>
  <cols>
    <col min="1" max="1" width="38.5703125" customWidth="1"/>
    <col min="2" max="2" width="36.7109375" bestFit="1" customWidth="1"/>
    <col min="3" max="3" width="16.5703125" bestFit="1" customWidth="1"/>
    <col min="4" max="4" width="13" bestFit="1" customWidth="1"/>
    <col min="10" max="10" width="12.42578125" style="60" hidden="1" customWidth="1"/>
    <col min="11" max="12" width="10.7109375" hidden="1" customWidth="1"/>
    <col min="13" max="13" width="5.85546875" hidden="1" customWidth="1"/>
    <col min="14" max="14" width="4.85546875" style="60" hidden="1" customWidth="1"/>
    <col min="15" max="15" width="14.140625" hidden="1" customWidth="1"/>
  </cols>
  <sheetData>
    <row r="1" spans="1:15" ht="41.25" customHeight="1">
      <c r="A1" s="229" t="str">
        <f>SDI!K1</f>
        <v>Sinopec</v>
      </c>
      <c r="B1" s="158"/>
      <c r="C1" s="106"/>
      <c r="D1" s="106"/>
      <c r="E1" s="106"/>
      <c r="F1" s="106"/>
      <c r="G1" s="106"/>
      <c r="H1" s="106"/>
      <c r="I1" t="s">
        <v>332</v>
      </c>
    </row>
    <row r="2" spans="1:15" ht="18">
      <c r="A2" s="228" t="s">
        <v>341</v>
      </c>
      <c r="B2" s="159" t="str">
        <f>SDI!K7&amp;" "&amp;SDI!L7&amp;" "&amp;SDI!M7&amp;" "&amp;SDI!N7&amp;" "&amp;SDI!O7</f>
        <v xml:space="preserve">C2441745-01-02 &amp; C2441745-03-04  </v>
      </c>
      <c r="C2" s="107"/>
      <c r="D2" s="107"/>
      <c r="E2" s="107"/>
      <c r="F2" s="881" t="s">
        <v>701</v>
      </c>
      <c r="G2" s="881"/>
      <c r="H2" s="881"/>
      <c r="I2" s="110"/>
      <c r="J2" s="60" t="s">
        <v>406</v>
      </c>
      <c r="K2" s="115" t="s">
        <v>450</v>
      </c>
      <c r="L2" s="115"/>
      <c r="M2" s="115"/>
      <c r="N2" s="156"/>
    </row>
    <row r="3" spans="1:15" ht="18">
      <c r="A3" s="228" t="s">
        <v>103</v>
      </c>
      <c r="B3" s="159" t="s">
        <v>953</v>
      </c>
      <c r="D3" s="111"/>
      <c r="F3" s="108"/>
      <c r="G3" s="109"/>
      <c r="H3" s="62"/>
      <c r="I3" s="110"/>
      <c r="J3" s="60">
        <v>1</v>
      </c>
      <c r="K3" s="115" t="s">
        <v>677</v>
      </c>
      <c r="L3" s="115" t="s">
        <v>627</v>
      </c>
      <c r="M3" s="115" t="s">
        <v>679</v>
      </c>
      <c r="N3" s="156" t="s">
        <v>407</v>
      </c>
      <c r="O3" s="115" t="s">
        <v>814</v>
      </c>
    </row>
    <row r="4" spans="1:15" ht="18">
      <c r="A4" s="228" t="s">
        <v>744</v>
      </c>
      <c r="B4" s="483" t="e">
        <f>VLOOKUP(VLOOKUP(SDI!K7,'[1]Unit Summary'!$B$5:$AZ$100000,6,FALSE),K:L,5,FALSE)</f>
        <v>#N/A</v>
      </c>
      <c r="D4" s="112"/>
      <c r="F4" s="108"/>
      <c r="G4" s="109"/>
      <c r="H4" s="113"/>
      <c r="I4" s="110"/>
      <c r="J4" s="60">
        <v>2</v>
      </c>
      <c r="K4" s="115" t="s">
        <v>707</v>
      </c>
      <c r="L4" s="115" t="s">
        <v>708</v>
      </c>
      <c r="M4" s="115"/>
      <c r="N4" s="156" t="s">
        <v>709</v>
      </c>
      <c r="O4" s="115" t="s">
        <v>815</v>
      </c>
    </row>
    <row r="5" spans="1:15" ht="18">
      <c r="A5" s="228" t="s">
        <v>342</v>
      </c>
      <c r="B5" s="483" t="e">
        <f>VLOOKUP(VLOOKUP(SDI!K7,'[1]Unit Summary'!$B$5:$AZ$100000,5,FALSE),K42:L55,2,FALSE)</f>
        <v>#N/A</v>
      </c>
      <c r="D5" s="112"/>
      <c r="F5" s="108"/>
      <c r="G5" s="109"/>
      <c r="H5" s="62"/>
      <c r="I5" s="110"/>
      <c r="J5" s="60">
        <v>3</v>
      </c>
      <c r="K5" s="115" t="s">
        <v>934</v>
      </c>
      <c r="L5" s="115" t="s">
        <v>935</v>
      </c>
      <c r="M5" s="115"/>
      <c r="N5" s="156"/>
      <c r="O5" s="115" t="s">
        <v>819</v>
      </c>
    </row>
    <row r="6" spans="1:15" ht="18">
      <c r="A6" s="228" t="s">
        <v>343</v>
      </c>
      <c r="B6" s="483" t="e">
        <f>VLOOKUP(VLOOKUP(SDI!$K$7,'[1]Unit Summary'!$B$5:$AZ$10000,7,FALSE),K:L,2,FALSE)</f>
        <v>#N/A</v>
      </c>
      <c r="D6" s="114"/>
      <c r="F6" s="108"/>
      <c r="G6" s="109"/>
      <c r="H6" s="62"/>
      <c r="I6" s="110"/>
      <c r="J6" s="60">
        <v>4</v>
      </c>
      <c r="K6" s="115" t="s">
        <v>644</v>
      </c>
      <c r="L6" s="115" t="s">
        <v>643</v>
      </c>
      <c r="M6" s="115"/>
      <c r="N6" s="156" t="s">
        <v>408</v>
      </c>
      <c r="O6" s="115" t="s">
        <v>821</v>
      </c>
    </row>
    <row r="7" spans="1:15" ht="18">
      <c r="A7" s="228"/>
      <c r="B7" s="114"/>
      <c r="C7" s="110"/>
      <c r="D7" s="880"/>
      <c r="E7" s="880"/>
      <c r="F7" s="880"/>
      <c r="G7" s="109"/>
      <c r="H7" s="62"/>
      <c r="I7" s="110"/>
      <c r="J7" s="60">
        <v>5</v>
      </c>
      <c r="O7" s="115" t="s">
        <v>819</v>
      </c>
    </row>
    <row r="8" spans="1:15" ht="18">
      <c r="A8" s="228" t="s">
        <v>802</v>
      </c>
      <c r="B8" s="647"/>
      <c r="C8" s="647"/>
      <c r="D8" s="647"/>
      <c r="E8" s="647"/>
      <c r="F8" s="647"/>
      <c r="G8" s="647"/>
      <c r="H8" s="647"/>
      <c r="I8" s="647"/>
      <c r="J8" s="60">
        <v>6</v>
      </c>
      <c r="K8" s="115" t="s">
        <v>629</v>
      </c>
      <c r="L8" s="115" t="s">
        <v>628</v>
      </c>
      <c r="M8" s="115"/>
      <c r="N8" s="156" t="s">
        <v>409</v>
      </c>
      <c r="O8" s="115" t="s">
        <v>822</v>
      </c>
    </row>
    <row r="9" spans="1:15" ht="18">
      <c r="A9" s="228" t="str">
        <f>SDI!J3</f>
        <v>Customer P.O.</v>
      </c>
      <c r="B9" s="159" t="str">
        <f>SDI!K3</f>
        <v>TBD</v>
      </c>
      <c r="E9" s="61"/>
      <c r="F9" s="61"/>
      <c r="I9" s="110"/>
      <c r="J9" s="60">
        <v>7</v>
      </c>
      <c r="K9" s="115" t="s">
        <v>631</v>
      </c>
      <c r="L9" s="115" t="s">
        <v>630</v>
      </c>
      <c r="M9" s="115"/>
      <c r="N9" s="156" t="s">
        <v>410</v>
      </c>
      <c r="O9" s="115" t="s">
        <v>817</v>
      </c>
    </row>
    <row r="10" spans="1:15" ht="18">
      <c r="A10" s="228" t="s">
        <v>337</v>
      </c>
      <c r="B10" s="159" t="str">
        <f>SDI!K5&amp;" "&amp;SDI!L5&amp;" "&amp;SDI!M5&amp;" "&amp;SDI!N5&amp;" "&amp;SDI!O5</f>
        <v xml:space="preserve">0225-C-201A/B &amp; 0225-C-251A/B  </v>
      </c>
      <c r="D10" s="61"/>
      <c r="E10" s="61"/>
      <c r="F10" s="61"/>
      <c r="G10" s="109"/>
      <c r="H10" s="62"/>
      <c r="I10" s="110"/>
      <c r="J10" s="60">
        <v>8</v>
      </c>
      <c r="K10" s="115" t="s">
        <v>646</v>
      </c>
      <c r="L10" s="115" t="s">
        <v>645</v>
      </c>
      <c r="M10" s="115"/>
      <c r="N10" s="156" t="s">
        <v>411</v>
      </c>
      <c r="O10" s="115" t="s">
        <v>823</v>
      </c>
    </row>
    <row r="11" spans="1:15" ht="18">
      <c r="A11" s="228" t="s">
        <v>339</v>
      </c>
      <c r="B11" s="159" t="str">
        <f>SDI!K4&amp;" "&amp;SDI!L4&amp;" "&amp;SDI!M4&amp;" "&amp;SDI!N4&amp;" "&amp;SDI!O4</f>
        <v xml:space="preserve">LMC347    </v>
      </c>
      <c r="C11" s="61"/>
      <c r="J11"/>
      <c r="K11" s="157" t="s">
        <v>648</v>
      </c>
      <c r="L11" s="157" t="s">
        <v>647</v>
      </c>
      <c r="M11" s="157"/>
      <c r="N11" s="156" t="s">
        <v>412</v>
      </c>
      <c r="O11" s="115" t="s">
        <v>824</v>
      </c>
    </row>
    <row r="12" spans="1:15" ht="18">
      <c r="A12" s="643" t="s">
        <v>909</v>
      </c>
      <c r="B12" s="645" t="e">
        <f>VLOOKUP(SDI!K7,'[1]Unit Summary'!$B$5:$AZ$10000,21,FALSE)</f>
        <v>#N/A</v>
      </c>
      <c r="D12" s="117"/>
      <c r="E12" s="117"/>
      <c r="F12" s="117"/>
      <c r="G12" s="109"/>
      <c r="H12" s="62"/>
      <c r="I12" s="110"/>
      <c r="J12" s="60">
        <v>9</v>
      </c>
      <c r="N12"/>
      <c r="O12" s="115" t="s">
        <v>819</v>
      </c>
    </row>
    <row r="13" spans="1:15" ht="18">
      <c r="A13" s="228" t="s">
        <v>920</v>
      </c>
      <c r="B13" s="645" t="e">
        <f>VLOOKUP(SDI!K7,'[1]Unit Summary'!$B$5:$AZ$10000,22,FALSE)</f>
        <v>#N/A</v>
      </c>
      <c r="C13" s="513" t="e">
        <f ca="1">_xlfn.DAYS($B$13,SDI!A1)</f>
        <v>#N/A</v>
      </c>
      <c r="D13" s="117" t="s">
        <v>810</v>
      </c>
      <c r="E13" s="117"/>
      <c r="F13" s="117"/>
      <c r="G13" s="109"/>
      <c r="H13" s="62"/>
      <c r="I13" s="110"/>
      <c r="J13" s="60">
        <v>10</v>
      </c>
      <c r="K13" t="s">
        <v>650</v>
      </c>
      <c r="L13" t="s">
        <v>649</v>
      </c>
      <c r="N13" s="60" t="s">
        <v>413</v>
      </c>
      <c r="O13" s="115" t="s">
        <v>825</v>
      </c>
    </row>
    <row r="14" spans="1:15" ht="18">
      <c r="A14" s="228" t="s">
        <v>625</v>
      </c>
      <c r="B14" s="645" t="e">
        <f>VLOOKUP(SDI!K7,'[1]Unit Summary'!$B$5:$AZ$10000,30,FALSE)</f>
        <v>#N/A</v>
      </c>
      <c r="C14" s="116"/>
      <c r="D14" s="117"/>
      <c r="E14" s="117"/>
      <c r="F14" s="117"/>
      <c r="G14" s="109"/>
      <c r="H14" s="62"/>
      <c r="I14" s="110"/>
      <c r="J14" s="60">
        <v>11</v>
      </c>
      <c r="K14" s="115" t="s">
        <v>633</v>
      </c>
      <c r="L14" s="115" t="s">
        <v>632</v>
      </c>
      <c r="M14" s="115"/>
      <c r="N14" s="156" t="s">
        <v>414</v>
      </c>
      <c r="O14" s="115" t="s">
        <v>826</v>
      </c>
    </row>
    <row r="15" spans="1:15" ht="18">
      <c r="A15" s="228" t="s">
        <v>338</v>
      </c>
      <c r="B15" s="646">
        <f>SDI!E11</f>
        <v>41817</v>
      </c>
      <c r="C15" s="116"/>
      <c r="D15" s="117"/>
      <c r="E15" s="117"/>
      <c r="F15" s="117"/>
      <c r="G15" s="109"/>
      <c r="H15" s="62"/>
      <c r="I15" s="110"/>
      <c r="J15" s="60">
        <v>12</v>
      </c>
      <c r="K15" s="115" t="s">
        <v>652</v>
      </c>
      <c r="L15" s="115" t="s">
        <v>651</v>
      </c>
      <c r="M15" s="115"/>
      <c r="N15" s="156" t="s">
        <v>415</v>
      </c>
      <c r="O15" s="115" t="s">
        <v>827</v>
      </c>
    </row>
    <row r="16" spans="1:15" ht="18">
      <c r="A16" s="118"/>
      <c r="C16" s="509" t="str">
        <f>"Total Percentage "&amp;SUM(C17:C20)*100&amp;" %"</f>
        <v>Total Percentage 0 %</v>
      </c>
      <c r="D16" s="508">
        <f>SUM(C17:C20)</f>
        <v>0</v>
      </c>
      <c r="J16" s="60">
        <v>13</v>
      </c>
      <c r="K16" s="115" t="s">
        <v>635</v>
      </c>
      <c r="L16" s="115" t="s">
        <v>634</v>
      </c>
      <c r="M16" s="115"/>
      <c r="N16" s="156" t="s">
        <v>416</v>
      </c>
      <c r="O16" s="115" t="s">
        <v>828</v>
      </c>
    </row>
    <row r="17" spans="1:17" ht="18">
      <c r="A17" s="118" t="s">
        <v>703</v>
      </c>
      <c r="B17" s="159"/>
      <c r="C17" s="497"/>
      <c r="J17" s="60">
        <v>14</v>
      </c>
      <c r="K17" s="115" t="s">
        <v>678</v>
      </c>
      <c r="L17" s="115" t="s">
        <v>653</v>
      </c>
      <c r="M17" s="115" t="s">
        <v>679</v>
      </c>
      <c r="N17" s="156" t="s">
        <v>417</v>
      </c>
      <c r="O17" s="115" t="s">
        <v>829</v>
      </c>
    </row>
    <row r="18" spans="1:17" ht="18">
      <c r="A18" s="118" t="s">
        <v>704</v>
      </c>
      <c r="B18" s="159"/>
      <c r="C18" s="497"/>
      <c r="J18" s="60">
        <v>15</v>
      </c>
      <c r="K18" s="115" t="s">
        <v>680</v>
      </c>
      <c r="L18" s="115" t="s">
        <v>636</v>
      </c>
      <c r="M18" s="115" t="s">
        <v>679</v>
      </c>
      <c r="N18" s="156" t="s">
        <v>418</v>
      </c>
      <c r="O18" s="115" t="s">
        <v>830</v>
      </c>
    </row>
    <row r="19" spans="1:17" ht="18">
      <c r="A19" s="118" t="s">
        <v>705</v>
      </c>
      <c r="B19" s="159"/>
      <c r="C19" s="497"/>
      <c r="J19" s="60">
        <v>16</v>
      </c>
      <c r="K19" s="157"/>
      <c r="L19" s="157"/>
      <c r="M19" s="157"/>
      <c r="N19" s="156"/>
      <c r="O19" s="115" t="s">
        <v>819</v>
      </c>
    </row>
    <row r="20" spans="1:17" ht="18">
      <c r="A20" s="118" t="s">
        <v>706</v>
      </c>
      <c r="B20" s="159"/>
      <c r="C20" s="497"/>
      <c r="J20"/>
      <c r="K20" s="115" t="s">
        <v>638</v>
      </c>
      <c r="L20" s="115" t="s">
        <v>637</v>
      </c>
      <c r="M20" s="115"/>
      <c r="N20" s="156" t="s">
        <v>419</v>
      </c>
      <c r="O20" s="115" t="s">
        <v>831</v>
      </c>
    </row>
    <row r="21" spans="1:17">
      <c r="J21" s="60">
        <v>18</v>
      </c>
      <c r="K21" s="115" t="s">
        <v>820</v>
      </c>
      <c r="L21" s="115" t="s">
        <v>649</v>
      </c>
      <c r="N21" s="156" t="s">
        <v>892</v>
      </c>
      <c r="O21" s="115" t="s">
        <v>819</v>
      </c>
    </row>
    <row r="22" spans="1:17">
      <c r="J22" s="60">
        <v>19</v>
      </c>
      <c r="K22" s="115" t="s">
        <v>640</v>
      </c>
      <c r="L22" s="115" t="s">
        <v>639</v>
      </c>
      <c r="M22" s="115"/>
      <c r="N22" s="156" t="s">
        <v>420</v>
      </c>
      <c r="O22" s="115" t="s">
        <v>832</v>
      </c>
    </row>
    <row r="23" spans="1:17">
      <c r="J23" s="60">
        <v>20</v>
      </c>
      <c r="K23" s="115" t="s">
        <v>642</v>
      </c>
      <c r="L23" s="115" t="s">
        <v>641</v>
      </c>
      <c r="M23" s="115"/>
      <c r="N23" s="156" t="s">
        <v>421</v>
      </c>
      <c r="O23" s="115" t="s">
        <v>833</v>
      </c>
    </row>
    <row r="24" spans="1:17">
      <c r="O24" s="115" t="s">
        <v>819</v>
      </c>
    </row>
    <row r="25" spans="1:17">
      <c r="O25" s="115" t="s">
        <v>819</v>
      </c>
    </row>
    <row r="26" spans="1:17">
      <c r="J26" s="58" t="s">
        <v>451</v>
      </c>
      <c r="K26" s="115" t="s">
        <v>450</v>
      </c>
      <c r="M26" s="115"/>
      <c r="O26" s="115"/>
    </row>
    <row r="27" spans="1:17">
      <c r="J27" s="156">
        <v>1</v>
      </c>
      <c r="L27" s="115"/>
      <c r="M27" s="115"/>
      <c r="N27" s="156"/>
      <c r="O27" s="115" t="s">
        <v>819</v>
      </c>
      <c r="Q27" s="115"/>
    </row>
    <row r="28" spans="1:17">
      <c r="J28" s="156">
        <v>2</v>
      </c>
      <c r="K28" t="s">
        <v>654</v>
      </c>
      <c r="L28" s="115" t="s">
        <v>422</v>
      </c>
      <c r="M28" s="115"/>
      <c r="N28" s="156" t="s">
        <v>423</v>
      </c>
      <c r="O28" s="115" t="s">
        <v>834</v>
      </c>
      <c r="Q28" s="115"/>
    </row>
    <row r="29" spans="1:17">
      <c r="J29" s="156">
        <v>3</v>
      </c>
      <c r="K29" t="s">
        <v>655</v>
      </c>
      <c r="L29" s="115" t="s">
        <v>424</v>
      </c>
      <c r="M29" s="115"/>
      <c r="N29" s="156" t="s">
        <v>425</v>
      </c>
      <c r="O29" s="115" t="s">
        <v>835</v>
      </c>
      <c r="Q29" s="115"/>
    </row>
    <row r="30" spans="1:17">
      <c r="J30" s="156">
        <v>4</v>
      </c>
      <c r="K30" t="s">
        <v>656</v>
      </c>
      <c r="L30" s="115" t="s">
        <v>681</v>
      </c>
      <c r="M30" s="115"/>
      <c r="N30" s="156" t="s">
        <v>426</v>
      </c>
      <c r="O30" s="115" t="s">
        <v>836</v>
      </c>
      <c r="Q30" s="115"/>
    </row>
    <row r="31" spans="1:17">
      <c r="J31" s="156">
        <v>5</v>
      </c>
      <c r="K31" t="s">
        <v>657</v>
      </c>
      <c r="L31" s="115" t="s">
        <v>427</v>
      </c>
      <c r="M31" s="115"/>
      <c r="N31" s="156" t="s">
        <v>428</v>
      </c>
      <c r="O31" s="115" t="s">
        <v>837</v>
      </c>
      <c r="Q31" s="115"/>
    </row>
    <row r="32" spans="1:17">
      <c r="J32" s="156">
        <v>6</v>
      </c>
      <c r="K32" t="s">
        <v>658</v>
      </c>
      <c r="L32" s="115" t="s">
        <v>429</v>
      </c>
      <c r="M32" s="115"/>
      <c r="N32" s="156" t="s">
        <v>430</v>
      </c>
      <c r="O32" s="115" t="s">
        <v>838</v>
      </c>
      <c r="Q32" s="115"/>
    </row>
    <row r="33" spans="10:17">
      <c r="J33" s="156">
        <v>7</v>
      </c>
      <c r="K33" t="s">
        <v>659</v>
      </c>
      <c r="L33" s="115" t="s">
        <v>682</v>
      </c>
      <c r="M33" s="115"/>
      <c r="N33" s="156" t="s">
        <v>431</v>
      </c>
      <c r="O33" s="115" t="s">
        <v>839</v>
      </c>
      <c r="Q33" s="115"/>
    </row>
    <row r="34" spans="10:17">
      <c r="J34" s="156">
        <v>8</v>
      </c>
      <c r="K34" t="s">
        <v>660</v>
      </c>
      <c r="L34" s="115" t="s">
        <v>432</v>
      </c>
      <c r="M34" s="115"/>
      <c r="N34" s="156" t="s">
        <v>416</v>
      </c>
      <c r="O34" s="115" t="s">
        <v>840</v>
      </c>
      <c r="Q34" s="115"/>
    </row>
    <row r="35" spans="10:17">
      <c r="J35" s="156">
        <v>9</v>
      </c>
      <c r="K35" t="s">
        <v>661</v>
      </c>
      <c r="L35" s="115" t="s">
        <v>333</v>
      </c>
      <c r="M35" s="115"/>
      <c r="N35" s="156" t="s">
        <v>433</v>
      </c>
      <c r="O35" s="115" t="s">
        <v>841</v>
      </c>
      <c r="Q35" s="115"/>
    </row>
    <row r="36" spans="10:17">
      <c r="J36" s="156">
        <v>10</v>
      </c>
      <c r="L36" s="115"/>
      <c r="M36" s="115"/>
      <c r="N36" s="156"/>
      <c r="O36" s="115" t="s">
        <v>819</v>
      </c>
      <c r="Q36" s="115"/>
    </row>
    <row r="37" spans="10:17">
      <c r="J37" s="156">
        <v>11</v>
      </c>
      <c r="K37" t="s">
        <v>662</v>
      </c>
      <c r="L37" s="115" t="s">
        <v>434</v>
      </c>
      <c r="M37" s="115"/>
      <c r="N37" s="156" t="s">
        <v>435</v>
      </c>
      <c r="O37" s="115" t="s">
        <v>842</v>
      </c>
      <c r="Q37" s="115"/>
    </row>
    <row r="38" spans="10:17">
      <c r="J38" s="156">
        <v>12</v>
      </c>
      <c r="K38" t="s">
        <v>663</v>
      </c>
      <c r="L38" s="115" t="s">
        <v>436</v>
      </c>
      <c r="M38" s="115"/>
      <c r="N38" s="156" t="s">
        <v>437</v>
      </c>
      <c r="O38" s="115" t="s">
        <v>843</v>
      </c>
      <c r="Q38" s="115"/>
    </row>
    <row r="39" spans="10:17">
      <c r="J39" s="156">
        <v>13</v>
      </c>
      <c r="L39" s="115"/>
      <c r="M39" s="115"/>
      <c r="N39" s="156"/>
      <c r="O39" s="115" t="s">
        <v>819</v>
      </c>
    </row>
    <row r="40" spans="10:17">
      <c r="J40" s="156"/>
      <c r="K40" s="115"/>
      <c r="L40" s="115"/>
      <c r="M40" s="115"/>
      <c r="N40" s="156"/>
      <c r="O40" s="115" t="s">
        <v>819</v>
      </c>
    </row>
    <row r="41" spans="10:17">
      <c r="J41" s="60" t="s">
        <v>438</v>
      </c>
      <c r="K41" s="115" t="s">
        <v>450</v>
      </c>
      <c r="M41" s="115"/>
      <c r="N41" s="156"/>
      <c r="O41" s="115"/>
    </row>
    <row r="42" spans="10:17">
      <c r="J42" s="60">
        <v>1</v>
      </c>
      <c r="K42" t="s">
        <v>664</v>
      </c>
      <c r="L42" t="str">
        <f>"Bill"&amp;" "&amp;K42</f>
        <v>Bill Smeltzer</v>
      </c>
      <c r="N42" s="60" t="s">
        <v>439</v>
      </c>
      <c r="O42" s="115" t="s">
        <v>844</v>
      </c>
    </row>
    <row r="43" spans="10:17">
      <c r="J43" s="60">
        <v>2</v>
      </c>
      <c r="K43" t="s">
        <v>665</v>
      </c>
      <c r="L43" t="str">
        <f>"Brian"&amp;" "&amp;K43</f>
        <v>Brian Joyce</v>
      </c>
      <c r="N43" s="60" t="s">
        <v>440</v>
      </c>
      <c r="O43" s="115"/>
    </row>
    <row r="44" spans="10:17">
      <c r="J44" s="60">
        <v>3</v>
      </c>
      <c r="K44" t="s">
        <v>666</v>
      </c>
      <c r="L44" t="str">
        <f>"Bryan"&amp;" "&amp;K44</f>
        <v>Bryan Rutherford</v>
      </c>
      <c r="N44" s="60" t="s">
        <v>441</v>
      </c>
      <c r="O44" s="115" t="s">
        <v>845</v>
      </c>
    </row>
    <row r="45" spans="10:17">
      <c r="J45" s="60">
        <v>4</v>
      </c>
      <c r="K45" s="115" t="s">
        <v>667</v>
      </c>
      <c r="L45" s="115" t="str">
        <f>"Chris"&amp;" "&amp;K45</f>
        <v>Chris Reichert</v>
      </c>
      <c r="M45" s="115"/>
      <c r="N45" s="156" t="s">
        <v>442</v>
      </c>
      <c r="O45" s="115" t="s">
        <v>846</v>
      </c>
    </row>
    <row r="46" spans="10:17">
      <c r="J46" s="60">
        <v>5</v>
      </c>
      <c r="K46" s="115" t="s">
        <v>668</v>
      </c>
      <c r="L46" s="115" t="str">
        <f>"Chris"&amp;" "&amp;K46</f>
        <v>Chris Schumacher</v>
      </c>
      <c r="M46" s="115"/>
      <c r="N46" s="156" t="s">
        <v>443</v>
      </c>
      <c r="O46" s="115" t="s">
        <v>847</v>
      </c>
    </row>
    <row r="47" spans="10:17">
      <c r="J47" s="60">
        <v>6</v>
      </c>
      <c r="K47" t="s">
        <v>669</v>
      </c>
      <c r="L47" t="str">
        <f>"Darcy"&amp;" "&amp;K47</f>
        <v>Darcy Collins-Lane</v>
      </c>
      <c r="N47" s="60" t="s">
        <v>444</v>
      </c>
      <c r="O47" s="115" t="s">
        <v>848</v>
      </c>
    </row>
    <row r="48" spans="10:17">
      <c r="J48" s="60">
        <v>7</v>
      </c>
      <c r="K48" s="115" t="s">
        <v>670</v>
      </c>
      <c r="L48" s="115" t="str">
        <f>"Daryl"&amp;" "&amp;K48</f>
        <v>Daryl Burks</v>
      </c>
      <c r="M48" s="115"/>
      <c r="N48" s="156" t="s">
        <v>445</v>
      </c>
      <c r="O48" s="115" t="s">
        <v>849</v>
      </c>
    </row>
    <row r="49" spans="10:15">
      <c r="J49" s="60">
        <v>8</v>
      </c>
      <c r="K49" s="115" t="s">
        <v>671</v>
      </c>
      <c r="L49" s="115" t="str">
        <f>"Dwain"&amp;" "&amp;K49</f>
        <v>Dwain Carlon</v>
      </c>
      <c r="M49" s="115"/>
      <c r="N49" s="156" t="s">
        <v>444</v>
      </c>
      <c r="O49" s="115" t="s">
        <v>850</v>
      </c>
    </row>
    <row r="50" spans="10:15">
      <c r="J50" s="60">
        <v>9</v>
      </c>
      <c r="K50" t="s">
        <v>672</v>
      </c>
      <c r="L50" t="str">
        <f>"Gary"&amp;" "&amp;K50</f>
        <v>Gary Rossmiller</v>
      </c>
      <c r="N50" s="60" t="s">
        <v>446</v>
      </c>
      <c r="O50" s="115" t="s">
        <v>851</v>
      </c>
    </row>
    <row r="51" spans="10:15">
      <c r="J51" s="60">
        <v>10</v>
      </c>
      <c r="K51" t="s">
        <v>673</v>
      </c>
      <c r="L51" t="str">
        <f>"Joe"&amp;" "&amp;K51</f>
        <v>Joe Boles</v>
      </c>
      <c r="N51" s="60" t="s">
        <v>410</v>
      </c>
      <c r="O51" s="115" t="s">
        <v>852</v>
      </c>
    </row>
    <row r="52" spans="10:15">
      <c r="J52" s="60">
        <v>11</v>
      </c>
      <c r="K52" t="s">
        <v>674</v>
      </c>
      <c r="L52" t="str">
        <f>"Kurt"&amp;" "&amp;K52</f>
        <v>Kurt Miller</v>
      </c>
      <c r="N52" s="60" t="s">
        <v>447</v>
      </c>
      <c r="O52" s="115" t="s">
        <v>853</v>
      </c>
    </row>
    <row r="53" spans="10:15">
      <c r="J53" s="60">
        <v>12</v>
      </c>
      <c r="K53" s="115" t="s">
        <v>675</v>
      </c>
      <c r="L53" s="115" t="str">
        <f>"Matt"&amp;" "&amp;K53</f>
        <v>Matt Parsell</v>
      </c>
      <c r="M53" s="115"/>
      <c r="N53" s="156" t="s">
        <v>448</v>
      </c>
      <c r="O53" s="115" t="s">
        <v>854</v>
      </c>
    </row>
    <row r="54" spans="10:15">
      <c r="J54" s="60">
        <v>13</v>
      </c>
      <c r="K54" t="s">
        <v>676</v>
      </c>
      <c r="L54" t="str">
        <f>"Tom"&amp;" "&amp;K54</f>
        <v>Tom Lindeman</v>
      </c>
      <c r="N54" s="60" t="s">
        <v>449</v>
      </c>
      <c r="O54" s="115" t="s">
        <v>855</v>
      </c>
    </row>
    <row r="55" spans="10:15">
      <c r="J55" s="60">
        <v>14</v>
      </c>
      <c r="O55" s="115" t="s">
        <v>819</v>
      </c>
    </row>
    <row r="56" spans="10:15">
      <c r="O56" s="115" t="s">
        <v>819</v>
      </c>
    </row>
    <row r="57" spans="10:15">
      <c r="J57" s="60" t="s">
        <v>745</v>
      </c>
      <c r="K57" t="s">
        <v>450</v>
      </c>
      <c r="O57" s="115"/>
    </row>
    <row r="58" spans="10:15">
      <c r="J58" s="60">
        <v>1</v>
      </c>
      <c r="K58" t="s">
        <v>762</v>
      </c>
      <c r="L58" t="s">
        <v>776</v>
      </c>
      <c r="O58" s="115" t="s">
        <v>816</v>
      </c>
    </row>
    <row r="59" spans="10:15">
      <c r="J59" s="60">
        <v>2</v>
      </c>
      <c r="K59" t="s">
        <v>775</v>
      </c>
      <c r="L59" t="s">
        <v>777</v>
      </c>
      <c r="O59" s="115" t="s">
        <v>856</v>
      </c>
    </row>
    <row r="60" spans="10:15">
      <c r="J60" s="60">
        <v>3</v>
      </c>
      <c r="K60" t="s">
        <v>677</v>
      </c>
      <c r="L60" t="s">
        <v>627</v>
      </c>
      <c r="O60" s="115" t="s">
        <v>814</v>
      </c>
    </row>
    <row r="61" spans="10:15">
      <c r="J61" s="60">
        <v>4</v>
      </c>
      <c r="K61" t="s">
        <v>761</v>
      </c>
      <c r="L61" t="s">
        <v>778</v>
      </c>
      <c r="O61" s="115" t="s">
        <v>818</v>
      </c>
    </row>
    <row r="62" spans="10:15">
      <c r="J62" s="60">
        <v>5</v>
      </c>
      <c r="K62" t="s">
        <v>771</v>
      </c>
      <c r="L62" t="s">
        <v>779</v>
      </c>
      <c r="O62" s="115" t="s">
        <v>857</v>
      </c>
    </row>
    <row r="63" spans="10:15">
      <c r="J63" s="60">
        <v>6</v>
      </c>
      <c r="K63" t="s">
        <v>752</v>
      </c>
      <c r="L63" t="s">
        <v>780</v>
      </c>
      <c r="O63" s="115" t="s">
        <v>858</v>
      </c>
    </row>
    <row r="64" spans="10:15">
      <c r="J64" s="60">
        <v>7</v>
      </c>
      <c r="K64" t="s">
        <v>750</v>
      </c>
      <c r="L64" t="s">
        <v>781</v>
      </c>
      <c r="O64" s="115" t="s">
        <v>859</v>
      </c>
    </row>
    <row r="65" spans="10:15">
      <c r="J65" s="60">
        <v>8</v>
      </c>
      <c r="K65" t="s">
        <v>767</v>
      </c>
      <c r="L65" t="s">
        <v>782</v>
      </c>
      <c r="O65" s="115" t="s">
        <v>860</v>
      </c>
    </row>
    <row r="66" spans="10:15">
      <c r="J66" s="60">
        <v>9</v>
      </c>
      <c r="K66" t="s">
        <v>640</v>
      </c>
      <c r="L66" t="s">
        <v>639</v>
      </c>
      <c r="O66" s="115" t="s">
        <v>832</v>
      </c>
    </row>
    <row r="67" spans="10:15">
      <c r="J67" s="60">
        <v>10</v>
      </c>
      <c r="K67" t="s">
        <v>774</v>
      </c>
      <c r="L67" t="s">
        <v>783</v>
      </c>
      <c r="O67" s="115" t="s">
        <v>861</v>
      </c>
    </row>
    <row r="68" spans="10:15">
      <c r="J68" s="60">
        <v>11</v>
      </c>
      <c r="K68" t="s">
        <v>751</v>
      </c>
      <c r="L68" t="s">
        <v>784</v>
      </c>
      <c r="O68" s="115" t="s">
        <v>862</v>
      </c>
    </row>
    <row r="69" spans="10:15">
      <c r="J69" s="60">
        <v>12</v>
      </c>
      <c r="K69" t="s">
        <v>768</v>
      </c>
      <c r="L69" t="s">
        <v>641</v>
      </c>
      <c r="O69" s="115" t="s">
        <v>819</v>
      </c>
    </row>
    <row r="70" spans="10:15">
      <c r="J70" s="60">
        <v>13</v>
      </c>
      <c r="K70" t="s">
        <v>758</v>
      </c>
      <c r="L70" t="s">
        <v>785</v>
      </c>
      <c r="O70" s="115" t="s">
        <v>863</v>
      </c>
    </row>
    <row r="71" spans="10:15">
      <c r="J71" s="60">
        <v>14</v>
      </c>
      <c r="K71" t="s">
        <v>648</v>
      </c>
      <c r="L71" t="s">
        <v>647</v>
      </c>
      <c r="O71" s="115" t="s">
        <v>824</v>
      </c>
    </row>
    <row r="72" spans="10:15">
      <c r="J72" s="60">
        <v>15</v>
      </c>
      <c r="K72" t="s">
        <v>748</v>
      </c>
      <c r="L72" t="s">
        <v>636</v>
      </c>
      <c r="O72" s="115" t="s">
        <v>864</v>
      </c>
    </row>
    <row r="73" spans="10:15">
      <c r="J73" s="60">
        <v>16</v>
      </c>
      <c r="K73" t="s">
        <v>773</v>
      </c>
      <c r="L73" t="s">
        <v>786</v>
      </c>
      <c r="O73" s="115" t="s">
        <v>865</v>
      </c>
    </row>
    <row r="74" spans="10:15">
      <c r="J74" s="60">
        <v>17</v>
      </c>
      <c r="K74" t="s">
        <v>652</v>
      </c>
      <c r="L74" t="s">
        <v>651</v>
      </c>
      <c r="O74" s="115" t="s">
        <v>827</v>
      </c>
    </row>
    <row r="75" spans="10:15">
      <c r="J75" s="60">
        <v>18</v>
      </c>
      <c r="K75" t="s">
        <v>753</v>
      </c>
      <c r="L75" t="s">
        <v>787</v>
      </c>
      <c r="O75" s="115" t="s">
        <v>866</v>
      </c>
    </row>
    <row r="76" spans="10:15">
      <c r="J76" s="60">
        <v>19</v>
      </c>
      <c r="K76" t="s">
        <v>763</v>
      </c>
      <c r="L76" t="s">
        <v>788</v>
      </c>
      <c r="O76" s="115" t="s">
        <v>867</v>
      </c>
    </row>
    <row r="77" spans="10:15">
      <c r="J77" s="60">
        <v>20</v>
      </c>
      <c r="K77" t="s">
        <v>759</v>
      </c>
      <c r="L77" t="s">
        <v>789</v>
      </c>
      <c r="O77" s="115" t="s">
        <v>868</v>
      </c>
    </row>
    <row r="78" spans="10:15">
      <c r="J78" s="60">
        <v>21</v>
      </c>
      <c r="K78" t="s">
        <v>746</v>
      </c>
      <c r="L78" t="s">
        <v>790</v>
      </c>
      <c r="O78" s="115" t="s">
        <v>869</v>
      </c>
    </row>
    <row r="79" spans="10:15">
      <c r="J79" s="60">
        <v>22</v>
      </c>
      <c r="K79" t="s">
        <v>754</v>
      </c>
      <c r="L79" t="s">
        <v>791</v>
      </c>
      <c r="O79" s="115" t="s">
        <v>819</v>
      </c>
    </row>
    <row r="80" spans="10:15">
      <c r="J80" s="60">
        <v>23</v>
      </c>
      <c r="K80" t="s">
        <v>633</v>
      </c>
      <c r="L80" t="s">
        <v>632</v>
      </c>
      <c r="O80" s="115" t="s">
        <v>826</v>
      </c>
    </row>
    <row r="81" spans="10:15">
      <c r="J81" s="60">
        <v>24</v>
      </c>
      <c r="K81" t="s">
        <v>755</v>
      </c>
      <c r="L81" t="s">
        <v>790</v>
      </c>
      <c r="O81" s="115" t="s">
        <v>870</v>
      </c>
    </row>
    <row r="82" spans="10:15">
      <c r="J82" s="60">
        <v>25</v>
      </c>
      <c r="K82" t="s">
        <v>747</v>
      </c>
      <c r="L82" t="s">
        <v>792</v>
      </c>
      <c r="O82" s="115" t="s">
        <v>871</v>
      </c>
    </row>
    <row r="83" spans="10:15">
      <c r="J83" s="60">
        <v>26</v>
      </c>
      <c r="K83" t="s">
        <v>772</v>
      </c>
      <c r="L83" t="s">
        <v>793</v>
      </c>
      <c r="O83" s="115" t="s">
        <v>872</v>
      </c>
    </row>
    <row r="84" spans="10:15">
      <c r="J84" s="60">
        <v>27</v>
      </c>
      <c r="K84" t="s">
        <v>749</v>
      </c>
      <c r="L84" t="s">
        <v>794</v>
      </c>
      <c r="O84" s="115"/>
    </row>
    <row r="85" spans="10:15">
      <c r="J85" s="60">
        <v>28</v>
      </c>
      <c r="K85" t="s">
        <v>765</v>
      </c>
      <c r="L85" t="s">
        <v>795</v>
      </c>
      <c r="O85" s="115"/>
    </row>
    <row r="86" spans="10:15">
      <c r="J86" s="60">
        <v>29</v>
      </c>
      <c r="K86" t="s">
        <v>756</v>
      </c>
      <c r="L86" t="s">
        <v>796</v>
      </c>
      <c r="O86" s="115"/>
    </row>
    <row r="87" spans="10:15">
      <c r="J87" s="60">
        <v>30</v>
      </c>
      <c r="K87" t="s">
        <v>760</v>
      </c>
      <c r="L87" t="s">
        <v>797</v>
      </c>
      <c r="O87" s="115"/>
    </row>
    <row r="88" spans="10:15">
      <c r="J88" s="60">
        <v>31</v>
      </c>
      <c r="K88" t="s">
        <v>664</v>
      </c>
      <c r="L88" t="s">
        <v>798</v>
      </c>
      <c r="O88" s="115"/>
    </row>
    <row r="89" spans="10:15">
      <c r="J89" s="60">
        <v>32</v>
      </c>
      <c r="K89" t="s">
        <v>766</v>
      </c>
      <c r="L89" t="s">
        <v>799</v>
      </c>
      <c r="O89" s="115"/>
    </row>
    <row r="90" spans="10:15">
      <c r="J90" s="60">
        <v>33</v>
      </c>
      <c r="K90" t="s">
        <v>648</v>
      </c>
      <c r="L90" t="s">
        <v>647</v>
      </c>
      <c r="O90" s="115"/>
    </row>
    <row r="91" spans="10:15">
      <c r="J91" s="60">
        <v>34</v>
      </c>
      <c r="K91" t="s">
        <v>757</v>
      </c>
      <c r="L91" t="s">
        <v>800</v>
      </c>
      <c r="O91" s="115"/>
    </row>
    <row r="92" spans="10:15">
      <c r="J92" s="60">
        <v>35</v>
      </c>
      <c r="K92" t="s">
        <v>764</v>
      </c>
      <c r="L92" t="s">
        <v>801</v>
      </c>
      <c r="O92" s="115"/>
    </row>
    <row r="93" spans="10:15">
      <c r="J93" s="60">
        <v>36</v>
      </c>
      <c r="K93" t="s">
        <v>769</v>
      </c>
      <c r="L93" t="s">
        <v>795</v>
      </c>
      <c r="O93" s="115"/>
    </row>
    <row r="94" spans="10:15">
      <c r="J94" s="60">
        <v>37</v>
      </c>
      <c r="K94" t="s">
        <v>770</v>
      </c>
      <c r="O94" s="115"/>
    </row>
    <row r="95" spans="10:15">
      <c r="J95" s="60">
        <v>38</v>
      </c>
      <c r="O95" s="115"/>
    </row>
  </sheetData>
  <sheetProtection formatCells="0" selectLockedCells="1"/>
  <sortState ref="K58:L95">
    <sortCondition ref="K58"/>
  </sortState>
  <dataConsolidate/>
  <mergeCells count="2">
    <mergeCell ref="D7:F7"/>
    <mergeCell ref="F2:H2"/>
  </mergeCells>
  <conditionalFormatting sqref="B9:B11">
    <cfRule type="containsBlanks" dxfId="65" priority="26">
      <formula>LEN(TRIM(B9))=0</formula>
    </cfRule>
  </conditionalFormatting>
  <conditionalFormatting sqref="A16 E9:F9 C16 D10:F10 B11:C11 B7:C7 D4:F7 C5:C6 D12:F15 B13:C15 A1:F3 B8:B11 A5:A12">
    <cfRule type="cellIs" dxfId="64" priority="24" operator="equal">
      <formula>0</formula>
    </cfRule>
  </conditionalFormatting>
  <conditionalFormatting sqref="A13:A15">
    <cfRule type="cellIs" dxfId="63" priority="21" operator="equal">
      <formula>0</formula>
    </cfRule>
  </conditionalFormatting>
  <conditionalFormatting sqref="B8 B13:B14">
    <cfRule type="containsBlanks" dxfId="62" priority="20">
      <formula>LEN(TRIM(B8))=0</formula>
    </cfRule>
  </conditionalFormatting>
  <conditionalFormatting sqref="B5">
    <cfRule type="cellIs" dxfId="61" priority="19" operator="equal">
      <formula>0</formula>
    </cfRule>
  </conditionalFormatting>
  <conditionalFormatting sqref="B5">
    <cfRule type="containsBlanks" dxfId="60" priority="18">
      <formula>LEN(TRIM(B5))=0</formula>
    </cfRule>
  </conditionalFormatting>
  <conditionalFormatting sqref="B6">
    <cfRule type="cellIs" dxfId="59" priority="17" operator="equal">
      <formula>0</formula>
    </cfRule>
  </conditionalFormatting>
  <conditionalFormatting sqref="B6">
    <cfRule type="containsBlanks" dxfId="58" priority="16">
      <formula>LEN(TRIM(B6))=0</formula>
    </cfRule>
  </conditionalFormatting>
  <conditionalFormatting sqref="A17:A20">
    <cfRule type="cellIs" dxfId="57" priority="15" operator="equal">
      <formula>0</formula>
    </cfRule>
  </conditionalFormatting>
  <conditionalFormatting sqref="B17:C20">
    <cfRule type="cellIs" dxfId="56" priority="13" operator="equal">
      <formula>0</formula>
    </cfRule>
    <cfRule type="containsBlanks" dxfId="55" priority="14">
      <formula>LEN(TRIM(B17))=0</formula>
    </cfRule>
  </conditionalFormatting>
  <conditionalFormatting sqref="A4">
    <cfRule type="cellIs" dxfId="54" priority="12" operator="equal">
      <formula>0</formula>
    </cfRule>
  </conditionalFormatting>
  <conditionalFormatting sqref="B4">
    <cfRule type="cellIs" dxfId="53" priority="11" operator="equal">
      <formula>0</formula>
    </cfRule>
  </conditionalFormatting>
  <conditionalFormatting sqref="B4">
    <cfRule type="containsBlanks" dxfId="52" priority="10">
      <formula>LEN(TRIM(B4))=0</formula>
    </cfRule>
  </conditionalFormatting>
  <conditionalFormatting sqref="A18:C20">
    <cfRule type="expression" dxfId="51" priority="8">
      <formula>$C$17=100%</formula>
    </cfRule>
  </conditionalFormatting>
  <conditionalFormatting sqref="C16">
    <cfRule type="expression" dxfId="50" priority="7">
      <formula>$D$16&lt;&gt;100%</formula>
    </cfRule>
  </conditionalFormatting>
  <conditionalFormatting sqref="C13:D13">
    <cfRule type="expression" dxfId="49" priority="6">
      <formula>$C$13&lt;(8*7)</formula>
    </cfRule>
  </conditionalFormatting>
  <conditionalFormatting sqref="F1">
    <cfRule type="expression" priority="5">
      <formula>$C$13&lt;(7*8)</formula>
    </cfRule>
  </conditionalFormatting>
  <conditionalFormatting sqref="B12">
    <cfRule type="cellIs" dxfId="48" priority="4" operator="equal">
      <formula>0</formula>
    </cfRule>
  </conditionalFormatting>
  <conditionalFormatting sqref="B12">
    <cfRule type="containsBlanks" dxfId="47" priority="3">
      <formula>LEN(TRIM(B12))=0</formula>
    </cfRule>
  </conditionalFormatting>
  <conditionalFormatting sqref="C8:I8">
    <cfRule type="cellIs" dxfId="46" priority="2" operator="equal">
      <formula>0</formula>
    </cfRule>
  </conditionalFormatting>
  <conditionalFormatting sqref="C8:I8">
    <cfRule type="containsBlanks" dxfId="45" priority="1">
      <formula>LEN(TRIM(C8))=0</formula>
    </cfRule>
  </conditionalFormatting>
  <dataValidations count="7">
    <dataValidation type="list" allowBlank="1" showInputMessage="1" showErrorMessage="1" sqref="D5">
      <formula1>$AD$42:$AD$56</formula1>
    </dataValidation>
    <dataValidation type="list" allowBlank="1" showInputMessage="1" showErrorMessage="1" sqref="D4">
      <formula1>$AD$27:$AD$39</formula1>
    </dataValidation>
    <dataValidation type="list" allowBlank="1" showInputMessage="1" showErrorMessage="1" sqref="D3">
      <formula1>$AD$3:$AD$25</formula1>
    </dataValidation>
    <dataValidation allowBlank="1" showInputMessage="1" showErrorMessage="1" promptTitle="Guidance" prompt="Find on POR-Booking Form." sqref="A17:A20"/>
    <dataValidation type="decimal" operator="equal" allowBlank="1" showInputMessage="1" showErrorMessage="1" sqref="C16:D16">
      <formula1>0.000000009</formula1>
    </dataValidation>
    <dataValidation allowBlank="1" showInputMessage="1" showErrorMessage="1" promptTitle="Enter Work Order Numbers" prompt="Enter in Sets per Service: 123456-59" sqref="C8:I8"/>
    <dataValidation allowBlank="1" showInputMessage="1" showErrorMessage="1" promptTitle="Enter Work Order Numbers in Sets" prompt="Example: 123456-59" sqref="B8"/>
  </dataValidations>
  <hyperlinks>
    <hyperlink ref="F2" r:id="rId1"/>
    <hyperlink ref="F2:H2" r:id="rId2" display="Click Here fore Model Photos"/>
  </hyperlink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66FF"/>
    <pageSetUpPr fitToPage="1"/>
  </sheetPr>
  <dimension ref="A1:X258"/>
  <sheetViews>
    <sheetView showGridLines="0" showRuler="0" zoomScale="70" zoomScaleNormal="70" zoomScalePageLayoutView="60" workbookViewId="0">
      <selection activeCell="Q6" sqref="Q6"/>
    </sheetView>
  </sheetViews>
  <sheetFormatPr defaultColWidth="9.140625" defaultRowHeight="12.75"/>
  <cols>
    <col min="1" max="1" width="8.7109375" style="214" customWidth="1"/>
    <col min="2" max="2" width="20.42578125" style="214" customWidth="1"/>
    <col min="3" max="5" width="21.5703125" style="214" customWidth="1"/>
    <col min="6" max="6" width="22.85546875" style="214" customWidth="1"/>
    <col min="7" max="8" width="14.7109375" style="214" customWidth="1"/>
    <col min="9" max="9" width="10.140625" style="214" customWidth="1"/>
    <col min="10" max="10" width="10.5703125" style="214" customWidth="1"/>
    <col min="11" max="11" width="11" style="214" customWidth="1"/>
    <col min="12" max="12" width="10.85546875" style="214" bestFit="1" customWidth="1"/>
    <col min="13" max="13" width="12.28515625" style="214" customWidth="1"/>
    <col min="14" max="14" width="9.140625" style="214"/>
    <col min="15" max="15" width="14" style="214" customWidth="1"/>
    <col min="16" max="16" width="13.140625" style="214" customWidth="1"/>
    <col min="17" max="22" width="9.140625" style="214"/>
    <col min="23" max="23" width="43.7109375" style="214" hidden="1" customWidth="1"/>
    <col min="24" max="24" width="9.140625" style="547" hidden="1" customWidth="1"/>
    <col min="25" max="16384" width="9.140625" style="214"/>
  </cols>
  <sheetData>
    <row r="1" spans="1:24" ht="15.6" customHeight="1" thickTop="1" thickBot="1">
      <c r="A1" s="527"/>
      <c r="B1" s="882" t="str">
        <f>SDI!K1</f>
        <v>Sinopec</v>
      </c>
      <c r="C1" s="528"/>
      <c r="D1" s="528"/>
      <c r="E1" s="528"/>
      <c r="F1" s="528"/>
      <c r="G1" s="528"/>
      <c r="H1" s="528"/>
      <c r="I1" s="528"/>
      <c r="J1" s="551" t="s">
        <v>897</v>
      </c>
      <c r="K1" s="894" t="s">
        <v>895</v>
      </c>
      <c r="L1" s="894"/>
      <c r="M1" s="895"/>
      <c r="W1" s="214" t="e">
        <f>SDI!#REF!</f>
        <v>#REF!</v>
      </c>
      <c r="X1" s="547" t="str">
        <f>SDI!K5</f>
        <v>0225-C-201A/B</v>
      </c>
    </row>
    <row r="2" spans="1:24" ht="23.25" customHeight="1">
      <c r="A2" s="529" t="s">
        <v>875</v>
      </c>
      <c r="B2" s="883"/>
      <c r="C2" s="885" t="e">
        <f>INDEX(W:W,Q7,0)</f>
        <v>#REF!</v>
      </c>
      <c r="D2" s="885"/>
      <c r="E2" s="885"/>
      <c r="F2" s="885"/>
      <c r="G2" s="885"/>
      <c r="H2" s="885"/>
      <c r="I2" s="886"/>
      <c r="J2" s="887" t="s">
        <v>893</v>
      </c>
      <c r="K2" s="887"/>
      <c r="L2" s="887"/>
      <c r="M2" s="888"/>
      <c r="W2" s="214" t="str">
        <f>SDI!E19</f>
        <v>Sundyne Document Index (SDI)</v>
      </c>
      <c r="X2" s="547" t="str">
        <f>SDI!M5</f>
        <v>0225-C-251A/B</v>
      </c>
    </row>
    <row r="3" spans="1:24" ht="22.5" customHeight="1" thickBot="1">
      <c r="A3" s="530"/>
      <c r="B3" s="884"/>
      <c r="C3" s="889" t="str">
        <f>"P.O. "&amp;'! BINDER SET UP !'!B9</f>
        <v>P.O. TBD</v>
      </c>
      <c r="D3" s="889"/>
      <c r="E3" s="889"/>
      <c r="F3" s="889"/>
      <c r="G3" s="889"/>
      <c r="H3" s="889"/>
      <c r="I3" s="890"/>
      <c r="J3" s="891" t="e">
        <f>VLOOKUP(C2,SDI!E19:G906,3,FALSE)</f>
        <v>#REF!</v>
      </c>
      <c r="K3" s="892"/>
      <c r="L3" s="892"/>
      <c r="M3" s="893"/>
      <c r="W3" s="214" t="e">
        <f>SDI!#REF!</f>
        <v>#REF!</v>
      </c>
      <c r="X3" s="547">
        <f>SDI!O5</f>
        <v>0</v>
      </c>
    </row>
    <row r="4" spans="1:24" ht="21" customHeight="1">
      <c r="A4" s="896" t="s">
        <v>876</v>
      </c>
      <c r="B4" s="898" t="s">
        <v>894</v>
      </c>
      <c r="C4" s="899"/>
      <c r="D4" s="900"/>
      <c r="E4" s="900"/>
      <c r="F4" s="900"/>
      <c r="G4" s="900"/>
      <c r="H4" s="900"/>
      <c r="I4" s="901"/>
      <c r="J4" s="902" t="s">
        <v>890</v>
      </c>
      <c r="K4" s="902"/>
      <c r="L4" s="902"/>
      <c r="M4" s="903"/>
      <c r="W4" s="214" t="str">
        <f>SDI!E20</f>
        <v>Manufacturing / Fabrication / Production Schedule</v>
      </c>
    </row>
    <row r="5" spans="1:24" ht="19.899999999999999" customHeight="1" thickBot="1">
      <c r="A5" s="897"/>
      <c r="B5" s="884"/>
      <c r="C5" s="904" t="s">
        <v>877</v>
      </c>
      <c r="D5" s="905"/>
      <c r="E5" s="905"/>
      <c r="F5" s="905"/>
      <c r="G5" s="905"/>
      <c r="H5" s="905"/>
      <c r="I5" s="906"/>
      <c r="J5" s="907" t="e">
        <f>VLOOKUP(C2,SDI!E19:G906,2,FALSE)</f>
        <v>#REF!</v>
      </c>
      <c r="K5" s="908"/>
      <c r="L5" s="908"/>
      <c r="M5" s="909"/>
      <c r="W5" s="214" t="str">
        <f>SDI!E21</f>
        <v>Monthly Progress / Status Reports</v>
      </c>
    </row>
    <row r="6" spans="1:24" ht="35.25" customHeight="1" thickBot="1">
      <c r="A6" s="910" t="s">
        <v>878</v>
      </c>
      <c r="B6" s="911"/>
      <c r="C6" s="912" t="str">
        <f>"PROJECT:  "&amp;SDI!K1&amp;" - "&amp;SDI!K7</f>
        <v>PROJECT:  Sinopec - C2441745-01-02</v>
      </c>
      <c r="D6" s="913"/>
      <c r="E6" s="531" t="s">
        <v>879</v>
      </c>
      <c r="F6" s="532" t="s">
        <v>895</v>
      </c>
      <c r="G6" s="912" t="str">
        <f>"LOCATION:  "&amp;SDI!K2</f>
        <v>LOCATION:  LouYang Pertrochemical Eng.</v>
      </c>
      <c r="H6" s="914"/>
      <c r="I6" s="913"/>
      <c r="J6" s="533" t="s">
        <v>880</v>
      </c>
      <c r="K6" s="534" t="str">
        <f>"of"&amp;"  "&amp;Q6+1</f>
        <v>of  1</v>
      </c>
      <c r="L6" s="915" t="e">
        <f>VLOOKUP($C$2,SDI!E19:L906,8,FALSE)</f>
        <v>#REF!</v>
      </c>
      <c r="M6" s="916"/>
      <c r="N6" s="917" t="s">
        <v>907</v>
      </c>
      <c r="O6" s="917"/>
      <c r="P6" s="917"/>
      <c r="Q6" s="546"/>
      <c r="R6" s="210"/>
      <c r="S6" s="210"/>
      <c r="T6" s="210"/>
      <c r="W6" s="214" t="str">
        <f>SDI!E22</f>
        <v>Quality Assurance Plan</v>
      </c>
    </row>
    <row r="7" spans="1:24" ht="15" customHeight="1">
      <c r="A7" s="535"/>
      <c r="B7" s="536"/>
      <c r="C7" s="536"/>
      <c r="D7" s="536"/>
      <c r="E7" s="536"/>
      <c r="F7" s="536"/>
      <c r="G7" s="536"/>
      <c r="H7" s="536"/>
      <c r="I7" s="536"/>
      <c r="J7" s="210"/>
      <c r="K7" s="210"/>
      <c r="L7" s="210"/>
      <c r="M7" s="537"/>
      <c r="N7" s="931" t="s">
        <v>908</v>
      </c>
      <c r="O7" s="931"/>
      <c r="P7" s="931"/>
      <c r="Q7" s="921">
        <v>1</v>
      </c>
      <c r="R7" s="921">
        <v>1</v>
      </c>
      <c r="S7" s="921"/>
      <c r="T7" s="921"/>
      <c r="U7" s="921"/>
      <c r="V7" s="921"/>
      <c r="W7" s="214" t="str">
        <f>SDI!E23</f>
        <v>Inspection Test Plan</v>
      </c>
    </row>
    <row r="8" spans="1:24" ht="28.5" customHeight="1">
      <c r="A8" s="538"/>
      <c r="B8" s="210"/>
      <c r="C8" s="210"/>
      <c r="D8" s="210"/>
      <c r="E8" s="210"/>
      <c r="F8" s="210"/>
      <c r="G8" s="210"/>
      <c r="H8" s="210"/>
      <c r="I8" s="210"/>
      <c r="J8" s="922"/>
      <c r="K8" s="922"/>
      <c r="L8" s="922"/>
      <c r="M8" s="923"/>
      <c r="N8" s="917"/>
      <c r="O8" s="917"/>
      <c r="P8" s="917"/>
      <c r="Q8" s="543"/>
      <c r="W8" s="214" t="e">
        <f>SDI!#REF!</f>
        <v>#REF!</v>
      </c>
    </row>
    <row r="9" spans="1:24" ht="11.25" customHeight="1">
      <c r="A9" s="924"/>
      <c r="B9" s="925"/>
      <c r="C9" s="925"/>
      <c r="D9" s="925"/>
      <c r="E9" s="925"/>
      <c r="F9" s="925"/>
      <c r="G9" s="925"/>
      <c r="H9" s="925"/>
      <c r="I9" s="925"/>
      <c r="J9" s="925"/>
      <c r="K9" s="925"/>
      <c r="L9" s="925"/>
      <c r="M9" s="926"/>
      <c r="N9" s="636"/>
      <c r="O9" s="637"/>
      <c r="P9" s="637"/>
      <c r="W9" s="214" t="e">
        <f>SDI!#REF!</f>
        <v>#REF!</v>
      </c>
    </row>
    <row r="10" spans="1:24">
      <c r="A10" s="538"/>
      <c r="B10" s="210"/>
      <c r="C10" s="210"/>
      <c r="D10" s="210"/>
      <c r="E10" s="210"/>
      <c r="F10" s="210"/>
      <c r="G10" s="210"/>
      <c r="H10" s="210"/>
      <c r="I10" s="210"/>
      <c r="J10" s="210"/>
      <c r="K10" s="210"/>
      <c r="L10" s="210"/>
      <c r="M10" s="537"/>
      <c r="N10" s="636"/>
      <c r="O10" s="638"/>
      <c r="P10" s="637"/>
      <c r="W10" s="214" t="e">
        <f>SDI!#REF!</f>
        <v>#REF!</v>
      </c>
    </row>
    <row r="11" spans="1:24">
      <c r="A11" s="538"/>
      <c r="B11" s="210"/>
      <c r="C11" s="210"/>
      <c r="D11" s="210"/>
      <c r="E11" s="210"/>
      <c r="F11" s="210"/>
      <c r="G11" s="210"/>
      <c r="H11" s="210"/>
      <c r="I11" s="210"/>
      <c r="J11" s="210"/>
      <c r="K11" s="210"/>
      <c r="L11" s="210"/>
      <c r="M11" s="537"/>
      <c r="N11" s="637"/>
      <c r="O11" s="637"/>
      <c r="P11" s="637"/>
      <c r="W11" s="214" t="e">
        <f>SDI!#REF!</f>
        <v>#REF!</v>
      </c>
    </row>
    <row r="12" spans="1:24">
      <c r="A12" s="538"/>
      <c r="B12" s="210"/>
      <c r="C12" s="210"/>
      <c r="D12" s="210"/>
      <c r="E12" s="210"/>
      <c r="F12" s="210"/>
      <c r="G12" s="210"/>
      <c r="H12" s="210"/>
      <c r="I12" s="210"/>
      <c r="J12" s="210"/>
      <c r="K12" s="210"/>
      <c r="L12" s="210"/>
      <c r="M12" s="537"/>
      <c r="N12" s="637"/>
      <c r="O12" s="637"/>
      <c r="P12" s="637"/>
      <c r="W12" s="214" t="str">
        <f>SDI!E25</f>
        <v xml:space="preserve">Motor Outline Drawing </v>
      </c>
    </row>
    <row r="13" spans="1:24" ht="12.75" customHeight="1">
      <c r="A13" s="927"/>
      <c r="B13" s="928"/>
      <c r="C13" s="928"/>
      <c r="D13" s="928"/>
      <c r="E13" s="928"/>
      <c r="F13" s="928"/>
      <c r="G13" s="928"/>
      <c r="H13" s="928"/>
      <c r="I13" s="928"/>
      <c r="J13" s="928"/>
      <c r="K13" s="928"/>
      <c r="L13" s="928"/>
      <c r="M13" s="929"/>
      <c r="N13" s="637"/>
      <c r="O13" s="637"/>
      <c r="P13" s="637"/>
      <c r="W13" s="214" t="str">
        <f>SDI!E26</f>
        <v>Compressor Sectional Drawing w/BOM</v>
      </c>
    </row>
    <row r="14" spans="1:24" ht="12.75" customHeight="1">
      <c r="A14" s="927"/>
      <c r="B14" s="928"/>
      <c r="C14" s="928"/>
      <c r="D14" s="928"/>
      <c r="E14" s="928"/>
      <c r="F14" s="928"/>
      <c r="G14" s="928"/>
      <c r="H14" s="928"/>
      <c r="I14" s="928"/>
      <c r="J14" s="928"/>
      <c r="K14" s="928"/>
      <c r="L14" s="928"/>
      <c r="M14" s="929"/>
      <c r="N14" s="637"/>
      <c r="O14" s="637"/>
      <c r="P14" s="637"/>
      <c r="W14" s="214" t="e">
        <f>SDI!#REF!</f>
        <v>#REF!</v>
      </c>
    </row>
    <row r="15" spans="1:24" ht="12.75" customHeight="1">
      <c r="A15" s="538"/>
      <c r="B15" s="210"/>
      <c r="C15" s="210"/>
      <c r="D15" s="210"/>
      <c r="E15" s="210"/>
      <c r="F15" s="210"/>
      <c r="G15" s="210"/>
      <c r="H15" s="210"/>
      <c r="I15" s="930" t="e">
        <f>VLOOKUP(C2,[2]SDI!E19:J152,6,FALSE)</f>
        <v>#REF!</v>
      </c>
      <c r="J15" s="930"/>
      <c r="K15" s="930"/>
      <c r="L15" s="210"/>
      <c r="M15" s="537"/>
      <c r="N15" s="637"/>
      <c r="O15" s="637"/>
      <c r="P15" s="637"/>
      <c r="W15" s="214" t="str">
        <f>SDI!E27</f>
        <v>Seal Sectional Drawing w/BOM</v>
      </c>
    </row>
    <row r="16" spans="1:24" ht="12.75" customHeight="1">
      <c r="A16" s="538"/>
      <c r="B16" s="210"/>
      <c r="C16" s="210"/>
      <c r="D16" s="210"/>
      <c r="E16" s="210"/>
      <c r="F16" s="210"/>
      <c r="G16" s="210"/>
      <c r="H16" s="210"/>
      <c r="I16" s="930"/>
      <c r="J16" s="930"/>
      <c r="K16" s="930"/>
      <c r="L16" s="210"/>
      <c r="M16" s="537"/>
      <c r="N16" s="637"/>
      <c r="O16" s="637"/>
      <c r="P16" s="637"/>
      <c r="W16" s="214" t="e">
        <f>SDI!#REF!</f>
        <v>#REF!</v>
      </c>
    </row>
    <row r="17" spans="1:23" ht="12.75" customHeight="1">
      <c r="A17" s="538"/>
      <c r="B17" s="210"/>
      <c r="C17" s="210"/>
      <c r="D17" s="210"/>
      <c r="E17" s="210"/>
      <c r="F17" s="210"/>
      <c r="G17" s="210"/>
      <c r="H17" s="210"/>
      <c r="I17" s="930"/>
      <c r="J17" s="930"/>
      <c r="K17" s="930"/>
      <c r="L17" s="210"/>
      <c r="M17" s="537"/>
      <c r="N17" s="637"/>
      <c r="O17" s="637"/>
      <c r="P17" s="637"/>
      <c r="W17" s="214" t="e">
        <f>SDI!#REF!</f>
        <v>#REF!</v>
      </c>
    </row>
    <row r="18" spans="1:23" ht="12.75" customHeight="1">
      <c r="A18" s="538"/>
      <c r="B18" s="210"/>
      <c r="C18" s="210"/>
      <c r="D18" s="210"/>
      <c r="E18" s="210"/>
      <c r="F18" s="210"/>
      <c r="G18" s="210"/>
      <c r="H18" s="210"/>
      <c r="I18" s="930"/>
      <c r="J18" s="930"/>
      <c r="K18" s="930"/>
      <c r="L18" s="210"/>
      <c r="M18" s="537"/>
      <c r="N18" s="637"/>
      <c r="O18" s="637"/>
      <c r="P18" s="637"/>
      <c r="W18" s="214" t="e">
        <f>SDI!#REF!</f>
        <v>#REF!</v>
      </c>
    </row>
    <row r="19" spans="1:23" ht="12.75" customHeight="1">
      <c r="A19" s="538"/>
      <c r="B19" s="210"/>
      <c r="C19" s="210"/>
      <c r="D19" s="210"/>
      <c r="E19" s="210"/>
      <c r="F19" s="210"/>
      <c r="G19" s="210"/>
      <c r="H19" s="210"/>
      <c r="I19" s="930"/>
      <c r="J19" s="930"/>
      <c r="K19" s="930"/>
      <c r="L19" s="210"/>
      <c r="M19" s="537"/>
      <c r="N19" s="931" t="s">
        <v>908</v>
      </c>
      <c r="O19" s="931"/>
      <c r="P19" s="931"/>
      <c r="Q19" s="546">
        <v>1</v>
      </c>
      <c r="W19" s="214" t="e">
        <f>SDI!#REF!</f>
        <v>#REF!</v>
      </c>
    </row>
    <row r="20" spans="1:23" ht="12.75" customHeight="1">
      <c r="A20" s="538"/>
      <c r="B20" s="210"/>
      <c r="C20" s="210"/>
      <c r="D20" s="210"/>
      <c r="E20" s="210"/>
      <c r="F20" s="210"/>
      <c r="G20" s="210"/>
      <c r="H20" s="210"/>
      <c r="I20" s="930"/>
      <c r="J20" s="930"/>
      <c r="K20" s="930"/>
      <c r="L20" s="210"/>
      <c r="M20" s="537"/>
      <c r="W20" s="214" t="e">
        <f>SDI!#REF!</f>
        <v>#REF!</v>
      </c>
    </row>
    <row r="21" spans="1:23" ht="39.75" customHeight="1">
      <c r="A21" s="932" t="e">
        <f>$C$2</f>
        <v>#REF!</v>
      </c>
      <c r="B21" s="933"/>
      <c r="C21" s="933"/>
      <c r="D21" s="933"/>
      <c r="E21" s="933"/>
      <c r="F21" s="933"/>
      <c r="G21" s="933"/>
      <c r="H21" s="933"/>
      <c r="I21" s="933"/>
      <c r="J21" s="933"/>
      <c r="K21" s="933"/>
      <c r="L21" s="933"/>
      <c r="M21" s="934"/>
      <c r="W21" s="214" t="e">
        <f>SDI!#REF!</f>
        <v>#REF!</v>
      </c>
    </row>
    <row r="22" spans="1:23">
      <c r="A22" s="538"/>
      <c r="B22" s="210"/>
      <c r="C22" s="210"/>
      <c r="D22" s="210"/>
      <c r="E22" s="210"/>
      <c r="F22" s="210"/>
      <c r="G22" s="210"/>
      <c r="H22" s="210"/>
      <c r="I22" s="210"/>
      <c r="J22" s="210"/>
      <c r="K22" s="210"/>
      <c r="L22" s="210"/>
      <c r="M22" s="537"/>
      <c r="W22" s="214" t="e">
        <f>SDI!#REF!</f>
        <v>#REF!</v>
      </c>
    </row>
    <row r="23" spans="1:23" ht="15.75">
      <c r="A23" s="935" t="str">
        <f>"ITEM NO:  "&amp;+INDEX(X:X,Q19,0)</f>
        <v>ITEM NO:  0225-C-201A/B</v>
      </c>
      <c r="B23" s="936"/>
      <c r="C23" s="936"/>
      <c r="D23" s="936"/>
      <c r="E23" s="936"/>
      <c r="F23" s="936"/>
      <c r="G23" s="936"/>
      <c r="H23" s="936"/>
      <c r="I23" s="936"/>
      <c r="J23" s="936"/>
      <c r="K23" s="936"/>
      <c r="L23" s="936"/>
      <c r="M23" s="937"/>
      <c r="W23" s="214" t="e">
        <f>SDI!#REF!</f>
        <v>#REF!</v>
      </c>
    </row>
    <row r="24" spans="1:23">
      <c r="A24" s="538"/>
      <c r="B24" s="210"/>
      <c r="C24" s="210"/>
      <c r="D24" s="210"/>
      <c r="E24" s="210"/>
      <c r="F24" s="210"/>
      <c r="G24" s="210"/>
      <c r="H24" s="210"/>
      <c r="I24" s="210"/>
      <c r="J24" s="210"/>
      <c r="K24" s="210"/>
      <c r="L24" s="210"/>
      <c r="M24" s="537"/>
      <c r="W24" s="214" t="e">
        <f>SDI!#REF!</f>
        <v>#REF!</v>
      </c>
    </row>
    <row r="25" spans="1:23">
      <c r="A25" s="538"/>
      <c r="B25" s="210"/>
      <c r="C25" s="210"/>
      <c r="D25" s="210"/>
      <c r="E25" s="210"/>
      <c r="F25" s="210"/>
      <c r="G25" s="210"/>
      <c r="H25" s="210"/>
      <c r="I25" s="210"/>
      <c r="J25" s="210"/>
      <c r="K25" s="210"/>
      <c r="L25" s="210"/>
      <c r="M25" s="537"/>
      <c r="W25" s="214" t="e">
        <f>SDI!#REF!</f>
        <v>#REF!</v>
      </c>
    </row>
    <row r="26" spans="1:23">
      <c r="A26" s="538"/>
      <c r="B26" s="210"/>
      <c r="C26" s="210"/>
      <c r="D26" s="210"/>
      <c r="E26" s="210"/>
      <c r="F26" s="210"/>
      <c r="G26" s="210"/>
      <c r="H26" s="210"/>
      <c r="I26" s="210"/>
      <c r="J26" s="210"/>
      <c r="K26" s="210"/>
      <c r="L26" s="210"/>
      <c r="M26" s="537"/>
      <c r="W26" s="214" t="str">
        <f>SDI!E30</f>
        <v>Unit Control Panel Wiring Diagram</v>
      </c>
    </row>
    <row r="27" spans="1:23">
      <c r="A27" s="538"/>
      <c r="B27" s="210"/>
      <c r="C27" s="210"/>
      <c r="D27" s="210"/>
      <c r="E27" s="210"/>
      <c r="F27" s="210"/>
      <c r="G27" s="210"/>
      <c r="H27" s="210"/>
      <c r="I27" s="210"/>
      <c r="J27" s="210"/>
      <c r="K27" s="210"/>
      <c r="L27" s="210"/>
      <c r="M27" s="537"/>
      <c r="W27" s="214" t="str">
        <f>SDI!E31</f>
        <v>Logic Diagram</v>
      </c>
    </row>
    <row r="28" spans="1:23">
      <c r="A28" s="538"/>
      <c r="B28" s="210"/>
      <c r="C28" s="210"/>
      <c r="D28" s="210"/>
      <c r="E28" s="210"/>
      <c r="F28" s="210"/>
      <c r="G28" s="210"/>
      <c r="H28" s="210"/>
      <c r="I28" s="210"/>
      <c r="J28" s="210"/>
      <c r="K28" s="210"/>
      <c r="L28" s="210"/>
      <c r="M28" s="537"/>
      <c r="W28" s="214" t="e">
        <f>SDI!#REF!</f>
        <v>#REF!</v>
      </c>
    </row>
    <row r="29" spans="1:23">
      <c r="A29" s="538"/>
      <c r="B29" s="210"/>
      <c r="C29" s="210"/>
      <c r="D29" s="210"/>
      <c r="E29" s="210"/>
      <c r="F29" s="210"/>
      <c r="G29" s="210"/>
      <c r="H29" s="210"/>
      <c r="I29" s="210"/>
      <c r="J29" s="210"/>
      <c r="K29" s="210"/>
      <c r="L29" s="210"/>
      <c r="M29" s="537"/>
      <c r="W29" s="214" t="e">
        <f>SDI!#REF!</f>
        <v>#REF!</v>
      </c>
    </row>
    <row r="30" spans="1:23">
      <c r="A30" s="538"/>
      <c r="B30" s="210"/>
      <c r="C30" s="210"/>
      <c r="D30" s="210"/>
      <c r="E30" s="210"/>
      <c r="F30" s="210"/>
      <c r="H30" s="210"/>
      <c r="I30" s="210"/>
      <c r="J30" s="210"/>
      <c r="K30" s="210"/>
      <c r="L30" s="210"/>
      <c r="M30" s="537"/>
      <c r="W30" s="214" t="e">
        <f>SDI!#REF!</f>
        <v>#REF!</v>
      </c>
    </row>
    <row r="31" spans="1:23">
      <c r="A31" s="538"/>
      <c r="B31" s="210"/>
      <c r="C31" s="210"/>
      <c r="D31" s="210"/>
      <c r="E31" s="210"/>
      <c r="G31" s="210"/>
      <c r="H31" s="210"/>
      <c r="I31" s="210"/>
      <c r="J31" s="210"/>
      <c r="K31" s="210"/>
      <c r="L31" s="210"/>
      <c r="M31" s="537"/>
      <c r="W31" s="214" t="e">
        <f>SDI!#REF!</f>
        <v>#REF!</v>
      </c>
    </row>
    <row r="32" spans="1:23" ht="22.5">
      <c r="A32" s="938"/>
      <c r="B32" s="939"/>
      <c r="C32" s="939"/>
      <c r="D32" s="939"/>
      <c r="E32" s="939"/>
      <c r="F32" s="939"/>
      <c r="G32" s="939"/>
      <c r="H32" s="939"/>
      <c r="I32" s="939"/>
      <c r="J32" s="939"/>
      <c r="K32" s="939"/>
      <c r="L32" s="939"/>
      <c r="M32" s="940"/>
      <c r="W32" s="214" t="str">
        <f>SDI!E24</f>
        <v>General Arrangement Drawing</v>
      </c>
    </row>
    <row r="33" spans="1:23">
      <c r="A33" s="538"/>
      <c r="B33" s="210"/>
      <c r="C33" s="210"/>
      <c r="D33" s="210"/>
      <c r="E33" s="210"/>
      <c r="F33" s="210"/>
      <c r="G33" s="210"/>
      <c r="H33" s="210"/>
      <c r="I33" s="210"/>
      <c r="J33" s="210"/>
      <c r="K33" s="210"/>
      <c r="L33" s="210"/>
      <c r="M33" s="537"/>
      <c r="W33" s="214" t="e">
        <f>SDI!#REF!</f>
        <v>#REF!</v>
      </c>
    </row>
    <row r="34" spans="1:23">
      <c r="A34" s="538"/>
      <c r="B34" s="210"/>
      <c r="C34" s="210"/>
      <c r="D34" s="210"/>
      <c r="E34" s="210"/>
      <c r="F34" s="210"/>
      <c r="G34" s="210"/>
      <c r="H34" s="210"/>
      <c r="I34" s="210"/>
      <c r="J34" s="210"/>
      <c r="K34" s="210"/>
      <c r="L34" s="210"/>
      <c r="M34" s="537"/>
      <c r="W34" s="214" t="e">
        <f>SDI!#REF!</f>
        <v>#REF!</v>
      </c>
    </row>
    <row r="35" spans="1:23">
      <c r="A35" s="538"/>
      <c r="B35" s="210"/>
      <c r="C35" s="210"/>
      <c r="D35" s="210"/>
      <c r="E35" s="210"/>
      <c r="F35" s="210"/>
      <c r="G35" s="210"/>
      <c r="H35" s="210"/>
      <c r="I35" s="210"/>
      <c r="J35" s="210"/>
      <c r="K35" s="210"/>
      <c r="L35" s="210"/>
      <c r="M35" s="537"/>
      <c r="W35" s="214" t="e">
        <f>SDI!#REF!</f>
        <v>#REF!</v>
      </c>
    </row>
    <row r="36" spans="1:23">
      <c r="A36" s="538"/>
      <c r="B36" s="210"/>
      <c r="C36" s="210"/>
      <c r="D36" s="210"/>
      <c r="E36" s="210"/>
      <c r="F36" s="210"/>
      <c r="G36" s="210"/>
      <c r="H36" s="210"/>
      <c r="I36" s="210"/>
      <c r="J36" s="210"/>
      <c r="K36" s="210"/>
      <c r="L36" s="210"/>
      <c r="M36" s="537"/>
      <c r="W36" s="214" t="e">
        <f>SDI!#REF!</f>
        <v>#REF!</v>
      </c>
    </row>
    <row r="37" spans="1:23">
      <c r="A37" s="538"/>
      <c r="B37" s="210"/>
      <c r="C37" s="210"/>
      <c r="D37" s="210"/>
      <c r="E37" s="210"/>
      <c r="F37" s="210"/>
      <c r="G37" s="210"/>
      <c r="H37" s="210"/>
      <c r="I37" s="210"/>
      <c r="J37" s="210"/>
      <c r="K37" s="210"/>
      <c r="L37" s="210"/>
      <c r="M37" s="537"/>
      <c r="W37" s="214" t="e">
        <f>SDI!#REF!</f>
        <v>#REF!</v>
      </c>
    </row>
    <row r="38" spans="1:23" ht="15.75">
      <c r="A38" s="540">
        <v>10</v>
      </c>
      <c r="B38" s="918" t="s">
        <v>882</v>
      </c>
      <c r="C38" s="918"/>
      <c r="D38" s="918"/>
      <c r="E38" s="918"/>
      <c r="F38" s="918"/>
      <c r="G38" s="918"/>
      <c r="H38" s="918"/>
      <c r="I38" s="544" t="e">
        <f>VLOOKUP('! BINDER SET UP !'!$B$6,'! BINDER SET UP !'!$L:$N,3,FALSE)</f>
        <v>#N/A</v>
      </c>
      <c r="J38" s="659" t="e">
        <f>VLOOKUP('! BINDER SET UP !'!$B$3,'! BINDER SET UP !'!$K:$N,4,FALSE)</f>
        <v>#N/A</v>
      </c>
      <c r="K38" s="659" t="e">
        <f>VLOOKUP('! BINDER SET UP !'!$B$3,'! BINDER SET UP !'!$K:$N,4,FALSE)</f>
        <v>#N/A</v>
      </c>
      <c r="L38" s="919" t="e">
        <f>VLOOKUP($C$2,SDI!$E:$ZB,81,FALSE)</f>
        <v>#REF!</v>
      </c>
      <c r="M38" s="920"/>
      <c r="W38" s="214" t="e">
        <f>SDI!#REF!</f>
        <v>#REF!</v>
      </c>
    </row>
    <row r="39" spans="1:23" ht="15.75">
      <c r="A39" s="540">
        <v>9</v>
      </c>
      <c r="B39" s="918" t="s">
        <v>882</v>
      </c>
      <c r="C39" s="918"/>
      <c r="D39" s="918"/>
      <c r="E39" s="918"/>
      <c r="F39" s="918"/>
      <c r="G39" s="918"/>
      <c r="H39" s="918"/>
      <c r="I39" s="544" t="e">
        <f>VLOOKUP('! BINDER SET UP !'!$B$6,'! BINDER SET UP !'!$L:$N,3,FALSE)</f>
        <v>#N/A</v>
      </c>
      <c r="J39" s="659" t="e">
        <f>VLOOKUP('! BINDER SET UP !'!$B$3,'! BINDER SET UP !'!$K:$N,4,FALSE)</f>
        <v>#N/A</v>
      </c>
      <c r="K39" s="659" t="e">
        <f>VLOOKUP('! BINDER SET UP !'!$B$3,'! BINDER SET UP !'!$K:$N,4,FALSE)</f>
        <v>#N/A</v>
      </c>
      <c r="L39" s="919" t="e">
        <f>VLOOKUP($C$2,SDI!$E:$ZB,74,FALSE)</f>
        <v>#REF!</v>
      </c>
      <c r="M39" s="920"/>
      <c r="W39" s="214" t="e">
        <f>SDI!#REF!</f>
        <v>#REF!</v>
      </c>
    </row>
    <row r="40" spans="1:23" ht="15.75">
      <c r="A40" s="540">
        <v>8</v>
      </c>
      <c r="B40" s="918" t="s">
        <v>882</v>
      </c>
      <c r="C40" s="918"/>
      <c r="D40" s="918"/>
      <c r="E40" s="918"/>
      <c r="F40" s="918"/>
      <c r="G40" s="918"/>
      <c r="H40" s="918"/>
      <c r="I40" s="544" t="e">
        <f>VLOOKUP('! BINDER SET UP !'!$B$6,'! BINDER SET UP !'!$L:$N,3,FALSE)</f>
        <v>#N/A</v>
      </c>
      <c r="J40" s="659" t="e">
        <f>VLOOKUP('! BINDER SET UP !'!$B$3,'! BINDER SET UP !'!$K:$N,4,FALSE)</f>
        <v>#N/A</v>
      </c>
      <c r="K40" s="659" t="e">
        <f>VLOOKUP('! BINDER SET UP !'!$B$3,'! BINDER SET UP !'!$K:$N,4,FALSE)</f>
        <v>#N/A</v>
      </c>
      <c r="L40" s="919" t="e">
        <f>VLOOKUP($C$2,SDI!$E:$ZB,67,FALSE)</f>
        <v>#REF!</v>
      </c>
      <c r="M40" s="920"/>
      <c r="W40" s="214" t="str">
        <f>SDI!E35</f>
        <v>Compressor Datasheet</v>
      </c>
    </row>
    <row r="41" spans="1:23" ht="15.75">
      <c r="A41" s="540">
        <v>7</v>
      </c>
      <c r="B41" s="918" t="s">
        <v>882</v>
      </c>
      <c r="C41" s="918"/>
      <c r="D41" s="918"/>
      <c r="E41" s="918"/>
      <c r="F41" s="918"/>
      <c r="G41" s="918"/>
      <c r="H41" s="918"/>
      <c r="I41" s="544" t="e">
        <f>VLOOKUP('! BINDER SET UP !'!$B$6,'! BINDER SET UP !'!$L:$N,3,FALSE)</f>
        <v>#N/A</v>
      </c>
      <c r="J41" s="659" t="e">
        <f>VLOOKUP('! BINDER SET UP !'!$B$3,'! BINDER SET UP !'!$K:$N,4,FALSE)</f>
        <v>#N/A</v>
      </c>
      <c r="K41" s="659" t="e">
        <f>VLOOKUP('! BINDER SET UP !'!$B$3,'! BINDER SET UP !'!$K:$N,4,FALSE)</f>
        <v>#N/A</v>
      </c>
      <c r="L41" s="919" t="e">
        <f>VLOOKUP($C$2,SDI!$E:$ZB,60,FALSE)</f>
        <v>#REF!</v>
      </c>
      <c r="M41" s="920"/>
      <c r="W41" s="214" t="str">
        <f>SDI!E37</f>
        <v>Motor Data Sheets</v>
      </c>
    </row>
    <row r="42" spans="1:23" ht="15.75">
      <c r="A42" s="540">
        <v>6</v>
      </c>
      <c r="B42" s="918" t="s">
        <v>882</v>
      </c>
      <c r="C42" s="918"/>
      <c r="D42" s="918"/>
      <c r="E42" s="918"/>
      <c r="F42" s="918"/>
      <c r="G42" s="918"/>
      <c r="H42" s="918"/>
      <c r="I42" s="544" t="e">
        <f>VLOOKUP('! BINDER SET UP !'!$B$6,'! BINDER SET UP !'!$L:$N,3,FALSE)</f>
        <v>#N/A</v>
      </c>
      <c r="J42" s="659" t="e">
        <f>VLOOKUP('! BINDER SET UP !'!$B$3,'! BINDER SET UP !'!$K:$N,4,FALSE)</f>
        <v>#N/A</v>
      </c>
      <c r="K42" s="659" t="e">
        <f>VLOOKUP('! BINDER SET UP !'!$B$3,'! BINDER SET UP !'!$K:$N,4,FALSE)</f>
        <v>#N/A</v>
      </c>
      <c r="L42" s="919" t="e">
        <f>VLOOKUP($C$2,SDI!$E:$ZB,53,FALSE)</f>
        <v>#REF!</v>
      </c>
      <c r="M42" s="920"/>
      <c r="W42" s="214" t="e">
        <f>SDI!#REF!</f>
        <v>#REF!</v>
      </c>
    </row>
    <row r="43" spans="1:23" ht="15.75">
      <c r="A43" s="540">
        <v>5</v>
      </c>
      <c r="B43" s="918" t="s">
        <v>882</v>
      </c>
      <c r="C43" s="918"/>
      <c r="D43" s="918"/>
      <c r="E43" s="918"/>
      <c r="F43" s="918"/>
      <c r="G43" s="918"/>
      <c r="H43" s="918"/>
      <c r="I43" s="544" t="e">
        <f>VLOOKUP('! BINDER SET UP !'!$B$6,'! BINDER SET UP !'!$L:$N,3,FALSE)</f>
        <v>#N/A</v>
      </c>
      <c r="J43" s="659" t="e">
        <f>VLOOKUP('! BINDER SET UP !'!$B$3,'! BINDER SET UP !'!$K:$N,4,FALSE)</f>
        <v>#N/A</v>
      </c>
      <c r="K43" s="659" t="e">
        <f>VLOOKUP('! BINDER SET UP !'!$B$3,'! BINDER SET UP !'!$K:$N,4,FALSE)</f>
        <v>#N/A</v>
      </c>
      <c r="L43" s="919" t="e">
        <f>VLOOKUP($C$2,SDI!$E:$ZB,46,FALSE)</f>
        <v>#REF!</v>
      </c>
      <c r="M43" s="920"/>
      <c r="W43" s="214" t="e">
        <f>SDI!#REF!</f>
        <v>#REF!</v>
      </c>
    </row>
    <row r="44" spans="1:23" ht="15.75">
      <c r="A44" s="540">
        <v>4</v>
      </c>
      <c r="B44" s="918" t="s">
        <v>882</v>
      </c>
      <c r="C44" s="918"/>
      <c r="D44" s="918"/>
      <c r="E44" s="918"/>
      <c r="F44" s="918"/>
      <c r="G44" s="918"/>
      <c r="H44" s="918"/>
      <c r="I44" s="544" t="e">
        <f>VLOOKUP('! BINDER SET UP !'!$B$6,'! BINDER SET UP !'!$L:$N,3,FALSE)</f>
        <v>#N/A</v>
      </c>
      <c r="J44" s="659" t="e">
        <f>VLOOKUP('! BINDER SET UP !'!$B$3,'! BINDER SET UP !'!$K:$N,4,FALSE)</f>
        <v>#N/A</v>
      </c>
      <c r="K44" s="659" t="e">
        <f>VLOOKUP('! BINDER SET UP !'!$B$3,'! BINDER SET UP !'!$K:$N,4,FALSE)</f>
        <v>#N/A</v>
      </c>
      <c r="L44" s="919" t="e">
        <f>VLOOKUP($C$2,SDI!$E:$ZB,39,FALSE)</f>
        <v>#REF!</v>
      </c>
      <c r="M44" s="920"/>
      <c r="W44" s="214" t="str">
        <f>SDI!E38</f>
        <v>Instrument Data Sheets</v>
      </c>
    </row>
    <row r="45" spans="1:23" ht="15.6" customHeight="1">
      <c r="A45" s="540">
        <v>3</v>
      </c>
      <c r="B45" s="918" t="s">
        <v>882</v>
      </c>
      <c r="C45" s="918"/>
      <c r="D45" s="918"/>
      <c r="E45" s="918"/>
      <c r="F45" s="918"/>
      <c r="G45" s="918"/>
      <c r="H45" s="918"/>
      <c r="I45" s="544" t="e">
        <f>VLOOKUP('! BINDER SET UP !'!$B$6,'! BINDER SET UP !'!$L:$N,3,FALSE)</f>
        <v>#N/A</v>
      </c>
      <c r="J45" s="659" t="e">
        <f>VLOOKUP('! BINDER SET UP !'!$B$3,'! BINDER SET UP !'!$K:$N,4,FALSE)</f>
        <v>#N/A</v>
      </c>
      <c r="K45" s="659" t="e">
        <f>VLOOKUP('! BINDER SET UP !'!$B$3,'! BINDER SET UP !'!$K:$N,4,FALSE)</f>
        <v>#N/A</v>
      </c>
      <c r="L45" s="919" t="e">
        <f>VLOOKUP($C$2,SDI!$E:$ZB,32,FALSE)</f>
        <v>#REF!</v>
      </c>
      <c r="M45" s="920"/>
      <c r="W45" s="214" t="e">
        <f>SDI!#REF!</f>
        <v>#REF!</v>
      </c>
    </row>
    <row r="46" spans="1:23" ht="15.75" customHeight="1">
      <c r="A46" s="540">
        <v>2</v>
      </c>
      <c r="B46" s="918" t="s">
        <v>882</v>
      </c>
      <c r="C46" s="918"/>
      <c r="D46" s="918"/>
      <c r="E46" s="918"/>
      <c r="F46" s="918"/>
      <c r="G46" s="918"/>
      <c r="H46" s="918"/>
      <c r="I46" s="544" t="e">
        <f>VLOOKUP('! BINDER SET UP !'!$B$6,'! BINDER SET UP !'!$L:$N,3,FALSE)</f>
        <v>#N/A</v>
      </c>
      <c r="J46" s="659" t="e">
        <f>VLOOKUP('! BINDER SET UP !'!$B$3,'! BINDER SET UP !'!$K:$N,4,FALSE)</f>
        <v>#N/A</v>
      </c>
      <c r="K46" s="659" t="e">
        <f>VLOOKUP('! BINDER SET UP !'!$B$3,'! BINDER SET UP !'!$K:$N,4,FALSE)</f>
        <v>#N/A</v>
      </c>
      <c r="L46" s="919" t="e">
        <f>VLOOKUP($C$2,SDI!$E:$ZB,25,FALSE)</f>
        <v>#REF!</v>
      </c>
      <c r="M46" s="920"/>
      <c r="W46" s="214" t="e">
        <f>SDI!#REF!</f>
        <v>#REF!</v>
      </c>
    </row>
    <row r="47" spans="1:23" ht="15.75" customHeight="1">
      <c r="A47" s="540">
        <v>1</v>
      </c>
      <c r="B47" s="918" t="s">
        <v>883</v>
      </c>
      <c r="C47" s="918"/>
      <c r="D47" s="918"/>
      <c r="E47" s="918"/>
      <c r="F47" s="918"/>
      <c r="G47" s="918"/>
      <c r="H47" s="918"/>
      <c r="I47" s="541" t="e">
        <f>VLOOKUP('! BINDER SET UP !'!$B$6,'! BINDER SET UP !'!$L:$N,3,FALSE)</f>
        <v>#N/A</v>
      </c>
      <c r="J47" s="541" t="e">
        <f>VLOOKUP('! BINDER SET UP !'!$B$3,'! BINDER SET UP !'!$K:$N,4,FALSE)</f>
        <v>#N/A</v>
      </c>
      <c r="K47" s="541" t="e">
        <f>VLOOKUP('! BINDER SET UP !'!$B$3,'! BINDER SET UP !'!$K:$N,4,FALSE)</f>
        <v>#N/A</v>
      </c>
      <c r="L47" s="919" t="e">
        <f>VLOOKUP($C$2,SDI!$E:$ZB,18,FALSE)</f>
        <v>#REF!</v>
      </c>
      <c r="M47" s="920"/>
      <c r="W47" s="214" t="str">
        <f>SDI!E47</f>
        <v>Prep for Shipment, Long Term Storage &amp; Preservation of Sundyne Pumps &amp; Compressors, Sunflo P-3000 Pumps &amp; Spare</v>
      </c>
    </row>
    <row r="48" spans="1:23">
      <c r="A48" s="542" t="s">
        <v>884</v>
      </c>
      <c r="B48" s="944" t="s">
        <v>885</v>
      </c>
      <c r="C48" s="945"/>
      <c r="D48" s="945"/>
      <c r="E48" s="945"/>
      <c r="F48" s="945"/>
      <c r="G48" s="945"/>
      <c r="H48" s="946"/>
      <c r="I48" s="545" t="s">
        <v>886</v>
      </c>
      <c r="J48" s="545" t="s">
        <v>887</v>
      </c>
      <c r="K48" s="545" t="s">
        <v>195</v>
      </c>
      <c r="L48" s="947" t="s">
        <v>888</v>
      </c>
      <c r="M48" s="948"/>
      <c r="W48" s="214" t="e">
        <f>SDI!#REF!</f>
        <v>#REF!</v>
      </c>
    </row>
    <row r="49" spans="1:23" ht="13.5" thickBot="1">
      <c r="A49" s="941" t="s">
        <v>889</v>
      </c>
      <c r="B49" s="942"/>
      <c r="C49" s="942"/>
      <c r="D49" s="942"/>
      <c r="E49" s="942"/>
      <c r="F49" s="942"/>
      <c r="G49" s="942"/>
      <c r="H49" s="942"/>
      <c r="I49" s="942"/>
      <c r="J49" s="942"/>
      <c r="K49" s="942"/>
      <c r="L49" s="942"/>
      <c r="M49" s="943"/>
      <c r="W49" s="214" t="e">
        <f>SDI!#REF!</f>
        <v>#REF!</v>
      </c>
    </row>
    <row r="50" spans="1:23" ht="13.5" thickTop="1">
      <c r="W50" s="214" t="e">
        <f>SDI!#REF!</f>
        <v>#REF!</v>
      </c>
    </row>
    <row r="51" spans="1:23">
      <c r="W51" s="214" t="e">
        <f>SDI!#REF!</f>
        <v>#REF!</v>
      </c>
    </row>
    <row r="52" spans="1:23">
      <c r="W52" s="214" t="e">
        <f>SDI!#REF!</f>
        <v>#REF!</v>
      </c>
    </row>
    <row r="53" spans="1:23">
      <c r="W53" s="214" t="e">
        <f>SDI!#REF!</f>
        <v>#REF!</v>
      </c>
    </row>
    <row r="54" spans="1:23">
      <c r="W54" s="214" t="e">
        <f>SDI!#REF!</f>
        <v>#REF!</v>
      </c>
    </row>
    <row r="55" spans="1:23">
      <c r="W55" s="214" t="e">
        <f>SDI!#REF!</f>
        <v>#REF!</v>
      </c>
    </row>
    <row r="56" spans="1:23">
      <c r="W56" s="214" t="e">
        <f>SDI!#REF!</f>
        <v>#REF!</v>
      </c>
    </row>
    <row r="57" spans="1:23">
      <c r="W57" s="214" t="str">
        <f>SDI!E48</f>
        <v>Weld Specification for Castings, Forgings, and or fabricated assemblies</v>
      </c>
    </row>
    <row r="58" spans="1:23">
      <c r="W58" s="214" t="e">
        <f>SDI!#REF!</f>
        <v>#REF!</v>
      </c>
    </row>
    <row r="59" spans="1:23">
      <c r="W59" s="214" t="e">
        <f>SDI!#REF!</f>
        <v>#REF!</v>
      </c>
    </row>
    <row r="60" spans="1:23">
      <c r="W60" s="214" t="e">
        <f>SDI!#REF!</f>
        <v>#REF!</v>
      </c>
    </row>
    <row r="61" spans="1:23">
      <c r="W61" s="214" t="e">
        <f>SDI!#REF!</f>
        <v>#REF!</v>
      </c>
    </row>
    <row r="62" spans="1:23">
      <c r="W62" s="214" t="e">
        <f>SDI!#REF!</f>
        <v>#REF!</v>
      </c>
    </row>
    <row r="63" spans="1:23">
      <c r="W63" s="214" t="e">
        <f>SDI!#REF!</f>
        <v>#REF!</v>
      </c>
    </row>
    <row r="64" spans="1:23">
      <c r="W64" s="214" t="e">
        <f>SDI!#REF!</f>
        <v>#REF!</v>
      </c>
    </row>
    <row r="65" spans="23:23">
      <c r="W65" s="214" t="e">
        <f>SDI!#REF!</f>
        <v>#REF!</v>
      </c>
    </row>
    <row r="66" spans="23:23">
      <c r="W66" s="214" t="str">
        <f>SDI!E49</f>
        <v>Hydrostatic Test Procedure for Sundyne Pump and Compressor Cases</v>
      </c>
    </row>
    <row r="67" spans="23:23">
      <c r="W67" s="214" t="str">
        <f>SDI!E50</f>
        <v>Balance Procedure - Sundyne Compressor Impellers</v>
      </c>
    </row>
    <row r="68" spans="23:23">
      <c r="W68" s="214" t="e">
        <f>SDI!#REF!</f>
        <v>#REF!</v>
      </c>
    </row>
    <row r="69" spans="23:23">
      <c r="W69" s="214" t="e">
        <f>SDI!#REF!</f>
        <v>#REF!</v>
      </c>
    </row>
    <row r="70" spans="23:23">
      <c r="W70" s="214" t="str">
        <f>SDI!E51</f>
        <v>Balance Procedure - Sundyne High Speed Shaft Assemblies</v>
      </c>
    </row>
    <row r="71" spans="23:23">
      <c r="W71" s="214" t="e">
        <f>SDI!#REF!</f>
        <v>#REF!</v>
      </c>
    </row>
    <row r="72" spans="23:23">
      <c r="W72" s="214" t="e">
        <f>SDI!#REF!</f>
        <v>#REF!</v>
      </c>
    </row>
    <row r="73" spans="23:23">
      <c r="W73" s="214" t="e">
        <f>SDI!#REF!</f>
        <v>#REF!</v>
      </c>
    </row>
    <row r="74" spans="23:23">
      <c r="W74" s="214" t="e">
        <f>SDI!#REF!</f>
        <v>#REF!</v>
      </c>
    </row>
    <row r="75" spans="23:23">
      <c r="W75" s="214" t="str">
        <f>SDI!E52</f>
        <v>Sundyne Compressor Product Acceptance Test Procedure</v>
      </c>
    </row>
    <row r="76" spans="23:23">
      <c r="W76" s="214" t="str">
        <f>SDI!E53</f>
        <v>Sundyne Non-Contacting Vibration Probe Test Procedure</v>
      </c>
    </row>
    <row r="77" spans="23:23">
      <c r="W77" s="214" t="e">
        <f>SDI!#REF!</f>
        <v>#REF!</v>
      </c>
    </row>
    <row r="78" spans="23:23">
      <c r="W78" s="214" t="str">
        <f>SDI!E54</f>
        <v>Sundyne Remote Lubrication System Functional Test Procedure</v>
      </c>
    </row>
    <row r="79" spans="23:23">
      <c r="W79" s="214" t="str">
        <f>SDI!E55</f>
        <v>Lubrication System Functional Test</v>
      </c>
    </row>
    <row r="80" spans="23:23">
      <c r="W80" s="214" t="str">
        <f>SDI!E56</f>
        <v>Performance Test/Mechanical Test (4 hour)</v>
      </c>
    </row>
    <row r="81" spans="23:23">
      <c r="W81" s="214" t="e">
        <f>SDI!#REF!</f>
        <v>#REF!</v>
      </c>
    </row>
    <row r="82" spans="23:23">
      <c r="W82" s="214" t="e">
        <f>SDI!#REF!</f>
        <v>#REF!</v>
      </c>
    </row>
    <row r="83" spans="23:23">
      <c r="W83" s="214" t="e">
        <f>SDI!#REF!</f>
        <v>#REF!</v>
      </c>
    </row>
    <row r="84" spans="23:23">
      <c r="W84" s="214" t="e">
        <f>SDI!#REF!</f>
        <v>#REF!</v>
      </c>
    </row>
    <row r="85" spans="23:23">
      <c r="W85" s="214" t="e">
        <f>SDI!#REF!</f>
        <v>#REF!</v>
      </c>
    </row>
    <row r="86" spans="23:23">
      <c r="W86" s="214" t="e">
        <f>SDI!#REF!</f>
        <v>#REF!</v>
      </c>
    </row>
    <row r="87" spans="23:23">
      <c r="W87" s="214" t="e">
        <f>SDI!#REF!</f>
        <v>#REF!</v>
      </c>
    </row>
    <row r="88" spans="23:23">
      <c r="W88" s="214" t="e">
        <f>SDI!#REF!</f>
        <v>#REF!</v>
      </c>
    </row>
    <row r="89" spans="23:23">
      <c r="W89" s="214" t="e">
        <f>SDI!#REF!</f>
        <v>#REF!</v>
      </c>
    </row>
    <row r="90" spans="23:23">
      <c r="W90" s="214" t="str">
        <f>SDI!E58</f>
        <v>Torsional Analysis</v>
      </c>
    </row>
    <row r="91" spans="23:23">
      <c r="W91" s="214" t="str">
        <f>SDI!E59</f>
        <v>Unbalanced Synchronous Response</v>
      </c>
    </row>
    <row r="92" spans="23:23">
      <c r="W92" s="214" t="str">
        <f>SDI!E60</f>
        <v>Seismic Analysis</v>
      </c>
    </row>
    <row r="93" spans="23:23">
      <c r="W93" s="214" t="str">
        <f>SDI!E61</f>
        <v>Hydrostatic Test Data Sheet</v>
      </c>
    </row>
    <row r="94" spans="23:23">
      <c r="W94" s="214" t="str">
        <f>SDI!E62</f>
        <v>Teardown Inspection</v>
      </c>
    </row>
    <row r="95" spans="23:23">
      <c r="W95" s="214" t="str">
        <f>SDI!E63</f>
        <v>Materials Certificates</v>
      </c>
    </row>
    <row r="96" spans="23:23">
      <c r="W96" s="214" t="str">
        <f>SDI!E64</f>
        <v>Balance Certificates</v>
      </c>
    </row>
    <row r="97" spans="23:23">
      <c r="W97" s="214" t="str">
        <f>SDI!E65</f>
        <v>Certificate Of Origin for Compressor Package</v>
      </c>
    </row>
    <row r="98" spans="23:23">
      <c r="W98" s="214" t="str">
        <f>SDI!E66</f>
        <v>Hazardous Area Certificates</v>
      </c>
    </row>
    <row r="99" spans="23:23">
      <c r="W99" s="214" t="str">
        <f>SDI!E67</f>
        <v>Installation and Operating Manual</v>
      </c>
    </row>
    <row r="100" spans="23:23">
      <c r="W100" s="214" t="str">
        <f>SDI!E68</f>
        <v>Compressor Performance Curves</v>
      </c>
    </row>
    <row r="101" spans="23:23">
      <c r="W101" s="214" t="e">
        <f>SDI!#REF!</f>
        <v>#REF!</v>
      </c>
    </row>
    <row r="102" spans="23:23">
      <c r="W102" s="214" t="e">
        <f>SDI!#REF!</f>
        <v>#REF!</v>
      </c>
    </row>
    <row r="103" spans="23:23">
      <c r="W103" s="214" t="e">
        <f>SDI!#REF!</f>
        <v>#REF!</v>
      </c>
    </row>
    <row r="104" spans="23:23">
      <c r="W104" s="214" t="e">
        <f>SDI!#REF!</f>
        <v>#REF!</v>
      </c>
    </row>
    <row r="105" spans="23:23">
      <c r="W105" s="214" t="e">
        <f>SDI!#REF!</f>
        <v>#REF!</v>
      </c>
    </row>
    <row r="106" spans="23:23">
      <c r="W106" s="214" t="e">
        <f>SDI!#REF!</f>
        <v>#REF!</v>
      </c>
    </row>
    <row r="107" spans="23:23">
      <c r="W107" s="214" t="e">
        <f>SDI!#REF!</f>
        <v>#REF!</v>
      </c>
    </row>
    <row r="108" spans="23:23">
      <c r="W108" s="214" t="e">
        <f>SDI!#REF!</f>
        <v>#REF!</v>
      </c>
    </row>
    <row r="109" spans="23:23">
      <c r="W109" s="214" t="str">
        <f>SDI!E69</f>
        <v>Motor Parts List</v>
      </c>
    </row>
    <row r="110" spans="23:23">
      <c r="W110" s="214" t="e">
        <f>SDI!#REF!</f>
        <v>#REF!</v>
      </c>
    </row>
    <row r="111" spans="23:23">
      <c r="W111" s="214" t="str">
        <f>SDI!E70</f>
        <v>Final Data</v>
      </c>
    </row>
    <row r="112" spans="23:23">
      <c r="W112" s="214">
        <f>SDI!E71</f>
        <v>0</v>
      </c>
    </row>
    <row r="113" spans="23:23">
      <c r="W113" s="214">
        <f>SDI!E72</f>
        <v>0</v>
      </c>
    </row>
    <row r="114" spans="23:23">
      <c r="W114" s="214">
        <f>SDI!E73</f>
        <v>0</v>
      </c>
    </row>
    <row r="115" spans="23:23">
      <c r="W115" s="214">
        <f>SDI!E74</f>
        <v>0</v>
      </c>
    </row>
    <row r="116" spans="23:23">
      <c r="W116" s="214">
        <f>SDI!E75</f>
        <v>0</v>
      </c>
    </row>
    <row r="117" spans="23:23">
      <c r="W117" s="214">
        <f>SDI!E76</f>
        <v>0</v>
      </c>
    </row>
    <row r="118" spans="23:23">
      <c r="W118" s="214">
        <f>SDI!E77</f>
        <v>0</v>
      </c>
    </row>
    <row r="119" spans="23:23">
      <c r="W119" s="214">
        <f>SDI!E78</f>
        <v>0</v>
      </c>
    </row>
    <row r="120" spans="23:23">
      <c r="W120" s="214">
        <f>SDI!E79</f>
        <v>0</v>
      </c>
    </row>
    <row r="121" spans="23:23">
      <c r="W121" s="214">
        <f>SDI!E80</f>
        <v>0</v>
      </c>
    </row>
    <row r="122" spans="23:23">
      <c r="W122" s="214">
        <f>SDI!E81</f>
        <v>0</v>
      </c>
    </row>
    <row r="123" spans="23:23">
      <c r="W123" s="214">
        <f>SDI!E82</f>
        <v>0</v>
      </c>
    </row>
    <row r="124" spans="23:23">
      <c r="W124" s="214">
        <f>SDI!E83</f>
        <v>0</v>
      </c>
    </row>
    <row r="125" spans="23:23">
      <c r="W125" s="214">
        <f>SDI!E84</f>
        <v>0</v>
      </c>
    </row>
    <row r="126" spans="23:23">
      <c r="W126" s="214">
        <f>SDI!E85</f>
        <v>0</v>
      </c>
    </row>
    <row r="127" spans="23:23">
      <c r="W127" s="214">
        <f>SDI!E86</f>
        <v>0</v>
      </c>
    </row>
    <row r="128" spans="23:23">
      <c r="W128" s="214">
        <f>SDI!E87</f>
        <v>0</v>
      </c>
    </row>
    <row r="129" spans="23:23">
      <c r="W129" s="214">
        <f>SDI!E88</f>
        <v>0</v>
      </c>
    </row>
    <row r="130" spans="23:23">
      <c r="W130" s="214">
        <f>SDI!E89</f>
        <v>0</v>
      </c>
    </row>
    <row r="131" spans="23:23">
      <c r="W131" s="214">
        <f>SDI!E90</f>
        <v>0</v>
      </c>
    </row>
    <row r="132" spans="23:23">
      <c r="W132" s="214">
        <f>SDI!E91</f>
        <v>0</v>
      </c>
    </row>
    <row r="133" spans="23:23">
      <c r="W133" s="214">
        <f>SDI!E92</f>
        <v>0</v>
      </c>
    </row>
    <row r="134" spans="23:23">
      <c r="W134" s="214">
        <f>SDI!E93</f>
        <v>0</v>
      </c>
    </row>
    <row r="135" spans="23:23">
      <c r="W135" s="214">
        <f>SDI!E94</f>
        <v>0</v>
      </c>
    </row>
    <row r="136" spans="23:23">
      <c r="W136" s="214">
        <f>SDI!E95</f>
        <v>0</v>
      </c>
    </row>
    <row r="137" spans="23:23">
      <c r="W137" s="214">
        <f>SDI!E96</f>
        <v>0</v>
      </c>
    </row>
    <row r="138" spans="23:23">
      <c r="W138" s="214">
        <f>SDI!E97</f>
        <v>0</v>
      </c>
    </row>
    <row r="139" spans="23:23">
      <c r="W139" s="214">
        <f>SDI!E98</f>
        <v>0</v>
      </c>
    </row>
    <row r="140" spans="23:23">
      <c r="W140" s="214">
        <f>SDI!E99</f>
        <v>0</v>
      </c>
    </row>
    <row r="141" spans="23:23">
      <c r="W141" s="214">
        <f>SDI!E100</f>
        <v>0</v>
      </c>
    </row>
    <row r="142" spans="23:23">
      <c r="W142" s="214">
        <f>SDI!E101</f>
        <v>0</v>
      </c>
    </row>
    <row r="143" spans="23:23">
      <c r="W143" s="214">
        <f>SDI!E102</f>
        <v>0</v>
      </c>
    </row>
    <row r="144" spans="23:23">
      <c r="W144" s="214">
        <f>SDI!E103</f>
        <v>0</v>
      </c>
    </row>
    <row r="145" spans="23:23">
      <c r="W145" s="214">
        <f>SDI!E104</f>
        <v>0</v>
      </c>
    </row>
    <row r="146" spans="23:23">
      <c r="W146" s="214">
        <f>SDI!E105</f>
        <v>0</v>
      </c>
    </row>
    <row r="147" spans="23:23">
      <c r="W147" s="214">
        <f>SDI!E106</f>
        <v>0</v>
      </c>
    </row>
    <row r="148" spans="23:23">
      <c r="W148" s="214">
        <f>SDI!E107</f>
        <v>0</v>
      </c>
    </row>
    <row r="149" spans="23:23">
      <c r="W149" s="214">
        <f>SDI!E108</f>
        <v>0</v>
      </c>
    </row>
    <row r="150" spans="23:23">
      <c r="W150" s="214">
        <f>SDI!E109</f>
        <v>0</v>
      </c>
    </row>
    <row r="151" spans="23:23">
      <c r="W151" s="214">
        <f>SDI!E110</f>
        <v>0</v>
      </c>
    </row>
    <row r="152" spans="23:23">
      <c r="W152" s="214">
        <f>SDI!E111</f>
        <v>0</v>
      </c>
    </row>
    <row r="153" spans="23:23">
      <c r="W153" s="214">
        <f>SDI!E112</f>
        <v>0</v>
      </c>
    </row>
    <row r="154" spans="23:23">
      <c r="W154" s="214">
        <f>SDI!E113</f>
        <v>0</v>
      </c>
    </row>
    <row r="155" spans="23:23">
      <c r="W155" s="214">
        <f>SDI!E114</f>
        <v>0</v>
      </c>
    </row>
    <row r="156" spans="23:23">
      <c r="W156" s="214">
        <f>SDI!E115</f>
        <v>0</v>
      </c>
    </row>
    <row r="157" spans="23:23">
      <c r="W157" s="214">
        <f>SDI!E116</f>
        <v>0</v>
      </c>
    </row>
    <row r="158" spans="23:23">
      <c r="W158" s="214">
        <f>SDI!E117</f>
        <v>0</v>
      </c>
    </row>
    <row r="159" spans="23:23">
      <c r="W159" s="214">
        <f>SDI!E118</f>
        <v>0</v>
      </c>
    </row>
    <row r="160" spans="23:23">
      <c r="W160" s="214">
        <f>SDI!E119</f>
        <v>0</v>
      </c>
    </row>
    <row r="161" spans="23:23">
      <c r="W161" s="214">
        <f>SDI!E120</f>
        <v>0</v>
      </c>
    </row>
    <row r="162" spans="23:23">
      <c r="W162" s="214">
        <f>SDI!E121</f>
        <v>0</v>
      </c>
    </row>
    <row r="163" spans="23:23">
      <c r="W163" s="214">
        <f>SDI!E122</f>
        <v>0</v>
      </c>
    </row>
    <row r="164" spans="23:23">
      <c r="W164" s="214">
        <f>SDI!E123</f>
        <v>0</v>
      </c>
    </row>
    <row r="165" spans="23:23">
      <c r="W165" s="214">
        <f>SDI!E124</f>
        <v>0</v>
      </c>
    </row>
    <row r="166" spans="23:23">
      <c r="W166" s="214">
        <f>SDI!E125</f>
        <v>0</v>
      </c>
    </row>
    <row r="167" spans="23:23">
      <c r="W167" s="214">
        <f>SDI!E126</f>
        <v>0</v>
      </c>
    </row>
    <row r="168" spans="23:23">
      <c r="W168" s="214">
        <f>SDI!E127</f>
        <v>0</v>
      </c>
    </row>
    <row r="169" spans="23:23">
      <c r="W169" s="214">
        <f>SDI!E128</f>
        <v>0</v>
      </c>
    </row>
    <row r="170" spans="23:23">
      <c r="W170" s="214">
        <f>SDI!E129</f>
        <v>0</v>
      </c>
    </row>
    <row r="171" spans="23:23">
      <c r="W171" s="214">
        <f>SDI!E130</f>
        <v>0</v>
      </c>
    </row>
    <row r="172" spans="23:23">
      <c r="W172" s="214">
        <f>SDI!E131</f>
        <v>0</v>
      </c>
    </row>
    <row r="173" spans="23:23">
      <c r="W173" s="214">
        <f>SDI!E132</f>
        <v>0</v>
      </c>
    </row>
    <row r="174" spans="23:23">
      <c r="W174" s="214">
        <f>SDI!E133</f>
        <v>0</v>
      </c>
    </row>
    <row r="175" spans="23:23">
      <c r="W175" s="214">
        <f>SDI!E134</f>
        <v>0</v>
      </c>
    </row>
    <row r="176" spans="23:23">
      <c r="W176" s="214">
        <f>SDI!E135</f>
        <v>0</v>
      </c>
    </row>
    <row r="177" spans="23:23">
      <c r="W177" s="214">
        <f>SDI!E136</f>
        <v>0</v>
      </c>
    </row>
    <row r="178" spans="23:23">
      <c r="W178" s="214">
        <f>SDI!E137</f>
        <v>0</v>
      </c>
    </row>
    <row r="179" spans="23:23">
      <c r="W179" s="214">
        <f>SDI!E138</f>
        <v>0</v>
      </c>
    </row>
    <row r="180" spans="23:23">
      <c r="W180" s="214">
        <f>SDI!E139</f>
        <v>0</v>
      </c>
    </row>
    <row r="181" spans="23:23">
      <c r="W181" s="214">
        <f>SDI!E140</f>
        <v>0</v>
      </c>
    </row>
    <row r="182" spans="23:23">
      <c r="W182" s="214">
        <f>SDI!E141</f>
        <v>0</v>
      </c>
    </row>
    <row r="183" spans="23:23">
      <c r="W183" s="214">
        <f>SDI!E142</f>
        <v>0</v>
      </c>
    </row>
    <row r="184" spans="23:23">
      <c r="W184" s="214">
        <f>SDI!E143</f>
        <v>0</v>
      </c>
    </row>
    <row r="185" spans="23:23">
      <c r="W185" s="214">
        <f>SDI!E144</f>
        <v>0</v>
      </c>
    </row>
    <row r="186" spans="23:23">
      <c r="W186" s="214">
        <f>SDI!E145</f>
        <v>0</v>
      </c>
    </row>
    <row r="187" spans="23:23">
      <c r="W187" s="214">
        <f>SDI!E146</f>
        <v>0</v>
      </c>
    </row>
    <row r="188" spans="23:23">
      <c r="W188" s="214">
        <f>SDI!E147</f>
        <v>0</v>
      </c>
    </row>
    <row r="189" spans="23:23">
      <c r="W189" s="214">
        <f>SDI!E148</f>
        <v>0</v>
      </c>
    </row>
    <row r="190" spans="23:23">
      <c r="W190" s="214">
        <f>SDI!E149</f>
        <v>0</v>
      </c>
    </row>
    <row r="191" spans="23:23">
      <c r="W191" s="214">
        <f>SDI!E150</f>
        <v>0</v>
      </c>
    </row>
    <row r="192" spans="23:23">
      <c r="W192" s="214">
        <f>SDI!E151</f>
        <v>0</v>
      </c>
    </row>
    <row r="193" spans="23:23">
      <c r="W193" s="214">
        <f>SDI!E152</f>
        <v>0</v>
      </c>
    </row>
    <row r="194" spans="23:23">
      <c r="W194" s="214">
        <f>SDI!E153</f>
        <v>0</v>
      </c>
    </row>
    <row r="195" spans="23:23">
      <c r="W195" s="214">
        <f>SDI!E154</f>
        <v>0</v>
      </c>
    </row>
    <row r="196" spans="23:23">
      <c r="W196" s="214">
        <f>SDI!E155</f>
        <v>0</v>
      </c>
    </row>
    <row r="197" spans="23:23">
      <c r="W197" s="214">
        <f>SDI!E156</f>
        <v>0</v>
      </c>
    </row>
    <row r="198" spans="23:23">
      <c r="W198" s="214">
        <f>SDI!E157</f>
        <v>0</v>
      </c>
    </row>
    <row r="199" spans="23:23">
      <c r="W199" s="214">
        <f>SDI!E158</f>
        <v>0</v>
      </c>
    </row>
    <row r="200" spans="23:23">
      <c r="W200" s="214">
        <f>SDI!E159</f>
        <v>0</v>
      </c>
    </row>
    <row r="201" spans="23:23">
      <c r="W201" s="214">
        <f>SDI!E160</f>
        <v>0</v>
      </c>
    </row>
    <row r="202" spans="23:23">
      <c r="W202" s="214">
        <f>SDI!E161</f>
        <v>0</v>
      </c>
    </row>
    <row r="203" spans="23:23">
      <c r="W203" s="214">
        <f>SDI!E162</f>
        <v>0</v>
      </c>
    </row>
    <row r="204" spans="23:23">
      <c r="W204" s="214">
        <f>SDI!E163</f>
        <v>0</v>
      </c>
    </row>
    <row r="205" spans="23:23">
      <c r="W205" s="214">
        <f>SDI!E164</f>
        <v>0</v>
      </c>
    </row>
    <row r="206" spans="23:23">
      <c r="W206" s="214">
        <f>SDI!E165</f>
        <v>0</v>
      </c>
    </row>
    <row r="207" spans="23:23">
      <c r="W207" s="214">
        <f>SDI!E166</f>
        <v>0</v>
      </c>
    </row>
    <row r="208" spans="23:23">
      <c r="W208" s="214">
        <f>SDI!E167</f>
        <v>0</v>
      </c>
    </row>
    <row r="209" spans="23:23">
      <c r="W209" s="214">
        <f>SDI!E168</f>
        <v>0</v>
      </c>
    </row>
    <row r="210" spans="23:23">
      <c r="W210" s="214">
        <f>SDI!E169</f>
        <v>0</v>
      </c>
    </row>
    <row r="211" spans="23:23">
      <c r="W211" s="214">
        <f>SDI!E170</f>
        <v>0</v>
      </c>
    </row>
    <row r="212" spans="23:23">
      <c r="W212" s="214">
        <f>SDI!E171</f>
        <v>0</v>
      </c>
    </row>
    <row r="213" spans="23:23">
      <c r="W213" s="214">
        <f>SDI!E172</f>
        <v>0</v>
      </c>
    </row>
    <row r="214" spans="23:23">
      <c r="W214" s="214">
        <f>SDI!E173</f>
        <v>0</v>
      </c>
    </row>
    <row r="215" spans="23:23">
      <c r="W215" s="214">
        <f>SDI!E174</f>
        <v>0</v>
      </c>
    </row>
    <row r="216" spans="23:23">
      <c r="W216" s="214">
        <f>SDI!E175</f>
        <v>0</v>
      </c>
    </row>
    <row r="217" spans="23:23">
      <c r="W217" s="214">
        <f>SDI!E176</f>
        <v>0</v>
      </c>
    </row>
    <row r="218" spans="23:23">
      <c r="W218" s="214">
        <f>SDI!E177</f>
        <v>0</v>
      </c>
    </row>
    <row r="219" spans="23:23">
      <c r="W219" s="214">
        <f>SDI!E178</f>
        <v>0</v>
      </c>
    </row>
    <row r="220" spans="23:23">
      <c r="W220" s="214">
        <f>SDI!E179</f>
        <v>0</v>
      </c>
    </row>
    <row r="221" spans="23:23">
      <c r="W221" s="214">
        <f>SDI!E180</f>
        <v>0</v>
      </c>
    </row>
    <row r="222" spans="23:23">
      <c r="W222" s="214">
        <f>SDI!E181</f>
        <v>0</v>
      </c>
    </row>
    <row r="223" spans="23:23">
      <c r="W223" s="214">
        <f>SDI!E182</f>
        <v>0</v>
      </c>
    </row>
    <row r="224" spans="23:23">
      <c r="W224" s="214">
        <f>SDI!E183</f>
        <v>0</v>
      </c>
    </row>
    <row r="225" spans="23:23">
      <c r="W225" s="214">
        <f>SDI!E184</f>
        <v>0</v>
      </c>
    </row>
    <row r="226" spans="23:23">
      <c r="W226" s="214">
        <f>SDI!E185</f>
        <v>0</v>
      </c>
    </row>
    <row r="227" spans="23:23">
      <c r="W227" s="214">
        <f>SDI!E186</f>
        <v>0</v>
      </c>
    </row>
    <row r="228" spans="23:23">
      <c r="W228" s="214">
        <f>SDI!E187</f>
        <v>0</v>
      </c>
    </row>
    <row r="229" spans="23:23">
      <c r="W229" s="214">
        <f>SDI!E188</f>
        <v>0</v>
      </c>
    </row>
    <row r="230" spans="23:23">
      <c r="W230" s="214">
        <f>SDI!E189</f>
        <v>0</v>
      </c>
    </row>
    <row r="231" spans="23:23">
      <c r="W231" s="214">
        <f>SDI!E190</f>
        <v>0</v>
      </c>
    </row>
    <row r="232" spans="23:23">
      <c r="W232" s="214">
        <f>SDI!E191</f>
        <v>0</v>
      </c>
    </row>
    <row r="233" spans="23:23">
      <c r="W233" s="214">
        <f>SDI!E192</f>
        <v>0</v>
      </c>
    </row>
    <row r="234" spans="23:23">
      <c r="W234" s="214">
        <f>SDI!E193</f>
        <v>0</v>
      </c>
    </row>
    <row r="235" spans="23:23">
      <c r="W235" s="214">
        <f>SDI!E194</f>
        <v>0</v>
      </c>
    </row>
    <row r="236" spans="23:23">
      <c r="W236" s="214">
        <f>SDI!E195</f>
        <v>0</v>
      </c>
    </row>
    <row r="237" spans="23:23">
      <c r="W237" s="214">
        <f>SDI!E196</f>
        <v>0</v>
      </c>
    </row>
    <row r="238" spans="23:23">
      <c r="W238" s="214">
        <f>SDI!E197</f>
        <v>0</v>
      </c>
    </row>
    <row r="239" spans="23:23">
      <c r="W239" s="214">
        <f>SDI!E198</f>
        <v>0</v>
      </c>
    </row>
    <row r="240" spans="23:23">
      <c r="W240" s="214">
        <f>SDI!E199</f>
        <v>0</v>
      </c>
    </row>
    <row r="241" spans="23:23">
      <c r="W241" s="214">
        <f>SDI!E200</f>
        <v>0</v>
      </c>
    </row>
    <row r="242" spans="23:23">
      <c r="W242" s="214">
        <f>SDI!E201</f>
        <v>0</v>
      </c>
    </row>
    <row r="243" spans="23:23">
      <c r="W243" s="214">
        <f>SDI!E202</f>
        <v>0</v>
      </c>
    </row>
    <row r="244" spans="23:23">
      <c r="W244" s="214">
        <f>SDI!E203</f>
        <v>0</v>
      </c>
    </row>
    <row r="245" spans="23:23">
      <c r="W245" s="214">
        <f>SDI!E204</f>
        <v>0</v>
      </c>
    </row>
    <row r="246" spans="23:23">
      <c r="W246" s="214">
        <f>SDI!E205</f>
        <v>0</v>
      </c>
    </row>
    <row r="247" spans="23:23">
      <c r="W247" s="214">
        <f>SDI!E206</f>
        <v>0</v>
      </c>
    </row>
    <row r="248" spans="23:23">
      <c r="W248" s="214">
        <f>SDI!E207</f>
        <v>0</v>
      </c>
    </row>
    <row r="249" spans="23:23">
      <c r="W249" s="214">
        <f>SDI!E208</f>
        <v>0</v>
      </c>
    </row>
    <row r="250" spans="23:23">
      <c r="W250" s="214">
        <f>SDI!E209</f>
        <v>0</v>
      </c>
    </row>
    <row r="251" spans="23:23">
      <c r="W251" s="214">
        <f>SDI!E210</f>
        <v>0</v>
      </c>
    </row>
    <row r="252" spans="23:23">
      <c r="W252" s="214">
        <f>SDI!E211</f>
        <v>0</v>
      </c>
    </row>
    <row r="253" spans="23:23">
      <c r="W253" s="214">
        <f>SDI!E212</f>
        <v>0</v>
      </c>
    </row>
    <row r="254" spans="23:23">
      <c r="W254" s="214">
        <f>SDI!E213</f>
        <v>0</v>
      </c>
    </row>
    <row r="255" spans="23:23">
      <c r="W255" s="214">
        <f>SDI!E214</f>
        <v>0</v>
      </c>
    </row>
    <row r="256" spans="23:23">
      <c r="W256" s="214">
        <f>SDI!E215</f>
        <v>0</v>
      </c>
    </row>
    <row r="257" spans="23:23">
      <c r="W257" s="214">
        <f>SDI!E216</f>
        <v>0</v>
      </c>
    </row>
    <row r="258" spans="23:23">
      <c r="W258" s="214">
        <f>SDI!E217</f>
        <v>0</v>
      </c>
    </row>
  </sheetData>
  <mergeCells count="51">
    <mergeCell ref="A49:M49"/>
    <mergeCell ref="B46:H46"/>
    <mergeCell ref="L46:M46"/>
    <mergeCell ref="B47:H47"/>
    <mergeCell ref="L47:M47"/>
    <mergeCell ref="B48:H48"/>
    <mergeCell ref="L48:M48"/>
    <mergeCell ref="B43:H43"/>
    <mergeCell ref="L43:M43"/>
    <mergeCell ref="B44:H44"/>
    <mergeCell ref="L44:M44"/>
    <mergeCell ref="B45:H45"/>
    <mergeCell ref="L45:M45"/>
    <mergeCell ref="B40:H40"/>
    <mergeCell ref="L40:M40"/>
    <mergeCell ref="B41:H41"/>
    <mergeCell ref="L41:M41"/>
    <mergeCell ref="B42:H42"/>
    <mergeCell ref="L42:M42"/>
    <mergeCell ref="B39:H39"/>
    <mergeCell ref="L39:M39"/>
    <mergeCell ref="Q7:V7"/>
    <mergeCell ref="J8:M8"/>
    <mergeCell ref="N8:P8"/>
    <mergeCell ref="A9:M9"/>
    <mergeCell ref="A13:M14"/>
    <mergeCell ref="I15:K20"/>
    <mergeCell ref="N7:P7"/>
    <mergeCell ref="A21:M21"/>
    <mergeCell ref="A23:M23"/>
    <mergeCell ref="A32:M32"/>
    <mergeCell ref="B38:H38"/>
    <mergeCell ref="L38:M38"/>
    <mergeCell ref="N19:P19"/>
    <mergeCell ref="A6:B6"/>
    <mergeCell ref="C6:D6"/>
    <mergeCell ref="G6:I6"/>
    <mergeCell ref="L6:M6"/>
    <mergeCell ref="N6:P6"/>
    <mergeCell ref="A4:A5"/>
    <mergeCell ref="B4:B5"/>
    <mergeCell ref="C4:I4"/>
    <mergeCell ref="J4:M4"/>
    <mergeCell ref="C5:I5"/>
    <mergeCell ref="J5:M5"/>
    <mergeCell ref="B1:B3"/>
    <mergeCell ref="C2:I2"/>
    <mergeCell ref="J2:M2"/>
    <mergeCell ref="C3:I3"/>
    <mergeCell ref="J3:M3"/>
    <mergeCell ref="K1:M1"/>
  </mergeCells>
  <conditionalFormatting sqref="A38:M47">
    <cfRule type="expression" dxfId="44" priority="9">
      <formula>$L38&gt;0</formula>
    </cfRule>
  </conditionalFormatting>
  <conditionalFormatting sqref="Q7">
    <cfRule type="containsBlanks" dxfId="43" priority="8">
      <formula>LEN(TRIM(Q7))=0</formula>
    </cfRule>
  </conditionalFormatting>
  <conditionalFormatting sqref="Q8">
    <cfRule type="containsBlanks" dxfId="42" priority="6">
      <formula>LEN(TRIM(Q8))=0</formula>
    </cfRule>
  </conditionalFormatting>
  <conditionalFormatting sqref="Q6">
    <cfRule type="containsBlanks" dxfId="41" priority="5">
      <formula>LEN(TRIM(Q6))=0</formula>
    </cfRule>
  </conditionalFormatting>
  <conditionalFormatting sqref="K6">
    <cfRule type="containsBlanks" dxfId="40" priority="4">
      <formula>LEN(TRIM(K6))=0</formula>
    </cfRule>
  </conditionalFormatting>
  <conditionalFormatting sqref="A23:M23">
    <cfRule type="containsErrors" dxfId="39" priority="3">
      <formula>ISERROR(A23)</formula>
    </cfRule>
  </conditionalFormatting>
  <conditionalFormatting sqref="Q19">
    <cfRule type="containsBlanks" dxfId="38" priority="2">
      <formula>LEN(TRIM(Q19))=0</formula>
    </cfRule>
  </conditionalFormatting>
  <conditionalFormatting sqref="A1:K1 N1:XFD1 A2:XFD1048576">
    <cfRule type="containsText" dxfId="37" priority="1" operator="containsText" text="XXXX">
      <formula>NOT(ISERROR(SEARCH("XXXX",A1)))</formula>
    </cfRule>
  </conditionalFormatting>
  <dataValidations count="2">
    <dataValidation allowBlank="1" showInputMessage="1" showErrorMessage="1" promptTitle="SELECT SUNDYNE DOC # from SDI" prompt="For example:  =SDI!I13" sqref="Q7"/>
    <dataValidation type="whole" allowBlank="1" showInputMessage="1" showErrorMessage="1" promptTitle="Page Count" prompt="Enter the number of pages in the actual document (not including this cover)." sqref="Q6">
      <formula1>1</formula1>
      <formula2>1000</formula2>
    </dataValidation>
  </dataValidations>
  <printOptions horizontalCentered="1" verticalCentered="1"/>
  <pageMargins left="0.55118110236220497" right="0.196850393700787" top="0.59055118110236204" bottom="0.35433070866141703" header="0.31496062992126" footer="0.31496062992126"/>
  <pageSetup paperSize="9" scale="67" orientation="landscape" r:id="rId1"/>
  <drawing r:id="rId2"/>
  <legacyDrawing r:id="rId3"/>
  <oleObjects>
    <mc:AlternateContent xmlns:mc="http://schemas.openxmlformats.org/markup-compatibility/2006">
      <mc:Choice Requires="x14">
        <oleObject progId="Word.Picture.8" shapeId="62465" r:id="rId4">
          <objectPr defaultSize="0" autoPict="0" r:id="rId5">
            <anchor moveWithCells="1" sizeWithCells="1">
              <from>
                <xdr:col>0</xdr:col>
                <xdr:colOff>123825</xdr:colOff>
                <xdr:row>3</xdr:row>
                <xdr:rowOff>95250</xdr:rowOff>
              </from>
              <to>
                <xdr:col>0</xdr:col>
                <xdr:colOff>438150</xdr:colOff>
                <xdr:row>4</xdr:row>
                <xdr:rowOff>123825</xdr:rowOff>
              </to>
            </anchor>
          </objectPr>
        </oleObject>
      </mc:Choice>
      <mc:Fallback>
        <oleObject progId="Word.Picture.8" shapeId="62465" r:id="rId4"/>
      </mc:Fallback>
    </mc:AlternateContent>
    <mc:AlternateContent xmlns:mc="http://schemas.openxmlformats.org/markup-compatibility/2006">
      <mc:Choice Requires="x14">
        <oleObject progId="DWGTrueView.Drawing.18" shapeId="62466" r:id="rId6">
          <objectPr defaultSize="0" autoPict="0" r:id="rId7">
            <anchor moveWithCells="1" sizeWithCells="1">
              <from>
                <xdr:col>7</xdr:col>
                <xdr:colOff>857250</xdr:colOff>
                <xdr:row>22</xdr:row>
                <xdr:rowOff>9525</xdr:rowOff>
              </from>
              <to>
                <xdr:col>12</xdr:col>
                <xdr:colOff>266700</xdr:colOff>
                <xdr:row>34</xdr:row>
                <xdr:rowOff>9525</xdr:rowOff>
              </to>
            </anchor>
          </objectPr>
        </oleObject>
      </mc:Choice>
      <mc:Fallback>
        <oleObject progId="DWGTrueView.Drawing.18" shapeId="62466" r:id="rId6"/>
      </mc:Fallback>
    </mc:AlternateContent>
  </oleObjects>
  <mc:AlternateContent xmlns:mc="http://schemas.openxmlformats.org/markup-compatibility/2006">
    <mc:Choice Requires="x14">
      <controls>
        <mc:AlternateContent xmlns:mc="http://schemas.openxmlformats.org/markup-compatibility/2006">
          <mc:Choice Requires="x14">
            <control shapeId="62472" r:id="rId8" name="List Box 8">
              <controlPr defaultSize="0" autoLine="0" autoPict="0">
                <anchor moveWithCells="1">
                  <from>
                    <xdr:col>16</xdr:col>
                    <xdr:colOff>0</xdr:colOff>
                    <xdr:row>6</xdr:row>
                    <xdr:rowOff>0</xdr:rowOff>
                  </from>
                  <to>
                    <xdr:col>20</xdr:col>
                    <xdr:colOff>95250</xdr:colOff>
                    <xdr:row>16</xdr:row>
                    <xdr:rowOff>47625</xdr:rowOff>
                  </to>
                </anchor>
              </controlPr>
            </control>
          </mc:Choice>
        </mc:AlternateContent>
        <mc:AlternateContent xmlns:mc="http://schemas.openxmlformats.org/markup-compatibility/2006">
          <mc:Choice Requires="x14">
            <control shapeId="62473" r:id="rId9" name="List Box 9">
              <controlPr defaultSize="0" autoLine="0" autoPict="0">
                <anchor moveWithCells="1">
                  <from>
                    <xdr:col>16</xdr:col>
                    <xdr:colOff>0</xdr:colOff>
                    <xdr:row>17</xdr:row>
                    <xdr:rowOff>152400</xdr:rowOff>
                  </from>
                  <to>
                    <xdr:col>20</xdr:col>
                    <xdr:colOff>133350</xdr:colOff>
                    <xdr:row>20</xdr:row>
                    <xdr:rowOff>400050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0" operator="equal" id="{F2B95487-D3CC-4A1C-A77E-33DB6F84263E}">
            <xm:f>'C:\sealed\Current Projects\A2310687-01-02-03_TECNIMONT-OPAL\4 Documentation\2 Submittals\[SDI 2013C - A2310687-01-02-03 TECNIMONT-OPAL.xlsm]SDI'!#REF!</xm:f>
            <x14:dxf>
              <font>
                <b/>
                <i val="0"/>
              </font>
              <fill>
                <patternFill>
                  <bgColor rgb="FF92D050"/>
                </patternFill>
              </fill>
            </x14:dxf>
          </x14:cfRule>
          <x14:cfRule type="cellIs" priority="11" operator="equal" id="{7DE14E32-D93B-46C8-BC5B-CB4DC5C98CA3}">
            <xm:f>'C:\sealed\Current Projects\A2310687-01-02-03_TECNIMONT-OPAL\4 Documentation\2 Submittals\[SDI 2013C - A2310687-01-02-03 TECNIMONT-OPAL.xlsm]SDI'!#REF!</xm:f>
            <x14:dxf>
              <font>
                <b/>
                <i val="0"/>
              </font>
              <fill>
                <patternFill>
                  <bgColor rgb="FF00B050"/>
                </patternFill>
              </fill>
            </x14:dxf>
          </x14:cfRule>
          <xm:sqref>I15:K20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66FF"/>
    <pageSetUpPr fitToPage="1"/>
  </sheetPr>
  <dimension ref="A1:X350"/>
  <sheetViews>
    <sheetView showGridLines="0" showRuler="0" zoomScale="40" zoomScaleNormal="40" zoomScalePageLayoutView="60" workbookViewId="0">
      <selection activeCell="Q6" sqref="Q6"/>
    </sheetView>
  </sheetViews>
  <sheetFormatPr defaultColWidth="9.140625" defaultRowHeight="12.75"/>
  <cols>
    <col min="1" max="1" width="8.7109375" style="214" customWidth="1"/>
    <col min="2" max="2" width="20.42578125" style="214" customWidth="1"/>
    <col min="3" max="5" width="21.5703125" style="214" customWidth="1"/>
    <col min="6" max="6" width="22.85546875" style="214" customWidth="1"/>
    <col min="7" max="8" width="14.7109375" style="214" customWidth="1"/>
    <col min="9" max="9" width="10.140625" style="214" customWidth="1"/>
    <col min="10" max="10" width="10.5703125" style="214" customWidth="1"/>
    <col min="11" max="11" width="11" style="214" customWidth="1"/>
    <col min="12" max="12" width="10.85546875" style="214" bestFit="1" customWidth="1"/>
    <col min="13" max="13" width="12.28515625" style="214" customWidth="1"/>
    <col min="14" max="15" width="9.140625" style="214"/>
    <col min="16" max="16" width="13.140625" style="214" customWidth="1"/>
    <col min="17" max="22" width="9.140625" style="214"/>
    <col min="23" max="23" width="9.140625" style="214" hidden="1" customWidth="1"/>
    <col min="24" max="24" width="9.140625" style="547" hidden="1" customWidth="1"/>
    <col min="25" max="16384" width="9.140625" style="214"/>
  </cols>
  <sheetData>
    <row r="1" spans="1:24" ht="15.6" customHeight="1" thickTop="1" thickBot="1">
      <c r="A1" s="527"/>
      <c r="B1" s="882" t="str">
        <f>SDI!K1</f>
        <v>Sinopec</v>
      </c>
      <c r="C1" s="528"/>
      <c r="D1" s="528"/>
      <c r="E1" s="528"/>
      <c r="F1" s="528"/>
      <c r="G1" s="528"/>
      <c r="H1" s="528"/>
      <c r="I1" s="528"/>
      <c r="J1" s="552" t="s">
        <v>897</v>
      </c>
      <c r="K1" s="894" t="s">
        <v>895</v>
      </c>
      <c r="L1" s="894"/>
      <c r="M1" s="895"/>
      <c r="W1" s="214" t="e">
        <f>'Cover Sheet (Landscape)'!W1</f>
        <v>#REF!</v>
      </c>
      <c r="X1" s="214" t="str">
        <f>'Cover Sheet (Landscape)'!X1</f>
        <v>0225-C-201A/B</v>
      </c>
    </row>
    <row r="2" spans="1:24" ht="23.25" customHeight="1">
      <c r="A2" s="529" t="s">
        <v>875</v>
      </c>
      <c r="B2" s="883"/>
      <c r="C2" s="885" t="e">
        <f>INDEX(W:W,Q7,0)</f>
        <v>#REF!</v>
      </c>
      <c r="D2" s="885"/>
      <c r="E2" s="885"/>
      <c r="F2" s="885"/>
      <c r="G2" s="885"/>
      <c r="H2" s="885"/>
      <c r="I2" s="886"/>
      <c r="J2" s="949" t="s">
        <v>893</v>
      </c>
      <c r="K2" s="949"/>
      <c r="L2" s="949"/>
      <c r="M2" s="950"/>
      <c r="W2" s="214" t="str">
        <f>'Cover Sheet (Landscape)'!W2</f>
        <v>Sundyne Document Index (SDI)</v>
      </c>
      <c r="X2" s="214" t="str">
        <f>'Cover Sheet (Landscape)'!X2</f>
        <v>0225-C-251A/B</v>
      </c>
    </row>
    <row r="3" spans="1:24" ht="22.5" customHeight="1" thickBot="1">
      <c r="A3" s="530"/>
      <c r="B3" s="884"/>
      <c r="C3" s="889" t="str">
        <f>"P.O. "&amp;'! BINDER SET UP !'!B9</f>
        <v>P.O. TBD</v>
      </c>
      <c r="D3" s="889"/>
      <c r="E3" s="889"/>
      <c r="F3" s="889"/>
      <c r="G3" s="889"/>
      <c r="H3" s="889"/>
      <c r="I3" s="890"/>
      <c r="J3" s="951" t="e">
        <f>VLOOKUP(C2,SDI!E19:G906,3,FALSE)</f>
        <v>#REF!</v>
      </c>
      <c r="K3" s="952"/>
      <c r="L3" s="952"/>
      <c r="M3" s="953"/>
      <c r="W3" s="214" t="e">
        <f>'Cover Sheet (Landscape)'!W3</f>
        <v>#REF!</v>
      </c>
      <c r="X3" s="214">
        <f>'Cover Sheet (Landscape)'!X3</f>
        <v>0</v>
      </c>
    </row>
    <row r="4" spans="1:24" ht="21" customHeight="1">
      <c r="A4" s="896" t="s">
        <v>876</v>
      </c>
      <c r="B4" s="898" t="s">
        <v>894</v>
      </c>
      <c r="C4" s="899"/>
      <c r="D4" s="900"/>
      <c r="E4" s="900"/>
      <c r="F4" s="900"/>
      <c r="G4" s="900"/>
      <c r="H4" s="900"/>
      <c r="I4" s="901"/>
      <c r="J4" s="949" t="s">
        <v>890</v>
      </c>
      <c r="K4" s="949"/>
      <c r="L4" s="949"/>
      <c r="M4" s="950"/>
      <c r="W4" s="214" t="str">
        <f>'Cover Sheet (Landscape)'!W4</f>
        <v>Manufacturing / Fabrication / Production Schedule</v>
      </c>
    </row>
    <row r="5" spans="1:24" ht="19.899999999999999" customHeight="1" thickBot="1">
      <c r="A5" s="897"/>
      <c r="B5" s="884"/>
      <c r="C5" s="904" t="s">
        <v>877</v>
      </c>
      <c r="D5" s="905"/>
      <c r="E5" s="905"/>
      <c r="F5" s="905"/>
      <c r="G5" s="905"/>
      <c r="H5" s="905"/>
      <c r="I5" s="906"/>
      <c r="J5" s="907" t="e">
        <f>VLOOKUP(C2,SDI!E19:G906,2,FALSE)</f>
        <v>#REF!</v>
      </c>
      <c r="K5" s="908"/>
      <c r="L5" s="908"/>
      <c r="M5" s="909"/>
      <c r="W5" s="214" t="str">
        <f>'Cover Sheet (Landscape)'!W5</f>
        <v>Monthly Progress / Status Reports</v>
      </c>
    </row>
    <row r="6" spans="1:24" ht="35.25" customHeight="1" thickBot="1">
      <c r="A6" s="910" t="s">
        <v>878</v>
      </c>
      <c r="B6" s="911"/>
      <c r="C6" s="955" t="e">
        <f>"PROJECT:  "&amp;#REF!&amp;" - "&amp;#REF!</f>
        <v>#REF!</v>
      </c>
      <c r="D6" s="956"/>
      <c r="E6" s="553" t="s">
        <v>879</v>
      </c>
      <c r="F6" s="554" t="s">
        <v>895</v>
      </c>
      <c r="G6" s="955" t="str">
        <f>"LOCATION:  "&amp;SDI!K2</f>
        <v>LOCATION:  LouYang Pertrochemical Eng.</v>
      </c>
      <c r="H6" s="957"/>
      <c r="I6" s="956"/>
      <c r="J6" s="553" t="s">
        <v>880</v>
      </c>
      <c r="K6" s="555" t="str">
        <f>"of"&amp;"  "&amp;Q6+1</f>
        <v>of  1</v>
      </c>
      <c r="L6" s="958" t="e">
        <f>VLOOKUP($C$2,SDI!E19:L906,8,FALSE)</f>
        <v>#REF!</v>
      </c>
      <c r="M6" s="959"/>
      <c r="N6" s="960" t="s">
        <v>881</v>
      </c>
      <c r="O6" s="960"/>
      <c r="P6" s="960"/>
      <c r="Q6" s="546"/>
      <c r="R6" s="210"/>
      <c r="S6" s="210"/>
      <c r="T6" s="210"/>
      <c r="W6" s="214" t="str">
        <f>'Cover Sheet (Landscape)'!W6</f>
        <v>Quality Assurance Plan</v>
      </c>
    </row>
    <row r="7" spans="1:24" ht="15" customHeight="1">
      <c r="A7" s="535"/>
      <c r="B7" s="536"/>
      <c r="C7" s="536"/>
      <c r="D7" s="536"/>
      <c r="E7" s="536"/>
      <c r="F7" s="536"/>
      <c r="G7" s="536"/>
      <c r="H7" s="536"/>
      <c r="I7" s="536"/>
      <c r="J7" s="210"/>
      <c r="K7" s="210"/>
      <c r="L7" s="210"/>
      <c r="M7" s="537"/>
      <c r="N7" s="954" t="s">
        <v>891</v>
      </c>
      <c r="O7" s="954"/>
      <c r="P7" s="954"/>
      <c r="Q7" s="921">
        <v>1</v>
      </c>
      <c r="R7" s="921">
        <v>1</v>
      </c>
      <c r="S7" s="921"/>
      <c r="T7" s="921"/>
      <c r="U7" s="921"/>
      <c r="V7" s="921"/>
      <c r="W7" s="214" t="str">
        <f>'Cover Sheet (Landscape)'!W7</f>
        <v>Inspection Test Plan</v>
      </c>
    </row>
    <row r="8" spans="1:24" ht="28.5" customHeight="1">
      <c r="A8" s="538"/>
      <c r="B8" s="210"/>
      <c r="C8" s="210"/>
      <c r="D8" s="210"/>
      <c r="E8" s="210"/>
      <c r="F8" s="210"/>
      <c r="G8" s="210"/>
      <c r="H8" s="210"/>
      <c r="I8" s="210"/>
      <c r="J8" s="922"/>
      <c r="K8" s="922"/>
      <c r="L8" s="922"/>
      <c r="M8" s="923"/>
      <c r="N8" s="960"/>
      <c r="O8" s="960"/>
      <c r="P8" s="960"/>
      <c r="Q8" s="543"/>
      <c r="W8" s="214" t="e">
        <f>'Cover Sheet (Landscape)'!W8</f>
        <v>#REF!</v>
      </c>
    </row>
    <row r="9" spans="1:24" ht="11.25" customHeight="1">
      <c r="A9" s="924"/>
      <c r="B9" s="925"/>
      <c r="C9" s="925"/>
      <c r="D9" s="925"/>
      <c r="E9" s="925"/>
      <c r="F9" s="925"/>
      <c r="G9" s="925"/>
      <c r="H9" s="925"/>
      <c r="I9" s="925"/>
      <c r="J9" s="925"/>
      <c r="K9" s="925"/>
      <c r="L9" s="925"/>
      <c r="M9" s="926"/>
      <c r="W9" s="214" t="e">
        <f>'Cover Sheet (Landscape)'!W9</f>
        <v>#REF!</v>
      </c>
    </row>
    <row r="10" spans="1:24">
      <c r="A10" s="538"/>
      <c r="B10" s="210"/>
      <c r="C10" s="210"/>
      <c r="D10" s="210"/>
      <c r="E10" s="210"/>
      <c r="F10" s="210"/>
      <c r="G10" s="210"/>
      <c r="H10" s="210"/>
      <c r="I10" s="210"/>
      <c r="J10" s="210"/>
      <c r="K10" s="210"/>
      <c r="L10" s="210"/>
      <c r="M10" s="537"/>
      <c r="N10" s="539"/>
      <c r="O10" s="550"/>
      <c r="W10" s="214" t="e">
        <f>'Cover Sheet (Landscape)'!W10</f>
        <v>#REF!</v>
      </c>
    </row>
    <row r="11" spans="1:24">
      <c r="A11" s="538"/>
      <c r="B11" s="210"/>
      <c r="C11" s="210"/>
      <c r="D11" s="210"/>
      <c r="E11" s="210"/>
      <c r="F11" s="210"/>
      <c r="G11" s="210"/>
      <c r="H11" s="210"/>
      <c r="I11" s="210"/>
      <c r="J11" s="210"/>
      <c r="K11" s="210"/>
      <c r="L11" s="210"/>
      <c r="M11" s="537"/>
      <c r="W11" s="214" t="e">
        <f>'Cover Sheet (Landscape)'!W11</f>
        <v>#REF!</v>
      </c>
    </row>
    <row r="12" spans="1:24">
      <c r="A12" s="538"/>
      <c r="B12" s="210"/>
      <c r="C12" s="210"/>
      <c r="D12" s="210"/>
      <c r="E12" s="210"/>
      <c r="F12" s="210"/>
      <c r="G12" s="210"/>
      <c r="H12" s="210"/>
      <c r="I12" s="210"/>
      <c r="J12" s="210"/>
      <c r="K12" s="210"/>
      <c r="L12" s="210"/>
      <c r="M12" s="537"/>
      <c r="W12" s="214" t="str">
        <f>'Cover Sheet (Landscape)'!W12</f>
        <v xml:space="preserve">Motor Outline Drawing </v>
      </c>
    </row>
    <row r="13" spans="1:24" ht="12.75" customHeight="1">
      <c r="A13" s="927"/>
      <c r="B13" s="928"/>
      <c r="C13" s="928"/>
      <c r="D13" s="928"/>
      <c r="E13" s="928"/>
      <c r="F13" s="928"/>
      <c r="G13" s="928"/>
      <c r="H13" s="928"/>
      <c r="I13" s="928"/>
      <c r="J13" s="928"/>
      <c r="K13" s="928"/>
      <c r="L13" s="928"/>
      <c r="M13" s="929"/>
      <c r="W13" s="214" t="str">
        <f>'Cover Sheet (Landscape)'!W13</f>
        <v>Compressor Sectional Drawing w/BOM</v>
      </c>
    </row>
    <row r="14" spans="1:24" ht="12.75" customHeight="1">
      <c r="A14" s="927"/>
      <c r="B14" s="928"/>
      <c r="C14" s="928"/>
      <c r="D14" s="928"/>
      <c r="E14" s="928"/>
      <c r="F14" s="928"/>
      <c r="G14" s="928"/>
      <c r="H14" s="928"/>
      <c r="I14" s="928"/>
      <c r="J14" s="928"/>
      <c r="K14" s="928"/>
      <c r="L14" s="928"/>
      <c r="M14" s="929"/>
      <c r="W14" s="214" t="e">
        <f>'Cover Sheet (Landscape)'!W14</f>
        <v>#REF!</v>
      </c>
    </row>
    <row r="15" spans="1:24" ht="12.75" customHeight="1">
      <c r="A15" s="538"/>
      <c r="B15" s="210"/>
      <c r="C15" s="210"/>
      <c r="D15" s="210"/>
      <c r="E15" s="210"/>
      <c r="F15" s="210"/>
      <c r="G15" s="210"/>
      <c r="H15" s="210"/>
      <c r="I15" s="930" t="e">
        <f>VLOOKUP(C2,[2]SDI!E19:J152,6,FALSE)</f>
        <v>#REF!</v>
      </c>
      <c r="J15" s="930"/>
      <c r="K15" s="930"/>
      <c r="L15" s="210"/>
      <c r="M15" s="537"/>
      <c r="W15" s="214" t="str">
        <f>'Cover Sheet (Landscape)'!W15</f>
        <v>Seal Sectional Drawing w/BOM</v>
      </c>
    </row>
    <row r="16" spans="1:24" ht="12.75" customHeight="1">
      <c r="A16" s="538"/>
      <c r="B16" s="210"/>
      <c r="C16" s="210"/>
      <c r="D16" s="210"/>
      <c r="E16" s="210"/>
      <c r="F16" s="210"/>
      <c r="G16" s="210"/>
      <c r="H16" s="210"/>
      <c r="I16" s="930"/>
      <c r="J16" s="930"/>
      <c r="K16" s="930"/>
      <c r="L16" s="210"/>
      <c r="M16" s="537"/>
      <c r="W16" s="214" t="e">
        <f>'Cover Sheet (Landscape)'!W16</f>
        <v>#REF!</v>
      </c>
    </row>
    <row r="17" spans="1:23" ht="12.75" customHeight="1">
      <c r="A17" s="538"/>
      <c r="B17" s="210"/>
      <c r="C17" s="210"/>
      <c r="D17" s="210"/>
      <c r="E17" s="210"/>
      <c r="F17" s="210"/>
      <c r="G17" s="210"/>
      <c r="H17" s="210"/>
      <c r="I17" s="930"/>
      <c r="J17" s="930"/>
      <c r="K17" s="930"/>
      <c r="L17" s="210"/>
      <c r="M17" s="537"/>
      <c r="W17" s="214" t="e">
        <f>'Cover Sheet (Landscape)'!W17</f>
        <v>#REF!</v>
      </c>
    </row>
    <row r="18" spans="1:23" ht="12.75" customHeight="1">
      <c r="A18" s="538"/>
      <c r="B18" s="210"/>
      <c r="C18" s="210"/>
      <c r="D18" s="210"/>
      <c r="E18" s="210"/>
      <c r="F18" s="210"/>
      <c r="G18" s="210"/>
      <c r="H18" s="210"/>
      <c r="I18" s="930"/>
      <c r="J18" s="930"/>
      <c r="K18" s="930"/>
      <c r="L18" s="210"/>
      <c r="M18" s="537"/>
      <c r="W18" s="214" t="e">
        <f>'Cover Sheet (Landscape)'!W18</f>
        <v>#REF!</v>
      </c>
    </row>
    <row r="19" spans="1:23" ht="12.75" customHeight="1">
      <c r="A19" s="538"/>
      <c r="B19" s="210"/>
      <c r="C19" s="210"/>
      <c r="D19" s="210"/>
      <c r="E19" s="210"/>
      <c r="F19" s="210"/>
      <c r="G19" s="210"/>
      <c r="H19" s="210"/>
      <c r="I19" s="930"/>
      <c r="J19" s="930"/>
      <c r="K19" s="930"/>
      <c r="L19" s="210"/>
      <c r="M19" s="537"/>
      <c r="N19" s="954" t="s">
        <v>891</v>
      </c>
      <c r="O19" s="954"/>
      <c r="P19" s="954"/>
      <c r="Q19" s="546">
        <v>1</v>
      </c>
      <c r="W19" s="214" t="e">
        <f>'Cover Sheet (Landscape)'!W19</f>
        <v>#REF!</v>
      </c>
    </row>
    <row r="20" spans="1:23" ht="12.75" customHeight="1">
      <c r="A20" s="538"/>
      <c r="B20" s="210"/>
      <c r="C20" s="210"/>
      <c r="D20" s="210"/>
      <c r="E20" s="210"/>
      <c r="F20" s="210"/>
      <c r="G20" s="210"/>
      <c r="H20" s="210"/>
      <c r="I20" s="930"/>
      <c r="J20" s="930"/>
      <c r="K20" s="930"/>
      <c r="L20" s="210"/>
      <c r="M20" s="537"/>
      <c r="W20" s="214" t="e">
        <f>'Cover Sheet (Landscape)'!W20</f>
        <v>#REF!</v>
      </c>
    </row>
    <row r="21" spans="1:23" ht="39.75" customHeight="1">
      <c r="A21" s="932" t="e">
        <f>$C$2</f>
        <v>#REF!</v>
      </c>
      <c r="B21" s="933"/>
      <c r="C21" s="933"/>
      <c r="D21" s="933"/>
      <c r="E21" s="933"/>
      <c r="F21" s="933"/>
      <c r="G21" s="933"/>
      <c r="H21" s="933"/>
      <c r="I21" s="933"/>
      <c r="J21" s="933"/>
      <c r="K21" s="933"/>
      <c r="L21" s="933"/>
      <c r="M21" s="934"/>
      <c r="W21" s="214" t="e">
        <f>'Cover Sheet (Landscape)'!W21</f>
        <v>#REF!</v>
      </c>
    </row>
    <row r="22" spans="1:23">
      <c r="A22" s="538"/>
      <c r="B22" s="210"/>
      <c r="C22" s="210"/>
      <c r="D22" s="210"/>
      <c r="E22" s="210"/>
      <c r="F22" s="210"/>
      <c r="G22" s="210"/>
      <c r="H22" s="210"/>
      <c r="I22" s="210"/>
      <c r="J22" s="210"/>
      <c r="K22" s="210"/>
      <c r="L22" s="210"/>
      <c r="M22" s="537"/>
      <c r="W22" s="214" t="e">
        <f>'Cover Sheet (Landscape)'!W22</f>
        <v>#REF!</v>
      </c>
    </row>
    <row r="23" spans="1:23" ht="15.75">
      <c r="A23" s="935" t="str">
        <f>"ITEM NO:  "&amp;+INDEX(X:X,Q19,0)</f>
        <v>ITEM NO:  0225-C-201A/B</v>
      </c>
      <c r="B23" s="936"/>
      <c r="C23" s="936"/>
      <c r="D23" s="936"/>
      <c r="E23" s="936"/>
      <c r="F23" s="936"/>
      <c r="G23" s="936"/>
      <c r="H23" s="936"/>
      <c r="I23" s="936"/>
      <c r="J23" s="936"/>
      <c r="K23" s="936"/>
      <c r="L23" s="936"/>
      <c r="M23" s="937"/>
      <c r="W23" s="214" t="e">
        <f>'Cover Sheet (Landscape)'!W23</f>
        <v>#REF!</v>
      </c>
    </row>
    <row r="24" spans="1:23">
      <c r="A24" s="538"/>
      <c r="B24" s="210"/>
      <c r="C24" s="210"/>
      <c r="D24" s="210"/>
      <c r="E24" s="210"/>
      <c r="F24" s="210"/>
      <c r="G24" s="210"/>
      <c r="H24" s="210"/>
      <c r="I24" s="210"/>
      <c r="J24" s="210"/>
      <c r="K24" s="210"/>
      <c r="L24" s="210"/>
      <c r="M24" s="537"/>
      <c r="W24" s="214" t="e">
        <f>'Cover Sheet (Landscape)'!W24</f>
        <v>#REF!</v>
      </c>
    </row>
    <row r="25" spans="1:23" ht="408.6" customHeight="1">
      <c r="A25" s="538"/>
      <c r="B25" s="210"/>
      <c r="C25" s="210"/>
      <c r="D25" s="210"/>
      <c r="E25" s="210"/>
      <c r="F25" s="210"/>
      <c r="G25" s="210"/>
      <c r="H25" s="210"/>
      <c r="I25" s="210"/>
      <c r="J25" s="210"/>
      <c r="K25" s="210"/>
      <c r="L25" s="210"/>
      <c r="M25" s="537"/>
      <c r="W25" s="214" t="e">
        <f>'Cover Sheet (Landscape)'!W25</f>
        <v>#REF!</v>
      </c>
    </row>
    <row r="26" spans="1:23" ht="213.6" customHeight="1">
      <c r="A26" s="538"/>
      <c r="B26" s="210"/>
      <c r="C26" s="210"/>
      <c r="D26" s="210"/>
      <c r="E26" s="210"/>
      <c r="F26" s="210"/>
      <c r="G26" s="210"/>
      <c r="H26" s="210"/>
      <c r="I26" s="210"/>
      <c r="J26" s="210"/>
      <c r="K26" s="210"/>
      <c r="L26" s="210"/>
      <c r="M26" s="537"/>
      <c r="W26" s="214" t="str">
        <f>'Cover Sheet (Landscape)'!W26</f>
        <v>Unit Control Panel Wiring Diagram</v>
      </c>
    </row>
    <row r="27" spans="1:23">
      <c r="A27" s="538"/>
      <c r="B27" s="210"/>
      <c r="C27" s="210"/>
      <c r="D27" s="210"/>
      <c r="E27" s="210"/>
      <c r="F27" s="210"/>
      <c r="G27" s="210"/>
      <c r="H27" s="210"/>
      <c r="I27" s="210"/>
      <c r="J27" s="210"/>
      <c r="K27" s="210"/>
      <c r="L27" s="210"/>
      <c r="M27" s="537"/>
      <c r="W27" s="214" t="str">
        <f>'Cover Sheet (Landscape)'!W27</f>
        <v>Logic Diagram</v>
      </c>
    </row>
    <row r="28" spans="1:23">
      <c r="A28" s="538"/>
      <c r="B28" s="210"/>
      <c r="C28" s="210"/>
      <c r="D28" s="210"/>
      <c r="E28" s="210"/>
      <c r="F28" s="210"/>
      <c r="G28" s="210"/>
      <c r="H28" s="210"/>
      <c r="I28" s="210"/>
      <c r="J28" s="210"/>
      <c r="K28" s="210"/>
      <c r="L28" s="210"/>
      <c r="M28" s="537"/>
      <c r="W28" s="214" t="e">
        <f>'Cover Sheet (Landscape)'!W28</f>
        <v>#REF!</v>
      </c>
    </row>
    <row r="29" spans="1:23">
      <c r="A29" s="538"/>
      <c r="B29" s="210"/>
      <c r="C29" s="210"/>
      <c r="D29" s="210"/>
      <c r="E29" s="210"/>
      <c r="F29" s="210"/>
      <c r="G29" s="210"/>
      <c r="H29" s="210"/>
      <c r="I29" s="210"/>
      <c r="J29" s="210"/>
      <c r="K29" s="210"/>
      <c r="L29" s="210"/>
      <c r="M29" s="537"/>
      <c r="W29" s="214" t="e">
        <f>'Cover Sheet (Landscape)'!W29</f>
        <v>#REF!</v>
      </c>
    </row>
    <row r="30" spans="1:23">
      <c r="A30" s="538"/>
      <c r="B30" s="210"/>
      <c r="C30" s="210"/>
      <c r="D30" s="210"/>
      <c r="E30" s="210"/>
      <c r="F30" s="210"/>
      <c r="H30" s="210"/>
      <c r="I30" s="210"/>
      <c r="J30" s="210"/>
      <c r="K30" s="210"/>
      <c r="L30" s="210"/>
      <c r="M30" s="537"/>
      <c r="W30" s="214" t="e">
        <f>'Cover Sheet (Landscape)'!W30</f>
        <v>#REF!</v>
      </c>
    </row>
    <row r="31" spans="1:23">
      <c r="A31" s="538"/>
      <c r="B31" s="210"/>
      <c r="C31" s="210"/>
      <c r="D31" s="210"/>
      <c r="E31" s="210"/>
      <c r="G31" s="210"/>
      <c r="H31" s="210"/>
      <c r="I31" s="210"/>
      <c r="J31" s="210"/>
      <c r="K31" s="210"/>
      <c r="L31" s="210"/>
      <c r="M31" s="537"/>
      <c r="W31" s="214" t="e">
        <f>'Cover Sheet (Landscape)'!W31</f>
        <v>#REF!</v>
      </c>
    </row>
    <row r="32" spans="1:23" ht="22.5">
      <c r="A32" s="938"/>
      <c r="B32" s="939"/>
      <c r="C32" s="939"/>
      <c r="D32" s="939"/>
      <c r="E32" s="939"/>
      <c r="F32" s="939"/>
      <c r="G32" s="939"/>
      <c r="H32" s="939"/>
      <c r="I32" s="939"/>
      <c r="J32" s="939"/>
      <c r="K32" s="939"/>
      <c r="L32" s="939"/>
      <c r="M32" s="940"/>
      <c r="W32" s="214" t="str">
        <f>'Cover Sheet (Landscape)'!W32</f>
        <v>General Arrangement Drawing</v>
      </c>
    </row>
    <row r="33" spans="1:23">
      <c r="A33" s="538"/>
      <c r="B33" s="210"/>
      <c r="C33" s="210"/>
      <c r="D33" s="210"/>
      <c r="E33" s="210"/>
      <c r="F33" s="210"/>
      <c r="G33" s="210"/>
      <c r="H33" s="210"/>
      <c r="I33" s="210"/>
      <c r="J33" s="210"/>
      <c r="K33" s="210"/>
      <c r="L33" s="210"/>
      <c r="M33" s="537"/>
      <c r="W33" s="214" t="e">
        <f>'Cover Sheet (Landscape)'!W33</f>
        <v>#REF!</v>
      </c>
    </row>
    <row r="34" spans="1:23">
      <c r="A34" s="538"/>
      <c r="B34" s="210"/>
      <c r="C34" s="210"/>
      <c r="D34" s="210"/>
      <c r="E34" s="210"/>
      <c r="F34" s="210"/>
      <c r="G34" s="210"/>
      <c r="H34" s="210"/>
      <c r="I34" s="210"/>
      <c r="J34" s="210"/>
      <c r="K34" s="210"/>
      <c r="L34" s="210"/>
      <c r="M34" s="537"/>
      <c r="W34" s="214" t="e">
        <f>'Cover Sheet (Landscape)'!W34</f>
        <v>#REF!</v>
      </c>
    </row>
    <row r="35" spans="1:23">
      <c r="A35" s="538"/>
      <c r="B35" s="210"/>
      <c r="C35" s="210"/>
      <c r="D35" s="210"/>
      <c r="E35" s="210"/>
      <c r="F35" s="210"/>
      <c r="G35" s="210"/>
      <c r="H35" s="210"/>
      <c r="I35" s="210"/>
      <c r="J35" s="210"/>
      <c r="K35" s="210"/>
      <c r="L35" s="210"/>
      <c r="M35" s="537"/>
      <c r="W35" s="214" t="e">
        <f>'Cover Sheet (Landscape)'!W35</f>
        <v>#REF!</v>
      </c>
    </row>
    <row r="36" spans="1:23">
      <c r="A36" s="538"/>
      <c r="B36" s="210"/>
      <c r="C36" s="210"/>
      <c r="D36" s="210"/>
      <c r="E36" s="210"/>
      <c r="F36" s="210"/>
      <c r="G36" s="210"/>
      <c r="H36" s="210"/>
      <c r="I36" s="210"/>
      <c r="J36" s="210"/>
      <c r="K36" s="210"/>
      <c r="L36" s="210"/>
      <c r="M36" s="537"/>
      <c r="W36" s="214" t="e">
        <f>'Cover Sheet (Landscape)'!W36</f>
        <v>#REF!</v>
      </c>
    </row>
    <row r="37" spans="1:23">
      <c r="A37" s="538"/>
      <c r="B37" s="210"/>
      <c r="C37" s="210"/>
      <c r="D37" s="210"/>
      <c r="E37" s="210"/>
      <c r="F37" s="210"/>
      <c r="G37" s="210"/>
      <c r="H37" s="210"/>
      <c r="I37" s="210"/>
      <c r="J37" s="210"/>
      <c r="K37" s="210"/>
      <c r="L37" s="210"/>
      <c r="M37" s="537"/>
      <c r="W37" s="214" t="e">
        <f>'Cover Sheet (Landscape)'!W37</f>
        <v>#REF!</v>
      </c>
    </row>
    <row r="38" spans="1:23" ht="15.75">
      <c r="A38" s="540">
        <v>10</v>
      </c>
      <c r="B38" s="918" t="s">
        <v>882</v>
      </c>
      <c r="C38" s="918"/>
      <c r="D38" s="918"/>
      <c r="E38" s="918"/>
      <c r="F38" s="918"/>
      <c r="G38" s="918"/>
      <c r="H38" s="918"/>
      <c r="I38" s="548" t="e">
        <f>VLOOKUP('! BINDER SET UP !'!$B$6,'! BINDER SET UP !'!$L:$N,3,FALSE)</f>
        <v>#N/A</v>
      </c>
      <c r="J38" s="659" t="e">
        <f>VLOOKUP('! BINDER SET UP !'!$B$3,'! BINDER SET UP !'!$K:$N,4,FALSE)</f>
        <v>#N/A</v>
      </c>
      <c r="K38" s="659" t="e">
        <f>VLOOKUP('! BINDER SET UP !'!$B$3,'! BINDER SET UP !'!$K:$N,4,FALSE)</f>
        <v>#N/A</v>
      </c>
      <c r="L38" s="919" t="e">
        <f>VLOOKUP($C$2,SDI!$E$19:$CW$906,81,FALSE)</f>
        <v>#REF!</v>
      </c>
      <c r="M38" s="920"/>
      <c r="W38" s="214" t="e">
        <f>'Cover Sheet (Landscape)'!W38</f>
        <v>#REF!</v>
      </c>
    </row>
    <row r="39" spans="1:23" ht="15.75">
      <c r="A39" s="540">
        <v>9</v>
      </c>
      <c r="B39" s="918" t="s">
        <v>882</v>
      </c>
      <c r="C39" s="918"/>
      <c r="D39" s="918"/>
      <c r="E39" s="918"/>
      <c r="F39" s="918"/>
      <c r="G39" s="918"/>
      <c r="H39" s="918"/>
      <c r="I39" s="548" t="e">
        <f>VLOOKUP('! BINDER SET UP !'!$B$6,'! BINDER SET UP !'!$L:$N,3,FALSE)</f>
        <v>#N/A</v>
      </c>
      <c r="J39" s="659" t="e">
        <f>VLOOKUP('! BINDER SET UP !'!$B$3,'! BINDER SET UP !'!$K:$N,4,FALSE)</f>
        <v>#N/A</v>
      </c>
      <c r="K39" s="659" t="e">
        <f>VLOOKUP('! BINDER SET UP !'!$B$3,'! BINDER SET UP !'!$K:$N,4,FALSE)</f>
        <v>#N/A</v>
      </c>
      <c r="L39" s="919" t="e">
        <f>VLOOKUP($C$2,SDI!$E$19:$CW$906,74,FALSE)</f>
        <v>#REF!</v>
      </c>
      <c r="M39" s="920"/>
      <c r="W39" s="214" t="e">
        <f>'Cover Sheet (Landscape)'!W39</f>
        <v>#REF!</v>
      </c>
    </row>
    <row r="40" spans="1:23" ht="15.75">
      <c r="A40" s="540">
        <v>8</v>
      </c>
      <c r="B40" s="918" t="s">
        <v>882</v>
      </c>
      <c r="C40" s="918"/>
      <c r="D40" s="918"/>
      <c r="E40" s="918"/>
      <c r="F40" s="918"/>
      <c r="G40" s="918"/>
      <c r="H40" s="918"/>
      <c r="I40" s="548" t="e">
        <f>VLOOKUP('! BINDER SET UP !'!$B$6,'! BINDER SET UP !'!$L:$N,3,FALSE)</f>
        <v>#N/A</v>
      </c>
      <c r="J40" s="659" t="e">
        <f>VLOOKUP('! BINDER SET UP !'!$B$3,'! BINDER SET UP !'!$K:$N,4,FALSE)</f>
        <v>#N/A</v>
      </c>
      <c r="K40" s="659" t="e">
        <f>VLOOKUP('! BINDER SET UP !'!$B$3,'! BINDER SET UP !'!$K:$N,4,FALSE)</f>
        <v>#N/A</v>
      </c>
      <c r="L40" s="919" t="e">
        <f>VLOOKUP($C$2,SDI!$E$19:$CW$906,67,FALSE)</f>
        <v>#REF!</v>
      </c>
      <c r="M40" s="920"/>
      <c r="W40" s="214" t="str">
        <f>'Cover Sheet (Landscape)'!W40</f>
        <v>Compressor Datasheet</v>
      </c>
    </row>
    <row r="41" spans="1:23" ht="15.75">
      <c r="A41" s="540">
        <v>7</v>
      </c>
      <c r="B41" s="918" t="s">
        <v>882</v>
      </c>
      <c r="C41" s="918"/>
      <c r="D41" s="918"/>
      <c r="E41" s="918"/>
      <c r="F41" s="918"/>
      <c r="G41" s="918"/>
      <c r="H41" s="918"/>
      <c r="I41" s="548" t="e">
        <f>VLOOKUP('! BINDER SET UP !'!$B$6,'! BINDER SET UP !'!$L:$N,3,FALSE)</f>
        <v>#N/A</v>
      </c>
      <c r="J41" s="659" t="e">
        <f>VLOOKUP('! BINDER SET UP !'!$B$3,'! BINDER SET UP !'!$K:$N,4,FALSE)</f>
        <v>#N/A</v>
      </c>
      <c r="K41" s="659" t="e">
        <f>VLOOKUP('! BINDER SET UP !'!$B$3,'! BINDER SET UP !'!$K:$N,4,FALSE)</f>
        <v>#N/A</v>
      </c>
      <c r="L41" s="919" t="e">
        <f>VLOOKUP($C$2,SDI!$E$19:$CW$906,60,FALSE)</f>
        <v>#REF!</v>
      </c>
      <c r="M41" s="920"/>
      <c r="W41" s="214" t="str">
        <f>'Cover Sheet (Landscape)'!W41</f>
        <v>Motor Data Sheets</v>
      </c>
    </row>
    <row r="42" spans="1:23" ht="15.75">
      <c r="A42" s="540">
        <v>6</v>
      </c>
      <c r="B42" s="918" t="s">
        <v>882</v>
      </c>
      <c r="C42" s="918"/>
      <c r="D42" s="918"/>
      <c r="E42" s="918"/>
      <c r="F42" s="918"/>
      <c r="G42" s="918"/>
      <c r="H42" s="918"/>
      <c r="I42" s="548" t="e">
        <f>VLOOKUP('! BINDER SET UP !'!$B$6,'! BINDER SET UP !'!$L:$N,3,FALSE)</f>
        <v>#N/A</v>
      </c>
      <c r="J42" s="659" t="e">
        <f>VLOOKUP('! BINDER SET UP !'!$B$3,'! BINDER SET UP !'!$K:$N,4,FALSE)</f>
        <v>#N/A</v>
      </c>
      <c r="K42" s="659" t="e">
        <f>VLOOKUP('! BINDER SET UP !'!$B$3,'! BINDER SET UP !'!$K:$N,4,FALSE)</f>
        <v>#N/A</v>
      </c>
      <c r="L42" s="919" t="e">
        <f>VLOOKUP($C$2,SDI!$E$19:$CW$906,53,FALSE)</f>
        <v>#REF!</v>
      </c>
      <c r="M42" s="920"/>
      <c r="W42" s="214" t="e">
        <f>'Cover Sheet (Landscape)'!W42</f>
        <v>#REF!</v>
      </c>
    </row>
    <row r="43" spans="1:23" ht="15.75">
      <c r="A43" s="540">
        <v>5</v>
      </c>
      <c r="B43" s="918" t="s">
        <v>882</v>
      </c>
      <c r="C43" s="918"/>
      <c r="D43" s="918"/>
      <c r="E43" s="918"/>
      <c r="F43" s="918"/>
      <c r="G43" s="918"/>
      <c r="H43" s="918"/>
      <c r="I43" s="548" t="e">
        <f>VLOOKUP('! BINDER SET UP !'!$B$6,'! BINDER SET UP !'!$L:$N,3,FALSE)</f>
        <v>#N/A</v>
      </c>
      <c r="J43" s="659" t="e">
        <f>VLOOKUP('! BINDER SET UP !'!$B$3,'! BINDER SET UP !'!$K:$N,4,FALSE)</f>
        <v>#N/A</v>
      </c>
      <c r="K43" s="659" t="e">
        <f>VLOOKUP('! BINDER SET UP !'!$B$3,'! BINDER SET UP !'!$K:$N,4,FALSE)</f>
        <v>#N/A</v>
      </c>
      <c r="L43" s="919" t="e">
        <f>VLOOKUP($C$2,SDI!$E$19:$CW$906,46,FALSE)</f>
        <v>#REF!</v>
      </c>
      <c r="M43" s="920"/>
      <c r="W43" s="214" t="e">
        <f>'Cover Sheet (Landscape)'!W43</f>
        <v>#REF!</v>
      </c>
    </row>
    <row r="44" spans="1:23" ht="15.75">
      <c r="A44" s="540">
        <v>4</v>
      </c>
      <c r="B44" s="918" t="s">
        <v>882</v>
      </c>
      <c r="C44" s="918"/>
      <c r="D44" s="918"/>
      <c r="E44" s="918"/>
      <c r="F44" s="918"/>
      <c r="G44" s="918"/>
      <c r="H44" s="918"/>
      <c r="I44" s="548" t="e">
        <f>VLOOKUP('! BINDER SET UP !'!$B$6,'! BINDER SET UP !'!$L:$N,3,FALSE)</f>
        <v>#N/A</v>
      </c>
      <c r="J44" s="659" t="e">
        <f>VLOOKUP('! BINDER SET UP !'!$B$3,'! BINDER SET UP !'!$K:$N,4,FALSE)</f>
        <v>#N/A</v>
      </c>
      <c r="K44" s="659" t="e">
        <f>VLOOKUP('! BINDER SET UP !'!$B$3,'! BINDER SET UP !'!$K:$N,4,FALSE)</f>
        <v>#N/A</v>
      </c>
      <c r="L44" s="919" t="e">
        <f>VLOOKUP($C$2,SDI!$E$19:$CW$906,39,FALSE)</f>
        <v>#REF!</v>
      </c>
      <c r="M44" s="920"/>
      <c r="W44" s="214" t="str">
        <f>'Cover Sheet (Landscape)'!W44</f>
        <v>Instrument Data Sheets</v>
      </c>
    </row>
    <row r="45" spans="1:23" ht="15.6" customHeight="1">
      <c r="A45" s="540">
        <v>3</v>
      </c>
      <c r="B45" s="918" t="s">
        <v>882</v>
      </c>
      <c r="C45" s="918"/>
      <c r="D45" s="918"/>
      <c r="E45" s="918"/>
      <c r="F45" s="918"/>
      <c r="G45" s="918"/>
      <c r="H45" s="918"/>
      <c r="I45" s="548" t="e">
        <f>VLOOKUP('! BINDER SET UP !'!$B$6,'! BINDER SET UP !'!$L:$N,3,FALSE)</f>
        <v>#N/A</v>
      </c>
      <c r="J45" s="659" t="e">
        <f>VLOOKUP('! BINDER SET UP !'!$B$3,'! BINDER SET UP !'!$K:$N,4,FALSE)</f>
        <v>#N/A</v>
      </c>
      <c r="K45" s="659" t="e">
        <f>VLOOKUP('! BINDER SET UP !'!$B$3,'! BINDER SET UP !'!$K:$N,4,FALSE)</f>
        <v>#N/A</v>
      </c>
      <c r="L45" s="919" t="e">
        <f>VLOOKUP($C$2,SDI!$E$19:$CW$906,32,FALSE)</f>
        <v>#REF!</v>
      </c>
      <c r="M45" s="920"/>
      <c r="W45" s="214" t="e">
        <f>'Cover Sheet (Landscape)'!W45</f>
        <v>#REF!</v>
      </c>
    </row>
    <row r="46" spans="1:23" ht="15.75" customHeight="1">
      <c r="A46" s="540">
        <v>2</v>
      </c>
      <c r="B46" s="918" t="s">
        <v>882</v>
      </c>
      <c r="C46" s="918"/>
      <c r="D46" s="918"/>
      <c r="E46" s="918"/>
      <c r="F46" s="918"/>
      <c r="G46" s="918"/>
      <c r="H46" s="918"/>
      <c r="I46" s="548" t="e">
        <f>VLOOKUP('! BINDER SET UP !'!$B$6,'! BINDER SET UP !'!$L:$N,3,FALSE)</f>
        <v>#N/A</v>
      </c>
      <c r="J46" s="659" t="e">
        <f>VLOOKUP('! BINDER SET UP !'!$B$3,'! BINDER SET UP !'!$K:$N,4,FALSE)</f>
        <v>#N/A</v>
      </c>
      <c r="K46" s="659" t="e">
        <f>VLOOKUP('! BINDER SET UP !'!$B$3,'! BINDER SET UP !'!$K:$N,4,FALSE)</f>
        <v>#N/A</v>
      </c>
      <c r="L46" s="919" t="e">
        <f>VLOOKUP($C$2,SDI!$E$19:$CW$906,25,FALSE)</f>
        <v>#REF!</v>
      </c>
      <c r="M46" s="920"/>
      <c r="W46" s="214" t="e">
        <f>'Cover Sheet (Landscape)'!W46</f>
        <v>#REF!</v>
      </c>
    </row>
    <row r="47" spans="1:23" ht="15.75" customHeight="1">
      <c r="A47" s="540">
        <v>1</v>
      </c>
      <c r="B47" s="918" t="s">
        <v>883</v>
      </c>
      <c r="C47" s="918"/>
      <c r="D47" s="918"/>
      <c r="E47" s="918"/>
      <c r="F47" s="918"/>
      <c r="G47" s="918"/>
      <c r="H47" s="918"/>
      <c r="I47" s="548" t="e">
        <f>VLOOKUP('! BINDER SET UP !'!$B$6,'! BINDER SET UP !'!$L:$N,3,FALSE)</f>
        <v>#N/A</v>
      </c>
      <c r="J47" s="548" t="e">
        <f>VLOOKUP('! BINDER SET UP !'!$B$3,'! BINDER SET UP !'!$K:$N,4,FALSE)</f>
        <v>#N/A</v>
      </c>
      <c r="K47" s="548" t="e">
        <f>VLOOKUP('! BINDER SET UP !'!$B$3,'! BINDER SET UP !'!$K:$N,4,FALSE)</f>
        <v>#N/A</v>
      </c>
      <c r="L47" s="919" t="e">
        <f>VLOOKUP($C$2,SDI!$E$19:$CW$906,18,FALSE)</f>
        <v>#REF!</v>
      </c>
      <c r="M47" s="920"/>
      <c r="W47" s="214" t="str">
        <f>'Cover Sheet (Landscape)'!W47</f>
        <v>Prep for Shipment, Long Term Storage &amp; Preservation of Sundyne Pumps &amp; Compressors, Sunflo P-3000 Pumps &amp; Spare</v>
      </c>
    </row>
    <row r="48" spans="1:23">
      <c r="A48" s="542" t="s">
        <v>884</v>
      </c>
      <c r="B48" s="944" t="s">
        <v>885</v>
      </c>
      <c r="C48" s="945"/>
      <c r="D48" s="945"/>
      <c r="E48" s="945"/>
      <c r="F48" s="945"/>
      <c r="G48" s="945"/>
      <c r="H48" s="946"/>
      <c r="I48" s="549" t="s">
        <v>886</v>
      </c>
      <c r="J48" s="549" t="s">
        <v>887</v>
      </c>
      <c r="K48" s="549" t="s">
        <v>195</v>
      </c>
      <c r="L48" s="947" t="s">
        <v>888</v>
      </c>
      <c r="M48" s="948"/>
      <c r="W48" s="214" t="e">
        <f>'Cover Sheet (Landscape)'!W48</f>
        <v>#REF!</v>
      </c>
    </row>
    <row r="49" spans="1:23" ht="13.5" thickBot="1">
      <c r="A49" s="941" t="s">
        <v>889</v>
      </c>
      <c r="B49" s="942"/>
      <c r="C49" s="942"/>
      <c r="D49" s="942"/>
      <c r="E49" s="942"/>
      <c r="F49" s="942"/>
      <c r="G49" s="942"/>
      <c r="H49" s="942"/>
      <c r="I49" s="942"/>
      <c r="J49" s="942"/>
      <c r="K49" s="942"/>
      <c r="L49" s="942"/>
      <c r="M49" s="943"/>
      <c r="W49" s="214" t="e">
        <f>'Cover Sheet (Landscape)'!W49</f>
        <v>#REF!</v>
      </c>
    </row>
    <row r="50" spans="1:23" ht="13.5" thickTop="1">
      <c r="W50" s="214" t="e">
        <f>'Cover Sheet (Landscape)'!W50</f>
        <v>#REF!</v>
      </c>
    </row>
    <row r="51" spans="1:23">
      <c r="W51" s="214" t="e">
        <f>'Cover Sheet (Landscape)'!W51</f>
        <v>#REF!</v>
      </c>
    </row>
    <row r="52" spans="1:23">
      <c r="W52" s="214" t="e">
        <f>'Cover Sheet (Landscape)'!W52</f>
        <v>#REF!</v>
      </c>
    </row>
    <row r="53" spans="1:23">
      <c r="W53" s="214" t="e">
        <f>'Cover Sheet (Landscape)'!W53</f>
        <v>#REF!</v>
      </c>
    </row>
    <row r="54" spans="1:23">
      <c r="W54" s="214" t="e">
        <f>'Cover Sheet (Landscape)'!W54</f>
        <v>#REF!</v>
      </c>
    </row>
    <row r="55" spans="1:23">
      <c r="W55" s="214" t="e">
        <f>'Cover Sheet (Landscape)'!W55</f>
        <v>#REF!</v>
      </c>
    </row>
    <row r="56" spans="1:23">
      <c r="W56" s="214" t="e">
        <f>'Cover Sheet (Landscape)'!W56</f>
        <v>#REF!</v>
      </c>
    </row>
    <row r="57" spans="1:23">
      <c r="W57" s="214" t="str">
        <f>'Cover Sheet (Landscape)'!W57</f>
        <v>Weld Specification for Castings, Forgings, and or fabricated assemblies</v>
      </c>
    </row>
    <row r="58" spans="1:23">
      <c r="W58" s="214" t="e">
        <f>'Cover Sheet (Landscape)'!W58</f>
        <v>#REF!</v>
      </c>
    </row>
    <row r="59" spans="1:23">
      <c r="W59" s="214" t="e">
        <f>'Cover Sheet (Landscape)'!W59</f>
        <v>#REF!</v>
      </c>
    </row>
    <row r="60" spans="1:23">
      <c r="W60" s="214" t="e">
        <f>'Cover Sheet (Landscape)'!W60</f>
        <v>#REF!</v>
      </c>
    </row>
    <row r="61" spans="1:23">
      <c r="W61" s="214" t="e">
        <f>'Cover Sheet (Landscape)'!W61</f>
        <v>#REF!</v>
      </c>
    </row>
    <row r="62" spans="1:23">
      <c r="W62" s="214" t="e">
        <f>'Cover Sheet (Landscape)'!W62</f>
        <v>#REF!</v>
      </c>
    </row>
    <row r="63" spans="1:23">
      <c r="W63" s="214" t="e">
        <f>'Cover Sheet (Landscape)'!W63</f>
        <v>#REF!</v>
      </c>
    </row>
    <row r="64" spans="1:23">
      <c r="W64" s="214" t="e">
        <f>'Cover Sheet (Landscape)'!W64</f>
        <v>#REF!</v>
      </c>
    </row>
    <row r="65" spans="23:23">
      <c r="W65" s="214" t="e">
        <f>'Cover Sheet (Landscape)'!W65</f>
        <v>#REF!</v>
      </c>
    </row>
    <row r="66" spans="23:23">
      <c r="W66" s="214" t="str">
        <f>'Cover Sheet (Landscape)'!W66</f>
        <v>Hydrostatic Test Procedure for Sundyne Pump and Compressor Cases</v>
      </c>
    </row>
    <row r="67" spans="23:23">
      <c r="W67" s="214" t="str">
        <f>'Cover Sheet (Landscape)'!W67</f>
        <v>Balance Procedure - Sundyne Compressor Impellers</v>
      </c>
    </row>
    <row r="68" spans="23:23">
      <c r="W68" s="214" t="e">
        <f>'Cover Sheet (Landscape)'!W68</f>
        <v>#REF!</v>
      </c>
    </row>
    <row r="69" spans="23:23">
      <c r="W69" s="214" t="e">
        <f>'Cover Sheet (Landscape)'!W69</f>
        <v>#REF!</v>
      </c>
    </row>
    <row r="70" spans="23:23">
      <c r="W70" s="214" t="str">
        <f>'Cover Sheet (Landscape)'!W70</f>
        <v>Balance Procedure - Sundyne High Speed Shaft Assemblies</v>
      </c>
    </row>
    <row r="71" spans="23:23">
      <c r="W71" s="214" t="e">
        <f>'Cover Sheet (Landscape)'!W71</f>
        <v>#REF!</v>
      </c>
    </row>
    <row r="72" spans="23:23">
      <c r="W72" s="214" t="e">
        <f>'Cover Sheet (Landscape)'!W72</f>
        <v>#REF!</v>
      </c>
    </row>
    <row r="73" spans="23:23">
      <c r="W73" s="214" t="e">
        <f>'Cover Sheet (Landscape)'!W73</f>
        <v>#REF!</v>
      </c>
    </row>
    <row r="74" spans="23:23">
      <c r="W74" s="214" t="e">
        <f>'Cover Sheet (Landscape)'!W74</f>
        <v>#REF!</v>
      </c>
    </row>
    <row r="75" spans="23:23">
      <c r="W75" s="214" t="str">
        <f>'Cover Sheet (Landscape)'!W75</f>
        <v>Sundyne Compressor Product Acceptance Test Procedure</v>
      </c>
    </row>
    <row r="76" spans="23:23">
      <c r="W76" s="214" t="str">
        <f>'Cover Sheet (Landscape)'!W76</f>
        <v>Sundyne Non-Contacting Vibration Probe Test Procedure</v>
      </c>
    </row>
    <row r="77" spans="23:23">
      <c r="W77" s="214" t="e">
        <f>'Cover Sheet (Landscape)'!W77</f>
        <v>#REF!</v>
      </c>
    </row>
    <row r="78" spans="23:23">
      <c r="W78" s="214" t="str">
        <f>'Cover Sheet (Landscape)'!W78</f>
        <v>Sundyne Remote Lubrication System Functional Test Procedure</v>
      </c>
    </row>
    <row r="79" spans="23:23">
      <c r="W79" s="214" t="str">
        <f>'Cover Sheet (Landscape)'!W79</f>
        <v>Lubrication System Functional Test</v>
      </c>
    </row>
    <row r="80" spans="23:23">
      <c r="W80" s="214" t="str">
        <f>'Cover Sheet (Landscape)'!W80</f>
        <v>Performance Test/Mechanical Test (4 hour)</v>
      </c>
    </row>
    <row r="81" spans="23:23">
      <c r="W81" s="214" t="e">
        <f>'Cover Sheet (Landscape)'!W81</f>
        <v>#REF!</v>
      </c>
    </row>
    <row r="82" spans="23:23">
      <c r="W82" s="214" t="e">
        <f>'Cover Sheet (Landscape)'!W82</f>
        <v>#REF!</v>
      </c>
    </row>
    <row r="83" spans="23:23">
      <c r="W83" s="214" t="e">
        <f>'Cover Sheet (Landscape)'!W83</f>
        <v>#REF!</v>
      </c>
    </row>
    <row r="84" spans="23:23">
      <c r="W84" s="214" t="e">
        <f>'Cover Sheet (Landscape)'!W84</f>
        <v>#REF!</v>
      </c>
    </row>
    <row r="85" spans="23:23">
      <c r="W85" s="214" t="e">
        <f>'Cover Sheet (Landscape)'!W85</f>
        <v>#REF!</v>
      </c>
    </row>
    <row r="86" spans="23:23">
      <c r="W86" s="214" t="e">
        <f>'Cover Sheet (Landscape)'!W86</f>
        <v>#REF!</v>
      </c>
    </row>
    <row r="87" spans="23:23">
      <c r="W87" s="214" t="e">
        <f>'Cover Sheet (Landscape)'!W87</f>
        <v>#REF!</v>
      </c>
    </row>
    <row r="88" spans="23:23">
      <c r="W88" s="214" t="e">
        <f>'Cover Sheet (Landscape)'!W88</f>
        <v>#REF!</v>
      </c>
    </row>
    <row r="89" spans="23:23">
      <c r="W89" s="214" t="e">
        <f>'Cover Sheet (Landscape)'!W89</f>
        <v>#REF!</v>
      </c>
    </row>
    <row r="90" spans="23:23">
      <c r="W90" s="214" t="str">
        <f>'Cover Sheet (Landscape)'!W90</f>
        <v>Torsional Analysis</v>
      </c>
    </row>
    <row r="91" spans="23:23">
      <c r="W91" s="214" t="str">
        <f>'Cover Sheet (Landscape)'!W91</f>
        <v>Unbalanced Synchronous Response</v>
      </c>
    </row>
    <row r="92" spans="23:23">
      <c r="W92" s="214" t="str">
        <f>'Cover Sheet (Landscape)'!W92</f>
        <v>Seismic Analysis</v>
      </c>
    </row>
    <row r="93" spans="23:23">
      <c r="W93" s="214" t="str">
        <f>'Cover Sheet (Landscape)'!W93</f>
        <v>Hydrostatic Test Data Sheet</v>
      </c>
    </row>
    <row r="94" spans="23:23">
      <c r="W94" s="214" t="str">
        <f>'Cover Sheet (Landscape)'!W94</f>
        <v>Teardown Inspection</v>
      </c>
    </row>
    <row r="95" spans="23:23">
      <c r="W95" s="214" t="str">
        <f>'Cover Sheet (Landscape)'!W95</f>
        <v>Materials Certificates</v>
      </c>
    </row>
    <row r="96" spans="23:23">
      <c r="W96" s="214" t="str">
        <f>'Cover Sheet (Landscape)'!W96</f>
        <v>Balance Certificates</v>
      </c>
    </row>
    <row r="97" spans="23:23">
      <c r="W97" s="214" t="str">
        <f>'Cover Sheet (Landscape)'!W97</f>
        <v>Certificate Of Origin for Compressor Package</v>
      </c>
    </row>
    <row r="98" spans="23:23">
      <c r="W98" s="214" t="str">
        <f>'Cover Sheet (Landscape)'!W98</f>
        <v>Hazardous Area Certificates</v>
      </c>
    </row>
    <row r="99" spans="23:23">
      <c r="W99" s="214" t="str">
        <f>'Cover Sheet (Landscape)'!W99</f>
        <v>Installation and Operating Manual</v>
      </c>
    </row>
    <row r="100" spans="23:23">
      <c r="W100" s="214" t="str">
        <f>'Cover Sheet (Landscape)'!W100</f>
        <v>Compressor Performance Curves</v>
      </c>
    </row>
    <row r="101" spans="23:23">
      <c r="W101" s="214" t="e">
        <f>'Cover Sheet (Landscape)'!W101</f>
        <v>#REF!</v>
      </c>
    </row>
    <row r="102" spans="23:23">
      <c r="W102" s="214" t="e">
        <f>'Cover Sheet (Landscape)'!W102</f>
        <v>#REF!</v>
      </c>
    </row>
    <row r="103" spans="23:23">
      <c r="W103" s="214" t="e">
        <f>'Cover Sheet (Landscape)'!W103</f>
        <v>#REF!</v>
      </c>
    </row>
    <row r="104" spans="23:23">
      <c r="W104" s="214" t="e">
        <f>'Cover Sheet (Landscape)'!W104</f>
        <v>#REF!</v>
      </c>
    </row>
    <row r="105" spans="23:23">
      <c r="W105" s="214" t="e">
        <f>'Cover Sheet (Landscape)'!W105</f>
        <v>#REF!</v>
      </c>
    </row>
    <row r="106" spans="23:23">
      <c r="W106" s="214" t="e">
        <f>'Cover Sheet (Landscape)'!W106</f>
        <v>#REF!</v>
      </c>
    </row>
    <row r="107" spans="23:23">
      <c r="W107" s="214" t="e">
        <f>'Cover Sheet (Landscape)'!W107</f>
        <v>#REF!</v>
      </c>
    </row>
    <row r="108" spans="23:23">
      <c r="W108" s="214" t="e">
        <f>'Cover Sheet (Landscape)'!W108</f>
        <v>#REF!</v>
      </c>
    </row>
    <row r="109" spans="23:23">
      <c r="W109" s="214" t="str">
        <f>'Cover Sheet (Landscape)'!W109</f>
        <v>Motor Parts List</v>
      </c>
    </row>
    <row r="110" spans="23:23">
      <c r="W110" s="214" t="e">
        <f>'Cover Sheet (Landscape)'!W110</f>
        <v>#REF!</v>
      </c>
    </row>
    <row r="111" spans="23:23">
      <c r="W111" s="214" t="str">
        <f>'Cover Sheet (Landscape)'!W111</f>
        <v>Final Data</v>
      </c>
    </row>
    <row r="112" spans="23:23">
      <c r="W112" s="214">
        <f>'Cover Sheet (Landscape)'!W112</f>
        <v>0</v>
      </c>
    </row>
    <row r="113" spans="23:23">
      <c r="W113" s="214">
        <f>'Cover Sheet (Landscape)'!W113</f>
        <v>0</v>
      </c>
    </row>
    <row r="114" spans="23:23">
      <c r="W114" s="214">
        <f>'Cover Sheet (Landscape)'!W114</f>
        <v>0</v>
      </c>
    </row>
    <row r="115" spans="23:23">
      <c r="W115" s="214">
        <f>'Cover Sheet (Landscape)'!W115</f>
        <v>0</v>
      </c>
    </row>
    <row r="116" spans="23:23">
      <c r="W116" s="214">
        <f>'Cover Sheet (Landscape)'!W116</f>
        <v>0</v>
      </c>
    </row>
    <row r="117" spans="23:23">
      <c r="W117" s="214">
        <f>'Cover Sheet (Landscape)'!W117</f>
        <v>0</v>
      </c>
    </row>
    <row r="118" spans="23:23">
      <c r="W118" s="214">
        <f>'Cover Sheet (Landscape)'!W118</f>
        <v>0</v>
      </c>
    </row>
    <row r="119" spans="23:23">
      <c r="W119" s="214">
        <f>'Cover Sheet (Landscape)'!W119</f>
        <v>0</v>
      </c>
    </row>
    <row r="120" spans="23:23">
      <c r="W120" s="214">
        <f>'Cover Sheet (Landscape)'!W120</f>
        <v>0</v>
      </c>
    </row>
    <row r="121" spans="23:23">
      <c r="W121" s="214">
        <f>'Cover Sheet (Landscape)'!W121</f>
        <v>0</v>
      </c>
    </row>
    <row r="122" spans="23:23">
      <c r="W122" s="214">
        <f>'Cover Sheet (Landscape)'!W122</f>
        <v>0</v>
      </c>
    </row>
    <row r="123" spans="23:23">
      <c r="W123" s="214">
        <f>'Cover Sheet (Landscape)'!W123</f>
        <v>0</v>
      </c>
    </row>
    <row r="124" spans="23:23">
      <c r="W124" s="214">
        <f>'Cover Sheet (Landscape)'!W124</f>
        <v>0</v>
      </c>
    </row>
    <row r="125" spans="23:23">
      <c r="W125" s="214">
        <f>'Cover Sheet (Landscape)'!W125</f>
        <v>0</v>
      </c>
    </row>
    <row r="126" spans="23:23">
      <c r="W126" s="214">
        <f>'Cover Sheet (Landscape)'!W126</f>
        <v>0</v>
      </c>
    </row>
    <row r="127" spans="23:23">
      <c r="W127" s="214">
        <f>'Cover Sheet (Landscape)'!W127</f>
        <v>0</v>
      </c>
    </row>
    <row r="128" spans="23:23">
      <c r="W128" s="214">
        <f>'Cover Sheet (Landscape)'!W128</f>
        <v>0</v>
      </c>
    </row>
    <row r="129" spans="23:23">
      <c r="W129" s="214">
        <f>'Cover Sheet (Landscape)'!W129</f>
        <v>0</v>
      </c>
    </row>
    <row r="130" spans="23:23">
      <c r="W130" s="214">
        <f>'Cover Sheet (Landscape)'!W130</f>
        <v>0</v>
      </c>
    </row>
    <row r="131" spans="23:23">
      <c r="W131" s="214">
        <f>'Cover Sheet (Landscape)'!W131</f>
        <v>0</v>
      </c>
    </row>
    <row r="132" spans="23:23">
      <c r="W132" s="214">
        <f>'Cover Sheet (Landscape)'!W132</f>
        <v>0</v>
      </c>
    </row>
    <row r="133" spans="23:23">
      <c r="W133" s="214">
        <f>'Cover Sheet (Landscape)'!W133</f>
        <v>0</v>
      </c>
    </row>
    <row r="134" spans="23:23">
      <c r="W134" s="214">
        <f>'Cover Sheet (Landscape)'!W134</f>
        <v>0</v>
      </c>
    </row>
    <row r="135" spans="23:23">
      <c r="W135" s="214">
        <f>'Cover Sheet (Landscape)'!W135</f>
        <v>0</v>
      </c>
    </row>
    <row r="136" spans="23:23">
      <c r="W136" s="214">
        <f>'Cover Sheet (Landscape)'!W136</f>
        <v>0</v>
      </c>
    </row>
    <row r="137" spans="23:23">
      <c r="W137" s="214">
        <f>'Cover Sheet (Landscape)'!W137</f>
        <v>0</v>
      </c>
    </row>
    <row r="138" spans="23:23">
      <c r="W138" s="214">
        <f>'Cover Sheet (Landscape)'!W138</f>
        <v>0</v>
      </c>
    </row>
    <row r="139" spans="23:23">
      <c r="W139" s="214">
        <f>'Cover Sheet (Landscape)'!W139</f>
        <v>0</v>
      </c>
    </row>
    <row r="140" spans="23:23">
      <c r="W140" s="214">
        <f>'Cover Sheet (Landscape)'!W140</f>
        <v>0</v>
      </c>
    </row>
    <row r="141" spans="23:23">
      <c r="W141" s="214">
        <f>'Cover Sheet (Landscape)'!W141</f>
        <v>0</v>
      </c>
    </row>
    <row r="142" spans="23:23">
      <c r="W142" s="214">
        <f>'Cover Sheet (Landscape)'!W142</f>
        <v>0</v>
      </c>
    </row>
    <row r="143" spans="23:23">
      <c r="W143" s="214">
        <f>'Cover Sheet (Landscape)'!W143</f>
        <v>0</v>
      </c>
    </row>
    <row r="144" spans="23:23">
      <c r="W144" s="214">
        <f>'Cover Sheet (Landscape)'!W144</f>
        <v>0</v>
      </c>
    </row>
    <row r="145" spans="23:23">
      <c r="W145" s="214">
        <f>'Cover Sheet (Landscape)'!W145</f>
        <v>0</v>
      </c>
    </row>
    <row r="146" spans="23:23">
      <c r="W146" s="214">
        <f>'Cover Sheet (Landscape)'!W146</f>
        <v>0</v>
      </c>
    </row>
    <row r="147" spans="23:23">
      <c r="W147" s="214">
        <f>'Cover Sheet (Landscape)'!W147</f>
        <v>0</v>
      </c>
    </row>
    <row r="148" spans="23:23">
      <c r="W148" s="214">
        <f>'Cover Sheet (Landscape)'!W148</f>
        <v>0</v>
      </c>
    </row>
    <row r="149" spans="23:23">
      <c r="W149" s="214">
        <f>'Cover Sheet (Landscape)'!W149</f>
        <v>0</v>
      </c>
    </row>
    <row r="150" spans="23:23">
      <c r="W150" s="214">
        <f>'Cover Sheet (Landscape)'!W150</f>
        <v>0</v>
      </c>
    </row>
    <row r="151" spans="23:23">
      <c r="W151" s="214">
        <f>'Cover Sheet (Landscape)'!W151</f>
        <v>0</v>
      </c>
    </row>
    <row r="152" spans="23:23">
      <c r="W152" s="214">
        <f>'Cover Sheet (Landscape)'!W152</f>
        <v>0</v>
      </c>
    </row>
    <row r="153" spans="23:23">
      <c r="W153" s="214">
        <f>'Cover Sheet (Landscape)'!W153</f>
        <v>0</v>
      </c>
    </row>
    <row r="154" spans="23:23">
      <c r="W154" s="214">
        <f>'Cover Sheet (Landscape)'!W154</f>
        <v>0</v>
      </c>
    </row>
    <row r="155" spans="23:23">
      <c r="W155" s="214">
        <f>'Cover Sheet (Landscape)'!W155</f>
        <v>0</v>
      </c>
    </row>
    <row r="156" spans="23:23">
      <c r="W156" s="214">
        <f>'Cover Sheet (Landscape)'!W156</f>
        <v>0</v>
      </c>
    </row>
    <row r="157" spans="23:23">
      <c r="W157" s="214">
        <f>'Cover Sheet (Landscape)'!W157</f>
        <v>0</v>
      </c>
    </row>
    <row r="158" spans="23:23">
      <c r="W158" s="214">
        <f>'Cover Sheet (Landscape)'!W158</f>
        <v>0</v>
      </c>
    </row>
    <row r="159" spans="23:23">
      <c r="W159" s="214">
        <f>'Cover Sheet (Landscape)'!W159</f>
        <v>0</v>
      </c>
    </row>
    <row r="160" spans="23:23">
      <c r="W160" s="214">
        <f>'Cover Sheet (Landscape)'!W160</f>
        <v>0</v>
      </c>
    </row>
    <row r="161" spans="23:23">
      <c r="W161" s="214">
        <f>'Cover Sheet (Landscape)'!W161</f>
        <v>0</v>
      </c>
    </row>
    <row r="162" spans="23:23">
      <c r="W162" s="214">
        <f>'Cover Sheet (Landscape)'!W162</f>
        <v>0</v>
      </c>
    </row>
    <row r="163" spans="23:23">
      <c r="W163" s="214">
        <f>'Cover Sheet (Landscape)'!W163</f>
        <v>0</v>
      </c>
    </row>
    <row r="164" spans="23:23">
      <c r="W164" s="214">
        <f>'Cover Sheet (Landscape)'!W164</f>
        <v>0</v>
      </c>
    </row>
    <row r="165" spans="23:23">
      <c r="W165" s="214">
        <f>'Cover Sheet (Landscape)'!W165</f>
        <v>0</v>
      </c>
    </row>
    <row r="166" spans="23:23">
      <c r="W166" s="214">
        <f>'Cover Sheet (Landscape)'!W166</f>
        <v>0</v>
      </c>
    </row>
    <row r="167" spans="23:23">
      <c r="W167" s="214">
        <f>'Cover Sheet (Landscape)'!W167</f>
        <v>0</v>
      </c>
    </row>
    <row r="168" spans="23:23">
      <c r="W168" s="214">
        <f>'Cover Sheet (Landscape)'!W168</f>
        <v>0</v>
      </c>
    </row>
    <row r="169" spans="23:23">
      <c r="W169" s="214">
        <f>'Cover Sheet (Landscape)'!W169</f>
        <v>0</v>
      </c>
    </row>
    <row r="170" spans="23:23">
      <c r="W170" s="214">
        <f>'Cover Sheet (Landscape)'!W170</f>
        <v>0</v>
      </c>
    </row>
    <row r="171" spans="23:23">
      <c r="W171" s="214">
        <f>'Cover Sheet (Landscape)'!W171</f>
        <v>0</v>
      </c>
    </row>
    <row r="172" spans="23:23">
      <c r="W172" s="214">
        <f>'Cover Sheet (Landscape)'!W172</f>
        <v>0</v>
      </c>
    </row>
    <row r="173" spans="23:23">
      <c r="W173" s="214">
        <f>'Cover Sheet (Landscape)'!W173</f>
        <v>0</v>
      </c>
    </row>
    <row r="174" spans="23:23">
      <c r="W174" s="214">
        <f>'Cover Sheet (Landscape)'!W174</f>
        <v>0</v>
      </c>
    </row>
    <row r="175" spans="23:23">
      <c r="W175" s="214">
        <f>'Cover Sheet (Landscape)'!W175</f>
        <v>0</v>
      </c>
    </row>
    <row r="176" spans="23:23">
      <c r="W176" s="214">
        <f>'Cover Sheet (Landscape)'!W176</f>
        <v>0</v>
      </c>
    </row>
    <row r="177" spans="23:23">
      <c r="W177" s="214">
        <f>'Cover Sheet (Landscape)'!W177</f>
        <v>0</v>
      </c>
    </row>
    <row r="178" spans="23:23">
      <c r="W178" s="214">
        <f>'Cover Sheet (Landscape)'!W178</f>
        <v>0</v>
      </c>
    </row>
    <row r="179" spans="23:23">
      <c r="W179" s="214">
        <f>'Cover Sheet (Landscape)'!W179</f>
        <v>0</v>
      </c>
    </row>
    <row r="180" spans="23:23">
      <c r="W180" s="214">
        <f>'Cover Sheet (Landscape)'!W180</f>
        <v>0</v>
      </c>
    </row>
    <row r="181" spans="23:23">
      <c r="W181" s="214">
        <f>'Cover Sheet (Landscape)'!W181</f>
        <v>0</v>
      </c>
    </row>
    <row r="182" spans="23:23">
      <c r="W182" s="214">
        <f>'Cover Sheet (Landscape)'!W182</f>
        <v>0</v>
      </c>
    </row>
    <row r="183" spans="23:23">
      <c r="W183" s="214">
        <f>'Cover Sheet (Landscape)'!W183</f>
        <v>0</v>
      </c>
    </row>
    <row r="184" spans="23:23">
      <c r="W184" s="214">
        <f>'Cover Sheet (Landscape)'!W184</f>
        <v>0</v>
      </c>
    </row>
    <row r="185" spans="23:23">
      <c r="W185" s="214">
        <f>'Cover Sheet (Landscape)'!W185</f>
        <v>0</v>
      </c>
    </row>
    <row r="186" spans="23:23">
      <c r="W186" s="214">
        <f>'Cover Sheet (Landscape)'!W186</f>
        <v>0</v>
      </c>
    </row>
    <row r="187" spans="23:23">
      <c r="W187" s="214">
        <f>'Cover Sheet (Landscape)'!W187</f>
        <v>0</v>
      </c>
    </row>
    <row r="188" spans="23:23">
      <c r="W188" s="214">
        <f>'Cover Sheet (Landscape)'!W188</f>
        <v>0</v>
      </c>
    </row>
    <row r="189" spans="23:23">
      <c r="W189" s="214">
        <f>'Cover Sheet (Landscape)'!W189</f>
        <v>0</v>
      </c>
    </row>
    <row r="190" spans="23:23">
      <c r="W190" s="214">
        <f>'Cover Sheet (Landscape)'!W190</f>
        <v>0</v>
      </c>
    </row>
    <row r="191" spans="23:23">
      <c r="W191" s="214">
        <f>'Cover Sheet (Landscape)'!W191</f>
        <v>0</v>
      </c>
    </row>
    <row r="192" spans="23:23">
      <c r="W192" s="214">
        <f>'Cover Sheet (Landscape)'!W192</f>
        <v>0</v>
      </c>
    </row>
    <row r="193" spans="23:23">
      <c r="W193" s="214">
        <f>'Cover Sheet (Landscape)'!W193</f>
        <v>0</v>
      </c>
    </row>
    <row r="194" spans="23:23">
      <c r="W194" s="214">
        <f>'Cover Sheet (Landscape)'!W194</f>
        <v>0</v>
      </c>
    </row>
    <row r="195" spans="23:23">
      <c r="W195" s="214">
        <f>'Cover Sheet (Landscape)'!W195</f>
        <v>0</v>
      </c>
    </row>
    <row r="196" spans="23:23">
      <c r="W196" s="214">
        <f>'Cover Sheet (Landscape)'!W196</f>
        <v>0</v>
      </c>
    </row>
    <row r="197" spans="23:23">
      <c r="W197" s="214">
        <f>'Cover Sheet (Landscape)'!W197</f>
        <v>0</v>
      </c>
    </row>
    <row r="198" spans="23:23">
      <c r="W198" s="214">
        <f>'Cover Sheet (Landscape)'!W198</f>
        <v>0</v>
      </c>
    </row>
    <row r="199" spans="23:23">
      <c r="W199" s="214">
        <f>'Cover Sheet (Landscape)'!W199</f>
        <v>0</v>
      </c>
    </row>
    <row r="200" spans="23:23">
      <c r="W200" s="214">
        <f>'Cover Sheet (Landscape)'!W200</f>
        <v>0</v>
      </c>
    </row>
    <row r="201" spans="23:23">
      <c r="W201" s="214">
        <f>'Cover Sheet (Landscape)'!W201</f>
        <v>0</v>
      </c>
    </row>
    <row r="202" spans="23:23">
      <c r="W202" s="214">
        <f>'Cover Sheet (Landscape)'!W202</f>
        <v>0</v>
      </c>
    </row>
    <row r="203" spans="23:23">
      <c r="W203" s="214">
        <f>'Cover Sheet (Landscape)'!W203</f>
        <v>0</v>
      </c>
    </row>
    <row r="204" spans="23:23">
      <c r="W204" s="214">
        <f>'Cover Sheet (Landscape)'!W204</f>
        <v>0</v>
      </c>
    </row>
    <row r="205" spans="23:23">
      <c r="W205" s="214">
        <f>'Cover Sheet (Landscape)'!W205</f>
        <v>0</v>
      </c>
    </row>
    <row r="206" spans="23:23">
      <c r="W206" s="214">
        <f>'Cover Sheet (Landscape)'!W206</f>
        <v>0</v>
      </c>
    </row>
    <row r="207" spans="23:23">
      <c r="W207" s="214">
        <f>'Cover Sheet (Landscape)'!W207</f>
        <v>0</v>
      </c>
    </row>
    <row r="208" spans="23:23">
      <c r="W208" s="214">
        <f>'Cover Sheet (Landscape)'!W208</f>
        <v>0</v>
      </c>
    </row>
    <row r="209" spans="23:23">
      <c r="W209" s="214">
        <f>'Cover Sheet (Landscape)'!W209</f>
        <v>0</v>
      </c>
    </row>
    <row r="210" spans="23:23">
      <c r="W210" s="214">
        <f>'Cover Sheet (Landscape)'!W210</f>
        <v>0</v>
      </c>
    </row>
    <row r="211" spans="23:23">
      <c r="W211" s="214">
        <f>'Cover Sheet (Landscape)'!W211</f>
        <v>0</v>
      </c>
    </row>
    <row r="212" spans="23:23">
      <c r="W212" s="214">
        <f>'Cover Sheet (Landscape)'!W212</f>
        <v>0</v>
      </c>
    </row>
    <row r="213" spans="23:23">
      <c r="W213" s="214">
        <f>'Cover Sheet (Landscape)'!W213</f>
        <v>0</v>
      </c>
    </row>
    <row r="214" spans="23:23">
      <c r="W214" s="214">
        <f>'Cover Sheet (Landscape)'!W214</f>
        <v>0</v>
      </c>
    </row>
    <row r="215" spans="23:23">
      <c r="W215" s="214">
        <f>'Cover Sheet (Landscape)'!W215</f>
        <v>0</v>
      </c>
    </row>
    <row r="216" spans="23:23">
      <c r="W216" s="214">
        <f>'Cover Sheet (Landscape)'!W216</f>
        <v>0</v>
      </c>
    </row>
    <row r="217" spans="23:23">
      <c r="W217" s="214">
        <f>'Cover Sheet (Landscape)'!W217</f>
        <v>0</v>
      </c>
    </row>
    <row r="218" spans="23:23">
      <c r="W218" s="214">
        <f>'Cover Sheet (Landscape)'!W218</f>
        <v>0</v>
      </c>
    </row>
    <row r="219" spans="23:23">
      <c r="W219" s="214">
        <f>'Cover Sheet (Landscape)'!W219</f>
        <v>0</v>
      </c>
    </row>
    <row r="220" spans="23:23">
      <c r="W220" s="214">
        <f>'Cover Sheet (Landscape)'!W220</f>
        <v>0</v>
      </c>
    </row>
    <row r="221" spans="23:23">
      <c r="W221" s="214">
        <f>'Cover Sheet (Landscape)'!W221</f>
        <v>0</v>
      </c>
    </row>
    <row r="222" spans="23:23">
      <c r="W222" s="214">
        <f>'Cover Sheet (Landscape)'!W222</f>
        <v>0</v>
      </c>
    </row>
    <row r="223" spans="23:23">
      <c r="W223" s="214">
        <f>'Cover Sheet (Landscape)'!W223</f>
        <v>0</v>
      </c>
    </row>
    <row r="224" spans="23:23">
      <c r="W224" s="214">
        <f>'Cover Sheet (Landscape)'!W224</f>
        <v>0</v>
      </c>
    </row>
    <row r="225" spans="23:23">
      <c r="W225" s="214">
        <f>'Cover Sheet (Landscape)'!W225</f>
        <v>0</v>
      </c>
    </row>
    <row r="226" spans="23:23">
      <c r="W226" s="214">
        <f>'Cover Sheet (Landscape)'!W226</f>
        <v>0</v>
      </c>
    </row>
    <row r="227" spans="23:23">
      <c r="W227" s="214">
        <f>'Cover Sheet (Landscape)'!W227</f>
        <v>0</v>
      </c>
    </row>
    <row r="228" spans="23:23">
      <c r="W228" s="214">
        <f>'Cover Sheet (Landscape)'!W228</f>
        <v>0</v>
      </c>
    </row>
    <row r="229" spans="23:23">
      <c r="W229" s="214">
        <f>'Cover Sheet (Landscape)'!W229</f>
        <v>0</v>
      </c>
    </row>
    <row r="230" spans="23:23">
      <c r="W230" s="214">
        <f>'Cover Sheet (Landscape)'!W230</f>
        <v>0</v>
      </c>
    </row>
    <row r="231" spans="23:23">
      <c r="W231" s="214">
        <f>'Cover Sheet (Landscape)'!W231</f>
        <v>0</v>
      </c>
    </row>
    <row r="232" spans="23:23">
      <c r="W232" s="214">
        <f>'Cover Sheet (Landscape)'!W232</f>
        <v>0</v>
      </c>
    </row>
    <row r="233" spans="23:23">
      <c r="W233" s="214">
        <f>'Cover Sheet (Landscape)'!W233</f>
        <v>0</v>
      </c>
    </row>
    <row r="234" spans="23:23">
      <c r="W234" s="214">
        <f>'Cover Sheet (Landscape)'!W234</f>
        <v>0</v>
      </c>
    </row>
    <row r="235" spans="23:23">
      <c r="W235" s="214">
        <f>'Cover Sheet (Landscape)'!W235</f>
        <v>0</v>
      </c>
    </row>
    <row r="236" spans="23:23">
      <c r="W236" s="214">
        <f>'Cover Sheet (Landscape)'!W236</f>
        <v>0</v>
      </c>
    </row>
    <row r="237" spans="23:23">
      <c r="W237" s="214">
        <f>'Cover Sheet (Landscape)'!W237</f>
        <v>0</v>
      </c>
    </row>
    <row r="238" spans="23:23">
      <c r="W238" s="214">
        <f>'Cover Sheet (Landscape)'!W238</f>
        <v>0</v>
      </c>
    </row>
    <row r="239" spans="23:23">
      <c r="W239" s="214">
        <f>'Cover Sheet (Landscape)'!W239</f>
        <v>0</v>
      </c>
    </row>
    <row r="240" spans="23:23">
      <c r="W240" s="214">
        <f>'Cover Sheet (Landscape)'!W240</f>
        <v>0</v>
      </c>
    </row>
    <row r="241" spans="23:23">
      <c r="W241" s="214">
        <f>'Cover Sheet (Landscape)'!W241</f>
        <v>0</v>
      </c>
    </row>
    <row r="242" spans="23:23">
      <c r="W242" s="214">
        <f>'Cover Sheet (Landscape)'!W242</f>
        <v>0</v>
      </c>
    </row>
    <row r="243" spans="23:23">
      <c r="W243" s="214">
        <f>'Cover Sheet (Landscape)'!W243</f>
        <v>0</v>
      </c>
    </row>
    <row r="244" spans="23:23">
      <c r="W244" s="214">
        <f>'Cover Sheet (Landscape)'!W244</f>
        <v>0</v>
      </c>
    </row>
    <row r="245" spans="23:23">
      <c r="W245" s="214">
        <f>'Cover Sheet (Landscape)'!W245</f>
        <v>0</v>
      </c>
    </row>
    <row r="246" spans="23:23">
      <c r="W246" s="214">
        <f>'Cover Sheet (Landscape)'!W246</f>
        <v>0</v>
      </c>
    </row>
    <row r="247" spans="23:23">
      <c r="W247" s="214">
        <f>'Cover Sheet (Landscape)'!W247</f>
        <v>0</v>
      </c>
    </row>
    <row r="248" spans="23:23">
      <c r="W248" s="214">
        <f>'Cover Sheet (Landscape)'!W248</f>
        <v>0</v>
      </c>
    </row>
    <row r="249" spans="23:23">
      <c r="W249" s="214">
        <f>'Cover Sheet (Landscape)'!W249</f>
        <v>0</v>
      </c>
    </row>
    <row r="250" spans="23:23">
      <c r="W250" s="214">
        <f>'Cover Sheet (Landscape)'!W250</f>
        <v>0</v>
      </c>
    </row>
    <row r="251" spans="23:23">
      <c r="W251" s="214">
        <f>'Cover Sheet (Landscape)'!W251</f>
        <v>0</v>
      </c>
    </row>
    <row r="252" spans="23:23">
      <c r="W252" s="214">
        <f>'Cover Sheet (Landscape)'!W252</f>
        <v>0</v>
      </c>
    </row>
    <row r="253" spans="23:23">
      <c r="W253" s="214">
        <f>'Cover Sheet (Landscape)'!W253</f>
        <v>0</v>
      </c>
    </row>
    <row r="254" spans="23:23">
      <c r="W254" s="214">
        <f>'Cover Sheet (Landscape)'!W254</f>
        <v>0</v>
      </c>
    </row>
    <row r="255" spans="23:23">
      <c r="W255" s="214">
        <f>'Cover Sheet (Landscape)'!W255</f>
        <v>0</v>
      </c>
    </row>
    <row r="256" spans="23:23">
      <c r="W256" s="214">
        <f>'Cover Sheet (Landscape)'!W256</f>
        <v>0</v>
      </c>
    </row>
    <row r="257" spans="23:23">
      <c r="W257" s="214">
        <f>'Cover Sheet (Landscape)'!W257</f>
        <v>0</v>
      </c>
    </row>
    <row r="258" spans="23:23">
      <c r="W258" s="214">
        <f>'Cover Sheet (Landscape)'!W258</f>
        <v>0</v>
      </c>
    </row>
    <row r="259" spans="23:23">
      <c r="W259" s="214">
        <f>'Cover Sheet (Landscape)'!W259</f>
        <v>0</v>
      </c>
    </row>
    <row r="260" spans="23:23">
      <c r="W260" s="214">
        <f>'Cover Sheet (Landscape)'!W260</f>
        <v>0</v>
      </c>
    </row>
    <row r="261" spans="23:23">
      <c r="W261" s="214">
        <f>'Cover Sheet (Landscape)'!W261</f>
        <v>0</v>
      </c>
    </row>
    <row r="262" spans="23:23">
      <c r="W262" s="214">
        <f>'Cover Sheet (Landscape)'!W262</f>
        <v>0</v>
      </c>
    </row>
    <row r="263" spans="23:23">
      <c r="W263" s="214">
        <f>'Cover Sheet (Landscape)'!W263</f>
        <v>0</v>
      </c>
    </row>
    <row r="264" spans="23:23">
      <c r="W264" s="214">
        <f>'Cover Sheet (Landscape)'!W264</f>
        <v>0</v>
      </c>
    </row>
    <row r="265" spans="23:23">
      <c r="W265" s="214">
        <f>'Cover Sheet (Landscape)'!W265</f>
        <v>0</v>
      </c>
    </row>
    <row r="266" spans="23:23">
      <c r="W266" s="214">
        <f>'Cover Sheet (Landscape)'!W266</f>
        <v>0</v>
      </c>
    </row>
    <row r="267" spans="23:23">
      <c r="W267" s="214">
        <f>'Cover Sheet (Landscape)'!W267</f>
        <v>0</v>
      </c>
    </row>
    <row r="268" spans="23:23">
      <c r="W268" s="214">
        <f>'Cover Sheet (Landscape)'!W268</f>
        <v>0</v>
      </c>
    </row>
    <row r="269" spans="23:23">
      <c r="W269" s="214">
        <f>'Cover Sheet (Landscape)'!W269</f>
        <v>0</v>
      </c>
    </row>
    <row r="270" spans="23:23">
      <c r="W270" s="214">
        <f>'Cover Sheet (Landscape)'!W270</f>
        <v>0</v>
      </c>
    </row>
    <row r="271" spans="23:23">
      <c r="W271" s="214">
        <f>'Cover Sheet (Landscape)'!W271</f>
        <v>0</v>
      </c>
    </row>
    <row r="272" spans="23:23">
      <c r="W272" s="214">
        <f>'Cover Sheet (Landscape)'!W272</f>
        <v>0</v>
      </c>
    </row>
    <row r="273" spans="23:23">
      <c r="W273" s="214">
        <f>'Cover Sheet (Landscape)'!W273</f>
        <v>0</v>
      </c>
    </row>
    <row r="274" spans="23:23">
      <c r="W274" s="214">
        <f>'Cover Sheet (Landscape)'!W274</f>
        <v>0</v>
      </c>
    </row>
    <row r="275" spans="23:23">
      <c r="W275" s="214">
        <f>'Cover Sheet (Landscape)'!W275</f>
        <v>0</v>
      </c>
    </row>
    <row r="276" spans="23:23">
      <c r="W276" s="214">
        <f>'Cover Sheet (Landscape)'!W276</f>
        <v>0</v>
      </c>
    </row>
    <row r="277" spans="23:23">
      <c r="W277" s="214">
        <f>'Cover Sheet (Landscape)'!W277</f>
        <v>0</v>
      </c>
    </row>
    <row r="278" spans="23:23">
      <c r="W278" s="214">
        <f>'Cover Sheet (Landscape)'!W278</f>
        <v>0</v>
      </c>
    </row>
    <row r="279" spans="23:23">
      <c r="W279" s="214">
        <f>'Cover Sheet (Landscape)'!W279</f>
        <v>0</v>
      </c>
    </row>
    <row r="280" spans="23:23">
      <c r="W280" s="214">
        <f>'Cover Sheet (Landscape)'!W280</f>
        <v>0</v>
      </c>
    </row>
    <row r="281" spans="23:23">
      <c r="W281" s="214">
        <f>'Cover Sheet (Landscape)'!W281</f>
        <v>0</v>
      </c>
    </row>
    <row r="282" spans="23:23">
      <c r="W282" s="214">
        <f>'Cover Sheet (Landscape)'!W282</f>
        <v>0</v>
      </c>
    </row>
    <row r="283" spans="23:23">
      <c r="W283" s="214">
        <f>'Cover Sheet (Landscape)'!W283</f>
        <v>0</v>
      </c>
    </row>
    <row r="284" spans="23:23">
      <c r="W284" s="214">
        <f>'Cover Sheet (Landscape)'!W284</f>
        <v>0</v>
      </c>
    </row>
    <row r="285" spans="23:23">
      <c r="W285" s="214">
        <f>'Cover Sheet (Landscape)'!W285</f>
        <v>0</v>
      </c>
    </row>
    <row r="286" spans="23:23">
      <c r="W286" s="214">
        <f>'Cover Sheet (Landscape)'!W286</f>
        <v>0</v>
      </c>
    </row>
    <row r="287" spans="23:23">
      <c r="W287" s="214">
        <f>'Cover Sheet (Landscape)'!W287</f>
        <v>0</v>
      </c>
    </row>
    <row r="288" spans="23:23">
      <c r="W288" s="214">
        <f>'Cover Sheet (Landscape)'!W288</f>
        <v>0</v>
      </c>
    </row>
    <row r="289" spans="23:23">
      <c r="W289" s="214">
        <f>'Cover Sheet (Landscape)'!W289</f>
        <v>0</v>
      </c>
    </row>
    <row r="290" spans="23:23">
      <c r="W290" s="214">
        <f>'Cover Sheet (Landscape)'!W290</f>
        <v>0</v>
      </c>
    </row>
    <row r="291" spans="23:23">
      <c r="W291" s="214">
        <f>'Cover Sheet (Landscape)'!W291</f>
        <v>0</v>
      </c>
    </row>
    <row r="292" spans="23:23">
      <c r="W292" s="214">
        <f>'Cover Sheet (Landscape)'!W292</f>
        <v>0</v>
      </c>
    </row>
    <row r="293" spans="23:23">
      <c r="W293" s="214">
        <f>'Cover Sheet (Landscape)'!W293</f>
        <v>0</v>
      </c>
    </row>
    <row r="294" spans="23:23">
      <c r="W294" s="214">
        <f>'Cover Sheet (Landscape)'!W294</f>
        <v>0</v>
      </c>
    </row>
    <row r="295" spans="23:23">
      <c r="W295" s="214">
        <f>'Cover Sheet (Landscape)'!W295</f>
        <v>0</v>
      </c>
    </row>
    <row r="296" spans="23:23">
      <c r="W296" s="214">
        <f>'Cover Sheet (Landscape)'!W296</f>
        <v>0</v>
      </c>
    </row>
    <row r="297" spans="23:23">
      <c r="W297" s="214">
        <f>'Cover Sheet (Landscape)'!W297</f>
        <v>0</v>
      </c>
    </row>
    <row r="298" spans="23:23">
      <c r="W298" s="214">
        <f>'Cover Sheet (Landscape)'!W298</f>
        <v>0</v>
      </c>
    </row>
    <row r="299" spans="23:23">
      <c r="W299" s="214">
        <f>'Cover Sheet (Landscape)'!W299</f>
        <v>0</v>
      </c>
    </row>
    <row r="300" spans="23:23">
      <c r="W300" s="214">
        <f>'Cover Sheet (Landscape)'!W300</f>
        <v>0</v>
      </c>
    </row>
    <row r="301" spans="23:23">
      <c r="W301" s="214">
        <f>'Cover Sheet (Landscape)'!W301</f>
        <v>0</v>
      </c>
    </row>
    <row r="302" spans="23:23">
      <c r="W302" s="214">
        <f>'Cover Sheet (Landscape)'!W302</f>
        <v>0</v>
      </c>
    </row>
    <row r="303" spans="23:23">
      <c r="W303" s="214">
        <f>'Cover Sheet (Landscape)'!W303</f>
        <v>0</v>
      </c>
    </row>
    <row r="304" spans="23:23">
      <c r="W304" s="214">
        <f>'Cover Sheet (Landscape)'!W304</f>
        <v>0</v>
      </c>
    </row>
    <row r="305" spans="23:23">
      <c r="W305" s="214">
        <f>'Cover Sheet (Landscape)'!W305</f>
        <v>0</v>
      </c>
    </row>
    <row r="306" spans="23:23">
      <c r="W306" s="214">
        <f>'Cover Sheet (Landscape)'!W306</f>
        <v>0</v>
      </c>
    </row>
    <row r="307" spans="23:23">
      <c r="W307" s="214">
        <f>'Cover Sheet (Landscape)'!W307</f>
        <v>0</v>
      </c>
    </row>
    <row r="308" spans="23:23">
      <c r="W308" s="214">
        <f>'Cover Sheet (Landscape)'!W308</f>
        <v>0</v>
      </c>
    </row>
    <row r="309" spans="23:23">
      <c r="W309" s="214">
        <f>'Cover Sheet (Landscape)'!W309</f>
        <v>0</v>
      </c>
    </row>
    <row r="310" spans="23:23">
      <c r="W310" s="214">
        <f>'Cover Sheet (Landscape)'!W310</f>
        <v>0</v>
      </c>
    </row>
    <row r="311" spans="23:23">
      <c r="W311" s="214">
        <f>'Cover Sheet (Landscape)'!W311</f>
        <v>0</v>
      </c>
    </row>
    <row r="312" spans="23:23">
      <c r="W312" s="214">
        <f>'Cover Sheet (Landscape)'!W312</f>
        <v>0</v>
      </c>
    </row>
    <row r="313" spans="23:23">
      <c r="W313" s="214">
        <f>'Cover Sheet (Landscape)'!W313</f>
        <v>0</v>
      </c>
    </row>
    <row r="314" spans="23:23">
      <c r="W314" s="214">
        <f>'Cover Sheet (Landscape)'!W314</f>
        <v>0</v>
      </c>
    </row>
    <row r="315" spans="23:23">
      <c r="W315" s="214">
        <f>'Cover Sheet (Landscape)'!W315</f>
        <v>0</v>
      </c>
    </row>
    <row r="316" spans="23:23">
      <c r="W316" s="214">
        <f>'Cover Sheet (Landscape)'!W316</f>
        <v>0</v>
      </c>
    </row>
    <row r="317" spans="23:23">
      <c r="W317" s="214">
        <f>'Cover Sheet (Landscape)'!W317</f>
        <v>0</v>
      </c>
    </row>
    <row r="318" spans="23:23">
      <c r="W318" s="214">
        <f>'Cover Sheet (Landscape)'!W318</f>
        <v>0</v>
      </c>
    </row>
    <row r="319" spans="23:23">
      <c r="W319" s="214">
        <f>'Cover Sheet (Landscape)'!W319</f>
        <v>0</v>
      </c>
    </row>
    <row r="320" spans="23:23">
      <c r="W320" s="214">
        <f>'Cover Sheet (Landscape)'!W320</f>
        <v>0</v>
      </c>
    </row>
    <row r="321" spans="23:23">
      <c r="W321" s="214">
        <f>'Cover Sheet (Landscape)'!W321</f>
        <v>0</v>
      </c>
    </row>
    <row r="322" spans="23:23">
      <c r="W322" s="214">
        <f>'Cover Sheet (Landscape)'!W322</f>
        <v>0</v>
      </c>
    </row>
    <row r="323" spans="23:23">
      <c r="W323" s="214">
        <f>'Cover Sheet (Landscape)'!W323</f>
        <v>0</v>
      </c>
    </row>
    <row r="324" spans="23:23">
      <c r="W324" s="214">
        <f>'Cover Sheet (Landscape)'!W324</f>
        <v>0</v>
      </c>
    </row>
    <row r="325" spans="23:23">
      <c r="W325" s="214">
        <f>'Cover Sheet (Landscape)'!W325</f>
        <v>0</v>
      </c>
    </row>
    <row r="326" spans="23:23">
      <c r="W326" s="214">
        <f>'Cover Sheet (Landscape)'!W326</f>
        <v>0</v>
      </c>
    </row>
    <row r="327" spans="23:23">
      <c r="W327" s="214">
        <f>'Cover Sheet (Landscape)'!W327</f>
        <v>0</v>
      </c>
    </row>
    <row r="328" spans="23:23">
      <c r="W328" s="214">
        <f>'Cover Sheet (Landscape)'!W328</f>
        <v>0</v>
      </c>
    </row>
    <row r="329" spans="23:23">
      <c r="W329" s="214">
        <f>'Cover Sheet (Landscape)'!W329</f>
        <v>0</v>
      </c>
    </row>
    <row r="330" spans="23:23">
      <c r="W330" s="214">
        <f>'Cover Sheet (Landscape)'!W330</f>
        <v>0</v>
      </c>
    </row>
    <row r="331" spans="23:23">
      <c r="W331" s="214">
        <f>'Cover Sheet (Landscape)'!W331</f>
        <v>0</v>
      </c>
    </row>
    <row r="332" spans="23:23">
      <c r="W332" s="214">
        <f>'Cover Sheet (Landscape)'!W332</f>
        <v>0</v>
      </c>
    </row>
    <row r="333" spans="23:23">
      <c r="W333" s="214">
        <f>'Cover Sheet (Landscape)'!W333</f>
        <v>0</v>
      </c>
    </row>
    <row r="334" spans="23:23">
      <c r="W334" s="214">
        <f>'Cover Sheet (Landscape)'!W334</f>
        <v>0</v>
      </c>
    </row>
    <row r="335" spans="23:23">
      <c r="W335" s="214">
        <f>'Cover Sheet (Landscape)'!W335</f>
        <v>0</v>
      </c>
    </row>
    <row r="336" spans="23:23">
      <c r="W336" s="214">
        <f>'Cover Sheet (Landscape)'!W336</f>
        <v>0</v>
      </c>
    </row>
    <row r="337" spans="23:23">
      <c r="W337" s="214">
        <f>'Cover Sheet (Landscape)'!W337</f>
        <v>0</v>
      </c>
    </row>
    <row r="338" spans="23:23">
      <c r="W338" s="214">
        <f>'Cover Sheet (Landscape)'!W338</f>
        <v>0</v>
      </c>
    </row>
    <row r="339" spans="23:23">
      <c r="W339" s="214">
        <f>'Cover Sheet (Landscape)'!W339</f>
        <v>0</v>
      </c>
    </row>
    <row r="340" spans="23:23">
      <c r="W340" s="214">
        <f>'Cover Sheet (Landscape)'!W340</f>
        <v>0</v>
      </c>
    </row>
    <row r="341" spans="23:23">
      <c r="W341" s="214">
        <f>'Cover Sheet (Landscape)'!W341</f>
        <v>0</v>
      </c>
    </row>
    <row r="342" spans="23:23">
      <c r="W342" s="214">
        <f>'Cover Sheet (Landscape)'!W342</f>
        <v>0</v>
      </c>
    </row>
    <row r="343" spans="23:23">
      <c r="W343" s="214">
        <f>'Cover Sheet (Landscape)'!W343</f>
        <v>0</v>
      </c>
    </row>
    <row r="344" spans="23:23">
      <c r="W344" s="214">
        <f>'Cover Sheet (Landscape)'!W344</f>
        <v>0</v>
      </c>
    </row>
    <row r="345" spans="23:23">
      <c r="W345" s="214">
        <f>'Cover Sheet (Landscape)'!W345</f>
        <v>0</v>
      </c>
    </row>
    <row r="346" spans="23:23">
      <c r="W346" s="214">
        <f>'Cover Sheet (Landscape)'!W346</f>
        <v>0</v>
      </c>
    </row>
    <row r="347" spans="23:23">
      <c r="W347" s="214">
        <f>'Cover Sheet (Landscape)'!W347</f>
        <v>0</v>
      </c>
    </row>
    <row r="348" spans="23:23">
      <c r="W348" s="214">
        <f>'Cover Sheet (Landscape)'!W348</f>
        <v>0</v>
      </c>
    </row>
    <row r="349" spans="23:23">
      <c r="W349" s="214">
        <f>'Cover Sheet (Landscape)'!W349</f>
        <v>0</v>
      </c>
    </row>
    <row r="350" spans="23:23">
      <c r="W350" s="214">
        <f>'Cover Sheet (Landscape)'!W350</f>
        <v>0</v>
      </c>
    </row>
  </sheetData>
  <mergeCells count="51">
    <mergeCell ref="A49:M49"/>
    <mergeCell ref="K1:M1"/>
    <mergeCell ref="B46:H46"/>
    <mergeCell ref="L46:M46"/>
    <mergeCell ref="B47:H47"/>
    <mergeCell ref="L47:M47"/>
    <mergeCell ref="B48:H48"/>
    <mergeCell ref="L48:M48"/>
    <mergeCell ref="B43:H43"/>
    <mergeCell ref="L43:M43"/>
    <mergeCell ref="B44:H44"/>
    <mergeCell ref="L44:M44"/>
    <mergeCell ref="B45:H45"/>
    <mergeCell ref="L45:M45"/>
    <mergeCell ref="B40:H40"/>
    <mergeCell ref="L40:M40"/>
    <mergeCell ref="B41:H41"/>
    <mergeCell ref="L41:M41"/>
    <mergeCell ref="B42:H42"/>
    <mergeCell ref="L42:M42"/>
    <mergeCell ref="A21:M21"/>
    <mergeCell ref="A23:M23"/>
    <mergeCell ref="A32:M32"/>
    <mergeCell ref="B38:H38"/>
    <mergeCell ref="L38:M38"/>
    <mergeCell ref="B39:H39"/>
    <mergeCell ref="L39:M39"/>
    <mergeCell ref="Q7:V7"/>
    <mergeCell ref="J8:M8"/>
    <mergeCell ref="N8:P8"/>
    <mergeCell ref="A9:M9"/>
    <mergeCell ref="A13:M14"/>
    <mergeCell ref="I15:K20"/>
    <mergeCell ref="N19:P19"/>
    <mergeCell ref="A6:B6"/>
    <mergeCell ref="C6:D6"/>
    <mergeCell ref="G6:I6"/>
    <mergeCell ref="L6:M6"/>
    <mergeCell ref="N6:P6"/>
    <mergeCell ref="N7:P7"/>
    <mergeCell ref="A4:A5"/>
    <mergeCell ref="B4:B5"/>
    <mergeCell ref="C4:I4"/>
    <mergeCell ref="J4:M4"/>
    <mergeCell ref="C5:I5"/>
    <mergeCell ref="J5:M5"/>
    <mergeCell ref="B1:B3"/>
    <mergeCell ref="C2:I2"/>
    <mergeCell ref="J2:M2"/>
    <mergeCell ref="C3:I3"/>
    <mergeCell ref="J3:M3"/>
  </mergeCells>
  <conditionalFormatting sqref="A38:M47">
    <cfRule type="expression" dxfId="34" priority="10">
      <formula>$L38&gt;0</formula>
    </cfRule>
  </conditionalFormatting>
  <conditionalFormatting sqref="Q7">
    <cfRule type="containsBlanks" dxfId="33" priority="9">
      <formula>LEN(TRIM(Q7))=0</formula>
    </cfRule>
  </conditionalFormatting>
  <conditionalFormatting sqref="Q8">
    <cfRule type="containsBlanks" dxfId="32" priority="8">
      <formula>LEN(TRIM(Q8))=0</formula>
    </cfRule>
  </conditionalFormatting>
  <conditionalFormatting sqref="K6">
    <cfRule type="containsBlanks" dxfId="31" priority="6">
      <formula>LEN(TRIM(K6))=0</formula>
    </cfRule>
  </conditionalFormatting>
  <conditionalFormatting sqref="A23:M23">
    <cfRule type="containsErrors" dxfId="30" priority="5">
      <formula>ISERROR(A23)</formula>
    </cfRule>
  </conditionalFormatting>
  <conditionalFormatting sqref="Q19">
    <cfRule type="containsBlanks" dxfId="29" priority="4">
      <formula>LEN(TRIM(Q19))=0</formula>
    </cfRule>
  </conditionalFormatting>
  <conditionalFormatting sqref="A1:K1 A351:XFD1048576 A6:P6 R6:V6 N1:XFD1 A2:XFD3 A4:V5 W4:XFD350 A7:V350">
    <cfRule type="containsText" dxfId="28" priority="3" operator="containsText" text="XXXX">
      <formula>NOT(ISERROR(SEARCH("XXXX",A1)))</formula>
    </cfRule>
  </conditionalFormatting>
  <conditionalFormatting sqref="Q6">
    <cfRule type="containsBlanks" dxfId="27" priority="2">
      <formula>LEN(TRIM(Q6))=0</formula>
    </cfRule>
  </conditionalFormatting>
  <conditionalFormatting sqref="Q6">
    <cfRule type="containsText" dxfId="26" priority="1" operator="containsText" text="XXXX">
      <formula>NOT(ISERROR(SEARCH("XXXX",Q6)))</formula>
    </cfRule>
  </conditionalFormatting>
  <dataValidations count="2">
    <dataValidation allowBlank="1" showInputMessage="1" showErrorMessage="1" promptTitle="SELECT SUNDYNE DOC # from SDI" prompt="For example:  =SDI!I13" sqref="Q7"/>
    <dataValidation type="whole" allowBlank="1" showInputMessage="1" showErrorMessage="1" promptTitle="Page Count" prompt="Enter the number of pages in the actual document (not including this cover)." sqref="Q6">
      <formula1>1</formula1>
      <formula2>1000</formula2>
    </dataValidation>
  </dataValidations>
  <printOptions horizontalCentered="1" verticalCentered="1"/>
  <pageMargins left="0.25" right="0.25" top="0.75" bottom="0.75" header="0.3" footer="0.3"/>
  <pageSetup paperSize="9" scale="49" orientation="portrait" r:id="rId1"/>
  <drawing r:id="rId2"/>
  <legacyDrawing r:id="rId3"/>
  <oleObjects>
    <mc:AlternateContent xmlns:mc="http://schemas.openxmlformats.org/markup-compatibility/2006">
      <mc:Choice Requires="x14">
        <oleObject progId="Word.Picture.8" shapeId="79873" r:id="rId4">
          <objectPr defaultSize="0" autoPict="0" r:id="rId5">
            <anchor moveWithCells="1" sizeWithCells="1">
              <from>
                <xdr:col>0</xdr:col>
                <xdr:colOff>123825</xdr:colOff>
                <xdr:row>3</xdr:row>
                <xdr:rowOff>95250</xdr:rowOff>
              </from>
              <to>
                <xdr:col>0</xdr:col>
                <xdr:colOff>438150</xdr:colOff>
                <xdr:row>4</xdr:row>
                <xdr:rowOff>123825</xdr:rowOff>
              </to>
            </anchor>
          </objectPr>
        </oleObject>
      </mc:Choice>
      <mc:Fallback>
        <oleObject progId="Word.Picture.8" shapeId="79873" r:id="rId4"/>
      </mc:Fallback>
    </mc:AlternateContent>
    <mc:AlternateContent xmlns:mc="http://schemas.openxmlformats.org/markup-compatibility/2006">
      <mc:Choice Requires="x14">
        <oleObject progId="DWGTrueView.Drawing.18" shapeId="79874" r:id="rId6">
          <objectPr defaultSize="0" autoPict="0" r:id="rId7">
            <anchor moveWithCells="1" sizeWithCells="1">
              <from>
                <xdr:col>7</xdr:col>
                <xdr:colOff>676275</xdr:colOff>
                <xdr:row>24</xdr:row>
                <xdr:rowOff>1809750</xdr:rowOff>
              </from>
              <to>
                <xdr:col>12</xdr:col>
                <xdr:colOff>514350</xdr:colOff>
                <xdr:row>24</xdr:row>
                <xdr:rowOff>4714875</xdr:rowOff>
              </to>
            </anchor>
          </objectPr>
        </oleObject>
      </mc:Choice>
      <mc:Fallback>
        <oleObject progId="DWGTrueView.Drawing.18" shapeId="79874" r:id="rId6"/>
      </mc:Fallback>
    </mc:AlternateContent>
  </oleObjects>
  <mc:AlternateContent xmlns:mc="http://schemas.openxmlformats.org/markup-compatibility/2006">
    <mc:Choice Requires="x14">
      <controls>
        <mc:AlternateContent xmlns:mc="http://schemas.openxmlformats.org/markup-compatibility/2006">
          <mc:Choice Requires="x14">
            <control shapeId="79875" r:id="rId8" name="List Box 3">
              <controlPr defaultSize="0" autoLine="0" autoPict="0">
                <anchor moveWithCells="1">
                  <from>
                    <xdr:col>16</xdr:col>
                    <xdr:colOff>0</xdr:colOff>
                    <xdr:row>6</xdr:row>
                    <xdr:rowOff>0</xdr:rowOff>
                  </from>
                  <to>
                    <xdr:col>20</xdr:col>
                    <xdr:colOff>85725</xdr:colOff>
                    <xdr:row>16</xdr:row>
                    <xdr:rowOff>47625</xdr:rowOff>
                  </to>
                </anchor>
              </controlPr>
            </control>
          </mc:Choice>
        </mc:AlternateContent>
        <mc:AlternateContent xmlns:mc="http://schemas.openxmlformats.org/markup-compatibility/2006">
          <mc:Choice Requires="x14">
            <control shapeId="79876" r:id="rId9" name="List Box 4">
              <controlPr defaultSize="0" autoLine="0" autoPict="0">
                <anchor moveWithCells="1">
                  <from>
                    <xdr:col>15</xdr:col>
                    <xdr:colOff>885825</xdr:colOff>
                    <xdr:row>17</xdr:row>
                    <xdr:rowOff>152400</xdr:rowOff>
                  </from>
                  <to>
                    <xdr:col>20</xdr:col>
                    <xdr:colOff>104775</xdr:colOff>
                    <xdr:row>20</xdr:row>
                    <xdr:rowOff>390525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1" operator="equal" id="{5D64574E-4CB2-4E30-8855-98481F33D9BC}">
            <xm:f>'C:\sealed\Current Projects\A2310687-01-02-03_TECNIMONT-OPAL\4 Documentation\2 Submittals\[SDI 2013C - A2310687-01-02-03 TECNIMONT-OPAL.xlsm]SDI'!#REF!</xm:f>
            <x14:dxf>
              <font>
                <b/>
                <i val="0"/>
              </font>
              <fill>
                <patternFill>
                  <bgColor rgb="FF92D050"/>
                </patternFill>
              </fill>
            </x14:dxf>
          </x14:cfRule>
          <x14:cfRule type="cellIs" priority="12" operator="equal" id="{E877EDE2-4500-44A6-A5AB-1378A22CB215}">
            <xm:f>'C:\sealed\Current Projects\A2310687-01-02-03_TECNIMONT-OPAL\4 Documentation\2 Submittals\[SDI 2013C - A2310687-01-02-03 TECNIMONT-OPAL.xlsm]SDI'!#REF!</xm:f>
            <x14:dxf>
              <font>
                <b/>
                <i val="0"/>
              </font>
              <fill>
                <patternFill>
                  <bgColor rgb="FF00B050"/>
                </patternFill>
              </fill>
            </x14:dxf>
          </x14:cfRule>
          <xm:sqref>I15:K20</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1:X60"/>
  <sheetViews>
    <sheetView showGridLines="0" zoomScale="50" zoomScaleNormal="50" zoomScaleSheetLayoutView="40" workbookViewId="0">
      <selection activeCell="E11" sqref="E11:J12"/>
    </sheetView>
  </sheetViews>
  <sheetFormatPr defaultRowHeight="18" customHeight="1"/>
  <cols>
    <col min="1" max="2" width="15.7109375" customWidth="1"/>
    <col min="3" max="3" width="13.85546875" customWidth="1"/>
    <col min="4" max="4" width="10.7109375" customWidth="1"/>
    <col min="5" max="5" width="6" customWidth="1"/>
    <col min="6" max="7" width="5.5703125" customWidth="1"/>
    <col min="8" max="8" width="18.7109375" customWidth="1"/>
    <col min="9" max="9" width="10.7109375" customWidth="1"/>
    <col min="10" max="10" width="17.85546875" customWidth="1"/>
    <col min="11" max="11" width="15.7109375" customWidth="1"/>
    <col min="12" max="12" width="10.5703125" customWidth="1"/>
    <col min="14" max="14" width="12" bestFit="1" customWidth="1"/>
    <col min="18" max="19" width="3.85546875" style="119" customWidth="1"/>
    <col min="20" max="20" width="5.140625" style="119" customWidth="1"/>
    <col min="21" max="21" width="8.7109375" customWidth="1"/>
    <col min="22" max="22" width="6.140625" customWidth="1"/>
    <col min="24" max="24" width="5.85546875" customWidth="1"/>
  </cols>
  <sheetData>
    <row r="1" spans="3:24" ht="18.95" customHeight="1" thickBot="1"/>
    <row r="2" spans="3:24" ht="18.95" customHeight="1">
      <c r="N2" s="125"/>
      <c r="O2" s="126"/>
      <c r="P2" s="127"/>
      <c r="R2" s="132"/>
      <c r="S2" s="133"/>
      <c r="T2" s="134"/>
      <c r="V2" s="144"/>
      <c r="W2" s="145"/>
      <c r="X2" s="146"/>
    </row>
    <row r="3" spans="3:24" ht="18.95" customHeight="1">
      <c r="N3" s="1018" t="str">
        <f>C8</f>
        <v>Production Book for</v>
      </c>
      <c r="O3" s="1019"/>
      <c r="P3" s="1020"/>
      <c r="R3" s="1021" t="str">
        <f>N3</f>
        <v>Production Book for</v>
      </c>
      <c r="S3" s="1022"/>
      <c r="T3" s="1023"/>
      <c r="V3" s="1003" t="str">
        <f>N3</f>
        <v>Production Book for</v>
      </c>
      <c r="W3" s="1004"/>
      <c r="X3" s="1005"/>
    </row>
    <row r="4" spans="3:24" ht="18.95" customHeight="1">
      <c r="N4" s="1018"/>
      <c r="O4" s="1019"/>
      <c r="P4" s="1020"/>
      <c r="R4" s="1021"/>
      <c r="S4" s="1022"/>
      <c r="T4" s="1023"/>
      <c r="V4" s="1003"/>
      <c r="W4" s="1004"/>
      <c r="X4" s="1005"/>
    </row>
    <row r="5" spans="3:24" ht="18.95" customHeight="1">
      <c r="N5" s="1018"/>
      <c r="O5" s="1019"/>
      <c r="P5" s="1020"/>
      <c r="R5" s="1021"/>
      <c r="S5" s="1022"/>
      <c r="T5" s="1023"/>
      <c r="V5" s="1003"/>
      <c r="W5" s="1004"/>
      <c r="X5" s="1005"/>
    </row>
    <row r="6" spans="3:24" ht="18.95" customHeight="1">
      <c r="N6" s="1018"/>
      <c r="O6" s="1019"/>
      <c r="P6" s="1020"/>
      <c r="R6" s="1021"/>
      <c r="S6" s="1022"/>
      <c r="T6" s="1023"/>
      <c r="V6" s="1003"/>
      <c r="W6" s="1004"/>
      <c r="X6" s="1005"/>
    </row>
    <row r="7" spans="3:24" ht="18.95" customHeight="1">
      <c r="N7" s="1018"/>
      <c r="O7" s="1019"/>
      <c r="P7" s="1020"/>
      <c r="R7" s="1021"/>
      <c r="S7" s="1022"/>
      <c r="T7" s="1023"/>
      <c r="V7" s="1003"/>
      <c r="W7" s="1004"/>
      <c r="X7" s="1005"/>
    </row>
    <row r="8" spans="3:24" ht="18.600000000000001" customHeight="1">
      <c r="C8" s="1006" t="s">
        <v>743</v>
      </c>
      <c r="D8" s="1006"/>
      <c r="E8" s="1006"/>
      <c r="F8" s="1006"/>
      <c r="G8" s="1006"/>
      <c r="H8" s="1006"/>
      <c r="I8" s="1006"/>
      <c r="J8" s="1006"/>
      <c r="N8" s="1018"/>
      <c r="O8" s="1019"/>
      <c r="P8" s="1020"/>
      <c r="R8" s="1021"/>
      <c r="S8" s="1022"/>
      <c r="T8" s="1023"/>
      <c r="V8" s="1003"/>
      <c r="W8" s="1004"/>
      <c r="X8" s="1005"/>
    </row>
    <row r="9" spans="3:24" ht="10.9" customHeight="1">
      <c r="C9" s="1007" t="str">
        <f>'! BINDER SET UP !'!A1</f>
        <v>Sinopec</v>
      </c>
      <c r="D9" s="1007"/>
      <c r="E9" s="1007"/>
      <c r="F9" s="1007"/>
      <c r="G9" s="1007"/>
      <c r="H9" s="1007"/>
      <c r="I9" s="1007"/>
      <c r="J9" s="1007"/>
      <c r="N9" s="1018"/>
      <c r="O9" s="1019"/>
      <c r="P9" s="1020"/>
      <c r="R9" s="1021"/>
      <c r="S9" s="1022"/>
      <c r="T9" s="1023"/>
      <c r="V9" s="1003"/>
      <c r="W9" s="1004"/>
      <c r="X9" s="1005"/>
    </row>
    <row r="10" spans="3:24" ht="24.6" customHeight="1">
      <c r="C10" s="1007"/>
      <c r="D10" s="1007"/>
      <c r="E10" s="1007"/>
      <c r="F10" s="1007"/>
      <c r="G10" s="1007"/>
      <c r="H10" s="1007"/>
      <c r="I10" s="1007"/>
      <c r="J10" s="1007"/>
      <c r="N10" s="1008" t="str">
        <f>C9</f>
        <v>Sinopec</v>
      </c>
      <c r="O10" s="1009"/>
      <c r="P10" s="1010"/>
      <c r="R10" s="1011" t="str">
        <f>N10</f>
        <v>Sinopec</v>
      </c>
      <c r="S10" s="1012"/>
      <c r="T10" s="1013"/>
      <c r="V10" s="1014" t="str">
        <f>N10</f>
        <v>Sinopec</v>
      </c>
      <c r="W10" s="1015"/>
      <c r="X10" s="1016"/>
    </row>
    <row r="11" spans="3:24" ht="18.95" customHeight="1">
      <c r="C11" s="1025" t="s">
        <v>395</v>
      </c>
      <c r="D11" s="1025"/>
      <c r="E11" s="1024" t="str">
        <f>'! BINDER SET UP !'!B2</f>
        <v xml:space="preserve">C2441745-01-02 &amp; C2441745-03-04  </v>
      </c>
      <c r="F11" s="1024"/>
      <c r="G11" s="1024"/>
      <c r="H11" s="1024"/>
      <c r="I11" s="1024"/>
      <c r="J11" s="1024"/>
      <c r="N11" s="1008"/>
      <c r="O11" s="1009"/>
      <c r="P11" s="1010"/>
      <c r="R11" s="1011"/>
      <c r="S11" s="1012"/>
      <c r="T11" s="1013"/>
      <c r="V11" s="1014"/>
      <c r="W11" s="1015"/>
      <c r="X11" s="1016"/>
    </row>
    <row r="12" spans="3:24" ht="21.6" customHeight="1">
      <c r="C12" s="1025"/>
      <c r="D12" s="1025"/>
      <c r="E12" s="1024"/>
      <c r="F12" s="1024"/>
      <c r="G12" s="1024"/>
      <c r="H12" s="1024"/>
      <c r="I12" s="1024"/>
      <c r="J12" s="1024"/>
      <c r="N12" s="1008"/>
      <c r="O12" s="1009"/>
      <c r="P12" s="1010"/>
      <c r="R12" s="1011"/>
      <c r="S12" s="1012"/>
      <c r="T12" s="1013"/>
      <c r="V12" s="1014"/>
      <c r="W12" s="1015"/>
      <c r="X12" s="1016"/>
    </row>
    <row r="13" spans="3:24" ht="21.6" customHeight="1">
      <c r="C13" s="1027" t="s">
        <v>334</v>
      </c>
      <c r="D13" s="1027"/>
      <c r="E13" s="493">
        <f>'! BINDER SET UP !'!B8</f>
        <v>0</v>
      </c>
      <c r="F13" s="493"/>
      <c r="G13" s="493"/>
      <c r="H13" s="493"/>
      <c r="I13" s="493"/>
      <c r="J13" s="493"/>
      <c r="N13" s="1008"/>
      <c r="O13" s="1009"/>
      <c r="P13" s="1010"/>
      <c r="R13" s="1011"/>
      <c r="S13" s="1012"/>
      <c r="T13" s="1013"/>
      <c r="V13" s="1014"/>
      <c r="W13" s="1015"/>
      <c r="X13" s="1016"/>
    </row>
    <row r="14" spans="3:24" ht="23.45" customHeight="1">
      <c r="C14" s="1002" t="s">
        <v>335</v>
      </c>
      <c r="D14" s="1002"/>
      <c r="E14" s="493" t="str">
        <f>'! BINDER SET UP !'!B9</f>
        <v>TBD</v>
      </c>
      <c r="F14" s="493"/>
      <c r="G14" s="493"/>
      <c r="H14" s="493"/>
      <c r="I14" s="493"/>
      <c r="J14" s="493"/>
      <c r="N14" s="1008"/>
      <c r="O14" s="1009"/>
      <c r="P14" s="1010"/>
      <c r="R14" s="1011"/>
      <c r="S14" s="1012"/>
      <c r="T14" s="1013"/>
      <c r="V14" s="1014"/>
      <c r="W14" s="1015"/>
      <c r="X14" s="1016"/>
    </row>
    <row r="15" spans="3:24" ht="37.9" customHeight="1">
      <c r="C15" s="1025" t="s">
        <v>337</v>
      </c>
      <c r="D15" s="1025"/>
      <c r="E15" s="1017" t="str">
        <f>'! BINDER SET UP !'!B10</f>
        <v xml:space="preserve">0225-C-201A/B &amp; 0225-C-251A/B  </v>
      </c>
      <c r="F15" s="1017"/>
      <c r="G15" s="1017"/>
      <c r="H15" s="1017"/>
      <c r="I15" s="1017"/>
      <c r="J15" s="1017"/>
      <c r="N15" s="1008"/>
      <c r="O15" s="1009"/>
      <c r="P15" s="1010"/>
      <c r="R15" s="1011"/>
      <c r="S15" s="1012"/>
      <c r="T15" s="1013"/>
      <c r="V15" s="1014"/>
      <c r="W15" s="1015"/>
      <c r="X15" s="1016"/>
    </row>
    <row r="16" spans="3:24" ht="21.6" customHeight="1">
      <c r="C16" s="1002" t="s">
        <v>339</v>
      </c>
      <c r="D16" s="1002"/>
      <c r="E16" s="493" t="str">
        <f>'! BINDER SET UP !'!B11</f>
        <v xml:space="preserve">LMC347    </v>
      </c>
      <c r="F16" s="493"/>
      <c r="G16" s="493"/>
      <c r="H16" s="493"/>
      <c r="I16" s="493"/>
      <c r="J16" s="493"/>
      <c r="N16" s="1008"/>
      <c r="O16" s="1009"/>
      <c r="P16" s="1010"/>
      <c r="R16" s="1011"/>
      <c r="S16" s="1012"/>
      <c r="T16" s="1013"/>
      <c r="V16" s="1014"/>
      <c r="W16" s="1015"/>
      <c r="X16" s="1016"/>
    </row>
    <row r="17" spans="3:24" ht="21.6" customHeight="1">
      <c r="C17" s="1002" t="s">
        <v>340</v>
      </c>
      <c r="D17" s="1002"/>
      <c r="E17" s="1026" t="e">
        <f>'! BINDER SET UP !'!B13</f>
        <v>#N/A</v>
      </c>
      <c r="F17" s="1026"/>
      <c r="G17" s="1026"/>
      <c r="H17" s="1026"/>
      <c r="I17" s="493"/>
      <c r="J17" s="493"/>
      <c r="N17" s="1008"/>
      <c r="O17" s="1009"/>
      <c r="P17" s="1010"/>
      <c r="R17" s="1011"/>
      <c r="S17" s="1012"/>
      <c r="T17" s="1013"/>
      <c r="V17" s="1014"/>
      <c r="W17" s="1015"/>
      <c r="X17" s="1016"/>
    </row>
    <row r="18" spans="3:24" ht="18.95" customHeight="1">
      <c r="N18" s="128"/>
      <c r="O18" s="123"/>
      <c r="P18" s="129"/>
      <c r="R18" s="135"/>
      <c r="S18" s="136"/>
      <c r="T18" s="137"/>
      <c r="V18" s="128"/>
      <c r="W18" s="123"/>
      <c r="X18" s="129"/>
    </row>
    <row r="19" spans="3:24" ht="18.95" customHeight="1">
      <c r="D19" s="1000" t="s">
        <v>396</v>
      </c>
      <c r="E19" s="1000"/>
      <c r="F19" s="1001" t="str">
        <f>"1  of  "&amp;COUNTA(#REF!,#REF!,#REF!)</f>
        <v>1  of  3</v>
      </c>
      <c r="G19" s="1001"/>
      <c r="H19" s="1001"/>
      <c r="N19" s="993" t="str">
        <f>C13</f>
        <v>Work Order No:</v>
      </c>
      <c r="O19" s="994"/>
      <c r="P19" s="995"/>
      <c r="R19" s="986" t="str">
        <f>N19</f>
        <v>Work Order No:</v>
      </c>
      <c r="S19" s="987"/>
      <c r="T19" s="988"/>
      <c r="V19" s="971" t="str">
        <f>N19</f>
        <v>Work Order No:</v>
      </c>
      <c r="W19" s="972"/>
      <c r="X19" s="973"/>
    </row>
    <row r="20" spans="3:24" ht="18.95" customHeight="1">
      <c r="D20" s="1000"/>
      <c r="E20" s="1000"/>
      <c r="F20" s="1001"/>
      <c r="G20" s="1001"/>
      <c r="H20" s="1001"/>
      <c r="N20" s="993"/>
      <c r="O20" s="994"/>
      <c r="P20" s="995"/>
      <c r="R20" s="986"/>
      <c r="S20" s="987"/>
      <c r="T20" s="988"/>
      <c r="V20" s="971"/>
      <c r="W20" s="972"/>
      <c r="X20" s="973"/>
    </row>
    <row r="21" spans="3:24" ht="18.95" customHeight="1">
      <c r="N21" s="983">
        <f>E13</f>
        <v>0</v>
      </c>
      <c r="O21" s="984"/>
      <c r="P21" s="985"/>
      <c r="R21" s="965">
        <f>N21</f>
        <v>0</v>
      </c>
      <c r="S21" s="966"/>
      <c r="T21" s="967"/>
      <c r="V21" s="968">
        <f>N21</f>
        <v>0</v>
      </c>
      <c r="W21" s="969"/>
      <c r="X21" s="970"/>
    </row>
    <row r="22" spans="3:24" ht="18.95" customHeight="1">
      <c r="N22" s="983"/>
      <c r="O22" s="984"/>
      <c r="P22" s="985"/>
      <c r="R22" s="965"/>
      <c r="S22" s="966"/>
      <c r="T22" s="967"/>
      <c r="V22" s="968"/>
      <c r="W22" s="969"/>
      <c r="X22" s="970"/>
    </row>
    <row r="23" spans="3:24" ht="18.95" customHeight="1">
      <c r="N23" s="130"/>
      <c r="O23" s="124"/>
      <c r="P23" s="131"/>
      <c r="R23" s="138"/>
      <c r="S23" s="139"/>
      <c r="T23" s="140"/>
      <c r="V23" s="147"/>
      <c r="W23" s="148"/>
      <c r="X23" s="149"/>
    </row>
    <row r="24" spans="3:24" ht="18.95" customHeight="1">
      <c r="H24" s="118" t="s">
        <v>336</v>
      </c>
      <c r="I24" s="961" t="e">
        <f>'! BINDER SET UP !'!B14</f>
        <v>#N/A</v>
      </c>
      <c r="J24" s="961"/>
      <c r="K24" s="56"/>
      <c r="N24" s="130"/>
      <c r="O24" s="124"/>
      <c r="P24" s="131"/>
      <c r="R24" s="138"/>
      <c r="S24" s="139"/>
      <c r="T24" s="140"/>
      <c r="V24" s="147"/>
      <c r="W24" s="148"/>
      <c r="X24" s="149"/>
    </row>
    <row r="25" spans="3:24" ht="18.95" customHeight="1">
      <c r="H25" s="118" t="s">
        <v>338</v>
      </c>
      <c r="I25" s="961">
        <f>'! BINDER SET UP !'!B15</f>
        <v>41817</v>
      </c>
      <c r="J25" s="961"/>
      <c r="K25" s="56"/>
      <c r="N25" s="993" t="str">
        <f>C14</f>
        <v>P.O. No:</v>
      </c>
      <c r="O25" s="994"/>
      <c r="P25" s="995"/>
      <c r="R25" s="986" t="str">
        <f>N25</f>
        <v>P.O. No:</v>
      </c>
      <c r="S25" s="987"/>
      <c r="T25" s="988"/>
      <c r="V25" s="971" t="str">
        <f>N25</f>
        <v>P.O. No:</v>
      </c>
      <c r="W25" s="972"/>
      <c r="X25" s="973"/>
    </row>
    <row r="26" spans="3:24" ht="18.95" customHeight="1">
      <c r="H26" s="56"/>
      <c r="I26" s="56"/>
      <c r="J26" s="56"/>
      <c r="K26" s="56"/>
      <c r="N26" s="993"/>
      <c r="O26" s="994"/>
      <c r="P26" s="995"/>
      <c r="R26" s="986"/>
      <c r="S26" s="987"/>
      <c r="T26" s="988"/>
      <c r="V26" s="971"/>
      <c r="W26" s="972"/>
      <c r="X26" s="973"/>
    </row>
    <row r="27" spans="3:24" ht="18.95" customHeight="1">
      <c r="N27" s="983" t="str">
        <f>E14</f>
        <v>TBD</v>
      </c>
      <c r="O27" s="984"/>
      <c r="P27" s="985"/>
      <c r="R27" s="965" t="str">
        <f>N27</f>
        <v>TBD</v>
      </c>
      <c r="S27" s="966"/>
      <c r="T27" s="967"/>
      <c r="V27" s="968" t="str">
        <f>N27</f>
        <v>TBD</v>
      </c>
      <c r="W27" s="969"/>
      <c r="X27" s="970"/>
    </row>
    <row r="28" spans="3:24" ht="18.95" customHeight="1">
      <c r="N28" s="983"/>
      <c r="O28" s="984"/>
      <c r="P28" s="985"/>
      <c r="R28" s="965"/>
      <c r="S28" s="966"/>
      <c r="T28" s="967"/>
      <c r="V28" s="968"/>
      <c r="W28" s="969"/>
      <c r="X28" s="970"/>
    </row>
    <row r="29" spans="3:24" ht="18.95" customHeight="1">
      <c r="N29" s="983"/>
      <c r="O29" s="984"/>
      <c r="P29" s="985"/>
      <c r="R29" s="965"/>
      <c r="S29" s="966"/>
      <c r="T29" s="967"/>
      <c r="V29" s="968"/>
      <c r="W29" s="969"/>
      <c r="X29" s="970"/>
    </row>
    <row r="30" spans="3:24" ht="16.899999999999999" customHeight="1">
      <c r="N30" s="983"/>
      <c r="O30" s="984"/>
      <c r="P30" s="985"/>
      <c r="R30" s="965"/>
      <c r="S30" s="966"/>
      <c r="T30" s="967"/>
      <c r="V30" s="968"/>
      <c r="W30" s="969"/>
      <c r="X30" s="970"/>
    </row>
    <row r="31" spans="3:24" ht="18.95" customHeight="1">
      <c r="N31" s="983"/>
      <c r="O31" s="984"/>
      <c r="P31" s="985"/>
      <c r="R31" s="965"/>
      <c r="S31" s="966"/>
      <c r="T31" s="967"/>
      <c r="V31" s="968"/>
      <c r="W31" s="969"/>
      <c r="X31" s="970"/>
    </row>
    <row r="32" spans="3:24" ht="10.9" customHeight="1">
      <c r="N32" s="130"/>
      <c r="O32" s="124"/>
      <c r="P32" s="131"/>
      <c r="R32" s="138"/>
      <c r="S32" s="139"/>
      <c r="T32" s="140"/>
      <c r="V32" s="147"/>
      <c r="W32" s="148"/>
      <c r="X32" s="149"/>
    </row>
    <row r="33" spans="2:24" ht="10.9" customHeight="1">
      <c r="N33" s="130"/>
      <c r="O33" s="124"/>
      <c r="P33" s="131"/>
      <c r="R33" s="138"/>
      <c r="S33" s="139"/>
      <c r="T33" s="140"/>
      <c r="V33" s="147"/>
      <c r="W33" s="148"/>
      <c r="X33" s="149"/>
    </row>
    <row r="34" spans="2:24" ht="18.95" customHeight="1">
      <c r="N34" s="993" t="str">
        <f>C15</f>
        <v>Item No:</v>
      </c>
      <c r="O34" s="994"/>
      <c r="P34" s="995"/>
      <c r="R34" s="986" t="str">
        <f>N34</f>
        <v>Item No:</v>
      </c>
      <c r="S34" s="987"/>
      <c r="T34" s="988"/>
      <c r="V34" s="971" t="str">
        <f>N34</f>
        <v>Item No:</v>
      </c>
      <c r="W34" s="972"/>
      <c r="X34" s="973"/>
    </row>
    <row r="35" spans="2:24" ht="18.95" customHeight="1">
      <c r="N35" s="993"/>
      <c r="O35" s="994"/>
      <c r="P35" s="995"/>
      <c r="R35" s="986"/>
      <c r="S35" s="987"/>
      <c r="T35" s="988"/>
      <c r="V35" s="971"/>
      <c r="W35" s="972"/>
      <c r="X35" s="973"/>
    </row>
    <row r="36" spans="2:24" ht="18.95" customHeight="1">
      <c r="N36" s="983" t="str">
        <f>E15</f>
        <v xml:space="preserve">0225-C-201A/B &amp; 0225-C-251A/B  </v>
      </c>
      <c r="O36" s="984"/>
      <c r="P36" s="985"/>
      <c r="R36" s="965" t="str">
        <f>N36</f>
        <v xml:space="preserve">0225-C-201A/B &amp; 0225-C-251A/B  </v>
      </c>
      <c r="S36" s="966"/>
      <c r="T36" s="967"/>
      <c r="V36" s="968" t="str">
        <f>N36</f>
        <v xml:space="preserve">0225-C-201A/B &amp; 0225-C-251A/B  </v>
      </c>
      <c r="W36" s="969"/>
      <c r="X36" s="970"/>
    </row>
    <row r="37" spans="2:24" ht="18.95" customHeight="1">
      <c r="N37" s="983"/>
      <c r="O37" s="984"/>
      <c r="P37" s="985"/>
      <c r="R37" s="965"/>
      <c r="S37" s="966"/>
      <c r="T37" s="967"/>
      <c r="V37" s="968"/>
      <c r="W37" s="969"/>
      <c r="X37" s="970"/>
    </row>
    <row r="38" spans="2:24" ht="18.95" customHeight="1">
      <c r="N38" s="983"/>
      <c r="O38" s="984"/>
      <c r="P38" s="985"/>
      <c r="R38" s="965"/>
      <c r="S38" s="966"/>
      <c r="T38" s="967"/>
      <c r="V38" s="968"/>
      <c r="W38" s="969"/>
      <c r="X38" s="970"/>
    </row>
    <row r="39" spans="2:24" ht="18.95" customHeight="1">
      <c r="N39" s="983"/>
      <c r="O39" s="984"/>
      <c r="P39" s="985"/>
      <c r="R39" s="965"/>
      <c r="S39" s="966"/>
      <c r="T39" s="967"/>
      <c r="V39" s="968"/>
      <c r="W39" s="969"/>
      <c r="X39" s="970"/>
    </row>
    <row r="40" spans="2:24" ht="18.95" customHeight="1">
      <c r="N40" s="130"/>
      <c r="O40" s="124"/>
      <c r="P40" s="131"/>
      <c r="R40" s="138"/>
      <c r="S40" s="139"/>
      <c r="T40" s="140"/>
      <c r="V40" s="147"/>
      <c r="W40" s="148"/>
      <c r="X40" s="149"/>
    </row>
    <row r="41" spans="2:24" ht="27.6" customHeight="1">
      <c r="N41" s="993" t="str">
        <f>C16</f>
        <v>Model:</v>
      </c>
      <c r="O41" s="994"/>
      <c r="P41" s="995"/>
      <c r="R41" s="986" t="str">
        <f>N41</f>
        <v>Model:</v>
      </c>
      <c r="S41" s="987"/>
      <c r="T41" s="988"/>
      <c r="V41" s="971" t="str">
        <f>N41</f>
        <v>Model:</v>
      </c>
      <c r="W41" s="972"/>
      <c r="X41" s="973"/>
    </row>
    <row r="42" spans="2:24" ht="18.95" customHeight="1">
      <c r="B42" s="996"/>
      <c r="C42" s="996"/>
      <c r="D42" s="996"/>
      <c r="E42" s="997"/>
      <c r="F42" s="997"/>
      <c r="G42" s="997"/>
      <c r="H42" s="997"/>
      <c r="N42" s="993"/>
      <c r="O42" s="994"/>
      <c r="P42" s="995"/>
      <c r="R42" s="986"/>
      <c r="S42" s="987"/>
      <c r="T42" s="988"/>
      <c r="V42" s="971"/>
      <c r="W42" s="972"/>
      <c r="X42" s="973"/>
    </row>
    <row r="43" spans="2:24" ht="18.95" customHeight="1">
      <c r="B43" s="996"/>
      <c r="C43" s="996"/>
      <c r="D43" s="996"/>
      <c r="E43" s="997"/>
      <c r="F43" s="997"/>
      <c r="G43" s="997"/>
      <c r="H43" s="997"/>
      <c r="N43" s="983" t="str">
        <f>E16</f>
        <v xml:space="preserve">LMC347    </v>
      </c>
      <c r="O43" s="984"/>
      <c r="P43" s="985"/>
      <c r="R43" s="965" t="str">
        <f>N43</f>
        <v xml:space="preserve">LMC347    </v>
      </c>
      <c r="S43" s="966"/>
      <c r="T43" s="967"/>
      <c r="V43" s="968" t="str">
        <f>N43</f>
        <v xml:space="preserve">LMC347    </v>
      </c>
      <c r="W43" s="969"/>
      <c r="X43" s="970"/>
    </row>
    <row r="44" spans="2:24" ht="18.95" customHeight="1">
      <c r="B44" s="998" t="s">
        <v>397</v>
      </c>
      <c r="C44" s="998"/>
      <c r="D44" s="998"/>
      <c r="E44" s="999" t="str">
        <f>'! BINDER SET UP !'!B3</f>
        <v>TBD</v>
      </c>
      <c r="F44" s="999"/>
      <c r="G44" s="999"/>
      <c r="H44" s="999"/>
      <c r="N44" s="983"/>
      <c r="O44" s="984"/>
      <c r="P44" s="985"/>
      <c r="R44" s="965"/>
      <c r="S44" s="966"/>
      <c r="T44" s="967"/>
      <c r="V44" s="968"/>
      <c r="W44" s="969"/>
      <c r="X44" s="970"/>
    </row>
    <row r="45" spans="2:24" ht="18.95" customHeight="1">
      <c r="B45" s="998"/>
      <c r="C45" s="998"/>
      <c r="D45" s="998"/>
      <c r="E45" s="999"/>
      <c r="F45" s="999"/>
      <c r="G45" s="999"/>
      <c r="H45" s="999"/>
      <c r="N45" s="130"/>
      <c r="O45" s="124"/>
      <c r="P45" s="131"/>
      <c r="R45" s="138"/>
      <c r="S45" s="139"/>
      <c r="T45" s="140"/>
      <c r="V45" s="147"/>
      <c r="W45" s="148"/>
      <c r="X45" s="149"/>
    </row>
    <row r="46" spans="2:24" ht="18.95" customHeight="1">
      <c r="B46" s="989" t="s">
        <v>342</v>
      </c>
      <c r="C46" s="989"/>
      <c r="D46" s="989"/>
      <c r="E46" s="990" t="e">
        <f>'! BINDER SET UP !'!B5</f>
        <v>#N/A</v>
      </c>
      <c r="F46" s="990"/>
      <c r="G46" s="990"/>
      <c r="H46" s="990"/>
      <c r="N46" s="130"/>
      <c r="O46" s="124"/>
      <c r="P46" s="131"/>
      <c r="R46" s="138"/>
      <c r="S46" s="139"/>
      <c r="T46" s="140"/>
      <c r="V46" s="147"/>
      <c r="W46" s="148"/>
      <c r="X46" s="149"/>
    </row>
    <row r="47" spans="2:24" ht="18.95" customHeight="1">
      <c r="B47" s="989"/>
      <c r="C47" s="989"/>
      <c r="D47" s="989"/>
      <c r="E47" s="990"/>
      <c r="F47" s="990"/>
      <c r="G47" s="990"/>
      <c r="H47" s="990"/>
      <c r="N47" s="130"/>
      <c r="O47" s="124"/>
      <c r="P47" s="131"/>
      <c r="R47" s="138"/>
      <c r="S47" s="139"/>
      <c r="T47" s="140"/>
      <c r="V47" s="147"/>
      <c r="W47" s="148"/>
      <c r="X47" s="149"/>
    </row>
    <row r="48" spans="2:24" ht="18.95" customHeight="1">
      <c r="B48" s="991" t="s">
        <v>343</v>
      </c>
      <c r="C48" s="991"/>
      <c r="D48" s="991"/>
      <c r="E48" s="992" t="e">
        <f>'! BINDER SET UP !'!B6</f>
        <v>#N/A</v>
      </c>
      <c r="F48" s="992"/>
      <c r="G48" s="992"/>
      <c r="H48" s="992"/>
      <c r="N48" s="993" t="str">
        <f>C17</f>
        <v>Ship Date:</v>
      </c>
      <c r="O48" s="994"/>
      <c r="P48" s="995"/>
      <c r="R48" s="986" t="str">
        <f>N48</f>
        <v>Ship Date:</v>
      </c>
      <c r="S48" s="987"/>
      <c r="T48" s="988"/>
      <c r="V48" s="971" t="str">
        <f>N48</f>
        <v>Ship Date:</v>
      </c>
      <c r="W48" s="972"/>
      <c r="X48" s="973"/>
    </row>
    <row r="49" spans="1:24" ht="18.95" customHeight="1">
      <c r="B49" s="991"/>
      <c r="C49" s="991"/>
      <c r="D49" s="991"/>
      <c r="E49" s="992"/>
      <c r="F49" s="992"/>
      <c r="G49" s="992"/>
      <c r="H49" s="992"/>
      <c r="N49" s="993"/>
      <c r="O49" s="994"/>
      <c r="P49" s="995"/>
      <c r="R49" s="986"/>
      <c r="S49" s="987"/>
      <c r="T49" s="988"/>
      <c r="V49" s="971"/>
      <c r="W49" s="972"/>
      <c r="X49" s="973"/>
    </row>
    <row r="50" spans="1:24" ht="18.95" customHeight="1">
      <c r="N50" s="974" t="e">
        <f>E17</f>
        <v>#N/A</v>
      </c>
      <c r="O50" s="975"/>
      <c r="P50" s="976"/>
      <c r="R50" s="977" t="e">
        <f>N50</f>
        <v>#N/A</v>
      </c>
      <c r="S50" s="978"/>
      <c r="T50" s="979"/>
      <c r="V50" s="980" t="e">
        <f>N50</f>
        <v>#N/A</v>
      </c>
      <c r="W50" s="981"/>
      <c r="X50" s="982"/>
    </row>
    <row r="51" spans="1:24" ht="18.95" customHeight="1">
      <c r="N51" s="974"/>
      <c r="O51" s="975"/>
      <c r="P51" s="976"/>
      <c r="R51" s="977"/>
      <c r="S51" s="978"/>
      <c r="T51" s="979"/>
      <c r="V51" s="980"/>
      <c r="W51" s="981"/>
      <c r="X51" s="982"/>
    </row>
    <row r="52" spans="1:24" ht="18.95" customHeight="1">
      <c r="N52" s="130"/>
      <c r="O52" s="124"/>
      <c r="P52" s="131"/>
      <c r="R52" s="138"/>
      <c r="S52" s="139"/>
      <c r="T52" s="140"/>
      <c r="V52" s="147"/>
      <c r="W52" s="148"/>
      <c r="X52" s="149"/>
    </row>
    <row r="53" spans="1:24" ht="18.95" customHeight="1">
      <c r="N53" s="983" t="str">
        <f>D19</f>
        <v>Book</v>
      </c>
      <c r="O53" s="984"/>
      <c r="P53" s="985"/>
      <c r="Q53" s="518"/>
      <c r="R53" s="965" t="str">
        <f>N53</f>
        <v>Book</v>
      </c>
      <c r="S53" s="966"/>
      <c r="T53" s="967"/>
      <c r="U53" s="518"/>
      <c r="V53" s="968" t="str">
        <f>N53</f>
        <v>Book</v>
      </c>
      <c r="W53" s="969"/>
      <c r="X53" s="970"/>
    </row>
    <row r="54" spans="1:24" ht="18.95" customHeight="1">
      <c r="B54" s="119" t="s">
        <v>398</v>
      </c>
      <c r="N54" s="983"/>
      <c r="O54" s="984"/>
      <c r="P54" s="985"/>
      <c r="Q54" s="518"/>
      <c r="R54" s="965"/>
      <c r="S54" s="966"/>
      <c r="T54" s="967"/>
      <c r="U54" s="518"/>
      <c r="V54" s="968"/>
      <c r="W54" s="969"/>
      <c r="X54" s="970"/>
    </row>
    <row r="55" spans="1:24" ht="18.95" customHeight="1">
      <c r="N55" s="962" t="str">
        <f>F19</f>
        <v>1  of  3</v>
      </c>
      <c r="O55" s="963"/>
      <c r="P55" s="964"/>
      <c r="Q55" s="519"/>
      <c r="R55" s="965" t="str">
        <f>N55</f>
        <v>1  of  3</v>
      </c>
      <c r="S55" s="966"/>
      <c r="T55" s="967"/>
      <c r="U55" s="519"/>
      <c r="V55" s="968" t="str">
        <f>N55</f>
        <v>1  of  3</v>
      </c>
      <c r="W55" s="969"/>
      <c r="X55" s="970"/>
    </row>
    <row r="56" spans="1:24" ht="18.95" customHeight="1">
      <c r="N56" s="962"/>
      <c r="O56" s="963"/>
      <c r="P56" s="964"/>
      <c r="Q56" s="519"/>
      <c r="R56" s="965"/>
      <c r="S56" s="966"/>
      <c r="T56" s="967"/>
      <c r="U56" s="519"/>
      <c r="V56" s="968"/>
      <c r="W56" s="969"/>
      <c r="X56" s="970"/>
    </row>
    <row r="57" spans="1:24" ht="18.95" customHeight="1" thickBot="1">
      <c r="N57" s="153"/>
      <c r="O57" s="154"/>
      <c r="P57" s="155"/>
      <c r="R57" s="141"/>
      <c r="S57" s="142"/>
      <c r="T57" s="143"/>
      <c r="V57" s="150"/>
      <c r="W57" s="151"/>
      <c r="X57" s="152"/>
    </row>
    <row r="58" spans="1:24" ht="18" customHeight="1">
      <c r="A58" s="120"/>
      <c r="B58" s="120"/>
      <c r="C58" s="120"/>
      <c r="D58" s="120"/>
      <c r="E58" s="120"/>
      <c r="F58" s="120"/>
      <c r="G58" s="120"/>
      <c r="H58" s="120"/>
      <c r="I58" s="120"/>
      <c r="J58" s="120"/>
      <c r="K58" s="120"/>
      <c r="L58" s="120"/>
    </row>
    <row r="59" spans="1:24" ht="18" customHeight="1">
      <c r="A59" s="120"/>
      <c r="B59" s="120"/>
      <c r="C59" s="120"/>
      <c r="D59" s="120"/>
      <c r="E59" s="120"/>
      <c r="F59" s="120"/>
      <c r="G59" s="120"/>
      <c r="H59" s="120"/>
      <c r="I59" s="120"/>
      <c r="J59" s="120"/>
      <c r="K59" s="120"/>
      <c r="L59" s="120"/>
    </row>
    <row r="60" spans="1:24" ht="18" customHeight="1">
      <c r="A60" s="120"/>
      <c r="B60" s="120"/>
      <c r="C60" s="120"/>
      <c r="D60" s="120"/>
      <c r="E60" s="120"/>
      <c r="F60" s="120"/>
      <c r="G60" s="120"/>
      <c r="H60" s="120"/>
      <c r="I60" s="120"/>
      <c r="J60" s="120"/>
      <c r="K60" s="120"/>
      <c r="L60" s="120"/>
    </row>
  </sheetData>
  <sheetProtection selectLockedCells="1"/>
  <mergeCells count="65">
    <mergeCell ref="V3:X9"/>
    <mergeCell ref="C8:J8"/>
    <mergeCell ref="C9:J10"/>
    <mergeCell ref="N10:P17"/>
    <mergeCell ref="R10:T17"/>
    <mergeCell ref="V10:X17"/>
    <mergeCell ref="E15:J15"/>
    <mergeCell ref="N3:P9"/>
    <mergeCell ref="R3:T9"/>
    <mergeCell ref="E11:J12"/>
    <mergeCell ref="C11:D12"/>
    <mergeCell ref="E17:H17"/>
    <mergeCell ref="C13:D13"/>
    <mergeCell ref="C17:D17"/>
    <mergeCell ref="C15:D15"/>
    <mergeCell ref="C14:D14"/>
    <mergeCell ref="D19:E20"/>
    <mergeCell ref="F19:H20"/>
    <mergeCell ref="N19:P20"/>
    <mergeCell ref="R19:T20"/>
    <mergeCell ref="C16:D16"/>
    <mergeCell ref="V19:X20"/>
    <mergeCell ref="N21:P22"/>
    <mergeCell ref="R21:T22"/>
    <mergeCell ref="V21:X22"/>
    <mergeCell ref="N25:P26"/>
    <mergeCell ref="R25:T26"/>
    <mergeCell ref="V25:X26"/>
    <mergeCell ref="N27:P31"/>
    <mergeCell ref="R27:T31"/>
    <mergeCell ref="V27:X31"/>
    <mergeCell ref="N34:P35"/>
    <mergeCell ref="R34:T35"/>
    <mergeCell ref="V34:X35"/>
    <mergeCell ref="B42:D43"/>
    <mergeCell ref="E42:H43"/>
    <mergeCell ref="N43:P44"/>
    <mergeCell ref="R43:T44"/>
    <mergeCell ref="V43:X44"/>
    <mergeCell ref="B44:D45"/>
    <mergeCell ref="E44:H45"/>
    <mergeCell ref="N41:P42"/>
    <mergeCell ref="R41:T42"/>
    <mergeCell ref="V41:X42"/>
    <mergeCell ref="B46:D47"/>
    <mergeCell ref="E46:H47"/>
    <mergeCell ref="B48:D49"/>
    <mergeCell ref="E48:H49"/>
    <mergeCell ref="N48:P49"/>
    <mergeCell ref="I24:J24"/>
    <mergeCell ref="I25:J25"/>
    <mergeCell ref="N55:P56"/>
    <mergeCell ref="R55:T56"/>
    <mergeCell ref="V55:X56"/>
    <mergeCell ref="V48:X49"/>
    <mergeCell ref="N50:P51"/>
    <mergeCell ref="R50:T51"/>
    <mergeCell ref="V50:X51"/>
    <mergeCell ref="N53:P54"/>
    <mergeCell ref="R53:T54"/>
    <mergeCell ref="V53:X54"/>
    <mergeCell ref="R48:T49"/>
    <mergeCell ref="N36:P39"/>
    <mergeCell ref="R36:T39"/>
    <mergeCell ref="V36:X39"/>
  </mergeCells>
  <conditionalFormatting sqref="E44:H49">
    <cfRule type="cellIs" dxfId="23" priority="6" stopIfTrue="1" operator="equal">
      <formula>0</formula>
    </cfRule>
  </conditionalFormatting>
  <conditionalFormatting sqref="N3:P9 R3:T9 V3:X9 V21:X22 R21:T22 N21:P22 N27:P31 R27:T31 V27:X31 V36:X39 R36:T39 N36:P39 N43:P44 R43:T44 V43:X44 C8:J10">
    <cfRule type="cellIs" dxfId="22" priority="5" operator="equal">
      <formula>0</formula>
    </cfRule>
  </conditionalFormatting>
  <conditionalFormatting sqref="A18:XFD1048576 A1:XFD10 A11:B17 K11:XFD17">
    <cfRule type="containsErrors" dxfId="21" priority="3">
      <formula>ISERROR(A1)</formula>
    </cfRule>
  </conditionalFormatting>
  <conditionalFormatting sqref="A1:XFD12 A18:XFD1048576 A13:C17 E13:XFD17">
    <cfRule type="cellIs" dxfId="20" priority="2" operator="equal">
      <formula>0</formula>
    </cfRule>
  </conditionalFormatting>
  <conditionalFormatting sqref="C11 E11 C13:C17 E15 E13:J14 E16:J17">
    <cfRule type="containsErrors" dxfId="19" priority="1">
      <formula>ISERROR(C11)</formula>
    </cfRule>
  </conditionalFormatting>
  <printOptions horizontalCentered="1" verticalCentered="1"/>
  <pageMargins left="0.7" right="0.7" top="0.75" bottom="0.75" header="0.3" footer="0.3"/>
  <pageSetup scale="61" orientation="portrait" r:id="rId1"/>
  <colBreaks count="1" manualBreakCount="1">
    <brk id="12" max="1048575" man="1"/>
  </colBreaks>
  <drawing r:id="rId2"/>
  <extLst>
    <ext xmlns:x14="http://schemas.microsoft.com/office/spreadsheetml/2009/9/main" uri="{78C0D931-6437-407d-A8EE-F0AAD7539E65}">
      <x14:conditionalFormattings>
        <x14:conditionalFormatting xmlns:xm="http://schemas.microsoft.com/office/excel/2006/main">
          <x14:cfRule type="containsText" priority="4" operator="containsText" id="{CB6E9BEB-DA32-49F0-B591-6A9631E163FC}">
            <xm:f>NOT(ISERROR(SEARCH('! BINDER SET UP !'!$K$2,E46)))</xm:f>
            <xm:f>'! BINDER SET UP !'!$K$2</xm:f>
            <x14:dxf>
              <font>
                <color theme="0"/>
              </font>
            </x14:dxf>
          </x14:cfRule>
          <xm:sqref>E46:H49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030A0"/>
  </sheetPr>
  <dimension ref="A1:CC364"/>
  <sheetViews>
    <sheetView showGridLines="0" zoomScale="70" zoomScaleNormal="70" zoomScaleSheetLayoutView="64" workbookViewId="0">
      <selection activeCell="D12" sqref="D12:G12"/>
    </sheetView>
  </sheetViews>
  <sheetFormatPr defaultRowHeight="12.75"/>
  <cols>
    <col min="1" max="1" width="7.140625" style="214" customWidth="1"/>
    <col min="2" max="3" width="11.85546875" style="214" customWidth="1"/>
    <col min="4" max="6" width="12" style="214" customWidth="1"/>
    <col min="7" max="8" width="11.85546875" style="214" customWidth="1"/>
    <col min="9" max="9" width="7.140625" style="214" customWidth="1"/>
    <col min="10" max="11" width="1.42578125" style="208" customWidth="1"/>
    <col min="12" max="13" width="1.42578125" style="214" customWidth="1"/>
    <col min="14" max="14" width="14.42578125" style="214" bestFit="1" customWidth="1"/>
    <col min="15" max="81" width="1.42578125" style="214" customWidth="1"/>
    <col min="82" max="256" width="9.140625" style="214"/>
    <col min="257" max="257" width="7.140625" style="214" customWidth="1"/>
    <col min="258" max="259" width="11.85546875" style="214" customWidth="1"/>
    <col min="260" max="262" width="12" style="214" customWidth="1"/>
    <col min="263" max="264" width="11.85546875" style="214" customWidth="1"/>
    <col min="265" max="265" width="7.140625" style="214" customWidth="1"/>
    <col min="266" max="267" width="1.42578125" style="214" customWidth="1"/>
    <col min="268" max="301" width="3" style="214" customWidth="1"/>
    <col min="302" max="302" width="1.42578125" style="214" customWidth="1"/>
    <col min="303" max="512" width="9.140625" style="214"/>
    <col min="513" max="513" width="7.140625" style="214" customWidth="1"/>
    <col min="514" max="515" width="11.85546875" style="214" customWidth="1"/>
    <col min="516" max="518" width="12" style="214" customWidth="1"/>
    <col min="519" max="520" width="11.85546875" style="214" customWidth="1"/>
    <col min="521" max="521" width="7.140625" style="214" customWidth="1"/>
    <col min="522" max="523" width="1.42578125" style="214" customWidth="1"/>
    <col min="524" max="557" width="3" style="214" customWidth="1"/>
    <col min="558" max="558" width="1.42578125" style="214" customWidth="1"/>
    <col min="559" max="768" width="9.140625" style="214"/>
    <col min="769" max="769" width="7.140625" style="214" customWidth="1"/>
    <col min="770" max="771" width="11.85546875" style="214" customWidth="1"/>
    <col min="772" max="774" width="12" style="214" customWidth="1"/>
    <col min="775" max="776" width="11.85546875" style="214" customWidth="1"/>
    <col min="777" max="777" width="7.140625" style="214" customWidth="1"/>
    <col min="778" max="779" width="1.42578125" style="214" customWidth="1"/>
    <col min="780" max="813" width="3" style="214" customWidth="1"/>
    <col min="814" max="814" width="1.42578125" style="214" customWidth="1"/>
    <col min="815" max="1024" width="9.140625" style="214"/>
    <col min="1025" max="1025" width="7.140625" style="214" customWidth="1"/>
    <col min="1026" max="1027" width="11.85546875" style="214" customWidth="1"/>
    <col min="1028" max="1030" width="12" style="214" customWidth="1"/>
    <col min="1031" max="1032" width="11.85546875" style="214" customWidth="1"/>
    <col min="1033" max="1033" width="7.140625" style="214" customWidth="1"/>
    <col min="1034" max="1035" width="1.42578125" style="214" customWidth="1"/>
    <col min="1036" max="1069" width="3" style="214" customWidth="1"/>
    <col min="1070" max="1070" width="1.42578125" style="214" customWidth="1"/>
    <col min="1071" max="1280" width="9.140625" style="214"/>
    <col min="1281" max="1281" width="7.140625" style="214" customWidth="1"/>
    <col min="1282" max="1283" width="11.85546875" style="214" customWidth="1"/>
    <col min="1284" max="1286" width="12" style="214" customWidth="1"/>
    <col min="1287" max="1288" width="11.85546875" style="214" customWidth="1"/>
    <col min="1289" max="1289" width="7.140625" style="214" customWidth="1"/>
    <col min="1290" max="1291" width="1.42578125" style="214" customWidth="1"/>
    <col min="1292" max="1325" width="3" style="214" customWidth="1"/>
    <col min="1326" max="1326" width="1.42578125" style="214" customWidth="1"/>
    <col min="1327" max="1536" width="9.140625" style="214"/>
    <col min="1537" max="1537" width="7.140625" style="214" customWidth="1"/>
    <col min="1538" max="1539" width="11.85546875" style="214" customWidth="1"/>
    <col min="1540" max="1542" width="12" style="214" customWidth="1"/>
    <col min="1543" max="1544" width="11.85546875" style="214" customWidth="1"/>
    <col min="1545" max="1545" width="7.140625" style="214" customWidth="1"/>
    <col min="1546" max="1547" width="1.42578125" style="214" customWidth="1"/>
    <col min="1548" max="1581" width="3" style="214" customWidth="1"/>
    <col min="1582" max="1582" width="1.42578125" style="214" customWidth="1"/>
    <col min="1583" max="1792" width="9.140625" style="214"/>
    <col min="1793" max="1793" width="7.140625" style="214" customWidth="1"/>
    <col min="1794" max="1795" width="11.85546875" style="214" customWidth="1"/>
    <col min="1796" max="1798" width="12" style="214" customWidth="1"/>
    <col min="1799" max="1800" width="11.85546875" style="214" customWidth="1"/>
    <col min="1801" max="1801" width="7.140625" style="214" customWidth="1"/>
    <col min="1802" max="1803" width="1.42578125" style="214" customWidth="1"/>
    <col min="1804" max="1837" width="3" style="214" customWidth="1"/>
    <col min="1838" max="1838" width="1.42578125" style="214" customWidth="1"/>
    <col min="1839" max="2048" width="9.140625" style="214"/>
    <col min="2049" max="2049" width="7.140625" style="214" customWidth="1"/>
    <col min="2050" max="2051" width="11.85546875" style="214" customWidth="1"/>
    <col min="2052" max="2054" width="12" style="214" customWidth="1"/>
    <col min="2055" max="2056" width="11.85546875" style="214" customWidth="1"/>
    <col min="2057" max="2057" width="7.140625" style="214" customWidth="1"/>
    <col min="2058" max="2059" width="1.42578125" style="214" customWidth="1"/>
    <col min="2060" max="2093" width="3" style="214" customWidth="1"/>
    <col min="2094" max="2094" width="1.42578125" style="214" customWidth="1"/>
    <col min="2095" max="2304" width="9.140625" style="214"/>
    <col min="2305" max="2305" width="7.140625" style="214" customWidth="1"/>
    <col min="2306" max="2307" width="11.85546875" style="214" customWidth="1"/>
    <col min="2308" max="2310" width="12" style="214" customWidth="1"/>
    <col min="2311" max="2312" width="11.85546875" style="214" customWidth="1"/>
    <col min="2313" max="2313" width="7.140625" style="214" customWidth="1"/>
    <col min="2314" max="2315" width="1.42578125" style="214" customWidth="1"/>
    <col min="2316" max="2349" width="3" style="214" customWidth="1"/>
    <col min="2350" max="2350" width="1.42578125" style="214" customWidth="1"/>
    <col min="2351" max="2560" width="9.140625" style="214"/>
    <col min="2561" max="2561" width="7.140625" style="214" customWidth="1"/>
    <col min="2562" max="2563" width="11.85546875" style="214" customWidth="1"/>
    <col min="2564" max="2566" width="12" style="214" customWidth="1"/>
    <col min="2567" max="2568" width="11.85546875" style="214" customWidth="1"/>
    <col min="2569" max="2569" width="7.140625" style="214" customWidth="1"/>
    <col min="2570" max="2571" width="1.42578125" style="214" customWidth="1"/>
    <col min="2572" max="2605" width="3" style="214" customWidth="1"/>
    <col min="2606" max="2606" width="1.42578125" style="214" customWidth="1"/>
    <col min="2607" max="2816" width="9.140625" style="214"/>
    <col min="2817" max="2817" width="7.140625" style="214" customWidth="1"/>
    <col min="2818" max="2819" width="11.85546875" style="214" customWidth="1"/>
    <col min="2820" max="2822" width="12" style="214" customWidth="1"/>
    <col min="2823" max="2824" width="11.85546875" style="214" customWidth="1"/>
    <col min="2825" max="2825" width="7.140625" style="214" customWidth="1"/>
    <col min="2826" max="2827" width="1.42578125" style="214" customWidth="1"/>
    <col min="2828" max="2861" width="3" style="214" customWidth="1"/>
    <col min="2862" max="2862" width="1.42578125" style="214" customWidth="1"/>
    <col min="2863" max="3072" width="9.140625" style="214"/>
    <col min="3073" max="3073" width="7.140625" style="214" customWidth="1"/>
    <col min="3074" max="3075" width="11.85546875" style="214" customWidth="1"/>
    <col min="3076" max="3078" width="12" style="214" customWidth="1"/>
    <col min="3079" max="3080" width="11.85546875" style="214" customWidth="1"/>
    <col min="3081" max="3081" width="7.140625" style="214" customWidth="1"/>
    <col min="3082" max="3083" width="1.42578125" style="214" customWidth="1"/>
    <col min="3084" max="3117" width="3" style="214" customWidth="1"/>
    <col min="3118" max="3118" width="1.42578125" style="214" customWidth="1"/>
    <col min="3119" max="3328" width="9.140625" style="214"/>
    <col min="3329" max="3329" width="7.140625" style="214" customWidth="1"/>
    <col min="3330" max="3331" width="11.85546875" style="214" customWidth="1"/>
    <col min="3332" max="3334" width="12" style="214" customWidth="1"/>
    <col min="3335" max="3336" width="11.85546875" style="214" customWidth="1"/>
    <col min="3337" max="3337" width="7.140625" style="214" customWidth="1"/>
    <col min="3338" max="3339" width="1.42578125" style="214" customWidth="1"/>
    <col min="3340" max="3373" width="3" style="214" customWidth="1"/>
    <col min="3374" max="3374" width="1.42578125" style="214" customWidth="1"/>
    <col min="3375" max="3584" width="9.140625" style="214"/>
    <col min="3585" max="3585" width="7.140625" style="214" customWidth="1"/>
    <col min="3586" max="3587" width="11.85546875" style="214" customWidth="1"/>
    <col min="3588" max="3590" width="12" style="214" customWidth="1"/>
    <col min="3591" max="3592" width="11.85546875" style="214" customWidth="1"/>
    <col min="3593" max="3593" width="7.140625" style="214" customWidth="1"/>
    <col min="3594" max="3595" width="1.42578125" style="214" customWidth="1"/>
    <col min="3596" max="3629" width="3" style="214" customWidth="1"/>
    <col min="3630" max="3630" width="1.42578125" style="214" customWidth="1"/>
    <col min="3631" max="3840" width="9.140625" style="214"/>
    <col min="3841" max="3841" width="7.140625" style="214" customWidth="1"/>
    <col min="3842" max="3843" width="11.85546875" style="214" customWidth="1"/>
    <col min="3844" max="3846" width="12" style="214" customWidth="1"/>
    <col min="3847" max="3848" width="11.85546875" style="214" customWidth="1"/>
    <col min="3849" max="3849" width="7.140625" style="214" customWidth="1"/>
    <col min="3850" max="3851" width="1.42578125" style="214" customWidth="1"/>
    <col min="3852" max="3885" width="3" style="214" customWidth="1"/>
    <col min="3886" max="3886" width="1.42578125" style="214" customWidth="1"/>
    <col min="3887" max="4096" width="9.140625" style="214"/>
    <col min="4097" max="4097" width="7.140625" style="214" customWidth="1"/>
    <col min="4098" max="4099" width="11.85546875" style="214" customWidth="1"/>
    <col min="4100" max="4102" width="12" style="214" customWidth="1"/>
    <col min="4103" max="4104" width="11.85546875" style="214" customWidth="1"/>
    <col min="4105" max="4105" width="7.140625" style="214" customWidth="1"/>
    <col min="4106" max="4107" width="1.42578125" style="214" customWidth="1"/>
    <col min="4108" max="4141" width="3" style="214" customWidth="1"/>
    <col min="4142" max="4142" width="1.42578125" style="214" customWidth="1"/>
    <col min="4143" max="4352" width="9.140625" style="214"/>
    <col min="4353" max="4353" width="7.140625" style="214" customWidth="1"/>
    <col min="4354" max="4355" width="11.85546875" style="214" customWidth="1"/>
    <col min="4356" max="4358" width="12" style="214" customWidth="1"/>
    <col min="4359" max="4360" width="11.85546875" style="214" customWidth="1"/>
    <col min="4361" max="4361" width="7.140625" style="214" customWidth="1"/>
    <col min="4362" max="4363" width="1.42578125" style="214" customWidth="1"/>
    <col min="4364" max="4397" width="3" style="214" customWidth="1"/>
    <col min="4398" max="4398" width="1.42578125" style="214" customWidth="1"/>
    <col min="4399" max="4608" width="9.140625" style="214"/>
    <col min="4609" max="4609" width="7.140625" style="214" customWidth="1"/>
    <col min="4610" max="4611" width="11.85546875" style="214" customWidth="1"/>
    <col min="4612" max="4614" width="12" style="214" customWidth="1"/>
    <col min="4615" max="4616" width="11.85546875" style="214" customWidth="1"/>
    <col min="4617" max="4617" width="7.140625" style="214" customWidth="1"/>
    <col min="4618" max="4619" width="1.42578125" style="214" customWidth="1"/>
    <col min="4620" max="4653" width="3" style="214" customWidth="1"/>
    <col min="4654" max="4654" width="1.42578125" style="214" customWidth="1"/>
    <col min="4655" max="4864" width="9.140625" style="214"/>
    <col min="4865" max="4865" width="7.140625" style="214" customWidth="1"/>
    <col min="4866" max="4867" width="11.85546875" style="214" customWidth="1"/>
    <col min="4868" max="4870" width="12" style="214" customWidth="1"/>
    <col min="4871" max="4872" width="11.85546875" style="214" customWidth="1"/>
    <col min="4873" max="4873" width="7.140625" style="214" customWidth="1"/>
    <col min="4874" max="4875" width="1.42578125" style="214" customWidth="1"/>
    <col min="4876" max="4909" width="3" style="214" customWidth="1"/>
    <col min="4910" max="4910" width="1.42578125" style="214" customWidth="1"/>
    <col min="4911" max="5120" width="9.140625" style="214"/>
    <col min="5121" max="5121" width="7.140625" style="214" customWidth="1"/>
    <col min="5122" max="5123" width="11.85546875" style="214" customWidth="1"/>
    <col min="5124" max="5126" width="12" style="214" customWidth="1"/>
    <col min="5127" max="5128" width="11.85546875" style="214" customWidth="1"/>
    <col min="5129" max="5129" width="7.140625" style="214" customWidth="1"/>
    <col min="5130" max="5131" width="1.42578125" style="214" customWidth="1"/>
    <col min="5132" max="5165" width="3" style="214" customWidth="1"/>
    <col min="5166" max="5166" width="1.42578125" style="214" customWidth="1"/>
    <col min="5167" max="5376" width="9.140625" style="214"/>
    <col min="5377" max="5377" width="7.140625" style="214" customWidth="1"/>
    <col min="5378" max="5379" width="11.85546875" style="214" customWidth="1"/>
    <col min="5380" max="5382" width="12" style="214" customWidth="1"/>
    <col min="5383" max="5384" width="11.85546875" style="214" customWidth="1"/>
    <col min="5385" max="5385" width="7.140625" style="214" customWidth="1"/>
    <col min="5386" max="5387" width="1.42578125" style="214" customWidth="1"/>
    <col min="5388" max="5421" width="3" style="214" customWidth="1"/>
    <col min="5422" max="5422" width="1.42578125" style="214" customWidth="1"/>
    <col min="5423" max="5632" width="9.140625" style="214"/>
    <col min="5633" max="5633" width="7.140625" style="214" customWidth="1"/>
    <col min="5634" max="5635" width="11.85546875" style="214" customWidth="1"/>
    <col min="5636" max="5638" width="12" style="214" customWidth="1"/>
    <col min="5639" max="5640" width="11.85546875" style="214" customWidth="1"/>
    <col min="5641" max="5641" width="7.140625" style="214" customWidth="1"/>
    <col min="5642" max="5643" width="1.42578125" style="214" customWidth="1"/>
    <col min="5644" max="5677" width="3" style="214" customWidth="1"/>
    <col min="5678" max="5678" width="1.42578125" style="214" customWidth="1"/>
    <col min="5679" max="5888" width="9.140625" style="214"/>
    <col min="5889" max="5889" width="7.140625" style="214" customWidth="1"/>
    <col min="5890" max="5891" width="11.85546875" style="214" customWidth="1"/>
    <col min="5892" max="5894" width="12" style="214" customWidth="1"/>
    <col min="5895" max="5896" width="11.85546875" style="214" customWidth="1"/>
    <col min="5897" max="5897" width="7.140625" style="214" customWidth="1"/>
    <col min="5898" max="5899" width="1.42578125" style="214" customWidth="1"/>
    <col min="5900" max="5933" width="3" style="214" customWidth="1"/>
    <col min="5934" max="5934" width="1.42578125" style="214" customWidth="1"/>
    <col min="5935" max="6144" width="9.140625" style="214"/>
    <col min="6145" max="6145" width="7.140625" style="214" customWidth="1"/>
    <col min="6146" max="6147" width="11.85546875" style="214" customWidth="1"/>
    <col min="6148" max="6150" width="12" style="214" customWidth="1"/>
    <col min="6151" max="6152" width="11.85546875" style="214" customWidth="1"/>
    <col min="6153" max="6153" width="7.140625" style="214" customWidth="1"/>
    <col min="6154" max="6155" width="1.42578125" style="214" customWidth="1"/>
    <col min="6156" max="6189" width="3" style="214" customWidth="1"/>
    <col min="6190" max="6190" width="1.42578125" style="214" customWidth="1"/>
    <col min="6191" max="6400" width="9.140625" style="214"/>
    <col min="6401" max="6401" width="7.140625" style="214" customWidth="1"/>
    <col min="6402" max="6403" width="11.85546875" style="214" customWidth="1"/>
    <col min="6404" max="6406" width="12" style="214" customWidth="1"/>
    <col min="6407" max="6408" width="11.85546875" style="214" customWidth="1"/>
    <col min="6409" max="6409" width="7.140625" style="214" customWidth="1"/>
    <col min="6410" max="6411" width="1.42578125" style="214" customWidth="1"/>
    <col min="6412" max="6445" width="3" style="214" customWidth="1"/>
    <col min="6446" max="6446" width="1.42578125" style="214" customWidth="1"/>
    <col min="6447" max="6656" width="9.140625" style="214"/>
    <col min="6657" max="6657" width="7.140625" style="214" customWidth="1"/>
    <col min="6658" max="6659" width="11.85546875" style="214" customWidth="1"/>
    <col min="6660" max="6662" width="12" style="214" customWidth="1"/>
    <col min="6663" max="6664" width="11.85546875" style="214" customWidth="1"/>
    <col min="6665" max="6665" width="7.140625" style="214" customWidth="1"/>
    <col min="6666" max="6667" width="1.42578125" style="214" customWidth="1"/>
    <col min="6668" max="6701" width="3" style="214" customWidth="1"/>
    <col min="6702" max="6702" width="1.42578125" style="214" customWidth="1"/>
    <col min="6703" max="6912" width="9.140625" style="214"/>
    <col min="6913" max="6913" width="7.140625" style="214" customWidth="1"/>
    <col min="6914" max="6915" width="11.85546875" style="214" customWidth="1"/>
    <col min="6916" max="6918" width="12" style="214" customWidth="1"/>
    <col min="6919" max="6920" width="11.85546875" style="214" customWidth="1"/>
    <col min="6921" max="6921" width="7.140625" style="214" customWidth="1"/>
    <col min="6922" max="6923" width="1.42578125" style="214" customWidth="1"/>
    <col min="6924" max="6957" width="3" style="214" customWidth="1"/>
    <col min="6958" max="6958" width="1.42578125" style="214" customWidth="1"/>
    <col min="6959" max="7168" width="9.140625" style="214"/>
    <col min="7169" max="7169" width="7.140625" style="214" customWidth="1"/>
    <col min="7170" max="7171" width="11.85546875" style="214" customWidth="1"/>
    <col min="7172" max="7174" width="12" style="214" customWidth="1"/>
    <col min="7175" max="7176" width="11.85546875" style="214" customWidth="1"/>
    <col min="7177" max="7177" width="7.140625" style="214" customWidth="1"/>
    <col min="7178" max="7179" width="1.42578125" style="214" customWidth="1"/>
    <col min="7180" max="7213" width="3" style="214" customWidth="1"/>
    <col min="7214" max="7214" width="1.42578125" style="214" customWidth="1"/>
    <col min="7215" max="7424" width="9.140625" style="214"/>
    <col min="7425" max="7425" width="7.140625" style="214" customWidth="1"/>
    <col min="7426" max="7427" width="11.85546875" style="214" customWidth="1"/>
    <col min="7428" max="7430" width="12" style="214" customWidth="1"/>
    <col min="7431" max="7432" width="11.85546875" style="214" customWidth="1"/>
    <col min="7433" max="7433" width="7.140625" style="214" customWidth="1"/>
    <col min="7434" max="7435" width="1.42578125" style="214" customWidth="1"/>
    <col min="7436" max="7469" width="3" style="214" customWidth="1"/>
    <col min="7470" max="7470" width="1.42578125" style="214" customWidth="1"/>
    <col min="7471" max="7680" width="9.140625" style="214"/>
    <col min="7681" max="7681" width="7.140625" style="214" customWidth="1"/>
    <col min="7682" max="7683" width="11.85546875" style="214" customWidth="1"/>
    <col min="7684" max="7686" width="12" style="214" customWidth="1"/>
    <col min="7687" max="7688" width="11.85546875" style="214" customWidth="1"/>
    <col min="7689" max="7689" width="7.140625" style="214" customWidth="1"/>
    <col min="7690" max="7691" width="1.42578125" style="214" customWidth="1"/>
    <col min="7692" max="7725" width="3" style="214" customWidth="1"/>
    <col min="7726" max="7726" width="1.42578125" style="214" customWidth="1"/>
    <col min="7727" max="7936" width="9.140625" style="214"/>
    <col min="7937" max="7937" width="7.140625" style="214" customWidth="1"/>
    <col min="7938" max="7939" width="11.85546875" style="214" customWidth="1"/>
    <col min="7940" max="7942" width="12" style="214" customWidth="1"/>
    <col min="7943" max="7944" width="11.85546875" style="214" customWidth="1"/>
    <col min="7945" max="7945" width="7.140625" style="214" customWidth="1"/>
    <col min="7946" max="7947" width="1.42578125" style="214" customWidth="1"/>
    <col min="7948" max="7981" width="3" style="214" customWidth="1"/>
    <col min="7982" max="7982" width="1.42578125" style="214" customWidth="1"/>
    <col min="7983" max="8192" width="9.140625" style="214"/>
    <col min="8193" max="8193" width="7.140625" style="214" customWidth="1"/>
    <col min="8194" max="8195" width="11.85546875" style="214" customWidth="1"/>
    <col min="8196" max="8198" width="12" style="214" customWidth="1"/>
    <col min="8199" max="8200" width="11.85546875" style="214" customWidth="1"/>
    <col min="8201" max="8201" width="7.140625" style="214" customWidth="1"/>
    <col min="8202" max="8203" width="1.42578125" style="214" customWidth="1"/>
    <col min="8204" max="8237" width="3" style="214" customWidth="1"/>
    <col min="8238" max="8238" width="1.42578125" style="214" customWidth="1"/>
    <col min="8239" max="8448" width="9.140625" style="214"/>
    <col min="8449" max="8449" width="7.140625" style="214" customWidth="1"/>
    <col min="8450" max="8451" width="11.85546875" style="214" customWidth="1"/>
    <col min="8452" max="8454" width="12" style="214" customWidth="1"/>
    <col min="8455" max="8456" width="11.85546875" style="214" customWidth="1"/>
    <col min="8457" max="8457" width="7.140625" style="214" customWidth="1"/>
    <col min="8458" max="8459" width="1.42578125" style="214" customWidth="1"/>
    <col min="8460" max="8493" width="3" style="214" customWidth="1"/>
    <col min="8494" max="8494" width="1.42578125" style="214" customWidth="1"/>
    <col min="8495" max="8704" width="9.140625" style="214"/>
    <col min="8705" max="8705" width="7.140625" style="214" customWidth="1"/>
    <col min="8706" max="8707" width="11.85546875" style="214" customWidth="1"/>
    <col min="8708" max="8710" width="12" style="214" customWidth="1"/>
    <col min="8711" max="8712" width="11.85546875" style="214" customWidth="1"/>
    <col min="8713" max="8713" width="7.140625" style="214" customWidth="1"/>
    <col min="8714" max="8715" width="1.42578125" style="214" customWidth="1"/>
    <col min="8716" max="8749" width="3" style="214" customWidth="1"/>
    <col min="8750" max="8750" width="1.42578125" style="214" customWidth="1"/>
    <col min="8751" max="8960" width="9.140625" style="214"/>
    <col min="8961" max="8961" width="7.140625" style="214" customWidth="1"/>
    <col min="8962" max="8963" width="11.85546875" style="214" customWidth="1"/>
    <col min="8964" max="8966" width="12" style="214" customWidth="1"/>
    <col min="8967" max="8968" width="11.85546875" style="214" customWidth="1"/>
    <col min="8969" max="8969" width="7.140625" style="214" customWidth="1"/>
    <col min="8970" max="8971" width="1.42578125" style="214" customWidth="1"/>
    <col min="8972" max="9005" width="3" style="214" customWidth="1"/>
    <col min="9006" max="9006" width="1.42578125" style="214" customWidth="1"/>
    <col min="9007" max="9216" width="9.140625" style="214"/>
    <col min="9217" max="9217" width="7.140625" style="214" customWidth="1"/>
    <col min="9218" max="9219" width="11.85546875" style="214" customWidth="1"/>
    <col min="9220" max="9222" width="12" style="214" customWidth="1"/>
    <col min="9223" max="9224" width="11.85546875" style="214" customWidth="1"/>
    <col min="9225" max="9225" width="7.140625" style="214" customWidth="1"/>
    <col min="9226" max="9227" width="1.42578125" style="214" customWidth="1"/>
    <col min="9228" max="9261" width="3" style="214" customWidth="1"/>
    <col min="9262" max="9262" width="1.42578125" style="214" customWidth="1"/>
    <col min="9263" max="9472" width="9.140625" style="214"/>
    <col min="9473" max="9473" width="7.140625" style="214" customWidth="1"/>
    <col min="9474" max="9475" width="11.85546875" style="214" customWidth="1"/>
    <col min="9476" max="9478" width="12" style="214" customWidth="1"/>
    <col min="9479" max="9480" width="11.85546875" style="214" customWidth="1"/>
    <col min="9481" max="9481" width="7.140625" style="214" customWidth="1"/>
    <col min="9482" max="9483" width="1.42578125" style="214" customWidth="1"/>
    <col min="9484" max="9517" width="3" style="214" customWidth="1"/>
    <col min="9518" max="9518" width="1.42578125" style="214" customWidth="1"/>
    <col min="9519" max="9728" width="9.140625" style="214"/>
    <col min="9729" max="9729" width="7.140625" style="214" customWidth="1"/>
    <col min="9730" max="9731" width="11.85546875" style="214" customWidth="1"/>
    <col min="9732" max="9734" width="12" style="214" customWidth="1"/>
    <col min="9735" max="9736" width="11.85546875" style="214" customWidth="1"/>
    <col min="9737" max="9737" width="7.140625" style="214" customWidth="1"/>
    <col min="9738" max="9739" width="1.42578125" style="214" customWidth="1"/>
    <col min="9740" max="9773" width="3" style="214" customWidth="1"/>
    <col min="9774" max="9774" width="1.42578125" style="214" customWidth="1"/>
    <col min="9775" max="9984" width="9.140625" style="214"/>
    <col min="9985" max="9985" width="7.140625" style="214" customWidth="1"/>
    <col min="9986" max="9987" width="11.85546875" style="214" customWidth="1"/>
    <col min="9988" max="9990" width="12" style="214" customWidth="1"/>
    <col min="9991" max="9992" width="11.85546875" style="214" customWidth="1"/>
    <col min="9993" max="9993" width="7.140625" style="214" customWidth="1"/>
    <col min="9994" max="9995" width="1.42578125" style="214" customWidth="1"/>
    <col min="9996" max="10029" width="3" style="214" customWidth="1"/>
    <col min="10030" max="10030" width="1.42578125" style="214" customWidth="1"/>
    <col min="10031" max="10240" width="9.140625" style="214"/>
    <col min="10241" max="10241" width="7.140625" style="214" customWidth="1"/>
    <col min="10242" max="10243" width="11.85546875" style="214" customWidth="1"/>
    <col min="10244" max="10246" width="12" style="214" customWidth="1"/>
    <col min="10247" max="10248" width="11.85546875" style="214" customWidth="1"/>
    <col min="10249" max="10249" width="7.140625" style="214" customWidth="1"/>
    <col min="10250" max="10251" width="1.42578125" style="214" customWidth="1"/>
    <col min="10252" max="10285" width="3" style="214" customWidth="1"/>
    <col min="10286" max="10286" width="1.42578125" style="214" customWidth="1"/>
    <col min="10287" max="10496" width="9.140625" style="214"/>
    <col min="10497" max="10497" width="7.140625" style="214" customWidth="1"/>
    <col min="10498" max="10499" width="11.85546875" style="214" customWidth="1"/>
    <col min="10500" max="10502" width="12" style="214" customWidth="1"/>
    <col min="10503" max="10504" width="11.85546875" style="214" customWidth="1"/>
    <col min="10505" max="10505" width="7.140625" style="214" customWidth="1"/>
    <col min="10506" max="10507" width="1.42578125" style="214" customWidth="1"/>
    <col min="10508" max="10541" width="3" style="214" customWidth="1"/>
    <col min="10542" max="10542" width="1.42578125" style="214" customWidth="1"/>
    <col min="10543" max="10752" width="9.140625" style="214"/>
    <col min="10753" max="10753" width="7.140625" style="214" customWidth="1"/>
    <col min="10754" max="10755" width="11.85546875" style="214" customWidth="1"/>
    <col min="10756" max="10758" width="12" style="214" customWidth="1"/>
    <col min="10759" max="10760" width="11.85546875" style="214" customWidth="1"/>
    <col min="10761" max="10761" width="7.140625" style="214" customWidth="1"/>
    <col min="10762" max="10763" width="1.42578125" style="214" customWidth="1"/>
    <col min="10764" max="10797" width="3" style="214" customWidth="1"/>
    <col min="10798" max="10798" width="1.42578125" style="214" customWidth="1"/>
    <col min="10799" max="11008" width="9.140625" style="214"/>
    <col min="11009" max="11009" width="7.140625" style="214" customWidth="1"/>
    <col min="11010" max="11011" width="11.85546875" style="214" customWidth="1"/>
    <col min="11012" max="11014" width="12" style="214" customWidth="1"/>
    <col min="11015" max="11016" width="11.85546875" style="214" customWidth="1"/>
    <col min="11017" max="11017" width="7.140625" style="214" customWidth="1"/>
    <col min="11018" max="11019" width="1.42578125" style="214" customWidth="1"/>
    <col min="11020" max="11053" width="3" style="214" customWidth="1"/>
    <col min="11054" max="11054" width="1.42578125" style="214" customWidth="1"/>
    <col min="11055" max="11264" width="9.140625" style="214"/>
    <col min="11265" max="11265" width="7.140625" style="214" customWidth="1"/>
    <col min="11266" max="11267" width="11.85546875" style="214" customWidth="1"/>
    <col min="11268" max="11270" width="12" style="214" customWidth="1"/>
    <col min="11271" max="11272" width="11.85546875" style="214" customWidth="1"/>
    <col min="11273" max="11273" width="7.140625" style="214" customWidth="1"/>
    <col min="11274" max="11275" width="1.42578125" style="214" customWidth="1"/>
    <col min="11276" max="11309" width="3" style="214" customWidth="1"/>
    <col min="11310" max="11310" width="1.42578125" style="214" customWidth="1"/>
    <col min="11311" max="11520" width="9.140625" style="214"/>
    <col min="11521" max="11521" width="7.140625" style="214" customWidth="1"/>
    <col min="11522" max="11523" width="11.85546875" style="214" customWidth="1"/>
    <col min="11524" max="11526" width="12" style="214" customWidth="1"/>
    <col min="11527" max="11528" width="11.85546875" style="214" customWidth="1"/>
    <col min="11529" max="11529" width="7.140625" style="214" customWidth="1"/>
    <col min="11530" max="11531" width="1.42578125" style="214" customWidth="1"/>
    <col min="11532" max="11565" width="3" style="214" customWidth="1"/>
    <col min="11566" max="11566" width="1.42578125" style="214" customWidth="1"/>
    <col min="11567" max="11776" width="9.140625" style="214"/>
    <col min="11777" max="11777" width="7.140625" style="214" customWidth="1"/>
    <col min="11778" max="11779" width="11.85546875" style="214" customWidth="1"/>
    <col min="11780" max="11782" width="12" style="214" customWidth="1"/>
    <col min="11783" max="11784" width="11.85546875" style="214" customWidth="1"/>
    <col min="11785" max="11785" width="7.140625" style="214" customWidth="1"/>
    <col min="11786" max="11787" width="1.42578125" style="214" customWidth="1"/>
    <col min="11788" max="11821" width="3" style="214" customWidth="1"/>
    <col min="11822" max="11822" width="1.42578125" style="214" customWidth="1"/>
    <col min="11823" max="12032" width="9.140625" style="214"/>
    <col min="12033" max="12033" width="7.140625" style="214" customWidth="1"/>
    <col min="12034" max="12035" width="11.85546875" style="214" customWidth="1"/>
    <col min="12036" max="12038" width="12" style="214" customWidth="1"/>
    <col min="12039" max="12040" width="11.85546875" style="214" customWidth="1"/>
    <col min="12041" max="12041" width="7.140625" style="214" customWidth="1"/>
    <col min="12042" max="12043" width="1.42578125" style="214" customWidth="1"/>
    <col min="12044" max="12077" width="3" style="214" customWidth="1"/>
    <col min="12078" max="12078" width="1.42578125" style="214" customWidth="1"/>
    <col min="12079" max="12288" width="9.140625" style="214"/>
    <col min="12289" max="12289" width="7.140625" style="214" customWidth="1"/>
    <col min="12290" max="12291" width="11.85546875" style="214" customWidth="1"/>
    <col min="12292" max="12294" width="12" style="214" customWidth="1"/>
    <col min="12295" max="12296" width="11.85546875" style="214" customWidth="1"/>
    <col min="12297" max="12297" width="7.140625" style="214" customWidth="1"/>
    <col min="12298" max="12299" width="1.42578125" style="214" customWidth="1"/>
    <col min="12300" max="12333" width="3" style="214" customWidth="1"/>
    <col min="12334" max="12334" width="1.42578125" style="214" customWidth="1"/>
    <col min="12335" max="12544" width="9.140625" style="214"/>
    <col min="12545" max="12545" width="7.140625" style="214" customWidth="1"/>
    <col min="12546" max="12547" width="11.85546875" style="214" customWidth="1"/>
    <col min="12548" max="12550" width="12" style="214" customWidth="1"/>
    <col min="12551" max="12552" width="11.85546875" style="214" customWidth="1"/>
    <col min="12553" max="12553" width="7.140625" style="214" customWidth="1"/>
    <col min="12554" max="12555" width="1.42578125" style="214" customWidth="1"/>
    <col min="12556" max="12589" width="3" style="214" customWidth="1"/>
    <col min="12590" max="12590" width="1.42578125" style="214" customWidth="1"/>
    <col min="12591" max="12800" width="9.140625" style="214"/>
    <col min="12801" max="12801" width="7.140625" style="214" customWidth="1"/>
    <col min="12802" max="12803" width="11.85546875" style="214" customWidth="1"/>
    <col min="12804" max="12806" width="12" style="214" customWidth="1"/>
    <col min="12807" max="12808" width="11.85546875" style="214" customWidth="1"/>
    <col min="12809" max="12809" width="7.140625" style="214" customWidth="1"/>
    <col min="12810" max="12811" width="1.42578125" style="214" customWidth="1"/>
    <col min="12812" max="12845" width="3" style="214" customWidth="1"/>
    <col min="12846" max="12846" width="1.42578125" style="214" customWidth="1"/>
    <col min="12847" max="13056" width="9.140625" style="214"/>
    <col min="13057" max="13057" width="7.140625" style="214" customWidth="1"/>
    <col min="13058" max="13059" width="11.85546875" style="214" customWidth="1"/>
    <col min="13060" max="13062" width="12" style="214" customWidth="1"/>
    <col min="13063" max="13064" width="11.85546875" style="214" customWidth="1"/>
    <col min="13065" max="13065" width="7.140625" style="214" customWidth="1"/>
    <col min="13066" max="13067" width="1.42578125" style="214" customWidth="1"/>
    <col min="13068" max="13101" width="3" style="214" customWidth="1"/>
    <col min="13102" max="13102" width="1.42578125" style="214" customWidth="1"/>
    <col min="13103" max="13312" width="9.140625" style="214"/>
    <col min="13313" max="13313" width="7.140625" style="214" customWidth="1"/>
    <col min="13314" max="13315" width="11.85546875" style="214" customWidth="1"/>
    <col min="13316" max="13318" width="12" style="214" customWidth="1"/>
    <col min="13319" max="13320" width="11.85546875" style="214" customWidth="1"/>
    <col min="13321" max="13321" width="7.140625" style="214" customWidth="1"/>
    <col min="13322" max="13323" width="1.42578125" style="214" customWidth="1"/>
    <col min="13324" max="13357" width="3" style="214" customWidth="1"/>
    <col min="13358" max="13358" width="1.42578125" style="214" customWidth="1"/>
    <col min="13359" max="13568" width="9.140625" style="214"/>
    <col min="13569" max="13569" width="7.140625" style="214" customWidth="1"/>
    <col min="13570" max="13571" width="11.85546875" style="214" customWidth="1"/>
    <col min="13572" max="13574" width="12" style="214" customWidth="1"/>
    <col min="13575" max="13576" width="11.85546875" style="214" customWidth="1"/>
    <col min="13577" max="13577" width="7.140625" style="214" customWidth="1"/>
    <col min="13578" max="13579" width="1.42578125" style="214" customWidth="1"/>
    <col min="13580" max="13613" width="3" style="214" customWidth="1"/>
    <col min="13614" max="13614" width="1.42578125" style="214" customWidth="1"/>
    <col min="13615" max="13824" width="9.140625" style="214"/>
    <col min="13825" max="13825" width="7.140625" style="214" customWidth="1"/>
    <col min="13826" max="13827" width="11.85546875" style="214" customWidth="1"/>
    <col min="13828" max="13830" width="12" style="214" customWidth="1"/>
    <col min="13831" max="13832" width="11.85546875" style="214" customWidth="1"/>
    <col min="13833" max="13833" width="7.140625" style="214" customWidth="1"/>
    <col min="13834" max="13835" width="1.42578125" style="214" customWidth="1"/>
    <col min="13836" max="13869" width="3" style="214" customWidth="1"/>
    <col min="13870" max="13870" width="1.42578125" style="214" customWidth="1"/>
    <col min="13871" max="14080" width="9.140625" style="214"/>
    <col min="14081" max="14081" width="7.140625" style="214" customWidth="1"/>
    <col min="14082" max="14083" width="11.85546875" style="214" customWidth="1"/>
    <col min="14084" max="14086" width="12" style="214" customWidth="1"/>
    <col min="14087" max="14088" width="11.85546875" style="214" customWidth="1"/>
    <col min="14089" max="14089" width="7.140625" style="214" customWidth="1"/>
    <col min="14090" max="14091" width="1.42578125" style="214" customWidth="1"/>
    <col min="14092" max="14125" width="3" style="214" customWidth="1"/>
    <col min="14126" max="14126" width="1.42578125" style="214" customWidth="1"/>
    <col min="14127" max="14336" width="9.140625" style="214"/>
    <col min="14337" max="14337" width="7.140625" style="214" customWidth="1"/>
    <col min="14338" max="14339" width="11.85546875" style="214" customWidth="1"/>
    <col min="14340" max="14342" width="12" style="214" customWidth="1"/>
    <col min="14343" max="14344" width="11.85546875" style="214" customWidth="1"/>
    <col min="14345" max="14345" width="7.140625" style="214" customWidth="1"/>
    <col min="14346" max="14347" width="1.42578125" style="214" customWidth="1"/>
    <col min="14348" max="14381" width="3" style="214" customWidth="1"/>
    <col min="14382" max="14382" width="1.42578125" style="214" customWidth="1"/>
    <col min="14383" max="14592" width="9.140625" style="214"/>
    <col min="14593" max="14593" width="7.140625" style="214" customWidth="1"/>
    <col min="14594" max="14595" width="11.85546875" style="214" customWidth="1"/>
    <col min="14596" max="14598" width="12" style="214" customWidth="1"/>
    <col min="14599" max="14600" width="11.85546875" style="214" customWidth="1"/>
    <col min="14601" max="14601" width="7.140625" style="214" customWidth="1"/>
    <col min="14602" max="14603" width="1.42578125" style="214" customWidth="1"/>
    <col min="14604" max="14637" width="3" style="214" customWidth="1"/>
    <col min="14638" max="14638" width="1.42578125" style="214" customWidth="1"/>
    <col min="14639" max="14848" width="9.140625" style="214"/>
    <col min="14849" max="14849" width="7.140625" style="214" customWidth="1"/>
    <col min="14850" max="14851" width="11.85546875" style="214" customWidth="1"/>
    <col min="14852" max="14854" width="12" style="214" customWidth="1"/>
    <col min="14855" max="14856" width="11.85546875" style="214" customWidth="1"/>
    <col min="14857" max="14857" width="7.140625" style="214" customWidth="1"/>
    <col min="14858" max="14859" width="1.42578125" style="214" customWidth="1"/>
    <col min="14860" max="14893" width="3" style="214" customWidth="1"/>
    <col min="14894" max="14894" width="1.42578125" style="214" customWidth="1"/>
    <col min="14895" max="15104" width="9.140625" style="214"/>
    <col min="15105" max="15105" width="7.140625" style="214" customWidth="1"/>
    <col min="15106" max="15107" width="11.85546875" style="214" customWidth="1"/>
    <col min="15108" max="15110" width="12" style="214" customWidth="1"/>
    <col min="15111" max="15112" width="11.85546875" style="214" customWidth="1"/>
    <col min="15113" max="15113" width="7.140625" style="214" customWidth="1"/>
    <col min="15114" max="15115" width="1.42578125" style="214" customWidth="1"/>
    <col min="15116" max="15149" width="3" style="214" customWidth="1"/>
    <col min="15150" max="15150" width="1.42578125" style="214" customWidth="1"/>
    <col min="15151" max="15360" width="9.140625" style="214"/>
    <col min="15361" max="15361" width="7.140625" style="214" customWidth="1"/>
    <col min="15362" max="15363" width="11.85546875" style="214" customWidth="1"/>
    <col min="15364" max="15366" width="12" style="214" customWidth="1"/>
    <col min="15367" max="15368" width="11.85546875" style="214" customWidth="1"/>
    <col min="15369" max="15369" width="7.140625" style="214" customWidth="1"/>
    <col min="15370" max="15371" width="1.42578125" style="214" customWidth="1"/>
    <col min="15372" max="15405" width="3" style="214" customWidth="1"/>
    <col min="15406" max="15406" width="1.42578125" style="214" customWidth="1"/>
    <col min="15407" max="15616" width="9.140625" style="214"/>
    <col min="15617" max="15617" width="7.140625" style="214" customWidth="1"/>
    <col min="15618" max="15619" width="11.85546875" style="214" customWidth="1"/>
    <col min="15620" max="15622" width="12" style="214" customWidth="1"/>
    <col min="15623" max="15624" width="11.85546875" style="214" customWidth="1"/>
    <col min="15625" max="15625" width="7.140625" style="214" customWidth="1"/>
    <col min="15626" max="15627" width="1.42578125" style="214" customWidth="1"/>
    <col min="15628" max="15661" width="3" style="214" customWidth="1"/>
    <col min="15662" max="15662" width="1.42578125" style="214" customWidth="1"/>
    <col min="15663" max="15872" width="9.140625" style="214"/>
    <col min="15873" max="15873" width="7.140625" style="214" customWidth="1"/>
    <col min="15874" max="15875" width="11.85546875" style="214" customWidth="1"/>
    <col min="15876" max="15878" width="12" style="214" customWidth="1"/>
    <col min="15879" max="15880" width="11.85546875" style="214" customWidth="1"/>
    <col min="15881" max="15881" width="7.140625" style="214" customWidth="1"/>
    <col min="15882" max="15883" width="1.42578125" style="214" customWidth="1"/>
    <col min="15884" max="15917" width="3" style="214" customWidth="1"/>
    <col min="15918" max="15918" width="1.42578125" style="214" customWidth="1"/>
    <col min="15919" max="16128" width="9.140625" style="214"/>
    <col min="16129" max="16129" width="7.140625" style="214" customWidth="1"/>
    <col min="16130" max="16131" width="11.85546875" style="214" customWidth="1"/>
    <col min="16132" max="16134" width="12" style="214" customWidth="1"/>
    <col min="16135" max="16136" width="11.85546875" style="214" customWidth="1"/>
    <col min="16137" max="16137" width="7.140625" style="214" customWidth="1"/>
    <col min="16138" max="16139" width="1.42578125" style="214" customWidth="1"/>
    <col min="16140" max="16173" width="3" style="214" customWidth="1"/>
    <col min="16174" max="16174" width="1.42578125" style="214" customWidth="1"/>
    <col min="16175" max="16384" width="9.140625" style="214"/>
  </cols>
  <sheetData>
    <row r="1" spans="1:79" ht="88.5" thickTop="1">
      <c r="A1" s="1080"/>
      <c r="B1" s="1081"/>
      <c r="C1" s="1081"/>
      <c r="D1" s="1081"/>
      <c r="E1" s="1081"/>
      <c r="F1" s="1081"/>
      <c r="G1" s="1081"/>
      <c r="H1" s="1081"/>
      <c r="I1" s="1082"/>
      <c r="L1" s="208"/>
      <c r="M1" s="208"/>
      <c r="N1" s="208"/>
      <c r="O1" s="208"/>
      <c r="P1" s="208"/>
      <c r="Q1" s="208"/>
      <c r="R1" s="208"/>
      <c r="S1" s="208"/>
      <c r="T1" s="208"/>
      <c r="U1" s="208"/>
      <c r="V1" s="208"/>
      <c r="W1" s="208"/>
      <c r="X1" s="208"/>
      <c r="Y1" s="208"/>
      <c r="Z1" s="208"/>
      <c r="AA1" s="208"/>
      <c r="AB1" s="208"/>
      <c r="AC1" s="208"/>
      <c r="AD1" s="208"/>
      <c r="AE1" s="208"/>
      <c r="AF1" s="208"/>
      <c r="AG1" s="208"/>
      <c r="AH1" s="208"/>
      <c r="AI1" s="208"/>
      <c r="AJ1" s="208"/>
      <c r="AK1" s="208"/>
      <c r="AL1" s="208"/>
      <c r="AM1" s="208"/>
      <c r="AN1" s="208"/>
      <c r="AO1" s="208"/>
      <c r="AP1" s="208"/>
      <c r="AQ1" s="208"/>
      <c r="AR1" s="208"/>
      <c r="AS1" s="208"/>
      <c r="AT1" s="208"/>
      <c r="AU1" s="208"/>
      <c r="AV1" s="208"/>
      <c r="AW1" s="208"/>
      <c r="AX1" s="208"/>
      <c r="AY1" s="208"/>
      <c r="AZ1" s="208"/>
      <c r="BA1" s="208"/>
      <c r="BB1" s="208"/>
      <c r="BC1" s="208"/>
      <c r="BD1" s="208"/>
      <c r="BE1" s="208"/>
      <c r="BF1" s="208"/>
      <c r="BG1" s="208"/>
      <c r="BH1" s="208"/>
      <c r="BI1" s="208"/>
      <c r="BJ1" s="208"/>
      <c r="BK1" s="208"/>
      <c r="BL1" s="208"/>
      <c r="BM1" s="208"/>
      <c r="BN1" s="208"/>
      <c r="BO1" s="208"/>
      <c r="BP1" s="208"/>
      <c r="BQ1" s="208"/>
      <c r="BR1" s="208"/>
      <c r="BS1" s="208"/>
      <c r="BT1" s="208"/>
      <c r="BU1" s="208"/>
      <c r="BV1" s="208"/>
      <c r="BW1" s="208"/>
      <c r="BX1" s="208"/>
      <c r="BY1" s="208"/>
      <c r="BZ1" s="208"/>
      <c r="CA1" s="208"/>
    </row>
    <row r="2" spans="1:79">
      <c r="A2" s="209"/>
      <c r="B2" s="210"/>
      <c r="C2" s="210"/>
      <c r="D2" s="210"/>
      <c r="E2" s="210"/>
      <c r="F2" s="210"/>
      <c r="G2" s="210"/>
      <c r="H2" s="210"/>
      <c r="I2" s="211"/>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row>
    <row r="3" spans="1:79">
      <c r="A3" s="209"/>
      <c r="B3" s="210"/>
      <c r="C3" s="210"/>
      <c r="D3" s="210"/>
      <c r="E3" s="210"/>
      <c r="F3" s="210"/>
      <c r="G3" s="210"/>
      <c r="H3" s="210"/>
      <c r="I3" s="211"/>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row>
    <row r="4" spans="1:79" ht="15">
      <c r="A4" s="1083"/>
      <c r="B4" s="1070"/>
      <c r="C4" s="1070"/>
      <c r="D4" s="1070"/>
      <c r="E4" s="1070"/>
      <c r="F4" s="1070"/>
      <c r="G4" s="1070"/>
      <c r="H4" s="1070"/>
      <c r="I4" s="1073"/>
      <c r="L4" s="208"/>
      <c r="M4" s="208"/>
      <c r="N4" s="208"/>
      <c r="O4" s="208"/>
      <c r="P4" s="208"/>
      <c r="Q4" s="208"/>
      <c r="R4" s="208"/>
      <c r="S4" s="208"/>
      <c r="T4" s="208"/>
      <c r="U4" s="208"/>
      <c r="V4" s="208"/>
      <c r="W4" s="208"/>
      <c r="X4" s="208"/>
      <c r="Y4" s="208"/>
      <c r="Z4" s="208"/>
      <c r="AA4" s="208"/>
      <c r="AB4" s="208"/>
      <c r="AC4" s="208"/>
      <c r="AD4" s="208"/>
      <c r="AE4" s="208"/>
      <c r="AF4" s="208"/>
      <c r="AG4" s="208"/>
      <c r="AH4" s="208"/>
      <c r="AI4" s="208"/>
      <c r="AJ4" s="208"/>
      <c r="AK4" s="208"/>
      <c r="AL4" s="208"/>
      <c r="AM4" s="208"/>
      <c r="AN4" s="208"/>
      <c r="AO4" s="208"/>
      <c r="AP4" s="208"/>
      <c r="AQ4" s="208"/>
      <c r="AR4" s="208"/>
      <c r="AS4" s="208"/>
      <c r="AT4" s="208"/>
      <c r="AU4" s="208"/>
      <c r="AV4" s="208"/>
      <c r="AW4" s="208"/>
      <c r="AX4" s="208"/>
      <c r="AY4" s="208"/>
      <c r="AZ4" s="208"/>
      <c r="BA4" s="208"/>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row>
    <row r="5" spans="1:79">
      <c r="A5" s="209"/>
      <c r="B5" s="210"/>
      <c r="C5" s="210"/>
      <c r="D5" s="210"/>
      <c r="E5" s="210"/>
      <c r="F5" s="210"/>
      <c r="G5" s="210"/>
      <c r="H5" s="210"/>
      <c r="I5" s="211"/>
      <c r="L5" s="208"/>
      <c r="M5" s="208"/>
      <c r="N5" s="208"/>
      <c r="O5" s="208"/>
      <c r="P5" s="208"/>
      <c r="Q5" s="208"/>
      <c r="R5" s="208"/>
      <c r="S5" s="208"/>
      <c r="T5" s="208"/>
      <c r="U5" s="208"/>
      <c r="V5" s="208"/>
      <c r="W5" s="208"/>
      <c r="X5" s="208"/>
      <c r="Y5" s="208"/>
      <c r="Z5" s="208"/>
      <c r="AA5" s="208"/>
      <c r="AB5" s="208"/>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row>
    <row r="6" spans="1:79" ht="12.75" customHeight="1">
      <c r="A6" s="209"/>
      <c r="B6" s="210"/>
      <c r="C6" s="297" t="str">
        <f>SDI!J1</f>
        <v>Customer:</v>
      </c>
      <c r="D6" s="1084" t="str">
        <f>'! BINDER SET UP !'!A1</f>
        <v>Sinopec</v>
      </c>
      <c r="E6" s="1084"/>
      <c r="F6" s="1084"/>
      <c r="G6" s="1085"/>
      <c r="H6" s="210"/>
      <c r="I6" s="211"/>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row>
    <row r="7" spans="1:79" ht="12.75" customHeight="1">
      <c r="A7" s="209"/>
      <c r="B7" s="210"/>
      <c r="C7" s="298" t="str">
        <f>SDI!J2</f>
        <v>End User:</v>
      </c>
      <c r="D7" s="1076" t="str">
        <f>SDI!K2</f>
        <v>LouYang Pertrochemical Eng.</v>
      </c>
      <c r="E7" s="1076"/>
      <c r="F7" s="1076"/>
      <c r="G7" s="1077"/>
      <c r="H7" s="210"/>
      <c r="I7" s="211"/>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row>
    <row r="8" spans="1:79" ht="12.75" customHeight="1">
      <c r="A8" s="209"/>
      <c r="B8" s="210"/>
      <c r="C8" s="298" t="s">
        <v>543</v>
      </c>
      <c r="D8" s="1076" t="str">
        <f>'! BINDER SET UP !'!B9</f>
        <v>TBD</v>
      </c>
      <c r="E8" s="1076"/>
      <c r="F8" s="1076"/>
      <c r="G8" s="1077"/>
      <c r="H8" s="210"/>
      <c r="I8" s="211"/>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row>
    <row r="9" spans="1:79" ht="12.75" customHeight="1">
      <c r="A9" s="209"/>
      <c r="B9" s="210"/>
      <c r="C9" s="298" t="s">
        <v>812</v>
      </c>
      <c r="D9" s="1076" t="str">
        <f>IF(D12=SDI!$K$7,SDI!K4,IF(D12=SDI!$M$7,SDI!M4,IF(D12=SDI!$O$7,SDI!O4,(SDI!K4&amp;" "&amp;SDI!L4&amp;" "&amp;SDI!M4&amp;" "&amp;SDI!N4&amp;" "&amp;SDI!O4))))</f>
        <v xml:space="preserve">LMC347    </v>
      </c>
      <c r="E9" s="1076"/>
      <c r="F9" s="1076"/>
      <c r="G9" s="1077"/>
      <c r="H9" s="210"/>
      <c r="I9" s="211"/>
      <c r="L9" s="208"/>
      <c r="M9" s="208"/>
      <c r="N9" s="208"/>
      <c r="O9" s="208"/>
      <c r="P9" s="208"/>
      <c r="Q9" s="208"/>
      <c r="R9" s="208"/>
      <c r="S9" s="208"/>
      <c r="T9" s="208"/>
      <c r="U9" s="208"/>
      <c r="V9" s="208"/>
      <c r="W9" s="208"/>
      <c r="X9" s="208"/>
      <c r="Y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row>
    <row r="10" spans="1:79" ht="12.75" customHeight="1">
      <c r="A10" s="209"/>
      <c r="B10" s="210"/>
      <c r="C10" s="298" t="str">
        <f>SDI!J5</f>
        <v>Item No.:</v>
      </c>
      <c r="D10" s="1076" t="str">
        <f>IF($D$12=SDI!$K$7,SDI!K5,IF($D$12=SDI!$M$7,SDI!M5,IF($D$12=SDI!$O$7,SDI!O5,(SDI!K5&amp;" "&amp;SDI!L5&amp;" "&amp;SDI!M5&amp;" "&amp;SDI!N5&amp;" "&amp;SDI!O5))))</f>
        <v xml:space="preserve">0225-C-201A/B &amp; 0225-C-251A/B  </v>
      </c>
      <c r="E10" s="1076"/>
      <c r="F10" s="1076"/>
      <c r="G10" s="1077"/>
      <c r="H10" s="210"/>
      <c r="I10" s="211"/>
      <c r="L10" s="208"/>
      <c r="M10" s="208"/>
      <c r="N10" s="208"/>
      <c r="O10" s="208"/>
      <c r="P10" s="208"/>
      <c r="Q10" s="208"/>
      <c r="R10" s="208"/>
      <c r="S10" s="208"/>
      <c r="T10" s="208"/>
      <c r="U10" s="208"/>
      <c r="V10" s="208"/>
      <c r="W10" s="208"/>
      <c r="X10" s="208"/>
      <c r="Y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row>
    <row r="11" spans="1:79" ht="12.75" customHeight="1">
      <c r="A11" s="209"/>
      <c r="B11" s="210"/>
      <c r="C11" s="298" t="str">
        <f>SDI!J6</f>
        <v>Service:</v>
      </c>
      <c r="D11" s="1076" t="str">
        <f>IF($D$12=SDI!$K$7,SDI!K6,IF($D$12=SDI!$M$7,SDI!M6,IF($D$12=SDI!$O$7,SDI!O6,(SDI!K6&amp;" "&amp;SDI!L6&amp;" "&amp;SDI!M6&amp;" "&amp;SDI!N6&amp;" "&amp;SDI!O6))))</f>
        <v xml:space="preserve">Reactor Recycle Gas Compressors    </v>
      </c>
      <c r="E11" s="1076"/>
      <c r="F11" s="1076"/>
      <c r="G11" s="1077"/>
      <c r="H11" s="210"/>
      <c r="I11" s="211"/>
      <c r="L11" s="208"/>
      <c r="M11" s="208"/>
      <c r="N11" s="208"/>
      <c r="O11" s="208"/>
      <c r="P11" s="208"/>
      <c r="Q11" s="208"/>
      <c r="R11" s="208"/>
      <c r="S11" s="208"/>
      <c r="T11" s="208"/>
      <c r="U11" s="213"/>
      <c r="V11" s="213"/>
      <c r="W11" s="213"/>
      <c r="X11" s="213"/>
      <c r="Y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row>
    <row r="12" spans="1:79">
      <c r="A12" s="209"/>
      <c r="B12" s="210"/>
      <c r="C12" s="299" t="s">
        <v>811</v>
      </c>
      <c r="D12" s="1078" t="str">
        <f>'! BINDER SET UP !'!B2</f>
        <v xml:space="preserve">C2441745-01-02 &amp; C2441745-03-04  </v>
      </c>
      <c r="E12" s="1078"/>
      <c r="F12" s="1078"/>
      <c r="G12" s="1079"/>
      <c r="H12" s="210"/>
      <c r="I12" s="211"/>
      <c r="L12" s="208"/>
      <c r="M12" s="208"/>
      <c r="N12" s="208"/>
      <c r="O12" s="208"/>
      <c r="P12" s="208"/>
      <c r="Q12" s="208"/>
      <c r="R12" s="208"/>
      <c r="S12" s="208"/>
      <c r="T12" s="208"/>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row>
    <row r="13" spans="1:79">
      <c r="A13" s="209"/>
      <c r="B13" s="210"/>
      <c r="C13" s="210"/>
      <c r="D13" s="210"/>
      <c r="E13" s="210"/>
      <c r="F13" s="210"/>
      <c r="G13" s="210"/>
      <c r="H13" s="210"/>
      <c r="I13" s="211"/>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row>
    <row r="14" spans="1:79">
      <c r="A14" s="209"/>
      <c r="B14" s="210"/>
      <c r="C14" s="210"/>
      <c r="D14" s="210"/>
      <c r="E14" s="210"/>
      <c r="F14" s="210"/>
      <c r="G14" s="210"/>
      <c r="H14" s="210"/>
      <c r="I14" s="211"/>
      <c r="L14" s="208"/>
      <c r="M14" s="208"/>
      <c r="N14" s="208"/>
      <c r="O14" s="208"/>
      <c r="P14" s="208"/>
      <c r="Q14" s="208"/>
      <c r="R14" s="208"/>
      <c r="S14" s="208"/>
      <c r="T14" s="208"/>
      <c r="U14" s="208"/>
      <c r="V14" s="208"/>
      <c r="W14" s="208"/>
      <c r="X14" s="208"/>
      <c r="Y14" s="208"/>
      <c r="Z14" s="213"/>
      <c r="AA14" s="213"/>
      <c r="AB14" s="213"/>
      <c r="AC14" s="213"/>
      <c r="AD14" s="213"/>
      <c r="AE14" s="213"/>
      <c r="AF14" s="213"/>
      <c r="AG14" s="213"/>
      <c r="AH14" s="208"/>
      <c r="AI14" s="208"/>
      <c r="AJ14" s="208"/>
      <c r="AK14" s="213"/>
      <c r="AL14" s="213"/>
      <c r="AM14" s="213"/>
      <c r="AN14" s="213"/>
      <c r="AO14" s="213"/>
      <c r="AP14" s="213"/>
      <c r="AQ14" s="213"/>
      <c r="AR14" s="213"/>
      <c r="AS14" s="208"/>
      <c r="AT14" s="208"/>
      <c r="AU14" s="213"/>
      <c r="AV14" s="213"/>
      <c r="AW14" s="213"/>
      <c r="AX14" s="213"/>
      <c r="AY14" s="213"/>
      <c r="AZ14" s="213"/>
      <c r="BA14" s="213"/>
      <c r="BB14" s="213"/>
      <c r="BC14" s="208"/>
      <c r="BD14" s="208"/>
      <c r="BE14" s="213"/>
      <c r="BF14" s="213"/>
      <c r="BG14" s="213"/>
      <c r="BH14" s="213"/>
      <c r="BI14" s="213"/>
      <c r="BJ14" s="213"/>
      <c r="BK14" s="213"/>
      <c r="BL14" s="213"/>
      <c r="BM14" s="208"/>
      <c r="BN14" s="208"/>
      <c r="BO14" s="213"/>
      <c r="BP14" s="213"/>
      <c r="BQ14" s="213"/>
      <c r="BR14" s="213"/>
      <c r="BS14" s="213"/>
      <c r="BT14" s="208"/>
      <c r="BU14" s="208"/>
      <c r="BV14" s="208"/>
      <c r="BW14" s="208"/>
      <c r="BX14" s="208"/>
      <c r="BY14" s="208"/>
      <c r="BZ14" s="208"/>
      <c r="CA14" s="208"/>
    </row>
    <row r="15" spans="1:79" ht="12.75" customHeight="1">
      <c r="A15" s="209"/>
      <c r="B15" s="210"/>
      <c r="C15" s="210"/>
      <c r="D15" s="210"/>
      <c r="E15" s="210"/>
      <c r="F15" s="210"/>
      <c r="G15" s="210"/>
      <c r="H15" s="210"/>
      <c r="I15" s="211"/>
      <c r="L15" s="208"/>
      <c r="M15" s="208"/>
      <c r="N15" s="208"/>
      <c r="O15" s="208"/>
      <c r="P15" s="208"/>
      <c r="Q15" s="1074" t="s">
        <v>538</v>
      </c>
      <c r="R15" s="1074" t="str">
        <f>VLOOKUP(R25,$C$6:$G$12,2,FALSE)</f>
        <v xml:space="preserve">C2441745-01-02 &amp; C2441745-03-04  </v>
      </c>
      <c r="S15" s="1074" t="str">
        <f t="shared" ref="S15:U15" si="0">VLOOKUP(S25,$C$6:$G$12,2,FALSE)</f>
        <v>TBD</v>
      </c>
      <c r="T15" s="1074" t="str">
        <f t="shared" si="0"/>
        <v xml:space="preserve">0225-C-201A/B &amp; 0225-C-251A/B  </v>
      </c>
      <c r="U15" s="1074" t="str">
        <f t="shared" si="0"/>
        <v xml:space="preserve">LMC347    </v>
      </c>
      <c r="V15" s="208"/>
      <c r="W15" s="208"/>
      <c r="X15" s="208"/>
      <c r="Y15" s="208"/>
      <c r="Z15" s="208"/>
      <c r="AA15" s="208"/>
      <c r="AB15" s="1074" t="str">
        <f>Q15</f>
        <v xml:space="preserve">           SUNDYNE FINAL DATA MANUAL</v>
      </c>
      <c r="AC15" s="1074" t="str">
        <f t="shared" ref="AC15:AF15" si="1">VLOOKUP(AC25,$C$6:$G$12,2,FALSE)</f>
        <v xml:space="preserve">C2441745-01-02 &amp; C2441745-03-04  </v>
      </c>
      <c r="AD15" s="1074" t="str">
        <f t="shared" si="1"/>
        <v>TBD</v>
      </c>
      <c r="AE15" s="1074" t="str">
        <f t="shared" si="1"/>
        <v xml:space="preserve">0225-C-201A/B &amp; 0225-C-251A/B  </v>
      </c>
      <c r="AF15" s="1074" t="str">
        <f t="shared" si="1"/>
        <v xml:space="preserve">LMC347    </v>
      </c>
      <c r="AG15" s="213"/>
      <c r="AH15" s="208"/>
      <c r="AI15" s="208"/>
      <c r="AJ15" s="208"/>
      <c r="AK15" s="208"/>
      <c r="AL15" s="208"/>
      <c r="AM15" s="1074" t="str">
        <f>Q15</f>
        <v xml:space="preserve">           SUNDYNE FINAL DATA MANUAL</v>
      </c>
      <c r="AN15" s="1074" t="str">
        <f t="shared" ref="AN15:AQ15" si="2">VLOOKUP(AN25,$C$6:$G$12,2,FALSE)</f>
        <v xml:space="preserve">C2441745-01-02 &amp; C2441745-03-04  </v>
      </c>
      <c r="AO15" s="1074" t="str">
        <f t="shared" si="2"/>
        <v>TBD</v>
      </c>
      <c r="AP15" s="1074" t="str">
        <f t="shared" si="2"/>
        <v xml:space="preserve">0225-C-201A/B &amp; 0225-C-251A/B  </v>
      </c>
      <c r="AQ15" s="1074" t="str">
        <f t="shared" si="2"/>
        <v xml:space="preserve">LMC347    </v>
      </c>
      <c r="AR15" s="273"/>
      <c r="AS15" s="208"/>
      <c r="AT15" s="208"/>
      <c r="AU15" s="208"/>
      <c r="AV15" s="208"/>
      <c r="AW15" s="1074" t="str">
        <f>Q15</f>
        <v xml:space="preserve">           SUNDYNE FINAL DATA MANUAL</v>
      </c>
      <c r="AX15" s="1074" t="str">
        <f t="shared" ref="AX15:BA15" si="3">VLOOKUP(AX25,$C$6:$G$12,2,FALSE)</f>
        <v xml:space="preserve">C2441745-01-02 &amp; C2441745-03-04  </v>
      </c>
      <c r="AY15" s="1074" t="str">
        <f t="shared" si="3"/>
        <v>TBD</v>
      </c>
      <c r="AZ15" s="1074" t="str">
        <f t="shared" si="3"/>
        <v xml:space="preserve">0225-C-201A/B &amp; 0225-C-251A/B  </v>
      </c>
      <c r="BA15" s="1074" t="str">
        <f t="shared" si="3"/>
        <v xml:space="preserve">LMC347    </v>
      </c>
      <c r="BB15" s="327"/>
      <c r="BC15" s="208"/>
      <c r="BD15" s="208"/>
      <c r="BE15" s="208"/>
      <c r="BF15" s="208"/>
      <c r="BG15" s="1074" t="str">
        <f>Q15</f>
        <v xml:space="preserve">           SUNDYNE FINAL DATA MANUAL</v>
      </c>
      <c r="BH15" s="1074" t="str">
        <f t="shared" ref="BH15:BK15" si="4">VLOOKUP(BH25,$C$6:$G$12,2,FALSE)</f>
        <v xml:space="preserve">C2441745-01-02 &amp; C2441745-03-04  </v>
      </c>
      <c r="BI15" s="1074" t="str">
        <f t="shared" si="4"/>
        <v>TBD</v>
      </c>
      <c r="BJ15" s="1074" t="str">
        <f t="shared" si="4"/>
        <v xml:space="preserve">0225-C-201A/B &amp; 0225-C-251A/B  </v>
      </c>
      <c r="BK15" s="1074" t="str">
        <f t="shared" si="4"/>
        <v xml:space="preserve">LMC347    </v>
      </c>
      <c r="BL15" s="327"/>
      <c r="BM15" s="208"/>
      <c r="BN15" s="208"/>
      <c r="BO15" s="208"/>
      <c r="BP15" s="208"/>
      <c r="BQ15" s="1074" t="str">
        <f>Q15</f>
        <v xml:space="preserve">           SUNDYNE FINAL DATA MANUAL</v>
      </c>
      <c r="BR15" s="1074" t="str">
        <f t="shared" ref="BR15:BU15" si="5">VLOOKUP(BR25,$C$6:$G$12,2,FALSE)</f>
        <v xml:space="preserve">C2441745-01-02 &amp; C2441745-03-04  </v>
      </c>
      <c r="BS15" s="1074" t="str">
        <f t="shared" si="5"/>
        <v>TBD</v>
      </c>
      <c r="BT15" s="1074" t="str">
        <f t="shared" si="5"/>
        <v xml:space="preserve">0225-C-201A/B &amp; 0225-C-251A/B  </v>
      </c>
      <c r="BU15" s="1074" t="str">
        <f t="shared" si="5"/>
        <v xml:space="preserve">LMC347    </v>
      </c>
      <c r="BV15" s="208"/>
      <c r="BW15" s="208"/>
      <c r="BX15" s="208"/>
      <c r="BY15" s="208"/>
      <c r="BZ15" s="208"/>
      <c r="CA15" s="208"/>
    </row>
    <row r="16" spans="1:79">
      <c r="A16" s="209"/>
      <c r="B16" s="210"/>
      <c r="C16" s="210"/>
      <c r="D16" s="210"/>
      <c r="E16" s="210"/>
      <c r="F16" s="210"/>
      <c r="G16" s="210"/>
      <c r="H16" s="210"/>
      <c r="I16" s="211"/>
      <c r="L16" s="208"/>
      <c r="M16" s="208"/>
      <c r="N16" s="208"/>
      <c r="O16" s="208"/>
      <c r="P16" s="208"/>
      <c r="Q16" s="1075"/>
      <c r="R16" s="1074"/>
      <c r="S16" s="1074"/>
      <c r="T16" s="1074"/>
      <c r="U16" s="1074"/>
      <c r="V16" s="208"/>
      <c r="W16" s="208"/>
      <c r="X16" s="208"/>
      <c r="Y16" s="208"/>
      <c r="Z16" s="208"/>
      <c r="AA16" s="208"/>
      <c r="AB16" s="1075"/>
      <c r="AC16" s="1074"/>
      <c r="AD16" s="1074"/>
      <c r="AE16" s="1074"/>
      <c r="AF16" s="1074"/>
      <c r="AG16" s="213"/>
      <c r="AH16" s="208"/>
      <c r="AI16" s="208"/>
      <c r="AJ16" s="208"/>
      <c r="AK16" s="208"/>
      <c r="AL16" s="208"/>
      <c r="AM16" s="1075"/>
      <c r="AN16" s="1074"/>
      <c r="AO16" s="1074"/>
      <c r="AP16" s="1074"/>
      <c r="AQ16" s="1074"/>
      <c r="AR16" s="273"/>
      <c r="AS16" s="208"/>
      <c r="AT16" s="208"/>
      <c r="AU16" s="208"/>
      <c r="AV16" s="208"/>
      <c r="AW16" s="1075"/>
      <c r="AX16" s="1074"/>
      <c r="AY16" s="1074"/>
      <c r="AZ16" s="1074"/>
      <c r="BA16" s="1074"/>
      <c r="BB16" s="327"/>
      <c r="BC16" s="208"/>
      <c r="BD16" s="208"/>
      <c r="BE16" s="208"/>
      <c r="BF16" s="208"/>
      <c r="BG16" s="1075"/>
      <c r="BH16" s="1074"/>
      <c r="BI16" s="1074"/>
      <c r="BJ16" s="1074"/>
      <c r="BK16" s="1074"/>
      <c r="BL16" s="327"/>
      <c r="BM16" s="208"/>
      <c r="BN16" s="208"/>
      <c r="BO16" s="208"/>
      <c r="BP16" s="208"/>
      <c r="BQ16" s="1075"/>
      <c r="BR16" s="1074"/>
      <c r="BS16" s="1074"/>
      <c r="BT16" s="1074"/>
      <c r="BU16" s="1074"/>
      <c r="BV16" s="208"/>
      <c r="BW16" s="208"/>
      <c r="BX16" s="208"/>
      <c r="BY16" s="208"/>
      <c r="BZ16" s="208"/>
      <c r="CA16" s="208"/>
    </row>
    <row r="17" spans="1:79">
      <c r="A17" s="209"/>
      <c r="B17" s="210"/>
      <c r="C17" s="210"/>
      <c r="D17" s="210"/>
      <c r="E17" s="210"/>
      <c r="F17" s="210"/>
      <c r="G17" s="210"/>
      <c r="H17" s="210"/>
      <c r="I17" s="211"/>
      <c r="L17" s="208"/>
      <c r="M17" s="208"/>
      <c r="N17" s="208"/>
      <c r="O17" s="208"/>
      <c r="P17" s="208"/>
      <c r="Q17" s="1075"/>
      <c r="R17" s="1074"/>
      <c r="S17" s="1074"/>
      <c r="T17" s="1074"/>
      <c r="U17" s="1074"/>
      <c r="V17" s="208"/>
      <c r="W17" s="208"/>
      <c r="X17" s="208"/>
      <c r="Y17" s="208"/>
      <c r="Z17" s="208"/>
      <c r="AA17" s="208"/>
      <c r="AB17" s="1075"/>
      <c r="AC17" s="1074"/>
      <c r="AD17" s="1074"/>
      <c r="AE17" s="1074"/>
      <c r="AF17" s="1074"/>
      <c r="AG17" s="213"/>
      <c r="AH17" s="208"/>
      <c r="AI17" s="208"/>
      <c r="AJ17" s="208"/>
      <c r="AK17" s="208"/>
      <c r="AL17" s="208"/>
      <c r="AM17" s="1075"/>
      <c r="AN17" s="1074"/>
      <c r="AO17" s="1074"/>
      <c r="AP17" s="1074"/>
      <c r="AQ17" s="1074"/>
      <c r="AR17" s="273"/>
      <c r="AS17" s="208"/>
      <c r="AT17" s="208"/>
      <c r="AU17" s="208"/>
      <c r="AV17" s="208"/>
      <c r="AW17" s="1075"/>
      <c r="AX17" s="1074"/>
      <c r="AY17" s="1074"/>
      <c r="AZ17" s="1074"/>
      <c r="BA17" s="1074"/>
      <c r="BB17" s="327"/>
      <c r="BC17" s="208"/>
      <c r="BD17" s="208"/>
      <c r="BE17" s="208"/>
      <c r="BF17" s="208"/>
      <c r="BG17" s="1075"/>
      <c r="BH17" s="1074"/>
      <c r="BI17" s="1074"/>
      <c r="BJ17" s="1074"/>
      <c r="BK17" s="1074"/>
      <c r="BL17" s="327"/>
      <c r="BM17" s="208"/>
      <c r="BN17" s="208"/>
      <c r="BO17" s="208"/>
      <c r="BP17" s="208"/>
      <c r="BQ17" s="1075"/>
      <c r="BR17" s="1074"/>
      <c r="BS17" s="1074"/>
      <c r="BT17" s="1074"/>
      <c r="BU17" s="1074"/>
      <c r="BV17" s="208"/>
      <c r="BW17" s="208"/>
      <c r="BX17" s="208"/>
      <c r="BY17" s="208"/>
      <c r="BZ17" s="208"/>
      <c r="CA17" s="208"/>
    </row>
    <row r="18" spans="1:79">
      <c r="A18" s="209"/>
      <c r="B18" s="210"/>
      <c r="C18" s="210"/>
      <c r="D18" s="210"/>
      <c r="E18" s="210"/>
      <c r="F18" s="210"/>
      <c r="G18" s="210"/>
      <c r="H18" s="210"/>
      <c r="I18" s="211"/>
      <c r="L18" s="208"/>
      <c r="M18" s="208"/>
      <c r="N18" s="208"/>
      <c r="O18" s="208"/>
      <c r="P18" s="208"/>
      <c r="Q18" s="1075"/>
      <c r="R18" s="1074"/>
      <c r="S18" s="1074"/>
      <c r="T18" s="1074"/>
      <c r="U18" s="1074"/>
      <c r="V18" s="208"/>
      <c r="W18" s="208"/>
      <c r="X18" s="208"/>
      <c r="Y18" s="208"/>
      <c r="Z18" s="208"/>
      <c r="AA18" s="208"/>
      <c r="AB18" s="1075"/>
      <c r="AC18" s="1074"/>
      <c r="AD18" s="1074"/>
      <c r="AE18" s="1074"/>
      <c r="AF18" s="1074"/>
      <c r="AG18" s="213"/>
      <c r="AH18" s="208"/>
      <c r="AI18" s="208"/>
      <c r="AJ18" s="208"/>
      <c r="AK18" s="208"/>
      <c r="AL18" s="208"/>
      <c r="AM18" s="1075"/>
      <c r="AN18" s="1074"/>
      <c r="AO18" s="1074"/>
      <c r="AP18" s="1074"/>
      <c r="AQ18" s="1074"/>
      <c r="AR18" s="273"/>
      <c r="AS18" s="208"/>
      <c r="AT18" s="208"/>
      <c r="AU18" s="208"/>
      <c r="AV18" s="208"/>
      <c r="AW18" s="1075"/>
      <c r="AX18" s="1074"/>
      <c r="AY18" s="1074"/>
      <c r="AZ18" s="1074"/>
      <c r="BA18" s="1074"/>
      <c r="BB18" s="327"/>
      <c r="BC18" s="208"/>
      <c r="BD18" s="208"/>
      <c r="BE18" s="208"/>
      <c r="BF18" s="208"/>
      <c r="BG18" s="1075"/>
      <c r="BH18" s="1074"/>
      <c r="BI18" s="1074"/>
      <c r="BJ18" s="1074"/>
      <c r="BK18" s="1074"/>
      <c r="BL18" s="327"/>
      <c r="BM18" s="208"/>
      <c r="BN18" s="208"/>
      <c r="BO18" s="208"/>
      <c r="BP18" s="208"/>
      <c r="BQ18" s="1075"/>
      <c r="BR18" s="1074"/>
      <c r="BS18" s="1074"/>
      <c r="BT18" s="1074"/>
      <c r="BU18" s="1074"/>
      <c r="BV18" s="208"/>
      <c r="BW18" s="208"/>
      <c r="BX18" s="208"/>
      <c r="BY18" s="208"/>
      <c r="BZ18" s="208"/>
      <c r="CA18" s="208"/>
    </row>
    <row r="19" spans="1:79">
      <c r="A19" s="209"/>
      <c r="B19" s="210"/>
      <c r="C19" s="210"/>
      <c r="D19" s="210"/>
      <c r="E19" s="210"/>
      <c r="F19" s="210"/>
      <c r="G19" s="210"/>
      <c r="H19" s="210"/>
      <c r="I19" s="211"/>
      <c r="L19" s="208"/>
      <c r="M19" s="208"/>
      <c r="N19" s="208"/>
      <c r="O19" s="208"/>
      <c r="P19" s="208"/>
      <c r="Q19" s="1075"/>
      <c r="R19" s="1074"/>
      <c r="S19" s="1074"/>
      <c r="T19" s="1074"/>
      <c r="U19" s="1074"/>
      <c r="V19" s="208"/>
      <c r="W19" s="208"/>
      <c r="X19" s="208"/>
      <c r="Y19" s="208"/>
      <c r="Z19" s="208"/>
      <c r="AA19" s="208"/>
      <c r="AB19" s="1075"/>
      <c r="AC19" s="1074"/>
      <c r="AD19" s="1074"/>
      <c r="AE19" s="1074"/>
      <c r="AF19" s="1074"/>
      <c r="AG19" s="213"/>
      <c r="AH19" s="208"/>
      <c r="AI19" s="208"/>
      <c r="AJ19" s="208"/>
      <c r="AK19" s="208"/>
      <c r="AL19" s="208"/>
      <c r="AM19" s="1075"/>
      <c r="AN19" s="1074"/>
      <c r="AO19" s="1074"/>
      <c r="AP19" s="1074"/>
      <c r="AQ19" s="1074"/>
      <c r="AR19" s="273"/>
      <c r="AS19" s="208"/>
      <c r="AT19" s="208"/>
      <c r="AU19" s="208"/>
      <c r="AV19" s="208"/>
      <c r="AW19" s="1075"/>
      <c r="AX19" s="1074"/>
      <c r="AY19" s="1074"/>
      <c r="AZ19" s="1074"/>
      <c r="BA19" s="1074"/>
      <c r="BB19" s="327"/>
      <c r="BC19" s="208"/>
      <c r="BD19" s="208"/>
      <c r="BE19" s="208"/>
      <c r="BF19" s="208"/>
      <c r="BG19" s="1075"/>
      <c r="BH19" s="1074"/>
      <c r="BI19" s="1074"/>
      <c r="BJ19" s="1074"/>
      <c r="BK19" s="1074"/>
      <c r="BL19" s="327"/>
      <c r="BM19" s="208"/>
      <c r="BN19" s="208"/>
      <c r="BO19" s="208"/>
      <c r="BP19" s="208"/>
      <c r="BQ19" s="1075"/>
      <c r="BR19" s="1074"/>
      <c r="BS19" s="1074"/>
      <c r="BT19" s="1074"/>
      <c r="BU19" s="1074"/>
      <c r="BV19" s="208"/>
      <c r="BW19" s="208"/>
      <c r="BX19" s="208"/>
      <c r="BY19" s="208"/>
      <c r="BZ19" s="208"/>
      <c r="CA19" s="208"/>
    </row>
    <row r="20" spans="1:79">
      <c r="A20" s="209"/>
      <c r="B20" s="210"/>
      <c r="C20" s="210"/>
      <c r="D20" s="210"/>
      <c r="E20" s="210"/>
      <c r="F20" s="210"/>
      <c r="G20" s="210"/>
      <c r="H20" s="210"/>
      <c r="I20" s="211"/>
      <c r="L20" s="208"/>
      <c r="M20" s="208"/>
      <c r="N20" s="208"/>
      <c r="O20" s="208"/>
      <c r="P20" s="208"/>
      <c r="Q20" s="1075"/>
      <c r="R20" s="1074"/>
      <c r="S20" s="1074"/>
      <c r="T20" s="1074"/>
      <c r="U20" s="1074"/>
      <c r="V20" s="208"/>
      <c r="W20" s="208"/>
      <c r="X20" s="208"/>
      <c r="Y20" s="208"/>
      <c r="Z20" s="208"/>
      <c r="AA20" s="208"/>
      <c r="AB20" s="1075"/>
      <c r="AC20" s="1074"/>
      <c r="AD20" s="1074"/>
      <c r="AE20" s="1074"/>
      <c r="AF20" s="1074"/>
      <c r="AG20" s="213"/>
      <c r="AH20" s="208"/>
      <c r="AI20" s="208"/>
      <c r="AJ20" s="208"/>
      <c r="AK20" s="208"/>
      <c r="AL20" s="208"/>
      <c r="AM20" s="1075"/>
      <c r="AN20" s="1074"/>
      <c r="AO20" s="1074"/>
      <c r="AP20" s="1074"/>
      <c r="AQ20" s="1074"/>
      <c r="AR20" s="273"/>
      <c r="AS20" s="208"/>
      <c r="AT20" s="208"/>
      <c r="AU20" s="208"/>
      <c r="AV20" s="208"/>
      <c r="AW20" s="1075"/>
      <c r="AX20" s="1074"/>
      <c r="AY20" s="1074"/>
      <c r="AZ20" s="1074"/>
      <c r="BA20" s="1074"/>
      <c r="BB20" s="327"/>
      <c r="BC20" s="208"/>
      <c r="BD20" s="208"/>
      <c r="BE20" s="208"/>
      <c r="BF20" s="208"/>
      <c r="BG20" s="1075"/>
      <c r="BH20" s="1074"/>
      <c r="BI20" s="1074"/>
      <c r="BJ20" s="1074"/>
      <c r="BK20" s="1074"/>
      <c r="BL20" s="327"/>
      <c r="BM20" s="208"/>
      <c r="BN20" s="208"/>
      <c r="BO20" s="208"/>
      <c r="BP20" s="208"/>
      <c r="BQ20" s="1075"/>
      <c r="BR20" s="1074"/>
      <c r="BS20" s="1074"/>
      <c r="BT20" s="1074"/>
      <c r="BU20" s="1074"/>
      <c r="BV20" s="208"/>
      <c r="BW20" s="208"/>
      <c r="BX20" s="208"/>
      <c r="BY20" s="208"/>
      <c r="BZ20" s="208"/>
      <c r="CA20" s="208"/>
    </row>
    <row r="21" spans="1:79">
      <c r="A21" s="209"/>
      <c r="B21" s="210"/>
      <c r="C21" s="210"/>
      <c r="D21" s="210"/>
      <c r="E21" s="210"/>
      <c r="F21" s="210"/>
      <c r="G21" s="210"/>
      <c r="H21" s="210"/>
      <c r="I21" s="211"/>
      <c r="L21" s="208"/>
      <c r="M21" s="208"/>
      <c r="N21" s="208"/>
      <c r="O21" s="208"/>
      <c r="P21" s="208"/>
      <c r="Q21" s="1075"/>
      <c r="R21" s="1074"/>
      <c r="S21" s="1074"/>
      <c r="T21" s="1074"/>
      <c r="U21" s="1074"/>
      <c r="V21" s="208"/>
      <c r="W21" s="208"/>
      <c r="X21" s="208"/>
      <c r="Y21" s="208"/>
      <c r="Z21" s="208"/>
      <c r="AA21" s="208"/>
      <c r="AB21" s="1075"/>
      <c r="AC21" s="1074"/>
      <c r="AD21" s="1074"/>
      <c r="AE21" s="1074"/>
      <c r="AF21" s="1074"/>
      <c r="AG21" s="213"/>
      <c r="AH21" s="208"/>
      <c r="AI21" s="208"/>
      <c r="AJ21" s="208"/>
      <c r="AK21" s="208"/>
      <c r="AL21" s="208"/>
      <c r="AM21" s="1075"/>
      <c r="AN21" s="1074"/>
      <c r="AO21" s="1074"/>
      <c r="AP21" s="1074"/>
      <c r="AQ21" s="1074"/>
      <c r="AR21" s="273"/>
      <c r="AS21" s="208"/>
      <c r="AT21" s="208"/>
      <c r="AU21" s="208"/>
      <c r="AV21" s="208"/>
      <c r="AW21" s="1075"/>
      <c r="AX21" s="1074"/>
      <c r="AY21" s="1074"/>
      <c r="AZ21" s="1074"/>
      <c r="BA21" s="1074"/>
      <c r="BB21" s="327"/>
      <c r="BC21" s="208"/>
      <c r="BD21" s="208"/>
      <c r="BE21" s="208"/>
      <c r="BF21" s="208"/>
      <c r="BG21" s="1075"/>
      <c r="BH21" s="1074"/>
      <c r="BI21" s="1074"/>
      <c r="BJ21" s="1074"/>
      <c r="BK21" s="1074"/>
      <c r="BL21" s="327"/>
      <c r="BM21" s="208"/>
      <c r="BN21" s="208"/>
      <c r="BO21" s="208"/>
      <c r="BP21" s="208"/>
      <c r="BQ21" s="1075"/>
      <c r="BR21" s="1074"/>
      <c r="BS21" s="1074"/>
      <c r="BT21" s="1074"/>
      <c r="BU21" s="1074"/>
      <c r="BV21" s="208"/>
      <c r="BW21" s="208"/>
      <c r="BX21" s="208"/>
      <c r="BY21" s="208"/>
      <c r="BZ21" s="208"/>
      <c r="CA21" s="208"/>
    </row>
    <row r="22" spans="1:79">
      <c r="A22" s="209"/>
      <c r="B22" s="210"/>
      <c r="C22" s="210"/>
      <c r="D22" s="210"/>
      <c r="E22" s="210"/>
      <c r="F22" s="210"/>
      <c r="G22" s="210"/>
      <c r="H22" s="210"/>
      <c r="I22" s="211"/>
      <c r="L22" s="208"/>
      <c r="M22" s="208"/>
      <c r="N22" s="208"/>
      <c r="O22" s="208"/>
      <c r="P22" s="208"/>
      <c r="Q22" s="1075"/>
      <c r="R22" s="1074"/>
      <c r="S22" s="1074"/>
      <c r="T22" s="1074"/>
      <c r="U22" s="1074"/>
      <c r="V22" s="208"/>
      <c r="W22" s="208"/>
      <c r="X22" s="208"/>
      <c r="Y22" s="208"/>
      <c r="Z22" s="208"/>
      <c r="AA22" s="208"/>
      <c r="AB22" s="1075"/>
      <c r="AC22" s="1074"/>
      <c r="AD22" s="1074"/>
      <c r="AE22" s="1074"/>
      <c r="AF22" s="1074"/>
      <c r="AG22" s="213"/>
      <c r="AH22" s="208"/>
      <c r="AI22" s="208"/>
      <c r="AJ22" s="208"/>
      <c r="AK22" s="208"/>
      <c r="AL22" s="208"/>
      <c r="AM22" s="1075"/>
      <c r="AN22" s="1074"/>
      <c r="AO22" s="1074"/>
      <c r="AP22" s="1074"/>
      <c r="AQ22" s="1074"/>
      <c r="AR22" s="273"/>
      <c r="AS22" s="208"/>
      <c r="AT22" s="208"/>
      <c r="AU22" s="208"/>
      <c r="AV22" s="208"/>
      <c r="AW22" s="1075"/>
      <c r="AX22" s="1074"/>
      <c r="AY22" s="1074"/>
      <c r="AZ22" s="1074"/>
      <c r="BA22" s="1074"/>
      <c r="BB22" s="327"/>
      <c r="BC22" s="208"/>
      <c r="BD22" s="208"/>
      <c r="BE22" s="208"/>
      <c r="BF22" s="208"/>
      <c r="BG22" s="1075"/>
      <c r="BH22" s="1074"/>
      <c r="BI22" s="1074"/>
      <c r="BJ22" s="1074"/>
      <c r="BK22" s="1074"/>
      <c r="BL22" s="327"/>
      <c r="BM22" s="208"/>
      <c r="BN22" s="208"/>
      <c r="BO22" s="208"/>
      <c r="BP22" s="208"/>
      <c r="BQ22" s="1075"/>
      <c r="BR22" s="1074"/>
      <c r="BS22" s="1074"/>
      <c r="BT22" s="1074"/>
      <c r="BU22" s="1074"/>
      <c r="BV22" s="208"/>
      <c r="BW22" s="208"/>
      <c r="BX22" s="208"/>
      <c r="BY22" s="208"/>
      <c r="BZ22" s="208"/>
      <c r="CA22" s="208"/>
    </row>
    <row r="23" spans="1:79">
      <c r="A23" s="209"/>
      <c r="B23" s="210"/>
      <c r="C23" s="210"/>
      <c r="D23" s="210"/>
      <c r="E23" s="210"/>
      <c r="F23" s="210"/>
      <c r="G23" s="210"/>
      <c r="H23" s="210"/>
      <c r="I23" s="211"/>
      <c r="L23" s="208"/>
      <c r="M23" s="208"/>
      <c r="N23" s="208"/>
      <c r="O23" s="208"/>
      <c r="P23" s="208"/>
      <c r="Q23" s="1075"/>
      <c r="R23" s="1074"/>
      <c r="S23" s="1074"/>
      <c r="T23" s="1074"/>
      <c r="U23" s="1074"/>
      <c r="V23" s="208"/>
      <c r="W23" s="208"/>
      <c r="X23" s="208"/>
      <c r="Y23" s="208"/>
      <c r="Z23" s="208"/>
      <c r="AA23" s="208"/>
      <c r="AB23" s="1075"/>
      <c r="AC23" s="1074"/>
      <c r="AD23" s="1074"/>
      <c r="AE23" s="1074"/>
      <c r="AF23" s="1074"/>
      <c r="AG23" s="213"/>
      <c r="AH23" s="208"/>
      <c r="AI23" s="208"/>
      <c r="AJ23" s="208"/>
      <c r="AK23" s="208"/>
      <c r="AL23" s="208"/>
      <c r="AM23" s="1075"/>
      <c r="AN23" s="1074"/>
      <c r="AO23" s="1074"/>
      <c r="AP23" s="1074"/>
      <c r="AQ23" s="1074"/>
      <c r="AR23" s="273"/>
      <c r="AS23" s="208"/>
      <c r="AT23" s="208"/>
      <c r="AU23" s="208"/>
      <c r="AV23" s="208"/>
      <c r="AW23" s="1075"/>
      <c r="AX23" s="1074"/>
      <c r="AY23" s="1074"/>
      <c r="AZ23" s="1074"/>
      <c r="BA23" s="1074"/>
      <c r="BB23" s="327"/>
      <c r="BC23" s="208"/>
      <c r="BD23" s="208"/>
      <c r="BE23" s="208"/>
      <c r="BF23" s="208"/>
      <c r="BG23" s="1075"/>
      <c r="BH23" s="1074"/>
      <c r="BI23" s="1074"/>
      <c r="BJ23" s="1074"/>
      <c r="BK23" s="1074"/>
      <c r="BL23" s="327"/>
      <c r="BM23" s="208"/>
      <c r="BN23" s="208"/>
      <c r="BO23" s="208"/>
      <c r="BP23" s="208"/>
      <c r="BQ23" s="1075"/>
      <c r="BR23" s="1074"/>
      <c r="BS23" s="1074"/>
      <c r="BT23" s="1074"/>
      <c r="BU23" s="1074"/>
      <c r="BV23" s="208"/>
      <c r="BW23" s="208"/>
      <c r="BX23" s="208"/>
      <c r="BY23" s="208"/>
      <c r="BZ23" s="208"/>
      <c r="CA23" s="208"/>
    </row>
    <row r="24" spans="1:79">
      <c r="A24" s="209"/>
      <c r="B24" s="210"/>
      <c r="C24" s="210"/>
      <c r="D24" s="210"/>
      <c r="E24" s="210"/>
      <c r="F24" s="210"/>
      <c r="G24" s="210"/>
      <c r="H24" s="210"/>
      <c r="I24" s="211"/>
      <c r="L24" s="208"/>
      <c r="M24" s="208"/>
      <c r="N24" s="208"/>
      <c r="O24" s="208"/>
      <c r="P24" s="208"/>
      <c r="Q24" s="1075"/>
      <c r="R24" s="1074"/>
      <c r="S24" s="1074"/>
      <c r="T24" s="1074"/>
      <c r="U24" s="1074"/>
      <c r="V24" s="208"/>
      <c r="W24" s="208"/>
      <c r="X24" s="208"/>
      <c r="Y24" s="208"/>
      <c r="Z24" s="208"/>
      <c r="AA24" s="208"/>
      <c r="AB24" s="1075"/>
      <c r="AC24" s="1074"/>
      <c r="AD24" s="1074"/>
      <c r="AE24" s="1074"/>
      <c r="AF24" s="1074"/>
      <c r="AG24" s="213"/>
      <c r="AH24" s="208"/>
      <c r="AI24" s="208"/>
      <c r="AJ24" s="208"/>
      <c r="AK24" s="208"/>
      <c r="AL24" s="208"/>
      <c r="AM24" s="1075"/>
      <c r="AN24" s="1074"/>
      <c r="AO24" s="1074"/>
      <c r="AP24" s="1074"/>
      <c r="AQ24" s="1074"/>
      <c r="AR24" s="273"/>
      <c r="AS24" s="208"/>
      <c r="AT24" s="208"/>
      <c r="AU24" s="208"/>
      <c r="AV24" s="208"/>
      <c r="AW24" s="1075"/>
      <c r="AX24" s="1074"/>
      <c r="AY24" s="1074"/>
      <c r="AZ24" s="1074"/>
      <c r="BA24" s="1074"/>
      <c r="BB24" s="327"/>
      <c r="BC24" s="208"/>
      <c r="BD24" s="208"/>
      <c r="BE24" s="208"/>
      <c r="BF24" s="208"/>
      <c r="BG24" s="1075"/>
      <c r="BH24" s="1074"/>
      <c r="BI24" s="1074"/>
      <c r="BJ24" s="1074"/>
      <c r="BK24" s="1074"/>
      <c r="BL24" s="327"/>
      <c r="BM24" s="208"/>
      <c r="BN24" s="208"/>
      <c r="BO24" s="208"/>
      <c r="BP24" s="208"/>
      <c r="BQ24" s="1075"/>
      <c r="BR24" s="1074"/>
      <c r="BS24" s="1074"/>
      <c r="BT24" s="1074"/>
      <c r="BU24" s="1074"/>
      <c r="BV24" s="208"/>
      <c r="BW24" s="208"/>
      <c r="BX24" s="208"/>
      <c r="BY24" s="208"/>
      <c r="BZ24" s="208"/>
      <c r="CA24" s="208"/>
    </row>
    <row r="25" spans="1:79" ht="12.75" customHeight="1">
      <c r="A25" s="209"/>
      <c r="B25" s="210"/>
      <c r="C25" s="210"/>
      <c r="D25" s="210"/>
      <c r="E25" s="210"/>
      <c r="F25" s="210"/>
      <c r="G25" s="210"/>
      <c r="H25" s="210"/>
      <c r="I25" s="211"/>
      <c r="L25" s="208"/>
      <c r="M25" s="208"/>
      <c r="N25" s="208"/>
      <c r="O25" s="208"/>
      <c r="P25" s="208"/>
      <c r="Q25" s="1075"/>
      <c r="R25" s="1071" t="str">
        <f>C12</f>
        <v>Serial No.:</v>
      </c>
      <c r="S25" s="1071" t="str">
        <f>C8</f>
        <v>P.O. No.:</v>
      </c>
      <c r="T25" s="1071" t="str">
        <f>C10</f>
        <v>Item No.:</v>
      </c>
      <c r="U25" s="1071" t="str">
        <f>C9</f>
        <v>Model No.:</v>
      </c>
      <c r="V25" s="208"/>
      <c r="W25" s="208"/>
      <c r="X25" s="208"/>
      <c r="Y25" s="208"/>
      <c r="Z25" s="208"/>
      <c r="AA25" s="208"/>
      <c r="AB25" s="1075"/>
      <c r="AC25" s="1071" t="str">
        <f>R25</f>
        <v>Serial No.:</v>
      </c>
      <c r="AD25" s="1071" t="str">
        <f t="shared" ref="AD25:AF25" si="6">S25</f>
        <v>P.O. No.:</v>
      </c>
      <c r="AE25" s="1071" t="str">
        <f t="shared" si="6"/>
        <v>Item No.:</v>
      </c>
      <c r="AF25" s="1071" t="str">
        <f t="shared" si="6"/>
        <v>Model No.:</v>
      </c>
      <c r="AG25" s="213"/>
      <c r="AH25" s="208"/>
      <c r="AI25" s="208"/>
      <c r="AJ25" s="208"/>
      <c r="AK25" s="208"/>
      <c r="AL25" s="208"/>
      <c r="AM25" s="1075"/>
      <c r="AN25" s="1071" t="str">
        <f>R25</f>
        <v>Serial No.:</v>
      </c>
      <c r="AO25" s="1071" t="str">
        <f t="shared" ref="AO25:AQ25" si="7">S25</f>
        <v>P.O. No.:</v>
      </c>
      <c r="AP25" s="1071" t="str">
        <f t="shared" si="7"/>
        <v>Item No.:</v>
      </c>
      <c r="AQ25" s="1071" t="str">
        <f t="shared" si="7"/>
        <v>Model No.:</v>
      </c>
      <c r="AR25" s="274"/>
      <c r="AS25" s="208"/>
      <c r="AT25" s="208"/>
      <c r="AU25" s="208"/>
      <c r="AV25" s="208"/>
      <c r="AW25" s="1075"/>
      <c r="AX25" s="1071" t="str">
        <f>R25</f>
        <v>Serial No.:</v>
      </c>
      <c r="AY25" s="1071" t="str">
        <f t="shared" ref="AY25:AZ25" si="8">S25</f>
        <v>P.O. No.:</v>
      </c>
      <c r="AZ25" s="1071" t="str">
        <f t="shared" si="8"/>
        <v>Item No.:</v>
      </c>
      <c r="BA25" s="1071" t="str">
        <f>U25</f>
        <v>Model No.:</v>
      </c>
      <c r="BB25" s="329"/>
      <c r="BC25" s="208"/>
      <c r="BD25" s="208"/>
      <c r="BE25" s="208"/>
      <c r="BF25" s="208"/>
      <c r="BG25" s="1075"/>
      <c r="BH25" s="1071" t="str">
        <f>R25</f>
        <v>Serial No.:</v>
      </c>
      <c r="BI25" s="1071" t="str">
        <f t="shared" ref="BI25:BK25" si="9">S25</f>
        <v>P.O. No.:</v>
      </c>
      <c r="BJ25" s="1071" t="str">
        <f t="shared" si="9"/>
        <v>Item No.:</v>
      </c>
      <c r="BK25" s="1071" t="str">
        <f t="shared" si="9"/>
        <v>Model No.:</v>
      </c>
      <c r="BL25" s="329"/>
      <c r="BM25" s="208"/>
      <c r="BN25" s="208"/>
      <c r="BO25" s="208"/>
      <c r="BP25" s="208"/>
      <c r="BQ25" s="1075"/>
      <c r="BR25" s="1071" t="str">
        <f>R25</f>
        <v>Serial No.:</v>
      </c>
      <c r="BS25" s="1071" t="str">
        <f t="shared" ref="BS25:BU25" si="10">S25</f>
        <v>P.O. No.:</v>
      </c>
      <c r="BT25" s="1071" t="str">
        <f t="shared" si="10"/>
        <v>Item No.:</v>
      </c>
      <c r="BU25" s="1071" t="str">
        <f t="shared" si="10"/>
        <v>Model No.:</v>
      </c>
      <c r="BV25" s="208"/>
      <c r="BW25" s="208"/>
      <c r="BX25" s="208"/>
      <c r="BY25" s="208"/>
      <c r="BZ25" s="208"/>
      <c r="CA25" s="208"/>
    </row>
    <row r="26" spans="1:79">
      <c r="A26" s="209"/>
      <c r="B26" s="210"/>
      <c r="C26" s="210"/>
      <c r="D26" s="210"/>
      <c r="E26" s="210"/>
      <c r="F26" s="210"/>
      <c r="G26" s="210"/>
      <c r="H26" s="210"/>
      <c r="I26" s="211"/>
      <c r="L26" s="208"/>
      <c r="M26" s="208"/>
      <c r="N26" s="208"/>
      <c r="O26" s="208"/>
      <c r="P26" s="208"/>
      <c r="Q26" s="1075"/>
      <c r="R26" s="1071"/>
      <c r="S26" s="1071"/>
      <c r="T26" s="1071"/>
      <c r="U26" s="1071"/>
      <c r="V26" s="208"/>
      <c r="W26" s="208"/>
      <c r="X26" s="208"/>
      <c r="Y26" s="208"/>
      <c r="Z26" s="208"/>
      <c r="AA26" s="208"/>
      <c r="AB26" s="1075"/>
      <c r="AC26" s="1071"/>
      <c r="AD26" s="1071"/>
      <c r="AE26" s="1071"/>
      <c r="AF26" s="1071"/>
      <c r="AG26" s="213"/>
      <c r="AH26" s="208"/>
      <c r="AI26" s="208"/>
      <c r="AJ26" s="208"/>
      <c r="AK26" s="208"/>
      <c r="AL26" s="208"/>
      <c r="AM26" s="1075"/>
      <c r="AN26" s="1071"/>
      <c r="AO26" s="1071"/>
      <c r="AP26" s="1071"/>
      <c r="AQ26" s="1071"/>
      <c r="AR26" s="274"/>
      <c r="AS26" s="208"/>
      <c r="AT26" s="208"/>
      <c r="AU26" s="208"/>
      <c r="AV26" s="208"/>
      <c r="AW26" s="1075"/>
      <c r="AX26" s="1071"/>
      <c r="AY26" s="1071"/>
      <c r="AZ26" s="1071"/>
      <c r="BA26" s="1071"/>
      <c r="BB26" s="329"/>
      <c r="BC26" s="208"/>
      <c r="BD26" s="208"/>
      <c r="BE26" s="208"/>
      <c r="BF26" s="208"/>
      <c r="BG26" s="1075"/>
      <c r="BH26" s="1071"/>
      <c r="BI26" s="1071"/>
      <c r="BJ26" s="1071"/>
      <c r="BK26" s="1071"/>
      <c r="BL26" s="329"/>
      <c r="BM26" s="208"/>
      <c r="BN26" s="208"/>
      <c r="BO26" s="208"/>
      <c r="BP26" s="208"/>
      <c r="BQ26" s="1075"/>
      <c r="BR26" s="1071"/>
      <c r="BS26" s="1071"/>
      <c r="BT26" s="1071"/>
      <c r="BU26" s="1071"/>
      <c r="BV26" s="208"/>
      <c r="BW26" s="208"/>
      <c r="BX26" s="208"/>
      <c r="BY26" s="208"/>
      <c r="BZ26" s="208"/>
      <c r="CA26" s="208"/>
    </row>
    <row r="27" spans="1:79">
      <c r="A27" s="209"/>
      <c r="B27" s="210"/>
      <c r="C27" s="210"/>
      <c r="D27" s="210"/>
      <c r="E27" s="210"/>
      <c r="F27" s="210"/>
      <c r="G27" s="210"/>
      <c r="H27" s="210"/>
      <c r="I27" s="211"/>
      <c r="L27" s="208"/>
      <c r="M27" s="208"/>
      <c r="N27" s="208"/>
      <c r="O27" s="208"/>
      <c r="P27" s="208"/>
      <c r="Q27" s="1075"/>
      <c r="R27" s="1071"/>
      <c r="S27" s="1071"/>
      <c r="T27" s="1071"/>
      <c r="U27" s="1071"/>
      <c r="V27" s="208"/>
      <c r="W27" s="208"/>
      <c r="X27" s="208"/>
      <c r="Y27" s="208"/>
      <c r="Z27" s="208"/>
      <c r="AA27" s="208"/>
      <c r="AB27" s="1075"/>
      <c r="AC27" s="1071"/>
      <c r="AD27" s="1071"/>
      <c r="AE27" s="1071"/>
      <c r="AF27" s="1071"/>
      <c r="AG27" s="213"/>
      <c r="AH27" s="208"/>
      <c r="AI27" s="208"/>
      <c r="AJ27" s="208"/>
      <c r="AK27" s="208"/>
      <c r="AL27" s="208"/>
      <c r="AM27" s="1075"/>
      <c r="AN27" s="1071"/>
      <c r="AO27" s="1071"/>
      <c r="AP27" s="1071"/>
      <c r="AQ27" s="1071"/>
      <c r="AR27" s="274"/>
      <c r="AS27" s="208"/>
      <c r="AT27" s="208"/>
      <c r="AU27" s="208"/>
      <c r="AV27" s="208"/>
      <c r="AW27" s="1075"/>
      <c r="AX27" s="1071"/>
      <c r="AY27" s="1071"/>
      <c r="AZ27" s="1071"/>
      <c r="BA27" s="1071"/>
      <c r="BB27" s="329"/>
      <c r="BC27" s="208"/>
      <c r="BD27" s="208"/>
      <c r="BE27" s="208"/>
      <c r="BF27" s="208"/>
      <c r="BG27" s="1075"/>
      <c r="BH27" s="1071"/>
      <c r="BI27" s="1071"/>
      <c r="BJ27" s="1071"/>
      <c r="BK27" s="1071"/>
      <c r="BL27" s="329"/>
      <c r="BM27" s="208"/>
      <c r="BN27" s="208"/>
      <c r="BO27" s="208"/>
      <c r="BP27" s="208"/>
      <c r="BQ27" s="1075"/>
      <c r="BR27" s="1071"/>
      <c r="BS27" s="1071"/>
      <c r="BT27" s="1071"/>
      <c r="BU27" s="1071"/>
      <c r="BV27" s="208"/>
      <c r="BW27" s="208"/>
      <c r="BX27" s="208"/>
      <c r="BY27" s="208"/>
      <c r="BZ27" s="208"/>
      <c r="CA27" s="208"/>
    </row>
    <row r="28" spans="1:79">
      <c r="A28" s="209"/>
      <c r="B28" s="210"/>
      <c r="C28" s="210"/>
      <c r="D28" s="210"/>
      <c r="E28" s="210"/>
      <c r="F28" s="210"/>
      <c r="G28" s="210"/>
      <c r="H28" s="210"/>
      <c r="I28" s="211"/>
      <c r="L28" s="208"/>
      <c r="M28" s="208"/>
      <c r="N28" s="208"/>
      <c r="O28" s="208"/>
      <c r="P28" s="208"/>
      <c r="Q28" s="1075"/>
      <c r="R28" s="1071"/>
      <c r="S28" s="1071"/>
      <c r="T28" s="1071"/>
      <c r="U28" s="1071"/>
      <c r="V28" s="208"/>
      <c r="W28" s="208"/>
      <c r="X28" s="208"/>
      <c r="Y28" s="208"/>
      <c r="Z28" s="208"/>
      <c r="AA28" s="208"/>
      <c r="AB28" s="1075"/>
      <c r="AC28" s="1071"/>
      <c r="AD28" s="1071"/>
      <c r="AE28" s="1071"/>
      <c r="AF28" s="1071"/>
      <c r="AG28" s="213"/>
      <c r="AH28" s="208"/>
      <c r="AI28" s="208"/>
      <c r="AJ28" s="208"/>
      <c r="AK28" s="208"/>
      <c r="AL28" s="208"/>
      <c r="AM28" s="1075"/>
      <c r="AN28" s="1071"/>
      <c r="AO28" s="1071"/>
      <c r="AP28" s="1071"/>
      <c r="AQ28" s="1071"/>
      <c r="AR28" s="274"/>
      <c r="AS28" s="208"/>
      <c r="AT28" s="208"/>
      <c r="AU28" s="208"/>
      <c r="AV28" s="208"/>
      <c r="AW28" s="1075"/>
      <c r="AX28" s="1071"/>
      <c r="AY28" s="1071"/>
      <c r="AZ28" s="1071"/>
      <c r="BA28" s="1071"/>
      <c r="BB28" s="329"/>
      <c r="BC28" s="208"/>
      <c r="BD28" s="208"/>
      <c r="BE28" s="208"/>
      <c r="BF28" s="208"/>
      <c r="BG28" s="1075"/>
      <c r="BH28" s="1071"/>
      <c r="BI28" s="1071"/>
      <c r="BJ28" s="1071"/>
      <c r="BK28" s="1071"/>
      <c r="BL28" s="329"/>
      <c r="BM28" s="208"/>
      <c r="BN28" s="208"/>
      <c r="BO28" s="208"/>
      <c r="BP28" s="208"/>
      <c r="BQ28" s="1075"/>
      <c r="BR28" s="1071"/>
      <c r="BS28" s="1071"/>
      <c r="BT28" s="1071"/>
      <c r="BU28" s="1071"/>
      <c r="BV28" s="208"/>
      <c r="BW28" s="208"/>
      <c r="BX28" s="208"/>
      <c r="BY28" s="208"/>
      <c r="BZ28" s="208"/>
      <c r="CA28" s="208"/>
    </row>
    <row r="29" spans="1:79">
      <c r="A29" s="209"/>
      <c r="B29" s="210"/>
      <c r="C29" s="210"/>
      <c r="D29" s="210"/>
      <c r="E29" s="210"/>
      <c r="F29" s="210"/>
      <c r="G29" s="210"/>
      <c r="H29" s="210"/>
      <c r="I29" s="211"/>
      <c r="L29" s="208"/>
      <c r="M29" s="208"/>
      <c r="N29" s="208"/>
      <c r="O29" s="208"/>
      <c r="P29" s="208"/>
      <c r="Q29" s="208"/>
      <c r="R29" s="208"/>
      <c r="S29" s="208"/>
      <c r="V29" s="208"/>
      <c r="W29" s="208"/>
      <c r="X29" s="208"/>
      <c r="Y29" s="208"/>
      <c r="Z29" s="208"/>
      <c r="AA29" s="208"/>
      <c r="AB29" s="208"/>
      <c r="AC29" s="208"/>
      <c r="AF29" s="208"/>
      <c r="AG29" s="208"/>
      <c r="AH29" s="208"/>
      <c r="AI29" s="208"/>
      <c r="AJ29" s="208"/>
      <c r="AK29" s="208"/>
      <c r="AL29" s="208"/>
      <c r="AM29" s="208"/>
      <c r="AN29" s="208"/>
      <c r="AQ29" s="208"/>
      <c r="AR29" s="208"/>
      <c r="AS29" s="208"/>
      <c r="AT29" s="208"/>
      <c r="AU29" s="208"/>
      <c r="AV29" s="208"/>
      <c r="AW29" s="208"/>
      <c r="AX29" s="208"/>
      <c r="AY29" s="208"/>
      <c r="BB29" s="208"/>
      <c r="BC29" s="208"/>
      <c r="BD29" s="208"/>
      <c r="BE29" s="208"/>
      <c r="BF29" s="208"/>
      <c r="BG29" s="208"/>
      <c r="BH29" s="208"/>
      <c r="BI29" s="208"/>
      <c r="BL29" s="208"/>
      <c r="BM29" s="208"/>
      <c r="BN29" s="208"/>
      <c r="BO29" s="208"/>
      <c r="BP29" s="208"/>
      <c r="BQ29" s="208"/>
      <c r="BR29" s="208"/>
      <c r="BU29" s="208"/>
      <c r="BV29" s="208"/>
      <c r="BW29" s="208"/>
      <c r="BX29" s="208"/>
      <c r="BY29" s="208"/>
      <c r="BZ29" s="208"/>
      <c r="CA29" s="208"/>
    </row>
    <row r="30" spans="1:79">
      <c r="A30" s="209"/>
      <c r="B30" s="210"/>
      <c r="C30" s="210"/>
      <c r="D30" s="210"/>
      <c r="E30" s="210"/>
      <c r="F30" s="210"/>
      <c r="G30" s="210"/>
      <c r="H30" s="210"/>
      <c r="I30" s="211"/>
      <c r="L30" s="208"/>
      <c r="M30" s="208"/>
      <c r="N30" s="208"/>
      <c r="O30" s="208"/>
      <c r="P30" s="208"/>
      <c r="Q30" s="208"/>
      <c r="R30" s="208"/>
      <c r="S30" s="208"/>
      <c r="V30" s="208"/>
      <c r="W30" s="208"/>
      <c r="X30" s="208"/>
      <c r="Y30" s="208"/>
      <c r="Z30" s="208"/>
      <c r="AA30" s="208"/>
      <c r="AB30" s="208"/>
      <c r="AC30" s="208"/>
      <c r="AF30" s="208"/>
      <c r="AG30" s="208"/>
      <c r="AH30" s="208"/>
      <c r="AI30" s="208"/>
      <c r="AJ30" s="208"/>
      <c r="AK30" s="208"/>
      <c r="AL30" s="208"/>
      <c r="AM30" s="208"/>
      <c r="AN30" s="208"/>
      <c r="AQ30" s="208"/>
      <c r="AR30" s="208"/>
      <c r="AS30" s="208"/>
      <c r="AT30" s="208"/>
      <c r="AU30" s="208"/>
      <c r="AV30" s="208"/>
      <c r="AW30" s="208"/>
      <c r="AX30" s="208"/>
      <c r="AY30" s="208"/>
      <c r="BB30" s="208"/>
      <c r="BC30" s="208"/>
      <c r="BD30" s="208"/>
      <c r="BE30" s="208"/>
      <c r="BF30" s="208"/>
      <c r="BG30" s="208"/>
      <c r="BH30" s="208"/>
      <c r="BI30" s="208"/>
      <c r="BL30" s="208"/>
      <c r="BM30" s="208"/>
      <c r="BN30" s="208"/>
      <c r="BO30" s="208"/>
      <c r="BP30" s="208"/>
      <c r="BQ30" s="208"/>
      <c r="BR30" s="208"/>
      <c r="BU30" s="208"/>
      <c r="BV30" s="208"/>
      <c r="BW30" s="208"/>
      <c r="BX30" s="208"/>
      <c r="BY30" s="208"/>
      <c r="BZ30" s="208"/>
      <c r="CA30" s="208"/>
    </row>
    <row r="31" spans="1:79">
      <c r="A31" s="209"/>
      <c r="B31" s="210"/>
      <c r="C31" s="210"/>
      <c r="D31" s="210"/>
      <c r="E31" s="210"/>
      <c r="F31" s="210"/>
      <c r="G31" s="210"/>
      <c r="H31" s="210"/>
      <c r="I31" s="211"/>
      <c r="L31" s="208"/>
      <c r="M31" s="208"/>
      <c r="N31" s="208"/>
      <c r="O31" s="208"/>
      <c r="P31" s="208"/>
      <c r="Q31" s="208"/>
      <c r="R31" s="208"/>
      <c r="S31" s="208"/>
      <c r="V31" s="208"/>
      <c r="W31" s="208"/>
      <c r="X31" s="208"/>
      <c r="Y31" s="208"/>
      <c r="Z31" s="208"/>
      <c r="AA31" s="208"/>
      <c r="AB31" s="208"/>
      <c r="AC31" s="208"/>
      <c r="AF31" s="208"/>
      <c r="AG31" s="208"/>
      <c r="AH31" s="208"/>
      <c r="AI31" s="208"/>
      <c r="AJ31" s="208"/>
      <c r="AK31" s="208"/>
      <c r="AL31" s="208"/>
      <c r="AM31" s="208"/>
      <c r="AN31" s="208"/>
      <c r="AQ31" s="208"/>
      <c r="AR31" s="208"/>
      <c r="AS31" s="208"/>
      <c r="AT31" s="208"/>
      <c r="AU31" s="208"/>
      <c r="AV31" s="208"/>
      <c r="AW31" s="208"/>
      <c r="AX31" s="208"/>
      <c r="AY31" s="208"/>
      <c r="BB31" s="208"/>
      <c r="BC31" s="208"/>
      <c r="BD31" s="208"/>
      <c r="BE31" s="208"/>
      <c r="BF31" s="208"/>
      <c r="BG31" s="208"/>
      <c r="BH31" s="208"/>
      <c r="BI31" s="208"/>
      <c r="BL31" s="208"/>
      <c r="BM31" s="208"/>
      <c r="BN31" s="208"/>
      <c r="BO31" s="208"/>
      <c r="BP31" s="208"/>
      <c r="BQ31" s="208"/>
      <c r="BR31" s="208"/>
      <c r="BU31" s="208"/>
      <c r="BV31" s="208"/>
      <c r="BW31" s="208"/>
      <c r="BX31" s="208"/>
      <c r="BY31" s="208"/>
      <c r="BZ31" s="208"/>
      <c r="CA31" s="208"/>
    </row>
    <row r="32" spans="1:79">
      <c r="A32" s="209"/>
      <c r="B32" s="210"/>
      <c r="C32" s="210"/>
      <c r="D32" s="210"/>
      <c r="E32" s="210"/>
      <c r="F32" s="210"/>
      <c r="G32" s="210"/>
      <c r="H32" s="210"/>
      <c r="I32" s="211"/>
      <c r="L32" s="208"/>
      <c r="M32" s="208"/>
      <c r="N32" s="208"/>
      <c r="O32" s="208"/>
      <c r="P32" s="208"/>
      <c r="Q32" s="208"/>
      <c r="R32" s="208"/>
      <c r="S32" s="208"/>
      <c r="V32" s="208"/>
      <c r="W32" s="208"/>
      <c r="X32" s="208"/>
      <c r="Y32" s="208"/>
      <c r="Z32" s="208"/>
      <c r="AA32" s="208"/>
      <c r="AB32" s="208"/>
      <c r="AC32" s="208"/>
      <c r="AF32" s="208"/>
      <c r="AG32" s="208"/>
      <c r="AH32" s="208"/>
      <c r="AI32" s="208"/>
      <c r="AJ32" s="208"/>
      <c r="AK32" s="208"/>
      <c r="AL32" s="208"/>
      <c r="AM32" s="208"/>
      <c r="AN32" s="208"/>
      <c r="AQ32" s="208"/>
      <c r="AR32" s="208"/>
      <c r="AS32" s="208"/>
      <c r="AT32" s="208"/>
      <c r="AU32" s="208"/>
      <c r="AV32" s="208"/>
      <c r="AW32" s="208"/>
      <c r="AX32" s="208"/>
      <c r="AY32" s="208"/>
      <c r="BB32" s="208"/>
      <c r="BC32" s="208"/>
      <c r="BD32" s="208"/>
      <c r="BE32" s="208"/>
      <c r="BF32" s="208"/>
      <c r="BG32" s="208"/>
      <c r="BH32" s="208"/>
      <c r="BI32" s="208"/>
      <c r="BL32" s="208"/>
      <c r="BM32" s="208"/>
      <c r="BN32" s="208"/>
      <c r="BO32" s="208"/>
      <c r="BP32" s="208"/>
      <c r="BQ32" s="208"/>
      <c r="BR32" s="208"/>
      <c r="BU32" s="208"/>
      <c r="BV32" s="208"/>
      <c r="BW32" s="208"/>
      <c r="BX32" s="208"/>
      <c r="BY32" s="208"/>
      <c r="BZ32" s="208"/>
      <c r="CA32" s="208"/>
    </row>
    <row r="33" spans="1:79" ht="12.75" customHeight="1">
      <c r="A33" s="209"/>
      <c r="B33" s="210"/>
      <c r="C33" s="210"/>
      <c r="D33" s="210"/>
      <c r="E33" s="210"/>
      <c r="F33" s="210"/>
      <c r="G33" s="210"/>
      <c r="H33" s="210"/>
      <c r="I33" s="211"/>
      <c r="L33" s="208"/>
      <c r="M33" s="208"/>
      <c r="N33" s="208"/>
      <c r="O33" s="208"/>
      <c r="P33" s="208"/>
      <c r="Q33" s="208"/>
      <c r="R33" s="208"/>
      <c r="S33" s="208"/>
      <c r="V33" s="208"/>
      <c r="W33" s="208"/>
      <c r="X33" s="208"/>
      <c r="Y33" s="208"/>
      <c r="Z33" s="208"/>
      <c r="AA33" s="208"/>
      <c r="AB33" s="208"/>
      <c r="AC33" s="208"/>
      <c r="AF33" s="208"/>
      <c r="AG33" s="208"/>
      <c r="AH33" s="208"/>
      <c r="AI33" s="208"/>
      <c r="AJ33" s="208"/>
      <c r="AK33" s="208"/>
      <c r="AL33" s="208"/>
      <c r="AM33" s="208"/>
      <c r="AN33" s="208"/>
      <c r="AQ33" s="208"/>
      <c r="AR33" s="208"/>
      <c r="AS33" s="208"/>
      <c r="AT33" s="208"/>
      <c r="AU33" s="208"/>
      <c r="AV33" s="208"/>
      <c r="AW33" s="208"/>
      <c r="AX33" s="208"/>
      <c r="AY33" s="208"/>
      <c r="BB33" s="208"/>
      <c r="BC33" s="208"/>
      <c r="BD33" s="208"/>
      <c r="BE33" s="208"/>
      <c r="BF33" s="208"/>
      <c r="BG33" s="208"/>
      <c r="BH33" s="208"/>
      <c r="BI33" s="208"/>
      <c r="BL33" s="208"/>
      <c r="BM33" s="208"/>
      <c r="BN33" s="208"/>
      <c r="BO33" s="208"/>
      <c r="BP33" s="208"/>
      <c r="BQ33" s="208"/>
      <c r="BR33" s="208"/>
      <c r="BU33" s="208"/>
      <c r="BV33" s="208"/>
      <c r="BW33" s="208"/>
      <c r="BX33" s="208"/>
      <c r="BY33" s="208"/>
      <c r="BZ33" s="208"/>
      <c r="CA33" s="208"/>
    </row>
    <row r="34" spans="1:79">
      <c r="A34" s="209"/>
      <c r="B34" s="210"/>
      <c r="C34" s="210"/>
      <c r="D34" s="210"/>
      <c r="E34" s="210"/>
      <c r="F34" s="210"/>
      <c r="G34" s="210"/>
      <c r="H34" s="210"/>
      <c r="I34" s="211"/>
      <c r="L34" s="208"/>
      <c r="M34" s="208"/>
      <c r="N34" s="208"/>
      <c r="O34" s="208"/>
      <c r="P34" s="208"/>
      <c r="Q34" s="208"/>
      <c r="R34" s="208"/>
      <c r="S34" s="208"/>
      <c r="V34" s="208"/>
      <c r="W34" s="208"/>
      <c r="X34" s="208"/>
      <c r="Y34" s="208"/>
      <c r="Z34" s="208"/>
      <c r="AA34" s="208"/>
      <c r="AB34" s="208"/>
      <c r="AC34" s="208"/>
      <c r="AF34" s="208"/>
      <c r="AG34" s="208"/>
      <c r="AH34" s="208"/>
      <c r="AI34" s="208"/>
      <c r="AJ34" s="208"/>
      <c r="AK34" s="208"/>
      <c r="AL34" s="208"/>
      <c r="AM34" s="208"/>
      <c r="AN34" s="208"/>
      <c r="AQ34" s="208"/>
      <c r="AR34" s="208"/>
      <c r="AS34" s="208"/>
      <c r="AT34" s="208"/>
      <c r="AU34" s="208"/>
      <c r="AV34" s="208"/>
      <c r="AW34" s="208"/>
      <c r="AX34" s="208"/>
      <c r="AY34" s="208"/>
      <c r="BB34" s="208"/>
      <c r="BC34" s="208"/>
      <c r="BD34" s="208"/>
      <c r="BE34" s="208"/>
      <c r="BF34" s="208"/>
      <c r="BG34" s="208"/>
      <c r="BH34" s="208"/>
      <c r="BI34" s="208"/>
      <c r="BL34" s="208"/>
      <c r="BM34" s="208"/>
      <c r="BN34" s="208"/>
      <c r="BO34" s="208"/>
      <c r="BP34" s="208"/>
      <c r="BQ34" s="208"/>
      <c r="BR34" s="208"/>
      <c r="BU34" s="208"/>
      <c r="BV34" s="208"/>
      <c r="BW34" s="208"/>
      <c r="BX34" s="208"/>
      <c r="BY34" s="208"/>
      <c r="BZ34" s="208"/>
      <c r="CA34" s="208"/>
    </row>
    <row r="35" spans="1:79">
      <c r="A35" s="209"/>
      <c r="B35" s="210"/>
      <c r="C35" s="210"/>
      <c r="D35" s="210"/>
      <c r="E35" s="210"/>
      <c r="F35" s="210"/>
      <c r="G35" s="210"/>
      <c r="H35" s="210"/>
      <c r="I35" s="211"/>
      <c r="L35" s="208"/>
      <c r="M35" s="208"/>
      <c r="N35" s="208"/>
      <c r="O35" s="208"/>
      <c r="P35" s="208"/>
      <c r="Q35" s="208"/>
      <c r="R35" s="208"/>
      <c r="S35" s="208"/>
      <c r="V35" s="208"/>
      <c r="W35" s="208"/>
      <c r="X35" s="208"/>
      <c r="Y35" s="208"/>
      <c r="Z35" s="208"/>
      <c r="AA35" s="208"/>
      <c r="AB35" s="208"/>
      <c r="AC35" s="208"/>
      <c r="AF35" s="208"/>
      <c r="AG35" s="208"/>
      <c r="AH35" s="208"/>
      <c r="AI35" s="208"/>
      <c r="AJ35" s="208"/>
      <c r="AK35" s="208"/>
      <c r="AL35" s="208"/>
      <c r="AM35" s="208"/>
      <c r="AN35" s="208"/>
      <c r="AQ35" s="208"/>
      <c r="AR35" s="208"/>
      <c r="AS35" s="208"/>
      <c r="AT35" s="208"/>
      <c r="AU35" s="208"/>
      <c r="AV35" s="208"/>
      <c r="AW35" s="208"/>
      <c r="AX35" s="208"/>
      <c r="AY35" s="208"/>
      <c r="BB35" s="208"/>
      <c r="BC35" s="208"/>
      <c r="BD35" s="208"/>
      <c r="BE35" s="208"/>
      <c r="BF35" s="208"/>
      <c r="BG35" s="208"/>
      <c r="BH35" s="208"/>
      <c r="BI35" s="208"/>
      <c r="BL35" s="208"/>
      <c r="BM35" s="208"/>
      <c r="BN35" s="208"/>
      <c r="BO35" s="208"/>
      <c r="BP35" s="208"/>
      <c r="BQ35" s="208"/>
      <c r="BR35" s="208"/>
      <c r="BU35" s="208"/>
      <c r="BV35" s="208"/>
      <c r="BW35" s="208"/>
      <c r="BX35" s="208"/>
      <c r="BY35" s="208"/>
      <c r="BZ35" s="208"/>
      <c r="CA35" s="208"/>
    </row>
    <row r="36" spans="1:79">
      <c r="A36" s="209"/>
      <c r="B36" s="210"/>
      <c r="C36" s="210"/>
      <c r="D36" s="210"/>
      <c r="E36" s="210"/>
      <c r="F36" s="210"/>
      <c r="G36" s="210"/>
      <c r="H36" s="210"/>
      <c r="I36" s="211"/>
      <c r="L36" s="208"/>
      <c r="M36" s="208"/>
      <c r="N36" s="208"/>
      <c r="O36" s="208"/>
      <c r="P36" s="208"/>
      <c r="Q36" s="208"/>
      <c r="R36" s="208"/>
      <c r="S36" s="208"/>
      <c r="V36" s="208"/>
      <c r="W36" s="208"/>
      <c r="X36" s="208"/>
      <c r="Y36" s="208"/>
      <c r="Z36" s="208"/>
      <c r="AA36" s="208"/>
      <c r="AB36" s="208"/>
      <c r="AC36" s="208"/>
      <c r="AF36" s="208"/>
      <c r="AG36" s="208"/>
      <c r="AH36" s="208"/>
      <c r="AI36" s="208"/>
      <c r="AJ36" s="208"/>
      <c r="AK36" s="208"/>
      <c r="AL36" s="208"/>
      <c r="AM36" s="208"/>
      <c r="AN36" s="208"/>
      <c r="AQ36" s="208"/>
      <c r="AR36" s="208"/>
      <c r="AS36" s="208"/>
      <c r="AT36" s="208"/>
      <c r="AU36" s="208"/>
      <c r="AV36" s="208"/>
      <c r="AW36" s="208"/>
      <c r="AX36" s="208"/>
      <c r="AY36" s="208"/>
      <c r="BB36" s="208"/>
      <c r="BC36" s="208"/>
      <c r="BD36" s="208"/>
      <c r="BE36" s="208"/>
      <c r="BF36" s="208"/>
      <c r="BG36" s="208"/>
      <c r="BH36" s="208"/>
      <c r="BI36" s="208"/>
      <c r="BL36" s="208"/>
      <c r="BM36" s="208"/>
      <c r="BN36" s="208"/>
      <c r="BO36" s="208"/>
      <c r="BP36" s="208"/>
      <c r="BQ36" s="208"/>
      <c r="BR36" s="208"/>
      <c r="BU36" s="208"/>
      <c r="BV36" s="208"/>
      <c r="BW36" s="208"/>
      <c r="BX36" s="208"/>
      <c r="BY36" s="208"/>
      <c r="BZ36" s="208"/>
      <c r="CA36" s="208"/>
    </row>
    <row r="37" spans="1:79">
      <c r="A37" s="209"/>
      <c r="B37" s="210"/>
      <c r="C37" s="210"/>
      <c r="D37" s="210"/>
      <c r="E37" s="210"/>
      <c r="F37" s="210"/>
      <c r="G37" s="210"/>
      <c r="H37" s="210"/>
      <c r="I37" s="211"/>
      <c r="L37" s="208"/>
      <c r="M37" s="208"/>
      <c r="N37" s="208"/>
      <c r="O37" s="208"/>
      <c r="P37" s="208"/>
      <c r="Q37" s="208"/>
      <c r="R37" s="208"/>
      <c r="S37" s="208"/>
      <c r="V37" s="208"/>
      <c r="W37" s="208"/>
      <c r="X37" s="208"/>
      <c r="Y37" s="208"/>
      <c r="Z37" s="208"/>
      <c r="AA37" s="208"/>
      <c r="AB37" s="208"/>
      <c r="AC37" s="208"/>
      <c r="AF37" s="208"/>
      <c r="AG37" s="208"/>
      <c r="AH37" s="208"/>
      <c r="AI37" s="208"/>
      <c r="AJ37" s="208"/>
      <c r="AK37" s="208"/>
      <c r="AL37" s="208"/>
      <c r="AM37" s="208"/>
      <c r="AN37" s="208"/>
      <c r="AQ37" s="208"/>
      <c r="AR37" s="208"/>
      <c r="AS37" s="208"/>
      <c r="AT37" s="208"/>
      <c r="AU37" s="208"/>
      <c r="AV37" s="208"/>
      <c r="AW37" s="208"/>
      <c r="AX37" s="208"/>
      <c r="AY37" s="208"/>
      <c r="BB37" s="208"/>
      <c r="BC37" s="208"/>
      <c r="BD37" s="208"/>
      <c r="BE37" s="208"/>
      <c r="BF37" s="208"/>
      <c r="BG37" s="208"/>
      <c r="BH37" s="208"/>
      <c r="BI37" s="208"/>
      <c r="BL37" s="208"/>
      <c r="BM37" s="208"/>
      <c r="BN37" s="208"/>
      <c r="BO37" s="208"/>
      <c r="BP37" s="208"/>
      <c r="BQ37" s="208"/>
      <c r="BR37" s="208"/>
      <c r="BU37" s="208"/>
      <c r="BV37" s="208"/>
      <c r="BW37" s="208"/>
      <c r="BX37" s="208"/>
      <c r="BY37" s="208"/>
      <c r="BZ37" s="208"/>
      <c r="CA37" s="208"/>
    </row>
    <row r="38" spans="1:79">
      <c r="A38" s="209"/>
      <c r="B38" s="210"/>
      <c r="C38" s="210"/>
      <c r="D38" s="210"/>
      <c r="E38" s="210"/>
      <c r="F38" s="210"/>
      <c r="G38" s="210"/>
      <c r="H38" s="210"/>
      <c r="I38" s="211"/>
      <c r="L38" s="208"/>
      <c r="M38" s="208"/>
      <c r="N38" s="208"/>
      <c r="O38" s="208"/>
      <c r="P38" s="208"/>
      <c r="Q38" s="208"/>
      <c r="R38" s="208"/>
      <c r="S38" s="208"/>
      <c r="V38" s="208"/>
      <c r="W38" s="208"/>
      <c r="X38" s="208"/>
      <c r="Y38" s="208"/>
      <c r="Z38" s="208"/>
      <c r="AA38" s="208"/>
      <c r="AB38" s="208"/>
      <c r="AC38" s="208"/>
      <c r="AF38" s="208"/>
      <c r="AG38" s="208"/>
      <c r="AH38" s="208"/>
      <c r="AI38" s="208"/>
      <c r="AJ38" s="208"/>
      <c r="AK38" s="208"/>
      <c r="AL38" s="208"/>
      <c r="AM38" s="208"/>
      <c r="AN38" s="208"/>
      <c r="AQ38" s="208"/>
      <c r="AR38" s="208"/>
      <c r="AS38" s="208"/>
      <c r="AT38" s="208"/>
      <c r="AU38" s="208"/>
      <c r="AV38" s="208"/>
      <c r="AW38" s="208"/>
      <c r="AX38" s="208"/>
      <c r="AY38" s="208"/>
      <c r="BB38" s="208"/>
      <c r="BC38" s="208"/>
      <c r="BD38" s="208"/>
      <c r="BE38" s="208"/>
      <c r="BF38" s="208"/>
      <c r="BG38" s="208"/>
      <c r="BH38" s="208"/>
      <c r="BI38" s="208"/>
      <c r="BL38" s="208"/>
      <c r="BM38" s="208"/>
      <c r="BN38" s="208"/>
      <c r="BO38" s="208"/>
      <c r="BP38" s="208"/>
      <c r="BQ38" s="208"/>
      <c r="BR38" s="208"/>
      <c r="BU38" s="208"/>
      <c r="BV38" s="208"/>
      <c r="BW38" s="208"/>
      <c r="BX38" s="208"/>
      <c r="BY38" s="208"/>
      <c r="BZ38" s="208"/>
      <c r="CA38" s="208"/>
    </row>
    <row r="39" spans="1:79">
      <c r="A39" s="209"/>
      <c r="B39" s="210"/>
      <c r="C39" s="210"/>
      <c r="D39" s="210"/>
      <c r="E39" s="210"/>
      <c r="F39" s="210"/>
      <c r="G39" s="210"/>
      <c r="H39" s="210"/>
      <c r="I39" s="211"/>
      <c r="L39" s="208"/>
      <c r="M39" s="208"/>
      <c r="N39" s="208"/>
      <c r="O39" s="208"/>
      <c r="P39" s="208"/>
      <c r="Q39" s="208"/>
      <c r="R39" s="208"/>
      <c r="S39" s="208"/>
      <c r="V39" s="208"/>
      <c r="W39" s="208"/>
      <c r="X39" s="208"/>
      <c r="Y39" s="208"/>
      <c r="Z39" s="208"/>
      <c r="AA39" s="208"/>
      <c r="AB39" s="208"/>
      <c r="AC39" s="208"/>
      <c r="AF39" s="208"/>
      <c r="AG39" s="208"/>
      <c r="AH39" s="208"/>
      <c r="AI39" s="208"/>
      <c r="AJ39" s="208"/>
      <c r="AK39" s="208"/>
      <c r="AL39" s="208"/>
      <c r="AM39" s="208"/>
      <c r="AN39" s="208"/>
      <c r="AQ39" s="208"/>
      <c r="AR39" s="208"/>
      <c r="AS39" s="208"/>
      <c r="AT39" s="208"/>
      <c r="AU39" s="208"/>
      <c r="AV39" s="208"/>
      <c r="AW39" s="208"/>
      <c r="AX39" s="208"/>
      <c r="AY39" s="208"/>
      <c r="BB39" s="208"/>
      <c r="BC39" s="208"/>
      <c r="BD39" s="208"/>
      <c r="BE39" s="208"/>
      <c r="BF39" s="208"/>
      <c r="BG39" s="208"/>
      <c r="BH39" s="208"/>
      <c r="BI39" s="208"/>
      <c r="BL39" s="208"/>
      <c r="BM39" s="208"/>
      <c r="BN39" s="208"/>
      <c r="BO39" s="208"/>
      <c r="BP39" s="208"/>
      <c r="BQ39" s="208"/>
      <c r="BR39" s="208"/>
      <c r="BU39" s="208"/>
      <c r="BV39" s="208"/>
      <c r="BW39" s="208"/>
      <c r="BX39" s="208"/>
      <c r="BY39" s="208"/>
      <c r="BZ39" s="208"/>
      <c r="CA39" s="208"/>
    </row>
    <row r="40" spans="1:79">
      <c r="A40" s="209"/>
      <c r="B40" s="210"/>
      <c r="C40" s="210"/>
      <c r="D40" s="210"/>
      <c r="E40" s="210"/>
      <c r="F40" s="210"/>
      <c r="G40" s="210"/>
      <c r="H40" s="210"/>
      <c r="I40" s="211"/>
      <c r="L40" s="208"/>
      <c r="M40" s="208"/>
      <c r="N40" s="208"/>
      <c r="O40" s="208"/>
      <c r="P40" s="208"/>
      <c r="Q40" s="208"/>
      <c r="R40" s="208"/>
      <c r="S40" s="208"/>
      <c r="T40" s="208"/>
      <c r="U40" s="208"/>
      <c r="V40" s="208"/>
      <c r="W40" s="208"/>
      <c r="X40" s="208"/>
      <c r="Y40" s="208"/>
      <c r="Z40" s="208"/>
      <c r="AA40" s="208"/>
      <c r="AB40" s="208"/>
      <c r="AC40" s="208"/>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row>
    <row r="41" spans="1:79">
      <c r="A41" s="209"/>
      <c r="B41" s="210"/>
      <c r="C41" s="210"/>
      <c r="D41" s="210"/>
      <c r="E41" s="210"/>
      <c r="F41" s="210"/>
      <c r="G41" s="210"/>
      <c r="H41" s="210"/>
      <c r="I41" s="211"/>
      <c r="L41" s="208"/>
      <c r="M41" s="208"/>
      <c r="N41" s="208"/>
      <c r="O41" s="208"/>
      <c r="P41" s="208"/>
      <c r="Q41" s="208"/>
      <c r="R41" s="208"/>
      <c r="S41" s="208"/>
      <c r="T41" s="208"/>
      <c r="U41" s="208"/>
      <c r="V41" s="208"/>
      <c r="W41" s="208"/>
      <c r="X41" s="208"/>
      <c r="Y41" s="208"/>
      <c r="Z41" s="208"/>
      <c r="AA41" s="208"/>
      <c r="AB41" s="208"/>
      <c r="AC41" s="208"/>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row>
    <row r="42" spans="1:79">
      <c r="A42" s="209"/>
      <c r="B42" s="210"/>
      <c r="C42" s="210"/>
      <c r="D42" s="210"/>
      <c r="E42" s="210"/>
      <c r="F42" s="210"/>
      <c r="G42" s="210"/>
      <c r="H42" s="210"/>
      <c r="I42" s="211"/>
      <c r="L42" s="208"/>
      <c r="M42" s="208"/>
      <c r="N42" s="208"/>
      <c r="O42" s="208"/>
      <c r="P42" s="208"/>
      <c r="Q42" s="208"/>
      <c r="R42" s="208"/>
      <c r="S42" s="208"/>
      <c r="T42" s="208"/>
      <c r="U42" s="208"/>
      <c r="V42" s="208"/>
      <c r="W42" s="208"/>
      <c r="X42" s="208"/>
      <c r="Y42" s="208"/>
      <c r="Z42" s="208"/>
      <c r="AA42" s="208"/>
      <c r="AB42" s="208"/>
      <c r="AC42" s="208"/>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row>
    <row r="43" spans="1:79">
      <c r="A43" s="209"/>
      <c r="B43" s="210"/>
      <c r="C43" s="210"/>
      <c r="D43" s="210"/>
      <c r="E43" s="210"/>
      <c r="F43" s="210"/>
      <c r="G43" s="210"/>
      <c r="H43" s="210"/>
      <c r="I43" s="211"/>
      <c r="L43" s="208"/>
      <c r="M43" s="208"/>
      <c r="N43" s="208"/>
      <c r="O43" s="208"/>
      <c r="P43" s="208"/>
      <c r="Q43" s="208"/>
      <c r="R43" s="208"/>
      <c r="S43" s="208"/>
      <c r="T43" s="208"/>
      <c r="U43" s="208"/>
      <c r="V43" s="208"/>
      <c r="W43" s="208"/>
      <c r="X43" s="208"/>
      <c r="Y43" s="208"/>
      <c r="Z43" s="208"/>
      <c r="AA43" s="208"/>
      <c r="AB43" s="208"/>
      <c r="AC43" s="208"/>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row>
    <row r="44" spans="1:79">
      <c r="A44" s="209"/>
      <c r="B44" s="210"/>
      <c r="C44" s="210"/>
      <c r="D44" s="210"/>
      <c r="E44" s="210"/>
      <c r="F44" s="210"/>
      <c r="G44" s="210"/>
      <c r="H44" s="210"/>
      <c r="I44" s="211"/>
      <c r="L44" s="208"/>
      <c r="M44" s="208"/>
      <c r="N44" s="208"/>
      <c r="O44" s="208"/>
      <c r="P44" s="208"/>
      <c r="Q44" s="208"/>
      <c r="R44" s="208"/>
      <c r="S44" s="208"/>
      <c r="T44" s="208"/>
      <c r="U44" s="208"/>
      <c r="V44" s="208"/>
      <c r="W44" s="208"/>
      <c r="X44" s="208"/>
      <c r="Y44" s="208"/>
      <c r="Z44" s="208"/>
      <c r="AA44" s="208"/>
      <c r="AB44" s="208"/>
      <c r="AC44" s="208"/>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row>
    <row r="45" spans="1:79">
      <c r="A45" s="209"/>
      <c r="B45" s="210"/>
      <c r="C45" s="210"/>
      <c r="D45" s="210"/>
      <c r="E45" s="210"/>
      <c r="F45" s="210"/>
      <c r="G45" s="210"/>
      <c r="H45" s="210"/>
      <c r="I45" s="211"/>
      <c r="L45" s="208"/>
      <c r="M45" s="208"/>
      <c r="N45" s="208"/>
      <c r="O45" s="208"/>
      <c r="P45" s="208"/>
      <c r="Q45" s="208"/>
      <c r="R45" s="208"/>
      <c r="S45" s="208"/>
      <c r="T45" s="208"/>
      <c r="U45" s="208"/>
      <c r="V45" s="208"/>
      <c r="W45" s="208"/>
      <c r="X45" s="208"/>
      <c r="Y45" s="208"/>
      <c r="Z45" s="208"/>
      <c r="AA45" s="208"/>
      <c r="AB45" s="208"/>
      <c r="AC45" s="208"/>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row>
    <row r="46" spans="1:79">
      <c r="A46" s="209"/>
      <c r="B46" s="210"/>
      <c r="C46" s="210"/>
      <c r="D46" s="210"/>
      <c r="E46" s="210"/>
      <c r="F46" s="210"/>
      <c r="G46" s="210"/>
      <c r="H46" s="210"/>
      <c r="I46" s="211"/>
      <c r="L46" s="208"/>
      <c r="M46" s="208"/>
      <c r="N46" s="208"/>
      <c r="O46" s="208"/>
      <c r="P46" s="208"/>
      <c r="Q46" s="208"/>
      <c r="R46" s="208"/>
      <c r="S46" s="208"/>
      <c r="T46" s="208"/>
      <c r="U46" s="208"/>
      <c r="V46" s="208"/>
      <c r="W46" s="208"/>
      <c r="X46" s="208"/>
      <c r="Y46" s="208"/>
      <c r="Z46" s="208"/>
      <c r="AA46" s="208"/>
      <c r="AB46" s="208"/>
      <c r="AC46" s="208"/>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row>
    <row r="47" spans="1:79">
      <c r="A47" s="209"/>
      <c r="B47" s="210"/>
      <c r="C47" s="210"/>
      <c r="D47" s="210"/>
      <c r="E47" s="210"/>
      <c r="F47" s="210"/>
      <c r="G47" s="210"/>
      <c r="H47" s="210"/>
      <c r="I47" s="211"/>
      <c r="L47" s="208"/>
      <c r="M47" s="208"/>
      <c r="N47" s="208"/>
      <c r="O47" s="208"/>
      <c r="P47" s="208"/>
      <c r="Q47" s="208"/>
      <c r="R47" s="208"/>
      <c r="S47" s="208"/>
      <c r="T47" s="208"/>
      <c r="U47" s="208"/>
      <c r="V47" s="208"/>
      <c r="W47" s="208"/>
      <c r="X47" s="208"/>
      <c r="Y47" s="208"/>
      <c r="Z47" s="208"/>
      <c r="AA47" s="208"/>
      <c r="AB47" s="208"/>
      <c r="AC47" s="208"/>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row>
    <row r="48" spans="1:79" ht="15">
      <c r="A48" s="275"/>
      <c r="B48" s="210"/>
      <c r="C48" s="210"/>
      <c r="D48" s="210"/>
      <c r="E48" s="210"/>
      <c r="F48" s="210"/>
      <c r="G48" s="210"/>
      <c r="H48" s="210"/>
      <c r="I48" s="211"/>
      <c r="L48" s="208"/>
      <c r="M48" s="208"/>
      <c r="N48" s="208"/>
      <c r="O48" s="208"/>
      <c r="P48" s="208"/>
      <c r="Q48" s="208"/>
      <c r="R48" s="208"/>
      <c r="S48" s="208"/>
      <c r="T48" s="208"/>
      <c r="U48" s="208"/>
      <c r="V48" s="208"/>
      <c r="W48" s="208"/>
      <c r="X48" s="208"/>
      <c r="Y48" s="208"/>
      <c r="Z48" s="208"/>
      <c r="AA48" s="208"/>
      <c r="AB48" s="208"/>
      <c r="AC48" s="208"/>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row>
    <row r="49" spans="1:79">
      <c r="A49" s="1072" t="s">
        <v>539</v>
      </c>
      <c r="B49" s="1070"/>
      <c r="C49" s="1070"/>
      <c r="D49" s="1070"/>
      <c r="E49" s="1070"/>
      <c r="F49" s="1070"/>
      <c r="G49" s="1070"/>
      <c r="H49" s="1070"/>
      <c r="I49" s="1073"/>
      <c r="L49" s="208"/>
      <c r="M49" s="208"/>
      <c r="N49" s="208"/>
      <c r="O49" s="208"/>
      <c r="P49" s="208"/>
      <c r="Q49" s="208"/>
      <c r="R49" s="208"/>
      <c r="S49" s="208"/>
      <c r="T49" s="208"/>
      <c r="U49" s="208"/>
      <c r="V49" s="208"/>
      <c r="W49" s="208"/>
      <c r="X49" s="208"/>
      <c r="Y49" s="208"/>
      <c r="Z49" s="208"/>
      <c r="AA49" s="208"/>
      <c r="AB49" s="208"/>
      <c r="AC49" s="208"/>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row>
    <row r="50" spans="1:79">
      <c r="A50" s="209"/>
      <c r="B50" s="210"/>
      <c r="C50" s="210"/>
      <c r="D50" s="210"/>
      <c r="E50" s="210"/>
      <c r="F50" s="210"/>
      <c r="G50" s="210"/>
      <c r="H50" s="210"/>
      <c r="I50" s="211"/>
      <c r="L50" s="208"/>
      <c r="M50" s="208"/>
      <c r="N50" s="208"/>
      <c r="O50" s="208"/>
      <c r="P50" s="208"/>
      <c r="Q50" s="208"/>
      <c r="R50" s="208"/>
      <c r="S50" s="208"/>
      <c r="T50" s="208"/>
      <c r="U50" s="208"/>
      <c r="V50" s="208"/>
      <c r="W50" s="208"/>
      <c r="X50" s="208"/>
      <c r="Y50" s="208"/>
      <c r="Z50" s="208"/>
      <c r="AA50" s="208"/>
      <c r="AB50" s="208"/>
      <c r="AC50" s="208"/>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row>
    <row r="51" spans="1:79">
      <c r="A51" s="209"/>
      <c r="B51" s="210"/>
      <c r="C51" s="210"/>
      <c r="D51" s="210"/>
      <c r="E51" s="210"/>
      <c r="F51" s="210"/>
      <c r="G51" s="210"/>
      <c r="H51" s="210"/>
      <c r="I51" s="211"/>
      <c r="L51" s="208"/>
      <c r="M51" s="208"/>
      <c r="N51" s="208"/>
      <c r="O51" s="208"/>
      <c r="P51" s="208"/>
      <c r="Q51" s="208"/>
      <c r="R51" s="208"/>
      <c r="S51" s="208"/>
      <c r="T51" s="208"/>
      <c r="U51" s="208"/>
      <c r="V51" s="208"/>
      <c r="W51" s="208"/>
      <c r="X51" s="208"/>
      <c r="Y51" s="208"/>
      <c r="Z51" s="208"/>
      <c r="AA51" s="208"/>
      <c r="AB51" s="208"/>
      <c r="AC51" s="208"/>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row>
    <row r="52" spans="1:79">
      <c r="A52" s="209"/>
      <c r="B52" s="210"/>
      <c r="C52" s="210"/>
      <c r="D52" s="210"/>
      <c r="E52" s="210"/>
      <c r="F52" s="210"/>
      <c r="G52" s="210"/>
      <c r="H52" s="210"/>
      <c r="I52" s="211"/>
      <c r="L52" s="208"/>
      <c r="M52" s="208"/>
      <c r="N52" s="208"/>
      <c r="O52" s="208"/>
      <c r="P52" s="208"/>
      <c r="Q52" s="208"/>
      <c r="R52" s="208"/>
      <c r="S52" s="208"/>
      <c r="T52" s="208"/>
      <c r="U52" s="208"/>
      <c r="V52" s="208"/>
      <c r="W52" s="208"/>
      <c r="X52" s="208"/>
      <c r="Y52" s="208"/>
      <c r="Z52" s="208"/>
      <c r="AA52" s="208"/>
      <c r="AB52" s="208"/>
      <c r="AC52" s="208"/>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row>
    <row r="53" spans="1:79" ht="13.5" thickBot="1">
      <c r="A53" s="209"/>
      <c r="B53" s="210"/>
      <c r="C53" s="210"/>
      <c r="D53" s="210"/>
      <c r="E53" s="210"/>
      <c r="F53" s="210"/>
      <c r="G53" s="210"/>
      <c r="H53" s="210"/>
      <c r="I53" s="211"/>
      <c r="J53" s="210"/>
      <c r="K53" s="214"/>
      <c r="L53" s="210"/>
    </row>
    <row r="54" spans="1:79" ht="13.5" thickTop="1">
      <c r="A54" s="215"/>
      <c r="B54" s="215"/>
      <c r="C54" s="215"/>
      <c r="D54" s="215"/>
      <c r="E54" s="215"/>
      <c r="F54" s="215"/>
      <c r="G54" s="215"/>
      <c r="H54" s="215"/>
      <c r="I54" s="215"/>
      <c r="J54" s="210"/>
      <c r="K54" s="214"/>
      <c r="L54" s="210"/>
    </row>
    <row r="55" spans="1:79" ht="13.5" thickBot="1">
      <c r="A55" s="216"/>
      <c r="B55" s="216"/>
      <c r="C55" s="216"/>
      <c r="D55" s="216"/>
      <c r="E55" s="216"/>
      <c r="F55" s="216"/>
      <c r="G55" s="216"/>
      <c r="H55" s="216"/>
      <c r="I55" s="216"/>
      <c r="J55" s="210"/>
      <c r="K55" s="214"/>
      <c r="L55" s="210"/>
    </row>
    <row r="56" spans="1:79" ht="13.5" thickTop="1">
      <c r="A56" s="209"/>
      <c r="B56" s="210"/>
      <c r="C56" s="210"/>
      <c r="D56" s="210"/>
      <c r="E56" s="210"/>
      <c r="F56" s="210"/>
      <c r="G56" s="210"/>
      <c r="H56" s="210"/>
      <c r="I56" s="211"/>
      <c r="J56" s="210"/>
      <c r="K56" s="214"/>
      <c r="L56" s="210"/>
    </row>
    <row r="57" spans="1:79">
      <c r="A57" s="209"/>
      <c r="B57" s="210"/>
      <c r="C57" s="210"/>
      <c r="D57" s="210"/>
      <c r="E57" s="210"/>
      <c r="F57" s="210"/>
      <c r="G57" s="210"/>
      <c r="H57" s="210"/>
      <c r="I57" s="211"/>
      <c r="J57" s="210"/>
      <c r="K57" s="214"/>
      <c r="L57" s="210"/>
    </row>
    <row r="58" spans="1:79">
      <c r="A58" s="209"/>
      <c r="B58" s="210"/>
      <c r="C58" s="210"/>
      <c r="D58" s="210"/>
      <c r="E58" s="210"/>
      <c r="F58" s="210"/>
      <c r="G58" s="210"/>
      <c r="H58" s="210"/>
      <c r="I58" s="211"/>
      <c r="J58" s="210"/>
      <c r="K58" s="214"/>
      <c r="L58" s="210"/>
    </row>
    <row r="59" spans="1:79">
      <c r="A59" s="209"/>
      <c r="B59" s="210"/>
      <c r="C59" s="210"/>
      <c r="D59" s="210"/>
      <c r="E59" s="210"/>
      <c r="F59" s="210"/>
      <c r="G59" s="210"/>
      <c r="H59" s="210"/>
      <c r="I59" s="211"/>
      <c r="J59" s="210"/>
      <c r="K59" s="214"/>
      <c r="L59" s="210"/>
    </row>
    <row r="60" spans="1:79">
      <c r="A60" s="209"/>
      <c r="B60" s="210"/>
      <c r="C60" s="210"/>
      <c r="D60" s="210"/>
      <c r="E60" s="210"/>
      <c r="F60" s="210"/>
      <c r="G60" s="210"/>
      <c r="H60" s="210"/>
      <c r="I60" s="211"/>
      <c r="J60" s="210"/>
      <c r="K60" s="214"/>
      <c r="L60" s="210"/>
    </row>
    <row r="61" spans="1:79">
      <c r="A61" s="209"/>
      <c r="B61" s="276" t="s">
        <v>540</v>
      </c>
      <c r="C61" s="331"/>
      <c r="D61" s="331"/>
      <c r="E61" s="331"/>
      <c r="F61" s="331"/>
      <c r="G61" s="331"/>
      <c r="H61" s="331"/>
      <c r="I61" s="337"/>
      <c r="J61" s="210"/>
      <c r="K61" s="214"/>
      <c r="L61" s="210"/>
    </row>
    <row r="62" spans="1:79">
      <c r="A62" s="209"/>
      <c r="B62" s="210"/>
      <c r="C62" s="210"/>
      <c r="D62" s="210"/>
      <c r="E62" s="210"/>
      <c r="F62" s="210"/>
      <c r="G62" s="210"/>
      <c r="H62" s="210"/>
      <c r="I62" s="211"/>
      <c r="J62" s="210"/>
      <c r="K62" s="214"/>
      <c r="L62" s="210"/>
    </row>
    <row r="63" spans="1:79">
      <c r="A63" s="209"/>
      <c r="B63" s="210"/>
      <c r="C63" s="210"/>
      <c r="D63" s="210"/>
      <c r="E63" s="210"/>
      <c r="F63" s="210"/>
      <c r="G63" s="210"/>
      <c r="H63" s="210"/>
      <c r="I63" s="211"/>
      <c r="J63" s="210"/>
      <c r="K63" s="214"/>
      <c r="L63" s="210"/>
    </row>
    <row r="64" spans="1:79">
      <c r="A64" s="209"/>
      <c r="B64" s="217" t="str">
        <f>C10&amp;":"</f>
        <v>Item No.::</v>
      </c>
      <c r="C64" s="1040" t="str">
        <f>D10</f>
        <v xml:space="preserve">0225-C-201A/B &amp; 0225-C-251A/B  </v>
      </c>
      <c r="D64" s="1040"/>
      <c r="E64" s="1040"/>
      <c r="F64" s="210"/>
      <c r="G64" s="210"/>
      <c r="H64" s="210"/>
      <c r="I64" s="211"/>
      <c r="J64" s="214"/>
      <c r="K64" s="214"/>
    </row>
    <row r="65" spans="1:27">
      <c r="A65" s="209"/>
      <c r="B65" s="217" t="s">
        <v>702</v>
      </c>
      <c r="C65" s="1092"/>
      <c r="D65" s="1092"/>
      <c r="E65" s="210"/>
      <c r="F65" s="210"/>
      <c r="G65" s="210"/>
      <c r="H65" s="210"/>
      <c r="I65" s="211"/>
      <c r="J65" s="214"/>
      <c r="K65" s="214"/>
    </row>
    <row r="66" spans="1:27">
      <c r="A66" s="209"/>
      <c r="B66" s="217"/>
      <c r="C66" s="1092"/>
      <c r="D66" s="1092"/>
      <c r="E66" s="366" t="s">
        <v>541</v>
      </c>
      <c r="F66" s="300">
        <f ca="1">TODAY()</f>
        <v>41844</v>
      </c>
      <c r="G66" s="210"/>
      <c r="I66" s="211"/>
      <c r="J66" s="210"/>
      <c r="K66" s="214"/>
      <c r="L66" s="210"/>
    </row>
    <row r="67" spans="1:27" ht="12" customHeight="1">
      <c r="A67" s="209"/>
      <c r="B67" s="217"/>
      <c r="C67" s="1092"/>
      <c r="D67" s="1092"/>
      <c r="E67" s="366" t="s">
        <v>811</v>
      </c>
      <c r="F67" s="1093" t="str">
        <f>VLOOKUP(E67,C10:G16,2,FALSE)</f>
        <v xml:space="preserve">C2441745-01-02 &amp; C2441745-03-04  </v>
      </c>
      <c r="G67" s="1093"/>
      <c r="H67" s="1093"/>
      <c r="I67" s="1094"/>
      <c r="J67" s="210"/>
      <c r="K67" s="214"/>
      <c r="L67" s="210"/>
    </row>
    <row r="68" spans="1:27">
      <c r="A68" s="209"/>
      <c r="B68" s="217"/>
      <c r="C68" s="1092"/>
      <c r="D68" s="1092"/>
      <c r="E68" s="366"/>
      <c r="F68" s="1093"/>
      <c r="G68" s="1093"/>
      <c r="H68" s="1093"/>
      <c r="I68" s="1094"/>
      <c r="J68" s="210"/>
      <c r="K68" s="214"/>
      <c r="L68" s="210"/>
    </row>
    <row r="69" spans="1:27">
      <c r="A69" s="209"/>
      <c r="B69" s="217"/>
      <c r="C69" s="1092"/>
      <c r="D69" s="1092"/>
      <c r="E69" s="366"/>
      <c r="F69" s="210"/>
      <c r="G69" s="210"/>
      <c r="I69" s="211"/>
      <c r="J69" s="210"/>
      <c r="K69" s="214"/>
      <c r="L69" s="210"/>
    </row>
    <row r="70" spans="1:27">
      <c r="A70" s="209"/>
      <c r="B70" s="217" t="s">
        <v>542</v>
      </c>
      <c r="C70" s="1092"/>
      <c r="D70" s="1092"/>
      <c r="E70" s="367" t="s">
        <v>543</v>
      </c>
      <c r="F70" s="1040" t="e">
        <f>VLOOKUP(E70,C10:G16,2,FALSE)</f>
        <v>#N/A</v>
      </c>
      <c r="G70" s="1040"/>
      <c r="H70" s="1040"/>
      <c r="I70" s="1059"/>
      <c r="J70" s="210"/>
      <c r="K70" s="214"/>
      <c r="L70" s="210"/>
    </row>
    <row r="71" spans="1:27">
      <c r="A71" s="209"/>
      <c r="B71" s="217" t="s">
        <v>544</v>
      </c>
      <c r="C71" s="1092"/>
      <c r="D71" s="1092"/>
      <c r="E71" s="367">
        <f>C14</f>
        <v>0</v>
      </c>
      <c r="F71" s="1060" t="e">
        <f>VLOOKUP(E71,C10:G16,2,FALSE)</f>
        <v>#N/A</v>
      </c>
      <c r="G71" s="1060"/>
      <c r="H71" s="1060"/>
      <c r="I71" s="1061"/>
      <c r="J71" s="210"/>
      <c r="K71" s="214"/>
      <c r="L71" s="210"/>
    </row>
    <row r="72" spans="1:27">
      <c r="A72" s="209"/>
      <c r="B72" s="217"/>
      <c r="C72" s="217"/>
      <c r="F72" s="1060"/>
      <c r="G72" s="1060"/>
      <c r="H72" s="1060"/>
      <c r="I72" s="1061"/>
      <c r="J72" s="210"/>
      <c r="K72" s="214"/>
      <c r="L72" s="210"/>
    </row>
    <row r="73" spans="1:27">
      <c r="A73" s="209"/>
      <c r="B73" s="217"/>
      <c r="C73" s="217"/>
      <c r="D73" s="217"/>
      <c r="E73" s="217"/>
      <c r="F73" s="217"/>
      <c r="G73" s="217"/>
      <c r="H73" s="217"/>
      <c r="I73" s="211"/>
      <c r="J73" s="210"/>
      <c r="K73" s="214"/>
      <c r="L73" s="210"/>
    </row>
    <row r="74" spans="1:27">
      <c r="A74" s="209"/>
      <c r="B74" s="217"/>
      <c r="C74" s="217"/>
      <c r="D74" s="217"/>
      <c r="E74" s="217"/>
      <c r="F74" s="217"/>
      <c r="G74" s="217"/>
      <c r="H74" s="217"/>
      <c r="I74" s="211"/>
      <c r="J74" s="210"/>
      <c r="K74" s="214"/>
      <c r="L74" s="210"/>
    </row>
    <row r="75" spans="1:27">
      <c r="A75" s="209"/>
      <c r="B75" s="217"/>
      <c r="C75" s="217"/>
      <c r="D75" s="217"/>
      <c r="E75" s="217"/>
      <c r="F75" s="217"/>
      <c r="G75" s="217"/>
      <c r="H75" s="217"/>
      <c r="I75" s="211"/>
      <c r="J75" s="210"/>
      <c r="K75" s="214"/>
      <c r="L75" s="210"/>
      <c r="AA75" s="214" t="s">
        <v>570</v>
      </c>
    </row>
    <row r="76" spans="1:27" ht="12.75" customHeight="1">
      <c r="A76" s="209"/>
      <c r="B76" s="1090" t="s">
        <v>545</v>
      </c>
      <c r="C76" s="1090"/>
      <c r="D76" s="1090"/>
      <c r="E76" s="1090"/>
      <c r="F76" s="1090"/>
      <c r="G76" s="1090"/>
      <c r="H76" s="1090"/>
      <c r="I76" s="211"/>
      <c r="J76" s="210"/>
      <c r="K76" s="214"/>
      <c r="L76" s="210"/>
    </row>
    <row r="77" spans="1:27">
      <c r="A77" s="209"/>
      <c r="B77" s="1090"/>
      <c r="C77" s="1090"/>
      <c r="D77" s="1090"/>
      <c r="E77" s="1090"/>
      <c r="F77" s="1090"/>
      <c r="G77" s="1090"/>
      <c r="H77" s="1090"/>
      <c r="I77" s="211"/>
      <c r="J77" s="210"/>
      <c r="K77" s="214"/>
      <c r="L77" s="210"/>
    </row>
    <row r="78" spans="1:27">
      <c r="A78" s="209"/>
      <c r="B78" s="1090"/>
      <c r="C78" s="1090"/>
      <c r="D78" s="1090"/>
      <c r="E78" s="1090"/>
      <c r="F78" s="1090"/>
      <c r="G78" s="1090"/>
      <c r="H78" s="1090"/>
      <c r="I78" s="211"/>
      <c r="J78" s="210"/>
      <c r="K78" s="214"/>
      <c r="L78" s="210"/>
    </row>
    <row r="79" spans="1:27">
      <c r="A79" s="209"/>
      <c r="B79" s="217"/>
      <c r="C79" s="217"/>
      <c r="D79" s="217"/>
      <c r="E79" s="217"/>
      <c r="F79" s="217"/>
      <c r="G79" s="217"/>
      <c r="H79" s="217"/>
      <c r="I79" s="211"/>
      <c r="J79" s="210"/>
      <c r="K79" s="214"/>
      <c r="L79" s="210"/>
    </row>
    <row r="80" spans="1:27">
      <c r="A80" s="209"/>
      <c r="B80" s="217"/>
      <c r="C80" s="217"/>
      <c r="D80" s="217"/>
      <c r="E80" s="217"/>
      <c r="F80" s="217"/>
      <c r="G80" s="217"/>
      <c r="H80" s="217"/>
      <c r="I80" s="211"/>
      <c r="J80" s="210"/>
      <c r="K80" s="214"/>
      <c r="L80" s="210"/>
    </row>
    <row r="81" spans="1:12" ht="15.75">
      <c r="A81" s="209"/>
      <c r="B81" s="1091" t="s">
        <v>546</v>
      </c>
      <c r="C81" s="1091"/>
      <c r="D81" s="1091"/>
      <c r="E81" s="1091"/>
      <c r="F81" s="1091"/>
      <c r="G81" s="1091"/>
      <c r="H81" s="1091"/>
      <c r="I81" s="211"/>
      <c r="J81" s="210"/>
      <c r="K81" s="214"/>
      <c r="L81" s="210"/>
    </row>
    <row r="82" spans="1:12">
      <c r="A82" s="209"/>
      <c r="B82" s="217"/>
      <c r="C82" s="217"/>
      <c r="D82" s="217"/>
      <c r="E82" s="217"/>
      <c r="F82" s="217"/>
      <c r="G82" s="217"/>
      <c r="H82" s="217"/>
      <c r="I82" s="211"/>
      <c r="J82" s="210"/>
      <c r="K82" s="214"/>
      <c r="L82" s="210"/>
    </row>
    <row r="83" spans="1:12" ht="15.75">
      <c r="A83" s="209"/>
      <c r="B83" s="1091" t="s">
        <v>547</v>
      </c>
      <c r="C83" s="1091"/>
      <c r="D83" s="1091"/>
      <c r="E83" s="1091"/>
      <c r="F83" s="1091"/>
      <c r="G83" s="1091"/>
      <c r="H83" s="1091"/>
      <c r="I83" s="211"/>
      <c r="J83" s="210"/>
      <c r="K83" s="214"/>
      <c r="L83" s="210"/>
    </row>
    <row r="84" spans="1:12">
      <c r="A84" s="209"/>
      <c r="B84" s="217"/>
      <c r="C84" s="217"/>
      <c r="D84" s="217"/>
      <c r="E84" s="217"/>
      <c r="F84" s="217"/>
      <c r="G84" s="217"/>
      <c r="H84" s="217"/>
      <c r="I84" s="211"/>
      <c r="J84" s="210"/>
      <c r="K84" s="214"/>
      <c r="L84" s="210"/>
    </row>
    <row r="85" spans="1:12">
      <c r="A85" s="209"/>
      <c r="B85" s="1090" t="s">
        <v>548</v>
      </c>
      <c r="C85" s="1090"/>
      <c r="D85" s="1090"/>
      <c r="E85" s="1090"/>
      <c r="F85" s="1090"/>
      <c r="G85" s="1090"/>
      <c r="H85" s="1090"/>
      <c r="I85" s="211"/>
      <c r="J85" s="210"/>
      <c r="K85" s="214"/>
      <c r="L85" s="210"/>
    </row>
    <row r="86" spans="1:12">
      <c r="A86" s="209"/>
      <c r="B86" s="1090"/>
      <c r="C86" s="1090"/>
      <c r="D86" s="1090"/>
      <c r="E86" s="1090"/>
      <c r="F86" s="1090"/>
      <c r="G86" s="1090"/>
      <c r="H86" s="1090"/>
      <c r="I86" s="211"/>
      <c r="J86" s="210"/>
      <c r="K86" s="214"/>
      <c r="L86" s="210"/>
    </row>
    <row r="87" spans="1:12">
      <c r="A87" s="209"/>
      <c r="B87" s="1090"/>
      <c r="C87" s="1090"/>
      <c r="D87" s="1090"/>
      <c r="E87" s="1090"/>
      <c r="F87" s="1090"/>
      <c r="G87" s="1090"/>
      <c r="H87" s="1090"/>
      <c r="I87" s="211"/>
      <c r="J87" s="210"/>
      <c r="K87" s="214"/>
      <c r="L87" s="210"/>
    </row>
    <row r="88" spans="1:12">
      <c r="A88" s="209"/>
      <c r="B88" s="1090"/>
      <c r="C88" s="1090"/>
      <c r="D88" s="1090"/>
      <c r="E88" s="1090"/>
      <c r="F88" s="1090"/>
      <c r="G88" s="1090"/>
      <c r="H88" s="1090"/>
      <c r="I88" s="211"/>
      <c r="J88" s="210"/>
      <c r="K88" s="214"/>
      <c r="L88" s="210"/>
    </row>
    <row r="89" spans="1:12">
      <c r="A89" s="209"/>
      <c r="B89" s="217"/>
      <c r="C89" s="217"/>
      <c r="D89" s="217"/>
      <c r="E89" s="217"/>
      <c r="F89" s="217"/>
      <c r="G89" s="217"/>
      <c r="H89" s="217"/>
      <c r="I89" s="211"/>
      <c r="J89" s="210"/>
      <c r="K89" s="214"/>
      <c r="L89" s="210"/>
    </row>
    <row r="90" spans="1:12">
      <c r="A90" s="209"/>
      <c r="B90" s="217"/>
      <c r="C90" s="217"/>
      <c r="D90" s="217"/>
      <c r="E90" s="217"/>
      <c r="F90" s="217"/>
      <c r="G90" s="217"/>
      <c r="H90" s="217"/>
      <c r="I90" s="211"/>
      <c r="J90" s="210"/>
      <c r="K90" s="214"/>
      <c r="L90" s="210"/>
    </row>
    <row r="91" spans="1:12">
      <c r="A91" s="209"/>
      <c r="B91" s="217"/>
      <c r="C91" s="217"/>
      <c r="D91" s="217"/>
      <c r="E91" s="217"/>
      <c r="F91" s="217"/>
      <c r="G91" s="217"/>
      <c r="H91" s="217"/>
      <c r="I91" s="211"/>
      <c r="J91" s="210"/>
      <c r="K91" s="214"/>
      <c r="L91" s="210"/>
    </row>
    <row r="92" spans="1:12">
      <c r="A92" s="209"/>
      <c r="B92" s="217"/>
      <c r="C92" s="217"/>
      <c r="D92" s="217"/>
      <c r="E92" s="217"/>
      <c r="F92" s="217"/>
      <c r="G92" s="217"/>
      <c r="H92" s="217"/>
      <c r="I92" s="211"/>
      <c r="J92" s="210"/>
      <c r="K92" s="214"/>
      <c r="L92" s="210"/>
    </row>
    <row r="93" spans="1:12">
      <c r="A93" s="209"/>
      <c r="B93" s="217"/>
      <c r="C93" s="217"/>
      <c r="D93" s="217"/>
      <c r="E93" s="217"/>
      <c r="F93" s="217"/>
      <c r="G93" s="217"/>
      <c r="H93" s="217"/>
      <c r="I93" s="211"/>
      <c r="J93" s="210"/>
      <c r="K93" s="214"/>
      <c r="L93" s="210"/>
    </row>
    <row r="94" spans="1:12">
      <c r="A94" s="209"/>
      <c r="B94" s="217"/>
      <c r="C94" s="217"/>
      <c r="D94" s="217"/>
      <c r="E94" s="217"/>
      <c r="F94" s="217"/>
      <c r="G94" s="217"/>
      <c r="H94" s="217"/>
      <c r="I94" s="211"/>
      <c r="J94" s="210"/>
      <c r="K94" s="214"/>
      <c r="L94" s="210"/>
    </row>
    <row r="95" spans="1:12">
      <c r="A95" s="209"/>
      <c r="B95" s="217"/>
      <c r="C95" s="217"/>
      <c r="D95" s="217"/>
      <c r="E95" s="217"/>
      <c r="F95" s="217"/>
      <c r="G95" s="217"/>
      <c r="H95" s="217"/>
      <c r="I95" s="211"/>
      <c r="J95" s="210"/>
      <c r="K95" s="214"/>
      <c r="L95" s="210"/>
    </row>
    <row r="96" spans="1:12">
      <c r="A96" s="209"/>
      <c r="B96" s="217"/>
      <c r="C96" s="217"/>
      <c r="D96" s="217"/>
      <c r="E96" s="217"/>
      <c r="F96" s="217"/>
      <c r="G96" s="217"/>
      <c r="H96" s="217"/>
      <c r="I96" s="211"/>
      <c r="J96" s="210"/>
      <c r="K96" s="214"/>
      <c r="L96" s="210"/>
    </row>
    <row r="97" spans="1:12">
      <c r="A97" s="209"/>
      <c r="B97" s="217"/>
      <c r="C97" s="217"/>
      <c r="D97" s="217"/>
      <c r="E97" s="217"/>
      <c r="F97" s="217"/>
      <c r="G97" s="217"/>
      <c r="H97" s="217"/>
      <c r="I97" s="211"/>
      <c r="J97" s="210"/>
      <c r="K97" s="214"/>
      <c r="L97" s="210"/>
    </row>
    <row r="98" spans="1:12">
      <c r="A98" s="209"/>
      <c r="B98" s="217"/>
      <c r="C98" s="217"/>
      <c r="D98" s="217"/>
      <c r="E98" s="217"/>
      <c r="F98" s="217"/>
      <c r="G98" s="217"/>
      <c r="H98" s="217"/>
      <c r="I98" s="211"/>
      <c r="J98" s="210"/>
      <c r="K98" s="214"/>
      <c r="L98" s="210"/>
    </row>
    <row r="99" spans="1:12">
      <c r="A99" s="209"/>
      <c r="B99" s="217"/>
      <c r="C99" s="217"/>
      <c r="D99" s="217"/>
      <c r="E99" s="217"/>
      <c r="F99" s="217"/>
      <c r="G99" s="217"/>
      <c r="H99" s="217"/>
      <c r="I99" s="211"/>
      <c r="J99" s="210"/>
      <c r="K99" s="214"/>
      <c r="L99" s="210"/>
    </row>
    <row r="100" spans="1:12">
      <c r="A100" s="209"/>
      <c r="B100" s="217"/>
      <c r="C100" s="217"/>
      <c r="D100" s="217"/>
      <c r="E100" s="217"/>
      <c r="F100" s="217"/>
      <c r="G100" s="217"/>
      <c r="H100" s="217"/>
      <c r="I100" s="211"/>
      <c r="J100" s="210"/>
      <c r="K100" s="214"/>
      <c r="L100" s="210"/>
    </row>
    <row r="101" spans="1:12">
      <c r="A101" s="209"/>
      <c r="C101" s="332"/>
      <c r="D101" s="332"/>
      <c r="E101" s="217"/>
      <c r="F101" s="217"/>
      <c r="G101" s="217"/>
      <c r="H101" s="217"/>
      <c r="I101" s="211"/>
      <c r="J101" s="210"/>
      <c r="K101" s="214"/>
      <c r="L101" s="210"/>
    </row>
    <row r="102" spans="1:12">
      <c r="A102" s="209"/>
      <c r="B102" s="332" t="s">
        <v>549</v>
      </c>
      <c r="C102" s="217"/>
      <c r="D102" s="217"/>
      <c r="E102" s="217"/>
      <c r="F102" s="217"/>
      <c r="G102" s="217"/>
      <c r="H102" s="217"/>
      <c r="I102" s="211"/>
      <c r="J102" s="210"/>
      <c r="K102" s="214"/>
      <c r="L102" s="210"/>
    </row>
    <row r="103" spans="1:12">
      <c r="A103" s="209"/>
      <c r="B103" s="1040" t="str">
        <f>'! BINDER SET UP !'!B3</f>
        <v>TBD</v>
      </c>
      <c r="C103" s="1040"/>
      <c r="D103" s="1040"/>
      <c r="E103" s="217"/>
      <c r="F103" s="217"/>
      <c r="G103" s="217"/>
      <c r="H103" s="217"/>
      <c r="I103" s="211"/>
      <c r="J103" s="210"/>
      <c r="K103" s="214"/>
      <c r="L103" s="210"/>
    </row>
    <row r="104" spans="1:12">
      <c r="A104" s="209"/>
      <c r="B104" s="1040" t="s">
        <v>616</v>
      </c>
      <c r="C104" s="1040"/>
      <c r="D104" s="1040"/>
      <c r="E104" s="217"/>
      <c r="F104" s="217"/>
      <c r="G104" s="217"/>
      <c r="H104" s="217"/>
      <c r="I104" s="211"/>
      <c r="J104" s="210"/>
      <c r="K104" s="214"/>
      <c r="L104" s="210"/>
    </row>
    <row r="105" spans="1:12">
      <c r="A105" s="209"/>
      <c r="B105" s="217" t="str">
        <f>"CC: "&amp;'! BINDER SET UP !'!B17</f>
        <v xml:space="preserve">CC: </v>
      </c>
      <c r="C105" s="217"/>
      <c r="D105" s="217"/>
      <c r="E105" s="217"/>
      <c r="F105" s="217"/>
      <c r="G105" s="217"/>
      <c r="H105" s="217"/>
      <c r="I105" s="211"/>
      <c r="J105" s="210"/>
      <c r="K105" s="214"/>
      <c r="L105" s="210"/>
    </row>
    <row r="106" spans="1:12">
      <c r="A106" s="209"/>
      <c r="B106" s="489">
        <f>'! BINDER SET UP !'!B18</f>
        <v>0</v>
      </c>
      <c r="C106" s="217"/>
      <c r="D106" s="217"/>
      <c r="E106" s="217"/>
      <c r="F106" s="217"/>
      <c r="G106" s="217"/>
      <c r="H106" s="217"/>
      <c r="I106" s="211"/>
      <c r="J106" s="210"/>
      <c r="K106" s="214"/>
      <c r="L106" s="210"/>
    </row>
    <row r="107" spans="1:12">
      <c r="A107" s="209"/>
      <c r="B107" s="489">
        <f>'! BINDER SET UP !'!B19</f>
        <v>0</v>
      </c>
      <c r="C107" s="332"/>
      <c r="D107" s="332"/>
      <c r="E107" s="217"/>
      <c r="F107" s="217"/>
      <c r="G107" s="217"/>
      <c r="H107" s="217"/>
      <c r="I107" s="211"/>
      <c r="J107" s="210"/>
      <c r="K107" s="214"/>
      <c r="L107" s="210"/>
    </row>
    <row r="108" spans="1:12">
      <c r="A108" s="209"/>
      <c r="B108" s="489">
        <f>'! BINDER SET UP !'!B20</f>
        <v>0</v>
      </c>
      <c r="C108" s="332"/>
      <c r="D108" s="332"/>
      <c r="E108" s="217"/>
      <c r="F108" s="217"/>
      <c r="G108" s="217"/>
      <c r="H108" s="217"/>
      <c r="I108" s="211"/>
      <c r="J108" s="210"/>
      <c r="K108" s="214"/>
      <c r="L108" s="210"/>
    </row>
    <row r="109" spans="1:12">
      <c r="A109" s="209"/>
      <c r="B109" s="217"/>
      <c r="C109" s="217"/>
      <c r="D109" s="217"/>
      <c r="E109" s="217"/>
      <c r="F109" s="217"/>
      <c r="G109" s="217"/>
      <c r="H109" s="217"/>
      <c r="I109" s="211"/>
      <c r="J109" s="210"/>
      <c r="K109" s="214"/>
      <c r="L109" s="210"/>
    </row>
    <row r="110" spans="1:12">
      <c r="A110" s="209"/>
      <c r="B110" s="217"/>
      <c r="C110" s="217"/>
      <c r="D110" s="217"/>
      <c r="E110" s="217"/>
      <c r="F110" s="210"/>
      <c r="G110" s="210"/>
      <c r="H110" s="210"/>
      <c r="I110" s="211"/>
      <c r="J110" s="210"/>
      <c r="K110" s="214"/>
      <c r="L110" s="210"/>
    </row>
    <row r="111" spans="1:12" ht="12.75" customHeight="1">
      <c r="A111" s="209"/>
      <c r="B111" s="210"/>
      <c r="C111" s="210"/>
      <c r="D111" s="210"/>
      <c r="E111" s="210"/>
      <c r="F111" s="210"/>
      <c r="G111" s="210"/>
      <c r="H111" s="210"/>
      <c r="I111" s="211"/>
      <c r="J111" s="210"/>
      <c r="K111" s="214"/>
      <c r="L111" s="210"/>
    </row>
    <row r="112" spans="1:12">
      <c r="A112" s="1086" t="s">
        <v>550</v>
      </c>
      <c r="B112" s="1070"/>
      <c r="C112" s="1070"/>
      <c r="D112" s="1070"/>
      <c r="E112" s="1070"/>
      <c r="F112" s="1070"/>
      <c r="G112" s="1070"/>
      <c r="H112" s="1070"/>
      <c r="I112" s="1073"/>
      <c r="J112" s="210"/>
      <c r="K112" s="214"/>
      <c r="L112" s="210"/>
    </row>
    <row r="113" spans="1:81" ht="13.5" thickBot="1">
      <c r="A113" s="209"/>
      <c r="B113" s="210"/>
      <c r="C113" s="210"/>
      <c r="D113" s="210"/>
      <c r="E113" s="210"/>
      <c r="F113" s="210"/>
      <c r="G113" s="210"/>
      <c r="H113" s="210"/>
      <c r="I113" s="211"/>
      <c r="J113" s="210"/>
      <c r="K113" s="214"/>
      <c r="L113" s="210"/>
    </row>
    <row r="114" spans="1:81" ht="13.5" thickTop="1">
      <c r="A114" s="215"/>
      <c r="B114" s="215"/>
      <c r="C114" s="215"/>
      <c r="D114" s="215"/>
      <c r="E114" s="215"/>
      <c r="F114" s="215"/>
      <c r="G114" s="215"/>
      <c r="H114" s="215"/>
      <c r="I114" s="215"/>
      <c r="J114" s="210"/>
      <c r="K114" s="214"/>
      <c r="L114" s="210"/>
    </row>
    <row r="115" spans="1:81" s="208" customFormat="1" ht="12.95" customHeight="1" thickBot="1">
      <c r="A115" s="210"/>
      <c r="B115" s="210"/>
      <c r="C115" s="210"/>
      <c r="D115" s="210"/>
      <c r="E115" s="210"/>
      <c r="F115" s="210"/>
      <c r="G115" s="210"/>
      <c r="H115" s="210"/>
      <c r="I115" s="210"/>
      <c r="L115" s="210"/>
      <c r="M115" s="214"/>
      <c r="N115" s="214"/>
      <c r="O115" s="214"/>
      <c r="P115" s="214"/>
      <c r="Q115" s="214"/>
      <c r="R115" s="214"/>
      <c r="S115" s="214"/>
      <c r="T115" s="214"/>
      <c r="U115" s="214"/>
      <c r="V115" s="214"/>
      <c r="W115" s="214"/>
      <c r="X115" s="214"/>
      <c r="Y115" s="214"/>
      <c r="Z115" s="214"/>
      <c r="AA115" s="214"/>
      <c r="AB115" s="214"/>
      <c r="AC115" s="214"/>
      <c r="AD115" s="214"/>
      <c r="AE115" s="214"/>
      <c r="AF115" s="214"/>
      <c r="AG115" s="214"/>
      <c r="AH115" s="214"/>
      <c r="AI115" s="214"/>
      <c r="AJ115" s="214"/>
      <c r="AK115" s="214"/>
      <c r="AL115" s="214"/>
      <c r="AM115" s="214"/>
      <c r="AN115" s="214"/>
      <c r="AO115" s="214"/>
      <c r="AP115" s="214"/>
      <c r="AQ115" s="214"/>
      <c r="AR115" s="214"/>
      <c r="AS115" s="214"/>
      <c r="AT115" s="214"/>
      <c r="AU115" s="214"/>
      <c r="AV115" s="214"/>
      <c r="AW115" s="214"/>
      <c r="AX115" s="214"/>
      <c r="AY115" s="214"/>
      <c r="AZ115" s="214"/>
      <c r="BA115" s="214"/>
      <c r="BB115" s="214"/>
      <c r="BC115" s="214"/>
      <c r="BD115" s="214"/>
      <c r="BE115" s="214"/>
      <c r="BF115" s="214"/>
      <c r="BG115" s="214"/>
      <c r="BH115" s="214"/>
      <c r="BI115" s="214"/>
      <c r="BJ115" s="214"/>
      <c r="BK115" s="214"/>
      <c r="BL115" s="214"/>
      <c r="BM115" s="214"/>
      <c r="BN115" s="214"/>
      <c r="BO115" s="214"/>
      <c r="BP115" s="214"/>
      <c r="BQ115" s="214"/>
      <c r="BR115" s="214"/>
      <c r="BS115" s="214"/>
      <c r="BT115" s="214"/>
      <c r="BU115" s="214"/>
      <c r="BV115" s="214"/>
      <c r="BW115" s="214"/>
      <c r="BX115" s="214"/>
      <c r="BY115" s="214"/>
      <c r="BZ115" s="214"/>
      <c r="CA115" s="214"/>
      <c r="CB115" s="214"/>
      <c r="CC115" s="214"/>
    </row>
    <row r="116" spans="1:81" s="208" customFormat="1" ht="12.95" customHeight="1" thickTop="1">
      <c r="A116" s="309"/>
      <c r="B116" s="310"/>
      <c r="C116" s="310"/>
      <c r="D116" s="310"/>
      <c r="E116" s="310"/>
      <c r="F116" s="310"/>
      <c r="G116" s="310"/>
      <c r="H116" s="310"/>
      <c r="I116" s="311"/>
      <c r="L116" s="210"/>
      <c r="M116" s="214"/>
      <c r="N116" s="214"/>
      <c r="O116" s="214"/>
      <c r="P116" s="214"/>
      <c r="Q116" s="214"/>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c r="AM116" s="214"/>
      <c r="AN116" s="214"/>
      <c r="AO116" s="214"/>
      <c r="AP116" s="214"/>
      <c r="AQ116" s="214"/>
      <c r="AR116" s="214"/>
      <c r="AS116" s="214"/>
      <c r="AT116" s="214"/>
      <c r="AU116" s="214"/>
      <c r="AV116" s="214"/>
      <c r="AW116" s="214"/>
      <c r="AX116" s="214"/>
      <c r="AY116" s="214"/>
      <c r="AZ116" s="214"/>
      <c r="BA116" s="214"/>
      <c r="BB116" s="214"/>
      <c r="BC116" s="214"/>
      <c r="BD116" s="214"/>
      <c r="BE116" s="214"/>
      <c r="BF116" s="214"/>
      <c r="BG116" s="214"/>
      <c r="BH116" s="214"/>
      <c r="BI116" s="214"/>
      <c r="BJ116" s="214"/>
      <c r="BK116" s="214"/>
      <c r="BL116" s="214"/>
      <c r="BM116" s="214"/>
      <c r="BN116" s="214"/>
      <c r="BO116" s="214"/>
      <c r="BP116" s="214"/>
      <c r="BQ116" s="214"/>
      <c r="BR116" s="214"/>
      <c r="BS116" s="214"/>
      <c r="BT116" s="214"/>
      <c r="BU116" s="214"/>
      <c r="BV116" s="214"/>
      <c r="BW116" s="214"/>
      <c r="BX116" s="214"/>
      <c r="BY116" s="214"/>
      <c r="BZ116" s="214"/>
      <c r="CA116" s="214"/>
      <c r="CB116" s="214"/>
      <c r="CC116" s="214"/>
    </row>
    <row r="117" spans="1:81" s="208" customFormat="1" ht="12.95" customHeight="1">
      <c r="A117" s="312"/>
      <c r="B117" s="210"/>
      <c r="C117" s="210"/>
      <c r="D117" s="210"/>
      <c r="E117" s="210"/>
      <c r="F117" s="210"/>
      <c r="G117" s="210"/>
      <c r="H117" s="210"/>
      <c r="I117" s="313"/>
      <c r="L117" s="210"/>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c r="AK117" s="214"/>
      <c r="AL117" s="214"/>
      <c r="AM117" s="214"/>
      <c r="AN117" s="214"/>
      <c r="AO117" s="214"/>
      <c r="AP117" s="214"/>
      <c r="AQ117" s="214"/>
      <c r="AR117" s="214"/>
      <c r="AS117" s="214"/>
      <c r="AT117" s="214"/>
      <c r="AU117" s="214"/>
      <c r="AV117" s="214"/>
      <c r="AW117" s="214"/>
      <c r="AX117" s="214"/>
      <c r="AY117" s="214"/>
      <c r="AZ117" s="214"/>
      <c r="BA117" s="214"/>
      <c r="BB117" s="214"/>
      <c r="BC117" s="214"/>
      <c r="BD117" s="214"/>
      <c r="BE117" s="214"/>
      <c r="BF117" s="214"/>
      <c r="BG117" s="214"/>
      <c r="BH117" s="214"/>
      <c r="BI117" s="214"/>
      <c r="BJ117" s="214"/>
      <c r="BK117" s="214"/>
      <c r="BL117" s="214"/>
      <c r="BM117" s="214"/>
      <c r="BN117" s="214"/>
      <c r="BO117" s="214"/>
      <c r="BP117" s="214"/>
      <c r="BQ117" s="214"/>
      <c r="BR117" s="214"/>
      <c r="BS117" s="214"/>
      <c r="BT117" s="214"/>
      <c r="BU117" s="214"/>
      <c r="BV117" s="214"/>
      <c r="BW117" s="214"/>
      <c r="BX117" s="214"/>
      <c r="BY117" s="214"/>
      <c r="BZ117" s="214"/>
      <c r="CA117" s="214"/>
      <c r="CB117" s="214"/>
      <c r="CC117" s="214"/>
    </row>
    <row r="118" spans="1:81" s="208" customFormat="1" ht="12.95" customHeight="1">
      <c r="A118" s="312"/>
      <c r="B118" s="210"/>
      <c r="C118" s="210"/>
      <c r="D118" s="210"/>
      <c r="E118" s="210"/>
      <c r="F118" s="210"/>
      <c r="G118" s="210"/>
      <c r="H118" s="210"/>
      <c r="I118" s="313"/>
      <c r="L118" s="210"/>
      <c r="M118" s="214"/>
      <c r="N118" s="214"/>
      <c r="O118" s="214"/>
      <c r="P118" s="214"/>
      <c r="Q118" s="214"/>
      <c r="R118" s="214"/>
      <c r="S118" s="214"/>
      <c r="T118" s="214"/>
      <c r="U118" s="214"/>
      <c r="V118" s="214"/>
      <c r="W118" s="214"/>
      <c r="X118" s="214"/>
      <c r="Y118" s="214"/>
      <c r="Z118" s="214"/>
      <c r="AA118" s="214"/>
      <c r="AB118" s="214"/>
      <c r="AC118" s="214"/>
      <c r="AD118" s="214"/>
      <c r="AE118" s="214"/>
      <c r="AF118" s="214"/>
      <c r="AG118" s="214"/>
      <c r="AH118" s="214"/>
      <c r="AI118" s="214"/>
      <c r="AJ118" s="214"/>
      <c r="AK118" s="214"/>
      <c r="AL118" s="214"/>
      <c r="AM118" s="214"/>
      <c r="AN118" s="214"/>
      <c r="AO118" s="214"/>
      <c r="AP118" s="214"/>
      <c r="AQ118" s="214"/>
      <c r="AR118" s="214"/>
      <c r="AS118" s="214"/>
      <c r="AT118" s="214"/>
      <c r="AU118" s="214"/>
      <c r="AV118" s="214"/>
      <c r="AW118" s="214"/>
      <c r="AX118" s="214"/>
      <c r="AY118" s="214"/>
      <c r="AZ118" s="214"/>
      <c r="BA118" s="214"/>
      <c r="BB118" s="214"/>
      <c r="BC118" s="214"/>
      <c r="BD118" s="214"/>
      <c r="BE118" s="214"/>
      <c r="BF118" s="214"/>
      <c r="BG118" s="214"/>
      <c r="BH118" s="214"/>
      <c r="BI118" s="214"/>
      <c r="BJ118" s="214"/>
      <c r="BK118" s="214"/>
      <c r="BL118" s="214"/>
      <c r="BM118" s="214"/>
      <c r="BN118" s="214"/>
      <c r="BO118" s="214"/>
      <c r="BP118" s="214"/>
      <c r="BQ118" s="214"/>
      <c r="BR118" s="214"/>
      <c r="BS118" s="214"/>
      <c r="BT118" s="214"/>
      <c r="BU118" s="214"/>
      <c r="BV118" s="214"/>
      <c r="BW118" s="214"/>
      <c r="BX118" s="214"/>
      <c r="BY118" s="214"/>
      <c r="BZ118" s="214"/>
      <c r="CA118" s="214"/>
      <c r="CB118" s="214"/>
      <c r="CC118" s="214"/>
    </row>
    <row r="119" spans="1:81" s="208" customFormat="1">
      <c r="A119" s="312"/>
      <c r="B119" s="210"/>
      <c r="C119" s="210"/>
      <c r="D119" s="210"/>
      <c r="E119" s="210"/>
      <c r="F119" s="210"/>
      <c r="G119" s="210"/>
      <c r="H119" s="210"/>
      <c r="I119" s="313"/>
      <c r="L119" s="210"/>
      <c r="M119" s="214"/>
      <c r="N119" s="214"/>
      <c r="O119" s="214"/>
      <c r="P119" s="214"/>
      <c r="Q119" s="214"/>
      <c r="R119" s="214"/>
      <c r="S119" s="214"/>
      <c r="T119" s="214"/>
      <c r="U119" s="214"/>
      <c r="V119" s="214"/>
      <c r="W119" s="214"/>
      <c r="X119" s="214"/>
      <c r="Y119" s="214"/>
      <c r="Z119" s="214"/>
      <c r="AA119" s="214"/>
      <c r="AB119" s="214"/>
      <c r="AC119" s="214"/>
      <c r="AD119" s="214"/>
      <c r="AE119" s="214"/>
      <c r="AF119" s="214"/>
      <c r="AG119" s="214"/>
      <c r="AH119" s="214"/>
      <c r="AI119" s="214"/>
      <c r="AJ119" s="214"/>
      <c r="AK119" s="214"/>
      <c r="AL119" s="214"/>
      <c r="AM119" s="214"/>
      <c r="AN119" s="214"/>
      <c r="AO119" s="214"/>
      <c r="AP119" s="214"/>
      <c r="AQ119" s="214"/>
      <c r="AR119" s="214"/>
      <c r="AS119" s="214"/>
      <c r="AT119" s="214"/>
      <c r="AU119" s="214"/>
      <c r="AV119" s="214"/>
      <c r="AW119" s="214"/>
      <c r="AX119" s="214"/>
      <c r="AY119" s="214"/>
      <c r="AZ119" s="214"/>
      <c r="BA119" s="214"/>
      <c r="BB119" s="214"/>
      <c r="BC119" s="214"/>
      <c r="BD119" s="214"/>
      <c r="BE119" s="214"/>
      <c r="BF119" s="214"/>
      <c r="BG119" s="214"/>
      <c r="BH119" s="214"/>
      <c r="BI119" s="214"/>
      <c r="BJ119" s="214"/>
      <c r="BK119" s="214"/>
      <c r="BL119" s="214"/>
      <c r="BM119" s="214"/>
      <c r="BN119" s="214"/>
      <c r="BO119" s="214"/>
      <c r="BP119" s="214"/>
      <c r="BQ119" s="214"/>
      <c r="BR119" s="214"/>
      <c r="BS119" s="214"/>
      <c r="BT119" s="214"/>
      <c r="BU119" s="214"/>
      <c r="BV119" s="214"/>
      <c r="BW119" s="214"/>
      <c r="BX119" s="214"/>
      <c r="BY119" s="214"/>
      <c r="BZ119" s="214"/>
      <c r="CA119" s="214"/>
      <c r="CB119" s="214"/>
      <c r="CC119" s="214"/>
    </row>
    <row r="120" spans="1:81" s="208" customFormat="1">
      <c r="A120" s="312"/>
      <c r="B120" s="210"/>
      <c r="C120" s="210"/>
      <c r="D120" s="210"/>
      <c r="E120" s="210"/>
      <c r="F120" s="210"/>
      <c r="G120" s="210"/>
      <c r="H120" s="210"/>
      <c r="I120" s="313"/>
      <c r="L120" s="210"/>
      <c r="M120" s="214"/>
      <c r="N120" s="214"/>
      <c r="O120" s="214"/>
      <c r="P120" s="214"/>
      <c r="Q120" s="214"/>
      <c r="R120" s="214"/>
      <c r="S120" s="214"/>
      <c r="T120" s="214"/>
      <c r="U120" s="214"/>
      <c r="V120" s="214"/>
      <c r="W120" s="214"/>
      <c r="X120" s="214"/>
      <c r="Y120" s="214"/>
      <c r="Z120" s="214"/>
      <c r="AA120" s="214"/>
      <c r="AB120" s="214"/>
      <c r="AC120" s="214"/>
      <c r="AD120" s="214"/>
      <c r="AE120" s="214"/>
      <c r="AF120" s="214"/>
      <c r="AG120" s="214"/>
      <c r="AH120" s="214"/>
      <c r="AI120" s="214"/>
      <c r="AJ120" s="214"/>
      <c r="AK120" s="214"/>
      <c r="AL120" s="214"/>
      <c r="AM120" s="214"/>
      <c r="AN120" s="214"/>
      <c r="AO120" s="214"/>
      <c r="AP120" s="214"/>
      <c r="AQ120" s="214"/>
      <c r="AR120" s="214"/>
      <c r="AS120" s="214"/>
      <c r="AT120" s="214"/>
      <c r="AU120" s="214"/>
      <c r="AV120" s="214"/>
      <c r="AW120" s="214"/>
      <c r="AX120" s="214"/>
      <c r="AY120" s="214"/>
      <c r="AZ120" s="214"/>
      <c r="BA120" s="214"/>
      <c r="BB120" s="214"/>
      <c r="BC120" s="214"/>
      <c r="BD120" s="214"/>
      <c r="BE120" s="214"/>
      <c r="BF120" s="214"/>
      <c r="BG120" s="214"/>
      <c r="BH120" s="214"/>
      <c r="BI120" s="214"/>
      <c r="BJ120" s="214"/>
      <c r="BK120" s="214"/>
      <c r="BL120" s="214"/>
      <c r="BM120" s="214"/>
      <c r="BN120" s="214"/>
      <c r="BO120" s="214"/>
      <c r="BP120" s="214"/>
      <c r="BQ120" s="214"/>
      <c r="BR120" s="214"/>
      <c r="BS120" s="214"/>
      <c r="BT120" s="214"/>
      <c r="BU120" s="214"/>
      <c r="BV120" s="214"/>
      <c r="BW120" s="214"/>
      <c r="BX120" s="214"/>
      <c r="BY120" s="214"/>
      <c r="BZ120" s="214"/>
      <c r="CA120" s="214"/>
      <c r="CB120" s="214"/>
      <c r="CC120" s="214"/>
    </row>
    <row r="121" spans="1:81" s="208" customFormat="1">
      <c r="A121" s="312"/>
      <c r="B121" s="1053" t="s">
        <v>480</v>
      </c>
      <c r="C121" s="1054"/>
      <c r="D121" s="1054"/>
      <c r="E121" s="1054"/>
      <c r="F121" s="1054"/>
      <c r="G121" s="1054"/>
      <c r="H121" s="1054"/>
      <c r="I121" s="1055"/>
      <c r="L121" s="210"/>
      <c r="M121" s="214"/>
      <c r="N121" s="214"/>
      <c r="O121" s="214"/>
      <c r="P121" s="214"/>
      <c r="Q121" s="214"/>
      <c r="R121" s="214"/>
      <c r="S121" s="214"/>
      <c r="T121" s="214"/>
      <c r="U121" s="214"/>
      <c r="V121" s="214"/>
      <c r="W121" s="214"/>
      <c r="X121" s="214"/>
      <c r="Y121" s="214"/>
      <c r="Z121" s="214"/>
      <c r="AA121" s="214"/>
      <c r="AB121" s="214"/>
      <c r="AC121" s="214"/>
      <c r="AD121" s="214"/>
      <c r="AE121" s="214"/>
      <c r="AF121" s="214"/>
      <c r="AG121" s="214"/>
      <c r="AH121" s="214"/>
      <c r="AI121" s="214"/>
      <c r="AJ121" s="214"/>
      <c r="AK121" s="214"/>
      <c r="AL121" s="214"/>
      <c r="AM121" s="214"/>
      <c r="AN121" s="214"/>
      <c r="AO121" s="214"/>
      <c r="AP121" s="214"/>
      <c r="AQ121" s="214"/>
      <c r="AR121" s="214"/>
      <c r="AS121" s="214"/>
      <c r="AT121" s="214"/>
      <c r="AU121" s="214"/>
      <c r="AV121" s="214"/>
      <c r="AW121" s="214"/>
      <c r="AX121" s="214"/>
      <c r="AY121" s="214"/>
      <c r="AZ121" s="214"/>
      <c r="BA121" s="214"/>
      <c r="BB121" s="214"/>
      <c r="BC121" s="214"/>
      <c r="BD121" s="214"/>
      <c r="BE121" s="214"/>
      <c r="BF121" s="214"/>
      <c r="BG121" s="214"/>
      <c r="BH121" s="214"/>
      <c r="BI121" s="214"/>
      <c r="BJ121" s="214"/>
      <c r="BK121" s="214"/>
      <c r="BL121" s="214"/>
      <c r="BM121" s="214"/>
      <c r="BN121" s="214"/>
      <c r="BO121" s="214"/>
      <c r="BP121" s="214"/>
      <c r="BQ121" s="214"/>
      <c r="BR121" s="214"/>
      <c r="BS121" s="214"/>
      <c r="BT121" s="214"/>
      <c r="BU121" s="214"/>
      <c r="BV121" s="214"/>
      <c r="BW121" s="214"/>
      <c r="BX121" s="214"/>
      <c r="BY121" s="214"/>
      <c r="BZ121" s="214"/>
      <c r="CA121" s="214"/>
      <c r="CB121" s="214"/>
      <c r="CC121" s="214"/>
    </row>
    <row r="122" spans="1:81" s="208" customFormat="1">
      <c r="A122" s="312"/>
      <c r="B122" s="330"/>
      <c r="C122" s="331"/>
      <c r="D122" s="331"/>
      <c r="E122" s="331"/>
      <c r="F122" s="331"/>
      <c r="G122" s="331"/>
      <c r="H122" s="331"/>
      <c r="I122" s="345"/>
      <c r="L122" s="210"/>
      <c r="M122" s="214"/>
      <c r="N122" s="214"/>
      <c r="O122" s="214"/>
      <c r="P122" s="214"/>
      <c r="Q122" s="214"/>
      <c r="R122" s="214"/>
      <c r="S122" s="214"/>
      <c r="T122" s="214"/>
      <c r="U122" s="214"/>
      <c r="V122" s="214"/>
      <c r="W122" s="214"/>
      <c r="X122" s="214"/>
      <c r="Y122" s="214"/>
      <c r="Z122" s="214"/>
      <c r="AA122" s="214"/>
      <c r="AB122" s="214"/>
      <c r="AC122" s="214"/>
      <c r="AD122" s="214"/>
      <c r="AE122" s="214"/>
      <c r="AF122" s="214"/>
      <c r="AG122" s="214"/>
      <c r="AH122" s="214"/>
      <c r="AI122" s="214"/>
      <c r="AJ122" s="214"/>
      <c r="AK122" s="214"/>
      <c r="AL122" s="214"/>
      <c r="AM122" s="214"/>
      <c r="AN122" s="214"/>
      <c r="AO122" s="214"/>
      <c r="AP122" s="214"/>
      <c r="AQ122" s="214"/>
      <c r="AR122" s="214"/>
      <c r="AS122" s="214"/>
      <c r="AT122" s="214"/>
      <c r="AU122" s="214"/>
      <c r="AV122" s="214"/>
      <c r="AW122" s="214"/>
      <c r="AX122" s="214"/>
      <c r="AY122" s="214"/>
      <c r="AZ122" s="214"/>
      <c r="BA122" s="214"/>
      <c r="BB122" s="214"/>
      <c r="BC122" s="214"/>
      <c r="BD122" s="214"/>
      <c r="BE122" s="214"/>
      <c r="BF122" s="214"/>
      <c r="BG122" s="214"/>
      <c r="BH122" s="214"/>
      <c r="BI122" s="214"/>
      <c r="BJ122" s="214"/>
      <c r="BK122" s="214"/>
      <c r="BL122" s="214"/>
      <c r="BM122" s="214"/>
      <c r="BN122" s="214"/>
      <c r="BO122" s="214"/>
      <c r="BP122" s="214"/>
      <c r="BQ122" s="214"/>
      <c r="BR122" s="214"/>
      <c r="BS122" s="214"/>
      <c r="BT122" s="214"/>
      <c r="BU122" s="214"/>
      <c r="BV122" s="214"/>
      <c r="BW122" s="214"/>
      <c r="BX122" s="214"/>
      <c r="BY122" s="214"/>
      <c r="BZ122" s="214"/>
      <c r="CA122" s="214"/>
      <c r="CB122" s="214"/>
      <c r="CC122" s="214"/>
    </row>
    <row r="123" spans="1:81" s="208" customFormat="1" ht="13.5" thickBot="1">
      <c r="A123" s="312"/>
      <c r="B123" s="210"/>
      <c r="C123" s="210"/>
      <c r="D123" s="210"/>
      <c r="E123" s="210"/>
      <c r="F123" s="210"/>
      <c r="G123" s="210"/>
      <c r="H123" s="210"/>
      <c r="I123" s="313"/>
      <c r="L123" s="210"/>
      <c r="M123" s="214"/>
      <c r="N123" s="214"/>
      <c r="O123" s="214"/>
      <c r="P123" s="214"/>
      <c r="Q123" s="214"/>
      <c r="R123" s="214"/>
      <c r="S123" s="214"/>
      <c r="T123" s="214"/>
      <c r="U123" s="214"/>
      <c r="V123" s="214"/>
      <c r="W123" s="214"/>
      <c r="X123" s="214"/>
      <c r="Y123" s="214"/>
      <c r="Z123" s="214"/>
      <c r="AA123" s="214"/>
      <c r="AB123" s="214"/>
      <c r="AC123" s="214"/>
      <c r="AD123" s="214"/>
      <c r="AE123" s="214"/>
      <c r="AF123" s="214"/>
      <c r="AG123" s="214"/>
      <c r="AH123" s="214"/>
      <c r="AI123" s="214"/>
      <c r="AJ123" s="214"/>
      <c r="AK123" s="214"/>
      <c r="AL123" s="214"/>
      <c r="AM123" s="214"/>
      <c r="AN123" s="214"/>
      <c r="AO123" s="214"/>
      <c r="AP123" s="214"/>
      <c r="AQ123" s="214"/>
      <c r="AR123" s="214"/>
      <c r="AS123" s="214"/>
      <c r="AT123" s="214"/>
      <c r="AU123" s="214"/>
      <c r="AV123" s="214"/>
      <c r="AW123" s="214"/>
      <c r="AX123" s="214"/>
      <c r="AY123" s="214"/>
      <c r="AZ123" s="214"/>
      <c r="BA123" s="214"/>
      <c r="BB123" s="214"/>
      <c r="BC123" s="214"/>
      <c r="BD123" s="214"/>
      <c r="BE123" s="214"/>
      <c r="BF123" s="214"/>
      <c r="BG123" s="214"/>
      <c r="BH123" s="214"/>
      <c r="BI123" s="214"/>
      <c r="BJ123" s="214"/>
      <c r="BK123" s="214"/>
      <c r="BL123" s="214"/>
      <c r="BM123" s="214"/>
      <c r="BN123" s="214"/>
      <c r="BO123" s="214"/>
      <c r="BP123" s="214"/>
      <c r="BQ123" s="214"/>
      <c r="BR123" s="214"/>
      <c r="BS123" s="214"/>
      <c r="BT123" s="214"/>
      <c r="BU123" s="214"/>
      <c r="BV123" s="214"/>
      <c r="BW123" s="214"/>
      <c r="BX123" s="214"/>
      <c r="BY123" s="214"/>
      <c r="BZ123" s="214"/>
      <c r="CA123" s="214"/>
      <c r="CB123" s="214"/>
      <c r="CC123" s="214"/>
    </row>
    <row r="124" spans="1:81" s="208" customFormat="1" ht="12.75" customHeight="1">
      <c r="A124" s="312"/>
      <c r="B124" s="210"/>
      <c r="C124" s="511" t="str">
        <f>C6</f>
        <v>Customer:</v>
      </c>
      <c r="D124" s="1087" t="str">
        <f>VLOOKUP(C124,$C$6:$G$12,2,FALSE)</f>
        <v>Sinopec</v>
      </c>
      <c r="E124" s="1088"/>
      <c r="F124" s="1088"/>
      <c r="G124" s="1089"/>
      <c r="H124" s="336"/>
      <c r="I124" s="313"/>
      <c r="L124" s="210"/>
      <c r="M124" s="214"/>
      <c r="N124" s="214"/>
      <c r="O124" s="214"/>
      <c r="P124" s="214"/>
      <c r="Q124" s="214"/>
      <c r="R124" s="214"/>
      <c r="S124" s="214"/>
      <c r="T124" s="214"/>
      <c r="U124" s="214"/>
      <c r="V124" s="214"/>
      <c r="W124" s="214"/>
      <c r="X124" s="214"/>
      <c r="Y124" s="214"/>
      <c r="Z124" s="214"/>
      <c r="AA124" s="214"/>
      <c r="AB124" s="214"/>
      <c r="AC124" s="214"/>
      <c r="AD124" s="214"/>
      <c r="AE124" s="214"/>
      <c r="AF124" s="214"/>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4"/>
      <c r="BC124" s="214"/>
      <c r="BD124" s="214"/>
      <c r="BE124" s="214"/>
      <c r="BF124" s="214"/>
      <c r="BG124" s="214"/>
      <c r="BH124" s="214"/>
      <c r="BI124" s="214"/>
      <c r="BJ124" s="214"/>
      <c r="BK124" s="214"/>
      <c r="BL124" s="214"/>
      <c r="BM124" s="214"/>
      <c r="BN124" s="214"/>
      <c r="BO124" s="214"/>
      <c r="BP124" s="214"/>
      <c r="BQ124" s="214"/>
      <c r="BR124" s="214"/>
      <c r="BS124" s="214"/>
      <c r="BT124" s="214"/>
      <c r="BU124" s="214"/>
      <c r="BV124" s="214"/>
      <c r="BW124" s="214"/>
      <c r="BX124" s="214"/>
      <c r="BY124" s="214"/>
      <c r="BZ124" s="214"/>
      <c r="CA124" s="214"/>
      <c r="CB124" s="214"/>
      <c r="CC124" s="214"/>
    </row>
    <row r="125" spans="1:81" s="208" customFormat="1" ht="12.75" customHeight="1">
      <c r="A125" s="312"/>
      <c r="B125" s="210"/>
      <c r="C125" s="212" t="str">
        <f t="shared" ref="C125:C130" si="11">C7</f>
        <v>End User:</v>
      </c>
      <c r="D125" s="1062" t="str">
        <f t="shared" ref="D125:D130" si="12">VLOOKUP(C125,$C$6:$G$12,2,FALSE)</f>
        <v>LouYang Pertrochemical Eng.</v>
      </c>
      <c r="E125" s="1063"/>
      <c r="F125" s="1063"/>
      <c r="G125" s="1064"/>
      <c r="H125" s="210"/>
      <c r="I125" s="313"/>
      <c r="L125" s="210"/>
      <c r="M125" s="214"/>
      <c r="N125" s="214"/>
      <c r="O125" s="214"/>
      <c r="P125" s="214"/>
      <c r="Q125" s="214"/>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4"/>
      <c r="BC125" s="214"/>
      <c r="BD125" s="214"/>
      <c r="BE125" s="214"/>
      <c r="BF125" s="214"/>
      <c r="BG125" s="214"/>
      <c r="BH125" s="214"/>
      <c r="BI125" s="214"/>
      <c r="BJ125" s="214"/>
      <c r="BK125" s="214"/>
      <c r="BL125" s="214"/>
      <c r="BM125" s="214"/>
      <c r="BN125" s="214"/>
      <c r="BO125" s="214"/>
      <c r="BP125" s="214"/>
      <c r="BQ125" s="214"/>
      <c r="BR125" s="214"/>
      <c r="BS125" s="214"/>
      <c r="BT125" s="214"/>
      <c r="BU125" s="214"/>
      <c r="BV125" s="214"/>
      <c r="BW125" s="214"/>
      <c r="BX125" s="214"/>
      <c r="BY125" s="214"/>
      <c r="BZ125" s="214"/>
      <c r="CA125" s="214"/>
      <c r="CB125" s="214"/>
      <c r="CC125" s="214"/>
    </row>
    <row r="126" spans="1:81" s="208" customFormat="1" ht="12.75" customHeight="1">
      <c r="A126" s="312"/>
      <c r="B126" s="210"/>
      <c r="C126" s="212" t="str">
        <f t="shared" si="11"/>
        <v>P.O. No.:</v>
      </c>
      <c r="D126" s="1062" t="str">
        <f t="shared" si="12"/>
        <v>TBD</v>
      </c>
      <c r="E126" s="1063"/>
      <c r="F126" s="1063"/>
      <c r="G126" s="1064"/>
      <c r="H126" s="210"/>
      <c r="I126" s="313"/>
      <c r="L126" s="210"/>
      <c r="M126" s="214"/>
      <c r="N126" s="214"/>
      <c r="O126" s="214"/>
      <c r="P126" s="214"/>
      <c r="Q126" s="214"/>
      <c r="R126" s="214"/>
      <c r="S126" s="214"/>
      <c r="T126" s="214"/>
      <c r="U126" s="214"/>
      <c r="V126" s="214"/>
      <c r="W126" s="214"/>
      <c r="X126" s="214"/>
      <c r="Y126" s="214"/>
      <c r="Z126" s="214"/>
      <c r="AA126" s="214"/>
      <c r="AB126" s="214"/>
      <c r="AC126" s="214"/>
      <c r="AD126" s="214"/>
      <c r="AE126" s="214"/>
      <c r="AF126" s="214"/>
      <c r="AG126" s="214"/>
      <c r="AH126" s="214"/>
      <c r="AI126" s="214"/>
      <c r="AJ126" s="214"/>
      <c r="AK126" s="214"/>
      <c r="AL126" s="214"/>
      <c r="AM126" s="214"/>
      <c r="AN126" s="214"/>
      <c r="AO126" s="214"/>
      <c r="AP126" s="214"/>
      <c r="AQ126" s="214"/>
      <c r="AR126" s="214"/>
      <c r="AS126" s="214"/>
      <c r="AT126" s="214"/>
      <c r="AU126" s="214"/>
      <c r="AV126" s="214"/>
      <c r="AW126" s="214"/>
      <c r="AX126" s="214"/>
      <c r="AY126" s="214"/>
      <c r="AZ126" s="214"/>
      <c r="BA126" s="214"/>
      <c r="BB126" s="214"/>
      <c r="BC126" s="214"/>
      <c r="BD126" s="214"/>
      <c r="BE126" s="214"/>
      <c r="BF126" s="214"/>
      <c r="BG126" s="214"/>
      <c r="BH126" s="214"/>
      <c r="BI126" s="214"/>
      <c r="BJ126" s="214"/>
      <c r="BK126" s="214"/>
      <c r="BL126" s="214"/>
      <c r="BM126" s="214"/>
      <c r="BN126" s="214"/>
      <c r="BO126" s="214"/>
      <c r="BP126" s="214"/>
      <c r="BQ126" s="214"/>
      <c r="BR126" s="214"/>
      <c r="BS126" s="214"/>
      <c r="BT126" s="214"/>
      <c r="BU126" s="214"/>
      <c r="BV126" s="214"/>
      <c r="BW126" s="214"/>
      <c r="BX126" s="214"/>
      <c r="BY126" s="214"/>
      <c r="BZ126" s="214"/>
      <c r="CA126" s="214"/>
      <c r="CB126" s="214"/>
      <c r="CC126" s="214"/>
    </row>
    <row r="127" spans="1:81" s="208" customFormat="1" ht="12.75" customHeight="1">
      <c r="A127" s="312"/>
      <c r="B127" s="210"/>
      <c r="C127" s="212" t="str">
        <f t="shared" si="11"/>
        <v>Model No.:</v>
      </c>
      <c r="D127" s="1062" t="str">
        <f t="shared" si="12"/>
        <v xml:space="preserve">LMC347    </v>
      </c>
      <c r="E127" s="1063"/>
      <c r="F127" s="1063"/>
      <c r="G127" s="1064"/>
      <c r="H127" s="210"/>
      <c r="I127" s="313"/>
      <c r="L127" s="210"/>
      <c r="M127" s="214"/>
      <c r="N127" s="214"/>
      <c r="O127" s="214"/>
      <c r="P127" s="214"/>
      <c r="Q127" s="214"/>
      <c r="R127" s="214"/>
      <c r="S127" s="214"/>
      <c r="T127" s="214"/>
      <c r="U127" s="214"/>
      <c r="V127" s="214"/>
      <c r="W127" s="214"/>
      <c r="X127" s="214"/>
      <c r="Y127" s="214"/>
      <c r="Z127" s="214"/>
      <c r="AA127" s="214"/>
      <c r="AB127" s="214"/>
      <c r="AC127" s="214"/>
      <c r="AD127" s="214"/>
      <c r="AE127" s="214"/>
      <c r="AF127" s="214"/>
      <c r="AG127" s="214"/>
      <c r="AH127" s="214"/>
      <c r="AI127" s="214"/>
      <c r="AJ127" s="214"/>
      <c r="AK127" s="214"/>
      <c r="AL127" s="214"/>
      <c r="AM127" s="214"/>
      <c r="AN127" s="214"/>
      <c r="AO127" s="214"/>
      <c r="AP127" s="214"/>
      <c r="AQ127" s="214"/>
      <c r="AR127" s="214"/>
      <c r="AS127" s="214"/>
      <c r="AT127" s="214"/>
      <c r="AU127" s="214"/>
      <c r="AV127" s="214"/>
      <c r="AW127" s="214"/>
      <c r="AX127" s="214"/>
      <c r="AY127" s="214"/>
      <c r="AZ127" s="214"/>
      <c r="BA127" s="214"/>
      <c r="BB127" s="214"/>
      <c r="BC127" s="214"/>
      <c r="BD127" s="214"/>
      <c r="BE127" s="214"/>
      <c r="BF127" s="214"/>
      <c r="BG127" s="214"/>
      <c r="BH127" s="214"/>
      <c r="BI127" s="214"/>
      <c r="BJ127" s="214"/>
      <c r="BK127" s="214"/>
      <c r="BL127" s="214"/>
      <c r="BM127" s="214"/>
      <c r="BN127" s="214"/>
      <c r="BO127" s="214"/>
      <c r="BP127" s="214"/>
      <c r="BQ127" s="214"/>
      <c r="BR127" s="214"/>
      <c r="BS127" s="214"/>
      <c r="BT127" s="214"/>
      <c r="BU127" s="214"/>
      <c r="BV127" s="214"/>
      <c r="BW127" s="214"/>
      <c r="BX127" s="214"/>
      <c r="BY127" s="214"/>
      <c r="BZ127" s="214"/>
      <c r="CA127" s="214"/>
      <c r="CB127" s="214"/>
      <c r="CC127" s="214"/>
    </row>
    <row r="128" spans="1:81" s="208" customFormat="1" ht="12.75" customHeight="1">
      <c r="A128" s="312"/>
      <c r="B128" s="210"/>
      <c r="C128" s="212" t="str">
        <f t="shared" si="11"/>
        <v>Item No.:</v>
      </c>
      <c r="D128" s="1062" t="str">
        <f t="shared" si="12"/>
        <v xml:space="preserve">0225-C-201A/B &amp; 0225-C-251A/B  </v>
      </c>
      <c r="E128" s="1063"/>
      <c r="F128" s="1063"/>
      <c r="G128" s="1064"/>
      <c r="H128" s="210"/>
      <c r="I128" s="313"/>
      <c r="L128" s="210"/>
      <c r="M128" s="214"/>
      <c r="N128" s="214"/>
      <c r="O128" s="214"/>
      <c r="P128" s="214"/>
      <c r="Q128" s="214"/>
      <c r="R128" s="214"/>
      <c r="S128" s="214"/>
      <c r="T128" s="214"/>
      <c r="U128" s="214"/>
      <c r="V128" s="214"/>
      <c r="W128" s="214"/>
      <c r="X128" s="214"/>
      <c r="Y128" s="214"/>
      <c r="Z128" s="214"/>
      <c r="AA128" s="214"/>
      <c r="AB128" s="214"/>
      <c r="AC128" s="214"/>
      <c r="AD128" s="214"/>
      <c r="AE128" s="214"/>
      <c r="AF128" s="214"/>
      <c r="AG128" s="214"/>
      <c r="AH128" s="214"/>
      <c r="AI128" s="214"/>
      <c r="AJ128" s="214"/>
      <c r="AK128" s="214"/>
      <c r="AL128" s="214"/>
      <c r="AM128" s="214"/>
      <c r="AN128" s="214"/>
      <c r="AO128" s="214"/>
      <c r="AP128" s="214"/>
      <c r="AQ128" s="214"/>
      <c r="AR128" s="214"/>
      <c r="AS128" s="214"/>
      <c r="AT128" s="214"/>
      <c r="AU128" s="214"/>
      <c r="AV128" s="214"/>
      <c r="AW128" s="214"/>
      <c r="AX128" s="214"/>
      <c r="AY128" s="214"/>
      <c r="AZ128" s="214"/>
      <c r="BA128" s="214"/>
      <c r="BB128" s="214"/>
      <c r="BC128" s="214"/>
      <c r="BD128" s="214"/>
      <c r="BE128" s="214"/>
      <c r="BF128" s="214"/>
      <c r="BG128" s="214"/>
      <c r="BH128" s="214"/>
      <c r="BI128" s="214"/>
      <c r="BJ128" s="214"/>
      <c r="BK128" s="214"/>
      <c r="BL128" s="214"/>
      <c r="BM128" s="214"/>
      <c r="BN128" s="214"/>
      <c r="BO128" s="214"/>
      <c r="BP128" s="214"/>
      <c r="BQ128" s="214"/>
      <c r="BR128" s="214"/>
      <c r="BS128" s="214"/>
      <c r="BT128" s="214"/>
      <c r="BU128" s="214"/>
      <c r="BV128" s="214"/>
      <c r="BW128" s="214"/>
      <c r="BX128" s="214"/>
      <c r="BY128" s="214"/>
      <c r="BZ128" s="214"/>
      <c r="CA128" s="214"/>
      <c r="CB128" s="214"/>
      <c r="CC128" s="214"/>
    </row>
    <row r="129" spans="1:81" s="208" customFormat="1" ht="12.75" customHeight="1">
      <c r="A129" s="312"/>
      <c r="B129" s="210"/>
      <c r="C129" s="212" t="str">
        <f t="shared" si="11"/>
        <v>Service:</v>
      </c>
      <c r="D129" s="1062" t="str">
        <f t="shared" si="12"/>
        <v xml:space="preserve">Reactor Recycle Gas Compressors    </v>
      </c>
      <c r="E129" s="1063"/>
      <c r="F129" s="1063"/>
      <c r="G129" s="1064"/>
      <c r="H129" s="210"/>
      <c r="I129" s="313"/>
      <c r="L129" s="210"/>
      <c r="M129" s="214"/>
      <c r="N129" s="214"/>
      <c r="O129" s="214"/>
      <c r="P129" s="214"/>
      <c r="Q129" s="214"/>
      <c r="R129" s="214"/>
      <c r="S129" s="214"/>
      <c r="T129" s="214"/>
      <c r="U129" s="214"/>
      <c r="V129" s="214"/>
      <c r="W129" s="214"/>
      <c r="X129" s="214"/>
      <c r="Y129" s="214"/>
      <c r="Z129" s="214"/>
      <c r="AA129" s="214"/>
      <c r="AB129" s="214"/>
      <c r="AC129" s="214"/>
      <c r="AD129" s="214"/>
      <c r="AE129" s="214"/>
      <c r="AF129" s="214"/>
      <c r="AG129" s="214"/>
      <c r="AH129" s="214"/>
      <c r="AI129" s="214"/>
      <c r="AJ129" s="214"/>
      <c r="AK129" s="214"/>
      <c r="AL129" s="214"/>
      <c r="AM129" s="214"/>
      <c r="AN129" s="214"/>
      <c r="AO129" s="214"/>
      <c r="AP129" s="214"/>
      <c r="AQ129" s="214"/>
      <c r="AR129" s="214"/>
      <c r="AS129" s="214"/>
      <c r="AT129" s="214"/>
      <c r="AU129" s="214"/>
      <c r="AV129" s="214"/>
      <c r="AW129" s="214"/>
      <c r="AX129" s="214"/>
      <c r="AY129" s="214"/>
      <c r="AZ129" s="214"/>
      <c r="BA129" s="214"/>
      <c r="BB129" s="214"/>
      <c r="BC129" s="214"/>
      <c r="BD129" s="214"/>
      <c r="BE129" s="214"/>
      <c r="BF129" s="214"/>
      <c r="BG129" s="214"/>
      <c r="BH129" s="214"/>
      <c r="BI129" s="214"/>
      <c r="BJ129" s="214"/>
      <c r="BK129" s="214"/>
      <c r="BL129" s="214"/>
      <c r="BM129" s="214"/>
      <c r="BN129" s="214"/>
      <c r="BO129" s="214"/>
      <c r="BP129" s="214"/>
      <c r="BQ129" s="214"/>
      <c r="BR129" s="214"/>
      <c r="BS129" s="214"/>
      <c r="BT129" s="214"/>
      <c r="BU129" s="214"/>
      <c r="BV129" s="214"/>
      <c r="BW129" s="214"/>
      <c r="BX129" s="214"/>
      <c r="BY129" s="214"/>
      <c r="BZ129" s="214"/>
      <c r="CA129" s="214"/>
      <c r="CB129" s="214"/>
      <c r="CC129" s="214"/>
    </row>
    <row r="130" spans="1:81" s="208" customFormat="1" ht="13.5" thickBot="1">
      <c r="A130" s="312"/>
      <c r="B130" s="210"/>
      <c r="C130" s="512" t="str">
        <f t="shared" si="11"/>
        <v>Serial No.:</v>
      </c>
      <c r="D130" s="1067" t="str">
        <f t="shared" si="12"/>
        <v xml:space="preserve">C2441745-01-02 &amp; C2441745-03-04  </v>
      </c>
      <c r="E130" s="1068"/>
      <c r="F130" s="1068"/>
      <c r="G130" s="1069"/>
      <c r="H130" s="210"/>
      <c r="I130" s="313"/>
      <c r="L130" s="210"/>
      <c r="M130" s="214"/>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c r="AM130" s="214"/>
      <c r="AN130" s="214"/>
      <c r="AO130" s="214"/>
      <c r="AP130" s="214"/>
      <c r="AQ130" s="214"/>
      <c r="AR130" s="214"/>
      <c r="AS130" s="214"/>
      <c r="AT130" s="214"/>
      <c r="AU130" s="214"/>
      <c r="AV130" s="214"/>
      <c r="AW130" s="214"/>
      <c r="AX130" s="214"/>
      <c r="AY130" s="214"/>
      <c r="AZ130" s="214"/>
      <c r="BA130" s="214"/>
      <c r="BB130" s="214"/>
      <c r="BC130" s="214"/>
      <c r="BD130" s="214"/>
      <c r="BE130" s="214"/>
      <c r="BF130" s="214"/>
      <c r="BG130" s="214"/>
      <c r="BH130" s="214"/>
      <c r="BI130" s="214"/>
      <c r="BJ130" s="214"/>
      <c r="BK130" s="214"/>
      <c r="BL130" s="214"/>
      <c r="BM130" s="214"/>
      <c r="BN130" s="214"/>
      <c r="BO130" s="214"/>
      <c r="BP130" s="214"/>
      <c r="BQ130" s="214"/>
      <c r="BR130" s="214"/>
      <c r="BS130" s="214"/>
      <c r="BT130" s="214"/>
      <c r="BU130" s="214"/>
      <c r="BV130" s="214"/>
      <c r="BW130" s="214"/>
      <c r="BX130" s="214"/>
      <c r="BY130" s="214"/>
      <c r="BZ130" s="214"/>
      <c r="CA130" s="214"/>
      <c r="CB130" s="214"/>
      <c r="CC130" s="214"/>
    </row>
    <row r="131" spans="1:81" s="208" customFormat="1">
      <c r="A131" s="312"/>
      <c r="B131" s="210"/>
      <c r="C131" s="210"/>
      <c r="D131" s="210"/>
      <c r="E131" s="210"/>
      <c r="F131" s="210"/>
      <c r="G131" s="339"/>
      <c r="H131" s="336"/>
      <c r="I131" s="313"/>
      <c r="L131" s="210"/>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c r="AL131" s="214"/>
      <c r="AM131" s="214"/>
      <c r="AN131" s="214"/>
      <c r="AO131" s="214"/>
      <c r="AP131" s="214"/>
      <c r="AQ131" s="214"/>
      <c r="AR131" s="214"/>
      <c r="AS131" s="214"/>
      <c r="AT131" s="214"/>
      <c r="AU131" s="214"/>
      <c r="AV131" s="214"/>
      <c r="AW131" s="214"/>
      <c r="AX131" s="214"/>
      <c r="AY131" s="214"/>
      <c r="AZ131" s="214"/>
      <c r="BA131" s="214"/>
      <c r="BB131" s="214"/>
      <c r="BC131" s="214"/>
      <c r="BD131" s="214"/>
      <c r="BE131" s="214"/>
      <c r="BF131" s="214"/>
      <c r="BG131" s="214"/>
      <c r="BH131" s="214"/>
      <c r="BI131" s="214"/>
      <c r="BJ131" s="214"/>
      <c r="BK131" s="214"/>
      <c r="BL131" s="214"/>
      <c r="BM131" s="214"/>
      <c r="BN131" s="214"/>
      <c r="BO131" s="214"/>
      <c r="BP131" s="214"/>
      <c r="BQ131" s="214"/>
      <c r="BR131" s="214"/>
      <c r="BS131" s="214"/>
      <c r="BT131" s="214"/>
      <c r="BU131" s="214"/>
      <c r="BV131" s="214"/>
      <c r="BW131" s="214"/>
      <c r="BX131" s="214"/>
      <c r="BY131" s="214"/>
      <c r="BZ131" s="214"/>
      <c r="CA131" s="214"/>
      <c r="CB131" s="214"/>
      <c r="CC131" s="214"/>
    </row>
    <row r="132" spans="1:81" s="208" customFormat="1">
      <c r="A132" s="312"/>
      <c r="B132" s="217"/>
      <c r="C132" s="217"/>
      <c r="D132" s="217"/>
      <c r="E132" s="218"/>
      <c r="F132" s="217"/>
      <c r="G132" s="217"/>
      <c r="H132" s="210"/>
      <c r="I132" s="313"/>
      <c r="L132" s="210"/>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c r="AQ132" s="214"/>
      <c r="AR132" s="214"/>
      <c r="AS132" s="214"/>
      <c r="AT132" s="214"/>
      <c r="AU132" s="214"/>
      <c r="AV132" s="214"/>
      <c r="AW132" s="214"/>
      <c r="AX132" s="214"/>
      <c r="AY132" s="214"/>
      <c r="AZ132" s="214"/>
      <c r="BA132" s="214"/>
      <c r="BB132" s="214"/>
      <c r="BC132" s="214"/>
      <c r="BD132" s="214"/>
      <c r="BE132" s="214"/>
      <c r="BF132" s="214"/>
      <c r="BG132" s="214"/>
      <c r="BH132" s="214"/>
      <c r="BI132" s="214"/>
      <c r="BJ132" s="214"/>
      <c r="BK132" s="214"/>
      <c r="BL132" s="214"/>
      <c r="BM132" s="214"/>
      <c r="BN132" s="214"/>
      <c r="BO132" s="214"/>
      <c r="BP132" s="214"/>
      <c r="BQ132" s="214"/>
      <c r="BR132" s="214"/>
      <c r="BS132" s="214"/>
      <c r="BT132" s="214"/>
      <c r="BU132" s="214"/>
      <c r="BV132" s="214"/>
      <c r="BW132" s="214"/>
      <c r="BX132" s="214"/>
      <c r="BY132" s="214"/>
      <c r="BZ132" s="214"/>
      <c r="CA132" s="214"/>
      <c r="CB132" s="214"/>
      <c r="CC132" s="214"/>
    </row>
    <row r="133" spans="1:81" s="208" customFormat="1" ht="15.75">
      <c r="A133" s="312"/>
      <c r="B133" s="1048" t="s">
        <v>481</v>
      </c>
      <c r="C133" s="1070"/>
      <c r="D133" s="1070"/>
      <c r="E133" s="1070"/>
      <c r="F133" s="1070"/>
      <c r="G133" s="1070"/>
      <c r="H133" s="1070"/>
      <c r="I133" s="313"/>
      <c r="L133" s="210"/>
      <c r="M133" s="214"/>
      <c r="N133" s="214"/>
      <c r="O133" s="214"/>
      <c r="P133" s="214"/>
      <c r="Q133" s="214"/>
      <c r="R133" s="214"/>
      <c r="S133" s="214"/>
      <c r="T133" s="214"/>
      <c r="U133" s="214"/>
      <c r="V133" s="214"/>
      <c r="W133" s="214"/>
      <c r="X133" s="214"/>
      <c r="Y133" s="214"/>
      <c r="Z133" s="214"/>
      <c r="AA133" s="214"/>
      <c r="AB133" s="214"/>
      <c r="AC133" s="214"/>
      <c r="AD133" s="214"/>
      <c r="AE133" s="214"/>
      <c r="AF133" s="214"/>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4"/>
      <c r="BC133" s="214"/>
      <c r="BD133" s="214"/>
      <c r="BE133" s="214"/>
      <c r="BF133" s="214"/>
      <c r="BG133" s="214"/>
      <c r="BH133" s="214"/>
      <c r="BI133" s="214"/>
      <c r="BJ133" s="214"/>
      <c r="BK133" s="214"/>
      <c r="BL133" s="214"/>
      <c r="BM133" s="214"/>
      <c r="BN133" s="214"/>
      <c r="BO133" s="214"/>
      <c r="BP133" s="214"/>
      <c r="BQ133" s="214"/>
      <c r="BR133" s="214"/>
      <c r="BS133" s="214"/>
      <c r="BT133" s="214"/>
      <c r="BU133" s="214"/>
      <c r="BV133" s="214"/>
      <c r="BW133" s="214"/>
      <c r="BX133" s="214"/>
      <c r="BY133" s="214"/>
      <c r="BZ133" s="214"/>
      <c r="CA133" s="214"/>
      <c r="CB133" s="214"/>
      <c r="CC133" s="214"/>
    </row>
    <row r="134" spans="1:81" s="208" customFormat="1" ht="15.75">
      <c r="A134" s="312"/>
      <c r="B134" s="333"/>
      <c r="C134" s="326"/>
      <c r="D134" s="326"/>
      <c r="E134" s="326"/>
      <c r="F134" s="326"/>
      <c r="G134" s="326"/>
      <c r="H134" s="326"/>
      <c r="I134" s="313"/>
      <c r="L134" s="210"/>
      <c r="M134" s="214"/>
      <c r="N134" s="214"/>
      <c r="O134" s="214"/>
      <c r="P134" s="214"/>
      <c r="Q134" s="214"/>
      <c r="R134" s="214"/>
      <c r="S134" s="214"/>
      <c r="T134" s="214"/>
      <c r="U134" s="214"/>
      <c r="V134" s="214"/>
      <c r="W134" s="214"/>
      <c r="X134" s="214"/>
      <c r="Y134" s="214"/>
      <c r="Z134" s="214"/>
      <c r="AA134" s="214"/>
      <c r="AB134" s="214"/>
      <c r="AC134" s="214"/>
      <c r="AD134" s="214"/>
      <c r="AE134" s="214"/>
      <c r="AF134" s="214"/>
      <c r="AG134" s="214"/>
      <c r="AH134" s="214"/>
      <c r="AI134" s="214"/>
      <c r="AJ134" s="214"/>
      <c r="AK134" s="214"/>
      <c r="AL134" s="214"/>
      <c r="AM134" s="214"/>
      <c r="AN134" s="214"/>
      <c r="AO134" s="214"/>
      <c r="AP134" s="214"/>
      <c r="AQ134" s="214"/>
      <c r="AR134" s="214"/>
      <c r="AS134" s="214"/>
      <c r="AT134" s="214"/>
      <c r="AU134" s="214"/>
      <c r="AV134" s="214"/>
      <c r="AW134" s="214"/>
      <c r="AX134" s="214"/>
      <c r="AY134" s="214"/>
      <c r="AZ134" s="214"/>
      <c r="BA134" s="214"/>
      <c r="BB134" s="214"/>
      <c r="BC134" s="214"/>
      <c r="BD134" s="214"/>
      <c r="BE134" s="214"/>
      <c r="BF134" s="214"/>
      <c r="BG134" s="214"/>
      <c r="BH134" s="214"/>
      <c r="BI134" s="214"/>
      <c r="BJ134" s="214"/>
      <c r="BK134" s="214"/>
      <c r="BL134" s="214"/>
      <c r="BM134" s="214"/>
      <c r="BN134" s="214"/>
      <c r="BO134" s="214"/>
      <c r="BP134" s="214"/>
      <c r="BQ134" s="214"/>
      <c r="BR134" s="214"/>
      <c r="BS134" s="214"/>
      <c r="BT134" s="214"/>
      <c r="BU134" s="214"/>
      <c r="BV134" s="214"/>
      <c r="BW134" s="214"/>
      <c r="BX134" s="214"/>
      <c r="BY134" s="214"/>
      <c r="BZ134" s="214"/>
      <c r="CA134" s="214"/>
      <c r="CB134" s="214"/>
      <c r="CC134" s="214"/>
    </row>
    <row r="135" spans="1:81" s="208" customFormat="1" ht="18.75" customHeight="1">
      <c r="A135" s="312"/>
      <c r="B135" s="220" t="str">
        <f>"1.       SUNDYNE "&amp;D127&amp;" COMPRESSOR DATA"</f>
        <v>1.       SUNDYNE LMC347     COMPRESSOR DATA</v>
      </c>
      <c r="C135" s="220"/>
      <c r="D135" s="220"/>
      <c r="E135" s="220"/>
      <c r="F135" s="332"/>
      <c r="G135" s="308" t="e">
        <f>"•  "&amp;INDEX(#REF!,MATCH(1,(#REF!=#REF!)*(#REF!=$B$135),0))</f>
        <v>#REF!</v>
      </c>
      <c r="H135" s="210"/>
      <c r="I135" s="313"/>
      <c r="L135" s="210"/>
      <c r="M135" s="214"/>
      <c r="N135" s="214"/>
      <c r="O135" s="214"/>
      <c r="P135" s="214"/>
      <c r="Q135" s="214"/>
      <c r="R135" s="214"/>
      <c r="S135" s="214"/>
      <c r="T135" s="214"/>
      <c r="U135" s="214"/>
      <c r="V135" s="214"/>
      <c r="W135" s="214"/>
      <c r="X135" s="214"/>
      <c r="Y135" s="214"/>
      <c r="Z135" s="214"/>
      <c r="AA135" s="214"/>
      <c r="AB135" s="214"/>
      <c r="AC135" s="214"/>
      <c r="AD135" s="214"/>
      <c r="AE135" s="214"/>
      <c r="AF135" s="214"/>
      <c r="AG135" s="214"/>
      <c r="AH135" s="214"/>
      <c r="AI135" s="214"/>
      <c r="AJ135" s="214"/>
      <c r="AK135" s="214"/>
      <c r="AL135" s="214"/>
      <c r="AM135" s="214"/>
      <c r="AN135" s="214"/>
      <c r="AO135" s="214"/>
      <c r="AP135" s="214"/>
      <c r="AQ135" s="214"/>
      <c r="AR135" s="214"/>
      <c r="AS135" s="214"/>
      <c r="AT135" s="214"/>
      <c r="AU135" s="214"/>
      <c r="AV135" s="214"/>
      <c r="AW135" s="214"/>
      <c r="AX135" s="214"/>
      <c r="AY135" s="214"/>
      <c r="AZ135" s="214"/>
      <c r="BA135" s="214"/>
      <c r="BB135" s="214"/>
      <c r="BC135" s="214"/>
      <c r="BD135" s="214"/>
      <c r="BE135" s="214"/>
      <c r="BF135" s="214"/>
      <c r="BG135" s="214"/>
      <c r="BH135" s="214"/>
      <c r="BI135" s="214"/>
      <c r="BJ135" s="214"/>
      <c r="BK135" s="214"/>
      <c r="BL135" s="214"/>
      <c r="BM135" s="214"/>
      <c r="BN135" s="214"/>
      <c r="BO135" s="214"/>
      <c r="BP135" s="214"/>
      <c r="BQ135" s="214"/>
      <c r="BR135" s="214"/>
      <c r="BS135" s="214"/>
      <c r="BT135" s="214"/>
      <c r="BU135" s="214"/>
      <c r="BV135" s="214"/>
      <c r="BW135" s="214"/>
      <c r="BX135" s="214"/>
      <c r="BY135" s="214"/>
      <c r="BZ135" s="214"/>
      <c r="CA135" s="214"/>
      <c r="CB135" s="214"/>
      <c r="CC135" s="214"/>
    </row>
    <row r="136" spans="1:81" s="208" customFormat="1" ht="15">
      <c r="A136" s="312"/>
      <c r="B136" s="649" t="s">
        <v>928</v>
      </c>
      <c r="C136" s="649"/>
      <c r="D136" s="649"/>
      <c r="E136" s="654"/>
      <c r="F136" s="648"/>
      <c r="G136" s="217"/>
      <c r="H136" s="210"/>
      <c r="I136" s="313"/>
      <c r="L136" s="210"/>
      <c r="M136" s="214"/>
      <c r="N136" s="658" t="s">
        <v>933</v>
      </c>
      <c r="O136" s="214"/>
      <c r="P136" s="214"/>
      <c r="Q136" s="214"/>
      <c r="R136" s="214"/>
      <c r="S136" s="214"/>
      <c r="T136" s="214"/>
      <c r="U136" s="214"/>
      <c r="V136" s="214"/>
      <c r="W136" s="214"/>
      <c r="X136" s="214"/>
      <c r="Y136" s="214"/>
      <c r="Z136" s="214"/>
      <c r="AA136" s="214"/>
      <c r="AB136" s="214"/>
      <c r="AC136" s="214"/>
      <c r="AD136" s="214"/>
      <c r="AE136" s="214"/>
      <c r="AF136" s="214"/>
      <c r="AG136" s="214"/>
      <c r="AH136" s="214"/>
      <c r="AI136" s="214"/>
      <c r="AJ136" s="214"/>
      <c r="AK136" s="214"/>
      <c r="AL136" s="214"/>
      <c r="AM136" s="214"/>
      <c r="AN136" s="214"/>
      <c r="AO136" s="214"/>
      <c r="AP136" s="214"/>
      <c r="AQ136" s="214"/>
      <c r="AR136" s="214"/>
      <c r="AS136" s="214"/>
      <c r="AT136" s="214"/>
      <c r="AU136" s="214"/>
      <c r="AV136" s="214"/>
      <c r="AW136" s="214"/>
      <c r="AX136" s="214"/>
      <c r="AY136" s="214"/>
      <c r="AZ136" s="214"/>
      <c r="BA136" s="214"/>
      <c r="BB136" s="214"/>
      <c r="BC136" s="214"/>
      <c r="BD136" s="214"/>
      <c r="BE136" s="214"/>
      <c r="BF136" s="214"/>
      <c r="BG136" s="214"/>
      <c r="BH136" s="214"/>
      <c r="BI136" s="214"/>
      <c r="BJ136" s="214"/>
      <c r="BK136" s="214"/>
      <c r="BL136" s="214"/>
      <c r="BM136" s="214"/>
      <c r="BN136" s="214"/>
      <c r="BO136" s="214"/>
      <c r="BP136" s="214"/>
      <c r="BQ136" s="214"/>
      <c r="BR136" s="214"/>
      <c r="BS136" s="214"/>
      <c r="BT136" s="214"/>
      <c r="BU136" s="214"/>
      <c r="BV136" s="214"/>
      <c r="BW136" s="214"/>
      <c r="BX136" s="214"/>
      <c r="BY136" s="214"/>
      <c r="BZ136" s="214"/>
      <c r="CA136" s="214"/>
      <c r="CB136" s="214"/>
      <c r="CC136" s="214"/>
    </row>
    <row r="137" spans="1:81" s="208" customFormat="1" ht="14.25">
      <c r="A137" s="312"/>
      <c r="B137" s="649" t="s">
        <v>929</v>
      </c>
      <c r="C137" s="655"/>
      <c r="D137" s="655"/>
      <c r="E137" s="654"/>
      <c r="F137" s="648"/>
      <c r="G137" s="217"/>
      <c r="H137" s="210"/>
      <c r="I137" s="313"/>
      <c r="L137" s="210"/>
      <c r="M137" s="214"/>
      <c r="N137" s="658" t="s">
        <v>926</v>
      </c>
      <c r="P137" s="214"/>
      <c r="Q137" s="214"/>
      <c r="R137" s="214"/>
      <c r="S137" s="214"/>
      <c r="T137" s="214"/>
      <c r="U137" s="214"/>
      <c r="V137" s="214"/>
      <c r="W137" s="214"/>
      <c r="X137" s="214"/>
      <c r="Y137" s="214"/>
      <c r="Z137" s="214"/>
      <c r="AA137" s="214"/>
      <c r="AB137" s="214"/>
      <c r="AC137" s="214"/>
      <c r="AD137" s="214"/>
      <c r="AE137" s="214"/>
      <c r="AF137" s="214"/>
      <c r="AG137" s="214"/>
      <c r="AH137" s="214"/>
      <c r="AI137" s="214"/>
      <c r="AJ137" s="214"/>
      <c r="AK137" s="214"/>
      <c r="AL137" s="214"/>
      <c r="AM137" s="214"/>
      <c r="AN137" s="214"/>
      <c r="AO137" s="214"/>
      <c r="AP137" s="214"/>
      <c r="AQ137" s="214"/>
      <c r="AR137" s="214"/>
      <c r="AS137" s="214"/>
      <c r="AT137" s="214"/>
      <c r="AU137" s="214"/>
      <c r="AV137" s="214"/>
      <c r="AW137" s="214"/>
      <c r="AX137" s="214"/>
      <c r="AY137" s="214"/>
      <c r="AZ137" s="214"/>
      <c r="BA137" s="214"/>
      <c r="BB137" s="214"/>
      <c r="BC137" s="214"/>
      <c r="BD137" s="214"/>
      <c r="BE137" s="214"/>
      <c r="BF137" s="214"/>
      <c r="BG137" s="214"/>
      <c r="BH137" s="214"/>
      <c r="BI137" s="214"/>
      <c r="BJ137" s="214"/>
      <c r="BK137" s="214"/>
      <c r="BL137" s="214"/>
      <c r="BM137" s="214"/>
      <c r="BN137" s="214"/>
      <c r="BO137" s="214"/>
      <c r="BP137" s="214"/>
      <c r="BQ137" s="214"/>
      <c r="BR137" s="214"/>
      <c r="BS137" s="214"/>
      <c r="BT137" s="214"/>
      <c r="BU137" s="214"/>
      <c r="BV137" s="214"/>
      <c r="BW137" s="214"/>
      <c r="BX137" s="214"/>
      <c r="BY137" s="214"/>
      <c r="BZ137" s="214"/>
      <c r="CA137" s="214"/>
      <c r="CB137" s="214"/>
      <c r="CC137" s="214"/>
    </row>
    <row r="138" spans="1:81" s="208" customFormat="1" ht="14.25">
      <c r="A138" s="312"/>
      <c r="B138" s="649" t="s">
        <v>930</v>
      </c>
      <c r="C138" s="655"/>
      <c r="D138" s="655"/>
      <c r="E138" s="649"/>
      <c r="F138" s="648"/>
      <c r="G138" s="217"/>
      <c r="H138" s="210"/>
      <c r="I138" s="313"/>
      <c r="L138" s="210"/>
      <c r="M138" s="214"/>
      <c r="N138" s="658" t="s">
        <v>926</v>
      </c>
      <c r="O138" s="214"/>
      <c r="P138" s="214"/>
      <c r="Q138" s="214"/>
      <c r="R138" s="214"/>
      <c r="S138" s="214"/>
      <c r="T138" s="214"/>
      <c r="U138" s="214"/>
      <c r="V138" s="214"/>
      <c r="W138" s="214"/>
      <c r="X138" s="214"/>
      <c r="Y138" s="214"/>
      <c r="Z138" s="214"/>
      <c r="AA138" s="214"/>
      <c r="AB138" s="214"/>
      <c r="AC138" s="214"/>
      <c r="AD138" s="214"/>
      <c r="AE138" s="214"/>
      <c r="AF138" s="214"/>
      <c r="AG138" s="214"/>
      <c r="AH138" s="214"/>
      <c r="AI138" s="214"/>
      <c r="AJ138" s="214"/>
      <c r="AK138" s="214"/>
      <c r="AL138" s="214"/>
      <c r="AM138" s="214"/>
      <c r="AN138" s="214"/>
      <c r="AO138" s="214"/>
      <c r="AP138" s="214"/>
      <c r="AQ138" s="214"/>
      <c r="AR138" s="214"/>
      <c r="AS138" s="214"/>
      <c r="AT138" s="214"/>
      <c r="AU138" s="214"/>
      <c r="AV138" s="214"/>
      <c r="AW138" s="214"/>
      <c r="AX138" s="214"/>
      <c r="AY138" s="214"/>
      <c r="AZ138" s="214"/>
      <c r="BA138" s="214"/>
      <c r="BB138" s="214"/>
      <c r="BC138" s="214"/>
      <c r="BD138" s="214"/>
      <c r="BE138" s="214"/>
      <c r="BF138" s="214"/>
      <c r="BG138" s="214"/>
      <c r="BH138" s="214"/>
      <c r="BI138" s="214"/>
      <c r="BJ138" s="214"/>
      <c r="BK138" s="214"/>
      <c r="BL138" s="214"/>
      <c r="BM138" s="214"/>
      <c r="BN138" s="214"/>
      <c r="BO138" s="214"/>
      <c r="BP138" s="214"/>
      <c r="BQ138" s="214"/>
      <c r="BR138" s="214"/>
      <c r="BS138" s="214"/>
      <c r="BT138" s="214"/>
      <c r="BU138" s="214"/>
      <c r="BV138" s="214"/>
      <c r="BW138" s="214"/>
      <c r="BX138" s="214"/>
      <c r="BY138" s="214"/>
      <c r="BZ138" s="214"/>
      <c r="CA138" s="214"/>
      <c r="CB138" s="214"/>
      <c r="CC138" s="214"/>
    </row>
    <row r="139" spans="1:81" s="208" customFormat="1" ht="14.25">
      <c r="A139" s="312"/>
      <c r="B139" s="649" t="s">
        <v>931</v>
      </c>
      <c r="C139" s="655"/>
      <c r="D139" s="655"/>
      <c r="E139" s="655"/>
      <c r="F139" s="648"/>
      <c r="G139" s="217"/>
      <c r="H139" s="210"/>
      <c r="I139" s="313"/>
      <c r="L139" s="210"/>
      <c r="M139" s="214"/>
      <c r="N139" s="658" t="s">
        <v>927</v>
      </c>
      <c r="O139" s="214"/>
      <c r="P139" s="214"/>
      <c r="Q139" s="214"/>
      <c r="R139" s="214"/>
      <c r="S139" s="214"/>
      <c r="T139" s="214"/>
      <c r="U139" s="214"/>
      <c r="V139" s="214"/>
      <c r="W139" s="214"/>
      <c r="X139" s="214"/>
      <c r="Y139" s="214"/>
      <c r="Z139" s="214"/>
      <c r="AA139" s="214"/>
      <c r="AB139" s="214"/>
      <c r="AC139" s="214"/>
      <c r="AD139" s="214"/>
      <c r="AE139" s="214"/>
      <c r="AF139" s="214"/>
      <c r="AG139" s="214"/>
      <c r="AH139" s="214"/>
      <c r="AI139" s="214"/>
      <c r="AJ139" s="214"/>
      <c r="AK139" s="214"/>
      <c r="AL139" s="214"/>
      <c r="AM139" s="214"/>
      <c r="AN139" s="214"/>
      <c r="AO139" s="214"/>
      <c r="AP139" s="214"/>
      <c r="AQ139" s="214"/>
      <c r="AR139" s="214"/>
      <c r="AS139" s="214"/>
      <c r="AT139" s="214"/>
      <c r="AU139" s="214"/>
      <c r="AV139" s="214"/>
      <c r="AW139" s="214"/>
      <c r="AX139" s="214"/>
      <c r="AY139" s="214"/>
      <c r="AZ139" s="214"/>
      <c r="BA139" s="214"/>
      <c r="BB139" s="214"/>
      <c r="BC139" s="214"/>
      <c r="BD139" s="214"/>
      <c r="BE139" s="214"/>
      <c r="BF139" s="214"/>
      <c r="BG139" s="214"/>
      <c r="BH139" s="214"/>
      <c r="BI139" s="214"/>
      <c r="BJ139" s="214"/>
      <c r="BK139" s="214"/>
      <c r="BL139" s="214"/>
      <c r="BM139" s="214"/>
      <c r="BN139" s="214"/>
      <c r="BO139" s="214"/>
      <c r="BP139" s="214"/>
      <c r="BQ139" s="214"/>
      <c r="BR139" s="214"/>
      <c r="BS139" s="214"/>
      <c r="BT139" s="214"/>
      <c r="BU139" s="214"/>
      <c r="BV139" s="214"/>
      <c r="BW139" s="214"/>
      <c r="BX139" s="214"/>
      <c r="BY139" s="214"/>
      <c r="BZ139" s="214"/>
      <c r="CA139" s="214"/>
      <c r="CB139" s="214"/>
      <c r="CC139" s="214"/>
    </row>
    <row r="140" spans="1:81" s="208" customFormat="1" ht="15">
      <c r="A140" s="312"/>
      <c r="B140" s="649" t="s">
        <v>567</v>
      </c>
      <c r="C140" s="655"/>
      <c r="D140" s="655"/>
      <c r="E140" s="655"/>
      <c r="F140" s="648"/>
      <c r="G140"/>
      <c r="H140" s="210"/>
      <c r="I140" s="313"/>
      <c r="L140" s="210"/>
      <c r="M140" s="214"/>
      <c r="N140" s="658" t="s">
        <v>927</v>
      </c>
      <c r="O140" s="214"/>
      <c r="P140" s="214"/>
      <c r="Q140" s="214"/>
      <c r="R140" s="214"/>
      <c r="S140" s="214"/>
      <c r="T140" s="214"/>
      <c r="U140" s="214"/>
      <c r="V140" s="214"/>
      <c r="W140" s="214"/>
      <c r="X140" s="214"/>
      <c r="Y140" s="214"/>
      <c r="Z140" s="214"/>
      <c r="AA140" s="214"/>
      <c r="AB140" s="214"/>
      <c r="AC140" s="214"/>
      <c r="AD140" s="214"/>
      <c r="AE140" s="214"/>
      <c r="AF140" s="214"/>
      <c r="AG140" s="214"/>
      <c r="AH140" s="214"/>
      <c r="AI140" s="214"/>
      <c r="AJ140" s="214"/>
      <c r="AK140" s="214"/>
      <c r="AL140" s="214"/>
      <c r="AM140" s="214"/>
      <c r="AN140" s="214"/>
      <c r="AO140" s="214"/>
      <c r="AP140" s="214"/>
      <c r="AQ140" s="214"/>
      <c r="AR140" s="214"/>
      <c r="AS140" s="214"/>
      <c r="AT140" s="214"/>
      <c r="AU140" s="214"/>
      <c r="AV140" s="214"/>
      <c r="AW140" s="214"/>
      <c r="AX140" s="214"/>
      <c r="AY140" s="214"/>
      <c r="AZ140" s="214"/>
      <c r="BA140" s="214"/>
      <c r="BB140" s="214"/>
      <c r="BC140" s="214"/>
      <c r="BD140" s="214"/>
      <c r="BE140" s="214"/>
      <c r="BF140" s="214"/>
      <c r="BG140" s="214"/>
      <c r="BH140" s="214"/>
      <c r="BI140" s="214"/>
      <c r="BJ140" s="214"/>
      <c r="BK140" s="214"/>
      <c r="BL140" s="214"/>
      <c r="BM140" s="214"/>
      <c r="BN140" s="214"/>
      <c r="BO140" s="214"/>
      <c r="BP140" s="214"/>
      <c r="BQ140" s="214"/>
      <c r="BR140" s="214"/>
      <c r="BS140" s="214"/>
      <c r="BT140" s="214"/>
      <c r="BU140" s="214"/>
      <c r="BV140" s="214"/>
      <c r="BW140" s="214"/>
      <c r="BX140" s="214"/>
      <c r="BY140" s="214"/>
      <c r="BZ140" s="214"/>
      <c r="CA140" s="214"/>
      <c r="CB140" s="214"/>
      <c r="CC140" s="214"/>
    </row>
    <row r="141" spans="1:81" s="208" customFormat="1" ht="15">
      <c r="A141" s="312"/>
      <c r="B141" s="649" t="s">
        <v>554</v>
      </c>
      <c r="C141" s="302"/>
      <c r="D141" s="302"/>
      <c r="E141" s="302"/>
      <c r="F141" s="656"/>
      <c r="G141"/>
      <c r="H141" s="210"/>
      <c r="I141" s="313"/>
      <c r="W141" s="214"/>
      <c r="X141" s="214"/>
      <c r="Y141" s="214"/>
      <c r="Z141" s="214"/>
      <c r="AA141" s="214"/>
      <c r="AB141" s="214"/>
      <c r="AC141" s="214"/>
      <c r="AD141" s="214"/>
      <c r="AE141" s="214"/>
      <c r="AF141" s="214"/>
      <c r="AG141" s="214"/>
      <c r="AH141" s="214"/>
      <c r="AI141" s="214"/>
      <c r="AJ141" s="214"/>
      <c r="AK141" s="214"/>
      <c r="AL141" s="214"/>
      <c r="AM141" s="214"/>
      <c r="AN141" s="214"/>
      <c r="AO141" s="214"/>
      <c r="AP141" s="214"/>
      <c r="AQ141" s="214"/>
      <c r="AR141" s="214"/>
      <c r="AS141" s="214"/>
      <c r="AT141" s="214"/>
      <c r="AU141" s="214"/>
      <c r="AV141" s="214"/>
      <c r="AW141" s="214"/>
      <c r="AX141" s="214"/>
      <c r="AY141" s="214"/>
      <c r="AZ141" s="214"/>
      <c r="BA141" s="214"/>
      <c r="BB141" s="214"/>
      <c r="BC141" s="214"/>
      <c r="BD141" s="214"/>
      <c r="BE141" s="214"/>
      <c r="BF141" s="214"/>
      <c r="BG141" s="214"/>
      <c r="BH141" s="214"/>
      <c r="BI141" s="214"/>
      <c r="BJ141" s="214"/>
      <c r="BK141" s="214"/>
      <c r="BL141" s="214"/>
      <c r="BM141" s="214"/>
      <c r="BN141" s="214"/>
      <c r="BO141" s="214"/>
      <c r="BP141" s="214"/>
      <c r="BQ141" s="214"/>
      <c r="BR141" s="214"/>
      <c r="BS141" s="214"/>
      <c r="BT141" s="214"/>
      <c r="BU141" s="214"/>
      <c r="BV141" s="214"/>
      <c r="BW141" s="214"/>
      <c r="BX141" s="214"/>
      <c r="BY141" s="214"/>
      <c r="BZ141" s="214"/>
      <c r="CA141" s="214"/>
      <c r="CB141" s="214"/>
      <c r="CC141" s="214"/>
    </row>
    <row r="142" spans="1:81" s="208" customFormat="1">
      <c r="A142" s="312"/>
      <c r="B142" s="649" t="s">
        <v>611</v>
      </c>
      <c r="C142" s="655"/>
      <c r="D142" s="655"/>
      <c r="E142" s="655"/>
      <c r="F142" s="302"/>
      <c r="G142" s="302"/>
      <c r="H142" s="210"/>
      <c r="I142" s="313"/>
      <c r="W142" s="214"/>
      <c r="X142" s="214"/>
      <c r="Y142" s="214"/>
      <c r="Z142" s="214"/>
      <c r="AA142" s="214"/>
      <c r="AB142" s="214"/>
      <c r="AC142" s="214"/>
      <c r="AD142" s="214"/>
      <c r="AE142" s="214"/>
      <c r="AF142" s="214"/>
      <c r="AG142" s="214"/>
      <c r="AH142" s="214"/>
      <c r="AI142" s="214"/>
      <c r="AJ142" s="214"/>
      <c r="AK142" s="214"/>
      <c r="AL142" s="214"/>
      <c r="AM142" s="214"/>
      <c r="AN142" s="214"/>
      <c r="AO142" s="214"/>
      <c r="AP142" s="214"/>
      <c r="AQ142" s="214"/>
      <c r="AR142" s="214"/>
      <c r="AS142" s="214"/>
      <c r="AT142" s="214"/>
      <c r="AU142" s="214"/>
      <c r="AV142" s="214"/>
      <c r="AW142" s="214"/>
      <c r="AX142" s="214"/>
      <c r="AY142" s="214"/>
      <c r="AZ142" s="214"/>
      <c r="BA142" s="214"/>
      <c r="BB142" s="214"/>
      <c r="BC142" s="214"/>
      <c r="BD142" s="214"/>
      <c r="BE142" s="214"/>
      <c r="BF142" s="214"/>
      <c r="BG142" s="214"/>
      <c r="BH142" s="214"/>
      <c r="BI142" s="214"/>
      <c r="BJ142" s="214"/>
      <c r="BK142" s="214"/>
      <c r="BL142" s="214"/>
      <c r="BM142" s="214"/>
      <c r="BN142" s="214"/>
      <c r="BO142" s="214"/>
      <c r="BP142" s="214"/>
      <c r="BQ142" s="214"/>
      <c r="BR142" s="214"/>
      <c r="BS142" s="214"/>
      <c r="BT142" s="214"/>
      <c r="BU142" s="214"/>
      <c r="BV142" s="214"/>
      <c r="BW142" s="214"/>
      <c r="BX142" s="214"/>
      <c r="BY142" s="214"/>
      <c r="BZ142" s="214"/>
      <c r="CA142" s="214"/>
      <c r="CB142" s="214"/>
      <c r="CC142" s="214"/>
    </row>
    <row r="143" spans="1:81" s="208" customFormat="1" ht="15">
      <c r="A143" s="312"/>
      <c r="B143" s="657" t="s">
        <v>922</v>
      </c>
      <c r="C143" s="655"/>
      <c r="D143" s="655"/>
      <c r="E143" s="655"/>
      <c r="F143" s="655"/>
      <c r="G143"/>
      <c r="H143" s="210"/>
      <c r="I143" s="313"/>
      <c r="W143" s="214"/>
      <c r="X143" s="214"/>
      <c r="Y143" s="214"/>
      <c r="Z143" s="214"/>
      <c r="AA143" s="214"/>
      <c r="AB143" s="214"/>
      <c r="AC143" s="214"/>
      <c r="AD143" s="214"/>
      <c r="AE143" s="214"/>
      <c r="AF143" s="214"/>
      <c r="AG143" s="214"/>
      <c r="AH143" s="214"/>
      <c r="AI143" s="214"/>
      <c r="AJ143" s="214"/>
      <c r="AK143" s="214"/>
      <c r="AL143" s="214"/>
      <c r="AM143" s="214"/>
      <c r="AN143" s="214"/>
      <c r="AO143" s="214"/>
      <c r="AP143" s="214"/>
      <c r="AQ143" s="214"/>
      <c r="AR143" s="214"/>
      <c r="AS143" s="214"/>
      <c r="AT143" s="214"/>
      <c r="AU143" s="214"/>
      <c r="AV143" s="214"/>
      <c r="AW143" s="214"/>
      <c r="AX143" s="214"/>
      <c r="AY143" s="214"/>
      <c r="AZ143" s="214"/>
      <c r="BA143" s="214"/>
      <c r="BB143" s="214"/>
      <c r="BC143" s="214"/>
      <c r="BD143" s="214"/>
      <c r="BE143" s="214"/>
      <c r="BF143" s="214"/>
      <c r="BG143" s="214"/>
      <c r="BH143" s="214"/>
      <c r="BI143" s="214"/>
      <c r="BJ143" s="214"/>
      <c r="BK143" s="214"/>
      <c r="BL143" s="214"/>
      <c r="BM143" s="214"/>
      <c r="BN143" s="214"/>
      <c r="BO143" s="214"/>
      <c r="BP143" s="214"/>
      <c r="BQ143" s="214"/>
      <c r="BR143" s="214"/>
      <c r="BS143" s="214"/>
      <c r="BT143" s="214"/>
      <c r="BU143" s="214"/>
      <c r="BV143" s="214"/>
      <c r="BW143" s="214"/>
      <c r="BX143" s="214"/>
      <c r="BY143" s="214"/>
      <c r="BZ143" s="214"/>
      <c r="CA143" s="214"/>
      <c r="CB143" s="214"/>
      <c r="CC143" s="214"/>
    </row>
    <row r="144" spans="1:81" s="208" customFormat="1">
      <c r="A144" s="312"/>
      <c r="B144" s="657" t="s">
        <v>923</v>
      </c>
      <c r="C144" s="650"/>
      <c r="D144" s="650"/>
      <c r="E144" s="650"/>
      <c r="F144" s="648"/>
      <c r="G144" s="217"/>
      <c r="H144" s="210"/>
      <c r="I144" s="313"/>
      <c r="W144" s="214"/>
      <c r="X144" s="214"/>
      <c r="Y144" s="214"/>
      <c r="Z144" s="214"/>
      <c r="AA144" s="214"/>
      <c r="AB144" s="214"/>
      <c r="AC144" s="214"/>
      <c r="AD144" s="214"/>
      <c r="AE144" s="214"/>
      <c r="AF144" s="214"/>
      <c r="AG144" s="214"/>
      <c r="AH144" s="214"/>
      <c r="AI144" s="214"/>
      <c r="AJ144" s="214"/>
      <c r="AK144" s="214"/>
      <c r="AL144" s="214"/>
      <c r="AM144" s="214"/>
      <c r="AN144" s="214"/>
      <c r="AO144" s="214"/>
      <c r="AP144" s="214"/>
      <c r="AQ144" s="214"/>
      <c r="AR144" s="214"/>
      <c r="AS144" s="214"/>
      <c r="AT144" s="214"/>
      <c r="AU144" s="214"/>
      <c r="AV144" s="214"/>
      <c r="AW144" s="214"/>
      <c r="AX144" s="214"/>
      <c r="AY144" s="214"/>
      <c r="AZ144" s="214"/>
      <c r="BA144" s="214"/>
      <c r="BB144" s="214"/>
      <c r="BC144" s="214"/>
      <c r="BD144" s="214"/>
      <c r="BE144" s="214"/>
      <c r="BF144" s="214"/>
      <c r="BG144" s="214"/>
      <c r="BH144" s="214"/>
      <c r="BI144" s="214"/>
      <c r="BJ144" s="214"/>
      <c r="BK144" s="214"/>
      <c r="BL144" s="214"/>
      <c r="BM144" s="214"/>
      <c r="BN144" s="214"/>
      <c r="BO144" s="214"/>
      <c r="BP144" s="214"/>
      <c r="BQ144" s="214"/>
      <c r="BR144" s="214"/>
      <c r="BS144" s="214"/>
      <c r="BT144" s="214"/>
      <c r="BU144" s="214"/>
      <c r="BV144" s="214"/>
      <c r="BW144" s="214"/>
      <c r="BX144" s="214"/>
      <c r="BY144" s="214"/>
      <c r="BZ144" s="214"/>
      <c r="CA144" s="214"/>
      <c r="CB144" s="214"/>
      <c r="CC144" s="214"/>
    </row>
    <row r="145" spans="1:81" s="208" customFormat="1" ht="14.45" customHeight="1">
      <c r="A145" s="312"/>
      <c r="B145" s="657" t="s">
        <v>924</v>
      </c>
      <c r="C145" s="650"/>
      <c r="D145" s="650"/>
      <c r="E145" s="650"/>
      <c r="F145" s="648"/>
      <c r="G145" s="217"/>
      <c r="H145" s="210"/>
      <c r="I145" s="313"/>
      <c r="W145" s="214"/>
      <c r="X145" s="214"/>
      <c r="Y145" s="214"/>
      <c r="Z145" s="214"/>
      <c r="AA145" s="214"/>
      <c r="AB145" s="214"/>
      <c r="AC145" s="214"/>
      <c r="AD145" s="214"/>
      <c r="AE145" s="214"/>
      <c r="AF145" s="214"/>
      <c r="AG145" s="214"/>
      <c r="AH145" s="214"/>
      <c r="AI145" s="214"/>
      <c r="AJ145" s="214"/>
      <c r="AK145" s="214"/>
      <c r="AL145" s="214"/>
      <c r="AM145" s="214"/>
      <c r="AN145" s="214"/>
      <c r="AO145" s="214"/>
      <c r="AP145" s="214"/>
      <c r="AQ145" s="214"/>
      <c r="AR145" s="214"/>
      <c r="AS145" s="214"/>
      <c r="AT145" s="214"/>
      <c r="AU145" s="214"/>
      <c r="AV145" s="214"/>
      <c r="AW145" s="214"/>
      <c r="AX145" s="214"/>
      <c r="AY145" s="214"/>
      <c r="AZ145" s="214"/>
      <c r="BA145" s="214"/>
      <c r="BB145" s="214"/>
      <c r="BC145" s="214"/>
      <c r="BD145" s="214"/>
      <c r="BE145" s="214"/>
      <c r="BF145" s="214"/>
      <c r="BG145" s="214"/>
      <c r="BH145" s="214"/>
      <c r="BI145" s="214"/>
      <c r="BJ145" s="214"/>
      <c r="BK145" s="214"/>
      <c r="BL145" s="214"/>
      <c r="BM145" s="214"/>
      <c r="BN145" s="214"/>
      <c r="BO145" s="214"/>
      <c r="BP145" s="214"/>
      <c r="BQ145" s="214"/>
      <c r="BR145" s="214"/>
      <c r="BS145" s="214"/>
      <c r="BT145" s="214"/>
      <c r="BU145" s="214"/>
      <c r="BV145" s="214"/>
      <c r="BW145" s="214"/>
      <c r="BX145" s="214"/>
      <c r="BY145" s="214"/>
      <c r="BZ145" s="214"/>
      <c r="CA145" s="214"/>
      <c r="CB145" s="214"/>
      <c r="CC145" s="214"/>
    </row>
    <row r="146" spans="1:81" s="208" customFormat="1" ht="15" customHeight="1">
      <c r="A146" s="312"/>
      <c r="B146" s="657" t="s">
        <v>925</v>
      </c>
      <c r="C146" s="305"/>
      <c r="D146" s="305"/>
      <c r="E146" s="303"/>
      <c r="F146" s="648"/>
      <c r="G146" s="217"/>
      <c r="H146" s="210"/>
      <c r="I146" s="313"/>
      <c r="W146" s="214"/>
      <c r="X146" s="214"/>
      <c r="Y146" s="214"/>
      <c r="Z146" s="214"/>
      <c r="AA146" s="214"/>
      <c r="AB146" s="214"/>
      <c r="AC146" s="214"/>
      <c r="AD146" s="214"/>
      <c r="AE146" s="214"/>
      <c r="AF146" s="214"/>
      <c r="AG146" s="214"/>
      <c r="AH146" s="214"/>
      <c r="AI146" s="214"/>
      <c r="AJ146" s="214"/>
      <c r="AK146" s="214"/>
      <c r="AL146" s="214"/>
      <c r="AM146" s="214"/>
      <c r="AN146" s="214"/>
      <c r="AO146" s="214"/>
      <c r="AP146" s="214"/>
      <c r="AQ146" s="214"/>
      <c r="AR146" s="214"/>
      <c r="AS146" s="214"/>
      <c r="AT146" s="214"/>
      <c r="AU146" s="214"/>
      <c r="AV146" s="214"/>
      <c r="AW146" s="214"/>
      <c r="AX146" s="214"/>
      <c r="AY146" s="214"/>
      <c r="AZ146" s="214"/>
      <c r="BA146" s="214"/>
      <c r="BB146" s="214"/>
      <c r="BC146" s="214"/>
      <c r="BD146" s="214"/>
      <c r="BE146" s="214"/>
      <c r="BF146" s="214"/>
      <c r="BG146" s="214"/>
      <c r="BH146" s="214"/>
      <c r="BI146" s="214"/>
      <c r="BJ146" s="214"/>
      <c r="BK146" s="214"/>
      <c r="BL146" s="214"/>
      <c r="BM146" s="214"/>
      <c r="BN146" s="214"/>
      <c r="BO146" s="214"/>
      <c r="BP146" s="214"/>
      <c r="BQ146" s="214"/>
      <c r="BR146" s="214"/>
      <c r="BS146" s="214"/>
      <c r="BT146" s="214"/>
      <c r="BU146" s="214"/>
      <c r="BV146" s="214"/>
      <c r="BW146" s="214"/>
      <c r="BX146" s="214"/>
      <c r="BY146" s="214"/>
      <c r="BZ146" s="214"/>
      <c r="CA146" s="214"/>
      <c r="CB146" s="214"/>
      <c r="CC146" s="214"/>
    </row>
    <row r="147" spans="1:81" s="208" customFormat="1" ht="14.45" customHeight="1">
      <c r="A147" s="312"/>
      <c r="B147" s="1066"/>
      <c r="C147" s="1066"/>
      <c r="D147" s="1066"/>
      <c r="E147" s="1066"/>
      <c r="F147" s="1066"/>
      <c r="G147" s="1066"/>
      <c r="H147" s="491"/>
      <c r="I147" s="313"/>
      <c r="W147" s="214"/>
      <c r="X147" s="214"/>
      <c r="Y147" s="214"/>
      <c r="Z147" s="214"/>
      <c r="AA147" s="214"/>
      <c r="AB147" s="214"/>
      <c r="AC147" s="214"/>
      <c r="AD147" s="214"/>
      <c r="AE147" s="214"/>
      <c r="AF147" s="214"/>
      <c r="AG147" s="214"/>
      <c r="AH147" s="214"/>
      <c r="AI147" s="214"/>
      <c r="AJ147" s="214"/>
      <c r="AK147" s="214"/>
      <c r="AL147" s="214"/>
      <c r="AM147" s="214"/>
      <c r="AN147" s="214"/>
      <c r="AO147" s="214"/>
      <c r="AP147" s="214"/>
      <c r="AQ147" s="214"/>
      <c r="AR147" s="214"/>
      <c r="AS147" s="214"/>
      <c r="AT147" s="214"/>
      <c r="AU147" s="214"/>
      <c r="AV147" s="214"/>
      <c r="AW147" s="214"/>
      <c r="AX147" s="214"/>
      <c r="AY147" s="214"/>
      <c r="AZ147" s="214"/>
      <c r="BA147" s="214"/>
      <c r="BB147" s="214"/>
      <c r="BC147" s="214"/>
      <c r="BD147" s="214"/>
      <c r="BE147" s="214"/>
      <c r="BF147" s="214"/>
      <c r="BG147" s="214"/>
      <c r="BH147" s="214"/>
      <c r="BI147" s="214"/>
      <c r="BJ147" s="214"/>
      <c r="BK147" s="214"/>
      <c r="BL147" s="214"/>
      <c r="BM147" s="214"/>
      <c r="BN147" s="214"/>
      <c r="BO147" s="214"/>
      <c r="BP147" s="214"/>
      <c r="BQ147" s="214"/>
      <c r="BR147" s="214"/>
      <c r="BS147" s="214"/>
      <c r="BT147" s="214"/>
      <c r="BU147" s="214"/>
      <c r="BV147" s="214"/>
      <c r="BW147" s="214"/>
      <c r="BX147" s="214"/>
      <c r="BY147" s="214"/>
      <c r="BZ147" s="214"/>
      <c r="CA147" s="214"/>
      <c r="CB147" s="214"/>
      <c r="CC147" s="214"/>
    </row>
    <row r="148" spans="1:81" s="208" customFormat="1">
      <c r="A148" s="312"/>
      <c r="B148" s="302"/>
      <c r="C148" s="304"/>
      <c r="D148" s="304"/>
      <c r="E148" s="304"/>
      <c r="F148" s="369"/>
      <c r="G148" s="217"/>
      <c r="H148" s="210"/>
      <c r="I148" s="313"/>
      <c r="W148" s="214"/>
      <c r="X148" s="214"/>
      <c r="Y148" s="214"/>
      <c r="Z148" s="214"/>
      <c r="AA148" s="214"/>
      <c r="AB148" s="214"/>
      <c r="AC148" s="214"/>
      <c r="AD148" s="214"/>
      <c r="AE148" s="214"/>
      <c r="AF148" s="214"/>
      <c r="AG148" s="214"/>
      <c r="AH148" s="214"/>
      <c r="AI148" s="214"/>
      <c r="AJ148" s="214"/>
      <c r="AK148" s="214"/>
      <c r="AL148" s="214"/>
      <c r="AM148" s="214"/>
      <c r="AN148" s="214"/>
      <c r="AO148" s="214"/>
      <c r="AP148" s="214"/>
      <c r="AQ148" s="214"/>
      <c r="AR148" s="214"/>
      <c r="AS148" s="214"/>
      <c r="AT148" s="214"/>
      <c r="AU148" s="214"/>
      <c r="AV148" s="214"/>
      <c r="AW148" s="214"/>
      <c r="AX148" s="214"/>
      <c r="AY148" s="214"/>
      <c r="AZ148" s="214"/>
      <c r="BA148" s="214"/>
      <c r="BB148" s="214"/>
      <c r="BC148" s="214"/>
      <c r="BD148" s="214"/>
      <c r="BE148" s="214"/>
      <c r="BF148" s="214"/>
      <c r="BG148" s="214"/>
      <c r="BH148" s="214"/>
      <c r="BI148" s="214"/>
      <c r="BJ148" s="214"/>
      <c r="BK148" s="214"/>
      <c r="BL148" s="214"/>
      <c r="BM148" s="214"/>
      <c r="BN148" s="214"/>
      <c r="BO148" s="214"/>
      <c r="BP148" s="214"/>
      <c r="BQ148" s="214"/>
      <c r="BR148" s="214"/>
      <c r="BS148" s="214"/>
      <c r="BT148" s="214"/>
      <c r="BU148" s="214"/>
      <c r="BV148" s="214"/>
      <c r="BW148" s="214"/>
      <c r="BX148" s="214"/>
      <c r="BY148" s="214"/>
      <c r="BZ148" s="214"/>
      <c r="CA148" s="214"/>
      <c r="CB148" s="214"/>
      <c r="CC148" s="214"/>
    </row>
    <row r="149" spans="1:81" s="208" customFormat="1" ht="15">
      <c r="A149" s="312"/>
      <c r="B149" s="302"/>
      <c r="C149" s="304"/>
      <c r="D149" s="304"/>
      <c r="E149" s="304"/>
      <c r="F149" s="369"/>
      <c r="G149" s="217"/>
      <c r="H149" s="210"/>
      <c r="I149" s="313"/>
      <c r="Q149"/>
      <c r="R149"/>
      <c r="S149"/>
      <c r="T149"/>
      <c r="U149"/>
      <c r="V149"/>
      <c r="W149"/>
      <c r="X149"/>
      <c r="Y149"/>
      <c r="Z149" s="214"/>
      <c r="AA149" s="214"/>
      <c r="AB149" s="214"/>
      <c r="AC149" s="214"/>
      <c r="AD149" s="214"/>
      <c r="AE149" s="214"/>
      <c r="AF149" s="214"/>
      <c r="AG149" s="214"/>
      <c r="AH149" s="214"/>
      <c r="AI149" s="214"/>
      <c r="AJ149" s="214"/>
      <c r="AK149" s="214"/>
      <c r="AL149" s="214"/>
      <c r="AM149" s="214"/>
      <c r="AN149" s="214"/>
      <c r="AO149" s="214"/>
      <c r="AP149" s="214"/>
      <c r="AQ149" s="214"/>
      <c r="AR149" s="214"/>
      <c r="AS149" s="214"/>
      <c r="AT149" s="214"/>
      <c r="AU149" s="214"/>
      <c r="AV149" s="214"/>
      <c r="AW149" s="214"/>
      <c r="AX149" s="214"/>
      <c r="AY149" s="214"/>
      <c r="AZ149" s="214"/>
      <c r="BA149" s="214"/>
      <c r="BB149" s="214"/>
      <c r="BC149" s="214"/>
      <c r="BD149" s="214"/>
      <c r="BE149" s="214"/>
      <c r="BF149" s="214"/>
      <c r="BG149" s="214"/>
      <c r="BH149" s="214"/>
      <c r="BI149" s="214"/>
      <c r="BJ149" s="214"/>
      <c r="BK149" s="214"/>
      <c r="BL149" s="214"/>
      <c r="BM149" s="214"/>
      <c r="BN149" s="214"/>
      <c r="BO149" s="214"/>
      <c r="BP149" s="214"/>
      <c r="BQ149" s="214"/>
      <c r="BR149" s="214"/>
      <c r="BS149" s="214"/>
      <c r="BT149" s="214"/>
      <c r="BU149" s="214"/>
      <c r="BV149" s="214"/>
      <c r="BW149" s="214"/>
      <c r="BX149" s="214"/>
      <c r="BY149" s="214"/>
      <c r="BZ149" s="214"/>
      <c r="CA149" s="214"/>
      <c r="CB149" s="214"/>
      <c r="CC149" s="214"/>
    </row>
    <row r="150" spans="1:81" s="208" customFormat="1" ht="15">
      <c r="A150" s="312"/>
      <c r="B150" s="305" t="s">
        <v>482</v>
      </c>
      <c r="C150" s="305"/>
      <c r="D150" s="305"/>
      <c r="E150" s="303"/>
      <c r="F150" s="332"/>
      <c r="G150" s="217"/>
      <c r="H150" s="210"/>
      <c r="I150" s="313"/>
      <c r="L150" s="210"/>
      <c r="M150" s="214"/>
      <c r="N150" s="214"/>
      <c r="O150" s="214"/>
      <c r="P150" s="214"/>
      <c r="Q150"/>
      <c r="R150"/>
      <c r="S150"/>
      <c r="T150"/>
      <c r="U150"/>
      <c r="V150"/>
      <c r="W150"/>
      <c r="X150"/>
      <c r="Y150"/>
      <c r="Z150" s="214"/>
      <c r="AA150" s="214"/>
      <c r="AB150" s="214"/>
      <c r="AC150" s="214"/>
      <c r="AD150" s="214"/>
      <c r="AE150" s="214"/>
      <c r="AF150" s="214"/>
      <c r="AG150" s="214"/>
      <c r="AH150" s="214"/>
      <c r="AI150" s="214"/>
      <c r="AJ150" s="214"/>
      <c r="AK150" s="214"/>
      <c r="AL150" s="214"/>
      <c r="AM150" s="214"/>
      <c r="AN150" s="214"/>
      <c r="AO150" s="214"/>
      <c r="AP150" s="214"/>
      <c r="AQ150" s="214"/>
      <c r="AR150" s="214"/>
      <c r="AS150" s="214"/>
      <c r="AT150" s="214"/>
      <c r="AU150" s="214"/>
      <c r="AV150" s="214"/>
      <c r="AW150" s="214"/>
      <c r="AX150" s="214"/>
      <c r="AY150" s="214"/>
      <c r="AZ150" s="214"/>
      <c r="BA150" s="214"/>
      <c r="BB150" s="214"/>
      <c r="BC150" s="214"/>
      <c r="BD150" s="214"/>
      <c r="BE150" s="214"/>
      <c r="BF150" s="214"/>
      <c r="BG150" s="214"/>
      <c r="BH150" s="214"/>
      <c r="BI150" s="214"/>
      <c r="BJ150" s="214"/>
      <c r="BK150" s="214"/>
      <c r="BL150" s="214"/>
      <c r="BM150" s="214"/>
      <c r="BN150" s="214"/>
      <c r="BO150" s="214"/>
      <c r="BP150" s="214"/>
      <c r="BQ150" s="214"/>
      <c r="BR150" s="214"/>
      <c r="BS150" s="214"/>
      <c r="BT150" s="214"/>
      <c r="BU150" s="214"/>
      <c r="BV150" s="214"/>
      <c r="BW150" s="214"/>
      <c r="BX150" s="214"/>
      <c r="BY150" s="214"/>
      <c r="BZ150" s="214"/>
      <c r="CA150" s="214"/>
      <c r="CB150" s="214"/>
      <c r="CC150" s="214"/>
    </row>
    <row r="151" spans="1:81" s="208" customFormat="1" ht="15">
      <c r="A151" s="312"/>
      <c r="B151" s="1045" t="s">
        <v>932</v>
      </c>
      <c r="C151" s="1045"/>
      <c r="D151" s="303"/>
      <c r="E151" s="303"/>
      <c r="F151" s="332"/>
      <c r="G151" s="217"/>
      <c r="H151" s="210"/>
      <c r="I151" s="313"/>
      <c r="L151" s="210"/>
      <c r="M151" s="214"/>
      <c r="N151" s="214"/>
      <c r="O151" s="214"/>
      <c r="P151" s="214"/>
      <c r="Q151"/>
      <c r="R151"/>
      <c r="S151"/>
      <c r="T151"/>
      <c r="U151"/>
      <c r="V151"/>
      <c r="W151"/>
      <c r="X151"/>
      <c r="Y151"/>
      <c r="Z151" s="214"/>
      <c r="AA151" s="214"/>
      <c r="AB151" s="214"/>
      <c r="AC151" s="214"/>
      <c r="AD151" s="214"/>
      <c r="AE151" s="214"/>
      <c r="AF151" s="214"/>
      <c r="AG151" s="214"/>
      <c r="AH151" s="214"/>
      <c r="AI151" s="214"/>
      <c r="AJ151" s="214"/>
      <c r="AK151" s="214"/>
      <c r="AL151" s="214"/>
      <c r="AM151" s="214"/>
      <c r="AN151" s="214"/>
      <c r="AO151" s="214"/>
      <c r="AP151" s="214"/>
      <c r="AQ151" s="214"/>
      <c r="AR151" s="214"/>
      <c r="AS151" s="214"/>
      <c r="AT151" s="214"/>
      <c r="AU151" s="214"/>
      <c r="AV151" s="214"/>
      <c r="AW151" s="214"/>
      <c r="AX151" s="214"/>
      <c r="AY151" s="214"/>
      <c r="AZ151" s="214"/>
      <c r="BA151" s="214"/>
      <c r="BB151" s="214"/>
      <c r="BC151" s="214"/>
      <c r="BD151" s="214"/>
      <c r="BE151" s="214"/>
      <c r="BF151" s="214"/>
      <c r="BG151" s="214"/>
      <c r="BH151" s="214"/>
      <c r="BI151" s="214"/>
      <c r="BJ151" s="214"/>
      <c r="BK151" s="214"/>
      <c r="BL151" s="214"/>
      <c r="BM151" s="214"/>
      <c r="BN151" s="214"/>
      <c r="BO151" s="214"/>
      <c r="BP151" s="214"/>
      <c r="BQ151" s="214"/>
      <c r="BR151" s="214"/>
      <c r="BS151" s="214"/>
      <c r="BT151" s="214"/>
      <c r="BU151" s="214"/>
      <c r="BV151" s="214"/>
      <c r="BW151" s="214"/>
      <c r="BX151" s="214"/>
      <c r="BY151" s="214"/>
      <c r="BZ151" s="214"/>
      <c r="CA151" s="214"/>
      <c r="CB151" s="214"/>
      <c r="CC151" s="214"/>
    </row>
    <row r="152" spans="1:81" s="208" customFormat="1" ht="15">
      <c r="A152" s="312"/>
      <c r="B152" s="1045" t="s">
        <v>732</v>
      </c>
      <c r="C152" s="1045"/>
      <c r="D152" s="1045"/>
      <c r="E152" s="303"/>
      <c r="F152" s="332"/>
      <c r="G152" s="217"/>
      <c r="H152" s="210"/>
      <c r="I152" s="313"/>
      <c r="L152" s="210"/>
      <c r="M152" s="214"/>
      <c r="N152" s="214"/>
      <c r="O152" s="214"/>
      <c r="P152" s="214"/>
      <c r="Q152" s="214"/>
      <c r="R152" s="214"/>
      <c r="S152" s="214"/>
      <c r="T152" s="214"/>
      <c r="U152" s="214"/>
      <c r="V152" s="214"/>
      <c r="W152" s="214"/>
      <c r="X152" s="214"/>
      <c r="Y152" s="214"/>
      <c r="Z152" s="214"/>
      <c r="AA152" s="214"/>
      <c r="AB152" s="214"/>
      <c r="AC152" s="214"/>
      <c r="AD152" s="214"/>
      <c r="AE152" s="214"/>
      <c r="AF152" s="214"/>
      <c r="AG152" s="214"/>
      <c r="AH152" s="214"/>
      <c r="AI152" s="214"/>
      <c r="AJ152" s="214"/>
      <c r="AK152" s="214"/>
      <c r="AL152" s="214"/>
      <c r="AM152" s="214"/>
      <c r="AN152" s="214"/>
      <c r="AO152" s="214"/>
      <c r="AP152" s="214"/>
      <c r="AQ152" s="214"/>
      <c r="AR152" s="214"/>
      <c r="AS152" s="214"/>
      <c r="AT152" s="214"/>
      <c r="AU152" s="214"/>
      <c r="AV152" s="214"/>
      <c r="AW152" s="214"/>
      <c r="AX152" s="214"/>
      <c r="AY152" s="214"/>
      <c r="AZ152" s="214"/>
      <c r="BA152" s="214"/>
      <c r="BB152" s="214"/>
      <c r="BC152" s="214"/>
      <c r="BD152" s="214"/>
      <c r="BE152" s="214"/>
      <c r="BF152" s="214"/>
      <c r="BG152" s="214"/>
      <c r="BH152" s="214"/>
      <c r="BI152" s="214"/>
      <c r="BJ152" s="214"/>
      <c r="BK152" s="214"/>
      <c r="BL152" s="214"/>
      <c r="BM152" s="214"/>
      <c r="BN152" s="214"/>
      <c r="BO152" s="214"/>
      <c r="BP152" s="214"/>
      <c r="BQ152" s="214"/>
      <c r="BR152" s="214"/>
      <c r="BS152" s="214"/>
      <c r="BT152" s="214"/>
      <c r="BU152" s="214"/>
      <c r="BV152" s="214"/>
      <c r="BW152" s="214"/>
      <c r="BX152" s="214"/>
      <c r="BY152" s="214"/>
      <c r="BZ152" s="214"/>
      <c r="CA152" s="214"/>
      <c r="CB152" s="214"/>
      <c r="CC152" s="214"/>
    </row>
    <row r="153" spans="1:81" s="208" customFormat="1">
      <c r="A153" s="312"/>
      <c r="B153" s="1045" t="s">
        <v>733</v>
      </c>
      <c r="C153" s="1045"/>
      <c r="D153" s="1045"/>
      <c r="E153" s="1045"/>
      <c r="F153" s="332"/>
      <c r="G153" s="217"/>
      <c r="H153" s="210"/>
      <c r="I153" s="313"/>
      <c r="L153" s="210"/>
      <c r="M153" s="214"/>
      <c r="N153" s="214"/>
      <c r="O153" s="214"/>
      <c r="P153" s="214"/>
      <c r="Q153" s="214"/>
      <c r="R153" s="214"/>
      <c r="S153" s="214"/>
      <c r="T153" s="214"/>
      <c r="U153" s="214"/>
      <c r="V153" s="214"/>
      <c r="W153" s="214"/>
      <c r="X153" s="214"/>
      <c r="Y153" s="214"/>
      <c r="Z153" s="214"/>
      <c r="AA153" s="214"/>
      <c r="AB153" s="214"/>
      <c r="AC153" s="214"/>
      <c r="AD153" s="214"/>
      <c r="AE153" s="214"/>
      <c r="AF153" s="214"/>
      <c r="AG153" s="214"/>
      <c r="AH153" s="214"/>
      <c r="AI153" s="214"/>
      <c r="AJ153" s="214"/>
      <c r="AK153" s="214"/>
      <c r="AL153" s="214"/>
      <c r="AM153" s="214"/>
      <c r="AN153" s="214"/>
      <c r="AO153" s="214"/>
      <c r="AP153" s="214"/>
      <c r="AQ153" s="214"/>
      <c r="AR153" s="214"/>
      <c r="AS153" s="214"/>
      <c r="AT153" s="214"/>
      <c r="AU153" s="214"/>
      <c r="AV153" s="214"/>
      <c r="AW153" s="214"/>
      <c r="AX153" s="214"/>
      <c r="AY153" s="214"/>
      <c r="AZ153" s="214"/>
      <c r="BA153" s="214"/>
      <c r="BB153" s="214"/>
      <c r="BC153" s="214"/>
      <c r="BD153" s="214"/>
      <c r="BE153" s="214"/>
      <c r="BF153" s="214"/>
      <c r="BG153" s="214"/>
      <c r="BH153" s="214"/>
      <c r="BI153" s="214"/>
      <c r="BJ153" s="214"/>
      <c r="BK153" s="214"/>
      <c r="BL153" s="214"/>
      <c r="BM153" s="214"/>
      <c r="BN153" s="214"/>
      <c r="BO153" s="214"/>
      <c r="BP153" s="214"/>
      <c r="BQ153" s="214"/>
      <c r="BR153" s="214"/>
      <c r="BS153" s="214"/>
      <c r="BT153" s="214"/>
      <c r="BU153" s="214"/>
      <c r="BV153" s="214"/>
      <c r="BW153" s="214"/>
      <c r="BX153" s="214"/>
      <c r="BY153" s="214"/>
      <c r="BZ153" s="214"/>
      <c r="CA153" s="214"/>
      <c r="CB153" s="214"/>
      <c r="CC153" s="214"/>
    </row>
    <row r="154" spans="1:81" s="208" customFormat="1">
      <c r="A154" s="312"/>
      <c r="B154" s="1045" t="s">
        <v>734</v>
      </c>
      <c r="C154" s="1045"/>
      <c r="D154" s="1045"/>
      <c r="E154" s="1045"/>
      <c r="F154" s="369"/>
      <c r="G154" s="217"/>
      <c r="H154" s="210"/>
      <c r="I154" s="313"/>
      <c r="L154" s="210"/>
      <c r="M154" s="214"/>
      <c r="N154" s="214"/>
      <c r="O154" s="214"/>
      <c r="P154" s="214"/>
      <c r="Q154" s="214"/>
      <c r="R154" s="214"/>
      <c r="S154" s="214"/>
      <c r="T154" s="214"/>
      <c r="U154" s="214"/>
      <c r="V154" s="214"/>
      <c r="W154" s="214"/>
      <c r="X154" s="214"/>
      <c r="Y154" s="214"/>
      <c r="Z154" s="214"/>
      <c r="AA154" s="214"/>
      <c r="AB154" s="214"/>
      <c r="AC154" s="214"/>
      <c r="AD154" s="214"/>
      <c r="AE154" s="214"/>
      <c r="AF154" s="214"/>
      <c r="AG154" s="214"/>
      <c r="AH154" s="214"/>
      <c r="AI154" s="214"/>
      <c r="AJ154" s="214"/>
      <c r="AK154" s="214"/>
      <c r="AL154" s="214"/>
      <c r="AM154" s="214"/>
      <c r="AN154" s="214"/>
      <c r="AO154" s="214"/>
      <c r="AP154" s="214"/>
      <c r="AQ154" s="214"/>
      <c r="AR154" s="214"/>
      <c r="AS154" s="214"/>
      <c r="AT154" s="214"/>
      <c r="AU154" s="214"/>
      <c r="AV154" s="214"/>
      <c r="AW154" s="214"/>
      <c r="AX154" s="214"/>
      <c r="AY154" s="214"/>
      <c r="AZ154" s="214"/>
      <c r="BA154" s="214"/>
      <c r="BB154" s="214"/>
      <c r="BC154" s="214"/>
      <c r="BD154" s="214"/>
      <c r="BE154" s="214"/>
      <c r="BF154" s="214"/>
      <c r="BG154" s="214"/>
      <c r="BH154" s="214"/>
      <c r="BI154" s="214"/>
      <c r="BJ154" s="214"/>
      <c r="BK154" s="214"/>
      <c r="BL154" s="214"/>
      <c r="BM154" s="214"/>
      <c r="BN154" s="214"/>
      <c r="BO154" s="214"/>
      <c r="BP154" s="214"/>
      <c r="BQ154" s="214"/>
      <c r="BR154" s="214"/>
      <c r="BS154" s="214"/>
      <c r="BT154" s="214"/>
      <c r="BU154" s="214"/>
      <c r="BV154" s="214"/>
      <c r="BW154" s="214"/>
      <c r="BX154" s="214"/>
      <c r="BY154" s="214"/>
      <c r="BZ154" s="214"/>
      <c r="CA154" s="214"/>
      <c r="CB154" s="214"/>
      <c r="CC154" s="214"/>
    </row>
    <row r="155" spans="1:81" s="208" customFormat="1">
      <c r="A155" s="312"/>
      <c r="B155" s="1045" t="s">
        <v>735</v>
      </c>
      <c r="C155" s="1045"/>
      <c r="D155" s="1045"/>
      <c r="E155" s="1045"/>
      <c r="F155" s="369"/>
      <c r="G155" s="217"/>
      <c r="H155" s="210"/>
      <c r="I155" s="313"/>
      <c r="L155" s="210"/>
      <c r="M155" s="214"/>
      <c r="N155" s="214"/>
      <c r="O155" s="214"/>
      <c r="P155" s="214"/>
      <c r="Q155" s="214"/>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4"/>
      <c r="BC155" s="214"/>
      <c r="BD155" s="214"/>
      <c r="BE155" s="214"/>
      <c r="BF155" s="214"/>
      <c r="BG155" s="214"/>
      <c r="BH155" s="214"/>
      <c r="BI155" s="214"/>
      <c r="BJ155" s="214"/>
      <c r="BK155" s="214"/>
      <c r="BL155" s="214"/>
      <c r="BM155" s="214"/>
      <c r="BN155" s="214"/>
      <c r="BO155" s="214"/>
      <c r="BP155" s="214"/>
      <c r="BQ155" s="214"/>
      <c r="BR155" s="214"/>
      <c r="BS155" s="214"/>
      <c r="BT155" s="214"/>
      <c r="BU155" s="214"/>
      <c r="BV155" s="214"/>
      <c r="BW155" s="214"/>
      <c r="BX155" s="214"/>
      <c r="BY155" s="214"/>
      <c r="BZ155" s="214"/>
      <c r="CA155" s="214"/>
      <c r="CB155" s="214"/>
      <c r="CC155" s="214"/>
    </row>
    <row r="156" spans="1:81" s="208" customFormat="1">
      <c r="A156" s="312"/>
      <c r="B156" s="1045" t="s">
        <v>736</v>
      </c>
      <c r="C156" s="1045"/>
      <c r="D156" s="1045"/>
      <c r="E156" s="1045"/>
      <c r="F156" s="369"/>
      <c r="G156" s="217"/>
      <c r="H156" s="210"/>
      <c r="I156" s="313"/>
      <c r="L156" s="210"/>
      <c r="M156" s="214"/>
      <c r="N156" s="214"/>
      <c r="O156" s="214"/>
      <c r="P156" s="214"/>
      <c r="Q156" s="214"/>
      <c r="R156" s="214"/>
      <c r="S156" s="214"/>
      <c r="T156" s="214"/>
      <c r="U156" s="214"/>
      <c r="V156" s="214"/>
      <c r="W156" s="214"/>
      <c r="X156" s="214"/>
      <c r="Y156" s="214"/>
      <c r="Z156" s="214"/>
      <c r="AA156" s="214"/>
      <c r="AB156" s="214"/>
      <c r="AC156" s="214"/>
      <c r="AD156" s="214"/>
      <c r="AE156" s="214"/>
      <c r="AF156" s="214"/>
      <c r="AG156" s="214"/>
      <c r="AH156" s="214"/>
      <c r="AI156" s="214"/>
      <c r="AJ156" s="214"/>
      <c r="AK156" s="214"/>
      <c r="AL156" s="214"/>
      <c r="AM156" s="214"/>
      <c r="AN156" s="214"/>
      <c r="AO156" s="214"/>
      <c r="AP156" s="214"/>
      <c r="AQ156" s="214"/>
      <c r="AR156" s="214"/>
      <c r="AS156" s="214"/>
      <c r="AT156" s="214"/>
      <c r="AU156" s="214"/>
      <c r="AV156" s="214"/>
      <c r="AW156" s="214"/>
      <c r="AX156" s="214"/>
      <c r="AY156" s="214"/>
      <c r="AZ156" s="214"/>
      <c r="BA156" s="214"/>
      <c r="BB156" s="214"/>
      <c r="BC156" s="214"/>
      <c r="BD156" s="214"/>
      <c r="BE156" s="214"/>
      <c r="BF156" s="214"/>
      <c r="BG156" s="214"/>
      <c r="BH156" s="214"/>
      <c r="BI156" s="214"/>
      <c r="BJ156" s="214"/>
      <c r="BK156" s="214"/>
      <c r="BL156" s="214"/>
      <c r="BM156" s="214"/>
      <c r="BN156" s="214"/>
      <c r="BO156" s="214"/>
      <c r="BP156" s="214"/>
      <c r="BQ156" s="214"/>
      <c r="BR156" s="214"/>
      <c r="BS156" s="214"/>
      <c r="BT156" s="214"/>
      <c r="BU156" s="214"/>
      <c r="BV156" s="214"/>
      <c r="BW156" s="214"/>
      <c r="BX156" s="214"/>
      <c r="BY156" s="214"/>
      <c r="BZ156" s="214"/>
      <c r="CA156" s="214"/>
      <c r="CB156" s="214"/>
      <c r="CC156" s="214"/>
    </row>
    <row r="157" spans="1:81" s="208" customFormat="1">
      <c r="A157" s="312"/>
      <c r="B157" s="1045" t="s">
        <v>737</v>
      </c>
      <c r="C157" s="1045"/>
      <c r="D157" s="1045"/>
      <c r="E157" s="1045"/>
      <c r="F157" s="369"/>
      <c r="G157" s="217"/>
      <c r="H157" s="210"/>
      <c r="I157" s="313"/>
      <c r="L157" s="210"/>
      <c r="M157" s="214"/>
      <c r="N157" s="214"/>
      <c r="O157" s="214"/>
      <c r="P157" s="214"/>
      <c r="Q157" s="214"/>
      <c r="R157" s="214"/>
      <c r="S157" s="214"/>
      <c r="T157" s="214"/>
      <c r="U157" s="214"/>
      <c r="V157" s="214"/>
      <c r="W157" s="214"/>
      <c r="X157" s="214"/>
      <c r="Y157" s="214"/>
      <c r="Z157" s="214"/>
      <c r="AA157" s="214"/>
      <c r="AB157" s="214"/>
      <c r="AC157" s="214"/>
      <c r="AD157" s="214"/>
      <c r="AE157" s="214"/>
      <c r="AF157" s="214"/>
      <c r="AG157" s="214"/>
      <c r="AH157" s="214"/>
      <c r="AI157" s="214"/>
      <c r="AJ157" s="214"/>
      <c r="AK157" s="214"/>
      <c r="AL157" s="214"/>
      <c r="AM157" s="214"/>
      <c r="AN157" s="214"/>
      <c r="AO157" s="214"/>
      <c r="AP157" s="214"/>
      <c r="AQ157" s="214"/>
      <c r="AR157" s="214"/>
      <c r="AS157" s="214"/>
      <c r="AT157" s="214"/>
      <c r="AU157" s="214"/>
      <c r="AV157" s="214"/>
      <c r="AW157" s="214"/>
      <c r="AX157" s="214"/>
      <c r="AY157" s="214"/>
      <c r="AZ157" s="214"/>
      <c r="BA157" s="214"/>
      <c r="BB157" s="214"/>
      <c r="BC157" s="214"/>
      <c r="BD157" s="214"/>
      <c r="BE157" s="214"/>
      <c r="BF157" s="214"/>
      <c r="BG157" s="214"/>
      <c r="BH157" s="214"/>
      <c r="BI157" s="214"/>
      <c r="BJ157" s="214"/>
      <c r="BK157" s="214"/>
      <c r="BL157" s="214"/>
      <c r="BM157" s="214"/>
      <c r="BN157" s="214"/>
      <c r="BO157" s="214"/>
      <c r="BP157" s="214"/>
      <c r="BQ157" s="214"/>
      <c r="BR157" s="214"/>
      <c r="BS157" s="214"/>
      <c r="BT157" s="214"/>
      <c r="BU157" s="214"/>
      <c r="BV157" s="214"/>
      <c r="BW157" s="214"/>
      <c r="BX157" s="214"/>
      <c r="BY157" s="214"/>
      <c r="BZ157" s="214"/>
      <c r="CA157" s="214"/>
      <c r="CB157" s="214"/>
      <c r="CC157" s="214"/>
    </row>
    <row r="158" spans="1:81" s="208" customFormat="1">
      <c r="A158" s="312"/>
      <c r="B158" s="1045" t="s">
        <v>738</v>
      </c>
      <c r="C158" s="1045"/>
      <c r="D158" s="1045"/>
      <c r="E158" s="1045"/>
      <c r="F158" s="369"/>
      <c r="G158" s="217"/>
      <c r="H158" s="210"/>
      <c r="I158" s="313"/>
      <c r="L158" s="210"/>
      <c r="M158" s="214"/>
      <c r="N158" s="214"/>
      <c r="O158" s="214"/>
      <c r="P158" s="214"/>
      <c r="Q158" s="214"/>
      <c r="R158" s="214"/>
      <c r="S158" s="214"/>
      <c r="T158" s="214"/>
      <c r="U158" s="214"/>
      <c r="V158" s="214"/>
      <c r="W158" s="214"/>
      <c r="X158" s="214"/>
      <c r="Y158" s="214"/>
      <c r="Z158" s="214"/>
      <c r="AA158" s="214"/>
      <c r="AB158" s="214"/>
      <c r="AC158" s="214"/>
      <c r="AD158" s="214"/>
      <c r="AE158" s="214"/>
      <c r="AF158" s="214"/>
      <c r="AG158" s="214"/>
      <c r="AH158" s="214"/>
      <c r="AI158" s="214"/>
      <c r="AJ158" s="214"/>
      <c r="AK158" s="214"/>
      <c r="AL158" s="214"/>
      <c r="AM158" s="214"/>
      <c r="AN158" s="214"/>
      <c r="AO158" s="214"/>
      <c r="AP158" s="214"/>
      <c r="AQ158" s="214"/>
      <c r="AR158" s="214"/>
      <c r="AS158" s="214"/>
      <c r="AT158" s="214"/>
      <c r="AU158" s="214"/>
      <c r="AV158" s="214"/>
      <c r="AW158" s="214"/>
      <c r="AX158" s="214"/>
      <c r="AY158" s="214"/>
      <c r="AZ158" s="214"/>
      <c r="BA158" s="214"/>
      <c r="BB158" s="214"/>
      <c r="BC158" s="214"/>
      <c r="BD158" s="214"/>
      <c r="BE158" s="214"/>
      <c r="BF158" s="214"/>
      <c r="BG158" s="214"/>
      <c r="BH158" s="214"/>
      <c r="BI158" s="214"/>
      <c r="BJ158" s="214"/>
      <c r="BK158" s="214"/>
      <c r="BL158" s="214"/>
      <c r="BM158" s="214"/>
      <c r="BN158" s="214"/>
      <c r="BO158" s="214"/>
      <c r="BP158" s="214"/>
      <c r="BQ158" s="214"/>
      <c r="BR158" s="214"/>
      <c r="BS158" s="214"/>
      <c r="BT158" s="214"/>
      <c r="BU158" s="214"/>
      <c r="BV158" s="214"/>
      <c r="BW158" s="214"/>
      <c r="BX158" s="214"/>
      <c r="BY158" s="214"/>
      <c r="BZ158" s="214"/>
      <c r="CA158" s="214"/>
      <c r="CB158" s="214"/>
      <c r="CC158" s="214"/>
    </row>
    <row r="159" spans="1:81" s="208" customFormat="1">
      <c r="A159" s="312"/>
      <c r="B159" s="1045" t="s">
        <v>739</v>
      </c>
      <c r="C159" s="1045"/>
      <c r="D159" s="1045"/>
      <c r="E159" s="1045"/>
      <c r="F159" s="369"/>
      <c r="G159" s="217"/>
      <c r="H159" s="210"/>
      <c r="I159" s="313"/>
      <c r="L159" s="210"/>
      <c r="M159" s="214"/>
      <c r="N159" s="214"/>
      <c r="O159" s="214"/>
      <c r="P159" s="214"/>
      <c r="Q159" s="214"/>
      <c r="R159" s="214"/>
      <c r="S159" s="214"/>
      <c r="T159" s="214"/>
      <c r="U159" s="214"/>
      <c r="V159" s="214"/>
      <c r="W159" s="214"/>
      <c r="X159" s="214"/>
      <c r="Y159" s="214"/>
      <c r="Z159" s="214"/>
      <c r="AA159" s="214"/>
      <c r="AB159" s="214"/>
      <c r="AC159" s="214"/>
      <c r="AD159" s="214"/>
      <c r="AE159" s="214"/>
      <c r="AF159" s="214"/>
      <c r="AG159" s="214"/>
      <c r="AH159" s="214"/>
      <c r="AI159" s="214"/>
      <c r="AJ159" s="214"/>
      <c r="AK159" s="214"/>
      <c r="AL159" s="214"/>
      <c r="AM159" s="214"/>
      <c r="AN159" s="214"/>
      <c r="AO159" s="214"/>
      <c r="AP159" s="214"/>
      <c r="AQ159" s="214"/>
      <c r="AR159" s="214"/>
      <c r="AS159" s="214"/>
      <c r="AT159" s="214"/>
      <c r="AU159" s="214"/>
      <c r="AV159" s="214"/>
      <c r="AW159" s="214"/>
      <c r="AX159" s="214"/>
      <c r="AY159" s="214"/>
      <c r="AZ159" s="214"/>
      <c r="BA159" s="214"/>
      <c r="BB159" s="214"/>
      <c r="BC159" s="214"/>
      <c r="BD159" s="214"/>
      <c r="BE159" s="214"/>
      <c r="BF159" s="214"/>
      <c r="BG159" s="214"/>
      <c r="BH159" s="214"/>
      <c r="BI159" s="214"/>
      <c r="BJ159" s="214"/>
      <c r="BK159" s="214"/>
      <c r="BL159" s="214"/>
      <c r="BM159" s="214"/>
      <c r="BN159" s="214"/>
      <c r="BO159" s="214"/>
      <c r="BP159" s="214"/>
      <c r="BQ159" s="214"/>
      <c r="BR159" s="214"/>
      <c r="BS159" s="214"/>
      <c r="BT159" s="214"/>
      <c r="BU159" s="214"/>
      <c r="BV159" s="214"/>
      <c r="BW159" s="214"/>
      <c r="BX159" s="214"/>
      <c r="BY159" s="214"/>
      <c r="BZ159" s="214"/>
      <c r="CA159" s="214"/>
      <c r="CB159" s="214"/>
      <c r="CC159" s="214"/>
    </row>
    <row r="160" spans="1:81" s="208" customFormat="1">
      <c r="A160" s="312"/>
      <c r="B160" s="1047"/>
      <c r="C160" s="1047"/>
      <c r="D160" s="1047"/>
      <c r="E160" s="1047"/>
      <c r="F160" s="369"/>
      <c r="G160" s="217"/>
      <c r="H160" s="210"/>
      <c r="I160" s="313"/>
      <c r="L160" s="210"/>
      <c r="M160" s="214"/>
      <c r="N160" s="214"/>
      <c r="O160" s="214"/>
      <c r="P160" s="214"/>
      <c r="Q160" s="214"/>
      <c r="R160" s="214"/>
      <c r="S160" s="214"/>
      <c r="T160" s="214"/>
      <c r="U160" s="214"/>
      <c r="V160" s="214"/>
      <c r="W160" s="214"/>
      <c r="X160" s="214"/>
      <c r="Y160" s="214"/>
      <c r="Z160" s="214"/>
      <c r="AA160" s="214"/>
      <c r="AB160" s="214"/>
      <c r="AC160" s="214"/>
      <c r="AD160" s="214"/>
      <c r="AE160" s="214"/>
      <c r="AF160" s="214"/>
      <c r="AG160" s="214"/>
      <c r="AH160" s="214"/>
      <c r="AI160" s="214"/>
      <c r="AJ160" s="214"/>
      <c r="AK160" s="214"/>
      <c r="AL160" s="214"/>
      <c r="AM160" s="214"/>
      <c r="AN160" s="214"/>
      <c r="AO160" s="214"/>
      <c r="AP160" s="214"/>
      <c r="AQ160" s="214"/>
      <c r="AR160" s="214"/>
      <c r="AS160" s="214"/>
      <c r="AT160" s="214"/>
      <c r="AU160" s="214"/>
      <c r="AV160" s="214"/>
      <c r="AW160" s="214"/>
      <c r="AX160" s="214"/>
      <c r="AY160" s="214"/>
      <c r="AZ160" s="214"/>
      <c r="BA160" s="214"/>
      <c r="BB160" s="214"/>
      <c r="BC160" s="214"/>
      <c r="BD160" s="214"/>
      <c r="BE160" s="214"/>
      <c r="BF160" s="214"/>
      <c r="BG160" s="214"/>
      <c r="BH160" s="214"/>
      <c r="BI160" s="214"/>
      <c r="BJ160" s="214"/>
      <c r="BK160" s="214"/>
      <c r="BL160" s="214"/>
      <c r="BM160" s="214"/>
      <c r="BN160" s="214"/>
      <c r="BO160" s="214"/>
      <c r="BP160" s="214"/>
      <c r="BQ160" s="214"/>
      <c r="BR160" s="214"/>
      <c r="BS160" s="214"/>
      <c r="BT160" s="214"/>
      <c r="BU160" s="214"/>
      <c r="BV160" s="214"/>
      <c r="BW160" s="214"/>
      <c r="BX160" s="214"/>
      <c r="BY160" s="214"/>
      <c r="BZ160" s="214"/>
      <c r="CA160" s="214"/>
      <c r="CB160" s="214"/>
      <c r="CC160" s="214"/>
    </row>
    <row r="161" spans="1:81" s="208" customFormat="1">
      <c r="A161" s="312"/>
      <c r="B161" s="1052"/>
      <c r="C161" s="1052"/>
      <c r="D161" s="1052"/>
      <c r="E161" s="1052"/>
      <c r="F161" s="369"/>
      <c r="G161" s="217"/>
      <c r="H161" s="210"/>
      <c r="I161" s="313"/>
      <c r="L161" s="210"/>
      <c r="M161" s="214"/>
      <c r="N161" s="214"/>
      <c r="O161" s="214"/>
      <c r="P161" s="214"/>
      <c r="Q161" s="214"/>
      <c r="R161" s="214"/>
      <c r="S161" s="214"/>
      <c r="T161" s="214"/>
      <c r="U161" s="214"/>
      <c r="V161" s="214"/>
      <c r="W161" s="214"/>
      <c r="X161" s="214"/>
      <c r="Y161" s="214"/>
      <c r="Z161" s="214"/>
      <c r="AA161" s="214"/>
      <c r="AB161" s="214"/>
      <c r="AC161" s="214"/>
      <c r="AD161" s="214"/>
      <c r="AE161" s="214"/>
      <c r="AF161" s="214"/>
      <c r="AG161" s="214"/>
      <c r="AH161" s="214"/>
      <c r="AI161" s="214"/>
      <c r="AJ161" s="214"/>
      <c r="AK161" s="214"/>
      <c r="AL161" s="214"/>
      <c r="AM161" s="214"/>
      <c r="AN161" s="214"/>
      <c r="AO161" s="214"/>
      <c r="AP161" s="214"/>
      <c r="AQ161" s="214"/>
      <c r="AR161" s="214"/>
      <c r="AS161" s="214"/>
      <c r="AT161" s="214"/>
      <c r="AU161" s="214"/>
      <c r="AV161" s="214"/>
      <c r="AW161" s="214"/>
      <c r="AX161" s="214"/>
      <c r="AY161" s="214"/>
      <c r="AZ161" s="214"/>
      <c r="BA161" s="214"/>
      <c r="BB161" s="214"/>
      <c r="BC161" s="214"/>
      <c r="BD161" s="214"/>
      <c r="BE161" s="214"/>
      <c r="BF161" s="214"/>
      <c r="BG161" s="214"/>
      <c r="BH161" s="214"/>
      <c r="BI161" s="214"/>
      <c r="BJ161" s="214"/>
      <c r="BK161" s="214"/>
      <c r="BL161" s="214"/>
      <c r="BM161" s="214"/>
      <c r="BN161" s="214"/>
      <c r="BO161" s="214"/>
      <c r="BP161" s="214"/>
      <c r="BQ161" s="214"/>
      <c r="BR161" s="214"/>
      <c r="BS161" s="214"/>
      <c r="BT161" s="214"/>
      <c r="BU161" s="214"/>
      <c r="BV161" s="214"/>
      <c r="BW161" s="214"/>
      <c r="BX161" s="214"/>
      <c r="BY161" s="214"/>
      <c r="BZ161" s="214"/>
      <c r="CA161" s="214"/>
      <c r="CB161" s="214"/>
      <c r="CC161" s="214"/>
    </row>
    <row r="162" spans="1:81" s="208" customFormat="1">
      <c r="A162" s="312"/>
      <c r="B162" s="1052"/>
      <c r="C162" s="1052"/>
      <c r="D162" s="1052"/>
      <c r="E162" s="1052"/>
      <c r="F162" s="369"/>
      <c r="G162" s="217"/>
      <c r="H162" s="210"/>
      <c r="I162" s="313"/>
      <c r="L162" s="210"/>
      <c r="M162" s="214"/>
      <c r="N162" s="214"/>
      <c r="O162" s="214"/>
      <c r="P162" s="214"/>
      <c r="Q162" s="214"/>
      <c r="R162" s="214"/>
      <c r="S162" s="214"/>
      <c r="T162" s="214"/>
      <c r="U162" s="214"/>
      <c r="V162" s="214"/>
      <c r="W162" s="214"/>
      <c r="X162" s="214"/>
      <c r="Y162" s="214"/>
      <c r="Z162" s="214"/>
      <c r="AA162" s="214"/>
      <c r="AB162" s="214"/>
      <c r="AC162" s="214"/>
      <c r="AD162" s="214"/>
      <c r="AE162" s="214"/>
      <c r="AF162" s="214"/>
      <c r="AG162" s="214"/>
      <c r="AH162" s="214"/>
      <c r="AI162" s="214"/>
      <c r="AJ162" s="214"/>
      <c r="AK162" s="214"/>
      <c r="AL162" s="214"/>
      <c r="AM162" s="214"/>
      <c r="AN162" s="214"/>
      <c r="AO162" s="214"/>
      <c r="AP162" s="214"/>
      <c r="AQ162" s="214"/>
      <c r="AR162" s="214"/>
      <c r="AS162" s="214"/>
      <c r="AT162" s="214"/>
      <c r="AU162" s="214"/>
      <c r="AV162" s="214"/>
      <c r="AW162" s="214"/>
      <c r="AX162" s="214"/>
      <c r="AY162" s="214"/>
      <c r="AZ162" s="214"/>
      <c r="BA162" s="214"/>
      <c r="BB162" s="214"/>
      <c r="BC162" s="214"/>
      <c r="BD162" s="214"/>
      <c r="BE162" s="214"/>
      <c r="BF162" s="214"/>
      <c r="BG162" s="214"/>
      <c r="BH162" s="214"/>
      <c r="BI162" s="214"/>
      <c r="BJ162" s="214"/>
      <c r="BK162" s="214"/>
      <c r="BL162" s="214"/>
      <c r="BM162" s="214"/>
      <c r="BN162" s="214"/>
      <c r="BO162" s="214"/>
      <c r="BP162" s="214"/>
      <c r="BQ162" s="214"/>
      <c r="BR162" s="214"/>
      <c r="BS162" s="214"/>
      <c r="BT162" s="214"/>
      <c r="BU162" s="214"/>
      <c r="BV162" s="214"/>
      <c r="BW162" s="214"/>
      <c r="BX162" s="214"/>
      <c r="BY162" s="214"/>
      <c r="BZ162" s="214"/>
      <c r="CA162" s="214"/>
      <c r="CB162" s="214"/>
      <c r="CC162" s="214"/>
    </row>
    <row r="163" spans="1:81" s="208" customFormat="1">
      <c r="A163" s="312"/>
      <c r="B163" s="1052"/>
      <c r="C163" s="1052"/>
      <c r="D163" s="1052"/>
      <c r="E163" s="1052"/>
      <c r="F163" s="369"/>
      <c r="G163" s="217"/>
      <c r="H163" s="210"/>
      <c r="I163" s="313"/>
      <c r="L163" s="210"/>
      <c r="M163" s="214"/>
      <c r="N163" s="214"/>
      <c r="O163" s="214"/>
      <c r="P163" s="214"/>
      <c r="Q163" s="214"/>
      <c r="R163" s="214"/>
      <c r="S163" s="214"/>
      <c r="T163" s="214"/>
      <c r="U163" s="214"/>
      <c r="V163" s="214"/>
      <c r="W163" s="214"/>
      <c r="X163" s="214"/>
      <c r="Y163" s="214"/>
      <c r="Z163" s="214"/>
      <c r="AA163" s="214"/>
      <c r="AB163" s="214"/>
      <c r="AC163" s="214"/>
      <c r="AD163" s="214"/>
      <c r="AE163" s="214"/>
      <c r="AF163" s="214"/>
      <c r="AG163" s="214"/>
      <c r="AH163" s="214"/>
      <c r="AI163" s="214"/>
      <c r="AJ163" s="214"/>
      <c r="AK163" s="214"/>
      <c r="AL163" s="214"/>
      <c r="AM163" s="214"/>
      <c r="AN163" s="214"/>
      <c r="AO163" s="214"/>
      <c r="AP163" s="214"/>
      <c r="AQ163" s="214"/>
      <c r="AR163" s="214"/>
      <c r="AS163" s="214"/>
      <c r="AT163" s="214"/>
      <c r="AU163" s="214"/>
      <c r="AV163" s="214"/>
      <c r="AW163" s="214"/>
      <c r="AX163" s="214"/>
      <c r="AY163" s="214"/>
      <c r="AZ163" s="214"/>
      <c r="BA163" s="214"/>
      <c r="BB163" s="214"/>
      <c r="BC163" s="214"/>
      <c r="BD163" s="214"/>
      <c r="BE163" s="214"/>
      <c r="BF163" s="214"/>
      <c r="BG163" s="214"/>
      <c r="BH163" s="214"/>
      <c r="BI163" s="214"/>
      <c r="BJ163" s="214"/>
      <c r="BK163" s="214"/>
      <c r="BL163" s="214"/>
      <c r="BM163" s="214"/>
      <c r="BN163" s="214"/>
      <c r="BO163" s="214"/>
      <c r="BP163" s="214"/>
      <c r="BQ163" s="214"/>
      <c r="BR163" s="214"/>
      <c r="BS163" s="214"/>
      <c r="BT163" s="214"/>
      <c r="BU163" s="214"/>
      <c r="BV163" s="214"/>
      <c r="BW163" s="214"/>
      <c r="BX163" s="214"/>
      <c r="BY163" s="214"/>
      <c r="BZ163" s="214"/>
      <c r="CA163" s="214"/>
      <c r="CB163" s="214"/>
      <c r="CC163" s="214"/>
    </row>
    <row r="164" spans="1:81" s="208" customFormat="1">
      <c r="A164" s="312"/>
      <c r="B164" s="370"/>
      <c r="C164" s="370"/>
      <c r="D164" s="370"/>
      <c r="E164" s="370"/>
      <c r="F164" s="369"/>
      <c r="G164" s="217"/>
      <c r="H164" s="210"/>
      <c r="I164" s="313"/>
      <c r="L164" s="210"/>
      <c r="M164" s="214"/>
      <c r="N164" s="214"/>
      <c r="O164" s="214"/>
      <c r="P164" s="214"/>
      <c r="Q164" s="214"/>
      <c r="R164" s="214"/>
      <c r="S164" s="214"/>
      <c r="T164" s="214"/>
      <c r="U164" s="214"/>
      <c r="V164" s="214"/>
      <c r="W164" s="214"/>
      <c r="X164" s="214"/>
      <c r="Y164" s="214"/>
      <c r="Z164" s="214"/>
      <c r="AA164" s="214"/>
      <c r="AB164" s="214"/>
      <c r="AC164" s="214"/>
      <c r="AD164" s="214"/>
      <c r="AE164" s="214"/>
      <c r="AF164" s="214"/>
      <c r="AG164" s="214"/>
      <c r="AH164" s="214"/>
      <c r="AI164" s="214"/>
      <c r="AJ164" s="214"/>
      <c r="AK164" s="214"/>
      <c r="AL164" s="214"/>
      <c r="AM164" s="214"/>
      <c r="AN164" s="214"/>
      <c r="AO164" s="214"/>
      <c r="AP164" s="214"/>
      <c r="AQ164" s="214"/>
      <c r="AR164" s="214"/>
      <c r="AS164" s="214"/>
      <c r="AT164" s="214"/>
      <c r="AU164" s="214"/>
      <c r="AV164" s="214"/>
      <c r="AW164" s="214"/>
      <c r="AX164" s="214"/>
      <c r="AY164" s="214"/>
      <c r="AZ164" s="214"/>
      <c r="BA164" s="214"/>
      <c r="BB164" s="214"/>
      <c r="BC164" s="214"/>
      <c r="BD164" s="214"/>
      <c r="BE164" s="214"/>
      <c r="BF164" s="214"/>
      <c r="BG164" s="214"/>
      <c r="BH164" s="214"/>
      <c r="BI164" s="214"/>
      <c r="BJ164" s="214"/>
      <c r="BK164" s="214"/>
      <c r="BL164" s="214"/>
      <c r="BM164" s="214"/>
      <c r="BN164" s="214"/>
      <c r="BO164" s="214"/>
      <c r="BP164" s="214"/>
      <c r="BQ164" s="214"/>
      <c r="BR164" s="214"/>
      <c r="BS164" s="214"/>
      <c r="BT164" s="214"/>
      <c r="BU164" s="214"/>
      <c r="BV164" s="214"/>
      <c r="BW164" s="214"/>
      <c r="BX164" s="214"/>
      <c r="BY164" s="214"/>
      <c r="BZ164" s="214"/>
      <c r="CA164" s="214"/>
      <c r="CB164" s="214"/>
      <c r="CC164" s="214"/>
    </row>
    <row r="165" spans="1:81" s="208" customFormat="1">
      <c r="A165" s="312"/>
      <c r="B165" s="370"/>
      <c r="C165" s="370"/>
      <c r="D165" s="370"/>
      <c r="E165" s="370"/>
      <c r="F165" s="369"/>
      <c r="G165" s="217"/>
      <c r="H165" s="210"/>
      <c r="I165" s="313"/>
      <c r="L165" s="210"/>
      <c r="M165" s="214"/>
      <c r="N165" s="214"/>
      <c r="O165" s="214"/>
      <c r="P165" s="214"/>
      <c r="Q165" s="214"/>
      <c r="R165" s="214"/>
      <c r="S165" s="214"/>
      <c r="T165" s="214"/>
      <c r="U165" s="214"/>
      <c r="V165" s="214"/>
      <c r="W165" s="214"/>
      <c r="X165" s="214"/>
      <c r="Y165" s="214"/>
      <c r="Z165" s="214"/>
      <c r="AA165" s="214"/>
      <c r="AB165" s="214"/>
      <c r="AC165" s="214"/>
      <c r="AD165" s="214"/>
      <c r="AE165" s="214"/>
      <c r="AF165" s="214"/>
      <c r="AG165" s="214"/>
      <c r="AH165" s="214"/>
      <c r="AI165" s="214"/>
      <c r="AJ165" s="214"/>
      <c r="AK165" s="214"/>
      <c r="AL165" s="214"/>
      <c r="AM165" s="214"/>
      <c r="AN165" s="214"/>
      <c r="AO165" s="214"/>
      <c r="AP165" s="214"/>
      <c r="AQ165" s="214"/>
      <c r="AR165" s="214"/>
      <c r="AS165" s="214"/>
      <c r="AT165" s="214"/>
      <c r="AU165" s="214"/>
      <c r="AV165" s="214"/>
      <c r="AW165" s="214"/>
      <c r="AX165" s="214"/>
      <c r="AY165" s="214"/>
      <c r="AZ165" s="214"/>
      <c r="BA165" s="214"/>
      <c r="BB165" s="214"/>
      <c r="BC165" s="214"/>
      <c r="BD165" s="214"/>
      <c r="BE165" s="214"/>
      <c r="BF165" s="214"/>
      <c r="BG165" s="214"/>
      <c r="BH165" s="214"/>
      <c r="BI165" s="214"/>
      <c r="BJ165" s="214"/>
      <c r="BK165" s="214"/>
      <c r="BL165" s="214"/>
      <c r="BM165" s="214"/>
      <c r="BN165" s="214"/>
      <c r="BO165" s="214"/>
      <c r="BP165" s="214"/>
      <c r="BQ165" s="214"/>
      <c r="BR165" s="214"/>
      <c r="BS165" s="214"/>
      <c r="BT165" s="214"/>
      <c r="BU165" s="214"/>
      <c r="BV165" s="214"/>
      <c r="BW165" s="214"/>
      <c r="BX165" s="214"/>
      <c r="BY165" s="214"/>
      <c r="BZ165" s="214"/>
      <c r="CA165" s="214"/>
      <c r="CB165" s="214"/>
      <c r="CC165" s="214"/>
    </row>
    <row r="166" spans="1:81" s="208" customFormat="1">
      <c r="A166" s="312"/>
      <c r="B166" s="370"/>
      <c r="C166" s="370"/>
      <c r="D166" s="370"/>
      <c r="E166" s="370"/>
      <c r="F166" s="369"/>
      <c r="G166" s="217"/>
      <c r="H166" s="210"/>
      <c r="I166" s="313"/>
      <c r="L166" s="210"/>
      <c r="M166" s="214"/>
      <c r="N166" s="214"/>
      <c r="O166" s="214"/>
      <c r="P166" s="214"/>
      <c r="Q166" s="214"/>
      <c r="R166" s="214"/>
      <c r="S166" s="214"/>
      <c r="T166" s="214"/>
      <c r="U166" s="214"/>
      <c r="V166" s="214"/>
      <c r="W166" s="214"/>
      <c r="X166" s="214"/>
      <c r="Y166" s="214"/>
      <c r="Z166" s="214"/>
      <c r="AA166" s="214"/>
      <c r="AB166" s="214"/>
      <c r="AC166" s="214"/>
      <c r="AD166" s="214"/>
      <c r="AE166" s="214"/>
      <c r="AF166" s="214"/>
      <c r="AG166" s="214"/>
      <c r="AH166" s="214"/>
      <c r="AI166" s="214"/>
      <c r="AJ166" s="214"/>
      <c r="AK166" s="214"/>
      <c r="AL166" s="214"/>
      <c r="AM166" s="214"/>
      <c r="AN166" s="214"/>
      <c r="AO166" s="214"/>
      <c r="AP166" s="214"/>
      <c r="AQ166" s="214"/>
      <c r="AR166" s="214"/>
      <c r="AS166" s="214"/>
      <c r="AT166" s="214"/>
      <c r="AU166" s="214"/>
      <c r="AV166" s="214"/>
      <c r="AW166" s="214"/>
      <c r="AX166" s="214"/>
      <c r="AY166" s="214"/>
      <c r="AZ166" s="214"/>
      <c r="BA166" s="214"/>
      <c r="BB166" s="214"/>
      <c r="BC166" s="214"/>
      <c r="BD166" s="214"/>
      <c r="BE166" s="214"/>
      <c r="BF166" s="214"/>
      <c r="BG166" s="214"/>
      <c r="BH166" s="214"/>
      <c r="BI166" s="214"/>
      <c r="BJ166" s="214"/>
      <c r="BK166" s="214"/>
      <c r="BL166" s="214"/>
      <c r="BM166" s="214"/>
      <c r="BN166" s="214"/>
      <c r="BO166" s="214"/>
      <c r="BP166" s="214"/>
      <c r="BQ166" s="214"/>
      <c r="BR166" s="214"/>
      <c r="BS166" s="214"/>
      <c r="BT166" s="214"/>
      <c r="BU166" s="214"/>
      <c r="BV166" s="214"/>
      <c r="BW166" s="214"/>
      <c r="BX166" s="214"/>
      <c r="BY166" s="214"/>
      <c r="BZ166" s="214"/>
      <c r="CA166" s="214"/>
      <c r="CB166" s="214"/>
      <c r="CC166" s="214"/>
    </row>
    <row r="167" spans="1:81" s="208" customFormat="1" ht="15">
      <c r="A167" s="312"/>
      <c r="B167" s="305" t="s">
        <v>612</v>
      </c>
      <c r="C167" s="305"/>
      <c r="D167" s="305"/>
      <c r="E167" s="303"/>
      <c r="F167" s="332"/>
      <c r="G167" s="217"/>
      <c r="H167" s="210"/>
      <c r="I167" s="313"/>
      <c r="L167" s="210"/>
      <c r="M167" s="214"/>
      <c r="N167" s="214"/>
      <c r="O167" s="214"/>
      <c r="P167" s="214"/>
      <c r="Q167" s="214"/>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214"/>
      <c r="AM167" s="214"/>
      <c r="AN167" s="214"/>
      <c r="AO167" s="214"/>
      <c r="AP167" s="214"/>
      <c r="AQ167" s="214"/>
      <c r="AR167" s="214"/>
      <c r="AS167" s="214"/>
      <c r="AT167" s="214"/>
      <c r="AU167" s="214"/>
      <c r="AV167" s="214"/>
      <c r="AW167" s="214"/>
      <c r="AX167" s="214"/>
      <c r="AY167" s="214"/>
      <c r="AZ167" s="214"/>
      <c r="BA167" s="214"/>
      <c r="BB167" s="214"/>
      <c r="BC167" s="214"/>
      <c r="BD167" s="214"/>
      <c r="BE167" s="214"/>
      <c r="BF167" s="214"/>
      <c r="BG167" s="214"/>
      <c r="BH167" s="214"/>
      <c r="BI167" s="214"/>
      <c r="BJ167" s="214"/>
      <c r="BK167" s="214"/>
      <c r="BL167" s="214"/>
      <c r="BM167" s="214"/>
      <c r="BN167" s="214"/>
      <c r="BO167" s="214"/>
      <c r="BP167" s="214"/>
      <c r="BQ167" s="214"/>
      <c r="BR167" s="214"/>
      <c r="BS167" s="214"/>
      <c r="BT167" s="214"/>
      <c r="BU167" s="214"/>
      <c r="BV167" s="214"/>
      <c r="BW167" s="214"/>
      <c r="BX167" s="214"/>
      <c r="BY167" s="214"/>
      <c r="BZ167" s="214"/>
      <c r="CA167" s="214"/>
      <c r="CB167" s="214"/>
      <c r="CC167" s="214"/>
    </row>
    <row r="168" spans="1:81" s="208" customFormat="1" ht="15">
      <c r="A168" s="312"/>
      <c r="B168" s="370" t="s">
        <v>569</v>
      </c>
      <c r="C168" s="341"/>
      <c r="D168" s="307"/>
      <c r="E168" s="303"/>
      <c r="F168" s="332"/>
      <c r="G168" s="217"/>
      <c r="H168" s="210"/>
      <c r="I168" s="313"/>
      <c r="L168" s="210"/>
      <c r="M168" s="214"/>
      <c r="N168" s="214"/>
      <c r="O168" s="214"/>
      <c r="P168" s="214"/>
      <c r="Q168" s="214"/>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214"/>
      <c r="AM168" s="214"/>
      <c r="AN168" s="214"/>
      <c r="AO168" s="214"/>
      <c r="AP168" s="214"/>
      <c r="AQ168" s="214"/>
      <c r="AR168" s="214"/>
      <c r="AS168" s="214"/>
      <c r="AT168" s="214"/>
      <c r="AU168" s="214"/>
      <c r="AV168" s="214"/>
      <c r="AW168" s="214"/>
      <c r="AX168" s="214"/>
      <c r="AY168" s="214"/>
      <c r="AZ168" s="214"/>
      <c r="BA168" s="214"/>
      <c r="BB168" s="214"/>
      <c r="BC168" s="214"/>
      <c r="BD168" s="214"/>
      <c r="BE168" s="214"/>
      <c r="BF168" s="214"/>
      <c r="BG168" s="214"/>
      <c r="BH168" s="214"/>
      <c r="BI168" s="214"/>
      <c r="BJ168" s="214"/>
      <c r="BK168" s="214"/>
      <c r="BL168" s="214"/>
      <c r="BM168" s="214"/>
      <c r="BN168" s="214"/>
      <c r="BO168" s="214"/>
      <c r="BP168" s="214"/>
      <c r="BQ168" s="214"/>
      <c r="BR168" s="214"/>
      <c r="BS168" s="214"/>
      <c r="BT168" s="214"/>
      <c r="BU168" s="214"/>
      <c r="BV168" s="214"/>
      <c r="BW168" s="214"/>
      <c r="BX168" s="214"/>
      <c r="BY168" s="214"/>
      <c r="BZ168" s="214"/>
      <c r="CA168" s="214"/>
      <c r="CB168" s="214"/>
      <c r="CC168" s="214"/>
    </row>
    <row r="169" spans="1:81" s="208" customFormat="1" ht="15">
      <c r="A169" s="312"/>
      <c r="B169" s="341"/>
      <c r="C169" s="341"/>
      <c r="D169" s="341"/>
      <c r="E169" s="303"/>
      <c r="F169" s="332"/>
      <c r="G169" s="217"/>
      <c r="H169" s="210"/>
      <c r="I169" s="313"/>
      <c r="L169" s="210"/>
      <c r="M169" s="214"/>
      <c r="N169" s="214"/>
      <c r="O169" s="214"/>
      <c r="P169" s="214"/>
      <c r="Q169" s="214"/>
      <c r="R169" s="214"/>
      <c r="S169" s="214"/>
      <c r="T169" s="214"/>
      <c r="U169" s="214"/>
      <c r="V169" s="214"/>
      <c r="W169" s="214"/>
      <c r="X169" s="214"/>
      <c r="Y169" s="214"/>
      <c r="Z169" s="214"/>
      <c r="AA169" s="214"/>
      <c r="AB169" s="214"/>
      <c r="AC169" s="214"/>
      <c r="AD169" s="214"/>
      <c r="AE169" s="214"/>
      <c r="AF169" s="214"/>
      <c r="AG169" s="214"/>
      <c r="AH169" s="214"/>
      <c r="AI169" s="214"/>
      <c r="AJ169" s="214"/>
      <c r="AK169" s="214"/>
      <c r="AL169" s="214"/>
      <c r="AM169" s="214"/>
      <c r="AN169" s="214"/>
      <c r="AO169" s="214"/>
      <c r="AP169" s="214"/>
      <c r="AQ169" s="214"/>
      <c r="AR169" s="214"/>
      <c r="AS169" s="214"/>
      <c r="AT169" s="214"/>
      <c r="AU169" s="214"/>
      <c r="AV169" s="214"/>
      <c r="AW169" s="214"/>
      <c r="AX169" s="214"/>
      <c r="AY169" s="214"/>
      <c r="AZ169" s="214"/>
      <c r="BA169" s="214"/>
      <c r="BB169" s="214"/>
      <c r="BC169" s="214"/>
      <c r="BD169" s="214"/>
      <c r="BE169" s="214"/>
      <c r="BF169" s="214"/>
      <c r="BG169" s="214"/>
      <c r="BH169" s="214"/>
      <c r="BI169" s="214"/>
      <c r="BJ169" s="214"/>
      <c r="BK169" s="214"/>
      <c r="BL169" s="214"/>
      <c r="BM169" s="214"/>
      <c r="BN169" s="214"/>
      <c r="BO169" s="214"/>
      <c r="BP169" s="214"/>
      <c r="BQ169" s="214"/>
      <c r="BR169" s="214"/>
      <c r="BS169" s="214"/>
      <c r="BT169" s="214"/>
      <c r="BU169" s="214"/>
      <c r="BV169" s="214"/>
      <c r="BW169" s="214"/>
      <c r="BX169" s="214"/>
      <c r="BY169" s="214"/>
      <c r="BZ169" s="214"/>
      <c r="CA169" s="214"/>
      <c r="CB169" s="214"/>
      <c r="CC169" s="214"/>
    </row>
    <row r="170" spans="1:81" s="208" customFormat="1" ht="15">
      <c r="A170" s="312"/>
      <c r="B170" s="304"/>
      <c r="C170" s="304"/>
      <c r="D170" s="304"/>
      <c r="E170" s="303"/>
      <c r="F170" s="332"/>
      <c r="G170" s="217"/>
      <c r="H170" s="210"/>
      <c r="I170" s="313"/>
      <c r="L170" s="210"/>
      <c r="M170" s="214"/>
      <c r="N170" s="214"/>
      <c r="O170" s="214"/>
      <c r="P170" s="214"/>
      <c r="Q170" s="214"/>
      <c r="R170" s="214"/>
      <c r="S170" s="214"/>
      <c r="T170" s="214"/>
      <c r="U170" s="214"/>
      <c r="V170" s="214"/>
      <c r="W170" s="214"/>
      <c r="X170" s="214"/>
      <c r="Y170" s="214"/>
      <c r="Z170" s="214"/>
      <c r="AA170" s="214"/>
      <c r="AB170" s="214"/>
      <c r="AC170" s="214"/>
      <c r="AD170" s="214"/>
      <c r="AE170" s="214"/>
      <c r="AF170" s="214"/>
      <c r="AG170" s="214"/>
      <c r="AH170" s="214"/>
      <c r="AI170" s="214"/>
      <c r="AJ170" s="214"/>
      <c r="AK170" s="214"/>
      <c r="AL170" s="214"/>
      <c r="AM170" s="214"/>
      <c r="AN170" s="214"/>
      <c r="AO170" s="214"/>
      <c r="AP170" s="214"/>
      <c r="AQ170" s="214"/>
      <c r="AR170" s="214"/>
      <c r="AS170" s="214"/>
      <c r="AT170" s="214"/>
      <c r="AU170" s="214"/>
      <c r="AV170" s="214"/>
      <c r="AW170" s="214"/>
      <c r="AX170" s="214"/>
      <c r="AY170" s="214"/>
      <c r="AZ170" s="214"/>
      <c r="BA170" s="214"/>
      <c r="BB170" s="214"/>
      <c r="BC170" s="214"/>
      <c r="BD170" s="214"/>
      <c r="BE170" s="214"/>
      <c r="BF170" s="214"/>
      <c r="BG170" s="214"/>
      <c r="BH170" s="214"/>
      <c r="BI170" s="214"/>
      <c r="BJ170" s="214"/>
      <c r="BK170" s="214"/>
      <c r="BL170" s="214"/>
      <c r="BM170" s="214"/>
      <c r="BN170" s="214"/>
      <c r="BO170" s="214"/>
      <c r="BP170" s="214"/>
      <c r="BQ170" s="214"/>
      <c r="BR170" s="214"/>
      <c r="BS170" s="214"/>
      <c r="BT170" s="214"/>
      <c r="BU170" s="214"/>
      <c r="BV170" s="214"/>
      <c r="BW170" s="214"/>
      <c r="BX170" s="214"/>
      <c r="BY170" s="214"/>
      <c r="BZ170" s="214"/>
      <c r="CA170" s="214"/>
      <c r="CB170" s="214"/>
      <c r="CC170" s="214"/>
    </row>
    <row r="171" spans="1:81" s="208" customFormat="1" ht="15">
      <c r="A171" s="312"/>
      <c r="B171" s="1051"/>
      <c r="C171" s="1051"/>
      <c r="D171" s="372"/>
      <c r="E171" s="372"/>
      <c r="F171" s="332"/>
      <c r="G171" s="217"/>
      <c r="H171" s="210"/>
      <c r="I171" s="313"/>
      <c r="L171" s="210"/>
      <c r="M171" s="214"/>
      <c r="N171" s="214"/>
      <c r="O171" s="214"/>
      <c r="P171" s="214"/>
      <c r="Q171" s="214"/>
      <c r="R171" s="214"/>
      <c r="S171" s="214"/>
      <c r="T171" s="214"/>
      <c r="U171" s="214"/>
      <c r="V171" s="214"/>
      <c r="W171" s="214"/>
      <c r="X171" s="214"/>
      <c r="Y171" s="214"/>
      <c r="Z171" s="214"/>
      <c r="AA171" s="214"/>
      <c r="AB171" s="214"/>
      <c r="AC171" s="214"/>
      <c r="AD171" s="214"/>
      <c r="AE171" s="214"/>
      <c r="AF171" s="214"/>
      <c r="AG171" s="214"/>
      <c r="AH171" s="214"/>
      <c r="AI171" s="214"/>
      <c r="AJ171" s="214"/>
      <c r="AK171" s="214"/>
      <c r="AL171" s="214"/>
      <c r="AM171" s="214"/>
      <c r="AN171" s="214"/>
      <c r="AO171" s="214"/>
      <c r="AP171" s="214"/>
      <c r="AQ171" s="214"/>
      <c r="AR171" s="214"/>
      <c r="AS171" s="214"/>
      <c r="AT171" s="214"/>
      <c r="AU171" s="214"/>
      <c r="AV171" s="214"/>
      <c r="AW171" s="214"/>
      <c r="AX171" s="214"/>
      <c r="AY171" s="214"/>
      <c r="AZ171" s="214"/>
      <c r="BA171" s="214"/>
      <c r="BB171" s="214"/>
      <c r="BC171" s="214"/>
      <c r="BD171" s="214"/>
      <c r="BE171" s="214"/>
      <c r="BF171" s="214"/>
      <c r="BG171" s="214"/>
      <c r="BH171" s="214"/>
      <c r="BI171" s="214"/>
      <c r="BJ171" s="214"/>
      <c r="BK171" s="214"/>
      <c r="BL171" s="214"/>
      <c r="BM171" s="214"/>
      <c r="BN171" s="214"/>
      <c r="BO171" s="214"/>
      <c r="BP171" s="214"/>
      <c r="BQ171" s="214"/>
      <c r="BR171" s="214"/>
      <c r="BS171" s="214"/>
      <c r="BT171" s="214"/>
      <c r="BU171" s="214"/>
      <c r="BV171" s="214"/>
      <c r="BW171" s="214"/>
      <c r="BX171" s="214"/>
      <c r="BY171" s="214"/>
      <c r="BZ171" s="214"/>
      <c r="CA171" s="214"/>
      <c r="CB171" s="214"/>
      <c r="CC171" s="214"/>
    </row>
    <row r="172" spans="1:81" s="208" customFormat="1">
      <c r="A172" s="312"/>
      <c r="B172" s="1047"/>
      <c r="C172" s="1047"/>
      <c r="D172" s="1047"/>
      <c r="E172" s="1047"/>
      <c r="F172" s="332"/>
      <c r="G172" s="217"/>
      <c r="H172" s="210"/>
      <c r="I172" s="313"/>
      <c r="L172" s="210"/>
      <c r="M172" s="214"/>
      <c r="N172" s="214"/>
      <c r="O172" s="214"/>
      <c r="P172" s="214"/>
      <c r="Q172" s="214"/>
      <c r="R172" s="214"/>
      <c r="S172" s="214"/>
      <c r="T172" s="214"/>
      <c r="U172" s="214"/>
      <c r="V172" s="214"/>
      <c r="W172" s="214"/>
      <c r="X172" s="214"/>
      <c r="Y172" s="214"/>
      <c r="Z172" s="214"/>
      <c r="AA172" s="214"/>
      <c r="AB172" s="214"/>
      <c r="AC172" s="214"/>
      <c r="AD172" s="214"/>
      <c r="AE172" s="214"/>
      <c r="AF172" s="214"/>
      <c r="AG172" s="214"/>
      <c r="AH172" s="214"/>
      <c r="AI172" s="214"/>
      <c r="AJ172" s="214"/>
      <c r="AK172" s="214"/>
      <c r="AL172" s="214"/>
      <c r="AM172" s="214"/>
      <c r="AN172" s="214"/>
      <c r="AO172" s="214"/>
      <c r="AP172" s="214"/>
      <c r="AQ172" s="214"/>
      <c r="AR172" s="214"/>
      <c r="AS172" s="214"/>
      <c r="AT172" s="214"/>
      <c r="AU172" s="214"/>
      <c r="AV172" s="214"/>
      <c r="AW172" s="214"/>
      <c r="AX172" s="214"/>
      <c r="AY172" s="214"/>
      <c r="AZ172" s="214"/>
      <c r="BA172" s="214"/>
      <c r="BB172" s="214"/>
      <c r="BC172" s="214"/>
      <c r="BD172" s="214"/>
      <c r="BE172" s="214"/>
      <c r="BF172" s="214"/>
      <c r="BG172" s="214"/>
      <c r="BH172" s="214"/>
      <c r="BI172" s="214"/>
      <c r="BJ172" s="214"/>
      <c r="BK172" s="214"/>
      <c r="BL172" s="214"/>
      <c r="BM172" s="214"/>
      <c r="BN172" s="214"/>
      <c r="BO172" s="214"/>
      <c r="BP172" s="214"/>
      <c r="BQ172" s="214"/>
      <c r="BR172" s="214"/>
      <c r="BS172" s="214"/>
      <c r="BT172" s="214"/>
      <c r="BU172" s="214"/>
      <c r="BV172" s="214"/>
      <c r="BW172" s="214"/>
      <c r="BX172" s="214"/>
      <c r="BY172" s="214"/>
      <c r="BZ172" s="214"/>
      <c r="CA172" s="214"/>
      <c r="CB172" s="214"/>
      <c r="CC172" s="214"/>
    </row>
    <row r="173" spans="1:81" s="208" customFormat="1">
      <c r="A173" s="312"/>
      <c r="B173" s="1047"/>
      <c r="C173" s="1047"/>
      <c r="D173" s="1047"/>
      <c r="E173" s="1047"/>
      <c r="F173" s="332"/>
      <c r="G173" s="217"/>
      <c r="H173" s="210"/>
      <c r="I173" s="313"/>
      <c r="L173" s="210"/>
      <c r="M173" s="214"/>
      <c r="N173" s="214"/>
      <c r="O173" s="214"/>
      <c r="P173" s="214"/>
      <c r="Q173" s="214"/>
      <c r="R173" s="214"/>
      <c r="S173" s="214"/>
      <c r="T173" s="214"/>
      <c r="U173" s="214"/>
      <c r="V173" s="214"/>
      <c r="W173" s="214"/>
      <c r="X173" s="214"/>
      <c r="Y173" s="214"/>
      <c r="Z173" s="214"/>
      <c r="AA173" s="214"/>
      <c r="AB173" s="214"/>
      <c r="AC173" s="214"/>
      <c r="AD173" s="214"/>
      <c r="AE173" s="214"/>
      <c r="AF173" s="214"/>
      <c r="AG173" s="214"/>
      <c r="AH173" s="214"/>
      <c r="AI173" s="214"/>
      <c r="AJ173" s="214"/>
      <c r="AK173" s="214"/>
      <c r="AL173" s="214"/>
      <c r="AM173" s="214"/>
      <c r="AN173" s="214"/>
      <c r="AO173" s="214"/>
      <c r="AP173" s="214"/>
      <c r="AQ173" s="214"/>
      <c r="AR173" s="214"/>
      <c r="AS173" s="214"/>
      <c r="AT173" s="214"/>
      <c r="AU173" s="214"/>
      <c r="AV173" s="214"/>
      <c r="AW173" s="214"/>
      <c r="AX173" s="214"/>
      <c r="AY173" s="214"/>
      <c r="AZ173" s="214"/>
      <c r="BA173" s="214"/>
      <c r="BB173" s="214"/>
      <c r="BC173" s="214"/>
      <c r="BD173" s="214"/>
      <c r="BE173" s="214"/>
      <c r="BF173" s="214"/>
      <c r="BG173" s="214"/>
      <c r="BH173" s="214"/>
      <c r="BI173" s="214"/>
      <c r="BJ173" s="214"/>
      <c r="BK173" s="214"/>
      <c r="BL173" s="214"/>
      <c r="BM173" s="214"/>
      <c r="BN173" s="214"/>
      <c r="BO173" s="214"/>
      <c r="BP173" s="214"/>
      <c r="BQ173" s="214"/>
      <c r="BR173" s="214"/>
      <c r="BS173" s="214"/>
      <c r="BT173" s="214"/>
      <c r="BU173" s="214"/>
      <c r="BV173" s="214"/>
      <c r="BW173" s="214"/>
      <c r="BX173" s="214"/>
      <c r="BY173" s="214"/>
      <c r="BZ173" s="214"/>
      <c r="CA173" s="214"/>
      <c r="CB173" s="214"/>
      <c r="CC173" s="214"/>
    </row>
    <row r="174" spans="1:81" s="208" customFormat="1">
      <c r="A174" s="312"/>
      <c r="B174" s="1047"/>
      <c r="C174" s="1047"/>
      <c r="D174" s="1047"/>
      <c r="E174" s="1047"/>
      <c r="F174" s="332"/>
      <c r="G174" s="217"/>
      <c r="H174" s="210"/>
      <c r="I174" s="313"/>
      <c r="L174" s="210"/>
      <c r="M174" s="214"/>
      <c r="N174" s="214"/>
      <c r="O174" s="214"/>
      <c r="P174" s="214"/>
      <c r="Q174" s="214"/>
      <c r="R174" s="214"/>
      <c r="S174" s="214"/>
      <c r="T174" s="214"/>
      <c r="U174" s="214"/>
      <c r="V174" s="214"/>
      <c r="W174" s="214"/>
      <c r="X174" s="214"/>
      <c r="Y174" s="214"/>
      <c r="Z174" s="214"/>
      <c r="AA174" s="214"/>
      <c r="AB174" s="214"/>
      <c r="AC174" s="214"/>
      <c r="AD174" s="214"/>
      <c r="AE174" s="214"/>
      <c r="AF174" s="214"/>
      <c r="AG174" s="214"/>
      <c r="AH174" s="214"/>
      <c r="AI174" s="214"/>
      <c r="AJ174" s="214"/>
      <c r="AK174" s="214"/>
      <c r="AL174" s="214"/>
      <c r="AM174" s="214"/>
      <c r="AN174" s="214"/>
      <c r="AO174" s="214"/>
      <c r="AP174" s="214"/>
      <c r="AQ174" s="214"/>
      <c r="AR174" s="214"/>
      <c r="AS174" s="214"/>
      <c r="AT174" s="214"/>
      <c r="AU174" s="214"/>
      <c r="AV174" s="214"/>
      <c r="AW174" s="214"/>
      <c r="AX174" s="214"/>
      <c r="AY174" s="214"/>
      <c r="AZ174" s="214"/>
      <c r="BA174" s="214"/>
      <c r="BB174" s="214"/>
      <c r="BC174" s="214"/>
      <c r="BD174" s="214"/>
      <c r="BE174" s="214"/>
      <c r="BF174" s="214"/>
      <c r="BG174" s="214"/>
      <c r="BH174" s="214"/>
      <c r="BI174" s="214"/>
      <c r="BJ174" s="214"/>
      <c r="BK174" s="214"/>
      <c r="BL174" s="214"/>
      <c r="BM174" s="214"/>
      <c r="BN174" s="214"/>
      <c r="BO174" s="214"/>
      <c r="BP174" s="214"/>
      <c r="BQ174" s="214"/>
      <c r="BR174" s="214"/>
      <c r="BS174" s="214"/>
      <c r="BT174" s="214"/>
      <c r="BU174" s="214"/>
      <c r="BV174" s="214"/>
      <c r="BW174" s="214"/>
      <c r="BX174" s="214"/>
      <c r="BY174" s="214"/>
      <c r="BZ174" s="214"/>
      <c r="CA174" s="214"/>
      <c r="CB174" s="214"/>
      <c r="CC174" s="214"/>
    </row>
    <row r="175" spans="1:81" s="208" customFormat="1">
      <c r="A175" s="312"/>
      <c r="B175" s="1047"/>
      <c r="C175" s="1047"/>
      <c r="D175" s="1047"/>
      <c r="E175" s="1047"/>
      <c r="F175" s="332"/>
      <c r="G175" s="217"/>
      <c r="H175" s="210"/>
      <c r="I175" s="313"/>
      <c r="L175" s="210"/>
      <c r="M175" s="214"/>
      <c r="N175" s="214"/>
      <c r="O175" s="214"/>
      <c r="P175" s="214"/>
      <c r="Q175" s="214"/>
      <c r="R175" s="214"/>
      <c r="S175" s="214"/>
      <c r="T175" s="214"/>
      <c r="U175" s="214"/>
      <c r="V175" s="214"/>
      <c r="W175" s="214"/>
      <c r="X175" s="214"/>
      <c r="Y175" s="214"/>
      <c r="Z175" s="214"/>
      <c r="AA175" s="214"/>
      <c r="AB175" s="214"/>
      <c r="AC175" s="214"/>
      <c r="AD175" s="214"/>
      <c r="AE175" s="214"/>
      <c r="AF175" s="214"/>
      <c r="AG175" s="214"/>
      <c r="AH175" s="214"/>
      <c r="AI175" s="214"/>
      <c r="AJ175" s="214"/>
      <c r="AK175" s="214"/>
      <c r="AL175" s="214"/>
      <c r="AM175" s="214"/>
      <c r="AN175" s="214"/>
      <c r="AO175" s="214"/>
      <c r="AP175" s="214"/>
      <c r="AQ175" s="214"/>
      <c r="AR175" s="214"/>
      <c r="AS175" s="214"/>
      <c r="AT175" s="214"/>
      <c r="AU175" s="214"/>
      <c r="AV175" s="214"/>
      <c r="AW175" s="214"/>
      <c r="AX175" s="214"/>
      <c r="AY175" s="214"/>
      <c r="AZ175" s="214"/>
      <c r="BA175" s="214"/>
      <c r="BB175" s="214"/>
      <c r="BC175" s="214"/>
      <c r="BD175" s="214"/>
      <c r="BE175" s="214"/>
      <c r="BF175" s="214"/>
      <c r="BG175" s="214"/>
      <c r="BH175" s="214"/>
      <c r="BI175" s="214"/>
      <c r="BJ175" s="214"/>
      <c r="BK175" s="214"/>
      <c r="BL175" s="214"/>
      <c r="BM175" s="214"/>
      <c r="BN175" s="214"/>
      <c r="BO175" s="214"/>
      <c r="BP175" s="214"/>
      <c r="BQ175" s="214"/>
      <c r="BR175" s="214"/>
      <c r="BS175" s="214"/>
      <c r="BT175" s="214"/>
      <c r="BU175" s="214"/>
      <c r="BV175" s="214"/>
      <c r="BW175" s="214"/>
      <c r="BX175" s="214"/>
      <c r="BY175" s="214"/>
      <c r="BZ175" s="214"/>
      <c r="CA175" s="214"/>
      <c r="CB175" s="214"/>
      <c r="CC175" s="214"/>
    </row>
    <row r="176" spans="1:81" s="208" customFormat="1" ht="6.75" customHeight="1" thickBot="1">
      <c r="A176" s="314"/>
      <c r="B176" s="315"/>
      <c r="C176" s="315"/>
      <c r="D176" s="315"/>
      <c r="E176" s="316"/>
      <c r="F176" s="316"/>
      <c r="G176" s="317"/>
      <c r="H176" s="318"/>
      <c r="I176" s="319"/>
      <c r="L176" s="210"/>
      <c r="M176" s="214"/>
      <c r="N176" s="214"/>
      <c r="O176" s="214"/>
      <c r="P176" s="214"/>
      <c r="Q176" s="214"/>
      <c r="R176" s="214"/>
      <c r="S176" s="214"/>
      <c r="T176" s="214"/>
      <c r="U176" s="214"/>
      <c r="V176" s="214"/>
      <c r="W176" s="214"/>
      <c r="X176" s="214"/>
      <c r="Y176" s="214"/>
      <c r="Z176" s="214"/>
      <c r="AA176" s="214"/>
      <c r="AB176" s="214"/>
      <c r="AC176" s="214"/>
      <c r="AD176" s="214"/>
      <c r="AE176" s="214"/>
      <c r="AF176" s="214"/>
      <c r="AG176" s="214"/>
      <c r="AH176" s="214"/>
      <c r="AI176" s="214"/>
      <c r="AJ176" s="214"/>
      <c r="AK176" s="214"/>
      <c r="AL176" s="214"/>
      <c r="AM176" s="214"/>
      <c r="AN176" s="214"/>
      <c r="AO176" s="214"/>
      <c r="AP176" s="214"/>
      <c r="AQ176" s="214"/>
      <c r="AR176" s="214"/>
      <c r="AS176" s="214"/>
      <c r="AT176" s="214"/>
      <c r="AU176" s="214"/>
      <c r="AV176" s="214"/>
      <c r="AW176" s="214"/>
      <c r="AX176" s="214"/>
      <c r="AY176" s="214"/>
      <c r="AZ176" s="214"/>
      <c r="BA176" s="214"/>
      <c r="BB176" s="214"/>
      <c r="BC176" s="214"/>
      <c r="BD176" s="214"/>
      <c r="BE176" s="214"/>
      <c r="BF176" s="214"/>
      <c r="BG176" s="214"/>
      <c r="BH176" s="214"/>
      <c r="BI176" s="214"/>
      <c r="BJ176" s="214"/>
      <c r="BK176" s="214"/>
      <c r="BL176" s="214"/>
      <c r="BM176" s="214"/>
      <c r="BN176" s="214"/>
      <c r="BO176" s="214"/>
      <c r="BP176" s="214"/>
      <c r="BQ176" s="214"/>
      <c r="BR176" s="214"/>
      <c r="BS176" s="214"/>
      <c r="BT176" s="214"/>
      <c r="BU176" s="214"/>
      <c r="BV176" s="214"/>
      <c r="BW176" s="214"/>
      <c r="BX176" s="214"/>
      <c r="BY176" s="214"/>
      <c r="BZ176" s="214"/>
      <c r="CA176" s="214"/>
      <c r="CB176" s="214"/>
      <c r="CC176" s="214"/>
    </row>
    <row r="177" spans="1:81" s="208" customFormat="1" ht="12.75" customHeight="1" thickTop="1">
      <c r="A177" s="210"/>
      <c r="B177" s="219"/>
      <c r="C177" s="219"/>
      <c r="D177" s="219"/>
      <c r="E177" s="332"/>
      <c r="F177" s="332"/>
      <c r="G177" s="217"/>
      <c r="H177" s="210"/>
      <c r="I177" s="210"/>
      <c r="L177" s="210"/>
      <c r="M177" s="214"/>
      <c r="N177" s="214"/>
      <c r="O177" s="214"/>
      <c r="P177" s="214"/>
      <c r="Q177" s="214"/>
      <c r="R177" s="214"/>
      <c r="S177" s="214"/>
      <c r="T177" s="214"/>
      <c r="U177" s="214"/>
      <c r="V177" s="214"/>
      <c r="W177" s="214"/>
      <c r="X177" s="214"/>
      <c r="Y177" s="214"/>
      <c r="Z177" s="214"/>
      <c r="AA177" s="214"/>
      <c r="AB177" s="214"/>
      <c r="AC177" s="214"/>
      <c r="AD177" s="214"/>
      <c r="AE177" s="214"/>
      <c r="AF177" s="214"/>
      <c r="AG177" s="214"/>
      <c r="AH177" s="214"/>
      <c r="AI177" s="214"/>
      <c r="AJ177" s="214"/>
      <c r="AK177" s="214"/>
      <c r="AL177" s="214"/>
      <c r="AM177" s="214"/>
      <c r="AN177" s="214"/>
      <c r="AO177" s="214"/>
      <c r="AP177" s="214"/>
      <c r="AQ177" s="214"/>
      <c r="AR177" s="214"/>
      <c r="AS177" s="214"/>
      <c r="AT177" s="214"/>
      <c r="AU177" s="214"/>
      <c r="AV177" s="214"/>
      <c r="AW177" s="214"/>
      <c r="AX177" s="214"/>
      <c r="AY177" s="214"/>
      <c r="AZ177" s="214"/>
      <c r="BA177" s="214"/>
      <c r="BB177" s="214"/>
      <c r="BC177" s="214"/>
      <c r="BD177" s="214"/>
      <c r="BE177" s="214"/>
      <c r="BF177" s="214"/>
      <c r="BG177" s="214"/>
      <c r="BH177" s="214"/>
      <c r="BI177" s="214"/>
      <c r="BJ177" s="214"/>
      <c r="BK177" s="214"/>
      <c r="BL177" s="214"/>
      <c r="BM177" s="214"/>
      <c r="BN177" s="214"/>
      <c r="BO177" s="214"/>
      <c r="BP177" s="214"/>
      <c r="BQ177" s="214"/>
      <c r="BR177" s="214"/>
      <c r="BS177" s="214"/>
      <c r="BT177" s="214"/>
      <c r="BU177" s="214"/>
      <c r="BV177" s="214"/>
      <c r="BW177" s="214"/>
      <c r="BX177" s="214"/>
      <c r="BY177" s="214"/>
      <c r="BZ177" s="214"/>
      <c r="CA177" s="214"/>
      <c r="CB177" s="214"/>
      <c r="CC177" s="214"/>
    </row>
    <row r="178" spans="1:81" s="208" customFormat="1" ht="15.75" thickBot="1">
      <c r="A178" s="321"/>
      <c r="B178" s="321"/>
      <c r="C178" s="321"/>
      <c r="D178" s="321"/>
      <c r="E178" s="321"/>
      <c r="F178" s="321"/>
      <c r="G178" s="321"/>
      <c r="H178" s="321"/>
      <c r="I178" s="321"/>
      <c r="J178"/>
      <c r="K178"/>
      <c r="L178" s="217"/>
      <c r="M178" s="277"/>
      <c r="N178" s="277"/>
      <c r="O178" s="277"/>
      <c r="P178" s="277"/>
      <c r="Q178" s="277"/>
      <c r="R178" s="277"/>
      <c r="S178" s="277"/>
      <c r="T178" s="277"/>
      <c r="U178" s="277"/>
      <c r="V178" s="277"/>
      <c r="W178" s="277"/>
      <c r="X178" s="277"/>
      <c r="Y178" s="277"/>
      <c r="Z178" s="277"/>
      <c r="AA178" s="277"/>
      <c r="AB178" s="277"/>
      <c r="AC178" s="277"/>
      <c r="AD178" s="277"/>
      <c r="AE178" s="277"/>
      <c r="AF178" s="277"/>
      <c r="AG178" s="277"/>
      <c r="AH178" s="277"/>
      <c r="AI178" s="277"/>
      <c r="AJ178" s="277"/>
      <c r="AK178" s="277"/>
      <c r="AL178" s="277"/>
      <c r="AM178" s="277"/>
      <c r="AN178" s="277"/>
      <c r="AO178" s="277"/>
      <c r="AP178" s="277"/>
      <c r="AQ178" s="277"/>
      <c r="AR178" s="277"/>
      <c r="AS178" s="277"/>
      <c r="AT178" s="277"/>
      <c r="AU178" s="277"/>
      <c r="AV178" s="277"/>
      <c r="AW178" s="277"/>
      <c r="AX178" s="277"/>
      <c r="AY178" s="277"/>
      <c r="AZ178" s="277"/>
      <c r="BA178" s="277"/>
      <c r="BB178" s="277"/>
      <c r="BC178" s="277"/>
      <c r="BD178" s="277"/>
      <c r="BE178" s="277"/>
      <c r="BF178" s="277"/>
      <c r="BG178" s="277"/>
      <c r="BH178" s="277"/>
      <c r="BI178" s="277"/>
      <c r="BJ178" s="277"/>
      <c r="BK178" s="277"/>
      <c r="BL178" s="277"/>
      <c r="BM178" s="277"/>
      <c r="BN178" s="277"/>
      <c r="BO178" s="277"/>
      <c r="BP178" s="277"/>
      <c r="BQ178" s="277"/>
      <c r="BR178" s="277"/>
      <c r="BS178" s="277"/>
      <c r="BT178" s="277"/>
      <c r="BU178" s="277"/>
      <c r="BV178" s="277"/>
      <c r="BW178" s="277"/>
      <c r="BX178" s="277"/>
      <c r="BY178" s="277"/>
      <c r="BZ178" s="277"/>
      <c r="CA178" s="277"/>
      <c r="CB178" s="277"/>
      <c r="CC178" s="277"/>
    </row>
    <row r="179" spans="1:81" s="208" customFormat="1" ht="6.75" customHeight="1" thickTop="1">
      <c r="A179" s="306"/>
      <c r="B179"/>
      <c r="C179"/>
      <c r="D179"/>
      <c r="E179"/>
      <c r="F179"/>
      <c r="G179"/>
      <c r="H179"/>
      <c r="I179"/>
      <c r="J179" s="306"/>
      <c r="K179"/>
      <c r="L179" s="217"/>
      <c r="M179" s="277"/>
      <c r="N179" s="277"/>
      <c r="O179" s="277"/>
      <c r="P179" s="277"/>
      <c r="Q179" s="277"/>
      <c r="R179" s="277"/>
      <c r="S179" s="277"/>
      <c r="T179" s="277"/>
      <c r="U179" s="277"/>
      <c r="V179" s="277"/>
      <c r="W179" s="277"/>
      <c r="X179" s="277"/>
      <c r="Y179" s="277"/>
      <c r="Z179" s="277"/>
      <c r="AA179" s="277"/>
      <c r="AB179" s="277"/>
      <c r="AC179" s="277"/>
      <c r="AD179" s="277"/>
      <c r="AE179" s="277"/>
      <c r="AF179" s="277"/>
      <c r="AG179" s="277"/>
      <c r="AH179" s="277"/>
      <c r="AI179" s="277"/>
      <c r="AJ179" s="277"/>
      <c r="AK179" s="277"/>
      <c r="AL179" s="277"/>
      <c r="AM179" s="277"/>
      <c r="AN179" s="277"/>
      <c r="AO179" s="277"/>
      <c r="AP179" s="277"/>
      <c r="AQ179" s="277"/>
      <c r="AR179" s="277"/>
      <c r="AS179" s="277"/>
      <c r="AT179" s="277"/>
      <c r="AU179" s="277"/>
      <c r="AV179" s="277"/>
      <c r="AW179" s="277"/>
      <c r="AX179" s="277"/>
      <c r="AY179" s="277"/>
      <c r="AZ179" s="277"/>
      <c r="BA179" s="277"/>
      <c r="BB179" s="277"/>
      <c r="BC179" s="277"/>
      <c r="BD179" s="277"/>
      <c r="BE179" s="277"/>
      <c r="BF179" s="277"/>
      <c r="BG179" s="277"/>
      <c r="BH179" s="277"/>
      <c r="BI179" s="277"/>
      <c r="BJ179" s="277"/>
      <c r="BK179" s="277"/>
      <c r="BL179" s="277"/>
      <c r="BM179" s="277"/>
      <c r="BN179" s="277"/>
      <c r="BO179" s="277"/>
      <c r="BP179" s="277"/>
      <c r="BQ179" s="277"/>
      <c r="BR179" s="277"/>
      <c r="BS179" s="277"/>
      <c r="BT179" s="277"/>
      <c r="BU179" s="277"/>
      <c r="BV179" s="277"/>
      <c r="BW179" s="277"/>
      <c r="BX179" s="277"/>
      <c r="BY179" s="277"/>
      <c r="BZ179" s="277"/>
      <c r="CA179" s="277"/>
      <c r="CB179" s="277"/>
      <c r="CC179" s="277"/>
    </row>
    <row r="180" spans="1:81" s="208" customFormat="1">
      <c r="A180" s="209"/>
      <c r="B180" s="280"/>
      <c r="C180" s="280"/>
      <c r="D180" s="280"/>
      <c r="E180" s="332"/>
      <c r="F180" s="332"/>
      <c r="G180" s="217"/>
      <c r="H180" s="210"/>
      <c r="I180" s="211"/>
      <c r="L180" s="217"/>
      <c r="M180" s="277"/>
      <c r="N180" s="277"/>
      <c r="O180" s="277"/>
      <c r="P180" s="277"/>
      <c r="Q180" s="277"/>
      <c r="R180" s="277"/>
      <c r="S180" s="277"/>
      <c r="T180" s="277"/>
      <c r="U180" s="277"/>
      <c r="V180" s="277"/>
      <c r="W180" s="277"/>
      <c r="X180" s="277"/>
      <c r="Y180" s="277"/>
      <c r="Z180" s="277"/>
      <c r="AA180" s="277"/>
      <c r="AB180" s="277"/>
      <c r="AC180" s="277"/>
      <c r="AD180" s="277"/>
      <c r="AE180" s="277"/>
      <c r="AF180" s="277"/>
      <c r="AG180" s="277"/>
      <c r="AH180" s="277"/>
      <c r="AI180" s="277"/>
      <c r="AJ180" s="277"/>
      <c r="AK180" s="277"/>
      <c r="AL180" s="277"/>
      <c r="AM180" s="277"/>
      <c r="AN180" s="277"/>
      <c r="AO180" s="277"/>
      <c r="AP180" s="277"/>
      <c r="AQ180" s="277"/>
      <c r="AR180" s="277"/>
      <c r="AS180" s="277"/>
      <c r="AT180" s="277"/>
      <c r="AU180" s="277"/>
      <c r="AV180" s="277"/>
      <c r="AW180" s="277"/>
      <c r="AX180" s="277"/>
      <c r="AY180" s="277"/>
      <c r="AZ180" s="277"/>
      <c r="BA180" s="277"/>
      <c r="BB180" s="277"/>
      <c r="BC180" s="277"/>
      <c r="BD180" s="277"/>
      <c r="BE180" s="277"/>
      <c r="BF180" s="277"/>
      <c r="BG180" s="277"/>
      <c r="BH180" s="277"/>
      <c r="BI180" s="277"/>
      <c r="BJ180" s="277"/>
      <c r="BK180" s="277"/>
      <c r="BL180" s="277"/>
      <c r="BM180" s="277"/>
      <c r="BN180" s="277"/>
      <c r="BO180" s="277"/>
      <c r="BP180" s="277"/>
      <c r="BQ180" s="277"/>
      <c r="BR180" s="277"/>
      <c r="BS180" s="277"/>
      <c r="BT180" s="277"/>
      <c r="BU180" s="277"/>
      <c r="BV180" s="277"/>
      <c r="BW180" s="277"/>
      <c r="BX180" s="277"/>
      <c r="BY180" s="277"/>
      <c r="BZ180" s="277"/>
      <c r="CA180" s="277"/>
      <c r="CB180" s="277"/>
      <c r="CC180" s="277"/>
    </row>
    <row r="181" spans="1:81" s="208" customFormat="1">
      <c r="A181" s="209"/>
      <c r="B181" s="210"/>
      <c r="C181" s="210"/>
      <c r="D181" s="210"/>
      <c r="E181" s="210"/>
      <c r="F181" s="210"/>
      <c r="G181" s="210"/>
      <c r="H181" s="210"/>
      <c r="I181" s="211"/>
      <c r="L181" s="217"/>
      <c r="M181" s="277"/>
      <c r="N181" s="277"/>
      <c r="O181" s="277"/>
      <c r="P181" s="277"/>
      <c r="Q181" s="277"/>
      <c r="R181" s="277"/>
      <c r="S181" s="277"/>
      <c r="T181" s="277"/>
      <c r="U181" s="277"/>
      <c r="V181" s="277"/>
      <c r="W181" s="277"/>
      <c r="X181" s="277"/>
      <c r="Y181" s="277"/>
      <c r="Z181" s="277"/>
      <c r="AA181" s="277"/>
      <c r="AB181" s="277"/>
      <c r="AC181" s="277"/>
      <c r="AD181" s="277"/>
      <c r="AE181" s="277"/>
      <c r="AF181" s="277"/>
      <c r="AG181" s="277"/>
      <c r="AH181" s="277"/>
      <c r="AI181" s="277"/>
      <c r="AJ181" s="277"/>
      <c r="AK181" s="277"/>
      <c r="AL181" s="277"/>
      <c r="AM181" s="277"/>
      <c r="AN181" s="277"/>
      <c r="AO181" s="277"/>
      <c r="AP181" s="277"/>
      <c r="AQ181" s="277"/>
      <c r="AR181" s="277"/>
      <c r="AS181" s="277"/>
      <c r="AT181" s="277"/>
      <c r="AU181" s="277"/>
      <c r="AV181" s="277"/>
      <c r="AW181" s="277"/>
      <c r="AX181" s="277"/>
      <c r="AY181" s="277"/>
      <c r="AZ181" s="277"/>
      <c r="BA181" s="277"/>
      <c r="BB181" s="277"/>
      <c r="BC181" s="277"/>
      <c r="BD181" s="277"/>
      <c r="BE181" s="277"/>
      <c r="BF181" s="277"/>
      <c r="BG181" s="277"/>
      <c r="BH181" s="277"/>
      <c r="BI181" s="277"/>
      <c r="BJ181" s="277"/>
      <c r="BK181" s="277"/>
      <c r="BL181" s="277"/>
      <c r="BM181" s="277"/>
      <c r="BN181" s="277"/>
      <c r="BO181" s="277"/>
      <c r="BP181" s="277"/>
      <c r="BQ181" s="277"/>
      <c r="BR181" s="277"/>
      <c r="BS181" s="277"/>
      <c r="BT181" s="277"/>
      <c r="BU181" s="277"/>
      <c r="BV181" s="277"/>
      <c r="BW181" s="277"/>
      <c r="BX181" s="277"/>
      <c r="BY181" s="277"/>
      <c r="BZ181" s="277"/>
      <c r="CA181" s="277"/>
      <c r="CB181" s="277"/>
      <c r="CC181" s="277"/>
    </row>
    <row r="182" spans="1:81" s="208" customFormat="1">
      <c r="A182" s="209"/>
      <c r="B182" s="210"/>
      <c r="C182" s="210"/>
      <c r="D182" s="210"/>
      <c r="E182" s="210"/>
      <c r="F182" s="210"/>
      <c r="G182" s="210"/>
      <c r="H182" s="210"/>
      <c r="I182" s="211"/>
      <c r="L182" s="217"/>
      <c r="M182" s="277"/>
      <c r="N182" s="277"/>
      <c r="O182" s="277"/>
      <c r="P182" s="277"/>
      <c r="Q182" s="277"/>
      <c r="R182" s="277"/>
      <c r="S182" s="277"/>
      <c r="T182" s="277"/>
      <c r="U182" s="277"/>
      <c r="V182" s="277"/>
      <c r="W182" s="277"/>
      <c r="X182" s="277"/>
      <c r="Y182" s="277"/>
      <c r="Z182" s="277"/>
      <c r="AA182" s="277"/>
      <c r="AB182" s="277"/>
      <c r="AC182" s="277"/>
      <c r="AD182" s="277"/>
      <c r="AE182" s="277"/>
      <c r="AF182" s="277"/>
      <c r="AG182" s="277"/>
      <c r="AH182" s="277"/>
      <c r="AI182" s="277"/>
      <c r="AJ182" s="277"/>
      <c r="AK182" s="277"/>
      <c r="AL182" s="277"/>
      <c r="AM182" s="277"/>
      <c r="AN182" s="277"/>
      <c r="AO182" s="277"/>
      <c r="AP182" s="277"/>
      <c r="AQ182" s="277"/>
      <c r="AR182" s="277"/>
      <c r="AS182" s="277"/>
      <c r="AT182" s="277"/>
      <c r="AU182" s="277"/>
      <c r="AV182" s="277"/>
      <c r="AW182" s="277"/>
      <c r="AX182" s="277"/>
      <c r="AY182" s="277"/>
      <c r="AZ182" s="277"/>
      <c r="BA182" s="277"/>
      <c r="BB182" s="277"/>
      <c r="BC182" s="277"/>
      <c r="BD182" s="277"/>
      <c r="BE182" s="277"/>
      <c r="BF182" s="277"/>
      <c r="BG182" s="277"/>
      <c r="BH182" s="277"/>
      <c r="BI182" s="277"/>
      <c r="BJ182" s="277"/>
      <c r="BK182" s="277"/>
      <c r="BL182" s="277"/>
      <c r="BM182" s="277"/>
      <c r="BN182" s="277"/>
      <c r="BO182" s="277"/>
      <c r="BP182" s="277"/>
      <c r="BQ182" s="277"/>
      <c r="BR182" s="277"/>
      <c r="BS182" s="277"/>
      <c r="BT182" s="277"/>
      <c r="BU182" s="277"/>
      <c r="BV182" s="277"/>
      <c r="BW182" s="277"/>
      <c r="BX182" s="277"/>
      <c r="BY182" s="277"/>
      <c r="BZ182" s="277"/>
      <c r="CA182" s="277"/>
      <c r="CB182" s="277"/>
      <c r="CC182" s="277"/>
    </row>
    <row r="183" spans="1:81" s="208" customFormat="1">
      <c r="A183" s="209"/>
      <c r="B183" s="210"/>
      <c r="C183" s="210"/>
      <c r="D183" s="210"/>
      <c r="E183" s="210"/>
      <c r="F183" s="210"/>
      <c r="G183" s="210"/>
      <c r="H183" s="210"/>
      <c r="I183" s="211"/>
      <c r="L183" s="217"/>
      <c r="M183" s="277"/>
      <c r="N183" s="277"/>
      <c r="O183" s="277"/>
      <c r="P183" s="277"/>
      <c r="Q183" s="277"/>
      <c r="R183" s="277"/>
      <c r="S183" s="277"/>
      <c r="T183" s="277"/>
      <c r="U183" s="277"/>
      <c r="V183" s="277"/>
      <c r="W183" s="277"/>
      <c r="X183" s="277"/>
      <c r="Y183" s="277"/>
      <c r="Z183" s="277"/>
      <c r="AA183" s="277"/>
      <c r="AB183" s="277"/>
      <c r="AC183" s="277"/>
      <c r="AD183" s="277"/>
      <c r="AE183" s="277"/>
      <c r="AF183" s="277"/>
      <c r="AG183" s="277"/>
      <c r="AH183" s="277"/>
      <c r="AI183" s="277"/>
      <c r="AJ183" s="277"/>
      <c r="AK183" s="277"/>
      <c r="AL183" s="277"/>
      <c r="AM183" s="277"/>
      <c r="AN183" s="277"/>
      <c r="AO183" s="277"/>
      <c r="AP183" s="277"/>
      <c r="AQ183" s="277"/>
      <c r="AR183" s="277"/>
      <c r="AS183" s="277"/>
      <c r="AT183" s="277"/>
      <c r="AU183" s="277"/>
      <c r="AV183" s="277"/>
      <c r="AW183" s="277"/>
      <c r="AX183" s="277"/>
      <c r="AY183" s="277"/>
      <c r="AZ183" s="277"/>
      <c r="BA183" s="277"/>
      <c r="BB183" s="277"/>
      <c r="BC183" s="277"/>
      <c r="BD183" s="277"/>
      <c r="BE183" s="277"/>
      <c r="BF183" s="277"/>
      <c r="BG183" s="277"/>
      <c r="BH183" s="277"/>
      <c r="BI183" s="277"/>
      <c r="BJ183" s="277"/>
      <c r="BK183" s="277"/>
      <c r="BL183" s="277"/>
      <c r="BM183" s="277"/>
      <c r="BN183" s="277"/>
      <c r="BO183" s="277"/>
      <c r="BP183" s="277"/>
      <c r="BQ183" s="277"/>
      <c r="BR183" s="277"/>
      <c r="BS183" s="277"/>
      <c r="BT183" s="277"/>
      <c r="BU183" s="277"/>
      <c r="BV183" s="277"/>
      <c r="BW183" s="277"/>
      <c r="BX183" s="277"/>
      <c r="BY183" s="277"/>
      <c r="BZ183" s="277"/>
      <c r="CA183" s="277"/>
      <c r="CB183" s="277"/>
      <c r="CC183" s="277"/>
    </row>
    <row r="184" spans="1:81" s="208" customFormat="1">
      <c r="A184" s="209"/>
      <c r="B184" s="210"/>
      <c r="C184" s="210"/>
      <c r="D184" s="210"/>
      <c r="E184" s="210"/>
      <c r="F184" s="210"/>
      <c r="G184" s="210"/>
      <c r="H184" s="210"/>
      <c r="I184" s="211"/>
      <c r="L184" s="217"/>
      <c r="M184" s="277"/>
      <c r="N184" s="277"/>
      <c r="O184" s="277"/>
      <c r="P184" s="277"/>
      <c r="Q184" s="277"/>
      <c r="R184" s="277"/>
      <c r="S184" s="277"/>
      <c r="T184" s="277"/>
      <c r="U184" s="277"/>
      <c r="V184" s="277"/>
      <c r="W184" s="277"/>
      <c r="X184" s="277"/>
      <c r="Y184" s="277"/>
      <c r="Z184" s="277"/>
      <c r="AA184" s="277"/>
      <c r="AB184" s="277"/>
      <c r="AC184" s="277"/>
      <c r="AD184" s="277"/>
      <c r="AE184" s="277"/>
      <c r="AF184" s="277"/>
      <c r="AG184" s="277"/>
      <c r="AH184" s="277"/>
      <c r="AI184" s="277"/>
      <c r="AJ184" s="277"/>
      <c r="AK184" s="277"/>
      <c r="AL184" s="277"/>
      <c r="AM184" s="277"/>
      <c r="AN184" s="277"/>
      <c r="AO184" s="277"/>
      <c r="AP184" s="277"/>
      <c r="AQ184" s="277"/>
      <c r="AR184" s="277"/>
      <c r="AS184" s="277"/>
      <c r="AT184" s="277"/>
      <c r="AU184" s="277"/>
      <c r="AV184" s="277"/>
      <c r="AW184" s="277"/>
      <c r="AX184" s="277"/>
      <c r="AY184" s="277"/>
      <c r="AZ184" s="277"/>
      <c r="BA184" s="277"/>
      <c r="BB184" s="277"/>
      <c r="BC184" s="277"/>
      <c r="BD184" s="277"/>
      <c r="BE184" s="277"/>
      <c r="BF184" s="277"/>
      <c r="BG184" s="277"/>
      <c r="BH184" s="277"/>
      <c r="BI184" s="277"/>
      <c r="BJ184" s="277"/>
      <c r="BK184" s="277"/>
      <c r="BL184" s="277"/>
      <c r="BM184" s="277"/>
      <c r="BN184" s="277"/>
      <c r="BO184" s="277"/>
      <c r="BP184" s="277"/>
      <c r="BQ184" s="277"/>
      <c r="BR184" s="277"/>
      <c r="BS184" s="277"/>
      <c r="BT184" s="277"/>
      <c r="BU184" s="277"/>
      <c r="BV184" s="277"/>
      <c r="BW184" s="277"/>
      <c r="BX184" s="277"/>
      <c r="BY184" s="277"/>
      <c r="BZ184" s="277"/>
      <c r="CA184" s="277"/>
      <c r="CB184" s="277"/>
      <c r="CC184" s="277"/>
    </row>
    <row r="185" spans="1:81" s="208" customFormat="1">
      <c r="A185" s="209"/>
      <c r="B185" s="1053" t="s">
        <v>480</v>
      </c>
      <c r="C185" s="1054"/>
      <c r="D185" s="1054"/>
      <c r="E185" s="1054"/>
      <c r="F185" s="1054"/>
      <c r="G185" s="1054"/>
      <c r="H185" s="1054"/>
      <c r="I185" s="1056"/>
      <c r="L185" s="217"/>
      <c r="M185" s="277"/>
      <c r="N185" s="277"/>
      <c r="O185" s="277"/>
      <c r="P185" s="277"/>
      <c r="Q185" s="277"/>
      <c r="R185" s="277"/>
      <c r="S185" s="277"/>
      <c r="T185" s="277"/>
      <c r="U185" s="277"/>
      <c r="V185" s="277"/>
      <c r="W185" s="277"/>
      <c r="X185" s="277"/>
      <c r="Y185" s="277"/>
      <c r="Z185" s="277"/>
      <c r="AA185" s="277"/>
      <c r="AB185" s="277"/>
      <c r="AC185" s="277"/>
      <c r="AD185" s="277"/>
      <c r="AE185" s="277"/>
      <c r="AF185" s="277"/>
      <c r="AG185" s="277"/>
      <c r="AH185" s="277"/>
      <c r="AI185" s="277"/>
      <c r="AJ185" s="277"/>
      <c r="AK185" s="277"/>
      <c r="AL185" s="277"/>
      <c r="AM185" s="277"/>
      <c r="AN185" s="277"/>
      <c r="AO185" s="277"/>
      <c r="AP185" s="277"/>
      <c r="AQ185" s="277"/>
      <c r="AR185" s="277"/>
      <c r="AS185" s="277"/>
      <c r="AT185" s="277"/>
      <c r="AU185" s="277"/>
      <c r="AV185" s="277"/>
      <c r="AW185" s="277"/>
      <c r="AX185" s="277"/>
      <c r="AY185" s="277"/>
      <c r="AZ185" s="277"/>
      <c r="BA185" s="277"/>
      <c r="BB185" s="277"/>
      <c r="BC185" s="277"/>
      <c r="BD185" s="277"/>
      <c r="BE185" s="277"/>
      <c r="BF185" s="277"/>
      <c r="BG185" s="277"/>
      <c r="BH185" s="277"/>
      <c r="BI185" s="277"/>
      <c r="BJ185" s="277"/>
      <c r="BK185" s="277"/>
      <c r="BL185" s="277"/>
      <c r="BM185" s="277"/>
      <c r="BN185" s="277"/>
      <c r="BO185" s="277"/>
      <c r="BP185" s="277"/>
      <c r="BQ185" s="277"/>
      <c r="BR185" s="277"/>
      <c r="BS185" s="277"/>
      <c r="BT185" s="277"/>
      <c r="BU185" s="277"/>
      <c r="BV185" s="277"/>
      <c r="BW185" s="277"/>
      <c r="BX185" s="277"/>
      <c r="BY185" s="277"/>
      <c r="BZ185" s="277"/>
      <c r="CA185" s="277"/>
      <c r="CB185" s="277"/>
      <c r="CC185" s="277"/>
    </row>
    <row r="186" spans="1:81" s="208" customFormat="1" ht="13.5" thickBot="1">
      <c r="A186" s="209"/>
      <c r="B186" s="210"/>
      <c r="C186" s="210"/>
      <c r="D186" s="210"/>
      <c r="E186" s="210"/>
      <c r="F186" s="210"/>
      <c r="G186" s="210"/>
      <c r="H186" s="210"/>
      <c r="I186" s="211"/>
      <c r="L186" s="217"/>
      <c r="M186" s="277"/>
      <c r="N186" s="277"/>
      <c r="O186" s="277"/>
      <c r="P186" s="277"/>
      <c r="Q186" s="277"/>
      <c r="R186" s="277"/>
      <c r="S186" s="277"/>
      <c r="T186" s="277"/>
      <c r="U186" s="277"/>
      <c r="V186" s="277"/>
      <c r="W186" s="277"/>
      <c r="X186" s="277"/>
      <c r="Y186" s="277"/>
      <c r="Z186" s="277"/>
      <c r="AA186" s="277"/>
      <c r="AB186" s="277"/>
      <c r="AC186" s="277"/>
      <c r="AD186" s="277"/>
      <c r="AE186" s="277"/>
      <c r="AF186" s="277"/>
      <c r="AG186" s="277"/>
      <c r="AH186" s="277"/>
      <c r="AI186" s="277"/>
      <c r="AJ186" s="277"/>
      <c r="AK186" s="277"/>
      <c r="AL186" s="277"/>
      <c r="AM186" s="277"/>
      <c r="AN186" s="277"/>
      <c r="AO186" s="277"/>
      <c r="AP186" s="277"/>
      <c r="AQ186" s="277"/>
      <c r="AR186" s="277"/>
      <c r="AS186" s="277"/>
      <c r="AT186" s="277"/>
      <c r="AU186" s="277"/>
      <c r="AV186" s="277"/>
      <c r="AW186" s="277"/>
      <c r="AX186" s="277"/>
      <c r="AY186" s="277"/>
      <c r="AZ186" s="277"/>
      <c r="BA186" s="277"/>
      <c r="BB186" s="277"/>
      <c r="BC186" s="277"/>
      <c r="BD186" s="277"/>
      <c r="BE186" s="277"/>
      <c r="BF186" s="277"/>
      <c r="BG186" s="277"/>
      <c r="BH186" s="277"/>
      <c r="BI186" s="277"/>
      <c r="BJ186" s="277"/>
      <c r="BK186" s="277"/>
      <c r="BL186" s="277"/>
      <c r="BM186" s="277"/>
      <c r="BN186" s="277"/>
      <c r="BO186" s="277"/>
      <c r="BP186" s="277"/>
      <c r="BQ186" s="277"/>
      <c r="BR186" s="277"/>
      <c r="BS186" s="277"/>
      <c r="BT186" s="277"/>
      <c r="BU186" s="277"/>
      <c r="BV186" s="277"/>
      <c r="BW186" s="277"/>
      <c r="BX186" s="277"/>
      <c r="BY186" s="277"/>
      <c r="BZ186" s="277"/>
      <c r="CA186" s="277"/>
      <c r="CB186" s="277"/>
      <c r="CC186" s="277"/>
    </row>
    <row r="187" spans="1:81" s="208" customFormat="1" ht="12.75" customHeight="1">
      <c r="A187" s="209"/>
      <c r="B187" s="210"/>
      <c r="C187" s="511" t="str">
        <f>C6</f>
        <v>Customer:</v>
      </c>
      <c r="D187" s="1057" t="str">
        <f>VLOOKUP(C124,$C$6:$G$12,2,FALSE)</f>
        <v>Sinopec</v>
      </c>
      <c r="E187" s="1028"/>
      <c r="F187" s="1028"/>
      <c r="G187" s="1029"/>
      <c r="H187" s="336"/>
      <c r="I187" s="211"/>
      <c r="L187" s="217"/>
      <c r="M187" s="277"/>
      <c r="N187" s="277"/>
      <c r="O187" s="277"/>
      <c r="P187" s="277"/>
      <c r="Q187" s="277"/>
      <c r="R187" s="277"/>
      <c r="S187" s="277"/>
      <c r="T187" s="277"/>
      <c r="U187" s="277"/>
      <c r="V187" s="277"/>
      <c r="W187" s="277"/>
      <c r="X187" s="277"/>
      <c r="Y187" s="277"/>
      <c r="Z187" s="277"/>
      <c r="AA187" s="277"/>
      <c r="AB187" s="277"/>
      <c r="AC187" s="277"/>
      <c r="AD187" s="277"/>
      <c r="AE187" s="277"/>
      <c r="AF187" s="277"/>
      <c r="AG187" s="277"/>
      <c r="AH187" s="277"/>
      <c r="AI187" s="277"/>
      <c r="AJ187" s="277"/>
      <c r="AK187" s="277"/>
      <c r="AL187" s="277"/>
      <c r="AM187" s="277"/>
      <c r="AN187" s="277"/>
      <c r="AO187" s="277"/>
      <c r="AP187" s="277"/>
      <c r="AQ187" s="277"/>
      <c r="AR187" s="277"/>
      <c r="AS187" s="277"/>
      <c r="AT187" s="277"/>
      <c r="AU187" s="277"/>
      <c r="AV187" s="277"/>
      <c r="AW187" s="277"/>
      <c r="AX187" s="277"/>
      <c r="AY187" s="277"/>
      <c r="AZ187" s="277"/>
      <c r="BA187" s="277"/>
      <c r="BB187" s="277"/>
      <c r="BC187" s="277"/>
      <c r="BD187" s="277"/>
      <c r="BE187" s="277"/>
      <c r="BF187" s="277"/>
      <c r="BG187" s="277"/>
      <c r="BH187" s="277"/>
      <c r="BI187" s="277"/>
      <c r="BJ187" s="277"/>
      <c r="BK187" s="277"/>
      <c r="BL187" s="277"/>
      <c r="BM187" s="277"/>
      <c r="BN187" s="277"/>
      <c r="BO187" s="277"/>
      <c r="BP187" s="277"/>
      <c r="BQ187" s="277"/>
      <c r="BR187" s="277"/>
      <c r="BS187" s="277"/>
      <c r="BT187" s="277"/>
      <c r="BU187" s="277"/>
      <c r="BV187" s="277"/>
      <c r="BW187" s="277"/>
      <c r="BX187" s="277"/>
      <c r="BY187" s="277"/>
      <c r="BZ187" s="277"/>
      <c r="CA187" s="277"/>
      <c r="CB187" s="277"/>
      <c r="CC187" s="277"/>
    </row>
    <row r="188" spans="1:81" s="208" customFormat="1" ht="12.75" customHeight="1">
      <c r="A188" s="209"/>
      <c r="B188" s="210"/>
      <c r="C188" s="212" t="str">
        <f t="shared" ref="C188:C193" si="13">C7</f>
        <v>End User:</v>
      </c>
      <c r="D188" s="1058" t="str">
        <f t="shared" ref="D188:D193" si="14">VLOOKUP(C125,$C$6:$G$12,2,FALSE)</f>
        <v>LouYang Pertrochemical Eng.</v>
      </c>
      <c r="E188" s="1037"/>
      <c r="F188" s="1037"/>
      <c r="G188" s="1038"/>
      <c r="H188" s="210"/>
      <c r="I188" s="211"/>
      <c r="L188" s="217"/>
      <c r="M188" s="277"/>
      <c r="N188" s="277"/>
      <c r="O188" s="277"/>
      <c r="P188" s="277"/>
      <c r="Q188" s="277"/>
      <c r="R188" s="277"/>
      <c r="S188" s="277"/>
      <c r="T188" s="277"/>
      <c r="U188" s="277"/>
      <c r="V188" s="277"/>
      <c r="W188" s="277"/>
      <c r="X188" s="277"/>
      <c r="Y188" s="277"/>
      <c r="Z188" s="277"/>
      <c r="AA188" s="277"/>
      <c r="AB188" s="277"/>
      <c r="AC188" s="277"/>
      <c r="AD188" s="277"/>
      <c r="AE188" s="277"/>
      <c r="AF188" s="277"/>
      <c r="AG188" s="277"/>
      <c r="AH188" s="277"/>
      <c r="AI188" s="277"/>
      <c r="AJ188" s="277"/>
      <c r="AK188" s="277"/>
      <c r="AL188" s="277"/>
      <c r="AM188" s="277"/>
      <c r="AN188" s="277"/>
      <c r="AO188" s="277"/>
      <c r="AP188" s="277"/>
      <c r="AQ188" s="277"/>
      <c r="AR188" s="277"/>
      <c r="AS188" s="277"/>
      <c r="AT188" s="277"/>
      <c r="AU188" s="277"/>
      <c r="AV188" s="277"/>
      <c r="AW188" s="277"/>
      <c r="AX188" s="277"/>
      <c r="AY188" s="277"/>
      <c r="AZ188" s="277"/>
      <c r="BA188" s="277"/>
      <c r="BB188" s="277"/>
      <c r="BC188" s="277"/>
      <c r="BD188" s="277"/>
      <c r="BE188" s="277"/>
      <c r="BF188" s="277"/>
      <c r="BG188" s="277"/>
      <c r="BH188" s="277"/>
      <c r="BI188" s="277"/>
      <c r="BJ188" s="277"/>
      <c r="BK188" s="277"/>
      <c r="BL188" s="277"/>
      <c r="BM188" s="277"/>
      <c r="BN188" s="277"/>
      <c r="BO188" s="277"/>
      <c r="BP188" s="277"/>
      <c r="BQ188" s="277"/>
      <c r="BR188" s="277"/>
      <c r="BS188" s="277"/>
      <c r="BT188" s="277"/>
      <c r="BU188" s="277"/>
      <c r="BV188" s="277"/>
      <c r="BW188" s="277"/>
      <c r="BX188" s="277"/>
      <c r="BY188" s="277"/>
      <c r="BZ188" s="277"/>
      <c r="CA188" s="277"/>
      <c r="CB188" s="277"/>
      <c r="CC188" s="277"/>
    </row>
    <row r="189" spans="1:81" s="208" customFormat="1" ht="12.75" customHeight="1">
      <c r="A189" s="209"/>
      <c r="B189" s="210"/>
      <c r="C189" s="212" t="str">
        <f t="shared" si="13"/>
        <v>P.O. No.:</v>
      </c>
      <c r="D189" s="1058" t="str">
        <f t="shared" si="14"/>
        <v>TBD</v>
      </c>
      <c r="E189" s="1037"/>
      <c r="F189" s="1037"/>
      <c r="G189" s="1038"/>
      <c r="H189" s="210"/>
      <c r="I189" s="211"/>
      <c r="L189" s="217"/>
      <c r="M189" s="277"/>
      <c r="N189" s="277"/>
      <c r="O189" s="277"/>
      <c r="P189" s="277"/>
      <c r="Q189" s="277"/>
      <c r="R189" s="277"/>
      <c r="S189" s="277"/>
      <c r="T189" s="277"/>
      <c r="U189" s="277"/>
      <c r="V189" s="277"/>
      <c r="W189" s="277"/>
      <c r="X189" s="277"/>
      <c r="Y189" s="277"/>
      <c r="Z189" s="277"/>
      <c r="AA189" s="277"/>
      <c r="AB189" s="277"/>
      <c r="AC189" s="277"/>
      <c r="AD189" s="277"/>
      <c r="AE189" s="277"/>
      <c r="AF189" s="277"/>
      <c r="AG189" s="277"/>
      <c r="AH189" s="277"/>
      <c r="AI189" s="277"/>
      <c r="AJ189" s="277"/>
      <c r="AK189" s="277"/>
      <c r="AL189" s="277"/>
      <c r="AM189" s="277"/>
      <c r="AN189" s="277"/>
      <c r="AO189" s="277"/>
      <c r="AP189" s="277"/>
      <c r="AQ189" s="277"/>
      <c r="AR189" s="277"/>
      <c r="AS189" s="277"/>
      <c r="AT189" s="277"/>
      <c r="AU189" s="277"/>
      <c r="AV189" s="277"/>
      <c r="AW189" s="277"/>
      <c r="AX189" s="277"/>
      <c r="AY189" s="277"/>
      <c r="AZ189" s="277"/>
      <c r="BA189" s="277"/>
      <c r="BB189" s="277"/>
      <c r="BC189" s="277"/>
      <c r="BD189" s="277"/>
      <c r="BE189" s="277"/>
      <c r="BF189" s="277"/>
      <c r="BG189" s="277"/>
      <c r="BH189" s="277"/>
      <c r="BI189" s="277"/>
      <c r="BJ189" s="277"/>
      <c r="BK189" s="277"/>
      <c r="BL189" s="277"/>
      <c r="BM189" s="277"/>
      <c r="BN189" s="277"/>
      <c r="BO189" s="277"/>
      <c r="BP189" s="277"/>
      <c r="BQ189" s="277"/>
      <c r="BR189" s="277"/>
      <c r="BS189" s="277"/>
      <c r="BT189" s="277"/>
      <c r="BU189" s="277"/>
      <c r="BV189" s="277"/>
      <c r="BW189" s="277"/>
      <c r="BX189" s="277"/>
      <c r="BY189" s="277"/>
      <c r="BZ189" s="277"/>
      <c r="CA189" s="277"/>
      <c r="CB189" s="277"/>
      <c r="CC189" s="277"/>
    </row>
    <row r="190" spans="1:81" s="208" customFormat="1" ht="12.75" customHeight="1">
      <c r="A190" s="209"/>
      <c r="B190" s="210"/>
      <c r="C190" s="212" t="str">
        <f t="shared" si="13"/>
        <v>Model No.:</v>
      </c>
      <c r="D190" s="1058" t="str">
        <f t="shared" si="14"/>
        <v xml:space="preserve">LMC347    </v>
      </c>
      <c r="E190" s="1037"/>
      <c r="F190" s="1037"/>
      <c r="G190" s="1038"/>
      <c r="H190" s="210"/>
      <c r="I190" s="211"/>
      <c r="L190" s="217"/>
      <c r="M190" s="277"/>
      <c r="N190" s="277"/>
      <c r="O190" s="277"/>
      <c r="P190" s="277"/>
      <c r="Q190" s="277"/>
      <c r="R190" s="277"/>
      <c r="S190" s="277"/>
      <c r="T190" s="277"/>
      <c r="U190" s="277"/>
      <c r="V190" s="277"/>
      <c r="W190" s="277"/>
      <c r="X190" s="277"/>
      <c r="Y190" s="277"/>
      <c r="Z190" s="277"/>
      <c r="AA190" s="277"/>
      <c r="AB190" s="277"/>
      <c r="AC190" s="277"/>
      <c r="AD190" s="277"/>
      <c r="AE190" s="277"/>
      <c r="AF190" s="277"/>
      <c r="AG190" s="277"/>
      <c r="AH190" s="277"/>
      <c r="AI190" s="277"/>
      <c r="AJ190" s="277"/>
      <c r="AK190" s="277"/>
      <c r="AL190" s="277"/>
      <c r="AM190" s="277"/>
      <c r="AN190" s="277"/>
      <c r="AO190" s="277"/>
      <c r="AP190" s="277"/>
      <c r="AQ190" s="277"/>
      <c r="AR190" s="277"/>
      <c r="AS190" s="277"/>
      <c r="AT190" s="277"/>
      <c r="AU190" s="277"/>
      <c r="AV190" s="277"/>
      <c r="AW190" s="277"/>
      <c r="AX190" s="277"/>
      <c r="AY190" s="277"/>
      <c r="AZ190" s="277"/>
      <c r="BA190" s="277"/>
      <c r="BB190" s="277"/>
      <c r="BC190" s="277"/>
      <c r="BD190" s="277"/>
      <c r="BE190" s="277"/>
      <c r="BF190" s="277"/>
      <c r="BG190" s="277"/>
      <c r="BH190" s="277"/>
      <c r="BI190" s="277"/>
      <c r="BJ190" s="277"/>
      <c r="BK190" s="277"/>
      <c r="BL190" s="277"/>
      <c r="BM190" s="277"/>
      <c r="BN190" s="277"/>
      <c r="BO190" s="277"/>
      <c r="BP190" s="277"/>
      <c r="BQ190" s="277"/>
      <c r="BR190" s="277"/>
      <c r="BS190" s="277"/>
      <c r="BT190" s="277"/>
      <c r="BU190" s="277"/>
      <c r="BV190" s="277"/>
      <c r="BW190" s="277"/>
      <c r="BX190" s="277"/>
      <c r="BY190" s="277"/>
      <c r="BZ190" s="277"/>
      <c r="CA190" s="277"/>
      <c r="CB190" s="277"/>
      <c r="CC190" s="277"/>
    </row>
    <row r="191" spans="1:81" s="208" customFormat="1" ht="12.75" customHeight="1">
      <c r="A191" s="209"/>
      <c r="B191" s="210"/>
      <c r="C191" s="212" t="str">
        <f t="shared" si="13"/>
        <v>Item No.:</v>
      </c>
      <c r="D191" s="1058" t="str">
        <f t="shared" si="14"/>
        <v xml:space="preserve">0225-C-201A/B &amp; 0225-C-251A/B  </v>
      </c>
      <c r="E191" s="1037"/>
      <c r="F191" s="1037"/>
      <c r="G191" s="1038"/>
      <c r="H191" s="210"/>
      <c r="I191" s="211"/>
      <c r="L191" s="217"/>
      <c r="M191" s="277"/>
      <c r="N191" s="277"/>
      <c r="O191" s="277"/>
      <c r="P191" s="277"/>
      <c r="Q191" s="277"/>
      <c r="R191" s="277"/>
      <c r="S191" s="277"/>
      <c r="T191" s="277"/>
      <c r="U191" s="277"/>
      <c r="V191" s="277"/>
      <c r="W191" s="277"/>
      <c r="X191" s="277"/>
      <c r="Y191" s="277"/>
      <c r="Z191" s="277"/>
      <c r="AA191" s="277"/>
      <c r="AB191" s="277"/>
      <c r="AC191" s="277"/>
      <c r="AD191" s="277"/>
      <c r="AE191" s="277"/>
      <c r="AF191" s="277"/>
      <c r="AG191" s="277"/>
      <c r="AH191" s="277"/>
      <c r="AI191" s="277"/>
      <c r="AJ191" s="277"/>
      <c r="AK191" s="277"/>
      <c r="AL191" s="277"/>
      <c r="AM191" s="277"/>
      <c r="AN191" s="277"/>
      <c r="AO191" s="277"/>
      <c r="AP191" s="277"/>
      <c r="AQ191" s="277"/>
      <c r="AR191" s="277"/>
      <c r="AS191" s="277"/>
      <c r="AT191" s="277"/>
      <c r="AU191" s="277"/>
      <c r="AV191" s="277"/>
      <c r="AW191" s="277"/>
      <c r="AX191" s="277"/>
      <c r="AY191" s="277"/>
      <c r="AZ191" s="277"/>
      <c r="BA191" s="277"/>
      <c r="BB191" s="277"/>
      <c r="BC191" s="277"/>
      <c r="BD191" s="277"/>
      <c r="BE191" s="277"/>
      <c r="BF191" s="277"/>
      <c r="BG191" s="277"/>
      <c r="BH191" s="277"/>
      <c r="BI191" s="277"/>
      <c r="BJ191" s="277"/>
      <c r="BK191" s="277"/>
      <c r="BL191" s="277"/>
      <c r="BM191" s="277"/>
      <c r="BN191" s="277"/>
      <c r="BO191" s="277"/>
      <c r="BP191" s="277"/>
      <c r="BQ191" s="277"/>
      <c r="BR191" s="277"/>
      <c r="BS191" s="277"/>
      <c r="BT191" s="277"/>
      <c r="BU191" s="277"/>
      <c r="BV191" s="277"/>
      <c r="BW191" s="277"/>
      <c r="BX191" s="277"/>
      <c r="BY191" s="277"/>
      <c r="BZ191" s="277"/>
      <c r="CA191" s="277"/>
      <c r="CB191" s="277"/>
      <c r="CC191" s="277"/>
    </row>
    <row r="192" spans="1:81" s="208" customFormat="1" ht="12.75" customHeight="1">
      <c r="A192" s="209"/>
      <c r="B192" s="210"/>
      <c r="C192" s="212" t="str">
        <f t="shared" si="13"/>
        <v>Service:</v>
      </c>
      <c r="D192" s="1058" t="str">
        <f t="shared" si="14"/>
        <v xml:space="preserve">Reactor Recycle Gas Compressors    </v>
      </c>
      <c r="E192" s="1037"/>
      <c r="F192" s="1037"/>
      <c r="G192" s="1038"/>
      <c r="H192" s="210"/>
      <c r="I192" s="211"/>
      <c r="L192" s="217"/>
      <c r="M192" s="277"/>
      <c r="N192" s="277"/>
      <c r="O192" s="277"/>
      <c r="P192" s="277"/>
      <c r="Q192" s="277"/>
      <c r="R192" s="277"/>
      <c r="S192" s="277"/>
      <c r="T192" s="277"/>
      <c r="U192" s="277"/>
      <c r="V192" s="277"/>
      <c r="W192" s="277"/>
      <c r="X192" s="277"/>
      <c r="Y192" s="277"/>
      <c r="Z192" s="277"/>
      <c r="AA192" s="277"/>
      <c r="AB192" s="277"/>
      <c r="AC192" s="277"/>
      <c r="AD192" s="277"/>
      <c r="AE192" s="277"/>
      <c r="AF192" s="277"/>
      <c r="AG192" s="277"/>
      <c r="AH192" s="277"/>
      <c r="AI192" s="277"/>
      <c r="AJ192" s="277"/>
      <c r="AK192" s="277"/>
      <c r="AL192" s="277"/>
      <c r="AM192" s="277"/>
      <c r="AN192" s="277"/>
      <c r="AO192" s="277"/>
      <c r="AP192" s="277"/>
      <c r="AQ192" s="277"/>
      <c r="AR192" s="277"/>
      <c r="AS192" s="277"/>
      <c r="AT192" s="277"/>
      <c r="AU192" s="277"/>
      <c r="AV192" s="277"/>
      <c r="AW192" s="277"/>
      <c r="AX192" s="277"/>
      <c r="AY192" s="277"/>
      <c r="AZ192" s="277"/>
      <c r="BA192" s="277"/>
      <c r="BB192" s="277"/>
      <c r="BC192" s="277"/>
      <c r="BD192" s="277"/>
      <c r="BE192" s="277"/>
      <c r="BF192" s="277"/>
      <c r="BG192" s="277"/>
      <c r="BH192" s="277"/>
      <c r="BI192" s="277"/>
      <c r="BJ192" s="277"/>
      <c r="BK192" s="277"/>
      <c r="BL192" s="277"/>
      <c r="BM192" s="277"/>
      <c r="BN192" s="277"/>
      <c r="BO192" s="277"/>
      <c r="BP192" s="277"/>
      <c r="BQ192" s="277"/>
      <c r="BR192" s="277"/>
      <c r="BS192" s="277"/>
      <c r="BT192" s="277"/>
      <c r="BU192" s="277"/>
      <c r="BV192" s="277"/>
      <c r="BW192" s="277"/>
      <c r="BX192" s="277"/>
      <c r="BY192" s="277"/>
      <c r="BZ192" s="277"/>
      <c r="CA192" s="277"/>
      <c r="CB192" s="277"/>
      <c r="CC192" s="277"/>
    </row>
    <row r="193" spans="1:81" s="208" customFormat="1" ht="13.5" thickBot="1">
      <c r="A193" s="209"/>
      <c r="B193" s="210"/>
      <c r="C193" s="512" t="str">
        <f t="shared" si="13"/>
        <v>Serial No.:</v>
      </c>
      <c r="D193" s="1065" t="str">
        <f t="shared" si="14"/>
        <v xml:space="preserve">C2441745-01-02 &amp; C2441745-03-04  </v>
      </c>
      <c r="E193" s="1032"/>
      <c r="F193" s="1032"/>
      <c r="G193" s="1033"/>
      <c r="H193" s="210"/>
      <c r="I193" s="211"/>
      <c r="L193" s="217"/>
      <c r="M193" s="277"/>
      <c r="N193" s="277"/>
      <c r="O193" s="277"/>
      <c r="P193" s="277"/>
      <c r="Q193" s="277"/>
      <c r="R193" s="277"/>
      <c r="S193" s="277"/>
      <c r="T193" s="277"/>
      <c r="U193" s="277"/>
      <c r="V193" s="277"/>
      <c r="W193" s="277"/>
      <c r="X193" s="277"/>
      <c r="Y193" s="277"/>
      <c r="Z193" s="277"/>
      <c r="AA193" s="277"/>
      <c r="AB193" s="277"/>
      <c r="AC193" s="277"/>
      <c r="AD193" s="277"/>
      <c r="AE193" s="277"/>
      <c r="AF193" s="277"/>
      <c r="AG193" s="277"/>
      <c r="AH193" s="277"/>
      <c r="AI193" s="277"/>
      <c r="AJ193" s="277"/>
      <c r="AK193" s="277"/>
      <c r="AL193" s="277"/>
      <c r="AM193" s="277"/>
      <c r="AN193" s="277"/>
      <c r="AO193" s="277"/>
      <c r="AP193" s="277"/>
      <c r="AQ193" s="277"/>
      <c r="AR193" s="277"/>
      <c r="AS193" s="277"/>
      <c r="AT193" s="277"/>
      <c r="AU193" s="277"/>
      <c r="AV193" s="277"/>
      <c r="AW193" s="277"/>
      <c r="AX193" s="277"/>
      <c r="AY193" s="277"/>
      <c r="AZ193" s="277"/>
      <c r="BA193" s="277"/>
      <c r="BB193" s="277"/>
      <c r="BC193" s="277"/>
      <c r="BD193" s="277"/>
      <c r="BE193" s="277"/>
      <c r="BF193" s="277"/>
      <c r="BG193" s="277"/>
      <c r="BH193" s="277"/>
      <c r="BI193" s="277"/>
      <c r="BJ193" s="277"/>
      <c r="BK193" s="277"/>
      <c r="BL193" s="277"/>
      <c r="BM193" s="277"/>
      <c r="BN193" s="277"/>
      <c r="BO193" s="277"/>
      <c r="BP193" s="277"/>
      <c r="BQ193" s="277"/>
      <c r="BR193" s="277"/>
      <c r="BS193" s="277"/>
      <c r="BT193" s="277"/>
      <c r="BU193" s="277"/>
      <c r="BV193" s="277"/>
      <c r="BW193" s="277"/>
      <c r="BX193" s="277"/>
      <c r="BY193" s="277"/>
      <c r="BZ193" s="277"/>
      <c r="CA193" s="277"/>
      <c r="CB193" s="277"/>
      <c r="CC193" s="277"/>
    </row>
    <row r="194" spans="1:81" s="208" customFormat="1">
      <c r="A194" s="209"/>
      <c r="B194" s="210"/>
      <c r="C194" s="214"/>
      <c r="D194" s="214"/>
      <c r="E194" s="214"/>
      <c r="F194" s="214"/>
      <c r="G194" s="339"/>
      <c r="H194" s="336"/>
      <c r="I194" s="211"/>
      <c r="L194" s="217"/>
      <c r="M194" s="277"/>
      <c r="N194" s="277"/>
      <c r="O194" s="277"/>
      <c r="P194" s="277"/>
      <c r="Q194" s="277"/>
      <c r="R194" s="277"/>
      <c r="S194" s="277"/>
      <c r="T194" s="277"/>
      <c r="U194" s="277"/>
      <c r="V194" s="277"/>
      <c r="W194" s="277"/>
      <c r="X194" s="277"/>
      <c r="Y194" s="277"/>
      <c r="Z194" s="277"/>
      <c r="AA194" s="277"/>
      <c r="AB194" s="277"/>
      <c r="AC194" s="277"/>
      <c r="AD194" s="277"/>
      <c r="AE194" s="277"/>
      <c r="AF194" s="277"/>
      <c r="AG194" s="277"/>
      <c r="AH194" s="277"/>
      <c r="AI194" s="277"/>
      <c r="AJ194" s="277"/>
      <c r="AK194" s="277"/>
      <c r="AL194" s="277"/>
      <c r="AM194" s="277"/>
      <c r="AN194" s="277"/>
      <c r="AO194" s="277"/>
      <c r="AP194" s="277"/>
      <c r="AQ194" s="277"/>
      <c r="AR194" s="277"/>
      <c r="AS194" s="277"/>
      <c r="AT194" s="277"/>
      <c r="AU194" s="277"/>
      <c r="AV194" s="277"/>
      <c r="AW194" s="277"/>
      <c r="AX194" s="277"/>
      <c r="AY194" s="277"/>
      <c r="AZ194" s="277"/>
      <c r="BA194" s="277"/>
      <c r="BB194" s="277"/>
      <c r="BC194" s="277"/>
      <c r="BD194" s="277"/>
      <c r="BE194" s="277"/>
      <c r="BF194" s="277"/>
      <c r="BG194" s="277"/>
      <c r="BH194" s="277"/>
      <c r="BI194" s="277"/>
      <c r="BJ194" s="277"/>
      <c r="BK194" s="277"/>
      <c r="BL194" s="277"/>
      <c r="BM194" s="277"/>
      <c r="BN194" s="277"/>
      <c r="BO194" s="277"/>
      <c r="BP194" s="277"/>
      <c r="BQ194" s="277"/>
      <c r="BR194" s="277"/>
      <c r="BS194" s="277"/>
      <c r="BT194" s="277"/>
      <c r="BU194" s="277"/>
      <c r="BV194" s="277"/>
      <c r="BW194" s="277"/>
      <c r="BX194" s="277"/>
      <c r="BY194" s="277"/>
      <c r="BZ194" s="277"/>
      <c r="CA194" s="277"/>
      <c r="CB194" s="277"/>
      <c r="CC194" s="277"/>
    </row>
    <row r="195" spans="1:81" s="208" customFormat="1">
      <c r="A195" s="209"/>
      <c r="B195" s="217"/>
      <c r="C195" s="217"/>
      <c r="D195" s="217"/>
      <c r="E195" s="218"/>
      <c r="F195" s="217"/>
      <c r="G195" s="217"/>
      <c r="H195" s="210"/>
      <c r="I195" s="211"/>
      <c r="L195" s="217"/>
      <c r="M195" s="277"/>
      <c r="N195" s="277"/>
      <c r="O195" s="277"/>
      <c r="P195" s="277"/>
      <c r="Q195" s="277"/>
      <c r="R195" s="277"/>
      <c r="S195" s="277"/>
      <c r="T195" s="277"/>
      <c r="U195" s="277"/>
      <c r="V195" s="277"/>
      <c r="W195" s="277"/>
      <c r="X195" s="277"/>
      <c r="Y195" s="277"/>
      <c r="Z195" s="277"/>
      <c r="AA195" s="277"/>
      <c r="AB195" s="277"/>
      <c r="AC195" s="277"/>
      <c r="AD195" s="277"/>
      <c r="AE195" s="277"/>
      <c r="AF195" s="277"/>
      <c r="AG195" s="277"/>
      <c r="AH195" s="277"/>
      <c r="AI195" s="277"/>
      <c r="AJ195" s="277"/>
      <c r="AK195" s="277"/>
      <c r="AL195" s="277"/>
      <c r="AM195" s="277"/>
      <c r="AN195" s="277"/>
      <c r="AO195" s="277"/>
      <c r="AP195" s="277"/>
      <c r="AQ195" s="277"/>
      <c r="AR195" s="277"/>
      <c r="AS195" s="277"/>
      <c r="AT195" s="277"/>
      <c r="AU195" s="277"/>
      <c r="AV195" s="277"/>
      <c r="AW195" s="277"/>
      <c r="AX195" s="277"/>
      <c r="AY195" s="277"/>
      <c r="AZ195" s="277"/>
      <c r="BA195" s="277"/>
      <c r="BB195" s="277"/>
      <c r="BC195" s="277"/>
      <c r="BD195" s="277"/>
      <c r="BE195" s="277"/>
      <c r="BF195" s="277"/>
      <c r="BG195" s="277"/>
      <c r="BH195" s="277"/>
      <c r="BI195" s="277"/>
      <c r="BJ195" s="277"/>
      <c r="BK195" s="277"/>
      <c r="BL195" s="277"/>
      <c r="BM195" s="277"/>
      <c r="BN195" s="277"/>
      <c r="BO195" s="277"/>
      <c r="BP195" s="277"/>
      <c r="BQ195" s="277"/>
      <c r="BR195" s="277"/>
      <c r="BS195" s="277"/>
      <c r="BT195" s="277"/>
      <c r="BU195" s="277"/>
      <c r="BV195" s="277"/>
      <c r="BW195" s="277"/>
      <c r="BX195" s="277"/>
      <c r="BY195" s="277"/>
      <c r="BZ195" s="277"/>
      <c r="CA195" s="277"/>
      <c r="CB195" s="277"/>
      <c r="CC195" s="277"/>
    </row>
    <row r="196" spans="1:81" s="208" customFormat="1" ht="15.75">
      <c r="A196" s="209"/>
      <c r="B196" s="1048" t="s">
        <v>481</v>
      </c>
      <c r="C196" s="1049"/>
      <c r="D196" s="1049"/>
      <c r="E196" s="1049"/>
      <c r="F196" s="1049"/>
      <c r="G196" s="1049"/>
      <c r="H196" s="1049"/>
      <c r="I196" s="211"/>
      <c r="L196" s="217"/>
      <c r="M196" s="277"/>
      <c r="N196" s="277"/>
      <c r="O196" s="277"/>
      <c r="P196" s="277"/>
      <c r="Q196" s="277"/>
      <c r="R196" s="277"/>
      <c r="S196" s="277"/>
      <c r="T196" s="277"/>
      <c r="U196" s="277"/>
      <c r="V196" s="277"/>
      <c r="W196" s="277"/>
      <c r="X196" s="277"/>
      <c r="Y196" s="277"/>
      <c r="Z196" s="277"/>
      <c r="AA196" s="277"/>
      <c r="AB196" s="277"/>
      <c r="AC196" s="277"/>
      <c r="AD196" s="277"/>
      <c r="AE196" s="277"/>
      <c r="AF196" s="277"/>
      <c r="AG196" s="277"/>
      <c r="AH196" s="277"/>
      <c r="AI196" s="277"/>
      <c r="AJ196" s="277"/>
      <c r="AK196" s="277"/>
      <c r="AL196" s="277"/>
      <c r="AM196" s="277"/>
      <c r="AN196" s="277"/>
      <c r="AO196" s="277"/>
      <c r="AP196" s="277"/>
      <c r="AQ196" s="277"/>
      <c r="AR196" s="277"/>
      <c r="AS196" s="277"/>
      <c r="AT196" s="277"/>
      <c r="AU196" s="277"/>
      <c r="AV196" s="277"/>
      <c r="AW196" s="277"/>
      <c r="AX196" s="277"/>
      <c r="AY196" s="277"/>
      <c r="AZ196" s="277"/>
      <c r="BA196" s="277"/>
      <c r="BB196" s="277"/>
      <c r="BC196" s="277"/>
      <c r="BD196" s="277"/>
      <c r="BE196" s="277"/>
      <c r="BF196" s="277"/>
      <c r="BG196" s="277"/>
      <c r="BH196" s="277"/>
      <c r="BI196" s="277"/>
      <c r="BJ196" s="277"/>
      <c r="BK196" s="277"/>
      <c r="BL196" s="277"/>
      <c r="BM196" s="277"/>
      <c r="BN196" s="277"/>
      <c r="BO196" s="277"/>
      <c r="BP196" s="277"/>
      <c r="BQ196" s="277"/>
      <c r="BR196" s="277"/>
      <c r="BS196" s="277"/>
      <c r="BT196" s="277"/>
      <c r="BU196" s="277"/>
      <c r="BV196" s="277"/>
      <c r="BW196" s="277"/>
      <c r="BX196" s="277"/>
      <c r="BY196" s="277"/>
      <c r="BZ196" s="277"/>
      <c r="CA196" s="277"/>
      <c r="CB196" s="277"/>
      <c r="CC196" s="277"/>
    </row>
    <row r="197" spans="1:81" s="208" customFormat="1" ht="15.75">
      <c r="A197" s="209"/>
      <c r="B197" s="333"/>
      <c r="C197" s="338"/>
      <c r="D197" s="338"/>
      <c r="E197" s="338"/>
      <c r="F197" s="338"/>
      <c r="G197" s="338"/>
      <c r="H197" s="338"/>
      <c r="I197" s="211"/>
      <c r="L197" s="217"/>
      <c r="M197" s="277"/>
      <c r="N197" s="277"/>
      <c r="O197" s="277"/>
      <c r="P197" s="277"/>
      <c r="Q197" s="277"/>
      <c r="R197" s="277"/>
      <c r="S197" s="277"/>
      <c r="T197" s="277"/>
      <c r="U197" s="277"/>
      <c r="V197" s="277"/>
      <c r="W197" s="277"/>
      <c r="X197" s="277"/>
      <c r="Y197" s="277"/>
      <c r="Z197" s="277"/>
      <c r="AA197" s="277"/>
      <c r="AB197" s="277"/>
      <c r="AC197" s="277"/>
      <c r="AD197" s="277"/>
      <c r="AE197" s="277"/>
      <c r="AF197" s="277"/>
      <c r="AG197" s="277"/>
      <c r="AH197" s="277"/>
      <c r="AI197" s="277"/>
      <c r="AJ197" s="277"/>
      <c r="AK197" s="277"/>
      <c r="AL197" s="277"/>
      <c r="AM197" s="277"/>
      <c r="AN197" s="277"/>
      <c r="AO197" s="277"/>
      <c r="AP197" s="277"/>
      <c r="AQ197" s="277"/>
      <c r="AR197" s="277"/>
      <c r="AS197" s="277"/>
      <c r="AT197" s="277"/>
      <c r="AU197" s="277"/>
      <c r="AV197" s="277"/>
      <c r="AW197" s="277"/>
      <c r="AX197" s="277"/>
      <c r="AY197" s="277"/>
      <c r="AZ197" s="277"/>
      <c r="BA197" s="277"/>
      <c r="BB197" s="277"/>
      <c r="BC197" s="277"/>
      <c r="BD197" s="277"/>
      <c r="BE197" s="277"/>
      <c r="BF197" s="277"/>
      <c r="BG197" s="277"/>
      <c r="BH197" s="277"/>
      <c r="BI197" s="277"/>
      <c r="BJ197" s="277"/>
      <c r="BK197" s="277"/>
      <c r="BL197" s="277"/>
      <c r="BM197" s="277"/>
      <c r="BN197" s="277"/>
      <c r="BO197" s="277"/>
      <c r="BP197" s="277"/>
      <c r="BQ197" s="277"/>
      <c r="BR197" s="277"/>
      <c r="BS197" s="277"/>
      <c r="BT197" s="277"/>
      <c r="BU197" s="277"/>
      <c r="BV197" s="277"/>
      <c r="BW197" s="277"/>
      <c r="BX197" s="277"/>
      <c r="BY197" s="277"/>
      <c r="BZ197" s="277"/>
      <c r="CA197" s="277"/>
      <c r="CB197" s="277"/>
      <c r="CC197" s="277"/>
    </row>
    <row r="198" spans="1:81" s="208" customFormat="1">
      <c r="A198" s="209"/>
      <c r="B198" s="220"/>
      <c r="C198" s="332"/>
      <c r="D198" s="332"/>
      <c r="E198" s="332"/>
      <c r="F198" s="332"/>
      <c r="G198" s="217"/>
      <c r="H198" s="210"/>
      <c r="I198" s="211"/>
      <c r="L198" s="217"/>
      <c r="M198" s="277"/>
      <c r="N198" s="277"/>
      <c r="O198" s="277"/>
      <c r="P198" s="277"/>
      <c r="Q198" s="277"/>
      <c r="R198" s="277"/>
      <c r="S198" s="277"/>
      <c r="T198" s="277"/>
      <c r="U198" s="277"/>
      <c r="V198" s="277"/>
      <c r="W198" s="277"/>
      <c r="X198" s="277"/>
      <c r="Y198" s="277"/>
      <c r="Z198" s="277"/>
      <c r="AA198" s="277"/>
      <c r="AB198" s="277"/>
      <c r="AC198" s="277"/>
      <c r="AD198" s="277"/>
      <c r="AE198" s="277"/>
      <c r="AF198" s="277"/>
      <c r="AG198" s="277"/>
      <c r="AH198" s="277"/>
      <c r="AI198" s="277"/>
      <c r="AJ198" s="277"/>
      <c r="AK198" s="277"/>
      <c r="AL198" s="277"/>
      <c r="AM198" s="277"/>
      <c r="AN198" s="277"/>
      <c r="AO198" s="277"/>
      <c r="AP198" s="277"/>
      <c r="AQ198" s="277"/>
      <c r="AR198" s="277"/>
      <c r="AS198" s="277"/>
      <c r="AT198" s="277"/>
      <c r="AU198" s="277"/>
      <c r="AV198" s="277"/>
      <c r="AW198" s="277"/>
      <c r="AX198" s="277"/>
      <c r="AY198" s="277"/>
      <c r="AZ198" s="277"/>
      <c r="BA198" s="277"/>
      <c r="BB198" s="277"/>
      <c r="BC198" s="277"/>
      <c r="BD198" s="277"/>
      <c r="BE198" s="277"/>
      <c r="BF198" s="277"/>
      <c r="BG198" s="277"/>
      <c r="BH198" s="277"/>
      <c r="BI198" s="277"/>
      <c r="BJ198" s="277"/>
      <c r="BK198" s="277"/>
      <c r="BL198" s="277"/>
      <c r="BM198" s="277"/>
      <c r="BN198" s="277"/>
      <c r="BO198" s="277"/>
      <c r="BP198" s="277"/>
      <c r="BQ198" s="277"/>
      <c r="BR198" s="277"/>
      <c r="BS198" s="277"/>
      <c r="BT198" s="277"/>
      <c r="BU198" s="277"/>
      <c r="BV198" s="277"/>
      <c r="BW198" s="277"/>
      <c r="BX198" s="277"/>
      <c r="BY198" s="277"/>
      <c r="BZ198" s="277"/>
      <c r="CA198" s="277"/>
      <c r="CB198" s="277"/>
      <c r="CC198" s="277"/>
    </row>
    <row r="199" spans="1:81" s="208" customFormat="1" ht="15">
      <c r="A199" s="209"/>
      <c r="B199" s="305" t="s">
        <v>483</v>
      </c>
      <c r="C199" s="305"/>
      <c r="D199" s="305"/>
      <c r="E199" s="303"/>
      <c r="F199" s="303"/>
      <c r="G199" s="217"/>
      <c r="H199" s="210"/>
      <c r="I199" s="211"/>
      <c r="L199" s="217"/>
      <c r="M199" s="277"/>
      <c r="N199" s="277"/>
      <c r="O199" s="277"/>
      <c r="P199" s="277"/>
      <c r="Q199" s="277"/>
      <c r="R199" s="277"/>
      <c r="S199" s="277"/>
      <c r="T199" s="277"/>
      <c r="U199" s="277"/>
      <c r="V199" s="277"/>
      <c r="W199" s="277"/>
      <c r="X199" s="277"/>
      <c r="Y199" s="277"/>
      <c r="Z199" s="277"/>
      <c r="AA199" s="277"/>
      <c r="AB199" s="277"/>
      <c r="AC199" s="277"/>
      <c r="AD199" s="277"/>
      <c r="AE199" s="277"/>
      <c r="AF199" s="277"/>
      <c r="AG199" s="277"/>
      <c r="AH199" s="277"/>
      <c r="AI199" s="277"/>
      <c r="AJ199" s="277"/>
      <c r="AK199" s="277"/>
      <c r="AL199" s="277"/>
      <c r="AM199" s="277"/>
      <c r="AN199" s="277"/>
      <c r="AO199" s="277"/>
      <c r="AP199" s="277"/>
      <c r="AQ199" s="277"/>
      <c r="AR199" s="277"/>
      <c r="AS199" s="277"/>
      <c r="AT199" s="277"/>
      <c r="AU199" s="277"/>
      <c r="AV199" s="277"/>
      <c r="AW199" s="277"/>
      <c r="AX199" s="277"/>
      <c r="AY199" s="277"/>
      <c r="AZ199" s="277"/>
      <c r="BA199" s="277"/>
      <c r="BB199" s="277"/>
      <c r="BC199" s="277"/>
      <c r="BD199" s="277"/>
      <c r="BE199" s="277"/>
      <c r="BF199" s="277"/>
      <c r="BG199" s="277"/>
      <c r="BH199" s="277"/>
      <c r="BI199" s="277"/>
      <c r="BJ199" s="277"/>
      <c r="BK199" s="277"/>
      <c r="BL199" s="277"/>
      <c r="BM199" s="277"/>
      <c r="BN199" s="277"/>
      <c r="BO199" s="277"/>
      <c r="BP199" s="277"/>
      <c r="BQ199" s="277"/>
      <c r="BR199" s="277"/>
      <c r="BS199" s="277"/>
      <c r="BT199" s="277"/>
      <c r="BU199" s="277"/>
      <c r="BV199" s="277"/>
      <c r="BW199" s="277"/>
      <c r="BX199" s="277"/>
      <c r="BY199" s="277"/>
      <c r="BZ199" s="277"/>
      <c r="CA199" s="277"/>
      <c r="CB199" s="277"/>
      <c r="CC199" s="277"/>
    </row>
    <row r="200" spans="1:81" s="208" customFormat="1" ht="15">
      <c r="A200" s="209"/>
      <c r="B200" s="341" t="s">
        <v>610</v>
      </c>
      <c r="C200" s="302"/>
      <c r="D200" s="302"/>
      <c r="E200" s="370" t="s">
        <v>610</v>
      </c>
      <c r="F200" s="303"/>
      <c r="G200" s="217"/>
      <c r="H200" s="210"/>
      <c r="I200" s="211"/>
      <c r="L200" s="217"/>
      <c r="M200" s="277"/>
      <c r="N200" s="277"/>
      <c r="O200" s="277"/>
      <c r="P200" s="277"/>
      <c r="Q200" s="277"/>
      <c r="R200" s="277"/>
      <c r="S200" s="277"/>
      <c r="T200" s="277"/>
      <c r="U200" s="277"/>
      <c r="V200" s="277"/>
      <c r="W200" s="277"/>
      <c r="X200" s="277"/>
      <c r="Y200" s="277"/>
      <c r="Z200" s="277"/>
      <c r="AA200" s="277"/>
      <c r="AB200" s="277"/>
      <c r="AC200" s="277"/>
      <c r="AD200" s="277"/>
      <c r="AE200" s="277"/>
      <c r="AF200" s="277"/>
      <c r="AG200" s="277"/>
      <c r="AH200" s="277"/>
      <c r="AI200" s="277"/>
      <c r="AJ200" s="277"/>
      <c r="AK200" s="277"/>
      <c r="AL200" s="277"/>
      <c r="AM200" s="277"/>
      <c r="AN200" s="277"/>
      <c r="AO200" s="277"/>
      <c r="AP200" s="277"/>
      <c r="AQ200" s="277"/>
      <c r="AR200" s="277"/>
      <c r="AS200" s="277"/>
      <c r="AT200" s="277"/>
      <c r="AU200" s="277"/>
      <c r="AV200" s="277"/>
      <c r="AW200" s="277"/>
      <c r="AX200" s="277"/>
      <c r="AY200" s="277"/>
      <c r="AZ200" s="277"/>
      <c r="BA200" s="277"/>
      <c r="BB200" s="277"/>
      <c r="BC200" s="277"/>
      <c r="BD200" s="277"/>
      <c r="BE200" s="277"/>
      <c r="BF200" s="277"/>
      <c r="BG200" s="277"/>
      <c r="BH200" s="277"/>
      <c r="BI200" s="277"/>
      <c r="BJ200" s="277"/>
      <c r="BK200" s="277"/>
      <c r="BL200" s="277"/>
      <c r="BM200" s="277"/>
      <c r="BN200" s="277"/>
      <c r="BO200" s="277"/>
      <c r="BP200" s="277"/>
      <c r="BQ200" s="277"/>
      <c r="BR200" s="277"/>
      <c r="BS200" s="277"/>
      <c r="BT200" s="277"/>
      <c r="BU200" s="277"/>
      <c r="BV200" s="277"/>
      <c r="BW200" s="277"/>
      <c r="BX200" s="277"/>
      <c r="BY200" s="277"/>
      <c r="BZ200" s="277"/>
      <c r="CA200" s="277"/>
      <c r="CB200" s="277"/>
      <c r="CC200" s="277"/>
    </row>
    <row r="201" spans="1:81" s="208" customFormat="1" ht="15">
      <c r="A201" s="209"/>
      <c r="B201" s="370" t="s">
        <v>610</v>
      </c>
      <c r="C201" s="340"/>
      <c r="D201" s="340"/>
      <c r="E201" s="370" t="s">
        <v>610</v>
      </c>
      <c r="F201" s="303"/>
      <c r="G201" s="217"/>
      <c r="H201" s="210"/>
      <c r="I201" s="211"/>
      <c r="L201" s="217"/>
      <c r="M201" s="277"/>
      <c r="N201" s="277"/>
      <c r="O201" s="277"/>
      <c r="P201" s="277"/>
      <c r="Q201" s="277"/>
      <c r="R201" s="277"/>
      <c r="S201" s="277"/>
      <c r="T201" s="277"/>
      <c r="U201" s="277"/>
      <c r="V201" s="277"/>
      <c r="W201" s="277"/>
      <c r="X201" s="277"/>
      <c r="Y201" s="277"/>
      <c r="Z201" s="277"/>
      <c r="AA201" s="277"/>
      <c r="AB201" s="277"/>
      <c r="AC201" s="277"/>
      <c r="AD201" s="277"/>
      <c r="AE201" s="277"/>
      <c r="AF201" s="277"/>
      <c r="AG201" s="277"/>
      <c r="AH201" s="277"/>
      <c r="AI201" s="277"/>
      <c r="AJ201" s="277"/>
      <c r="AK201" s="277"/>
      <c r="AL201" s="277"/>
      <c r="AM201" s="277"/>
      <c r="AN201" s="277"/>
      <c r="AO201" s="277"/>
      <c r="AP201" s="277"/>
      <c r="AQ201" s="277"/>
      <c r="AR201" s="277"/>
      <c r="AS201" s="277"/>
      <c r="AT201" s="277"/>
      <c r="AU201" s="277"/>
      <c r="AV201" s="277"/>
      <c r="AW201" s="277"/>
      <c r="AX201" s="277"/>
      <c r="AY201" s="277"/>
      <c r="AZ201" s="277"/>
      <c r="BA201" s="277"/>
      <c r="BB201" s="277"/>
      <c r="BC201" s="277"/>
      <c r="BD201" s="277"/>
      <c r="BE201" s="277"/>
      <c r="BF201" s="277"/>
      <c r="BG201" s="277"/>
      <c r="BH201" s="277"/>
      <c r="BI201" s="277"/>
      <c r="BJ201" s="277"/>
      <c r="BK201" s="277"/>
      <c r="BL201" s="277"/>
      <c r="BM201" s="277"/>
      <c r="BN201" s="277"/>
      <c r="BO201" s="277"/>
      <c r="BP201" s="277"/>
      <c r="BQ201" s="277"/>
      <c r="BR201" s="277"/>
      <c r="BS201" s="277"/>
      <c r="BT201" s="277"/>
      <c r="BU201" s="277"/>
      <c r="BV201" s="277"/>
      <c r="BW201" s="277"/>
      <c r="BX201" s="277"/>
      <c r="BY201" s="277"/>
      <c r="BZ201" s="277"/>
      <c r="CA201" s="277"/>
      <c r="CB201" s="277"/>
      <c r="CC201" s="277"/>
    </row>
    <row r="202" spans="1:81" s="208" customFormat="1" ht="15">
      <c r="A202" s="209"/>
      <c r="B202" s="370" t="s">
        <v>610</v>
      </c>
      <c r="C202" s="371"/>
      <c r="D202" s="371"/>
      <c r="E202" s="370" t="s">
        <v>610</v>
      </c>
      <c r="F202" s="303"/>
      <c r="G202" s="217"/>
      <c r="H202" s="210"/>
      <c r="I202" s="211"/>
      <c r="L202" s="217"/>
      <c r="M202" s="277"/>
      <c r="N202" s="277"/>
      <c r="O202" s="277"/>
      <c r="P202" s="277"/>
      <c r="Q202" s="277"/>
      <c r="R202" s="277"/>
      <c r="S202" s="277"/>
      <c r="T202" s="277"/>
      <c r="U202" s="277"/>
      <c r="V202" s="277"/>
      <c r="W202" s="277"/>
      <c r="X202" s="277"/>
      <c r="Y202" s="277"/>
      <c r="Z202" s="277"/>
      <c r="AA202" s="277"/>
      <c r="AB202" s="277"/>
      <c r="AC202" s="277"/>
      <c r="AD202" s="277"/>
      <c r="AE202" s="277"/>
      <c r="AF202" s="277"/>
      <c r="AG202" s="277"/>
      <c r="AH202" s="277"/>
      <c r="AI202" s="277"/>
      <c r="AJ202" s="277"/>
      <c r="AK202" s="277"/>
      <c r="AL202" s="277"/>
      <c r="AM202" s="277"/>
      <c r="AN202" s="277"/>
      <c r="AO202" s="277"/>
      <c r="AP202" s="277"/>
      <c r="AQ202" s="277"/>
      <c r="AR202" s="277"/>
      <c r="AS202" s="277"/>
      <c r="AT202" s="277"/>
      <c r="AU202" s="277"/>
      <c r="AV202" s="277"/>
      <c r="AW202" s="277"/>
      <c r="AX202" s="277"/>
      <c r="AY202" s="277"/>
      <c r="AZ202" s="277"/>
      <c r="BA202" s="277"/>
      <c r="BB202" s="277"/>
      <c r="BC202" s="277"/>
      <c r="BD202" s="277"/>
      <c r="BE202" s="277"/>
      <c r="BF202" s="277"/>
      <c r="BG202" s="277"/>
      <c r="BH202" s="277"/>
      <c r="BI202" s="277"/>
      <c r="BJ202" s="277"/>
      <c r="BK202" s="277"/>
      <c r="BL202" s="277"/>
      <c r="BM202" s="277"/>
      <c r="BN202" s="277"/>
      <c r="BO202" s="277"/>
      <c r="BP202" s="277"/>
      <c r="BQ202" s="277"/>
      <c r="BR202" s="277"/>
      <c r="BS202" s="277"/>
      <c r="BT202" s="277"/>
      <c r="BU202" s="277"/>
      <c r="BV202" s="277"/>
      <c r="BW202" s="277"/>
      <c r="BX202" s="277"/>
      <c r="BY202" s="277"/>
      <c r="BZ202" s="277"/>
      <c r="CA202" s="277"/>
      <c r="CB202" s="277"/>
      <c r="CC202" s="277"/>
    </row>
    <row r="203" spans="1:81" s="208" customFormat="1" ht="15">
      <c r="A203" s="209"/>
      <c r="B203" s="370" t="s">
        <v>610</v>
      </c>
      <c r="C203" s="371"/>
      <c r="D203" s="371"/>
      <c r="E203" s="370" t="s">
        <v>610</v>
      </c>
      <c r="F203" s="303"/>
      <c r="G203" s="217"/>
      <c r="H203" s="210"/>
      <c r="I203" s="211"/>
      <c r="L203" s="217"/>
      <c r="M203" s="217"/>
      <c r="N203" s="277"/>
      <c r="O203" s="277"/>
      <c r="P203" s="277"/>
      <c r="Q203" s="277"/>
      <c r="R203" s="277"/>
      <c r="S203" s="277"/>
      <c r="T203" s="277"/>
      <c r="U203" s="277"/>
      <c r="V203" s="277"/>
      <c r="W203" s="277"/>
      <c r="X203" s="277"/>
      <c r="Y203" s="277"/>
      <c r="Z203" s="277"/>
      <c r="AA203" s="277"/>
      <c r="AB203" s="277"/>
      <c r="AC203" s="277"/>
      <c r="AD203" s="277"/>
      <c r="AE203" s="277"/>
      <c r="AF203" s="277"/>
      <c r="AG203" s="277"/>
      <c r="AH203" s="277"/>
      <c r="AI203" s="277"/>
      <c r="AJ203" s="277"/>
      <c r="AK203" s="277"/>
      <c r="AL203" s="277"/>
      <c r="AM203" s="277"/>
      <c r="AN203" s="277"/>
      <c r="AO203" s="277"/>
      <c r="AP203" s="277"/>
      <c r="AQ203" s="277"/>
      <c r="AR203" s="277"/>
      <c r="AS203" s="277"/>
      <c r="AT203" s="277"/>
      <c r="AU203" s="277"/>
      <c r="AV203" s="277"/>
      <c r="AW203" s="277"/>
      <c r="AX203" s="277"/>
      <c r="AY203" s="277"/>
      <c r="AZ203" s="277"/>
      <c r="BA203" s="277"/>
      <c r="BB203" s="277"/>
      <c r="BC203" s="277"/>
      <c r="BD203" s="277"/>
      <c r="BE203" s="277"/>
      <c r="BF203" s="277"/>
      <c r="BG203" s="277"/>
      <c r="BH203" s="277"/>
      <c r="BI203" s="277"/>
      <c r="BJ203" s="277"/>
      <c r="BK203" s="277"/>
      <c r="BL203" s="277"/>
      <c r="BM203" s="277"/>
      <c r="BN203" s="277"/>
      <c r="BO203" s="277"/>
      <c r="BP203" s="277"/>
      <c r="BQ203" s="277"/>
      <c r="BR203" s="277"/>
      <c r="BS203" s="277"/>
      <c r="BT203" s="277"/>
      <c r="BU203" s="277"/>
      <c r="BV203" s="277"/>
      <c r="BW203" s="277"/>
      <c r="BX203" s="277"/>
      <c r="BY203" s="277"/>
      <c r="BZ203" s="277"/>
      <c r="CA203" s="277"/>
      <c r="CB203" s="277"/>
      <c r="CC203" s="277"/>
    </row>
    <row r="204" spans="1:81" s="208" customFormat="1" ht="15">
      <c r="A204" s="209"/>
      <c r="B204" s="370" t="s">
        <v>610</v>
      </c>
      <c r="C204" s="371"/>
      <c r="D204" s="371"/>
      <c r="E204" s="370" t="s">
        <v>610</v>
      </c>
      <c r="F204" s="303"/>
      <c r="G204" s="217"/>
      <c r="H204" s="210"/>
      <c r="I204" s="211"/>
      <c r="L204" s="217"/>
      <c r="M204" s="277"/>
      <c r="N204" s="277"/>
      <c r="O204" s="277"/>
      <c r="P204" s="277"/>
      <c r="Q204" s="277"/>
      <c r="R204" s="277"/>
      <c r="S204" s="277"/>
      <c r="T204" s="277"/>
      <c r="U204" s="277"/>
      <c r="V204" s="277"/>
      <c r="W204" s="277"/>
      <c r="X204" s="277"/>
      <c r="Y204" s="277"/>
      <c r="Z204" s="277"/>
      <c r="AA204" s="277"/>
      <c r="AB204" s="277"/>
      <c r="AC204" s="277"/>
      <c r="AD204" s="277"/>
      <c r="AE204" s="277"/>
      <c r="AF204" s="277"/>
      <c r="AG204" s="277"/>
      <c r="AH204" s="277"/>
      <c r="AI204" s="277"/>
      <c r="AJ204" s="277"/>
      <c r="AK204" s="277"/>
      <c r="AL204" s="277"/>
      <c r="AM204" s="277"/>
      <c r="AN204" s="277"/>
      <c r="AO204" s="277"/>
      <c r="AP204" s="277"/>
      <c r="AQ204" s="277"/>
      <c r="AR204" s="277"/>
      <c r="AS204" s="277"/>
      <c r="AT204" s="277"/>
      <c r="AU204" s="277"/>
      <c r="AV204" s="277"/>
      <c r="AW204" s="277"/>
      <c r="AX204" s="277"/>
      <c r="AY204" s="277"/>
      <c r="AZ204" s="277"/>
      <c r="BA204" s="277"/>
      <c r="BB204" s="277"/>
      <c r="BC204" s="277"/>
      <c r="BD204" s="277"/>
      <c r="BE204" s="277"/>
      <c r="BF204" s="277"/>
      <c r="BG204" s="277"/>
      <c r="BH204" s="277"/>
      <c r="BI204" s="277"/>
      <c r="BJ204" s="277"/>
      <c r="BK204" s="277"/>
      <c r="BL204" s="277"/>
      <c r="BM204" s="277"/>
      <c r="BN204" s="277"/>
      <c r="BO204" s="277"/>
      <c r="BP204" s="277"/>
      <c r="BQ204" s="277"/>
      <c r="BR204" s="277"/>
      <c r="BS204" s="277"/>
      <c r="BT204" s="277"/>
      <c r="BU204" s="277"/>
      <c r="BV204" s="277"/>
      <c r="BW204" s="277"/>
      <c r="BX204" s="277"/>
      <c r="BY204" s="277"/>
      <c r="BZ204" s="277"/>
      <c r="CA204" s="277"/>
      <c r="CB204" s="277"/>
      <c r="CC204" s="277"/>
    </row>
    <row r="205" spans="1:81" s="208" customFormat="1" ht="15">
      <c r="A205" s="209"/>
      <c r="B205" s="370" t="s">
        <v>610</v>
      </c>
      <c r="C205" s="371"/>
      <c r="D205" s="371"/>
      <c r="E205" s="370" t="s">
        <v>610</v>
      </c>
      <c r="F205" s="303"/>
      <c r="G205" s="217"/>
      <c r="H205" s="210"/>
      <c r="I205" s="211"/>
      <c r="L205" s="217"/>
      <c r="M205" s="277"/>
      <c r="N205" s="277"/>
      <c r="O205" s="277"/>
      <c r="P205" s="277"/>
      <c r="Q205" s="277"/>
      <c r="R205" s="277"/>
      <c r="S205" s="277"/>
      <c r="T205" s="277"/>
      <c r="U205" s="277"/>
      <c r="V205" s="277"/>
      <c r="W205" s="277"/>
      <c r="X205" s="277"/>
      <c r="Y205" s="277"/>
      <c r="Z205" s="277"/>
      <c r="AA205" s="277"/>
      <c r="AB205" s="277"/>
      <c r="AC205" s="277"/>
      <c r="AD205" s="277"/>
      <c r="AE205" s="277"/>
      <c r="AF205" s="277"/>
      <c r="AG205" s="277"/>
      <c r="AH205" s="277"/>
      <c r="AI205" s="277"/>
      <c r="AJ205" s="277"/>
      <c r="AK205" s="277"/>
      <c r="AL205" s="277"/>
      <c r="AM205" s="277"/>
      <c r="AN205" s="277"/>
      <c r="AO205" s="277"/>
      <c r="AP205" s="277"/>
      <c r="AQ205" s="277"/>
      <c r="AR205" s="277"/>
      <c r="AS205" s="277"/>
      <c r="AT205" s="277"/>
      <c r="AU205" s="277"/>
      <c r="AV205" s="277"/>
      <c r="AW205" s="277"/>
      <c r="AX205" s="277"/>
      <c r="AY205" s="277"/>
      <c r="AZ205" s="277"/>
      <c r="BA205" s="277"/>
      <c r="BB205" s="277"/>
      <c r="BC205" s="277"/>
      <c r="BD205" s="277"/>
      <c r="BE205" s="277"/>
      <c r="BF205" s="277"/>
      <c r="BG205" s="277"/>
      <c r="BH205" s="277"/>
      <c r="BI205" s="277"/>
      <c r="BJ205" s="277"/>
      <c r="BK205" s="277"/>
      <c r="BL205" s="277"/>
      <c r="BM205" s="277"/>
      <c r="BN205" s="277"/>
      <c r="BO205" s="277"/>
      <c r="BP205" s="277"/>
      <c r="BQ205" s="277"/>
      <c r="BR205" s="277"/>
      <c r="BS205" s="277"/>
      <c r="BT205" s="277"/>
      <c r="BU205" s="277"/>
      <c r="BV205" s="277"/>
      <c r="BW205" s="277"/>
      <c r="BX205" s="277"/>
      <c r="BY205" s="277"/>
      <c r="BZ205" s="277"/>
      <c r="CA205" s="277"/>
      <c r="CB205" s="277"/>
      <c r="CC205" s="277"/>
    </row>
    <row r="206" spans="1:81" s="208" customFormat="1" ht="15">
      <c r="A206" s="209"/>
      <c r="B206" s="370" t="s">
        <v>610</v>
      </c>
      <c r="C206" s="371"/>
      <c r="D206" s="371"/>
      <c r="E206" s="370" t="s">
        <v>610</v>
      </c>
      <c r="F206" s="303"/>
      <c r="G206" s="217"/>
      <c r="H206" s="210"/>
      <c r="I206" s="211"/>
      <c r="L206" s="217"/>
      <c r="M206" s="277"/>
      <c r="N206" s="277"/>
      <c r="O206" s="277"/>
      <c r="P206" s="277"/>
      <c r="Q206" s="277"/>
      <c r="R206" s="277"/>
      <c r="S206" s="277"/>
      <c r="T206" s="277"/>
      <c r="U206" s="277"/>
      <c r="V206" s="277"/>
      <c r="W206" s="277"/>
      <c r="X206" s="277"/>
      <c r="Y206" s="277"/>
      <c r="Z206" s="277"/>
      <c r="AA206" s="277"/>
      <c r="AB206" s="277"/>
      <c r="AC206" s="277"/>
      <c r="AD206" s="277"/>
      <c r="AE206" s="277"/>
      <c r="AF206" s="277"/>
      <c r="AG206" s="277"/>
      <c r="AH206" s="277"/>
      <c r="AI206" s="277"/>
      <c r="AJ206" s="277"/>
      <c r="AK206" s="277"/>
      <c r="AL206" s="277"/>
      <c r="AM206" s="277"/>
      <c r="AN206" s="277"/>
      <c r="AO206" s="277"/>
      <c r="AP206" s="277"/>
      <c r="AQ206" s="277"/>
      <c r="AR206" s="277"/>
      <c r="AS206" s="277"/>
      <c r="AT206" s="277"/>
      <c r="AU206" s="277"/>
      <c r="AV206" s="277"/>
      <c r="AW206" s="277"/>
      <c r="AX206" s="277"/>
      <c r="AY206" s="277"/>
      <c r="AZ206" s="277"/>
      <c r="BA206" s="277"/>
      <c r="BB206" s="277"/>
      <c r="BC206" s="277"/>
      <c r="BD206" s="277"/>
      <c r="BE206" s="277"/>
      <c r="BF206" s="277"/>
      <c r="BG206" s="277"/>
      <c r="BH206" s="277"/>
      <c r="BI206" s="277"/>
      <c r="BJ206" s="277"/>
      <c r="BK206" s="277"/>
      <c r="BL206" s="277"/>
      <c r="BM206" s="277"/>
      <c r="BN206" s="277"/>
      <c r="BO206" s="277"/>
      <c r="BP206" s="277"/>
      <c r="BQ206" s="277"/>
      <c r="BR206" s="277"/>
      <c r="BS206" s="277"/>
      <c r="BT206" s="277"/>
      <c r="BU206" s="277"/>
      <c r="BV206" s="277"/>
      <c r="BW206" s="277"/>
      <c r="BX206" s="277"/>
      <c r="BY206" s="277"/>
      <c r="BZ206" s="277"/>
      <c r="CA206" s="277"/>
      <c r="CB206" s="277"/>
      <c r="CC206" s="277"/>
    </row>
    <row r="207" spans="1:81" s="208" customFormat="1" ht="15">
      <c r="A207" s="209"/>
      <c r="B207" s="370" t="s">
        <v>610</v>
      </c>
      <c r="C207" s="371"/>
      <c r="D207" s="371"/>
      <c r="E207" s="370" t="s">
        <v>610</v>
      </c>
      <c r="F207" s="303"/>
      <c r="G207" s="217"/>
      <c r="H207" s="210"/>
      <c r="I207" s="211"/>
      <c r="L207" s="217"/>
      <c r="M207" s="277"/>
      <c r="N207" s="277"/>
      <c r="O207" s="277"/>
      <c r="P207" s="277"/>
      <c r="Q207" s="277"/>
      <c r="R207" s="277"/>
      <c r="S207" s="277"/>
      <c r="T207" s="277"/>
      <c r="U207" s="277"/>
      <c r="V207" s="277"/>
      <c r="W207" s="277"/>
      <c r="X207" s="277"/>
      <c r="Y207" s="277"/>
      <c r="Z207" s="277"/>
      <c r="AA207" s="277"/>
      <c r="AB207" s="277"/>
      <c r="AC207" s="277"/>
      <c r="AD207" s="277"/>
      <c r="AE207" s="277"/>
      <c r="AF207" s="277"/>
      <c r="AG207" s="277"/>
      <c r="AH207" s="277"/>
      <c r="AI207" s="277"/>
      <c r="AJ207" s="277"/>
      <c r="AK207" s="277"/>
      <c r="AL207" s="277"/>
      <c r="AM207" s="277"/>
      <c r="AN207" s="277"/>
      <c r="AO207" s="277"/>
      <c r="AP207" s="277"/>
      <c r="AQ207" s="277"/>
      <c r="AR207" s="277"/>
      <c r="AS207" s="277"/>
      <c r="AT207" s="277"/>
      <c r="AU207" s="277"/>
      <c r="AV207" s="277"/>
      <c r="AW207" s="277"/>
      <c r="AX207" s="277"/>
      <c r="AY207" s="277"/>
      <c r="AZ207" s="277"/>
      <c r="BA207" s="277"/>
      <c r="BB207" s="277"/>
      <c r="BC207" s="277"/>
      <c r="BD207" s="277"/>
      <c r="BE207" s="277"/>
      <c r="BF207" s="277"/>
      <c r="BG207" s="277"/>
      <c r="BH207" s="277"/>
      <c r="BI207" s="277"/>
      <c r="BJ207" s="277"/>
      <c r="BK207" s="277"/>
      <c r="BL207" s="277"/>
      <c r="BM207" s="277"/>
      <c r="BN207" s="277"/>
      <c r="BO207" s="277"/>
      <c r="BP207" s="277"/>
      <c r="BQ207" s="277"/>
      <c r="BR207" s="277"/>
      <c r="BS207" s="277"/>
      <c r="BT207" s="277"/>
      <c r="BU207" s="277"/>
      <c r="BV207" s="277"/>
      <c r="BW207" s="277"/>
      <c r="BX207" s="277"/>
      <c r="BY207" s="277"/>
      <c r="BZ207" s="277"/>
      <c r="CA207" s="277"/>
      <c r="CB207" s="277"/>
      <c r="CC207" s="277"/>
    </row>
    <row r="208" spans="1:81" s="208" customFormat="1" ht="15">
      <c r="A208" s="209"/>
      <c r="B208" s="370" t="s">
        <v>610</v>
      </c>
      <c r="C208" s="371"/>
      <c r="D208" s="371"/>
      <c r="E208" s="370" t="s">
        <v>610</v>
      </c>
      <c r="F208" s="303"/>
      <c r="G208" s="217"/>
      <c r="H208" s="210"/>
      <c r="I208" s="211"/>
      <c r="L208" s="217"/>
      <c r="M208" s="277"/>
      <c r="N208" s="277"/>
      <c r="O208" s="277"/>
      <c r="P208" s="277"/>
      <c r="Q208" s="277"/>
      <c r="R208" s="277"/>
      <c r="S208" s="277"/>
      <c r="T208" s="277"/>
      <c r="U208" s="277"/>
      <c r="V208" s="277"/>
      <c r="W208" s="277"/>
      <c r="X208" s="277"/>
      <c r="Y208" s="277"/>
      <c r="Z208" s="277"/>
      <c r="AA208" s="277"/>
      <c r="AB208" s="277"/>
      <c r="AC208" s="277"/>
      <c r="AD208" s="277"/>
      <c r="AE208" s="277"/>
      <c r="AF208" s="277"/>
      <c r="AG208" s="277"/>
      <c r="AH208" s="277"/>
      <c r="AI208" s="277"/>
      <c r="AJ208" s="277"/>
      <c r="AK208" s="277"/>
      <c r="AL208" s="277"/>
      <c r="AM208" s="277"/>
      <c r="AN208" s="277"/>
      <c r="AO208" s="277"/>
      <c r="AP208" s="277"/>
      <c r="AQ208" s="277"/>
      <c r="AR208" s="277"/>
      <c r="AS208" s="277"/>
      <c r="AT208" s="277"/>
      <c r="AU208" s="277"/>
      <c r="AV208" s="277"/>
      <c r="AW208" s="277"/>
      <c r="AX208" s="277"/>
      <c r="AY208" s="277"/>
      <c r="AZ208" s="277"/>
      <c r="BA208" s="277"/>
      <c r="BB208" s="277"/>
      <c r="BC208" s="277"/>
      <c r="BD208" s="277"/>
      <c r="BE208" s="277"/>
      <c r="BF208" s="277"/>
      <c r="BG208" s="277"/>
      <c r="BH208" s="277"/>
      <c r="BI208" s="277"/>
      <c r="BJ208" s="277"/>
      <c r="BK208" s="277"/>
      <c r="BL208" s="277"/>
      <c r="BM208" s="277"/>
      <c r="BN208" s="277"/>
      <c r="BO208" s="277"/>
      <c r="BP208" s="277"/>
      <c r="BQ208" s="277"/>
      <c r="BR208" s="277"/>
      <c r="BS208" s="277"/>
      <c r="BT208" s="277"/>
      <c r="BU208" s="277"/>
      <c r="BV208" s="277"/>
      <c r="BW208" s="277"/>
      <c r="BX208" s="277"/>
      <c r="BY208" s="277"/>
      <c r="BZ208" s="277"/>
      <c r="CA208" s="277"/>
      <c r="CB208" s="277"/>
      <c r="CC208" s="277"/>
    </row>
    <row r="209" spans="1:81" s="208" customFormat="1" ht="15">
      <c r="A209" s="209"/>
      <c r="B209" s="371"/>
      <c r="C209" s="371"/>
      <c r="D209" s="371"/>
      <c r="E209" s="303"/>
      <c r="F209" s="303"/>
      <c r="G209" s="217"/>
      <c r="H209" s="210"/>
      <c r="I209" s="211"/>
      <c r="L209" s="217"/>
      <c r="M209" s="277"/>
      <c r="N209" s="277"/>
      <c r="O209" s="277"/>
      <c r="P209" s="277"/>
      <c r="Q209" s="277"/>
      <c r="R209" s="277"/>
      <c r="S209" s="277"/>
      <c r="T209" s="277"/>
      <c r="U209" s="277"/>
      <c r="V209" s="277"/>
      <c r="W209" s="277"/>
      <c r="X209" s="277"/>
      <c r="Y209" s="277"/>
      <c r="Z209" s="277"/>
      <c r="AA209" s="277"/>
      <c r="AB209" s="277"/>
      <c r="AC209" s="277"/>
      <c r="AD209" s="277"/>
      <c r="AE209" s="277"/>
      <c r="AF209" s="277"/>
      <c r="AG209" s="277"/>
      <c r="AH209" s="277"/>
      <c r="AI209" s="277"/>
      <c r="AJ209" s="277"/>
      <c r="AK209" s="277"/>
      <c r="AL209" s="277"/>
      <c r="AM209" s="277"/>
      <c r="AN209" s="277"/>
      <c r="AO209" s="277"/>
      <c r="AP209" s="277"/>
      <c r="AQ209" s="277"/>
      <c r="AR209" s="277"/>
      <c r="AS209" s="277"/>
      <c r="AT209" s="277"/>
      <c r="AU209" s="277"/>
      <c r="AV209" s="277"/>
      <c r="AW209" s="277"/>
      <c r="AX209" s="277"/>
      <c r="AY209" s="277"/>
      <c r="AZ209" s="277"/>
      <c r="BA209" s="277"/>
      <c r="BB209" s="277"/>
      <c r="BC209" s="277"/>
      <c r="BD209" s="277"/>
      <c r="BE209" s="277"/>
      <c r="BF209" s="277"/>
      <c r="BG209" s="277"/>
      <c r="BH209" s="277"/>
      <c r="BI209" s="277"/>
      <c r="BJ209" s="277"/>
      <c r="BK209" s="277"/>
      <c r="BL209" s="277"/>
      <c r="BM209" s="277"/>
      <c r="BN209" s="277"/>
      <c r="BO209" s="277"/>
      <c r="BP209" s="277"/>
      <c r="BQ209" s="277"/>
      <c r="BR209" s="277"/>
      <c r="BS209" s="277"/>
      <c r="BT209" s="277"/>
      <c r="BU209" s="277"/>
      <c r="BV209" s="277"/>
      <c r="BW209" s="277"/>
      <c r="BX209" s="277"/>
      <c r="BY209" s="277"/>
      <c r="BZ209" s="277"/>
      <c r="CA209" s="277"/>
      <c r="CB209" s="277"/>
      <c r="CC209" s="277"/>
    </row>
    <row r="210" spans="1:81" s="208" customFormat="1" ht="15">
      <c r="A210" s="209"/>
      <c r="B210" s="371"/>
      <c r="C210" s="371"/>
      <c r="D210" s="371"/>
      <c r="E210" s="303"/>
      <c r="F210" s="303"/>
      <c r="G210" s="217"/>
      <c r="H210" s="210"/>
      <c r="I210" s="211"/>
      <c r="L210" s="217"/>
      <c r="M210" s="277"/>
      <c r="N210" s="277"/>
      <c r="O210" s="277"/>
      <c r="P210" s="277"/>
      <c r="Q210" s="277"/>
      <c r="R210" s="277"/>
      <c r="S210" s="277"/>
      <c r="T210" s="277"/>
      <c r="U210" s="277"/>
      <c r="V210" s="277"/>
      <c r="W210" s="277"/>
      <c r="X210" s="277"/>
      <c r="Y210" s="277"/>
      <c r="Z210" s="277"/>
      <c r="AA210" s="277"/>
      <c r="AB210" s="277"/>
      <c r="AC210" s="277"/>
      <c r="AD210" s="277"/>
      <c r="AE210" s="277"/>
      <c r="AF210" s="277"/>
      <c r="AG210" s="277"/>
      <c r="AH210" s="277"/>
      <c r="AI210" s="277"/>
      <c r="AJ210" s="277"/>
      <c r="AK210" s="277"/>
      <c r="AL210" s="277"/>
      <c r="AM210" s="277"/>
      <c r="AN210" s="277"/>
      <c r="AO210" s="277"/>
      <c r="AP210" s="277"/>
      <c r="AQ210" s="277"/>
      <c r="AR210" s="277"/>
      <c r="AS210" s="277"/>
      <c r="AT210" s="277"/>
      <c r="AU210" s="277"/>
      <c r="AV210" s="277"/>
      <c r="AW210" s="277"/>
      <c r="AX210" s="277"/>
      <c r="AY210" s="277"/>
      <c r="AZ210" s="277"/>
      <c r="BA210" s="277"/>
      <c r="BB210" s="277"/>
      <c r="BC210" s="277"/>
      <c r="BD210" s="277"/>
      <c r="BE210" s="277"/>
      <c r="BF210" s="277"/>
      <c r="BG210" s="277"/>
      <c r="BH210" s="277"/>
      <c r="BI210" s="277"/>
      <c r="BJ210" s="277"/>
      <c r="BK210" s="277"/>
      <c r="BL210" s="277"/>
      <c r="BM210" s="277"/>
      <c r="BN210" s="277"/>
      <c r="BO210" s="277"/>
      <c r="BP210" s="277"/>
      <c r="BQ210" s="277"/>
      <c r="BR210" s="277"/>
      <c r="BS210" s="277"/>
      <c r="BT210" s="277"/>
      <c r="BU210" s="277"/>
      <c r="BV210" s="277"/>
      <c r="BW210" s="277"/>
      <c r="BX210" s="277"/>
      <c r="BY210" s="277"/>
      <c r="BZ210" s="277"/>
      <c r="CA210" s="277"/>
      <c r="CB210" s="277"/>
      <c r="CC210" s="277"/>
    </row>
    <row r="211" spans="1:81" s="208" customFormat="1" ht="15">
      <c r="A211" s="209"/>
      <c r="B211" s="371"/>
      <c r="C211" s="371"/>
      <c r="D211" s="371"/>
      <c r="E211" s="303"/>
      <c r="F211" s="303"/>
      <c r="G211" s="217"/>
      <c r="H211" s="210"/>
      <c r="I211" s="211"/>
      <c r="L211" s="217"/>
      <c r="M211" s="277"/>
      <c r="N211" s="277"/>
      <c r="O211" s="277"/>
      <c r="P211" s="277"/>
      <c r="Q211" s="277"/>
      <c r="R211" s="277"/>
      <c r="S211" s="277"/>
      <c r="T211" s="277"/>
      <c r="U211" s="277"/>
      <c r="V211" s="277"/>
      <c r="W211" s="277"/>
      <c r="X211" s="277"/>
      <c r="Y211" s="277"/>
      <c r="Z211" s="277"/>
      <c r="AA211" s="277"/>
      <c r="AB211" s="277"/>
      <c r="AC211" s="277"/>
      <c r="AD211" s="277"/>
      <c r="AE211" s="277"/>
      <c r="AF211" s="277"/>
      <c r="AG211" s="277"/>
      <c r="AH211" s="277"/>
      <c r="AI211" s="277"/>
      <c r="AJ211" s="277"/>
      <c r="AK211" s="277"/>
      <c r="AL211" s="277"/>
      <c r="AM211" s="277"/>
      <c r="AN211" s="277"/>
      <c r="AO211" s="277"/>
      <c r="AP211" s="277"/>
      <c r="AQ211" s="277"/>
      <c r="AR211" s="277"/>
      <c r="AS211" s="277"/>
      <c r="AT211" s="277"/>
      <c r="AU211" s="277"/>
      <c r="AV211" s="277"/>
      <c r="AW211" s="277"/>
      <c r="AX211" s="277"/>
      <c r="AY211" s="277"/>
      <c r="AZ211" s="277"/>
      <c r="BA211" s="277"/>
      <c r="BB211" s="277"/>
      <c r="BC211" s="277"/>
      <c r="BD211" s="277"/>
      <c r="BE211" s="277"/>
      <c r="BF211" s="277"/>
      <c r="BG211" s="277"/>
      <c r="BH211" s="277"/>
      <c r="BI211" s="277"/>
      <c r="BJ211" s="277"/>
      <c r="BK211" s="277"/>
      <c r="BL211" s="277"/>
      <c r="BM211" s="277"/>
      <c r="BN211" s="277"/>
      <c r="BO211" s="277"/>
      <c r="BP211" s="277"/>
      <c r="BQ211" s="277"/>
      <c r="BR211" s="277"/>
      <c r="BS211" s="277"/>
      <c r="BT211" s="277"/>
      <c r="BU211" s="277"/>
      <c r="BV211" s="277"/>
      <c r="BW211" s="277"/>
      <c r="BX211" s="277"/>
      <c r="BY211" s="277"/>
      <c r="BZ211" s="277"/>
      <c r="CA211" s="277"/>
      <c r="CB211" s="277"/>
      <c r="CC211" s="277"/>
    </row>
    <row r="212" spans="1:81" s="208" customFormat="1" ht="15">
      <c r="A212" s="209"/>
      <c r="B212" s="340"/>
      <c r="C212" s="340"/>
      <c r="D212" s="340"/>
      <c r="E212" s="303"/>
      <c r="F212" s="303"/>
      <c r="G212" s="217"/>
      <c r="H212" s="210"/>
      <c r="I212" s="211"/>
      <c r="L212" s="217"/>
      <c r="M212" s="277"/>
      <c r="N212" s="277"/>
      <c r="O212" s="277"/>
      <c r="P212" s="277"/>
      <c r="Q212" s="277"/>
      <c r="R212" s="277"/>
      <c r="S212" s="277"/>
      <c r="T212" s="277"/>
      <c r="U212" s="277"/>
      <c r="V212" s="277"/>
      <c r="W212" s="277"/>
      <c r="X212" s="277"/>
      <c r="Y212" s="277"/>
      <c r="Z212" s="277"/>
      <c r="AA212" s="277"/>
      <c r="AB212" s="277"/>
      <c r="AC212" s="277"/>
      <c r="AD212" s="277"/>
      <c r="AE212" s="277"/>
      <c r="AF212" s="277"/>
      <c r="AG212" s="277"/>
      <c r="AH212" s="277"/>
      <c r="AI212" s="277"/>
      <c r="AJ212" s="277"/>
      <c r="AK212" s="277"/>
      <c r="AL212" s="277"/>
      <c r="AM212" s="277"/>
      <c r="AN212" s="277"/>
      <c r="AO212" s="277"/>
      <c r="AP212" s="277"/>
      <c r="AQ212" s="277"/>
      <c r="AR212" s="277"/>
      <c r="AS212" s="277"/>
      <c r="AT212" s="277"/>
      <c r="AU212" s="277"/>
      <c r="AV212" s="277"/>
      <c r="AW212" s="277"/>
      <c r="AX212" s="277"/>
      <c r="AY212" s="277"/>
      <c r="AZ212" s="277"/>
      <c r="BA212" s="277"/>
      <c r="BB212" s="277"/>
      <c r="BC212" s="277"/>
      <c r="BD212" s="277"/>
      <c r="BE212" s="277"/>
      <c r="BF212" s="277"/>
      <c r="BG212" s="277"/>
      <c r="BH212" s="277"/>
      <c r="BI212" s="277"/>
      <c r="BJ212" s="277"/>
      <c r="BK212" s="277"/>
      <c r="BL212" s="277"/>
      <c r="BM212" s="277"/>
      <c r="BN212" s="277"/>
      <c r="BO212" s="277"/>
      <c r="BP212" s="277"/>
      <c r="BQ212" s="277"/>
      <c r="BR212" s="277"/>
      <c r="BS212" s="277"/>
      <c r="BT212" s="277"/>
      <c r="BU212" s="277"/>
      <c r="BV212" s="277"/>
      <c r="BW212" s="277"/>
      <c r="BX212" s="277"/>
      <c r="BY212" s="277"/>
      <c r="BZ212" s="277"/>
      <c r="CA212" s="277"/>
      <c r="CB212" s="277"/>
      <c r="CC212" s="277"/>
    </row>
    <row r="213" spans="1:81" s="208" customFormat="1" ht="15">
      <c r="A213" s="209"/>
      <c r="B213" s="305" t="s">
        <v>551</v>
      </c>
      <c r="C213" s="305"/>
      <c r="D213" s="305"/>
      <c r="E213" s="303"/>
      <c r="F213" s="303"/>
      <c r="G213" s="217"/>
      <c r="H213" s="210"/>
      <c r="I213" s="211"/>
      <c r="L213" s="217"/>
      <c r="M213" s="277"/>
      <c r="N213" s="277"/>
      <c r="O213" s="277"/>
      <c r="P213" s="277"/>
      <c r="Q213" s="277"/>
      <c r="R213" s="277"/>
      <c r="S213" s="277"/>
      <c r="T213" s="277"/>
      <c r="U213" s="277"/>
      <c r="V213" s="277"/>
      <c r="W213" s="277"/>
      <c r="X213" s="277"/>
      <c r="Y213" s="277"/>
      <c r="Z213" s="277"/>
      <c r="AA213" s="277"/>
      <c r="AB213" s="277"/>
      <c r="AC213" s="277"/>
      <c r="AD213" s="277"/>
      <c r="AE213" s="277"/>
      <c r="AF213" s="277"/>
      <c r="AG213" s="277"/>
      <c r="AH213" s="277"/>
      <c r="AI213" s="277"/>
      <c r="AJ213" s="277"/>
      <c r="AK213" s="277"/>
      <c r="AL213" s="277"/>
      <c r="AM213" s="277"/>
      <c r="AN213" s="277"/>
      <c r="AO213" s="277"/>
      <c r="AP213" s="277"/>
      <c r="AQ213" s="277"/>
      <c r="AR213" s="277"/>
      <c r="AS213" s="277"/>
      <c r="AT213" s="277"/>
      <c r="AU213" s="277"/>
      <c r="AV213" s="277"/>
      <c r="AW213" s="277"/>
      <c r="AX213" s="277"/>
      <c r="AY213" s="277"/>
      <c r="AZ213" s="277"/>
      <c r="BA213" s="277"/>
      <c r="BB213" s="277"/>
      <c r="BC213" s="277"/>
      <c r="BD213" s="277"/>
      <c r="BE213" s="277"/>
      <c r="BF213" s="277"/>
      <c r="BG213" s="277"/>
      <c r="BH213" s="277"/>
      <c r="BI213" s="277"/>
      <c r="BJ213" s="277"/>
      <c r="BK213" s="277"/>
      <c r="BL213" s="277"/>
      <c r="BM213" s="277"/>
      <c r="BN213" s="277"/>
      <c r="BO213" s="277"/>
      <c r="BP213" s="277"/>
      <c r="BQ213" s="277"/>
      <c r="BR213" s="277"/>
      <c r="BS213" s="277"/>
      <c r="BT213" s="277"/>
      <c r="BU213" s="277"/>
      <c r="BV213" s="277"/>
      <c r="BW213" s="277"/>
      <c r="BX213" s="277"/>
      <c r="BY213" s="277"/>
      <c r="BZ213" s="277"/>
      <c r="CA213" s="277"/>
      <c r="CB213" s="277"/>
      <c r="CC213" s="277"/>
    </row>
    <row r="214" spans="1:81" s="208" customFormat="1">
      <c r="A214" s="209"/>
      <c r="B214" s="1045" t="str">
        <f>"          • Sundyne "&amp;D127&amp;" Instruction Manual"</f>
        <v xml:space="preserve">          • Sundyne LMC347     Instruction Manual</v>
      </c>
      <c r="C214" s="1045"/>
      <c r="D214" s="1045"/>
      <c r="E214" s="1045"/>
      <c r="F214" s="1045"/>
      <c r="G214" s="217"/>
      <c r="H214" s="210"/>
      <c r="I214" s="211"/>
      <c r="L214" s="217"/>
      <c r="M214" s="277"/>
      <c r="N214" s="277"/>
      <c r="O214" s="277"/>
      <c r="P214" s="277"/>
      <c r="Q214" s="277"/>
      <c r="R214" s="277"/>
      <c r="S214" s="277"/>
      <c r="T214" s="277"/>
      <c r="U214" s="277"/>
      <c r="V214" s="277"/>
      <c r="W214" s="277"/>
      <c r="X214" s="277"/>
      <c r="Y214" s="277"/>
      <c r="Z214" s="277"/>
      <c r="AA214" s="277"/>
      <c r="AB214" s="277"/>
      <c r="AC214" s="277"/>
      <c r="AD214" s="277"/>
      <c r="AE214" s="277"/>
      <c r="AF214" s="277"/>
      <c r="AG214" s="277"/>
      <c r="AH214" s="277"/>
      <c r="AI214" s="277"/>
      <c r="AJ214" s="277"/>
      <c r="AK214" s="277"/>
      <c r="AL214" s="277"/>
      <c r="AM214" s="277"/>
      <c r="AN214" s="277"/>
      <c r="AO214" s="277"/>
      <c r="AP214" s="277"/>
      <c r="AQ214" s="277"/>
      <c r="AR214" s="277"/>
      <c r="AS214" s="277"/>
      <c r="AT214" s="277"/>
      <c r="AU214" s="277"/>
      <c r="AV214" s="277"/>
      <c r="AW214" s="277"/>
      <c r="AX214" s="277"/>
      <c r="AY214" s="277"/>
      <c r="AZ214" s="277"/>
      <c r="BA214" s="277"/>
      <c r="BB214" s="277"/>
      <c r="BC214" s="277"/>
      <c r="BD214" s="277"/>
      <c r="BE214" s="277"/>
      <c r="BF214" s="277"/>
      <c r="BG214" s="277"/>
      <c r="BH214" s="277"/>
      <c r="BI214" s="277"/>
      <c r="BJ214" s="277"/>
      <c r="BK214" s="277"/>
      <c r="BL214" s="277"/>
      <c r="BM214" s="277"/>
      <c r="BN214" s="277"/>
      <c r="BO214" s="277"/>
      <c r="BP214" s="277"/>
      <c r="BQ214" s="277"/>
      <c r="BR214" s="277"/>
      <c r="BS214" s="277"/>
      <c r="BT214" s="277"/>
      <c r="BU214" s="277"/>
      <c r="BV214" s="277"/>
      <c r="BW214" s="277"/>
      <c r="BX214" s="277"/>
      <c r="BY214" s="277"/>
      <c r="BZ214" s="277"/>
      <c r="CA214" s="277"/>
      <c r="CB214" s="277"/>
      <c r="CC214" s="277"/>
    </row>
    <row r="215" spans="1:81" s="208" customFormat="1" ht="15">
      <c r="A215" s="209"/>
      <c r="B215" s="1045" t="s">
        <v>613</v>
      </c>
      <c r="C215" s="1045"/>
      <c r="D215" s="1045"/>
      <c r="E215" s="303"/>
      <c r="F215" s="303"/>
      <c r="G215" s="217"/>
      <c r="H215" s="210"/>
      <c r="I215" s="211"/>
      <c r="L215" s="217"/>
      <c r="M215" s="277"/>
      <c r="N215" s="277"/>
      <c r="O215" s="277"/>
      <c r="P215" s="277"/>
      <c r="Q215" s="277"/>
      <c r="R215" s="277"/>
      <c r="S215" s="277"/>
      <c r="T215" s="277"/>
      <c r="U215" s="277"/>
      <c r="V215" s="277"/>
      <c r="W215" s="277"/>
      <c r="X215" s="277"/>
      <c r="Y215" s="277"/>
      <c r="Z215" s="277"/>
      <c r="AA215" s="277"/>
      <c r="AB215" s="277"/>
      <c r="AC215" s="277"/>
      <c r="AD215" s="277"/>
      <c r="AE215" s="277"/>
      <c r="AF215" s="277"/>
      <c r="AG215" s="277"/>
      <c r="AH215" s="277"/>
      <c r="AI215" s="277"/>
      <c r="AJ215" s="277"/>
      <c r="AK215" s="277"/>
      <c r="AL215" s="277"/>
      <c r="AM215" s="277"/>
      <c r="AN215" s="277"/>
      <c r="AO215" s="277"/>
      <c r="AP215" s="277"/>
      <c r="AQ215" s="277"/>
      <c r="AR215" s="277"/>
      <c r="AS215" s="277"/>
      <c r="AT215" s="277"/>
      <c r="AU215" s="277"/>
      <c r="AV215" s="277"/>
      <c r="AW215" s="277"/>
      <c r="AX215" s="277"/>
      <c r="AY215" s="277"/>
      <c r="AZ215" s="277"/>
      <c r="BA215" s="277"/>
      <c r="BB215" s="277"/>
      <c r="BC215" s="277"/>
      <c r="BD215" s="277"/>
      <c r="BE215" s="277"/>
      <c r="BF215" s="277"/>
      <c r="BG215" s="277"/>
      <c r="BH215" s="277"/>
      <c r="BI215" s="277"/>
      <c r="BJ215" s="277"/>
      <c r="BK215" s="277"/>
      <c r="BL215" s="277"/>
      <c r="BM215" s="277"/>
      <c r="BN215" s="277"/>
      <c r="BO215" s="277"/>
      <c r="BP215" s="277"/>
      <c r="BQ215" s="277"/>
      <c r="BR215" s="277"/>
      <c r="BS215" s="277"/>
      <c r="BT215" s="277"/>
      <c r="BU215" s="277"/>
      <c r="BV215" s="277"/>
      <c r="BW215" s="277"/>
      <c r="BX215" s="277"/>
      <c r="BY215" s="277"/>
      <c r="BZ215" s="277"/>
      <c r="CA215" s="277"/>
      <c r="CB215" s="277"/>
      <c r="CC215" s="277"/>
    </row>
    <row r="216" spans="1:81" s="208" customFormat="1" ht="15">
      <c r="A216" s="209"/>
      <c r="B216" s="1045" t="s">
        <v>614</v>
      </c>
      <c r="C216" s="1045"/>
      <c r="D216" s="1045"/>
      <c r="E216" s="303"/>
      <c r="F216" s="303"/>
      <c r="G216" s="217"/>
      <c r="H216" s="210"/>
      <c r="I216" s="211"/>
      <c r="L216" s="217"/>
      <c r="M216" s="277"/>
      <c r="N216" s="277"/>
      <c r="O216" s="277"/>
      <c r="P216" s="277"/>
      <c r="Q216" s="277"/>
      <c r="R216" s="277"/>
      <c r="S216" s="277"/>
      <c r="T216" s="277"/>
      <c r="U216" s="277"/>
      <c r="V216" s="277"/>
      <c r="W216" s="277"/>
      <c r="X216" s="277"/>
      <c r="Y216" s="277"/>
      <c r="Z216" s="277"/>
      <c r="AA216" s="277"/>
      <c r="AB216" s="277"/>
      <c r="AC216" s="277"/>
      <c r="AD216" s="277"/>
      <c r="AE216" s="277"/>
      <c r="AF216" s="277"/>
      <c r="AG216" s="277"/>
      <c r="AH216" s="277"/>
      <c r="AI216" s="277"/>
      <c r="AJ216" s="277"/>
      <c r="AK216" s="277"/>
      <c r="AL216" s="277"/>
      <c r="AM216" s="277"/>
      <c r="AN216" s="277"/>
      <c r="AO216" s="277"/>
      <c r="AP216" s="277"/>
      <c r="AQ216" s="277"/>
      <c r="AR216" s="277"/>
      <c r="AS216" s="277"/>
      <c r="AT216" s="277"/>
      <c r="AU216" s="277"/>
      <c r="AV216" s="277"/>
      <c r="AW216" s="277"/>
      <c r="AX216" s="277"/>
      <c r="AY216" s="277"/>
      <c r="AZ216" s="277"/>
      <c r="BA216" s="277"/>
      <c r="BB216" s="277"/>
      <c r="BC216" s="277"/>
      <c r="BD216" s="277"/>
      <c r="BE216" s="277"/>
      <c r="BF216" s="277"/>
      <c r="BG216" s="277"/>
      <c r="BH216" s="277"/>
      <c r="BI216" s="277"/>
      <c r="BJ216" s="277"/>
      <c r="BK216" s="277"/>
      <c r="BL216" s="277"/>
      <c r="BM216" s="277"/>
      <c r="BN216" s="277"/>
      <c r="BO216" s="277"/>
      <c r="BP216" s="277"/>
      <c r="BQ216" s="277"/>
      <c r="BR216" s="277"/>
      <c r="BS216" s="277"/>
      <c r="BT216" s="277"/>
      <c r="BU216" s="277"/>
      <c r="BV216" s="277"/>
      <c r="BW216" s="277"/>
      <c r="BX216" s="277"/>
      <c r="BY216" s="277"/>
      <c r="BZ216" s="277"/>
      <c r="CA216" s="277"/>
      <c r="CB216" s="277"/>
      <c r="CC216" s="277"/>
    </row>
    <row r="217" spans="1:81" s="208" customFormat="1">
      <c r="A217" s="209"/>
      <c r="B217" s="1045" t="s">
        <v>615</v>
      </c>
      <c r="C217" s="1045"/>
      <c r="D217" s="1045"/>
      <c r="E217" s="302"/>
      <c r="F217" s="302"/>
      <c r="G217" s="217"/>
      <c r="H217" s="210"/>
      <c r="I217" s="211"/>
      <c r="L217" s="217"/>
      <c r="M217" s="277"/>
      <c r="N217" s="277"/>
      <c r="O217" s="277"/>
      <c r="P217" s="277"/>
      <c r="Q217" s="277"/>
      <c r="R217" s="277"/>
      <c r="S217" s="277"/>
      <c r="T217" s="277"/>
      <c r="U217" s="277"/>
      <c r="V217" s="277"/>
      <c r="W217" s="277"/>
      <c r="X217" s="277"/>
      <c r="Y217" s="277"/>
      <c r="Z217" s="277"/>
      <c r="AA217" s="277"/>
      <c r="AB217" s="277"/>
      <c r="AC217" s="277"/>
      <c r="AD217" s="277"/>
      <c r="AE217" s="277"/>
      <c r="AF217" s="277"/>
      <c r="AG217" s="277"/>
      <c r="AH217" s="277"/>
      <c r="AI217" s="277"/>
      <c r="AJ217" s="277"/>
      <c r="AK217" s="277"/>
      <c r="AL217" s="277"/>
      <c r="AM217" s="277"/>
      <c r="AN217" s="277"/>
      <c r="AO217" s="277"/>
      <c r="AP217" s="277"/>
      <c r="AQ217" s="277"/>
      <c r="AR217" s="277"/>
      <c r="AS217" s="277"/>
      <c r="AT217" s="277"/>
      <c r="AU217" s="277"/>
      <c r="AV217" s="277"/>
      <c r="AW217" s="277"/>
      <c r="AX217" s="277"/>
      <c r="AY217" s="277"/>
      <c r="AZ217" s="277"/>
      <c r="BA217" s="277"/>
      <c r="BB217" s="277"/>
      <c r="BC217" s="277"/>
      <c r="BD217" s="277"/>
      <c r="BE217" s="277"/>
      <c r="BF217" s="277"/>
      <c r="BG217" s="277"/>
      <c r="BH217" s="277"/>
      <c r="BI217" s="277"/>
      <c r="BJ217" s="277"/>
      <c r="BK217" s="277"/>
      <c r="BL217" s="277"/>
      <c r="BM217" s="277"/>
      <c r="BN217" s="277"/>
      <c r="BO217" s="277"/>
      <c r="BP217" s="277"/>
      <c r="BQ217" s="277"/>
      <c r="BR217" s="277"/>
      <c r="BS217" s="277"/>
      <c r="BT217" s="277"/>
      <c r="BU217" s="277"/>
      <c r="BV217" s="277"/>
      <c r="BW217" s="277"/>
      <c r="BX217" s="277"/>
      <c r="BY217" s="277"/>
      <c r="BZ217" s="277"/>
      <c r="CA217" s="277"/>
      <c r="CB217" s="277"/>
      <c r="CC217" s="277"/>
    </row>
    <row r="218" spans="1:81" s="208" customFormat="1" ht="15">
      <c r="A218" s="209"/>
      <c r="B218" s="304"/>
      <c r="C218" s="304"/>
      <c r="D218" s="304"/>
      <c r="E218" s="304"/>
      <c r="F218" s="303"/>
      <c r="G218" s="217"/>
      <c r="H218" s="210"/>
      <c r="I218" s="211"/>
      <c r="L218" s="217"/>
      <c r="M218" s="277"/>
      <c r="N218" s="277"/>
      <c r="O218" s="277"/>
      <c r="P218" s="277"/>
      <c r="Q218" s="277"/>
      <c r="R218" s="277"/>
      <c r="S218" s="277"/>
      <c r="T218" s="277"/>
      <c r="U218" s="277"/>
      <c r="V218" s="277"/>
      <c r="W218" s="277"/>
      <c r="X218" s="277"/>
      <c r="Y218" s="277"/>
      <c r="Z218" s="277"/>
      <c r="AA218" s="277"/>
      <c r="AB218" s="277"/>
      <c r="AC218" s="277"/>
      <c r="AD218" s="277"/>
      <c r="AE218" s="277"/>
      <c r="AF218" s="277"/>
      <c r="AG218" s="277"/>
      <c r="AH218" s="277"/>
      <c r="AI218" s="277"/>
      <c r="AJ218" s="277"/>
      <c r="AK218" s="277"/>
      <c r="AL218" s="277"/>
      <c r="AM218" s="277"/>
      <c r="AN218" s="277"/>
      <c r="AO218" s="277"/>
      <c r="AP218" s="277"/>
      <c r="AQ218" s="277"/>
      <c r="AR218" s="277"/>
      <c r="AS218" s="277"/>
      <c r="AT218" s="277"/>
      <c r="AU218" s="277"/>
      <c r="AV218" s="277"/>
      <c r="AW218" s="277"/>
      <c r="AX218" s="277"/>
      <c r="AY218" s="277"/>
      <c r="AZ218" s="277"/>
      <c r="BA218" s="277"/>
      <c r="BB218" s="277"/>
      <c r="BC218" s="277"/>
      <c r="BD218" s="277"/>
      <c r="BE218" s="277"/>
      <c r="BF218" s="277"/>
      <c r="BG218" s="277"/>
      <c r="BH218" s="277"/>
      <c r="BI218" s="277"/>
      <c r="BJ218" s="277"/>
      <c r="BK218" s="277"/>
      <c r="BL218" s="277"/>
      <c r="BM218" s="277"/>
      <c r="BN218" s="277"/>
      <c r="BO218" s="277"/>
      <c r="BP218" s="277"/>
      <c r="BQ218" s="277"/>
      <c r="BR218" s="277"/>
      <c r="BS218" s="277"/>
      <c r="BT218" s="277"/>
      <c r="BU218" s="277"/>
      <c r="BV218" s="277"/>
      <c r="BW218" s="277"/>
      <c r="BX218" s="277"/>
      <c r="BY218" s="277"/>
      <c r="BZ218" s="277"/>
      <c r="CA218" s="277"/>
      <c r="CB218" s="277"/>
      <c r="CC218" s="277"/>
    </row>
    <row r="219" spans="1:81" s="208" customFormat="1" ht="15">
      <c r="A219" s="209"/>
      <c r="B219" s="1046" t="s">
        <v>552</v>
      </c>
      <c r="C219" s="1046"/>
      <c r="D219" s="303"/>
      <c r="E219" s="303"/>
      <c r="F219" s="303"/>
      <c r="G219" s="217"/>
      <c r="H219" s="210"/>
      <c r="I219" s="211"/>
      <c r="L219" s="217"/>
      <c r="M219" s="277"/>
      <c r="N219" s="277"/>
      <c r="O219" s="277"/>
      <c r="P219" s="277"/>
      <c r="Q219" s="277"/>
      <c r="R219" s="277"/>
      <c r="S219" s="277"/>
      <c r="T219" s="277"/>
      <c r="U219" s="277"/>
      <c r="V219" s="277"/>
      <c r="W219" s="277"/>
      <c r="X219" s="277"/>
      <c r="Y219" s="277"/>
      <c r="Z219" s="277"/>
      <c r="AA219" s="277"/>
      <c r="AB219" s="277"/>
      <c r="AC219" s="277"/>
      <c r="AD219" s="277"/>
      <c r="AE219" s="277"/>
      <c r="AF219" s="277"/>
      <c r="AG219" s="277"/>
      <c r="AH219" s="277"/>
      <c r="AI219" s="277"/>
      <c r="AJ219" s="277"/>
      <c r="AK219" s="277"/>
      <c r="AL219" s="277"/>
      <c r="AM219" s="277"/>
      <c r="AN219" s="277"/>
      <c r="AO219" s="277"/>
      <c r="AP219" s="277"/>
      <c r="AQ219" s="277"/>
      <c r="AR219" s="277"/>
      <c r="AS219" s="277"/>
      <c r="AT219" s="277"/>
      <c r="AU219" s="277"/>
      <c r="AV219" s="277"/>
      <c r="AW219" s="277"/>
      <c r="AX219" s="277"/>
      <c r="AY219" s="277"/>
      <c r="AZ219" s="277"/>
      <c r="BA219" s="277"/>
      <c r="BB219" s="277"/>
      <c r="BC219" s="277"/>
      <c r="BD219" s="277"/>
      <c r="BE219" s="277"/>
      <c r="BF219" s="277"/>
      <c r="BG219" s="277"/>
      <c r="BH219" s="277"/>
      <c r="BI219" s="277"/>
      <c r="BJ219" s="277"/>
      <c r="BK219" s="277"/>
      <c r="BL219" s="277"/>
      <c r="BM219" s="277"/>
      <c r="BN219" s="277"/>
      <c r="BO219" s="277"/>
      <c r="BP219" s="277"/>
      <c r="BQ219" s="277"/>
      <c r="BR219" s="277"/>
      <c r="BS219" s="277"/>
      <c r="BT219" s="277"/>
      <c r="BU219" s="277"/>
      <c r="BV219" s="277"/>
      <c r="BW219" s="277"/>
      <c r="BX219" s="277"/>
      <c r="BY219" s="277"/>
      <c r="BZ219" s="277"/>
      <c r="CA219" s="277"/>
      <c r="CB219" s="277"/>
      <c r="CC219" s="277"/>
    </row>
    <row r="220" spans="1:81" s="208" customFormat="1">
      <c r="A220" s="209"/>
      <c r="B220" s="1045" t="s">
        <v>740</v>
      </c>
      <c r="C220" s="1045"/>
      <c r="D220" s="1045"/>
      <c r="E220" s="1045"/>
      <c r="F220" s="302"/>
      <c r="G220" s="217"/>
      <c r="H220" s="210"/>
      <c r="I220" s="211"/>
      <c r="L220" s="217"/>
      <c r="M220" s="277"/>
      <c r="N220" s="277"/>
      <c r="O220" s="277"/>
      <c r="P220" s="277"/>
      <c r="Q220" s="277"/>
      <c r="R220" s="277"/>
      <c r="S220" s="277"/>
      <c r="T220" s="277"/>
      <c r="U220" s="277"/>
      <c r="V220" s="277"/>
      <c r="W220" s="277"/>
      <c r="X220" s="277"/>
      <c r="Y220" s="277"/>
      <c r="Z220" s="277"/>
      <c r="AA220" s="277"/>
      <c r="AB220" s="277"/>
      <c r="AC220" s="277"/>
      <c r="AD220" s="277"/>
      <c r="AE220" s="277"/>
      <c r="AF220" s="277"/>
      <c r="AG220" s="277"/>
      <c r="AH220" s="277"/>
      <c r="AI220" s="277"/>
      <c r="AJ220" s="277"/>
      <c r="AK220" s="277"/>
      <c r="AL220" s="277"/>
      <c r="AM220" s="277"/>
      <c r="AN220" s="277"/>
      <c r="AO220" s="277"/>
      <c r="AP220" s="277"/>
      <c r="AQ220" s="277"/>
      <c r="AR220" s="277"/>
      <c r="AS220" s="277"/>
      <c r="AT220" s="277"/>
      <c r="AU220" s="277"/>
      <c r="AV220" s="277"/>
      <c r="AW220" s="277"/>
      <c r="AX220" s="277"/>
      <c r="AY220" s="277"/>
      <c r="AZ220" s="277"/>
      <c r="BA220" s="277"/>
      <c r="BB220" s="277"/>
      <c r="BC220" s="277"/>
      <c r="BD220" s="277"/>
      <c r="BE220" s="277"/>
      <c r="BF220" s="277"/>
      <c r="BG220" s="277"/>
      <c r="BH220" s="277"/>
      <c r="BI220" s="277"/>
      <c r="BJ220" s="277"/>
      <c r="BK220" s="277"/>
      <c r="BL220" s="277"/>
      <c r="BM220" s="277"/>
      <c r="BN220" s="277"/>
      <c r="BO220" s="277"/>
      <c r="BP220" s="277"/>
      <c r="BQ220" s="277"/>
      <c r="BR220" s="277"/>
      <c r="BS220" s="277"/>
      <c r="BT220" s="277"/>
      <c r="BU220" s="277"/>
      <c r="BV220" s="277"/>
      <c r="BW220" s="277"/>
      <c r="BX220" s="277"/>
      <c r="BY220" s="277"/>
      <c r="BZ220" s="277"/>
      <c r="CA220" s="277"/>
      <c r="CB220" s="277"/>
      <c r="CC220" s="277"/>
    </row>
    <row r="221" spans="1:81" s="208" customFormat="1" ht="15">
      <c r="A221" s="209"/>
      <c r="B221" s="1045" t="s">
        <v>741</v>
      </c>
      <c r="C221" s="1045"/>
      <c r="D221" s="1045"/>
      <c r="E221" s="303"/>
      <c r="F221" s="302"/>
      <c r="G221" s="217"/>
      <c r="H221" s="210"/>
      <c r="I221" s="211"/>
      <c r="L221" s="217"/>
      <c r="M221" s="277"/>
      <c r="N221" s="277"/>
      <c r="O221" s="277"/>
      <c r="P221" s="277"/>
      <c r="Q221" s="277"/>
      <c r="R221" s="277"/>
      <c r="S221" s="277"/>
      <c r="T221" s="277"/>
      <c r="U221" s="277"/>
      <c r="V221" s="277"/>
      <c r="W221" s="277"/>
      <c r="X221" s="277"/>
      <c r="Y221" s="277"/>
      <c r="Z221" s="277"/>
      <c r="AA221" s="277"/>
      <c r="AB221" s="277"/>
      <c r="AC221" s="277"/>
      <c r="AD221" s="277"/>
      <c r="AE221" s="277"/>
      <c r="AF221" s="277"/>
      <c r="AG221" s="277"/>
      <c r="AH221" s="277"/>
      <c r="AI221" s="277"/>
      <c r="AJ221" s="277"/>
      <c r="AK221" s="277"/>
      <c r="AL221" s="277"/>
      <c r="AM221" s="277"/>
      <c r="AN221" s="277"/>
      <c r="AO221" s="277"/>
      <c r="AP221" s="277"/>
      <c r="AQ221" s="277"/>
      <c r="AR221" s="277"/>
      <c r="AS221" s="277"/>
      <c r="AT221" s="277"/>
      <c r="AU221" s="277"/>
      <c r="AV221" s="277"/>
      <c r="AW221" s="277"/>
      <c r="AX221" s="277"/>
      <c r="AY221" s="277"/>
      <c r="AZ221" s="277"/>
      <c r="BA221" s="277"/>
      <c r="BB221" s="277"/>
      <c r="BC221" s="277"/>
      <c r="BD221" s="277"/>
      <c r="BE221" s="277"/>
      <c r="BF221" s="277"/>
      <c r="BG221" s="277"/>
      <c r="BH221" s="277"/>
      <c r="BI221" s="277"/>
      <c r="BJ221" s="277"/>
      <c r="BK221" s="277"/>
      <c r="BL221" s="277"/>
      <c r="BM221" s="277"/>
      <c r="BN221" s="277"/>
      <c r="BO221" s="277"/>
      <c r="BP221" s="277"/>
      <c r="BQ221" s="277"/>
      <c r="BR221" s="277"/>
      <c r="BS221" s="277"/>
      <c r="BT221" s="277"/>
      <c r="BU221" s="277"/>
      <c r="BV221" s="277"/>
      <c r="BW221" s="277"/>
      <c r="BX221" s="277"/>
      <c r="BY221" s="277"/>
      <c r="BZ221" s="277"/>
      <c r="CA221" s="277"/>
      <c r="CB221" s="277"/>
      <c r="CC221" s="277"/>
    </row>
    <row r="222" spans="1:81" s="208" customFormat="1" ht="15">
      <c r="A222" s="209"/>
      <c r="B222" s="1045" t="s">
        <v>742</v>
      </c>
      <c r="C222" s="1045"/>
      <c r="D222" s="303"/>
      <c r="E222" s="492"/>
      <c r="F222" s="302"/>
      <c r="G222" s="217"/>
      <c r="H222" s="210"/>
      <c r="I222" s="211"/>
      <c r="L222" s="217"/>
      <c r="M222" s="277"/>
      <c r="N222" s="277"/>
      <c r="O222" s="277"/>
      <c r="P222" s="277"/>
      <c r="Q222" s="277"/>
      <c r="R222" s="277"/>
      <c r="S222" s="277"/>
      <c r="T222" s="277"/>
      <c r="U222" s="277"/>
      <c r="V222" s="277"/>
      <c r="W222" s="277"/>
      <c r="X222" s="277"/>
      <c r="Y222" s="277"/>
      <c r="Z222" s="277"/>
      <c r="AA222" s="277"/>
      <c r="AB222" s="277"/>
      <c r="AC222" s="277"/>
      <c r="AD222" s="277"/>
      <c r="AE222" s="277"/>
      <c r="AF222" s="277"/>
      <c r="AG222" s="277"/>
      <c r="AH222" s="277"/>
      <c r="AI222" s="277"/>
      <c r="AJ222" s="277"/>
      <c r="AK222" s="277"/>
      <c r="AL222" s="277"/>
      <c r="AM222" s="277"/>
      <c r="AN222" s="277"/>
      <c r="AO222" s="277"/>
      <c r="AP222" s="277"/>
      <c r="AQ222" s="277"/>
      <c r="AR222" s="277"/>
      <c r="AS222" s="277"/>
      <c r="AT222" s="277"/>
      <c r="AU222" s="277"/>
      <c r="AV222" s="277"/>
      <c r="AW222" s="277"/>
      <c r="AX222" s="277"/>
      <c r="AY222" s="277"/>
      <c r="AZ222" s="277"/>
      <c r="BA222" s="277"/>
      <c r="BB222" s="277"/>
      <c r="BC222" s="277"/>
      <c r="BD222" s="277"/>
      <c r="BE222" s="277"/>
      <c r="BF222" s="277"/>
      <c r="BG222" s="277"/>
      <c r="BH222" s="277"/>
      <c r="BI222" s="277"/>
      <c r="BJ222" s="277"/>
      <c r="BK222" s="277"/>
      <c r="BL222" s="277"/>
      <c r="BM222" s="277"/>
      <c r="BN222" s="277"/>
      <c r="BO222" s="277"/>
      <c r="BP222" s="277"/>
      <c r="BQ222" s="277"/>
      <c r="BR222" s="277"/>
      <c r="BS222" s="277"/>
      <c r="BT222" s="277"/>
      <c r="BU222" s="277"/>
      <c r="BV222" s="277"/>
      <c r="BW222" s="277"/>
      <c r="BX222" s="277"/>
      <c r="BY222" s="277"/>
      <c r="BZ222" s="277"/>
      <c r="CA222" s="277"/>
      <c r="CB222" s="277"/>
      <c r="CC222" s="277"/>
    </row>
    <row r="223" spans="1:81" s="208" customFormat="1" ht="15">
      <c r="A223" s="209"/>
      <c r="B223" s="1047"/>
      <c r="C223" s="1047"/>
      <c r="D223" s="1047"/>
      <c r="E223" s="1047"/>
      <c r="F223" s="303"/>
      <c r="G223" s="217"/>
      <c r="H223" s="210"/>
      <c r="I223" s="211"/>
      <c r="L223" s="217"/>
      <c r="M223" s="277"/>
      <c r="N223" s="277"/>
      <c r="O223" s="277"/>
      <c r="P223" s="277"/>
      <c r="Q223" s="277"/>
      <c r="R223" s="277"/>
      <c r="S223" s="277"/>
      <c r="T223" s="277"/>
      <c r="U223" s="277"/>
      <c r="V223" s="277"/>
      <c r="W223" s="277"/>
      <c r="X223" s="277"/>
      <c r="Y223" s="277"/>
      <c r="Z223" s="277"/>
      <c r="AA223" s="277"/>
      <c r="AB223" s="277"/>
      <c r="AC223" s="277"/>
      <c r="AD223" s="277"/>
      <c r="AE223" s="277"/>
      <c r="AF223" s="277"/>
      <c r="AG223" s="277"/>
      <c r="AH223" s="277"/>
      <c r="AI223" s="277"/>
      <c r="AJ223" s="277"/>
      <c r="AK223" s="277"/>
      <c r="AL223" s="277"/>
      <c r="AM223" s="277"/>
      <c r="AN223" s="277"/>
      <c r="AO223" s="277"/>
      <c r="AP223" s="277"/>
      <c r="AQ223" s="277"/>
      <c r="AR223" s="277"/>
      <c r="AS223" s="277"/>
      <c r="AT223" s="277"/>
      <c r="AU223" s="277"/>
      <c r="AV223" s="277"/>
      <c r="AW223" s="277"/>
      <c r="AX223" s="277"/>
      <c r="AY223" s="277"/>
      <c r="AZ223" s="277"/>
      <c r="BA223" s="277"/>
      <c r="BB223" s="277"/>
      <c r="BC223" s="277"/>
      <c r="BD223" s="277"/>
      <c r="BE223" s="277"/>
      <c r="BF223" s="277"/>
      <c r="BG223" s="277"/>
      <c r="BH223" s="277"/>
      <c r="BI223" s="277"/>
      <c r="BJ223" s="277"/>
      <c r="BK223" s="277"/>
      <c r="BL223" s="277"/>
      <c r="BM223" s="277"/>
      <c r="BN223" s="277"/>
      <c r="BO223" s="277"/>
      <c r="BP223" s="277"/>
      <c r="BQ223" s="277"/>
      <c r="BR223" s="277"/>
      <c r="BS223" s="277"/>
      <c r="BT223" s="277"/>
      <c r="BU223" s="277"/>
      <c r="BV223" s="277"/>
      <c r="BW223" s="277"/>
      <c r="BX223" s="277"/>
      <c r="BY223" s="277"/>
      <c r="BZ223" s="277"/>
      <c r="CA223" s="277"/>
      <c r="CB223" s="277"/>
      <c r="CC223" s="277"/>
    </row>
    <row r="224" spans="1:81" s="208" customFormat="1" ht="15">
      <c r="A224" s="209"/>
      <c r="B224" s="1047"/>
      <c r="C224" s="1047"/>
      <c r="D224" s="1047"/>
      <c r="E224" s="1047"/>
      <c r="F224" s="303"/>
      <c r="G224" s="217"/>
      <c r="H224" s="210"/>
      <c r="I224" s="211"/>
      <c r="L224" s="217"/>
      <c r="M224" s="277"/>
      <c r="N224" s="277"/>
      <c r="O224" s="277"/>
      <c r="P224" s="277"/>
      <c r="Q224" s="277"/>
      <c r="R224" s="277"/>
      <c r="S224" s="277"/>
      <c r="T224" s="277"/>
      <c r="U224" s="277"/>
      <c r="V224" s="277"/>
      <c r="W224" s="277"/>
      <c r="X224" s="277"/>
      <c r="Y224" s="277"/>
      <c r="Z224" s="277"/>
      <c r="AA224" s="277"/>
      <c r="AB224" s="277"/>
      <c r="AC224" s="277"/>
      <c r="AD224" s="277"/>
      <c r="AE224" s="277"/>
      <c r="AF224" s="277"/>
      <c r="AG224" s="277"/>
      <c r="AH224" s="277"/>
      <c r="AI224" s="277"/>
      <c r="AJ224" s="277"/>
      <c r="AK224" s="277"/>
      <c r="AL224" s="277"/>
      <c r="AM224" s="277"/>
      <c r="AN224" s="277"/>
      <c r="AO224" s="277"/>
      <c r="AP224" s="277"/>
      <c r="AQ224" s="277"/>
      <c r="AR224" s="277"/>
      <c r="AS224" s="277"/>
      <c r="AT224" s="277"/>
      <c r="AU224" s="277"/>
      <c r="AV224" s="277"/>
      <c r="AW224" s="277"/>
      <c r="AX224" s="277"/>
      <c r="AY224" s="277"/>
      <c r="AZ224" s="277"/>
      <c r="BA224" s="277"/>
      <c r="BB224" s="277"/>
      <c r="BC224" s="277"/>
      <c r="BD224" s="277"/>
      <c r="BE224" s="277"/>
      <c r="BF224" s="277"/>
      <c r="BG224" s="277"/>
      <c r="BH224" s="277"/>
      <c r="BI224" s="277"/>
      <c r="BJ224" s="277"/>
      <c r="BK224" s="277"/>
      <c r="BL224" s="277"/>
      <c r="BM224" s="277"/>
      <c r="BN224" s="277"/>
      <c r="BO224" s="277"/>
      <c r="BP224" s="277"/>
      <c r="BQ224" s="277"/>
      <c r="BR224" s="277"/>
      <c r="BS224" s="277"/>
      <c r="BT224" s="277"/>
      <c r="BU224" s="277"/>
      <c r="BV224" s="277"/>
      <c r="BW224" s="277"/>
      <c r="BX224" s="277"/>
      <c r="BY224" s="277"/>
      <c r="BZ224" s="277"/>
      <c r="CA224" s="277"/>
      <c r="CB224" s="277"/>
      <c r="CC224" s="277"/>
    </row>
    <row r="225" spans="1:81" s="208" customFormat="1" ht="15">
      <c r="A225" s="209"/>
      <c r="B225" s="1047"/>
      <c r="C225" s="1047"/>
      <c r="D225" s="1047"/>
      <c r="E225" s="1047"/>
      <c r="F225" s="303"/>
      <c r="G225" s="217"/>
      <c r="H225" s="210"/>
      <c r="I225" s="211"/>
      <c r="L225" s="217"/>
      <c r="M225" s="277"/>
      <c r="N225" s="277"/>
      <c r="O225" s="277"/>
      <c r="P225" s="277"/>
      <c r="Q225" s="277"/>
      <c r="R225" s="277"/>
      <c r="S225" s="277"/>
      <c r="T225" s="277"/>
      <c r="U225" s="277"/>
      <c r="V225" s="277"/>
      <c r="W225" s="277"/>
      <c r="X225" s="277"/>
      <c r="Y225" s="277"/>
      <c r="Z225" s="277"/>
      <c r="AA225" s="277"/>
      <c r="AB225" s="277"/>
      <c r="AC225" s="277"/>
      <c r="AD225" s="277"/>
      <c r="AE225" s="277"/>
      <c r="AF225" s="277"/>
      <c r="AG225" s="277"/>
      <c r="AH225" s="277"/>
      <c r="AI225" s="277"/>
      <c r="AJ225" s="277"/>
      <c r="AK225" s="277"/>
      <c r="AL225" s="277"/>
      <c r="AM225" s="277"/>
      <c r="AN225" s="277"/>
      <c r="AO225" s="277"/>
      <c r="AP225" s="277"/>
      <c r="AQ225" s="277"/>
      <c r="AR225" s="277"/>
      <c r="AS225" s="277"/>
      <c r="AT225" s="277"/>
      <c r="AU225" s="277"/>
      <c r="AV225" s="277"/>
      <c r="AW225" s="277"/>
      <c r="AX225" s="277"/>
      <c r="AY225" s="277"/>
      <c r="AZ225" s="277"/>
      <c r="BA225" s="277"/>
      <c r="BB225" s="277"/>
      <c r="BC225" s="277"/>
      <c r="BD225" s="277"/>
      <c r="BE225" s="277"/>
      <c r="BF225" s="277"/>
      <c r="BG225" s="277"/>
      <c r="BH225" s="277"/>
      <c r="BI225" s="277"/>
      <c r="BJ225" s="277"/>
      <c r="BK225" s="277"/>
      <c r="BL225" s="277"/>
      <c r="BM225" s="277"/>
      <c r="BN225" s="277"/>
      <c r="BO225" s="277"/>
      <c r="BP225" s="277"/>
      <c r="BQ225" s="277"/>
      <c r="BR225" s="277"/>
      <c r="BS225" s="277"/>
      <c r="BT225" s="277"/>
      <c r="BU225" s="277"/>
      <c r="BV225" s="277"/>
      <c r="BW225" s="277"/>
      <c r="BX225" s="277"/>
      <c r="BY225" s="277"/>
      <c r="BZ225" s="277"/>
      <c r="CA225" s="277"/>
      <c r="CB225" s="277"/>
      <c r="CC225" s="277"/>
    </row>
    <row r="226" spans="1:81" s="208" customFormat="1" ht="15">
      <c r="A226" s="209"/>
      <c r="B226" s="1047"/>
      <c r="C226" s="1047"/>
      <c r="D226" s="1047"/>
      <c r="E226" s="373"/>
      <c r="F226" s="303"/>
      <c r="G226" s="217"/>
      <c r="H226" s="210"/>
      <c r="I226" s="211"/>
      <c r="L226" s="217"/>
      <c r="M226" s="277"/>
      <c r="N226" s="277"/>
      <c r="O226" s="277"/>
      <c r="P226" s="277"/>
      <c r="Q226" s="277"/>
      <c r="R226" s="277"/>
      <c r="S226" s="277"/>
      <c r="T226" s="277"/>
      <c r="U226" s="277"/>
      <c r="V226" s="277"/>
      <c r="W226" s="277"/>
      <c r="X226" s="277"/>
      <c r="Y226" s="277"/>
      <c r="Z226" s="277"/>
      <c r="AA226" s="277"/>
      <c r="AB226" s="277"/>
      <c r="AC226" s="277"/>
      <c r="AD226" s="277"/>
      <c r="AE226" s="277"/>
      <c r="AF226" s="277"/>
      <c r="AG226" s="277"/>
      <c r="AH226" s="277"/>
      <c r="AI226" s="277"/>
      <c r="AJ226" s="277"/>
      <c r="AK226" s="277"/>
      <c r="AL226" s="277"/>
      <c r="AM226" s="277"/>
      <c r="AN226" s="277"/>
      <c r="AO226" s="277"/>
      <c r="AP226" s="277"/>
      <c r="AQ226" s="277"/>
      <c r="AR226" s="277"/>
      <c r="AS226" s="277"/>
      <c r="AT226" s="277"/>
      <c r="AU226" s="277"/>
      <c r="AV226" s="277"/>
      <c r="AW226" s="277"/>
      <c r="AX226" s="277"/>
      <c r="AY226" s="277"/>
      <c r="AZ226" s="277"/>
      <c r="BA226" s="277"/>
      <c r="BB226" s="277"/>
      <c r="BC226" s="277"/>
      <c r="BD226" s="277"/>
      <c r="BE226" s="277"/>
      <c r="BF226" s="277"/>
      <c r="BG226" s="277"/>
      <c r="BH226" s="277"/>
      <c r="BI226" s="277"/>
      <c r="BJ226" s="277"/>
      <c r="BK226" s="277"/>
      <c r="BL226" s="277"/>
      <c r="BM226" s="277"/>
      <c r="BN226" s="277"/>
      <c r="BO226" s="277"/>
      <c r="BP226" s="277"/>
      <c r="BQ226" s="277"/>
      <c r="BR226" s="277"/>
      <c r="BS226" s="277"/>
      <c r="BT226" s="277"/>
      <c r="BU226" s="277"/>
      <c r="BV226" s="277"/>
      <c r="BW226" s="277"/>
      <c r="BX226" s="277"/>
      <c r="BY226" s="277"/>
      <c r="BZ226" s="277"/>
      <c r="CA226" s="277"/>
      <c r="CB226" s="277"/>
      <c r="CC226" s="277"/>
    </row>
    <row r="227" spans="1:81" s="208" customFormat="1" ht="15">
      <c r="A227" s="209"/>
      <c r="B227" s="1047"/>
      <c r="C227" s="1047"/>
      <c r="D227" s="1047"/>
      <c r="E227" s="1047"/>
      <c r="F227" s="303"/>
      <c r="G227" s="217"/>
      <c r="H227" s="210"/>
      <c r="I227" s="211"/>
      <c r="L227" s="277"/>
      <c r="M227" s="277"/>
      <c r="N227" s="277"/>
      <c r="O227" s="277"/>
      <c r="P227" s="277"/>
      <c r="Q227" s="277"/>
      <c r="R227" s="277"/>
      <c r="S227" s="277"/>
      <c r="T227" s="277"/>
      <c r="U227" s="277"/>
      <c r="V227" s="277"/>
      <c r="W227" s="277"/>
      <c r="X227" s="277"/>
      <c r="Y227" s="277"/>
      <c r="Z227" s="277"/>
      <c r="AA227" s="277"/>
      <c r="AB227" s="277"/>
      <c r="AC227" s="277"/>
      <c r="AD227" s="277"/>
      <c r="AE227" s="277"/>
      <c r="AF227" s="277"/>
      <c r="AG227" s="277"/>
      <c r="AH227" s="277"/>
      <c r="AI227" s="277"/>
      <c r="AJ227" s="277"/>
      <c r="AK227" s="277"/>
      <c r="AL227" s="277"/>
      <c r="AM227" s="277"/>
      <c r="AN227" s="277"/>
      <c r="AO227" s="277"/>
      <c r="AP227" s="277"/>
      <c r="AQ227" s="277"/>
      <c r="AR227" s="277"/>
      <c r="AS227" s="277"/>
      <c r="AT227" s="277"/>
      <c r="AU227" s="277"/>
      <c r="AV227" s="277"/>
      <c r="AW227" s="277"/>
      <c r="AX227" s="277"/>
      <c r="AY227" s="277"/>
      <c r="AZ227" s="277"/>
      <c r="BA227" s="277"/>
      <c r="BB227" s="277"/>
      <c r="BC227" s="277"/>
      <c r="BD227" s="277"/>
      <c r="BE227" s="277"/>
      <c r="BF227" s="277"/>
      <c r="BG227" s="277"/>
      <c r="BH227" s="277"/>
      <c r="BI227" s="277"/>
      <c r="BJ227" s="277"/>
      <c r="BK227" s="277"/>
      <c r="BL227" s="277"/>
      <c r="BM227" s="277"/>
      <c r="BN227" s="277"/>
      <c r="BO227" s="277"/>
      <c r="BP227" s="277"/>
      <c r="BQ227" s="277"/>
      <c r="BR227" s="277"/>
      <c r="BS227" s="277"/>
      <c r="BT227" s="277"/>
      <c r="BU227" s="277"/>
      <c r="BV227" s="277"/>
      <c r="BW227" s="277"/>
      <c r="BX227" s="277"/>
      <c r="BY227" s="277"/>
      <c r="BZ227" s="277"/>
      <c r="CA227" s="277"/>
      <c r="CB227" s="277"/>
      <c r="CC227" s="277"/>
    </row>
    <row r="228" spans="1:81" s="208" customFormat="1" ht="15">
      <c r="A228" s="209"/>
      <c r="B228" s="1047"/>
      <c r="C228" s="1047"/>
      <c r="D228" s="1047"/>
      <c r="E228" s="1047"/>
      <c r="F228" s="303"/>
      <c r="G228" s="217"/>
      <c r="H228" s="210"/>
      <c r="I228" s="211"/>
      <c r="L228" s="277"/>
      <c r="M228" s="277"/>
      <c r="N228" s="277"/>
      <c r="O228" s="277"/>
      <c r="P228" s="277"/>
      <c r="Q228" s="277"/>
      <c r="R228" s="277"/>
      <c r="S228" s="277"/>
      <c r="T228" s="277"/>
      <c r="U228" s="277"/>
      <c r="V228" s="277"/>
      <c r="W228" s="277"/>
      <c r="X228" s="277"/>
      <c r="Y228" s="277"/>
      <c r="Z228" s="277"/>
      <c r="AA228" s="277"/>
      <c r="AB228" s="277"/>
      <c r="AC228" s="277"/>
      <c r="AD228" s="277"/>
      <c r="AE228" s="277"/>
      <c r="AF228" s="277"/>
      <c r="AG228" s="277"/>
      <c r="AH228" s="277"/>
      <c r="AI228" s="277"/>
      <c r="AJ228" s="277"/>
      <c r="AK228" s="277"/>
      <c r="AL228" s="277"/>
      <c r="AM228" s="277"/>
      <c r="AN228" s="277"/>
      <c r="AO228" s="277"/>
      <c r="AP228" s="277"/>
      <c r="AQ228" s="277"/>
      <c r="AR228" s="277"/>
      <c r="AS228" s="277"/>
      <c r="AT228" s="277"/>
      <c r="AU228" s="277"/>
      <c r="AV228" s="277"/>
      <c r="AW228" s="277"/>
      <c r="AX228" s="277"/>
      <c r="AY228" s="277"/>
      <c r="AZ228" s="277"/>
      <c r="BA228" s="277"/>
      <c r="BB228" s="277"/>
      <c r="BC228" s="277"/>
      <c r="BD228" s="277"/>
      <c r="BE228" s="277"/>
      <c r="BF228" s="277"/>
      <c r="BG228" s="277"/>
      <c r="BH228" s="277"/>
      <c r="BI228" s="277"/>
      <c r="BJ228" s="277"/>
      <c r="BK228" s="277"/>
      <c r="BL228" s="277"/>
      <c r="BM228" s="277"/>
      <c r="BN228" s="277"/>
      <c r="BO228" s="277"/>
      <c r="BP228" s="277"/>
      <c r="BQ228" s="277"/>
      <c r="BR228" s="277"/>
      <c r="BS228" s="277"/>
      <c r="BT228" s="277"/>
      <c r="BU228" s="277"/>
      <c r="BV228" s="277"/>
      <c r="BW228" s="277"/>
      <c r="BX228" s="277"/>
      <c r="BY228" s="277"/>
      <c r="BZ228" s="277"/>
      <c r="CA228" s="277"/>
      <c r="CB228" s="277"/>
      <c r="CC228" s="277"/>
    </row>
    <row r="229" spans="1:81" s="208" customFormat="1" ht="15">
      <c r="A229" s="209"/>
      <c r="B229" s="1047"/>
      <c r="C229" s="1047"/>
      <c r="D229" s="1047"/>
      <c r="E229" s="1047"/>
      <c r="F229" s="303"/>
      <c r="G229" s="217"/>
      <c r="H229" s="210"/>
      <c r="I229" s="211"/>
      <c r="L229" s="277"/>
      <c r="M229" s="277"/>
      <c r="N229" s="277"/>
      <c r="O229" s="277"/>
      <c r="P229" s="277"/>
      <c r="Q229" s="277"/>
      <c r="R229" s="277"/>
      <c r="S229" s="277"/>
      <c r="T229" s="277"/>
      <c r="U229" s="277"/>
      <c r="V229" s="277"/>
      <c r="W229" s="277"/>
      <c r="X229" s="277"/>
      <c r="Y229" s="277"/>
      <c r="Z229" s="277"/>
      <c r="AA229" s="277"/>
      <c r="AB229" s="277"/>
      <c r="AC229" s="277"/>
      <c r="AD229" s="277"/>
      <c r="AE229" s="277"/>
      <c r="AF229" s="277"/>
      <c r="AG229" s="277"/>
      <c r="AH229" s="277"/>
      <c r="AI229" s="277"/>
      <c r="AJ229" s="277"/>
      <c r="AK229" s="277"/>
      <c r="AL229" s="277"/>
      <c r="AM229" s="277"/>
      <c r="AN229" s="277"/>
      <c r="AO229" s="277"/>
      <c r="AP229" s="277"/>
      <c r="AQ229" s="277"/>
      <c r="AR229" s="277"/>
      <c r="AS229" s="277"/>
      <c r="AT229" s="277"/>
      <c r="AU229" s="277"/>
      <c r="AV229" s="277"/>
      <c r="AW229" s="277"/>
      <c r="AX229" s="277"/>
      <c r="AY229" s="277"/>
      <c r="AZ229" s="277"/>
      <c r="BA229" s="277"/>
      <c r="BB229" s="277"/>
      <c r="BC229" s="277"/>
      <c r="BD229" s="277"/>
      <c r="BE229" s="277"/>
      <c r="BF229" s="277"/>
      <c r="BG229" s="277"/>
      <c r="BH229" s="277"/>
      <c r="BI229" s="277"/>
      <c r="BJ229" s="277"/>
      <c r="BK229" s="277"/>
      <c r="BL229" s="277"/>
      <c r="BM229" s="277"/>
      <c r="BN229" s="277"/>
      <c r="BO229" s="277"/>
      <c r="BP229" s="277"/>
      <c r="BQ229" s="277"/>
      <c r="BR229" s="277"/>
      <c r="BS229" s="277"/>
      <c r="BT229" s="277"/>
      <c r="BU229" s="277"/>
      <c r="BV229" s="277"/>
      <c r="BW229" s="277"/>
      <c r="BX229" s="277"/>
      <c r="BY229" s="277"/>
      <c r="BZ229" s="277"/>
      <c r="CA229" s="277"/>
      <c r="CB229" s="277"/>
      <c r="CC229" s="277"/>
    </row>
    <row r="230" spans="1:81" s="208" customFormat="1" ht="15">
      <c r="A230" s="209"/>
      <c r="B230" s="1047"/>
      <c r="C230" s="1047"/>
      <c r="D230" s="1047"/>
      <c r="E230" s="1047"/>
      <c r="F230" s="303"/>
      <c r="G230" s="217"/>
      <c r="H230" s="210"/>
      <c r="I230" s="211"/>
      <c r="L230" s="277"/>
      <c r="M230" s="277"/>
      <c r="N230" s="277"/>
      <c r="O230" s="277"/>
      <c r="P230" s="277"/>
      <c r="Q230" s="277"/>
      <c r="R230" s="277"/>
      <c r="S230" s="277"/>
      <c r="T230" s="277"/>
      <c r="U230" s="277"/>
      <c r="V230" s="277"/>
      <c r="W230" s="277"/>
      <c r="X230" s="277"/>
      <c r="Y230" s="277"/>
      <c r="Z230" s="277"/>
      <c r="AA230" s="277"/>
      <c r="AB230" s="277"/>
      <c r="AC230" s="277"/>
      <c r="AD230" s="277"/>
      <c r="AE230" s="277"/>
      <c r="AF230" s="277"/>
      <c r="AG230" s="277"/>
      <c r="AH230" s="277"/>
      <c r="AI230" s="277"/>
      <c r="AJ230" s="277"/>
      <c r="AK230" s="277"/>
      <c r="AL230" s="277"/>
      <c r="AM230" s="277"/>
      <c r="AN230" s="277"/>
      <c r="AO230" s="277"/>
      <c r="AP230" s="277"/>
      <c r="AQ230" s="277"/>
      <c r="AR230" s="277"/>
      <c r="AS230" s="277"/>
      <c r="AT230" s="277"/>
      <c r="AU230" s="277"/>
      <c r="AV230" s="277"/>
      <c r="AW230" s="277"/>
      <c r="AX230" s="277"/>
      <c r="AY230" s="277"/>
      <c r="AZ230" s="277"/>
      <c r="BA230" s="277"/>
      <c r="BB230" s="277"/>
      <c r="BC230" s="277"/>
      <c r="BD230" s="277"/>
      <c r="BE230" s="277"/>
      <c r="BF230" s="277"/>
      <c r="BG230" s="277"/>
      <c r="BH230" s="277"/>
      <c r="BI230" s="277"/>
      <c r="BJ230" s="277"/>
      <c r="BK230" s="277"/>
      <c r="BL230" s="277"/>
      <c r="BM230" s="277"/>
      <c r="BN230" s="277"/>
      <c r="BO230" s="277"/>
      <c r="BP230" s="277"/>
      <c r="BQ230" s="277"/>
      <c r="BR230" s="277"/>
      <c r="BS230" s="277"/>
      <c r="BT230" s="277"/>
      <c r="BU230" s="277"/>
      <c r="BV230" s="277"/>
      <c r="BW230" s="277"/>
      <c r="BX230" s="277"/>
      <c r="BY230" s="277"/>
      <c r="BZ230" s="277"/>
      <c r="CA230" s="277"/>
      <c r="CB230" s="277"/>
      <c r="CC230" s="277"/>
    </row>
    <row r="231" spans="1:81" s="208" customFormat="1">
      <c r="A231" s="209"/>
      <c r="B231" s="217"/>
      <c r="C231" s="217"/>
      <c r="D231" s="217"/>
      <c r="E231" s="217"/>
      <c r="F231" s="217"/>
      <c r="G231" s="217"/>
      <c r="H231" s="210"/>
      <c r="I231" s="211"/>
      <c r="L231" s="277"/>
      <c r="M231" s="277"/>
      <c r="N231" s="277"/>
      <c r="O231" s="277"/>
      <c r="P231" s="277"/>
      <c r="Q231" s="277"/>
      <c r="R231" s="277"/>
      <c r="S231" s="277"/>
      <c r="T231" s="277"/>
      <c r="U231" s="277"/>
      <c r="V231" s="277"/>
      <c r="W231" s="277"/>
      <c r="X231" s="277"/>
      <c r="Y231" s="277"/>
      <c r="Z231" s="277"/>
      <c r="AA231" s="277"/>
      <c r="AB231" s="277"/>
      <c r="AC231" s="277"/>
      <c r="AD231" s="277"/>
      <c r="AE231" s="277"/>
      <c r="AF231" s="277"/>
      <c r="AG231" s="277"/>
      <c r="AH231" s="277"/>
      <c r="AI231" s="277"/>
      <c r="AJ231" s="277"/>
      <c r="AK231" s="277"/>
      <c r="AL231" s="277"/>
      <c r="AM231" s="277"/>
      <c r="AN231" s="277"/>
      <c r="AO231" s="277"/>
      <c r="AP231" s="277"/>
      <c r="AQ231" s="277"/>
      <c r="AR231" s="277"/>
      <c r="AS231" s="277"/>
      <c r="AT231" s="277"/>
      <c r="AU231" s="277"/>
      <c r="AV231" s="277"/>
      <c r="AW231" s="277"/>
      <c r="AX231" s="277"/>
      <c r="AY231" s="277"/>
      <c r="AZ231" s="277"/>
      <c r="BA231" s="277"/>
      <c r="BB231" s="277"/>
      <c r="BC231" s="277"/>
      <c r="BD231" s="277"/>
      <c r="BE231" s="277"/>
      <c r="BF231" s="277"/>
      <c r="BG231" s="277"/>
      <c r="BH231" s="277"/>
      <c r="BI231" s="277"/>
      <c r="BJ231" s="277"/>
      <c r="BK231" s="277"/>
      <c r="BL231" s="277"/>
      <c r="BM231" s="277"/>
      <c r="BN231" s="277"/>
      <c r="BO231" s="277"/>
      <c r="BP231" s="277"/>
      <c r="BQ231" s="277"/>
      <c r="BR231" s="277"/>
      <c r="BS231" s="277"/>
      <c r="BT231" s="277"/>
      <c r="BU231" s="277"/>
      <c r="BV231" s="277"/>
      <c r="BW231" s="277"/>
      <c r="BX231" s="277"/>
      <c r="BY231" s="277"/>
      <c r="BZ231" s="277"/>
      <c r="CA231" s="277"/>
      <c r="CB231" s="277"/>
      <c r="CC231" s="277"/>
    </row>
    <row r="232" spans="1:81" s="208" customFormat="1">
      <c r="A232" s="209"/>
      <c r="B232" s="217"/>
      <c r="C232" s="217"/>
      <c r="D232" s="217"/>
      <c r="E232" s="217"/>
      <c r="F232" s="217"/>
      <c r="G232" s="217"/>
      <c r="H232" s="210"/>
      <c r="I232" s="211"/>
      <c r="L232" s="277"/>
      <c r="M232" s="277"/>
      <c r="N232" s="277"/>
      <c r="O232" s="277"/>
      <c r="P232" s="277"/>
      <c r="Q232" s="277"/>
      <c r="R232" s="277"/>
      <c r="S232" s="277"/>
      <c r="T232" s="277"/>
      <c r="U232" s="277"/>
      <c r="V232" s="277"/>
      <c r="W232" s="277"/>
      <c r="X232" s="277"/>
      <c r="Y232" s="277"/>
      <c r="Z232" s="277"/>
      <c r="AA232" s="277"/>
      <c r="AB232" s="277"/>
      <c r="AC232" s="277"/>
      <c r="AD232" s="277"/>
      <c r="AE232" s="277"/>
      <c r="AF232" s="277"/>
      <c r="AG232" s="277"/>
      <c r="AH232" s="277"/>
      <c r="AI232" s="277"/>
      <c r="AJ232" s="277"/>
      <c r="AK232" s="277"/>
      <c r="AL232" s="277"/>
      <c r="AM232" s="277"/>
      <c r="AN232" s="277"/>
      <c r="AO232" s="277"/>
      <c r="AP232" s="277"/>
      <c r="AQ232" s="277"/>
      <c r="AR232" s="277"/>
      <c r="AS232" s="277"/>
      <c r="AT232" s="277"/>
      <c r="AU232" s="277"/>
      <c r="AV232" s="277"/>
      <c r="AW232" s="277"/>
      <c r="AX232" s="277"/>
      <c r="AY232" s="277"/>
      <c r="AZ232" s="277"/>
      <c r="BA232" s="277"/>
      <c r="BB232" s="277"/>
      <c r="BC232" s="277"/>
      <c r="BD232" s="277"/>
      <c r="BE232" s="277"/>
      <c r="BF232" s="277"/>
      <c r="BG232" s="277"/>
      <c r="BH232" s="277"/>
      <c r="BI232" s="277"/>
      <c r="BJ232" s="277"/>
      <c r="BK232" s="277"/>
      <c r="BL232" s="277"/>
      <c r="BM232" s="277"/>
      <c r="BN232" s="277"/>
      <c r="BO232" s="277"/>
      <c r="BP232" s="277"/>
      <c r="BQ232" s="277"/>
      <c r="BR232" s="277"/>
      <c r="BS232" s="277"/>
      <c r="BT232" s="277"/>
      <c r="BU232" s="277"/>
      <c r="BV232" s="277"/>
      <c r="BW232" s="277"/>
      <c r="BX232" s="277"/>
      <c r="BY232" s="277"/>
      <c r="BZ232" s="277"/>
      <c r="CA232" s="277"/>
      <c r="CB232" s="277"/>
      <c r="CC232" s="277"/>
    </row>
    <row r="233" spans="1:81" s="208" customFormat="1">
      <c r="A233" s="209"/>
      <c r="B233" s="280"/>
      <c r="C233" s="332"/>
      <c r="D233" s="332"/>
      <c r="E233" s="217"/>
      <c r="F233" s="217"/>
      <c r="G233" s="217"/>
      <c r="H233" s="210"/>
      <c r="I233" s="211"/>
      <c r="L233" s="277"/>
      <c r="M233" s="277"/>
      <c r="N233" s="277"/>
      <c r="O233" s="277"/>
      <c r="P233" s="277"/>
      <c r="Q233" s="277"/>
      <c r="R233" s="277"/>
      <c r="S233" s="277"/>
      <c r="T233" s="277"/>
      <c r="U233" s="277"/>
      <c r="V233" s="277"/>
      <c r="W233" s="277"/>
      <c r="X233" s="277"/>
      <c r="Y233" s="277"/>
      <c r="Z233" s="277"/>
      <c r="AA233" s="277"/>
      <c r="AB233" s="277"/>
      <c r="AC233" s="277"/>
      <c r="AD233" s="277"/>
      <c r="AE233" s="277"/>
      <c r="AF233" s="277"/>
      <c r="AG233" s="277"/>
      <c r="AH233" s="277"/>
      <c r="AI233" s="277"/>
      <c r="AJ233" s="277"/>
      <c r="AK233" s="277"/>
      <c r="AL233" s="277"/>
      <c r="AM233" s="277"/>
      <c r="AN233" s="277"/>
      <c r="AO233" s="277"/>
      <c r="AP233" s="277"/>
      <c r="AQ233" s="277"/>
      <c r="AR233" s="277"/>
      <c r="AS233" s="277"/>
      <c r="AT233" s="277"/>
      <c r="AU233" s="277"/>
      <c r="AV233" s="277"/>
      <c r="AW233" s="277"/>
      <c r="AX233" s="277"/>
      <c r="AY233" s="277"/>
      <c r="AZ233" s="277"/>
      <c r="BA233" s="277"/>
      <c r="BB233" s="277"/>
      <c r="BC233" s="277"/>
      <c r="BD233" s="277"/>
      <c r="BE233" s="277"/>
      <c r="BF233" s="277"/>
      <c r="BG233" s="277"/>
      <c r="BH233" s="277"/>
      <c r="BI233" s="277"/>
      <c r="BJ233" s="277"/>
      <c r="BK233" s="277"/>
      <c r="BL233" s="277"/>
      <c r="BM233" s="277"/>
      <c r="BN233" s="277"/>
      <c r="BO233" s="277"/>
      <c r="BP233" s="277"/>
      <c r="BQ233" s="277"/>
      <c r="BR233" s="277"/>
      <c r="BS233" s="277"/>
      <c r="BT233" s="277"/>
      <c r="BU233" s="277"/>
      <c r="BV233" s="277"/>
      <c r="BW233" s="277"/>
      <c r="BX233" s="277"/>
      <c r="BY233" s="277"/>
      <c r="BZ233" s="277"/>
      <c r="CA233" s="277"/>
      <c r="CB233" s="277"/>
      <c r="CC233" s="277"/>
    </row>
    <row r="234" spans="1:81" s="208" customFormat="1" ht="13.5" thickBot="1">
      <c r="A234" s="209"/>
      <c r="B234" s="210"/>
      <c r="C234" s="210"/>
      <c r="D234" s="210"/>
      <c r="E234" s="210"/>
      <c r="F234" s="210"/>
      <c r="G234" s="210"/>
      <c r="H234" s="210"/>
      <c r="I234" s="211"/>
      <c r="L234" s="277"/>
      <c r="M234" s="277"/>
      <c r="N234" s="277"/>
      <c r="O234" s="277"/>
      <c r="P234" s="277"/>
      <c r="Q234" s="277"/>
      <c r="R234" s="277"/>
      <c r="S234" s="277"/>
      <c r="T234" s="277"/>
      <c r="U234" s="277"/>
      <c r="V234" s="277"/>
      <c r="W234" s="277"/>
      <c r="X234" s="277"/>
      <c r="Y234" s="277"/>
      <c r="Z234" s="277"/>
      <c r="AA234" s="277"/>
      <c r="AB234" s="277"/>
      <c r="AC234" s="277"/>
      <c r="AD234" s="277"/>
      <c r="AE234" s="277"/>
      <c r="AF234" s="277"/>
      <c r="AG234" s="277"/>
      <c r="AH234" s="277"/>
      <c r="AI234" s="277"/>
      <c r="AJ234" s="277"/>
      <c r="AK234" s="277"/>
      <c r="AL234" s="277"/>
      <c r="AM234" s="277"/>
      <c r="AN234" s="277"/>
      <c r="AO234" s="277"/>
      <c r="AP234" s="277"/>
      <c r="AQ234" s="277"/>
      <c r="AR234" s="277"/>
      <c r="AS234" s="277"/>
      <c r="AT234" s="277"/>
      <c r="AU234" s="277"/>
      <c r="AV234" s="277"/>
      <c r="AW234" s="277"/>
      <c r="AX234" s="277"/>
      <c r="AY234" s="277"/>
      <c r="AZ234" s="277"/>
      <c r="BA234" s="277"/>
      <c r="BB234" s="277"/>
      <c r="BC234" s="277"/>
      <c r="BD234" s="277"/>
      <c r="BE234" s="277"/>
      <c r="BF234" s="277"/>
      <c r="BG234" s="277"/>
      <c r="BH234" s="277"/>
      <c r="BI234" s="277"/>
      <c r="BJ234" s="277"/>
      <c r="BK234" s="277"/>
      <c r="BL234" s="277"/>
      <c r="BM234" s="277"/>
      <c r="BN234" s="277"/>
      <c r="BO234" s="277"/>
      <c r="BP234" s="277"/>
      <c r="BQ234" s="277"/>
      <c r="BR234" s="277"/>
      <c r="BS234" s="277"/>
      <c r="BT234" s="277"/>
      <c r="BU234" s="277"/>
      <c r="BV234" s="277"/>
      <c r="BW234" s="277"/>
      <c r="BX234" s="277"/>
      <c r="BY234" s="277"/>
      <c r="BZ234" s="277"/>
      <c r="CA234" s="277"/>
      <c r="CB234" s="277"/>
      <c r="CC234" s="277"/>
    </row>
    <row r="235" spans="1:81" s="208" customFormat="1" ht="13.5" thickTop="1">
      <c r="A235" s="215"/>
      <c r="B235" s="215"/>
      <c r="C235" s="215"/>
      <c r="D235" s="215"/>
      <c r="E235" s="215"/>
      <c r="F235" s="215"/>
      <c r="G235" s="215"/>
      <c r="H235" s="215"/>
      <c r="I235" s="215"/>
      <c r="L235" s="277"/>
      <c r="M235" s="277"/>
      <c r="N235" s="277"/>
      <c r="O235" s="277"/>
      <c r="P235" s="277"/>
      <c r="Q235" s="277"/>
      <c r="R235" s="277"/>
      <c r="S235" s="277"/>
      <c r="T235" s="277"/>
      <c r="U235" s="277"/>
      <c r="V235" s="277"/>
      <c r="W235" s="277"/>
      <c r="X235" s="277"/>
      <c r="Y235" s="277"/>
      <c r="Z235" s="277"/>
      <c r="AA235" s="277"/>
      <c r="AB235" s="277"/>
      <c r="AC235" s="277"/>
      <c r="AD235" s="277"/>
      <c r="AE235" s="277"/>
      <c r="AF235" s="277"/>
      <c r="AG235" s="277"/>
      <c r="AH235" s="277"/>
      <c r="AI235" s="277"/>
      <c r="AJ235" s="277"/>
      <c r="AK235" s="277"/>
      <c r="AL235" s="277"/>
      <c r="AM235" s="277"/>
      <c r="AN235" s="277"/>
      <c r="AO235" s="277"/>
      <c r="AP235" s="277"/>
      <c r="AQ235" s="277"/>
      <c r="AR235" s="277"/>
      <c r="AS235" s="277"/>
      <c r="AT235" s="277"/>
      <c r="AU235" s="277"/>
      <c r="AV235" s="277"/>
      <c r="AW235" s="277"/>
      <c r="AX235" s="277"/>
      <c r="AY235" s="277"/>
      <c r="AZ235" s="277"/>
      <c r="BA235" s="277"/>
      <c r="BB235" s="277"/>
      <c r="BC235" s="277"/>
      <c r="BD235" s="277"/>
      <c r="BE235" s="277"/>
      <c r="BF235" s="277"/>
      <c r="BG235" s="277"/>
      <c r="BH235" s="277"/>
      <c r="BI235" s="277"/>
      <c r="BJ235" s="277"/>
      <c r="BK235" s="277"/>
      <c r="BL235" s="277"/>
      <c r="BM235" s="277"/>
      <c r="BN235" s="277"/>
      <c r="BO235" s="277"/>
      <c r="BP235" s="277"/>
      <c r="BQ235" s="277"/>
      <c r="BR235" s="277"/>
      <c r="BS235" s="277"/>
      <c r="BT235" s="277"/>
      <c r="BU235" s="277"/>
      <c r="BV235" s="277"/>
      <c r="BW235" s="277"/>
      <c r="BX235" s="277"/>
      <c r="BY235" s="277"/>
      <c r="BZ235" s="277"/>
      <c r="CA235" s="277"/>
      <c r="CB235" s="277"/>
      <c r="CC235" s="277"/>
    </row>
    <row r="236" spans="1:81" s="208" customFormat="1" ht="13.5" thickBot="1">
      <c r="A236" s="210"/>
      <c r="B236" s="210"/>
      <c r="C236" s="210"/>
      <c r="D236" s="210"/>
      <c r="E236" s="210"/>
      <c r="F236" s="210"/>
      <c r="G236" s="210"/>
      <c r="H236" s="210"/>
      <c r="I236" s="210"/>
      <c r="L236" s="277"/>
      <c r="M236" s="277"/>
      <c r="N236" s="277"/>
      <c r="O236" s="277"/>
      <c r="P236" s="277"/>
      <c r="Q236" s="277"/>
      <c r="R236" s="277"/>
      <c r="S236" s="277"/>
      <c r="T236" s="277"/>
      <c r="U236" s="277"/>
      <c r="V236" s="277"/>
      <c r="W236" s="277"/>
      <c r="X236" s="277"/>
      <c r="Y236" s="277"/>
      <c r="Z236" s="277"/>
      <c r="AA236" s="277"/>
      <c r="AB236" s="277"/>
      <c r="AC236" s="277"/>
      <c r="AD236" s="277"/>
      <c r="AE236" s="277"/>
      <c r="AF236" s="277"/>
      <c r="AG236" s="277"/>
      <c r="AH236" s="277"/>
      <c r="AI236" s="277"/>
      <c r="AJ236" s="277"/>
      <c r="AK236" s="277"/>
      <c r="AL236" s="277"/>
      <c r="AM236" s="277"/>
      <c r="AN236" s="277"/>
      <c r="AO236" s="277"/>
      <c r="AP236" s="277"/>
      <c r="AQ236" s="277"/>
      <c r="AR236" s="277"/>
      <c r="AS236" s="277"/>
      <c r="AT236" s="277"/>
      <c r="AU236" s="277"/>
      <c r="AV236" s="277"/>
      <c r="AW236" s="277"/>
      <c r="AX236" s="277"/>
      <c r="AY236" s="277"/>
      <c r="AZ236" s="277"/>
      <c r="BA236" s="277"/>
      <c r="BB236" s="277"/>
      <c r="BC236" s="277"/>
      <c r="BD236" s="277"/>
      <c r="BE236" s="277"/>
      <c r="BF236" s="277"/>
      <c r="BG236" s="277"/>
      <c r="BH236" s="277"/>
      <c r="BI236" s="277"/>
      <c r="BJ236" s="277"/>
      <c r="BK236" s="277"/>
      <c r="BL236" s="277"/>
      <c r="BM236" s="277"/>
      <c r="BN236" s="277"/>
      <c r="BO236" s="277"/>
      <c r="BP236" s="277"/>
      <c r="BQ236" s="277"/>
      <c r="BR236" s="277"/>
      <c r="BS236" s="277"/>
      <c r="BT236" s="277"/>
      <c r="BU236" s="277"/>
      <c r="BV236" s="277"/>
      <c r="BW236" s="277"/>
      <c r="BX236" s="277"/>
      <c r="BY236" s="277"/>
      <c r="BZ236" s="277"/>
      <c r="CA236" s="277"/>
      <c r="CB236" s="277"/>
      <c r="CC236" s="277"/>
    </row>
    <row r="237" spans="1:81" s="208" customFormat="1" ht="13.5" thickTop="1">
      <c r="A237" s="309"/>
      <c r="B237" s="310"/>
      <c r="C237" s="310"/>
      <c r="D237" s="310"/>
      <c r="E237" s="310"/>
      <c r="F237" s="310"/>
      <c r="G237" s="310"/>
      <c r="H237" s="310"/>
      <c r="I237" s="311"/>
      <c r="L237" s="277"/>
      <c r="M237" s="277"/>
      <c r="N237" s="277"/>
      <c r="O237" s="277"/>
      <c r="P237" s="277"/>
      <c r="Q237" s="277"/>
      <c r="R237" s="277"/>
      <c r="S237" s="277"/>
      <c r="T237" s="277"/>
      <c r="U237" s="277"/>
      <c r="V237" s="277"/>
      <c r="W237" s="277"/>
      <c r="X237" s="277"/>
      <c r="Y237" s="277"/>
      <c r="Z237" s="277"/>
      <c r="AA237" s="277"/>
      <c r="AB237" s="277"/>
      <c r="AC237" s="277"/>
      <c r="AD237" s="277"/>
      <c r="AE237" s="277"/>
      <c r="AF237" s="277"/>
      <c r="AG237" s="277"/>
      <c r="AH237" s="277"/>
      <c r="AI237" s="277"/>
      <c r="AJ237" s="277"/>
      <c r="AK237" s="277"/>
      <c r="AL237" s="277"/>
      <c r="AM237" s="277"/>
      <c r="AN237" s="277"/>
      <c r="AO237" s="277"/>
      <c r="AP237" s="277"/>
      <c r="AQ237" s="277"/>
      <c r="AR237" s="277"/>
      <c r="AS237" s="277"/>
      <c r="AT237" s="277"/>
      <c r="AU237" s="277"/>
      <c r="AV237" s="277"/>
      <c r="AW237" s="277"/>
      <c r="AX237" s="277"/>
      <c r="AY237" s="277"/>
      <c r="AZ237" s="277"/>
      <c r="BA237" s="277"/>
      <c r="BB237" s="277"/>
      <c r="BC237" s="277"/>
      <c r="BD237" s="277"/>
      <c r="BE237" s="277"/>
      <c r="BF237" s="277"/>
      <c r="BG237" s="277"/>
      <c r="BH237" s="277"/>
      <c r="BI237" s="277"/>
      <c r="BJ237" s="277"/>
      <c r="BK237" s="277"/>
      <c r="BL237" s="277"/>
      <c r="BM237" s="277"/>
      <c r="BN237" s="277"/>
      <c r="BO237" s="277"/>
      <c r="BP237" s="277"/>
      <c r="BQ237" s="277"/>
      <c r="BR237" s="277"/>
      <c r="BS237" s="277"/>
      <c r="BT237" s="277"/>
      <c r="BU237" s="277"/>
      <c r="BV237" s="277"/>
      <c r="BW237" s="277"/>
      <c r="BX237" s="277"/>
      <c r="BY237" s="277"/>
      <c r="BZ237" s="277"/>
      <c r="CA237" s="277"/>
      <c r="CB237" s="277"/>
      <c r="CC237" s="277"/>
    </row>
    <row r="238" spans="1:81" s="208" customFormat="1">
      <c r="A238" s="312"/>
      <c r="B238" s="210"/>
      <c r="C238" s="210"/>
      <c r="D238" s="210"/>
      <c r="E238" s="210"/>
      <c r="F238" s="210"/>
      <c r="G238" s="210"/>
      <c r="H238" s="210"/>
      <c r="I238" s="313"/>
      <c r="L238" s="277"/>
      <c r="M238" s="277"/>
      <c r="N238" s="277"/>
      <c r="O238" s="277"/>
      <c r="P238" s="277"/>
      <c r="Q238" s="277"/>
      <c r="R238" s="277"/>
      <c r="S238" s="277"/>
      <c r="T238" s="277"/>
      <c r="U238" s="277"/>
      <c r="V238" s="277"/>
      <c r="W238" s="277"/>
      <c r="X238" s="277"/>
      <c r="Y238" s="277"/>
      <c r="Z238" s="277"/>
      <c r="AA238" s="277"/>
      <c r="AB238" s="277"/>
      <c r="AC238" s="277"/>
      <c r="AD238" s="277"/>
      <c r="AE238" s="277"/>
      <c r="AF238" s="277"/>
      <c r="AG238" s="277"/>
      <c r="AH238" s="277"/>
      <c r="AI238" s="277"/>
      <c r="AJ238" s="277"/>
      <c r="AK238" s="277"/>
      <c r="AL238" s="277"/>
      <c r="AM238" s="277"/>
      <c r="AN238" s="277"/>
      <c r="AO238" s="277"/>
      <c r="AP238" s="277"/>
      <c r="AQ238" s="277"/>
      <c r="AR238" s="277"/>
      <c r="AS238" s="277"/>
      <c r="AT238" s="277"/>
      <c r="AU238" s="277"/>
      <c r="AV238" s="277"/>
      <c r="AW238" s="277"/>
      <c r="AX238" s="277"/>
      <c r="AY238" s="277"/>
      <c r="AZ238" s="277"/>
      <c r="BA238" s="277"/>
      <c r="BB238" s="277"/>
      <c r="BC238" s="277"/>
      <c r="BD238" s="277"/>
      <c r="BE238" s="277"/>
      <c r="BF238" s="277"/>
      <c r="BG238" s="277"/>
      <c r="BH238" s="277"/>
      <c r="BI238" s="277"/>
      <c r="BJ238" s="277"/>
      <c r="BK238" s="277"/>
      <c r="BL238" s="277"/>
      <c r="BM238" s="277"/>
      <c r="BN238" s="277"/>
      <c r="BO238" s="277"/>
      <c r="BP238" s="277"/>
      <c r="BQ238" s="277"/>
      <c r="BR238" s="277"/>
      <c r="BS238" s="277"/>
      <c r="BT238" s="277"/>
      <c r="BU238" s="277"/>
      <c r="BV238" s="277"/>
      <c r="BW238" s="277"/>
      <c r="BX238" s="277"/>
      <c r="BY238" s="277"/>
      <c r="BZ238" s="277"/>
      <c r="CA238" s="277"/>
      <c r="CB238" s="277"/>
      <c r="CC238" s="277"/>
    </row>
    <row r="239" spans="1:81" s="208" customFormat="1">
      <c r="A239" s="312"/>
      <c r="B239" s="210"/>
      <c r="C239" s="210"/>
      <c r="D239" s="210"/>
      <c r="E239" s="210"/>
      <c r="F239" s="210"/>
      <c r="G239" s="210"/>
      <c r="H239" s="210"/>
      <c r="I239" s="313"/>
      <c r="L239" s="277"/>
      <c r="M239" s="277"/>
      <c r="N239" s="277"/>
      <c r="O239" s="277"/>
      <c r="P239" s="277"/>
      <c r="Q239" s="277"/>
      <c r="R239" s="277"/>
      <c r="S239" s="277"/>
      <c r="T239" s="277"/>
      <c r="U239" s="277"/>
      <c r="V239" s="277"/>
      <c r="W239" s="277"/>
      <c r="X239" s="277"/>
      <c r="Y239" s="277"/>
      <c r="Z239" s="277"/>
      <c r="AA239" s="277"/>
      <c r="AB239" s="277"/>
      <c r="AC239" s="277"/>
      <c r="AD239" s="277"/>
      <c r="AE239" s="277"/>
      <c r="AF239" s="277"/>
      <c r="AG239" s="277"/>
      <c r="AH239" s="277"/>
      <c r="AI239" s="277"/>
      <c r="AJ239" s="277"/>
      <c r="AK239" s="277"/>
      <c r="AL239" s="277"/>
      <c r="AM239" s="277"/>
      <c r="AN239" s="277"/>
      <c r="AO239" s="277"/>
      <c r="AP239" s="277"/>
      <c r="AQ239" s="277"/>
      <c r="AR239" s="277"/>
      <c r="AS239" s="277"/>
      <c r="AT239" s="277"/>
      <c r="AU239" s="277"/>
      <c r="AV239" s="277"/>
      <c r="AW239" s="277"/>
      <c r="AX239" s="277"/>
      <c r="AY239" s="277"/>
      <c r="AZ239" s="277"/>
      <c r="BA239" s="277"/>
      <c r="BB239" s="277"/>
      <c r="BC239" s="277"/>
      <c r="BD239" s="277"/>
      <c r="BE239" s="277"/>
      <c r="BF239" s="277"/>
      <c r="BG239" s="277"/>
      <c r="BH239" s="277"/>
      <c r="BI239" s="277"/>
      <c r="BJ239" s="277"/>
      <c r="BK239" s="277"/>
      <c r="BL239" s="277"/>
      <c r="BM239" s="277"/>
      <c r="BN239" s="277"/>
      <c r="BO239" s="277"/>
      <c r="BP239" s="277"/>
      <c r="BQ239" s="277"/>
      <c r="BR239" s="277"/>
      <c r="BS239" s="277"/>
      <c r="BT239" s="277"/>
      <c r="BU239" s="277"/>
      <c r="BV239" s="277"/>
      <c r="BW239" s="277"/>
      <c r="BX239" s="277"/>
      <c r="BY239" s="277"/>
      <c r="BZ239" s="277"/>
      <c r="CA239" s="277"/>
      <c r="CB239" s="277"/>
      <c r="CC239" s="277"/>
    </row>
    <row r="240" spans="1:81" s="208" customFormat="1">
      <c r="A240" s="312"/>
      <c r="B240" s="210"/>
      <c r="C240" s="210"/>
      <c r="D240" s="210"/>
      <c r="E240" s="210"/>
      <c r="F240" s="210"/>
      <c r="G240" s="210"/>
      <c r="H240" s="210"/>
      <c r="I240" s="313"/>
      <c r="L240" s="210"/>
      <c r="M240" s="210"/>
      <c r="N240" s="214"/>
      <c r="O240" s="214"/>
      <c r="P240" s="214"/>
      <c r="Q240" s="214"/>
      <c r="R240" s="214"/>
      <c r="S240" s="214"/>
      <c r="T240" s="214"/>
      <c r="U240" s="214"/>
      <c r="V240" s="214"/>
      <c r="W240" s="214"/>
      <c r="X240" s="214"/>
      <c r="Y240" s="214"/>
      <c r="Z240" s="214"/>
      <c r="AA240" s="214"/>
      <c r="AB240" s="214"/>
      <c r="AC240" s="214"/>
      <c r="AD240" s="214"/>
      <c r="AE240" s="214"/>
      <c r="AF240" s="214"/>
      <c r="AG240" s="214"/>
      <c r="AH240" s="214"/>
      <c r="AI240" s="214"/>
      <c r="AJ240" s="214"/>
      <c r="AK240" s="214"/>
      <c r="AL240" s="214"/>
      <c r="AM240" s="214"/>
      <c r="AN240" s="214"/>
      <c r="AO240" s="214"/>
      <c r="AP240" s="214"/>
      <c r="AQ240" s="214"/>
      <c r="AR240" s="214"/>
      <c r="AS240" s="214"/>
      <c r="AT240" s="214"/>
      <c r="AU240" s="214"/>
      <c r="AV240" s="214"/>
      <c r="AW240" s="214"/>
      <c r="AX240" s="214"/>
      <c r="AY240" s="214"/>
      <c r="AZ240" s="214"/>
      <c r="BA240" s="214"/>
      <c r="BB240" s="214"/>
      <c r="BC240" s="214"/>
      <c r="BD240" s="214"/>
      <c r="BE240" s="214"/>
      <c r="BF240" s="214"/>
      <c r="BG240" s="214"/>
      <c r="BH240" s="214"/>
      <c r="BI240" s="214"/>
      <c r="BJ240" s="214"/>
      <c r="BK240" s="214"/>
      <c r="BL240" s="214"/>
      <c r="BM240" s="214"/>
      <c r="BN240" s="214"/>
      <c r="BO240" s="214"/>
      <c r="BP240" s="214"/>
      <c r="BQ240" s="214"/>
      <c r="BR240" s="214"/>
      <c r="BS240" s="214"/>
      <c r="BT240" s="214"/>
      <c r="BU240" s="214"/>
      <c r="BV240" s="214"/>
      <c r="BW240" s="214"/>
      <c r="BX240" s="214"/>
      <c r="BY240" s="214"/>
      <c r="BZ240" s="214"/>
      <c r="CA240" s="214"/>
      <c r="CB240" s="214"/>
      <c r="CC240" s="214"/>
    </row>
    <row r="241" spans="1:81" s="208" customFormat="1">
      <c r="A241" s="312"/>
      <c r="B241" s="1053" t="s">
        <v>480</v>
      </c>
      <c r="C241" s="1054"/>
      <c r="D241" s="1054"/>
      <c r="E241" s="1054"/>
      <c r="F241" s="1054"/>
      <c r="G241" s="1054"/>
      <c r="H241" s="1054"/>
      <c r="I241" s="1055"/>
      <c r="L241" s="210"/>
      <c r="M241" s="210"/>
      <c r="N241" s="214"/>
      <c r="O241" s="214"/>
      <c r="P241" s="214"/>
      <c r="Q241" s="214"/>
      <c r="R241" s="214"/>
      <c r="S241" s="214"/>
      <c r="T241" s="214"/>
      <c r="U241" s="214"/>
      <c r="V241" s="214"/>
      <c r="W241" s="214"/>
      <c r="X241" s="214"/>
      <c r="Y241" s="214"/>
      <c r="Z241" s="214"/>
      <c r="AA241" s="214"/>
      <c r="AB241" s="214"/>
      <c r="AC241" s="214"/>
      <c r="AD241" s="214"/>
      <c r="AE241" s="214"/>
      <c r="AF241" s="214"/>
      <c r="AG241" s="214"/>
      <c r="AH241" s="214"/>
      <c r="AI241" s="214"/>
      <c r="AJ241" s="214"/>
      <c r="AK241" s="214"/>
      <c r="AL241" s="214"/>
      <c r="AM241" s="214"/>
      <c r="AN241" s="214"/>
      <c r="AO241" s="214"/>
      <c r="AP241" s="214"/>
      <c r="AQ241" s="214"/>
      <c r="AR241" s="214"/>
      <c r="AS241" s="214"/>
      <c r="AT241" s="214"/>
      <c r="AU241" s="214"/>
      <c r="AV241" s="214"/>
      <c r="AW241" s="214"/>
      <c r="AX241" s="214"/>
      <c r="AY241" s="214"/>
      <c r="AZ241" s="214"/>
      <c r="BA241" s="214"/>
      <c r="BB241" s="214"/>
      <c r="BC241" s="214"/>
      <c r="BD241" s="214"/>
      <c r="BE241" s="214"/>
      <c r="BF241" s="214"/>
      <c r="BG241" s="214"/>
      <c r="BH241" s="214"/>
      <c r="BI241" s="214"/>
      <c r="BJ241" s="214"/>
      <c r="BK241" s="214"/>
      <c r="BL241" s="214"/>
      <c r="BM241" s="214"/>
      <c r="BN241" s="214"/>
      <c r="BO241" s="214"/>
      <c r="BP241" s="214"/>
      <c r="BQ241" s="214"/>
      <c r="BR241" s="214"/>
      <c r="BS241" s="214"/>
      <c r="BT241" s="214"/>
      <c r="BU241" s="214"/>
      <c r="BV241" s="214"/>
      <c r="BW241" s="214"/>
      <c r="BX241" s="214"/>
      <c r="BY241" s="214"/>
      <c r="BZ241" s="214"/>
      <c r="CA241" s="214"/>
      <c r="CB241" s="214"/>
      <c r="CC241" s="214"/>
    </row>
    <row r="242" spans="1:81" s="208" customFormat="1" ht="10.5" customHeight="1" thickBot="1">
      <c r="A242" s="312"/>
      <c r="B242" s="210"/>
      <c r="C242" s="210"/>
      <c r="D242" s="210"/>
      <c r="E242" s="210"/>
      <c r="F242" s="210"/>
      <c r="G242" s="210"/>
      <c r="H242" s="210"/>
      <c r="I242" s="313"/>
      <c r="L242" s="210"/>
      <c r="M242" s="210"/>
      <c r="N242" s="214"/>
      <c r="O242" s="214"/>
      <c r="P242" s="214"/>
      <c r="Q242" s="214"/>
      <c r="R242" s="214"/>
      <c r="S242" s="214"/>
      <c r="T242" s="214"/>
      <c r="U242" s="214"/>
      <c r="V242" s="214"/>
      <c r="W242" s="214"/>
      <c r="X242" s="214"/>
      <c r="Y242" s="214"/>
      <c r="Z242" s="214"/>
      <c r="AA242" s="214"/>
      <c r="AB242" s="214"/>
      <c r="AC242" s="214"/>
      <c r="AD242" s="214"/>
      <c r="AE242" s="214"/>
      <c r="AF242" s="214"/>
      <c r="AG242" s="214"/>
      <c r="AH242" s="214"/>
      <c r="AI242" s="214"/>
      <c r="AJ242" s="214"/>
      <c r="AK242" s="214"/>
      <c r="AL242" s="214"/>
      <c r="AM242" s="214"/>
      <c r="AN242" s="214"/>
      <c r="AO242" s="214"/>
      <c r="AP242" s="214"/>
      <c r="AQ242" s="214"/>
      <c r="AR242" s="214"/>
      <c r="AS242" s="214"/>
      <c r="AT242" s="214"/>
      <c r="AU242" s="214"/>
      <c r="AV242" s="214"/>
      <c r="AW242" s="214"/>
      <c r="AX242" s="214"/>
      <c r="AY242" s="214"/>
      <c r="AZ242" s="214"/>
      <c r="BA242" s="214"/>
      <c r="BB242" s="214"/>
      <c r="BC242" s="214"/>
      <c r="BD242" s="214"/>
      <c r="BE242" s="214"/>
      <c r="BF242" s="214"/>
      <c r="BG242" s="214"/>
      <c r="BH242" s="214"/>
      <c r="BI242" s="214"/>
      <c r="BJ242" s="214"/>
      <c r="BK242" s="214"/>
      <c r="BL242" s="214"/>
      <c r="BM242" s="214"/>
      <c r="BN242" s="214"/>
      <c r="BO242" s="214"/>
      <c r="BP242" s="214"/>
      <c r="BQ242" s="214"/>
      <c r="BR242" s="214"/>
      <c r="BS242" s="214"/>
      <c r="BT242" s="214"/>
      <c r="BU242" s="214"/>
      <c r="BV242" s="214"/>
      <c r="BW242" s="214"/>
      <c r="BX242" s="214"/>
      <c r="BY242" s="214"/>
      <c r="BZ242" s="214"/>
      <c r="CA242" s="214"/>
      <c r="CB242" s="214"/>
      <c r="CC242" s="214"/>
    </row>
    <row r="243" spans="1:81" s="208" customFormat="1">
      <c r="A243" s="312"/>
      <c r="B243" s="210"/>
      <c r="C243" s="225" t="str">
        <f>C6</f>
        <v>Customer:</v>
      </c>
      <c r="D243" s="1028" t="str">
        <f>D124</f>
        <v>Sinopec</v>
      </c>
      <c r="E243" s="1028"/>
      <c r="F243" s="1028"/>
      <c r="G243" s="1029"/>
      <c r="H243" s="210"/>
      <c r="I243" s="313"/>
      <c r="L243" s="210"/>
      <c r="M243" s="210"/>
      <c r="N243" s="214"/>
      <c r="O243" s="214"/>
      <c r="P243" s="214"/>
      <c r="Q243" s="214"/>
      <c r="R243" s="214"/>
      <c r="S243" s="214"/>
      <c r="T243" s="214"/>
      <c r="U243" s="214"/>
      <c r="V243" s="214"/>
      <c r="W243" s="214"/>
      <c r="X243" s="214"/>
      <c r="Y243" s="214"/>
      <c r="Z243" s="214"/>
      <c r="AA243" s="214"/>
      <c r="AB243" s="214"/>
      <c r="AC243" s="214"/>
      <c r="AD243" s="214"/>
      <c r="AE243" s="214"/>
      <c r="AF243" s="214"/>
      <c r="AG243" s="214"/>
      <c r="AH243" s="214"/>
      <c r="AI243" s="214"/>
      <c r="AJ243" s="214"/>
      <c r="AK243" s="214"/>
      <c r="AL243" s="214"/>
      <c r="AM243" s="214"/>
      <c r="AN243" s="214"/>
      <c r="AO243" s="214"/>
      <c r="AP243" s="214"/>
      <c r="AQ243" s="214"/>
      <c r="AR243" s="214"/>
      <c r="AS243" s="214"/>
      <c r="AT243" s="214"/>
      <c r="AU243" s="214"/>
      <c r="AV243" s="214"/>
      <c r="AW243" s="214"/>
      <c r="AX243" s="214"/>
      <c r="AY243" s="214"/>
      <c r="AZ243" s="214"/>
      <c r="BA243" s="214"/>
      <c r="BB243" s="214"/>
      <c r="BC243" s="214"/>
      <c r="BD243" s="214"/>
      <c r="BE243" s="214"/>
      <c r="BF243" s="214"/>
      <c r="BG243" s="214"/>
      <c r="BH243" s="214"/>
      <c r="BI243" s="214"/>
      <c r="BJ243" s="214"/>
      <c r="BK243" s="214"/>
      <c r="BL243" s="214"/>
      <c r="BM243" s="214"/>
      <c r="BN243" s="214"/>
      <c r="BO243" s="214"/>
      <c r="BP243" s="214"/>
      <c r="BQ243" s="214"/>
      <c r="BR243" s="214"/>
      <c r="BS243" s="214"/>
      <c r="BT243" s="214"/>
      <c r="BU243" s="214"/>
      <c r="BV243" s="214"/>
      <c r="BW243" s="214"/>
      <c r="BX243" s="214"/>
      <c r="BY243" s="214"/>
      <c r="BZ243" s="214"/>
      <c r="CA243" s="214"/>
      <c r="CB243" s="214"/>
      <c r="CC243" s="214"/>
    </row>
    <row r="244" spans="1:81" s="208" customFormat="1">
      <c r="A244" s="312"/>
      <c r="B244" s="210"/>
      <c r="C244" s="226" t="str">
        <f t="shared" ref="C244:C249" si="15">C7</f>
        <v>End User:</v>
      </c>
      <c r="D244" s="1037" t="str">
        <f t="shared" ref="D244:D249" si="16">D125</f>
        <v>LouYang Pertrochemical Eng.</v>
      </c>
      <c r="E244" s="1037"/>
      <c r="F244" s="1037"/>
      <c r="G244" s="1038"/>
      <c r="H244" s="210"/>
      <c r="I244" s="313"/>
      <c r="L244" s="210"/>
      <c r="M244" s="210"/>
      <c r="N244" s="214"/>
      <c r="O244" s="214"/>
      <c r="P244" s="214"/>
      <c r="Q244" s="214"/>
      <c r="R244" s="214"/>
      <c r="S244" s="214"/>
      <c r="T244" s="214"/>
      <c r="U244" s="214"/>
      <c r="V244" s="214"/>
      <c r="W244" s="214"/>
      <c r="X244" s="214"/>
      <c r="Y244" s="214"/>
      <c r="Z244" s="214"/>
      <c r="AA244" s="214"/>
      <c r="AB244" s="214"/>
      <c r="AC244" s="214"/>
      <c r="AD244" s="214"/>
      <c r="AE244" s="214"/>
      <c r="AF244" s="214"/>
      <c r="AG244" s="214"/>
      <c r="AH244" s="214"/>
      <c r="AI244" s="214"/>
      <c r="AJ244" s="214"/>
      <c r="AK244" s="214"/>
      <c r="AL244" s="214"/>
      <c r="AM244" s="214"/>
      <c r="AN244" s="214"/>
      <c r="AO244" s="214"/>
      <c r="AP244" s="214"/>
      <c r="AQ244" s="214"/>
      <c r="AR244" s="214"/>
      <c r="AS244" s="214"/>
      <c r="AT244" s="214"/>
      <c r="AU244" s="214"/>
      <c r="AV244" s="214"/>
      <c r="AW244" s="214"/>
      <c r="AX244" s="214"/>
      <c r="AY244" s="214"/>
      <c r="AZ244" s="214"/>
      <c r="BA244" s="214"/>
      <c r="BB244" s="214"/>
      <c r="BC244" s="214"/>
      <c r="BD244" s="214"/>
      <c r="BE244" s="214"/>
      <c r="BF244" s="214"/>
      <c r="BG244" s="214"/>
      <c r="BH244" s="214"/>
      <c r="BI244" s="214"/>
      <c r="BJ244" s="214"/>
      <c r="BK244" s="214"/>
      <c r="BL244" s="214"/>
      <c r="BM244" s="214"/>
      <c r="BN244" s="214"/>
      <c r="BO244" s="214"/>
      <c r="BP244" s="214"/>
      <c r="BQ244" s="214"/>
      <c r="BR244" s="214"/>
      <c r="BS244" s="214"/>
      <c r="BT244" s="214"/>
      <c r="BU244" s="214"/>
      <c r="BV244" s="214"/>
      <c r="BW244" s="214"/>
      <c r="BX244" s="214"/>
      <c r="BY244" s="214"/>
      <c r="BZ244" s="214"/>
      <c r="CA244" s="214"/>
      <c r="CB244" s="214"/>
      <c r="CC244" s="214"/>
    </row>
    <row r="245" spans="1:81" s="208" customFormat="1">
      <c r="A245" s="312"/>
      <c r="B245" s="210"/>
      <c r="C245" s="226" t="str">
        <f t="shared" si="15"/>
        <v>P.O. No.:</v>
      </c>
      <c r="D245" s="1037" t="str">
        <f t="shared" si="16"/>
        <v>TBD</v>
      </c>
      <c r="E245" s="1037"/>
      <c r="F245" s="1037"/>
      <c r="G245" s="1038"/>
      <c r="H245" s="210"/>
      <c r="I245" s="313"/>
      <c r="L245" s="210"/>
      <c r="M245" s="210"/>
      <c r="N245" s="214"/>
      <c r="O245" s="214"/>
      <c r="P245" s="214"/>
      <c r="Q245" s="214"/>
      <c r="R245" s="214"/>
      <c r="S245" s="214"/>
      <c r="T245" s="214"/>
      <c r="U245" s="214"/>
      <c r="V245" s="214"/>
      <c r="W245" s="214"/>
      <c r="X245" s="214"/>
      <c r="Y245" s="214"/>
      <c r="Z245" s="214"/>
      <c r="AA245" s="214"/>
      <c r="AB245" s="214"/>
      <c r="AC245" s="214"/>
      <c r="AD245" s="214"/>
      <c r="AE245" s="214"/>
      <c r="AF245" s="214"/>
      <c r="AG245" s="214"/>
      <c r="AH245" s="214"/>
      <c r="AI245" s="214"/>
      <c r="AJ245" s="214"/>
      <c r="AK245" s="214"/>
      <c r="AL245" s="214"/>
      <c r="AM245" s="214"/>
      <c r="AN245" s="214"/>
      <c r="AO245" s="214"/>
      <c r="AP245" s="214"/>
      <c r="AQ245" s="214"/>
      <c r="AR245" s="214"/>
      <c r="AS245" s="214"/>
      <c r="AT245" s="214"/>
      <c r="AU245" s="214"/>
      <c r="AV245" s="214"/>
      <c r="AW245" s="214"/>
      <c r="AX245" s="214"/>
      <c r="AY245" s="214"/>
      <c r="AZ245" s="214"/>
      <c r="BA245" s="214"/>
      <c r="BB245" s="214"/>
      <c r="BC245" s="214"/>
      <c r="BD245" s="214"/>
      <c r="BE245" s="214"/>
      <c r="BF245" s="214"/>
      <c r="BG245" s="214"/>
      <c r="BH245" s="214"/>
      <c r="BI245" s="214"/>
      <c r="BJ245" s="214"/>
      <c r="BK245" s="214"/>
      <c r="BL245" s="214"/>
      <c r="BM245" s="214"/>
      <c r="BN245" s="214"/>
      <c r="BO245" s="214"/>
      <c r="BP245" s="214"/>
      <c r="BQ245" s="214"/>
      <c r="BR245" s="214"/>
      <c r="BS245" s="214"/>
      <c r="BT245" s="214"/>
      <c r="BU245" s="214"/>
      <c r="BV245" s="214"/>
      <c r="BW245" s="214"/>
      <c r="BX245" s="214"/>
      <c r="BY245" s="214"/>
      <c r="BZ245" s="214"/>
      <c r="CA245" s="214"/>
      <c r="CB245" s="214"/>
      <c r="CC245" s="214"/>
    </row>
    <row r="246" spans="1:81" s="208" customFormat="1">
      <c r="A246" s="312"/>
      <c r="B246" s="210"/>
      <c r="C246" s="226" t="str">
        <f t="shared" si="15"/>
        <v>Model No.:</v>
      </c>
      <c r="D246" s="1037" t="str">
        <f t="shared" si="16"/>
        <v xml:space="preserve">LMC347    </v>
      </c>
      <c r="E246" s="1037"/>
      <c r="F246" s="1037"/>
      <c r="G246" s="1038"/>
      <c r="H246" s="210"/>
      <c r="I246" s="313"/>
      <c r="L246" s="210"/>
      <c r="M246" s="210"/>
      <c r="N246" s="214"/>
      <c r="O246" s="214"/>
      <c r="P246" s="214"/>
      <c r="Q246" s="214"/>
      <c r="R246" s="214"/>
      <c r="S246" s="214"/>
      <c r="T246" s="214"/>
      <c r="U246" s="214"/>
      <c r="V246" s="214"/>
      <c r="W246" s="214"/>
      <c r="X246" s="214"/>
      <c r="Y246" s="214"/>
      <c r="Z246" s="214"/>
      <c r="AA246" s="214"/>
      <c r="AB246" s="214"/>
      <c r="AC246" s="214"/>
      <c r="AD246" s="214"/>
      <c r="AE246" s="214"/>
      <c r="AF246" s="214"/>
      <c r="AG246" s="214"/>
      <c r="AH246" s="214"/>
      <c r="AI246" s="214"/>
      <c r="AJ246" s="214"/>
      <c r="AK246" s="214"/>
      <c r="AL246" s="214"/>
      <c r="AM246" s="214"/>
      <c r="AN246" s="214"/>
      <c r="AO246" s="214"/>
      <c r="AP246" s="214"/>
      <c r="AQ246" s="214"/>
      <c r="AR246" s="214"/>
      <c r="AS246" s="214"/>
      <c r="AT246" s="214"/>
      <c r="AU246" s="214"/>
      <c r="AV246" s="214"/>
      <c r="AW246" s="214"/>
      <c r="AX246" s="214"/>
      <c r="AY246" s="214"/>
      <c r="AZ246" s="214"/>
      <c r="BA246" s="214"/>
      <c r="BB246" s="214"/>
      <c r="BC246" s="214"/>
      <c r="BD246" s="214"/>
      <c r="BE246" s="214"/>
      <c r="BF246" s="214"/>
      <c r="BG246" s="214"/>
      <c r="BH246" s="214"/>
      <c r="BI246" s="214"/>
      <c r="BJ246" s="214"/>
      <c r="BK246" s="214"/>
      <c r="BL246" s="214"/>
      <c r="BM246" s="214"/>
      <c r="BN246" s="214"/>
      <c r="BO246" s="214"/>
      <c r="BP246" s="214"/>
      <c r="BQ246" s="214"/>
      <c r="BR246" s="214"/>
      <c r="BS246" s="214"/>
      <c r="BT246" s="214"/>
      <c r="BU246" s="214"/>
      <c r="BV246" s="214"/>
      <c r="BW246" s="214"/>
      <c r="BX246" s="214"/>
      <c r="BY246" s="214"/>
      <c r="BZ246" s="214"/>
      <c r="CA246" s="214"/>
      <c r="CB246" s="214"/>
      <c r="CC246" s="214"/>
    </row>
    <row r="247" spans="1:81" s="208" customFormat="1">
      <c r="A247" s="312"/>
      <c r="B247" s="210"/>
      <c r="C247" s="226" t="str">
        <f t="shared" si="15"/>
        <v>Item No.:</v>
      </c>
      <c r="D247" s="1037" t="str">
        <f t="shared" si="16"/>
        <v xml:space="preserve">0225-C-201A/B &amp; 0225-C-251A/B  </v>
      </c>
      <c r="E247" s="1037"/>
      <c r="F247" s="1037"/>
      <c r="G247" s="1038"/>
      <c r="H247" s="210"/>
      <c r="I247" s="313"/>
      <c r="L247" s="210"/>
      <c r="M247" s="210"/>
      <c r="N247" s="214"/>
      <c r="O247" s="214"/>
      <c r="P247" s="214"/>
      <c r="Q247" s="214"/>
      <c r="R247" s="214"/>
      <c r="S247" s="214"/>
      <c r="T247" s="214"/>
      <c r="U247" s="214"/>
      <c r="V247" s="214"/>
      <c r="W247" s="214"/>
      <c r="X247" s="214"/>
      <c r="Y247" s="214"/>
      <c r="Z247" s="214"/>
      <c r="AA247" s="214"/>
      <c r="AB247" s="214"/>
      <c r="AC247" s="214"/>
      <c r="AD247" s="214"/>
      <c r="AE247" s="214"/>
      <c r="AF247" s="214"/>
      <c r="AG247" s="214"/>
      <c r="AH247" s="214"/>
      <c r="AI247" s="214"/>
      <c r="AJ247" s="214"/>
      <c r="AK247" s="214"/>
      <c r="AL247" s="214"/>
      <c r="AM247" s="214"/>
      <c r="AN247" s="214"/>
      <c r="AO247" s="214"/>
      <c r="AP247" s="214"/>
      <c r="AQ247" s="214"/>
      <c r="AR247" s="214"/>
      <c r="AS247" s="214"/>
      <c r="AT247" s="214"/>
      <c r="AU247" s="214"/>
      <c r="AV247" s="214"/>
      <c r="AW247" s="214"/>
      <c r="AX247" s="214"/>
      <c r="AY247" s="214"/>
      <c r="AZ247" s="214"/>
      <c r="BA247" s="214"/>
      <c r="BB247" s="214"/>
      <c r="BC247" s="214"/>
      <c r="BD247" s="214"/>
      <c r="BE247" s="214"/>
      <c r="BF247" s="214"/>
      <c r="BG247" s="214"/>
      <c r="BH247" s="214"/>
      <c r="BI247" s="214"/>
      <c r="BJ247" s="214"/>
      <c r="BK247" s="214"/>
      <c r="BL247" s="214"/>
      <c r="BM247" s="214"/>
      <c r="BN247" s="214"/>
      <c r="BO247" s="214"/>
      <c r="BP247" s="214"/>
      <c r="BQ247" s="214"/>
      <c r="BR247" s="214"/>
      <c r="BS247" s="214"/>
      <c r="BT247" s="214"/>
      <c r="BU247" s="214"/>
      <c r="BV247" s="214"/>
      <c r="BW247" s="214"/>
      <c r="BX247" s="214"/>
      <c r="BY247" s="214"/>
      <c r="BZ247" s="214"/>
      <c r="CA247" s="214"/>
      <c r="CB247" s="214"/>
      <c r="CC247" s="214"/>
    </row>
    <row r="248" spans="1:81" s="208" customFormat="1">
      <c r="A248" s="312"/>
      <c r="B248" s="210"/>
      <c r="C248" s="226" t="str">
        <f t="shared" si="15"/>
        <v>Service:</v>
      </c>
      <c r="D248" s="1037" t="str">
        <f t="shared" si="16"/>
        <v xml:space="preserve">Reactor Recycle Gas Compressors    </v>
      </c>
      <c r="E248" s="1037"/>
      <c r="F248" s="1037"/>
      <c r="G248" s="1038"/>
      <c r="H248" s="210"/>
      <c r="I248" s="313"/>
      <c r="L248" s="214"/>
      <c r="M248" s="214"/>
      <c r="N248" s="214"/>
      <c r="O248" s="214"/>
      <c r="P248" s="214"/>
      <c r="Q248" s="214"/>
      <c r="R248" s="214"/>
      <c r="S248" s="214"/>
      <c r="T248" s="214"/>
      <c r="U248" s="214"/>
      <c r="V248" s="214"/>
      <c r="W248" s="214"/>
      <c r="X248" s="214"/>
      <c r="Y248" s="214"/>
      <c r="Z248" s="214"/>
      <c r="AA248" s="214"/>
      <c r="AB248" s="214"/>
      <c r="AC248" s="214"/>
      <c r="AD248" s="214"/>
      <c r="AE248" s="214"/>
      <c r="AF248" s="214"/>
      <c r="AG248" s="214"/>
      <c r="AH248" s="214"/>
      <c r="AI248" s="214"/>
      <c r="AJ248" s="214"/>
      <c r="AK248" s="214"/>
      <c r="AL248" s="214"/>
      <c r="AM248" s="214"/>
      <c r="AN248" s="214"/>
      <c r="AO248" s="214"/>
      <c r="AP248" s="214"/>
      <c r="AQ248" s="214"/>
      <c r="AR248" s="214"/>
      <c r="AS248" s="214"/>
      <c r="AT248" s="214"/>
      <c r="AU248" s="214"/>
      <c r="AV248" s="214"/>
      <c r="AW248" s="214"/>
      <c r="AX248" s="214"/>
      <c r="AY248" s="214"/>
      <c r="AZ248" s="214"/>
      <c r="BA248" s="214"/>
      <c r="BB248" s="214"/>
      <c r="BC248" s="214"/>
      <c r="BD248" s="214"/>
      <c r="BE248" s="214"/>
      <c r="BF248" s="214"/>
      <c r="BG248" s="214"/>
      <c r="BH248" s="214"/>
      <c r="BI248" s="214"/>
      <c r="BJ248" s="214"/>
      <c r="BK248" s="214"/>
      <c r="BL248" s="214"/>
      <c r="BM248" s="214"/>
      <c r="BN248" s="214"/>
      <c r="BO248" s="214"/>
      <c r="BP248" s="214"/>
      <c r="BQ248" s="214"/>
      <c r="BR248" s="214"/>
      <c r="BS248" s="214"/>
      <c r="BT248" s="214"/>
      <c r="BU248" s="214"/>
      <c r="BV248" s="214"/>
      <c r="BW248" s="214"/>
      <c r="BX248" s="214"/>
      <c r="BY248" s="214"/>
      <c r="BZ248" s="214"/>
      <c r="CA248" s="214"/>
      <c r="CB248" s="214"/>
      <c r="CC248" s="214"/>
    </row>
    <row r="249" spans="1:81" s="208" customFormat="1" ht="12" customHeight="1" thickBot="1">
      <c r="A249" s="312"/>
      <c r="B249" s="210"/>
      <c r="C249" s="227" t="str">
        <f t="shared" si="15"/>
        <v>Serial No.:</v>
      </c>
      <c r="D249" s="1032" t="str">
        <f t="shared" si="16"/>
        <v xml:space="preserve">C2441745-01-02 &amp; C2441745-03-04  </v>
      </c>
      <c r="E249" s="1032"/>
      <c r="F249" s="1032"/>
      <c r="G249" s="1033"/>
      <c r="H249" s="210"/>
      <c r="I249" s="313"/>
      <c r="L249" s="214"/>
      <c r="M249" s="214"/>
      <c r="N249" s="214"/>
      <c r="O249" s="214"/>
      <c r="P249" s="214"/>
      <c r="Q249" s="214"/>
      <c r="R249" s="214"/>
      <c r="S249" s="214"/>
      <c r="T249" s="214"/>
      <c r="U249" s="214"/>
      <c r="V249" s="214"/>
      <c r="W249" s="214"/>
      <c r="X249" s="214"/>
      <c r="Y249" s="214"/>
      <c r="Z249" s="214"/>
      <c r="AA249" s="214"/>
      <c r="AB249" s="214"/>
      <c r="AC249" s="214"/>
      <c r="AD249" s="214"/>
      <c r="AE249" s="214"/>
      <c r="AF249" s="214"/>
      <c r="AG249" s="214"/>
      <c r="AH249" s="214"/>
      <c r="AI249" s="214"/>
      <c r="AJ249" s="214"/>
      <c r="AK249" s="214"/>
      <c r="AL249" s="214"/>
      <c r="AM249" s="214"/>
      <c r="AN249" s="214"/>
      <c r="AO249" s="214"/>
      <c r="AP249" s="214"/>
      <c r="AQ249" s="214"/>
      <c r="AR249" s="214"/>
      <c r="AS249" s="214"/>
      <c r="AT249" s="214"/>
      <c r="AU249" s="214"/>
      <c r="AV249" s="214"/>
      <c r="AW249" s="214"/>
      <c r="AX249" s="214"/>
      <c r="AY249" s="214"/>
      <c r="AZ249" s="214"/>
      <c r="BA249" s="214"/>
      <c r="BB249" s="214"/>
      <c r="BC249" s="214"/>
      <c r="BD249" s="214"/>
      <c r="BE249" s="214"/>
      <c r="BF249" s="214"/>
      <c r="BG249" s="214"/>
      <c r="BH249" s="214"/>
      <c r="BI249" s="214"/>
      <c r="BJ249" s="214"/>
      <c r="BK249" s="214"/>
      <c r="BL249" s="214"/>
      <c r="BM249" s="214"/>
      <c r="BN249" s="214"/>
      <c r="BO249" s="214"/>
      <c r="BP249" s="214"/>
      <c r="BQ249" s="214"/>
      <c r="BR249" s="214"/>
      <c r="BS249" s="214"/>
      <c r="BT249" s="214"/>
      <c r="BU249" s="214"/>
      <c r="BV249" s="214"/>
      <c r="BW249" s="214"/>
      <c r="BX249" s="214"/>
      <c r="BY249" s="214"/>
      <c r="BZ249" s="214"/>
      <c r="CA249" s="214"/>
      <c r="CB249" s="214"/>
      <c r="CC249" s="214"/>
    </row>
    <row r="250" spans="1:81" s="208" customFormat="1" ht="18.75" customHeight="1">
      <c r="A250" s="312"/>
      <c r="B250" s="210"/>
      <c r="C250" s="210"/>
      <c r="D250" s="210"/>
      <c r="E250" s="210"/>
      <c r="F250" s="210"/>
      <c r="G250" s="210"/>
      <c r="H250" s="210"/>
      <c r="I250" s="313"/>
      <c r="L250" s="214"/>
      <c r="M250" s="214"/>
      <c r="N250" s="214"/>
      <c r="O250" s="214"/>
      <c r="P250" s="214"/>
      <c r="Q250" s="214"/>
      <c r="R250" s="214"/>
      <c r="S250" s="214"/>
      <c r="T250" s="214"/>
      <c r="U250" s="214"/>
      <c r="V250" s="214"/>
      <c r="W250" s="214"/>
      <c r="X250" s="214"/>
      <c r="Y250" s="214"/>
      <c r="Z250" s="214"/>
      <c r="AA250" s="214"/>
      <c r="AB250" s="214"/>
      <c r="AC250" s="214"/>
      <c r="AD250" s="214"/>
      <c r="AE250" s="214"/>
      <c r="AF250" s="214"/>
      <c r="AG250" s="214"/>
      <c r="AH250" s="214"/>
      <c r="AI250" s="214"/>
      <c r="AJ250" s="214"/>
      <c r="AK250" s="214"/>
      <c r="AL250" s="214"/>
      <c r="AM250" s="214"/>
      <c r="AN250" s="214"/>
      <c r="AO250" s="214"/>
      <c r="AP250" s="214"/>
      <c r="AQ250" s="214"/>
      <c r="AR250" s="214"/>
      <c r="AS250" s="214"/>
      <c r="AT250" s="214"/>
      <c r="AU250" s="214"/>
      <c r="AV250" s="214"/>
      <c r="AW250" s="214"/>
      <c r="AX250" s="214"/>
      <c r="AY250" s="214"/>
      <c r="AZ250" s="214"/>
      <c r="BA250" s="214"/>
      <c r="BB250" s="214"/>
      <c r="BC250" s="214"/>
      <c r="BD250" s="214"/>
      <c r="BE250" s="214"/>
      <c r="BF250" s="214"/>
      <c r="BG250" s="214"/>
      <c r="BH250" s="214"/>
      <c r="BI250" s="214"/>
      <c r="BJ250" s="214"/>
      <c r="BK250" s="214"/>
      <c r="BL250" s="214"/>
      <c r="BM250" s="214"/>
      <c r="BN250" s="214"/>
      <c r="BO250" s="214"/>
      <c r="BP250" s="214"/>
      <c r="BQ250" s="214"/>
      <c r="BR250" s="214"/>
      <c r="BS250" s="214"/>
      <c r="BT250" s="214"/>
      <c r="BU250" s="214"/>
      <c r="BV250" s="214"/>
      <c r="BW250" s="214"/>
      <c r="BX250" s="214"/>
      <c r="BY250" s="214"/>
      <c r="BZ250" s="214"/>
      <c r="CA250" s="214"/>
      <c r="CB250" s="214"/>
      <c r="CC250" s="214"/>
    </row>
    <row r="251" spans="1:81" s="208" customFormat="1" ht="15.75">
      <c r="A251" s="1034" t="s">
        <v>484</v>
      </c>
      <c r="B251" s="936"/>
      <c r="C251" s="936"/>
      <c r="D251" s="936"/>
      <c r="E251" s="936"/>
      <c r="F251" s="936"/>
      <c r="G251" s="936"/>
      <c r="H251" s="936"/>
      <c r="I251" s="1035"/>
      <c r="L251" s="214"/>
      <c r="M251" s="214"/>
      <c r="N251" s="214"/>
      <c r="O251" s="214"/>
      <c r="P251" s="214"/>
      <c r="Q251" s="214"/>
      <c r="R251" s="214"/>
      <c r="S251" s="214"/>
      <c r="T251" s="214"/>
      <c r="U251" s="214"/>
      <c r="V251" s="214"/>
      <c r="W251" s="214"/>
      <c r="X251" s="214"/>
      <c r="Y251" s="214"/>
      <c r="Z251" s="214"/>
      <c r="AA251" s="214"/>
      <c r="AB251" s="214"/>
      <c r="AC251" s="214"/>
      <c r="AD251" s="214"/>
      <c r="AE251" s="214"/>
      <c r="AF251" s="214"/>
      <c r="AG251" s="214"/>
      <c r="AH251" s="214"/>
      <c r="AI251" s="214"/>
      <c r="AJ251" s="214"/>
      <c r="AK251" s="214"/>
      <c r="AL251" s="214"/>
      <c r="AM251" s="214"/>
      <c r="AN251" s="214"/>
      <c r="AO251" s="214"/>
      <c r="AP251" s="214"/>
      <c r="AQ251" s="214"/>
      <c r="AR251" s="214"/>
      <c r="AS251" s="214"/>
      <c r="AT251" s="214"/>
      <c r="AU251" s="214"/>
      <c r="AV251" s="214"/>
      <c r="AW251" s="214"/>
      <c r="AX251" s="214"/>
      <c r="AY251" s="214"/>
      <c r="AZ251" s="214"/>
      <c r="BA251" s="214"/>
      <c r="BB251" s="214"/>
      <c r="BC251" s="214"/>
      <c r="BD251" s="214"/>
      <c r="BE251" s="214"/>
      <c r="BF251" s="214"/>
      <c r="BG251" s="214"/>
      <c r="BH251" s="214"/>
      <c r="BI251" s="214"/>
      <c r="BJ251" s="214"/>
      <c r="BK251" s="214"/>
      <c r="BL251" s="214"/>
      <c r="BM251" s="214"/>
      <c r="BN251" s="214"/>
      <c r="BO251" s="214"/>
      <c r="BP251" s="214"/>
      <c r="BQ251" s="214"/>
      <c r="BR251" s="214"/>
      <c r="BS251" s="214"/>
      <c r="BT251" s="214"/>
      <c r="BU251" s="214"/>
      <c r="BV251" s="214"/>
      <c r="BW251" s="214"/>
      <c r="BX251" s="214"/>
      <c r="BY251" s="214"/>
      <c r="BZ251" s="214"/>
      <c r="CA251" s="214"/>
      <c r="CB251" s="214"/>
      <c r="CC251" s="214"/>
    </row>
    <row r="252" spans="1:81" s="208" customFormat="1" ht="9" customHeight="1">
      <c r="A252" s="342"/>
      <c r="B252" s="343"/>
      <c r="C252" s="343"/>
      <c r="D252" s="343"/>
      <c r="E252" s="343"/>
      <c r="F252" s="343"/>
      <c r="G252" s="343"/>
      <c r="H252" s="343"/>
      <c r="I252" s="344"/>
      <c r="L252" s="214"/>
      <c r="M252" s="214"/>
      <c r="N252" s="214"/>
      <c r="O252" s="214"/>
      <c r="P252" s="214"/>
      <c r="Q252" s="214"/>
      <c r="R252" s="214"/>
      <c r="S252" s="214"/>
      <c r="T252" s="214"/>
      <c r="U252" s="214"/>
      <c r="V252" s="214"/>
      <c r="W252" s="214"/>
      <c r="X252" s="214"/>
      <c r="Y252" s="214"/>
      <c r="Z252" s="214"/>
      <c r="AA252" s="214"/>
      <c r="AB252" s="214"/>
      <c r="AC252" s="214"/>
      <c r="AD252" s="214"/>
      <c r="AE252" s="214"/>
      <c r="AF252" s="214"/>
      <c r="AG252" s="214"/>
      <c r="AH252" s="214"/>
      <c r="AI252" s="214"/>
      <c r="AJ252" s="214"/>
      <c r="AK252" s="214"/>
      <c r="AL252" s="214"/>
      <c r="AM252" s="214"/>
      <c r="AN252" s="214"/>
      <c r="AO252" s="214"/>
      <c r="AP252" s="214"/>
      <c r="AQ252" s="214"/>
      <c r="AR252" s="214"/>
      <c r="AS252" s="214"/>
      <c r="AT252" s="214"/>
      <c r="AU252" s="214"/>
      <c r="AV252" s="214"/>
      <c r="AW252" s="214"/>
      <c r="AX252" s="214"/>
      <c r="AY252" s="214"/>
      <c r="AZ252" s="214"/>
      <c r="BA252" s="214"/>
      <c r="BB252" s="214"/>
      <c r="BC252" s="214"/>
      <c r="BD252" s="214"/>
      <c r="BE252" s="214"/>
      <c r="BF252" s="214"/>
      <c r="BG252" s="214"/>
      <c r="BH252" s="214"/>
      <c r="BI252" s="214"/>
      <c r="BJ252" s="214"/>
      <c r="BK252" s="214"/>
      <c r="BL252" s="214"/>
      <c r="BM252" s="214"/>
      <c r="BN252" s="214"/>
      <c r="BO252" s="214"/>
      <c r="BP252" s="214"/>
      <c r="BQ252" s="214"/>
      <c r="BR252" s="214"/>
      <c r="BS252" s="214"/>
      <c r="BT252" s="214"/>
      <c r="BU252" s="214"/>
      <c r="BV252" s="214"/>
      <c r="BW252" s="214"/>
      <c r="BX252" s="214"/>
      <c r="BY252" s="214"/>
      <c r="BZ252" s="214"/>
      <c r="CA252" s="214"/>
      <c r="CB252" s="214"/>
      <c r="CC252" s="214"/>
    </row>
    <row r="253" spans="1:81" s="208" customFormat="1" ht="15" customHeight="1">
      <c r="A253" s="312"/>
      <c r="B253" s="1036" t="s">
        <v>485</v>
      </c>
      <c r="C253" s="1036"/>
      <c r="D253" s="1036"/>
      <c r="E253" s="1036"/>
      <c r="F253" s="1036"/>
      <c r="G253" s="1036"/>
      <c r="H253" s="1036"/>
      <c r="I253" s="313"/>
      <c r="L253" s="214"/>
      <c r="M253" s="214"/>
      <c r="N253" s="214"/>
      <c r="O253" s="214"/>
      <c r="P253" s="214"/>
      <c r="Q253" s="214"/>
      <c r="R253" s="214"/>
      <c r="S253" s="214"/>
      <c r="T253" s="214"/>
      <c r="U253" s="214"/>
      <c r="V253" s="214"/>
      <c r="W253" s="214"/>
      <c r="X253" s="214"/>
      <c r="Y253" s="214"/>
      <c r="Z253" s="214"/>
      <c r="AA253" s="214"/>
      <c r="AB253" s="214"/>
      <c r="AC253" s="214"/>
      <c r="AD253" s="214"/>
      <c r="AE253" s="214"/>
      <c r="AF253" s="214"/>
      <c r="AG253" s="214"/>
      <c r="AH253" s="214"/>
      <c r="AI253" s="214"/>
      <c r="AJ253" s="214"/>
      <c r="AK253" s="214"/>
      <c r="AL253" s="214"/>
      <c r="AM253" s="214"/>
      <c r="AN253" s="214"/>
      <c r="AO253" s="214"/>
      <c r="AP253" s="214"/>
      <c r="AQ253" s="214"/>
      <c r="AR253" s="214"/>
      <c r="AS253" s="214"/>
      <c r="AT253" s="214"/>
      <c r="AU253" s="214"/>
      <c r="AV253" s="214"/>
      <c r="AW253" s="214"/>
      <c r="AX253" s="214"/>
      <c r="AY253" s="214"/>
      <c r="AZ253" s="214"/>
      <c r="BA253" s="214"/>
      <c r="BB253" s="214"/>
      <c r="BC253" s="214"/>
      <c r="BD253" s="214"/>
      <c r="BE253" s="214"/>
      <c r="BF253" s="214"/>
      <c r="BG253" s="214"/>
      <c r="BH253" s="214"/>
      <c r="BI253" s="214"/>
      <c r="BJ253" s="214"/>
      <c r="BK253" s="214"/>
      <c r="BL253" s="214"/>
      <c r="BM253" s="214"/>
      <c r="BN253" s="214"/>
      <c r="BO253" s="214"/>
      <c r="BP253" s="214"/>
      <c r="BQ253" s="214"/>
      <c r="BR253" s="214"/>
      <c r="BS253" s="214"/>
      <c r="BT253" s="214"/>
      <c r="BU253" s="214"/>
      <c r="BV253" s="214"/>
      <c r="BW253" s="214"/>
      <c r="BX253" s="214"/>
      <c r="BY253" s="214"/>
      <c r="BZ253" s="214"/>
      <c r="CA253" s="214"/>
      <c r="CB253" s="214"/>
      <c r="CC253" s="214"/>
    </row>
    <row r="254" spans="1:81" s="208" customFormat="1" ht="12.75" customHeight="1">
      <c r="A254" s="312"/>
      <c r="B254" s="1036"/>
      <c r="C254" s="1036"/>
      <c r="D254" s="1036"/>
      <c r="E254" s="1036"/>
      <c r="F254" s="1036"/>
      <c r="G254" s="1036"/>
      <c r="H254" s="1036"/>
      <c r="I254" s="320"/>
      <c r="L254" s="214"/>
      <c r="M254" s="214"/>
      <c r="N254" s="214"/>
      <c r="O254" s="214"/>
      <c r="P254" s="214"/>
      <c r="Q254" s="214"/>
      <c r="R254" s="214"/>
      <c r="S254" s="214"/>
      <c r="T254" s="214"/>
      <c r="U254" s="214"/>
      <c r="V254" s="214"/>
      <c r="W254" s="214"/>
      <c r="X254" s="214"/>
      <c r="Y254" s="214"/>
      <c r="Z254" s="214"/>
      <c r="AA254" s="214"/>
      <c r="AB254" s="214"/>
      <c r="AC254" s="214"/>
      <c r="AD254" s="214"/>
      <c r="AE254" s="214"/>
      <c r="AF254" s="214"/>
      <c r="AG254" s="214"/>
      <c r="AH254" s="214"/>
      <c r="AI254" s="214"/>
      <c r="AJ254" s="214"/>
      <c r="AK254" s="214"/>
      <c r="AL254" s="214"/>
      <c r="AM254" s="214"/>
      <c r="AN254" s="214"/>
      <c r="AO254" s="214"/>
      <c r="AP254" s="214"/>
      <c r="AQ254" s="214"/>
      <c r="AR254" s="214"/>
      <c r="AS254" s="214"/>
      <c r="AT254" s="214"/>
      <c r="AU254" s="214"/>
      <c r="AV254" s="214"/>
      <c r="AW254" s="214"/>
      <c r="AX254" s="214"/>
      <c r="AY254" s="214"/>
      <c r="AZ254" s="214"/>
      <c r="BA254" s="214"/>
      <c r="BB254" s="214"/>
      <c r="BC254" s="214"/>
      <c r="BD254" s="214"/>
      <c r="BE254" s="214"/>
      <c r="BF254" s="214"/>
      <c r="BG254" s="214"/>
      <c r="BH254" s="214"/>
      <c r="BI254" s="214"/>
      <c r="BJ254" s="214"/>
      <c r="BK254" s="214"/>
      <c r="BL254" s="214"/>
      <c r="BM254" s="214"/>
      <c r="BN254" s="214"/>
      <c r="BO254" s="214"/>
      <c r="BP254" s="214"/>
      <c r="BQ254" s="214"/>
      <c r="BR254" s="214"/>
      <c r="BS254" s="214"/>
      <c r="BT254" s="214"/>
      <c r="BU254" s="214"/>
      <c r="BV254" s="214"/>
      <c r="BW254" s="214"/>
      <c r="BX254" s="214"/>
      <c r="BY254" s="214"/>
      <c r="BZ254" s="214"/>
      <c r="CA254" s="214"/>
      <c r="CB254" s="214"/>
      <c r="CC254" s="214"/>
    </row>
    <row r="255" spans="1:81" s="208" customFormat="1" ht="9" customHeight="1">
      <c r="A255" s="312"/>
      <c r="B255" s="221"/>
      <c r="C255" s="336"/>
      <c r="D255" s="336"/>
      <c r="E255" s="336"/>
      <c r="F255" s="336"/>
      <c r="G255" s="336"/>
      <c r="H255" s="336"/>
      <c r="I255" s="320"/>
      <c r="L255" s="214"/>
      <c r="M255" s="214"/>
      <c r="N255" s="214"/>
      <c r="O255" s="214"/>
      <c r="P255" s="214"/>
      <c r="Q255" s="214"/>
      <c r="R255" s="214"/>
      <c r="S255" s="214"/>
      <c r="T255" s="214"/>
      <c r="U255" s="214"/>
      <c r="V255" s="214"/>
      <c r="W255" s="214"/>
      <c r="X255" s="214"/>
      <c r="Y255" s="214"/>
      <c r="Z255" s="214"/>
      <c r="AA255" s="214"/>
      <c r="AB255" s="214"/>
      <c r="AC255" s="214"/>
      <c r="AD255" s="214"/>
      <c r="AE255" s="214"/>
      <c r="AF255" s="214"/>
      <c r="AG255" s="214"/>
      <c r="AH255" s="214"/>
      <c r="AI255" s="214"/>
      <c r="AJ255" s="214"/>
      <c r="AK255" s="214"/>
      <c r="AL255" s="214"/>
      <c r="AM255" s="214"/>
      <c r="AN255" s="214"/>
      <c r="AO255" s="214"/>
      <c r="AP255" s="214"/>
      <c r="AQ255" s="214"/>
      <c r="AR255" s="214"/>
      <c r="AS255" s="214"/>
      <c r="AT255" s="214"/>
      <c r="AU255" s="214"/>
      <c r="AV255" s="214"/>
      <c r="AW255" s="214"/>
      <c r="AX255" s="214"/>
      <c r="AY255" s="214"/>
      <c r="AZ255" s="214"/>
      <c r="BA255" s="214"/>
      <c r="BB255" s="214"/>
      <c r="BC255" s="214"/>
      <c r="BD255" s="214"/>
      <c r="BE255" s="214"/>
      <c r="BF255" s="214"/>
      <c r="BG255" s="214"/>
      <c r="BH255" s="214"/>
      <c r="BI255" s="214"/>
      <c r="BJ255" s="214"/>
      <c r="BK255" s="214"/>
      <c r="BL255" s="214"/>
      <c r="BM255" s="214"/>
      <c r="BN255" s="214"/>
      <c r="BO255" s="214"/>
      <c r="BP255" s="214"/>
      <c r="BQ255" s="214"/>
      <c r="BR255" s="214"/>
      <c r="BS255" s="214"/>
      <c r="BT255" s="214"/>
      <c r="BU255" s="214"/>
      <c r="BV255" s="214"/>
      <c r="BW255" s="214"/>
      <c r="BX255" s="214"/>
      <c r="BY255" s="214"/>
      <c r="BZ255" s="214"/>
      <c r="CA255" s="214"/>
      <c r="CB255" s="214"/>
      <c r="CC255" s="214"/>
    </row>
    <row r="256" spans="1:81" s="208" customFormat="1" ht="10.5" customHeight="1">
      <c r="A256" s="322"/>
      <c r="B256" s="1050" t="s">
        <v>486</v>
      </c>
      <c r="C256" s="1050"/>
      <c r="D256" s="1030" t="s">
        <v>487</v>
      </c>
      <c r="E256" s="1030"/>
      <c r="F256" s="335"/>
      <c r="G256" s="334"/>
      <c r="H256" s="334"/>
      <c r="I256" s="323"/>
      <c r="L256" s="214"/>
      <c r="M256" s="214"/>
      <c r="N256" s="214"/>
      <c r="O256" s="214"/>
      <c r="P256" s="214"/>
      <c r="Q256" s="214"/>
      <c r="R256" s="214"/>
      <c r="S256" s="214"/>
      <c r="T256" s="214"/>
      <c r="U256" s="214"/>
      <c r="V256" s="214"/>
      <c r="W256" s="214"/>
      <c r="X256" s="214"/>
      <c r="Y256" s="214"/>
      <c r="Z256" s="214"/>
      <c r="AA256" s="214"/>
      <c r="AB256" s="214"/>
      <c r="AC256" s="214"/>
      <c r="AD256" s="214"/>
      <c r="AE256" s="214"/>
      <c r="AF256" s="214"/>
      <c r="AG256" s="214"/>
      <c r="AH256" s="214"/>
      <c r="AI256" s="214"/>
      <c r="AJ256" s="214"/>
      <c r="AK256" s="214"/>
      <c r="AL256" s="214"/>
      <c r="AM256" s="214"/>
      <c r="AN256" s="214"/>
      <c r="AO256" s="214"/>
      <c r="AP256" s="214"/>
      <c r="AQ256" s="214"/>
      <c r="AR256" s="214"/>
      <c r="AS256" s="214"/>
      <c r="AT256" s="214"/>
      <c r="AU256" s="214"/>
      <c r="AV256" s="214"/>
      <c r="AW256" s="214"/>
      <c r="AX256" s="214"/>
      <c r="AY256" s="214"/>
      <c r="AZ256" s="214"/>
      <c r="BA256" s="214"/>
      <c r="BB256" s="214"/>
      <c r="BC256" s="214"/>
      <c r="BD256" s="214"/>
      <c r="BE256" s="214"/>
      <c r="BF256" s="214"/>
      <c r="BG256" s="214"/>
      <c r="BH256" s="214"/>
      <c r="BI256" s="214"/>
      <c r="BJ256" s="214"/>
      <c r="BK256" s="214"/>
      <c r="BL256" s="214"/>
      <c r="BM256" s="214"/>
      <c r="BN256" s="214"/>
      <c r="BO256" s="214"/>
      <c r="BP256" s="214"/>
      <c r="BQ256" s="214"/>
      <c r="BR256" s="214"/>
      <c r="BS256" s="214"/>
      <c r="BT256" s="214"/>
      <c r="BU256" s="214"/>
      <c r="BV256" s="214"/>
      <c r="BW256" s="214"/>
      <c r="BX256" s="214"/>
      <c r="BY256" s="214"/>
      <c r="BZ256" s="214"/>
      <c r="CA256" s="214"/>
      <c r="CB256" s="214"/>
      <c r="CC256" s="214"/>
    </row>
    <row r="257" spans="1:81" s="208" customFormat="1" ht="10.5" customHeight="1">
      <c r="A257" s="322"/>
      <c r="B257" s="1031" t="s">
        <v>488</v>
      </c>
      <c r="C257" s="1031"/>
      <c r="D257" s="1030" t="s">
        <v>487</v>
      </c>
      <c r="E257" s="1030"/>
      <c r="F257" s="335"/>
      <c r="G257" s="334"/>
      <c r="H257" s="334"/>
      <c r="I257" s="323"/>
      <c r="L257" s="214"/>
      <c r="M257" s="214"/>
      <c r="N257" s="214"/>
      <c r="O257" s="214"/>
      <c r="P257" s="214"/>
      <c r="Q257" s="214"/>
      <c r="R257" s="214"/>
      <c r="S257" s="214"/>
      <c r="T257" s="214"/>
      <c r="U257" s="214"/>
      <c r="V257" s="214"/>
      <c r="W257" s="214"/>
      <c r="X257" s="214"/>
      <c r="Y257" s="214"/>
      <c r="Z257" s="214"/>
      <c r="AA257" s="214"/>
      <c r="AB257" s="214"/>
      <c r="AC257" s="214"/>
      <c r="AD257" s="214"/>
      <c r="AE257" s="214"/>
      <c r="AF257" s="214"/>
      <c r="AG257" s="214"/>
      <c r="AH257" s="214"/>
      <c r="AI257" s="214"/>
      <c r="AJ257" s="214"/>
      <c r="AK257" s="214"/>
      <c r="AL257" s="214"/>
      <c r="AM257" s="214"/>
      <c r="AN257" s="214"/>
      <c r="AO257" s="214"/>
      <c r="AP257" s="214"/>
      <c r="AQ257" s="214"/>
      <c r="AR257" s="214"/>
      <c r="AS257" s="214"/>
      <c r="AT257" s="214"/>
      <c r="AU257" s="214"/>
      <c r="AV257" s="214"/>
      <c r="AW257" s="214"/>
      <c r="AX257" s="214"/>
      <c r="AY257" s="214"/>
      <c r="AZ257" s="214"/>
      <c r="BA257" s="214"/>
      <c r="BB257" s="214"/>
      <c r="BC257" s="214"/>
      <c r="BD257" s="214"/>
      <c r="BE257" s="214"/>
      <c r="BF257" s="214"/>
      <c r="BG257" s="214"/>
      <c r="BH257" s="214"/>
      <c r="BI257" s="214"/>
      <c r="BJ257" s="214"/>
      <c r="BK257" s="214"/>
      <c r="BL257" s="214"/>
      <c r="BM257" s="214"/>
      <c r="BN257" s="214"/>
      <c r="BO257" s="214"/>
      <c r="BP257" s="214"/>
      <c r="BQ257" s="214"/>
      <c r="BR257" s="214"/>
      <c r="BS257" s="214"/>
      <c r="BT257" s="214"/>
      <c r="BU257" s="214"/>
      <c r="BV257" s="214"/>
      <c r="BW257" s="214"/>
      <c r="BX257" s="214"/>
      <c r="BY257" s="214"/>
      <c r="BZ257" s="214"/>
      <c r="CA257" s="214"/>
      <c r="CB257" s="214"/>
      <c r="CC257" s="214"/>
    </row>
    <row r="258" spans="1:81" s="208" customFormat="1" ht="10.5" customHeight="1">
      <c r="A258" s="322"/>
      <c r="B258" s="1031" t="s">
        <v>489</v>
      </c>
      <c r="C258" s="1031"/>
      <c r="D258" s="1030" t="s">
        <v>487</v>
      </c>
      <c r="E258" s="1030"/>
      <c r="F258" s="335"/>
      <c r="G258" s="334"/>
      <c r="H258" s="334"/>
      <c r="I258" s="323"/>
      <c r="L258" s="214"/>
      <c r="M258" s="214"/>
      <c r="N258" s="214"/>
      <c r="O258" s="214"/>
      <c r="P258" s="214"/>
      <c r="Q258" s="214"/>
      <c r="R258" s="214"/>
      <c r="S258" s="214"/>
      <c r="T258" s="214"/>
      <c r="U258" s="214"/>
      <c r="V258" s="214"/>
      <c r="W258" s="214"/>
      <c r="X258" s="214"/>
      <c r="Y258" s="214"/>
      <c r="Z258" s="214"/>
      <c r="AA258" s="214"/>
      <c r="AB258" s="214"/>
      <c r="AC258" s="214"/>
      <c r="AD258" s="214"/>
      <c r="AE258" s="214"/>
      <c r="AF258" s="214"/>
      <c r="AG258" s="214"/>
      <c r="AH258" s="214"/>
      <c r="AI258" s="214"/>
      <c r="AJ258" s="214"/>
      <c r="AK258" s="214"/>
      <c r="AL258" s="214"/>
      <c r="AM258" s="214"/>
      <c r="AN258" s="214"/>
      <c r="AO258" s="214"/>
      <c r="AP258" s="214"/>
      <c r="AQ258" s="214"/>
      <c r="AR258" s="214"/>
      <c r="AS258" s="214"/>
      <c r="AT258" s="214"/>
      <c r="AU258" s="214"/>
      <c r="AV258" s="214"/>
      <c r="AW258" s="214"/>
      <c r="AX258" s="214"/>
      <c r="AY258" s="214"/>
      <c r="AZ258" s="214"/>
      <c r="BA258" s="214"/>
      <c r="BB258" s="214"/>
      <c r="BC258" s="214"/>
      <c r="BD258" s="214"/>
      <c r="BE258" s="214"/>
      <c r="BF258" s="214"/>
      <c r="BG258" s="214"/>
      <c r="BH258" s="214"/>
      <c r="BI258" s="214"/>
      <c r="BJ258" s="214"/>
      <c r="BK258" s="214"/>
      <c r="BL258" s="214"/>
      <c r="BM258" s="214"/>
      <c r="BN258" s="214"/>
      <c r="BO258" s="214"/>
      <c r="BP258" s="214"/>
      <c r="BQ258" s="214"/>
      <c r="BR258" s="214"/>
      <c r="BS258" s="214"/>
      <c r="BT258" s="214"/>
      <c r="BU258" s="214"/>
      <c r="BV258" s="214"/>
      <c r="BW258" s="214"/>
      <c r="BX258" s="214"/>
      <c r="BY258" s="214"/>
      <c r="BZ258" s="214"/>
      <c r="CA258" s="214"/>
      <c r="CB258" s="214"/>
      <c r="CC258" s="214"/>
    </row>
    <row r="259" spans="1:81" s="208" customFormat="1" ht="10.5" customHeight="1">
      <c r="A259" s="322"/>
      <c r="B259" s="1031" t="s">
        <v>490</v>
      </c>
      <c r="C259" s="1031"/>
      <c r="D259" s="1030" t="s">
        <v>487</v>
      </c>
      <c r="E259" s="1030"/>
      <c r="F259" s="335"/>
      <c r="G259" s="334"/>
      <c r="H259" s="334"/>
      <c r="I259" s="323"/>
      <c r="L259" s="214"/>
      <c r="M259" s="214"/>
      <c r="N259" s="214"/>
      <c r="O259" s="214"/>
      <c r="P259" s="214"/>
      <c r="Q259" s="214"/>
      <c r="R259" s="214"/>
      <c r="S259" s="214"/>
      <c r="T259" s="214"/>
      <c r="U259" s="214"/>
      <c r="V259" s="214"/>
      <c r="W259" s="214"/>
      <c r="X259" s="214"/>
      <c r="Y259" s="214"/>
      <c r="Z259" s="214"/>
      <c r="AA259" s="214"/>
      <c r="AB259" s="214"/>
      <c r="AC259" s="214"/>
      <c r="AD259" s="214"/>
      <c r="AE259" s="214"/>
      <c r="AF259" s="214"/>
      <c r="AG259" s="214"/>
      <c r="AH259" s="214"/>
      <c r="AI259" s="214"/>
      <c r="AJ259" s="214"/>
      <c r="AK259" s="214"/>
      <c r="AL259" s="214"/>
      <c r="AM259" s="214"/>
      <c r="AN259" s="214"/>
      <c r="AO259" s="214"/>
      <c r="AP259" s="214"/>
      <c r="AQ259" s="214"/>
      <c r="AR259" s="214"/>
      <c r="AS259" s="214"/>
      <c r="AT259" s="214"/>
      <c r="AU259" s="214"/>
      <c r="AV259" s="214"/>
      <c r="AW259" s="214"/>
      <c r="AX259" s="214"/>
      <c r="AY259" s="214"/>
      <c r="AZ259" s="214"/>
      <c r="BA259" s="214"/>
      <c r="BB259" s="214"/>
      <c r="BC259" s="214"/>
      <c r="BD259" s="214"/>
      <c r="BE259" s="214"/>
      <c r="BF259" s="214"/>
      <c r="BG259" s="214"/>
      <c r="BH259" s="214"/>
      <c r="BI259" s="214"/>
      <c r="BJ259" s="214"/>
      <c r="BK259" s="214"/>
      <c r="BL259" s="214"/>
      <c r="BM259" s="214"/>
      <c r="BN259" s="214"/>
      <c r="BO259" s="214"/>
      <c r="BP259" s="214"/>
      <c r="BQ259" s="214"/>
      <c r="BR259" s="214"/>
      <c r="BS259" s="214"/>
      <c r="BT259" s="214"/>
      <c r="BU259" s="214"/>
      <c r="BV259" s="214"/>
      <c r="BW259" s="214"/>
      <c r="BX259" s="214"/>
      <c r="BY259" s="214"/>
      <c r="BZ259" s="214"/>
      <c r="CA259" s="214"/>
      <c r="CB259" s="214"/>
      <c r="CC259" s="214"/>
    </row>
    <row r="260" spans="1:81" s="208" customFormat="1" ht="10.5" customHeight="1">
      <c r="A260" s="322"/>
      <c r="B260" s="1031" t="s">
        <v>491</v>
      </c>
      <c r="C260" s="1031"/>
      <c r="D260" s="1030" t="s">
        <v>487</v>
      </c>
      <c r="E260" s="1030"/>
      <c r="F260" s="335"/>
      <c r="G260" s="334"/>
      <c r="H260" s="334"/>
      <c r="I260" s="323"/>
      <c r="L260" s="214"/>
      <c r="M260" s="214"/>
      <c r="N260" s="214"/>
      <c r="O260" s="214"/>
      <c r="P260" s="214"/>
      <c r="Q260" s="214"/>
      <c r="R260" s="214"/>
      <c r="S260" s="214"/>
      <c r="T260" s="214"/>
      <c r="U260" s="214"/>
      <c r="V260" s="214"/>
      <c r="W260" s="214"/>
      <c r="X260" s="214"/>
      <c r="Y260" s="214"/>
      <c r="Z260" s="214"/>
      <c r="AA260" s="214"/>
      <c r="AB260" s="214"/>
      <c r="AC260" s="214"/>
      <c r="AD260" s="214"/>
      <c r="AE260" s="214"/>
      <c r="AF260" s="214"/>
      <c r="AG260" s="214"/>
      <c r="AH260" s="214"/>
      <c r="AI260" s="214"/>
      <c r="AJ260" s="214"/>
      <c r="AK260" s="214"/>
      <c r="AL260" s="214"/>
      <c r="AM260" s="214"/>
      <c r="AN260" s="214"/>
      <c r="AO260" s="214"/>
      <c r="AP260" s="214"/>
      <c r="AQ260" s="214"/>
      <c r="AR260" s="214"/>
      <c r="AS260" s="214"/>
      <c r="AT260" s="214"/>
      <c r="AU260" s="214"/>
      <c r="AV260" s="214"/>
      <c r="AW260" s="214"/>
      <c r="AX260" s="214"/>
      <c r="AY260" s="214"/>
      <c r="AZ260" s="214"/>
      <c r="BA260" s="214"/>
      <c r="BB260" s="214"/>
      <c r="BC260" s="214"/>
      <c r="BD260" s="214"/>
      <c r="BE260" s="214"/>
      <c r="BF260" s="214"/>
      <c r="BG260" s="214"/>
      <c r="BH260" s="214"/>
      <c r="BI260" s="214"/>
      <c r="BJ260" s="214"/>
      <c r="BK260" s="214"/>
      <c r="BL260" s="214"/>
      <c r="BM260" s="214"/>
      <c r="BN260" s="214"/>
      <c r="BO260" s="214"/>
      <c r="BP260" s="214"/>
      <c r="BQ260" s="214"/>
      <c r="BR260" s="214"/>
      <c r="BS260" s="214"/>
      <c r="BT260" s="214"/>
      <c r="BU260" s="214"/>
      <c r="BV260" s="214"/>
      <c r="BW260" s="214"/>
      <c r="BX260" s="214"/>
      <c r="BY260" s="214"/>
      <c r="BZ260" s="214"/>
      <c r="CA260" s="214"/>
      <c r="CB260" s="214"/>
      <c r="CC260" s="214"/>
    </row>
    <row r="261" spans="1:81" s="208" customFormat="1" ht="10.5" customHeight="1">
      <c r="A261" s="322"/>
      <c r="B261" s="1031" t="s">
        <v>492</v>
      </c>
      <c r="C261" s="1031"/>
      <c r="D261" s="1030" t="s">
        <v>487</v>
      </c>
      <c r="E261" s="1030"/>
      <c r="F261" s="335"/>
      <c r="G261" s="334"/>
      <c r="H261" s="334"/>
      <c r="I261" s="323"/>
      <c r="L261" s="214"/>
      <c r="M261" s="214"/>
      <c r="N261" s="214"/>
      <c r="O261" s="214"/>
      <c r="P261" s="214"/>
      <c r="Q261" s="214"/>
      <c r="R261" s="214"/>
      <c r="S261" s="214"/>
      <c r="T261" s="214"/>
      <c r="U261" s="214"/>
      <c r="V261" s="214"/>
      <c r="W261" s="214"/>
      <c r="X261" s="214"/>
      <c r="Y261" s="214"/>
      <c r="Z261" s="214"/>
      <c r="AA261" s="214"/>
      <c r="AB261" s="214"/>
      <c r="AC261" s="214"/>
      <c r="AD261" s="214"/>
      <c r="AE261" s="214"/>
      <c r="AF261" s="214"/>
      <c r="AG261" s="214"/>
      <c r="AH261" s="214"/>
      <c r="AI261" s="214"/>
      <c r="AJ261" s="214"/>
      <c r="AK261" s="214"/>
      <c r="AL261" s="214"/>
      <c r="AM261" s="214"/>
      <c r="AN261" s="214"/>
      <c r="AO261" s="214"/>
      <c r="AP261" s="214"/>
      <c r="AQ261" s="214"/>
      <c r="AR261" s="214"/>
      <c r="AS261" s="214"/>
      <c r="AT261" s="214"/>
      <c r="AU261" s="214"/>
      <c r="AV261" s="214"/>
      <c r="AW261" s="214"/>
      <c r="AX261" s="214"/>
      <c r="AY261" s="214"/>
      <c r="AZ261" s="214"/>
      <c r="BA261" s="214"/>
      <c r="BB261" s="214"/>
      <c r="BC261" s="214"/>
      <c r="BD261" s="214"/>
      <c r="BE261" s="214"/>
      <c r="BF261" s="214"/>
      <c r="BG261" s="214"/>
      <c r="BH261" s="214"/>
      <c r="BI261" s="214"/>
      <c r="BJ261" s="214"/>
      <c r="BK261" s="214"/>
      <c r="BL261" s="214"/>
      <c r="BM261" s="214"/>
      <c r="BN261" s="214"/>
      <c r="BO261" s="214"/>
      <c r="BP261" s="214"/>
      <c r="BQ261" s="214"/>
      <c r="BR261" s="214"/>
      <c r="BS261" s="214"/>
      <c r="BT261" s="214"/>
      <c r="BU261" s="214"/>
      <c r="BV261" s="214"/>
      <c r="BW261" s="214"/>
      <c r="BX261" s="214"/>
      <c r="BY261" s="214"/>
      <c r="BZ261" s="214"/>
      <c r="CA261" s="214"/>
      <c r="CB261" s="214"/>
      <c r="CC261" s="214"/>
    </row>
    <row r="262" spans="1:81" s="208" customFormat="1" ht="10.5" customHeight="1">
      <c r="A262" s="322"/>
      <c r="B262" s="1031" t="s">
        <v>493</v>
      </c>
      <c r="C262" s="1031"/>
      <c r="D262" s="1030" t="s">
        <v>487</v>
      </c>
      <c r="E262" s="1030"/>
      <c r="F262" s="335"/>
      <c r="G262" s="334"/>
      <c r="H262" s="334"/>
      <c r="I262" s="323"/>
      <c r="L262" s="214"/>
      <c r="M262" s="214"/>
      <c r="N262" s="214"/>
      <c r="O262" s="214"/>
      <c r="P262" s="214"/>
      <c r="Q262" s="214"/>
      <c r="R262" s="214"/>
      <c r="S262" s="214"/>
      <c r="T262" s="214"/>
      <c r="U262" s="214"/>
      <c r="V262" s="214"/>
      <c r="W262" s="214"/>
      <c r="X262" s="214"/>
      <c r="Y262" s="214"/>
      <c r="Z262" s="214"/>
      <c r="AA262" s="214"/>
      <c r="AB262" s="214"/>
      <c r="AC262" s="214"/>
      <c r="AD262" s="214"/>
      <c r="AE262" s="214"/>
      <c r="AF262" s="214"/>
      <c r="AG262" s="214"/>
      <c r="AH262" s="214"/>
      <c r="AI262" s="214"/>
      <c r="AJ262" s="214"/>
      <c r="AK262" s="214"/>
      <c r="AL262" s="214"/>
      <c r="AM262" s="214"/>
      <c r="AN262" s="214"/>
      <c r="AO262" s="214"/>
      <c r="AP262" s="214"/>
      <c r="AQ262" s="214"/>
      <c r="AR262" s="214"/>
      <c r="AS262" s="214"/>
      <c r="AT262" s="214"/>
      <c r="AU262" s="214"/>
      <c r="AV262" s="214"/>
      <c r="AW262" s="214"/>
      <c r="AX262" s="214"/>
      <c r="AY262" s="214"/>
      <c r="AZ262" s="214"/>
      <c r="BA262" s="214"/>
      <c r="BB262" s="214"/>
      <c r="BC262" s="214"/>
      <c r="BD262" s="214"/>
      <c r="BE262" s="214"/>
      <c r="BF262" s="214"/>
      <c r="BG262" s="214"/>
      <c r="BH262" s="214"/>
      <c r="BI262" s="214"/>
      <c r="BJ262" s="214"/>
      <c r="BK262" s="214"/>
      <c r="BL262" s="214"/>
      <c r="BM262" s="214"/>
      <c r="BN262" s="214"/>
      <c r="BO262" s="214"/>
      <c r="BP262" s="214"/>
      <c r="BQ262" s="214"/>
      <c r="BR262" s="214"/>
      <c r="BS262" s="214"/>
      <c r="BT262" s="214"/>
      <c r="BU262" s="214"/>
      <c r="BV262" s="214"/>
      <c r="BW262" s="214"/>
      <c r="BX262" s="214"/>
      <c r="BY262" s="214"/>
      <c r="BZ262" s="214"/>
      <c r="CA262" s="214"/>
      <c r="CB262" s="214"/>
      <c r="CC262" s="214"/>
    </row>
    <row r="263" spans="1:81" s="208" customFormat="1" ht="10.5" customHeight="1">
      <c r="A263" s="322"/>
      <c r="B263" s="1031" t="s">
        <v>494</v>
      </c>
      <c r="C263" s="1031"/>
      <c r="D263" s="1030" t="s">
        <v>487</v>
      </c>
      <c r="E263" s="1030"/>
      <c r="F263" s="335"/>
      <c r="G263" s="334"/>
      <c r="H263" s="334"/>
      <c r="I263" s="323"/>
      <c r="L263" s="214"/>
      <c r="M263" s="214"/>
      <c r="N263" s="214"/>
      <c r="O263" s="214"/>
      <c r="P263" s="214"/>
      <c r="Q263" s="214"/>
      <c r="R263" s="214"/>
      <c r="S263" s="214"/>
      <c r="T263" s="214"/>
      <c r="U263" s="214"/>
      <c r="V263" s="214"/>
      <c r="W263" s="214"/>
      <c r="X263" s="214"/>
      <c r="Y263" s="214"/>
      <c r="Z263" s="214"/>
      <c r="AA263" s="214"/>
      <c r="AB263" s="214"/>
      <c r="AC263" s="214"/>
      <c r="AD263" s="214"/>
      <c r="AE263" s="214"/>
      <c r="AF263" s="214"/>
      <c r="AG263" s="214"/>
      <c r="AH263" s="214"/>
      <c r="AI263" s="214"/>
      <c r="AJ263" s="214"/>
      <c r="AK263" s="214"/>
      <c r="AL263" s="214"/>
      <c r="AM263" s="214"/>
      <c r="AN263" s="214"/>
      <c r="AO263" s="214"/>
      <c r="AP263" s="214"/>
      <c r="AQ263" s="214"/>
      <c r="AR263" s="214"/>
      <c r="AS263" s="214"/>
      <c r="AT263" s="214"/>
      <c r="AU263" s="214"/>
      <c r="AV263" s="214"/>
      <c r="AW263" s="214"/>
      <c r="AX263" s="214"/>
      <c r="AY263" s="214"/>
      <c r="AZ263" s="214"/>
      <c r="BA263" s="214"/>
      <c r="BB263" s="214"/>
      <c r="BC263" s="214"/>
      <c r="BD263" s="214"/>
      <c r="BE263" s="214"/>
      <c r="BF263" s="214"/>
      <c r="BG263" s="214"/>
      <c r="BH263" s="214"/>
      <c r="BI263" s="214"/>
      <c r="BJ263" s="214"/>
      <c r="BK263" s="214"/>
      <c r="BL263" s="214"/>
      <c r="BM263" s="214"/>
      <c r="BN263" s="214"/>
      <c r="BO263" s="214"/>
      <c r="BP263" s="214"/>
      <c r="BQ263" s="214"/>
      <c r="BR263" s="214"/>
      <c r="BS263" s="214"/>
      <c r="BT263" s="214"/>
      <c r="BU263" s="214"/>
      <c r="BV263" s="214"/>
      <c r="BW263" s="214"/>
      <c r="BX263" s="214"/>
      <c r="BY263" s="214"/>
      <c r="BZ263" s="214"/>
      <c r="CA263" s="214"/>
      <c r="CB263" s="214"/>
      <c r="CC263" s="214"/>
    </row>
    <row r="264" spans="1:81" s="208" customFormat="1" ht="10.5" customHeight="1">
      <c r="A264" s="322"/>
      <c r="B264" s="1031" t="s">
        <v>495</v>
      </c>
      <c r="C264" s="1031"/>
      <c r="D264" s="1030" t="s">
        <v>487</v>
      </c>
      <c r="E264" s="1030"/>
      <c r="F264" s="335" t="s">
        <v>496</v>
      </c>
      <c r="G264" s="334"/>
      <c r="H264" s="334"/>
      <c r="I264" s="323"/>
      <c r="L264" s="214"/>
      <c r="M264" s="214"/>
      <c r="N264" s="214"/>
      <c r="O264" s="214"/>
      <c r="P264" s="214"/>
      <c r="Q264" s="214"/>
      <c r="R264" s="214"/>
      <c r="S264" s="214"/>
      <c r="T264" s="214"/>
      <c r="U264" s="214"/>
      <c r="V264" s="214"/>
      <c r="W264" s="214"/>
      <c r="X264" s="214"/>
      <c r="Y264" s="214"/>
      <c r="Z264" s="214"/>
      <c r="AA264" s="214"/>
      <c r="AB264" s="214"/>
      <c r="AC264" s="214"/>
      <c r="AD264" s="214"/>
      <c r="AE264" s="214"/>
      <c r="AF264" s="214"/>
      <c r="AG264" s="214"/>
      <c r="AH264" s="214"/>
      <c r="AI264" s="214"/>
      <c r="AJ264" s="214"/>
      <c r="AK264" s="214"/>
      <c r="AL264" s="214"/>
      <c r="AM264" s="214"/>
      <c r="AN264" s="214"/>
      <c r="AO264" s="214"/>
      <c r="AP264" s="214"/>
      <c r="AQ264" s="214"/>
      <c r="AR264" s="214"/>
      <c r="AS264" s="214"/>
      <c r="AT264" s="214"/>
      <c r="AU264" s="214"/>
      <c r="AV264" s="214"/>
      <c r="AW264" s="214"/>
      <c r="AX264" s="214"/>
      <c r="AY264" s="214"/>
      <c r="AZ264" s="214"/>
      <c r="BA264" s="214"/>
      <c r="BB264" s="214"/>
      <c r="BC264" s="214"/>
      <c r="BD264" s="214"/>
      <c r="BE264" s="214"/>
      <c r="BF264" s="214"/>
      <c r="BG264" s="214"/>
      <c r="BH264" s="214"/>
      <c r="BI264" s="214"/>
      <c r="BJ264" s="214"/>
      <c r="BK264" s="214"/>
      <c r="BL264" s="214"/>
      <c r="BM264" s="214"/>
      <c r="BN264" s="214"/>
      <c r="BO264" s="214"/>
      <c r="BP264" s="214"/>
      <c r="BQ264" s="214"/>
      <c r="BR264" s="214"/>
      <c r="BS264" s="214"/>
      <c r="BT264" s="214"/>
      <c r="BU264" s="214"/>
      <c r="BV264" s="214"/>
      <c r="BW264" s="214"/>
      <c r="BX264" s="214"/>
      <c r="BY264" s="214"/>
      <c r="BZ264" s="214"/>
      <c r="CA264" s="214"/>
      <c r="CB264" s="214"/>
      <c r="CC264" s="214"/>
    </row>
    <row r="265" spans="1:81" s="208" customFormat="1">
      <c r="A265" s="322"/>
      <c r="B265" s="1031" t="s">
        <v>497</v>
      </c>
      <c r="C265" s="1031"/>
      <c r="D265" s="1030" t="s">
        <v>487</v>
      </c>
      <c r="E265" s="1030"/>
      <c r="F265" s="335"/>
      <c r="G265" s="334"/>
      <c r="H265" s="334"/>
      <c r="I265" s="323"/>
      <c r="L265" s="214"/>
      <c r="M265" s="214"/>
      <c r="N265" s="214"/>
      <c r="O265" s="214"/>
      <c r="P265" s="214"/>
      <c r="Q265" s="214"/>
      <c r="R265" s="214"/>
      <c r="S265" s="214"/>
      <c r="T265" s="214"/>
      <c r="U265" s="214"/>
      <c r="V265" s="214"/>
      <c r="W265" s="214"/>
      <c r="X265" s="214"/>
      <c r="Y265" s="214"/>
      <c r="Z265" s="214"/>
      <c r="AA265" s="214"/>
      <c r="AB265" s="214"/>
      <c r="AC265" s="214"/>
      <c r="AD265" s="214"/>
      <c r="AE265" s="214"/>
      <c r="AF265" s="214"/>
      <c r="AG265" s="214"/>
      <c r="AH265" s="214"/>
      <c r="AI265" s="214"/>
      <c r="AJ265" s="214"/>
      <c r="AK265" s="214"/>
      <c r="AL265" s="214"/>
      <c r="AM265" s="214"/>
      <c r="AN265" s="214"/>
      <c r="AO265" s="214"/>
      <c r="AP265" s="214"/>
      <c r="AQ265" s="214"/>
      <c r="AR265" s="214"/>
      <c r="AS265" s="214"/>
      <c r="AT265" s="214"/>
      <c r="AU265" s="214"/>
      <c r="AV265" s="214"/>
      <c r="AW265" s="214"/>
      <c r="AX265" s="214"/>
      <c r="AY265" s="214"/>
      <c r="AZ265" s="214"/>
      <c r="BA265" s="214"/>
      <c r="BB265" s="214"/>
      <c r="BC265" s="214"/>
      <c r="BD265" s="214"/>
      <c r="BE265" s="214"/>
      <c r="BF265" s="214"/>
      <c r="BG265" s="214"/>
      <c r="BH265" s="214"/>
      <c r="BI265" s="214"/>
      <c r="BJ265" s="214"/>
      <c r="BK265" s="214"/>
      <c r="BL265" s="214"/>
      <c r="BM265" s="214"/>
      <c r="BN265" s="214"/>
      <c r="BO265" s="214"/>
      <c r="BP265" s="214"/>
      <c r="BQ265" s="214"/>
      <c r="BR265" s="214"/>
      <c r="BS265" s="214"/>
      <c r="BT265" s="214"/>
      <c r="BU265" s="214"/>
      <c r="BV265" s="214"/>
      <c r="BW265" s="214"/>
      <c r="BX265" s="214"/>
      <c r="BY265" s="214"/>
      <c r="BZ265" s="214"/>
      <c r="CA265" s="214"/>
      <c r="CB265" s="214"/>
      <c r="CC265" s="214"/>
    </row>
    <row r="266" spans="1:81" s="208" customFormat="1">
      <c r="A266" s="322"/>
      <c r="B266" s="1031" t="s">
        <v>498</v>
      </c>
      <c r="C266" s="1031"/>
      <c r="D266" s="1030" t="s">
        <v>487</v>
      </c>
      <c r="E266" s="1030"/>
      <c r="F266" s="335"/>
      <c r="G266" s="334"/>
      <c r="H266" s="334"/>
      <c r="I266" s="323"/>
      <c r="L266" s="214"/>
      <c r="M266" s="214"/>
      <c r="N266" s="214"/>
      <c r="O266" s="214"/>
      <c r="P266" s="214"/>
      <c r="Q266" s="214"/>
      <c r="R266" s="214"/>
      <c r="S266" s="214"/>
      <c r="T266" s="214"/>
      <c r="U266" s="214"/>
      <c r="V266" s="214"/>
      <c r="W266" s="214"/>
      <c r="X266" s="214"/>
      <c r="Y266" s="214"/>
      <c r="Z266" s="214"/>
      <c r="AA266" s="214"/>
      <c r="AB266" s="214"/>
      <c r="AC266" s="214"/>
      <c r="AD266" s="214"/>
      <c r="AE266" s="214"/>
      <c r="AF266" s="214"/>
      <c r="AG266" s="214"/>
      <c r="AH266" s="214"/>
      <c r="AI266" s="214"/>
      <c r="AJ266" s="214"/>
      <c r="AK266" s="214"/>
      <c r="AL266" s="214"/>
      <c r="AM266" s="214"/>
      <c r="AN266" s="214"/>
      <c r="AO266" s="214"/>
      <c r="AP266" s="214"/>
      <c r="AQ266" s="214"/>
      <c r="AR266" s="214"/>
      <c r="AS266" s="214"/>
      <c r="AT266" s="214"/>
      <c r="AU266" s="214"/>
      <c r="AV266" s="214"/>
      <c r="AW266" s="214"/>
      <c r="AX266" s="214"/>
      <c r="AY266" s="214"/>
      <c r="AZ266" s="214"/>
      <c r="BA266" s="214"/>
      <c r="BB266" s="214"/>
      <c r="BC266" s="214"/>
      <c r="BD266" s="214"/>
      <c r="BE266" s="214"/>
      <c r="BF266" s="214"/>
      <c r="BG266" s="214"/>
      <c r="BH266" s="214"/>
      <c r="BI266" s="214"/>
      <c r="BJ266" s="214"/>
      <c r="BK266" s="214"/>
      <c r="BL266" s="214"/>
      <c r="BM266" s="214"/>
      <c r="BN266" s="214"/>
      <c r="BO266" s="214"/>
      <c r="BP266" s="214"/>
      <c r="BQ266" s="214"/>
      <c r="BR266" s="214"/>
      <c r="BS266" s="214"/>
      <c r="BT266" s="214"/>
      <c r="BU266" s="214"/>
      <c r="BV266" s="214"/>
      <c r="BW266" s="214"/>
      <c r="BX266" s="214"/>
      <c r="BY266" s="214"/>
      <c r="BZ266" s="214"/>
      <c r="CA266" s="214"/>
      <c r="CB266" s="214"/>
      <c r="CC266" s="214"/>
    </row>
    <row r="267" spans="1:81" s="208" customFormat="1" ht="13.5" customHeight="1">
      <c r="A267" s="322"/>
      <c r="B267" s="335"/>
      <c r="C267" s="335"/>
      <c r="D267" s="334"/>
      <c r="E267" s="334"/>
      <c r="F267" s="334"/>
      <c r="G267" s="334"/>
      <c r="H267" s="334"/>
      <c r="I267" s="323"/>
      <c r="L267" s="214"/>
      <c r="M267" s="214"/>
      <c r="N267" s="214"/>
      <c r="O267" s="214"/>
      <c r="P267" s="214"/>
      <c r="Q267" s="214"/>
      <c r="R267" s="214"/>
      <c r="S267" s="214"/>
      <c r="T267" s="214"/>
      <c r="U267" s="214"/>
      <c r="V267" s="214"/>
      <c r="W267" s="214"/>
      <c r="X267" s="214"/>
      <c r="Y267" s="214"/>
      <c r="Z267" s="214"/>
      <c r="AA267" s="214"/>
      <c r="AB267" s="214"/>
      <c r="AC267" s="214"/>
      <c r="AD267" s="214"/>
      <c r="AE267" s="214"/>
      <c r="AF267" s="214"/>
      <c r="AG267" s="214"/>
      <c r="AH267" s="214"/>
      <c r="AI267" s="214"/>
      <c r="AJ267" s="214"/>
      <c r="AK267" s="214"/>
      <c r="AL267" s="214"/>
      <c r="AM267" s="214"/>
      <c r="AN267" s="214"/>
      <c r="AO267" s="214"/>
      <c r="AP267" s="214"/>
      <c r="AQ267" s="214"/>
      <c r="AR267" s="214"/>
      <c r="AS267" s="214"/>
      <c r="AT267" s="214"/>
      <c r="AU267" s="214"/>
      <c r="AV267" s="214"/>
      <c r="AW267" s="214"/>
      <c r="AX267" s="214"/>
      <c r="AY267" s="214"/>
      <c r="AZ267" s="214"/>
      <c r="BA267" s="214"/>
      <c r="BB267" s="214"/>
      <c r="BC267" s="214"/>
      <c r="BD267" s="214"/>
      <c r="BE267" s="214"/>
      <c r="BF267" s="214"/>
      <c r="BG267" s="214"/>
      <c r="BH267" s="214"/>
      <c r="BI267" s="214"/>
      <c r="BJ267" s="214"/>
      <c r="BK267" s="214"/>
      <c r="BL267" s="214"/>
      <c r="BM267" s="214"/>
      <c r="BN267" s="214"/>
      <c r="BO267" s="214"/>
      <c r="BP267" s="214"/>
      <c r="BQ267" s="214"/>
      <c r="BR267" s="214"/>
      <c r="BS267" s="214"/>
      <c r="BT267" s="214"/>
      <c r="BU267" s="214"/>
      <c r="BV267" s="214"/>
      <c r="BW267" s="214"/>
      <c r="BX267" s="214"/>
      <c r="BY267" s="214"/>
      <c r="BZ267" s="214"/>
      <c r="CA267" s="214"/>
      <c r="CB267" s="214"/>
      <c r="CC267" s="214"/>
    </row>
    <row r="268" spans="1:81" s="208" customFormat="1" ht="14.25" customHeight="1">
      <c r="A268" s="1042" t="s">
        <v>499</v>
      </c>
      <c r="B268" s="1043"/>
      <c r="C268" s="1043"/>
      <c r="D268" s="1043"/>
      <c r="E268" s="1043"/>
      <c r="F268" s="1043"/>
      <c r="G268" s="1043"/>
      <c r="H268" s="1043"/>
      <c r="I268" s="1044"/>
      <c r="L268" s="214"/>
      <c r="M268" s="214"/>
      <c r="N268" s="214"/>
      <c r="O268" s="214"/>
      <c r="P268" s="214"/>
      <c r="Q268" s="214"/>
      <c r="R268" s="214"/>
      <c r="S268" s="214"/>
      <c r="T268" s="214"/>
      <c r="U268" s="214"/>
      <c r="V268" s="214"/>
      <c r="W268" s="214"/>
      <c r="X268" s="214"/>
      <c r="Y268" s="214"/>
      <c r="Z268" s="214"/>
      <c r="AA268" s="214"/>
      <c r="AB268" s="214"/>
      <c r="AC268" s="214"/>
      <c r="AD268" s="214"/>
      <c r="AE268" s="214"/>
      <c r="AF268" s="214"/>
      <c r="AG268" s="214"/>
      <c r="AH268" s="214"/>
      <c r="AI268" s="214"/>
      <c r="AJ268" s="214"/>
      <c r="AK268" s="214"/>
      <c r="AL268" s="214"/>
      <c r="AM268" s="214"/>
      <c r="AN268" s="214"/>
      <c r="AO268" s="214"/>
      <c r="AP268" s="214"/>
      <c r="AQ268" s="214"/>
      <c r="AR268" s="214"/>
      <c r="AS268" s="214"/>
      <c r="AT268" s="214"/>
      <c r="AU268" s="214"/>
      <c r="AV268" s="214"/>
      <c r="AW268" s="214"/>
      <c r="AX268" s="214"/>
      <c r="AY268" s="214"/>
      <c r="AZ268" s="214"/>
      <c r="BA268" s="214"/>
      <c r="BB268" s="214"/>
      <c r="BC268" s="214"/>
      <c r="BD268" s="214"/>
      <c r="BE268" s="214"/>
      <c r="BF268" s="214"/>
      <c r="BG268" s="214"/>
      <c r="BH268" s="214"/>
      <c r="BI268" s="214"/>
      <c r="BJ268" s="214"/>
      <c r="BK268" s="214"/>
      <c r="BL268" s="214"/>
      <c r="BM268" s="214"/>
      <c r="BN268" s="214"/>
      <c r="BO268" s="214"/>
      <c r="BP268" s="214"/>
      <c r="BQ268" s="214"/>
      <c r="BR268" s="214"/>
      <c r="BS268" s="214"/>
      <c r="BT268" s="214"/>
      <c r="BU268" s="214"/>
      <c r="BV268" s="214"/>
      <c r="BW268" s="214"/>
      <c r="BX268" s="214"/>
      <c r="BY268" s="214"/>
      <c r="BZ268" s="214"/>
      <c r="CA268" s="214"/>
      <c r="CB268" s="214"/>
      <c r="CC268" s="214"/>
    </row>
    <row r="269" spans="1:81" s="208" customFormat="1" ht="18" customHeight="1">
      <c r="A269" s="322"/>
      <c r="B269" s="1031" t="s">
        <v>500</v>
      </c>
      <c r="C269" s="1031"/>
      <c r="D269" s="222"/>
      <c r="E269" s="222"/>
      <c r="F269" s="335" t="s">
        <v>501</v>
      </c>
      <c r="G269" s="335"/>
      <c r="H269" s="335"/>
      <c r="I269" s="323"/>
      <c r="L269" s="214"/>
      <c r="M269" s="214"/>
      <c r="N269" s="214"/>
      <c r="O269" s="214"/>
      <c r="P269" s="214"/>
      <c r="Q269" s="214"/>
      <c r="R269" s="214"/>
      <c r="S269" s="214"/>
      <c r="T269" s="214"/>
      <c r="U269" s="214"/>
      <c r="V269" s="214"/>
      <c r="W269" s="214"/>
      <c r="X269" s="214"/>
      <c r="Y269" s="214"/>
      <c r="Z269" s="214"/>
      <c r="AA269" s="214"/>
      <c r="AB269" s="214"/>
      <c r="AC269" s="214"/>
      <c r="AD269" s="214"/>
      <c r="AE269" s="214"/>
      <c r="AF269" s="214"/>
      <c r="AG269" s="214"/>
      <c r="AH269" s="214"/>
      <c r="AI269" s="214"/>
      <c r="AJ269" s="214"/>
      <c r="AK269" s="214"/>
      <c r="AL269" s="214"/>
      <c r="AM269" s="214"/>
      <c r="AN269" s="214"/>
      <c r="AO269" s="214"/>
      <c r="AP269" s="214"/>
      <c r="AQ269" s="214"/>
      <c r="AR269" s="214"/>
      <c r="AS269" s="214"/>
      <c r="AT269" s="214"/>
      <c r="AU269" s="214"/>
      <c r="AV269" s="214"/>
      <c r="AW269" s="214"/>
      <c r="AX269" s="214"/>
      <c r="AY269" s="214"/>
      <c r="AZ269" s="214"/>
      <c r="BA269" s="214"/>
      <c r="BB269" s="214"/>
      <c r="BC269" s="214"/>
      <c r="BD269" s="214"/>
      <c r="BE269" s="214"/>
      <c r="BF269" s="214"/>
      <c r="BG269" s="214"/>
      <c r="BH269" s="214"/>
      <c r="BI269" s="214"/>
      <c r="BJ269" s="214"/>
      <c r="BK269" s="214"/>
      <c r="BL269" s="214"/>
      <c r="BM269" s="214"/>
      <c r="BN269" s="214"/>
      <c r="BO269" s="214"/>
      <c r="BP269" s="214"/>
      <c r="BQ269" s="214"/>
      <c r="BR269" s="214"/>
      <c r="BS269" s="214"/>
      <c r="BT269" s="214"/>
      <c r="BU269" s="214"/>
      <c r="BV269" s="214"/>
      <c r="BW269" s="214"/>
      <c r="BX269" s="214"/>
      <c r="BY269" s="214"/>
      <c r="BZ269" s="214"/>
      <c r="CA269" s="214"/>
      <c r="CB269" s="214"/>
      <c r="CC269" s="214"/>
    </row>
    <row r="270" spans="1:81" s="208" customFormat="1" ht="10.5" customHeight="1">
      <c r="A270" s="322"/>
      <c r="B270" s="222"/>
      <c r="C270" s="222"/>
      <c r="D270" s="222"/>
      <c r="E270" s="223"/>
      <c r="F270" s="335" t="s">
        <v>502</v>
      </c>
      <c r="G270" s="335"/>
      <c r="H270" s="335"/>
      <c r="I270" s="323"/>
      <c r="L270" s="214"/>
      <c r="M270" s="214"/>
      <c r="N270" s="214"/>
      <c r="O270" s="214"/>
      <c r="P270" s="214"/>
      <c r="Q270" s="214"/>
      <c r="R270" s="214"/>
      <c r="S270" s="214"/>
      <c r="T270" s="214"/>
      <c r="U270" s="214"/>
      <c r="V270" s="214"/>
      <c r="W270" s="214"/>
      <c r="X270" s="214"/>
      <c r="Y270" s="214"/>
      <c r="Z270" s="214"/>
      <c r="AA270" s="214"/>
      <c r="AB270" s="214"/>
      <c r="AC270" s="214"/>
      <c r="AD270" s="214"/>
      <c r="AE270" s="214"/>
      <c r="AF270" s="214"/>
      <c r="AG270" s="214"/>
      <c r="AH270" s="214"/>
      <c r="AI270" s="214"/>
      <c r="AJ270" s="214"/>
      <c r="AK270" s="214"/>
      <c r="AL270" s="214"/>
      <c r="AM270" s="214"/>
      <c r="AN270" s="214"/>
      <c r="AO270" s="214"/>
      <c r="AP270" s="214"/>
      <c r="AQ270" s="214"/>
      <c r="AR270" s="214"/>
      <c r="AS270" s="214"/>
      <c r="AT270" s="214"/>
      <c r="AU270" s="214"/>
      <c r="AV270" s="214"/>
      <c r="AW270" s="214"/>
      <c r="AX270" s="214"/>
      <c r="AY270" s="214"/>
      <c r="AZ270" s="214"/>
      <c r="BA270" s="214"/>
      <c r="BB270" s="214"/>
      <c r="BC270" s="214"/>
      <c r="BD270" s="214"/>
      <c r="BE270" s="214"/>
      <c r="BF270" s="214"/>
      <c r="BG270" s="214"/>
      <c r="BH270" s="214"/>
      <c r="BI270" s="214"/>
      <c r="BJ270" s="214"/>
      <c r="BK270" s="214"/>
      <c r="BL270" s="214"/>
      <c r="BM270" s="214"/>
      <c r="BN270" s="214"/>
      <c r="BO270" s="214"/>
      <c r="BP270" s="214"/>
      <c r="BQ270" s="214"/>
      <c r="BR270" s="214"/>
      <c r="BS270" s="214"/>
      <c r="BT270" s="214"/>
      <c r="BU270" s="214"/>
      <c r="BV270" s="214"/>
      <c r="BW270" s="214"/>
      <c r="BX270" s="214"/>
      <c r="BY270" s="214"/>
      <c r="BZ270" s="214"/>
      <c r="CA270" s="214"/>
      <c r="CB270" s="214"/>
      <c r="CC270" s="214"/>
    </row>
    <row r="271" spans="1:81" s="208" customFormat="1" ht="4.5" customHeight="1">
      <c r="A271" s="322"/>
      <c r="B271" s="222"/>
      <c r="C271" s="222"/>
      <c r="D271" s="222"/>
      <c r="E271" s="222"/>
      <c r="F271" s="222"/>
      <c r="G271" s="222"/>
      <c r="H271" s="222"/>
      <c r="I271" s="323"/>
      <c r="L271" s="214"/>
      <c r="M271" s="214"/>
      <c r="N271" s="214"/>
      <c r="O271" s="214"/>
      <c r="P271" s="214"/>
      <c r="Q271" s="214"/>
      <c r="R271" s="214"/>
      <c r="S271" s="214"/>
      <c r="T271" s="214"/>
      <c r="U271" s="214"/>
      <c r="V271" s="214"/>
      <c r="W271" s="214"/>
      <c r="X271" s="214"/>
      <c r="Y271" s="214"/>
      <c r="Z271" s="214"/>
      <c r="AA271" s="214"/>
      <c r="AB271" s="214"/>
      <c r="AC271" s="214"/>
      <c r="AD271" s="214"/>
      <c r="AE271" s="214"/>
      <c r="AF271" s="214"/>
      <c r="AG271" s="214"/>
      <c r="AH271" s="214"/>
      <c r="AI271" s="214"/>
      <c r="AJ271" s="214"/>
      <c r="AK271" s="214"/>
      <c r="AL271" s="214"/>
      <c r="AM271" s="214"/>
      <c r="AN271" s="214"/>
      <c r="AO271" s="214"/>
      <c r="AP271" s="214"/>
      <c r="AQ271" s="214"/>
      <c r="AR271" s="214"/>
      <c r="AS271" s="214"/>
      <c r="AT271" s="214"/>
      <c r="AU271" s="214"/>
      <c r="AV271" s="214"/>
      <c r="AW271" s="214"/>
      <c r="AX271" s="214"/>
      <c r="AY271" s="214"/>
      <c r="AZ271" s="214"/>
      <c r="BA271" s="214"/>
      <c r="BB271" s="214"/>
      <c r="BC271" s="214"/>
      <c r="BD271" s="214"/>
      <c r="BE271" s="214"/>
      <c r="BF271" s="214"/>
      <c r="BG271" s="214"/>
      <c r="BH271" s="214"/>
      <c r="BI271" s="214"/>
      <c r="BJ271" s="214"/>
      <c r="BK271" s="214"/>
      <c r="BL271" s="214"/>
      <c r="BM271" s="214"/>
      <c r="BN271" s="214"/>
      <c r="BO271" s="214"/>
      <c r="BP271" s="214"/>
      <c r="BQ271" s="214"/>
      <c r="BR271" s="214"/>
      <c r="BS271" s="214"/>
      <c r="BT271" s="214"/>
      <c r="BU271" s="214"/>
      <c r="BV271" s="214"/>
      <c r="BW271" s="214"/>
      <c r="BX271" s="214"/>
      <c r="BY271" s="214"/>
      <c r="BZ271" s="214"/>
      <c r="CA271" s="214"/>
      <c r="CB271" s="214"/>
      <c r="CC271" s="214"/>
    </row>
    <row r="272" spans="1:81" s="208" customFormat="1" ht="10.5" customHeight="1">
      <c r="A272" s="322"/>
      <c r="B272" s="222" t="s">
        <v>503</v>
      </c>
      <c r="C272" s="222"/>
      <c r="D272" s="222"/>
      <c r="E272" s="222"/>
      <c r="F272" s="222" t="s">
        <v>504</v>
      </c>
      <c r="G272" s="222"/>
      <c r="H272" s="222"/>
      <c r="I272" s="323"/>
      <c r="L272" s="214"/>
      <c r="M272" s="214"/>
      <c r="N272" s="214"/>
      <c r="O272" s="214"/>
      <c r="P272" s="214"/>
      <c r="Q272" s="214"/>
      <c r="R272" s="214"/>
      <c r="S272" s="214"/>
      <c r="T272" s="214"/>
      <c r="U272" s="214"/>
      <c r="V272" s="214"/>
      <c r="W272" s="214"/>
      <c r="X272" s="214"/>
      <c r="Y272" s="214"/>
      <c r="Z272" s="214"/>
      <c r="AA272" s="214"/>
      <c r="AB272" s="214"/>
      <c r="AC272" s="214"/>
      <c r="AD272" s="214"/>
      <c r="AE272" s="214"/>
      <c r="AF272" s="214"/>
      <c r="AG272" s="214"/>
      <c r="AH272" s="214"/>
      <c r="AI272" s="214"/>
      <c r="AJ272" s="214"/>
      <c r="AK272" s="214"/>
      <c r="AL272" s="214"/>
      <c r="AM272" s="214"/>
      <c r="AN272" s="214"/>
      <c r="AO272" s="214"/>
      <c r="AP272" s="214"/>
      <c r="AQ272" s="214"/>
      <c r="AR272" s="214"/>
      <c r="AS272" s="214"/>
      <c r="AT272" s="214"/>
      <c r="AU272" s="214"/>
      <c r="AV272" s="214"/>
      <c r="AW272" s="214"/>
      <c r="AX272" s="214"/>
      <c r="AY272" s="214"/>
      <c r="AZ272" s="214"/>
      <c r="BA272" s="214"/>
      <c r="BB272" s="214"/>
      <c r="BC272" s="214"/>
      <c r="BD272" s="214"/>
      <c r="BE272" s="214"/>
      <c r="BF272" s="214"/>
      <c r="BG272" s="214"/>
      <c r="BH272" s="214"/>
      <c r="BI272" s="214"/>
      <c r="BJ272" s="214"/>
      <c r="BK272" s="214"/>
      <c r="BL272" s="214"/>
      <c r="BM272" s="214"/>
      <c r="BN272" s="214"/>
      <c r="BO272" s="214"/>
      <c r="BP272" s="214"/>
      <c r="BQ272" s="214"/>
      <c r="BR272" s="214"/>
      <c r="BS272" s="214"/>
      <c r="BT272" s="214"/>
      <c r="BU272" s="214"/>
      <c r="BV272" s="214"/>
      <c r="BW272" s="214"/>
      <c r="BX272" s="214"/>
      <c r="BY272" s="214"/>
      <c r="BZ272" s="214"/>
      <c r="CA272" s="214"/>
      <c r="CB272" s="214"/>
      <c r="CC272" s="214"/>
    </row>
    <row r="273" spans="1:81" s="208" customFormat="1" ht="3.75" customHeight="1">
      <c r="A273" s="322"/>
      <c r="B273" s="222"/>
      <c r="C273" s="222"/>
      <c r="D273" s="222"/>
      <c r="E273" s="222"/>
      <c r="F273" s="222"/>
      <c r="G273" s="222"/>
      <c r="H273" s="222"/>
      <c r="I273" s="323"/>
      <c r="L273" s="214"/>
      <c r="M273" s="214"/>
      <c r="N273" s="214"/>
      <c r="O273" s="214"/>
      <c r="P273" s="214"/>
      <c r="Q273" s="214"/>
      <c r="R273" s="214"/>
      <c r="S273" s="214"/>
      <c r="T273" s="214"/>
      <c r="U273" s="214"/>
      <c r="V273" s="214"/>
      <c r="W273" s="214"/>
      <c r="X273" s="214"/>
      <c r="Y273" s="214"/>
      <c r="Z273" s="214"/>
      <c r="AA273" s="214"/>
      <c r="AB273" s="214"/>
      <c r="AC273" s="214"/>
      <c r="AD273" s="214"/>
      <c r="AE273" s="214"/>
      <c r="AF273" s="214"/>
      <c r="AG273" s="214"/>
      <c r="AH273" s="214"/>
      <c r="AI273" s="214"/>
      <c r="AJ273" s="214"/>
      <c r="AK273" s="214"/>
      <c r="AL273" s="214"/>
      <c r="AM273" s="214"/>
      <c r="AN273" s="214"/>
      <c r="AO273" s="214"/>
      <c r="AP273" s="214"/>
      <c r="AQ273" s="214"/>
      <c r="AR273" s="214"/>
      <c r="AS273" s="214"/>
      <c r="AT273" s="214"/>
      <c r="AU273" s="214"/>
      <c r="AV273" s="214"/>
      <c r="AW273" s="214"/>
      <c r="AX273" s="214"/>
      <c r="AY273" s="214"/>
      <c r="AZ273" s="214"/>
      <c r="BA273" s="214"/>
      <c r="BB273" s="214"/>
      <c r="BC273" s="214"/>
      <c r="BD273" s="214"/>
      <c r="BE273" s="214"/>
      <c r="BF273" s="214"/>
      <c r="BG273" s="214"/>
      <c r="BH273" s="214"/>
      <c r="BI273" s="214"/>
      <c r="BJ273" s="214"/>
      <c r="BK273" s="214"/>
      <c r="BL273" s="214"/>
      <c r="BM273" s="214"/>
      <c r="BN273" s="214"/>
      <c r="BO273" s="214"/>
      <c r="BP273" s="214"/>
      <c r="BQ273" s="214"/>
      <c r="BR273" s="214"/>
      <c r="BS273" s="214"/>
      <c r="BT273" s="214"/>
      <c r="BU273" s="214"/>
      <c r="BV273" s="214"/>
      <c r="BW273" s="214"/>
      <c r="BX273" s="214"/>
      <c r="BY273" s="214"/>
      <c r="BZ273" s="214"/>
      <c r="CA273" s="214"/>
      <c r="CB273" s="214"/>
      <c r="CC273" s="214"/>
    </row>
    <row r="274" spans="1:81" s="208" customFormat="1" ht="10.5" customHeight="1">
      <c r="A274" s="322"/>
      <c r="B274" s="222" t="s">
        <v>505</v>
      </c>
      <c r="C274" s="222"/>
      <c r="D274" s="222"/>
      <c r="E274" s="222"/>
      <c r="F274" s="222" t="s">
        <v>506</v>
      </c>
      <c r="G274" s="222"/>
      <c r="H274" s="222"/>
      <c r="I274" s="323"/>
      <c r="L274" s="214"/>
      <c r="M274" s="214"/>
      <c r="N274" s="214"/>
      <c r="O274" s="214"/>
      <c r="P274" s="214"/>
      <c r="Q274" s="214"/>
      <c r="R274" s="214"/>
      <c r="S274" s="214"/>
      <c r="T274" s="214"/>
      <c r="U274" s="214"/>
      <c r="V274" s="214"/>
      <c r="W274" s="214"/>
      <c r="X274" s="214"/>
      <c r="Y274" s="214"/>
      <c r="Z274" s="214"/>
      <c r="AA274" s="214"/>
      <c r="AB274" s="214"/>
      <c r="AC274" s="214"/>
      <c r="AD274" s="214"/>
      <c r="AE274" s="214"/>
      <c r="AF274" s="214"/>
      <c r="AG274" s="214"/>
      <c r="AH274" s="214"/>
      <c r="AI274" s="214"/>
      <c r="AJ274" s="214"/>
      <c r="AK274" s="214"/>
      <c r="AL274" s="214"/>
      <c r="AM274" s="214"/>
      <c r="AN274" s="214"/>
      <c r="AO274" s="214"/>
      <c r="AP274" s="214"/>
      <c r="AQ274" s="214"/>
      <c r="AR274" s="214"/>
      <c r="AS274" s="214"/>
      <c r="AT274" s="214"/>
      <c r="AU274" s="214"/>
      <c r="AV274" s="214"/>
      <c r="AW274" s="214"/>
      <c r="AX274" s="214"/>
      <c r="AY274" s="214"/>
      <c r="AZ274" s="214"/>
      <c r="BA274" s="214"/>
      <c r="BB274" s="214"/>
      <c r="BC274" s="214"/>
      <c r="BD274" s="214"/>
      <c r="BE274" s="214"/>
      <c r="BF274" s="214"/>
      <c r="BG274" s="214"/>
      <c r="BH274" s="214"/>
      <c r="BI274" s="214"/>
      <c r="BJ274" s="214"/>
      <c r="BK274" s="214"/>
      <c r="BL274" s="214"/>
      <c r="BM274" s="214"/>
      <c r="BN274" s="214"/>
      <c r="BO274" s="214"/>
      <c r="BP274" s="214"/>
      <c r="BQ274" s="214"/>
      <c r="BR274" s="214"/>
      <c r="BS274" s="214"/>
      <c r="BT274" s="214"/>
      <c r="BU274" s="214"/>
      <c r="BV274" s="214"/>
      <c r="BW274" s="214"/>
      <c r="BX274" s="214"/>
      <c r="BY274" s="214"/>
      <c r="BZ274" s="214"/>
      <c r="CA274" s="214"/>
      <c r="CB274" s="214"/>
      <c r="CC274" s="214"/>
    </row>
    <row r="275" spans="1:81" s="208" customFormat="1" ht="10.5" customHeight="1">
      <c r="A275" s="322"/>
      <c r="B275" s="222"/>
      <c r="C275" s="222"/>
      <c r="D275" s="222"/>
      <c r="E275" s="222"/>
      <c r="F275" s="222" t="s">
        <v>507</v>
      </c>
      <c r="G275" s="222"/>
      <c r="H275" s="222"/>
      <c r="I275" s="323"/>
      <c r="L275" s="214"/>
      <c r="M275" s="214"/>
      <c r="N275" s="214"/>
      <c r="O275" s="214"/>
      <c r="P275" s="214"/>
      <c r="Q275" s="214"/>
      <c r="R275" s="214"/>
      <c r="S275" s="214"/>
      <c r="T275" s="214"/>
      <c r="U275" s="214"/>
      <c r="V275" s="214"/>
      <c r="W275" s="214"/>
      <c r="X275" s="214"/>
      <c r="Y275" s="214"/>
      <c r="Z275" s="214"/>
      <c r="AA275" s="214"/>
      <c r="AB275" s="214"/>
      <c r="AC275" s="214"/>
      <c r="AD275" s="214"/>
      <c r="AE275" s="214"/>
      <c r="AF275" s="214"/>
      <c r="AG275" s="214"/>
      <c r="AH275" s="214"/>
      <c r="AI275" s="214"/>
      <c r="AJ275" s="214"/>
      <c r="AK275" s="214"/>
      <c r="AL275" s="214"/>
      <c r="AM275" s="214"/>
      <c r="AN275" s="214"/>
      <c r="AO275" s="214"/>
      <c r="AP275" s="214"/>
      <c r="AQ275" s="214"/>
      <c r="AR275" s="214"/>
      <c r="AS275" s="214"/>
      <c r="AT275" s="214"/>
      <c r="AU275" s="214"/>
      <c r="AV275" s="214"/>
      <c r="AW275" s="214"/>
      <c r="AX275" s="214"/>
      <c r="AY275" s="214"/>
      <c r="AZ275" s="214"/>
      <c r="BA275" s="214"/>
      <c r="BB275" s="214"/>
      <c r="BC275" s="214"/>
      <c r="BD275" s="214"/>
      <c r="BE275" s="214"/>
      <c r="BF275" s="214"/>
      <c r="BG275" s="214"/>
      <c r="BH275" s="214"/>
      <c r="BI275" s="214"/>
      <c r="BJ275" s="214"/>
      <c r="BK275" s="214"/>
      <c r="BL275" s="214"/>
      <c r="BM275" s="214"/>
      <c r="BN275" s="214"/>
      <c r="BO275" s="214"/>
      <c r="BP275" s="214"/>
      <c r="BQ275" s="214"/>
      <c r="BR275" s="214"/>
      <c r="BS275" s="214"/>
      <c r="BT275" s="214"/>
      <c r="BU275" s="214"/>
      <c r="BV275" s="214"/>
      <c r="BW275" s="214"/>
      <c r="BX275" s="214"/>
      <c r="BY275" s="214"/>
      <c r="BZ275" s="214"/>
      <c r="CA275" s="214"/>
      <c r="CB275" s="214"/>
      <c r="CC275" s="214"/>
    </row>
    <row r="276" spans="1:81" s="208" customFormat="1" ht="3.75" customHeight="1">
      <c r="A276" s="322"/>
      <c r="B276" s="222"/>
      <c r="C276" s="222"/>
      <c r="D276" s="222"/>
      <c r="E276" s="222"/>
      <c r="F276" s="222"/>
      <c r="G276" s="222"/>
      <c r="H276" s="222"/>
      <c r="I276" s="323"/>
      <c r="L276" s="214"/>
      <c r="M276" s="214"/>
      <c r="N276" s="214"/>
      <c r="O276" s="214"/>
      <c r="P276" s="214"/>
      <c r="Q276" s="214"/>
      <c r="R276" s="214"/>
      <c r="S276" s="214"/>
      <c r="T276" s="214"/>
      <c r="U276" s="214"/>
      <c r="V276" s="214"/>
      <c r="W276" s="214"/>
      <c r="X276" s="214"/>
      <c r="Y276" s="214"/>
      <c r="Z276" s="214"/>
      <c r="AA276" s="214"/>
      <c r="AB276" s="214"/>
      <c r="AC276" s="214"/>
      <c r="AD276" s="214"/>
      <c r="AE276" s="214"/>
      <c r="AF276" s="214"/>
      <c r="AG276" s="214"/>
      <c r="AH276" s="214"/>
      <c r="AI276" s="214"/>
      <c r="AJ276" s="214"/>
      <c r="AK276" s="214"/>
      <c r="AL276" s="214"/>
      <c r="AM276" s="214"/>
      <c r="AN276" s="214"/>
      <c r="AO276" s="214"/>
      <c r="AP276" s="214"/>
      <c r="AQ276" s="214"/>
      <c r="AR276" s="214"/>
      <c r="AS276" s="214"/>
      <c r="AT276" s="214"/>
      <c r="AU276" s="214"/>
      <c r="AV276" s="214"/>
      <c r="AW276" s="214"/>
      <c r="AX276" s="214"/>
      <c r="AY276" s="214"/>
      <c r="AZ276" s="214"/>
      <c r="BA276" s="214"/>
      <c r="BB276" s="214"/>
      <c r="BC276" s="214"/>
      <c r="BD276" s="214"/>
      <c r="BE276" s="214"/>
      <c r="BF276" s="214"/>
      <c r="BG276" s="214"/>
      <c r="BH276" s="214"/>
      <c r="BI276" s="214"/>
      <c r="BJ276" s="214"/>
      <c r="BK276" s="214"/>
      <c r="BL276" s="214"/>
      <c r="BM276" s="214"/>
      <c r="BN276" s="214"/>
      <c r="BO276" s="214"/>
      <c r="BP276" s="214"/>
      <c r="BQ276" s="214"/>
      <c r="BR276" s="214"/>
      <c r="BS276" s="214"/>
      <c r="BT276" s="214"/>
      <c r="BU276" s="214"/>
      <c r="BV276" s="214"/>
      <c r="BW276" s="214"/>
      <c r="BX276" s="214"/>
      <c r="BY276" s="214"/>
      <c r="BZ276" s="214"/>
      <c r="CA276" s="214"/>
      <c r="CB276" s="214"/>
      <c r="CC276" s="214"/>
    </row>
    <row r="277" spans="1:81" s="208" customFormat="1" ht="10.5" customHeight="1">
      <c r="A277" s="322"/>
      <c r="B277" s="222" t="s">
        <v>508</v>
      </c>
      <c r="C277" s="222"/>
      <c r="D277" s="222"/>
      <c r="E277" s="222"/>
      <c r="F277" s="222" t="s">
        <v>509</v>
      </c>
      <c r="G277" s="222"/>
      <c r="H277" s="222"/>
      <c r="I277" s="323"/>
      <c r="L277" s="214"/>
      <c r="M277" s="214"/>
      <c r="N277" s="214"/>
      <c r="O277" s="214"/>
      <c r="P277" s="214"/>
      <c r="Q277" s="214"/>
      <c r="R277" s="214"/>
      <c r="S277" s="214"/>
      <c r="T277" s="214"/>
      <c r="U277" s="214"/>
      <c r="V277" s="214"/>
      <c r="W277" s="214"/>
      <c r="X277" s="214"/>
      <c r="Y277" s="214"/>
      <c r="Z277" s="214"/>
      <c r="AA277" s="214"/>
      <c r="AB277" s="214"/>
      <c r="AC277" s="214"/>
      <c r="AD277" s="214"/>
      <c r="AE277" s="214"/>
      <c r="AF277" s="214"/>
      <c r="AG277" s="214"/>
      <c r="AH277" s="214"/>
      <c r="AI277" s="214"/>
      <c r="AJ277" s="214"/>
      <c r="AK277" s="214"/>
      <c r="AL277" s="214"/>
      <c r="AM277" s="214"/>
      <c r="AN277" s="214"/>
      <c r="AO277" s="214"/>
      <c r="AP277" s="214"/>
      <c r="AQ277" s="214"/>
      <c r="AR277" s="214"/>
      <c r="AS277" s="214"/>
      <c r="AT277" s="214"/>
      <c r="AU277" s="214"/>
      <c r="AV277" s="214"/>
      <c r="AW277" s="214"/>
      <c r="AX277" s="214"/>
      <c r="AY277" s="214"/>
      <c r="AZ277" s="214"/>
      <c r="BA277" s="214"/>
      <c r="BB277" s="214"/>
      <c r="BC277" s="214"/>
      <c r="BD277" s="214"/>
      <c r="BE277" s="214"/>
      <c r="BF277" s="214"/>
      <c r="BG277" s="214"/>
      <c r="BH277" s="214"/>
      <c r="BI277" s="214"/>
      <c r="BJ277" s="214"/>
      <c r="BK277" s="214"/>
      <c r="BL277" s="214"/>
      <c r="BM277" s="214"/>
      <c r="BN277" s="214"/>
      <c r="BO277" s="214"/>
      <c r="BP277" s="214"/>
      <c r="BQ277" s="214"/>
      <c r="BR277" s="214"/>
      <c r="BS277" s="214"/>
      <c r="BT277" s="214"/>
      <c r="BU277" s="214"/>
      <c r="BV277" s="214"/>
      <c r="BW277" s="214"/>
      <c r="BX277" s="214"/>
      <c r="BY277" s="214"/>
      <c r="BZ277" s="214"/>
      <c r="CA277" s="214"/>
      <c r="CB277" s="214"/>
      <c r="CC277" s="214"/>
    </row>
    <row r="278" spans="1:81" s="208" customFormat="1" ht="10.5" customHeight="1">
      <c r="A278" s="322"/>
      <c r="B278" s="222"/>
      <c r="C278" s="222"/>
      <c r="D278" s="222"/>
      <c r="E278" s="222"/>
      <c r="F278" s="222" t="s">
        <v>510</v>
      </c>
      <c r="G278" s="222"/>
      <c r="H278" s="222"/>
      <c r="I278" s="323"/>
      <c r="L278" s="214"/>
      <c r="M278" s="214"/>
      <c r="N278" s="214"/>
      <c r="O278" s="214"/>
      <c r="P278" s="214"/>
      <c r="Q278" s="214"/>
      <c r="R278" s="214"/>
      <c r="S278" s="214"/>
      <c r="T278" s="214"/>
      <c r="U278" s="214"/>
      <c r="V278" s="214"/>
      <c r="W278" s="214"/>
      <c r="X278" s="214"/>
      <c r="Y278" s="214"/>
      <c r="Z278" s="214"/>
      <c r="AA278" s="214"/>
      <c r="AB278" s="214"/>
      <c r="AC278" s="214"/>
      <c r="AD278" s="214"/>
      <c r="AE278" s="214"/>
      <c r="AF278" s="214"/>
      <c r="AG278" s="214"/>
      <c r="AH278" s="214"/>
      <c r="AI278" s="214"/>
      <c r="AJ278" s="214"/>
      <c r="AK278" s="214"/>
      <c r="AL278" s="214"/>
      <c r="AM278" s="214"/>
      <c r="AN278" s="214"/>
      <c r="AO278" s="214"/>
      <c r="AP278" s="214"/>
      <c r="AQ278" s="214"/>
      <c r="AR278" s="214"/>
      <c r="AS278" s="214"/>
      <c r="AT278" s="214"/>
      <c r="AU278" s="214"/>
      <c r="AV278" s="214"/>
      <c r="AW278" s="214"/>
      <c r="AX278" s="214"/>
      <c r="AY278" s="214"/>
      <c r="AZ278" s="214"/>
      <c r="BA278" s="214"/>
      <c r="BB278" s="214"/>
      <c r="BC278" s="214"/>
      <c r="BD278" s="214"/>
      <c r="BE278" s="214"/>
      <c r="BF278" s="214"/>
      <c r="BG278" s="214"/>
      <c r="BH278" s="214"/>
      <c r="BI278" s="214"/>
      <c r="BJ278" s="214"/>
      <c r="BK278" s="214"/>
      <c r="BL278" s="214"/>
      <c r="BM278" s="214"/>
      <c r="BN278" s="214"/>
      <c r="BO278" s="214"/>
      <c r="BP278" s="214"/>
      <c r="BQ278" s="214"/>
      <c r="BR278" s="214"/>
      <c r="BS278" s="214"/>
      <c r="BT278" s="214"/>
      <c r="BU278" s="214"/>
      <c r="BV278" s="214"/>
      <c r="BW278" s="214"/>
      <c r="BX278" s="214"/>
      <c r="BY278" s="214"/>
      <c r="BZ278" s="214"/>
      <c r="CA278" s="214"/>
      <c r="CB278" s="214"/>
      <c r="CC278" s="214"/>
    </row>
    <row r="279" spans="1:81" s="208" customFormat="1" ht="4.5" customHeight="1">
      <c r="A279" s="322"/>
      <c r="B279" s="222"/>
      <c r="C279" s="222"/>
      <c r="D279" s="222"/>
      <c r="E279" s="222"/>
      <c r="F279" s="222"/>
      <c r="G279" s="222"/>
      <c r="H279" s="222"/>
      <c r="I279" s="323"/>
      <c r="L279" s="214"/>
      <c r="M279" s="214"/>
      <c r="N279" s="214"/>
      <c r="O279" s="214"/>
      <c r="P279" s="214"/>
      <c r="Q279" s="214"/>
      <c r="R279" s="214"/>
      <c r="S279" s="214"/>
      <c r="T279" s="214"/>
      <c r="U279" s="214"/>
      <c r="V279" s="214"/>
      <c r="W279" s="214"/>
      <c r="X279" s="214"/>
      <c r="Y279" s="214"/>
      <c r="Z279" s="214"/>
      <c r="AA279" s="214"/>
      <c r="AB279" s="214"/>
      <c r="AC279" s="214"/>
      <c r="AD279" s="214"/>
      <c r="AE279" s="214"/>
      <c r="AF279" s="214"/>
      <c r="AG279" s="214"/>
      <c r="AH279" s="214"/>
      <c r="AI279" s="214"/>
      <c r="AJ279" s="214"/>
      <c r="AK279" s="214"/>
      <c r="AL279" s="214"/>
      <c r="AM279" s="214"/>
      <c r="AN279" s="214"/>
      <c r="AO279" s="214"/>
      <c r="AP279" s="214"/>
      <c r="AQ279" s="214"/>
      <c r="AR279" s="214"/>
      <c r="AS279" s="214"/>
      <c r="AT279" s="214"/>
      <c r="AU279" s="214"/>
      <c r="AV279" s="214"/>
      <c r="AW279" s="214"/>
      <c r="AX279" s="214"/>
      <c r="AY279" s="214"/>
      <c r="AZ279" s="214"/>
      <c r="BA279" s="214"/>
      <c r="BB279" s="214"/>
      <c r="BC279" s="214"/>
      <c r="BD279" s="214"/>
      <c r="BE279" s="214"/>
      <c r="BF279" s="214"/>
      <c r="BG279" s="214"/>
      <c r="BH279" s="214"/>
      <c r="BI279" s="214"/>
      <c r="BJ279" s="214"/>
      <c r="BK279" s="214"/>
      <c r="BL279" s="214"/>
      <c r="BM279" s="214"/>
      <c r="BN279" s="214"/>
      <c r="BO279" s="214"/>
      <c r="BP279" s="214"/>
      <c r="BQ279" s="214"/>
      <c r="BR279" s="214"/>
      <c r="BS279" s="214"/>
      <c r="BT279" s="214"/>
      <c r="BU279" s="214"/>
      <c r="BV279" s="214"/>
      <c r="BW279" s="214"/>
      <c r="BX279" s="214"/>
      <c r="BY279" s="214"/>
      <c r="BZ279" s="214"/>
      <c r="CA279" s="214"/>
      <c r="CB279" s="214"/>
      <c r="CC279" s="214"/>
    </row>
    <row r="280" spans="1:81" s="208" customFormat="1" ht="10.5" customHeight="1">
      <c r="A280" s="322"/>
      <c r="B280" s="222" t="s">
        <v>511</v>
      </c>
      <c r="C280" s="222"/>
      <c r="D280" s="222"/>
      <c r="E280" s="222"/>
      <c r="F280" s="222" t="s">
        <v>512</v>
      </c>
      <c r="G280" s="222"/>
      <c r="H280" s="222"/>
      <c r="I280" s="323"/>
      <c r="L280" s="214"/>
      <c r="M280" s="214"/>
      <c r="N280" s="214"/>
      <c r="O280" s="214"/>
      <c r="P280" s="214"/>
      <c r="Q280" s="214"/>
      <c r="R280" s="214"/>
      <c r="S280" s="214"/>
      <c r="T280" s="214"/>
      <c r="U280" s="214"/>
      <c r="V280" s="214"/>
      <c r="W280" s="214"/>
      <c r="X280" s="214"/>
      <c r="Y280" s="214"/>
      <c r="Z280" s="214"/>
      <c r="AA280" s="214"/>
      <c r="AB280" s="214"/>
      <c r="AC280" s="214"/>
      <c r="AD280" s="214"/>
      <c r="AE280" s="214"/>
      <c r="AF280" s="214"/>
      <c r="AG280" s="214"/>
      <c r="AH280" s="214"/>
      <c r="AI280" s="214"/>
      <c r="AJ280" s="214"/>
      <c r="AK280" s="214"/>
      <c r="AL280" s="214"/>
      <c r="AM280" s="214"/>
      <c r="AN280" s="214"/>
      <c r="AO280" s="214"/>
      <c r="AP280" s="214"/>
      <c r="AQ280" s="214"/>
      <c r="AR280" s="214"/>
      <c r="AS280" s="214"/>
      <c r="AT280" s="214"/>
      <c r="AU280" s="214"/>
      <c r="AV280" s="214"/>
      <c r="AW280" s="214"/>
      <c r="AX280" s="214"/>
      <c r="AY280" s="214"/>
      <c r="AZ280" s="214"/>
      <c r="BA280" s="214"/>
      <c r="BB280" s="214"/>
      <c r="BC280" s="214"/>
      <c r="BD280" s="214"/>
      <c r="BE280" s="214"/>
      <c r="BF280" s="214"/>
      <c r="BG280" s="214"/>
      <c r="BH280" s="214"/>
      <c r="BI280" s="214"/>
      <c r="BJ280" s="214"/>
      <c r="BK280" s="214"/>
      <c r="BL280" s="214"/>
      <c r="BM280" s="214"/>
      <c r="BN280" s="214"/>
      <c r="BO280" s="214"/>
      <c r="BP280" s="214"/>
      <c r="BQ280" s="214"/>
      <c r="BR280" s="214"/>
      <c r="BS280" s="214"/>
      <c r="BT280" s="214"/>
      <c r="BU280" s="214"/>
      <c r="BV280" s="214"/>
      <c r="BW280" s="214"/>
      <c r="BX280" s="214"/>
      <c r="BY280" s="214"/>
      <c r="BZ280" s="214"/>
      <c r="CA280" s="214"/>
      <c r="CB280" s="214"/>
      <c r="CC280" s="214"/>
    </row>
    <row r="281" spans="1:81" s="208" customFormat="1" ht="4.5" customHeight="1">
      <c r="A281" s="322"/>
      <c r="B281" s="222"/>
      <c r="C281" s="222"/>
      <c r="D281" s="222"/>
      <c r="E281" s="222"/>
      <c r="F281" s="222"/>
      <c r="G281" s="222"/>
      <c r="H281" s="222"/>
      <c r="I281" s="323"/>
      <c r="L281" s="214"/>
      <c r="M281" s="214"/>
      <c r="N281" s="214"/>
      <c r="O281" s="214"/>
      <c r="P281" s="214"/>
      <c r="Q281" s="214"/>
      <c r="R281" s="214"/>
      <c r="S281" s="214"/>
      <c r="T281" s="214"/>
      <c r="U281" s="214"/>
      <c r="V281" s="214"/>
      <c r="W281" s="214"/>
      <c r="X281" s="214"/>
      <c r="Y281" s="214"/>
      <c r="Z281" s="214"/>
      <c r="AA281" s="214"/>
      <c r="AB281" s="214"/>
      <c r="AC281" s="214"/>
      <c r="AD281" s="214"/>
      <c r="AE281" s="214"/>
      <c r="AF281" s="214"/>
      <c r="AG281" s="214"/>
      <c r="AH281" s="214"/>
      <c r="AI281" s="214"/>
      <c r="AJ281" s="214"/>
      <c r="AK281" s="214"/>
      <c r="AL281" s="214"/>
      <c r="AM281" s="214"/>
      <c r="AN281" s="214"/>
      <c r="AO281" s="214"/>
      <c r="AP281" s="214"/>
      <c r="AQ281" s="214"/>
      <c r="AR281" s="214"/>
      <c r="AS281" s="214"/>
      <c r="AT281" s="214"/>
      <c r="AU281" s="214"/>
      <c r="AV281" s="214"/>
      <c r="AW281" s="214"/>
      <c r="AX281" s="214"/>
      <c r="AY281" s="214"/>
      <c r="AZ281" s="214"/>
      <c r="BA281" s="214"/>
      <c r="BB281" s="214"/>
      <c r="BC281" s="214"/>
      <c r="BD281" s="214"/>
      <c r="BE281" s="214"/>
      <c r="BF281" s="214"/>
      <c r="BG281" s="214"/>
      <c r="BH281" s="214"/>
      <c r="BI281" s="214"/>
      <c r="BJ281" s="214"/>
      <c r="BK281" s="214"/>
      <c r="BL281" s="214"/>
      <c r="BM281" s="214"/>
      <c r="BN281" s="214"/>
      <c r="BO281" s="214"/>
      <c r="BP281" s="214"/>
      <c r="BQ281" s="214"/>
      <c r="BR281" s="214"/>
      <c r="BS281" s="214"/>
      <c r="BT281" s="214"/>
      <c r="BU281" s="214"/>
      <c r="BV281" s="214"/>
      <c r="BW281" s="214"/>
      <c r="BX281" s="214"/>
      <c r="BY281" s="214"/>
      <c r="BZ281" s="214"/>
      <c r="CA281" s="214"/>
      <c r="CB281" s="214"/>
      <c r="CC281" s="214"/>
    </row>
    <row r="282" spans="1:81" s="208" customFormat="1" ht="10.5" customHeight="1">
      <c r="A282" s="322"/>
      <c r="B282" s="1031" t="s">
        <v>513</v>
      </c>
      <c r="C282" s="1031"/>
      <c r="D282" s="1031"/>
      <c r="E282" s="222"/>
      <c r="F282" s="222" t="s">
        <v>514</v>
      </c>
      <c r="G282" s="222"/>
      <c r="H282" s="222"/>
      <c r="I282" s="323"/>
      <c r="L282" s="214"/>
      <c r="M282" s="214"/>
      <c r="N282" s="214"/>
      <c r="O282" s="214"/>
      <c r="P282" s="214"/>
      <c r="Q282" s="214"/>
      <c r="R282" s="214"/>
      <c r="S282" s="214"/>
      <c r="T282" s="214"/>
      <c r="U282" s="214"/>
      <c r="V282" s="214"/>
      <c r="W282" s="214"/>
      <c r="X282" s="214"/>
      <c r="Y282" s="214"/>
      <c r="Z282" s="214"/>
      <c r="AA282" s="214"/>
      <c r="AB282" s="214"/>
      <c r="AC282" s="214"/>
      <c r="AD282" s="214"/>
      <c r="AE282" s="214"/>
      <c r="AF282" s="214"/>
      <c r="AG282" s="214"/>
      <c r="AH282" s="214"/>
      <c r="AI282" s="214"/>
      <c r="AJ282" s="214"/>
      <c r="AK282" s="214"/>
      <c r="AL282" s="214"/>
      <c r="AM282" s="214"/>
      <c r="AN282" s="214"/>
      <c r="AO282" s="214"/>
      <c r="AP282" s="214"/>
      <c r="AQ282" s="214"/>
      <c r="AR282" s="214"/>
      <c r="AS282" s="214"/>
      <c r="AT282" s="214"/>
      <c r="AU282" s="214"/>
      <c r="AV282" s="214"/>
      <c r="AW282" s="214"/>
      <c r="AX282" s="214"/>
      <c r="AY282" s="214"/>
      <c r="AZ282" s="214"/>
      <c r="BA282" s="214"/>
      <c r="BB282" s="214"/>
      <c r="BC282" s="214"/>
      <c r="BD282" s="214"/>
      <c r="BE282" s="214"/>
      <c r="BF282" s="214"/>
      <c r="BG282" s="214"/>
      <c r="BH282" s="214"/>
      <c r="BI282" s="214"/>
      <c r="BJ282" s="214"/>
      <c r="BK282" s="214"/>
      <c r="BL282" s="214"/>
      <c r="BM282" s="214"/>
      <c r="BN282" s="214"/>
      <c r="BO282" s="214"/>
      <c r="BP282" s="214"/>
      <c r="BQ282" s="214"/>
      <c r="BR282" s="214"/>
      <c r="BS282" s="214"/>
      <c r="BT282" s="214"/>
      <c r="BU282" s="214"/>
      <c r="BV282" s="214"/>
      <c r="BW282" s="214"/>
      <c r="BX282" s="214"/>
      <c r="BY282" s="214"/>
      <c r="BZ282" s="214"/>
      <c r="CA282" s="214"/>
      <c r="CB282" s="214"/>
      <c r="CC282" s="214"/>
    </row>
    <row r="283" spans="1:81" s="208" customFormat="1" ht="10.5" customHeight="1">
      <c r="A283" s="322"/>
      <c r="B283" s="222"/>
      <c r="C283" s="222"/>
      <c r="D283" s="222"/>
      <c r="E283" s="222"/>
      <c r="F283" s="222" t="s">
        <v>515</v>
      </c>
      <c r="G283" s="222"/>
      <c r="H283" s="222"/>
      <c r="I283" s="323"/>
      <c r="L283" s="214"/>
      <c r="M283" s="214"/>
      <c r="N283" s="214"/>
      <c r="O283" s="214"/>
      <c r="P283" s="214"/>
      <c r="Q283" s="214"/>
      <c r="R283" s="214"/>
      <c r="S283" s="214"/>
      <c r="T283" s="214"/>
      <c r="U283" s="214"/>
      <c r="V283" s="214"/>
      <c r="W283" s="214"/>
      <c r="X283" s="214"/>
      <c r="Y283" s="214"/>
      <c r="Z283" s="214"/>
      <c r="AA283" s="214"/>
      <c r="AB283" s="214"/>
      <c r="AC283" s="214"/>
      <c r="AD283" s="214"/>
      <c r="AE283" s="214"/>
      <c r="AF283" s="214"/>
      <c r="AG283" s="214"/>
      <c r="AH283" s="214"/>
      <c r="AI283" s="214"/>
      <c r="AJ283" s="214"/>
      <c r="AK283" s="214"/>
      <c r="AL283" s="214"/>
      <c r="AM283" s="214"/>
      <c r="AN283" s="214"/>
      <c r="AO283" s="214"/>
      <c r="AP283" s="214"/>
      <c r="AQ283" s="214"/>
      <c r="AR283" s="214"/>
      <c r="AS283" s="214"/>
      <c r="AT283" s="214"/>
      <c r="AU283" s="214"/>
      <c r="AV283" s="214"/>
      <c r="AW283" s="214"/>
      <c r="AX283" s="214"/>
      <c r="AY283" s="214"/>
      <c r="AZ283" s="214"/>
      <c r="BA283" s="214"/>
      <c r="BB283" s="214"/>
      <c r="BC283" s="214"/>
      <c r="BD283" s="214"/>
      <c r="BE283" s="214"/>
      <c r="BF283" s="214"/>
      <c r="BG283" s="214"/>
      <c r="BH283" s="214"/>
      <c r="BI283" s="214"/>
      <c r="BJ283" s="214"/>
      <c r="BK283" s="214"/>
      <c r="BL283" s="214"/>
      <c r="BM283" s="214"/>
      <c r="BN283" s="214"/>
      <c r="BO283" s="214"/>
      <c r="BP283" s="214"/>
      <c r="BQ283" s="214"/>
      <c r="BR283" s="214"/>
      <c r="BS283" s="214"/>
      <c r="BT283" s="214"/>
      <c r="BU283" s="214"/>
      <c r="BV283" s="214"/>
      <c r="BW283" s="214"/>
      <c r="BX283" s="214"/>
      <c r="BY283" s="214"/>
      <c r="BZ283" s="214"/>
      <c r="CA283" s="214"/>
      <c r="CB283" s="214"/>
      <c r="CC283" s="214"/>
    </row>
    <row r="284" spans="1:81" s="208" customFormat="1" ht="10.5" customHeight="1">
      <c r="A284" s="322"/>
      <c r="B284" s="222" t="s">
        <v>516</v>
      </c>
      <c r="C284" s="222"/>
      <c r="D284" s="222"/>
      <c r="E284" s="222"/>
      <c r="F284" s="222"/>
      <c r="G284" s="222"/>
      <c r="H284" s="222"/>
      <c r="I284" s="323"/>
      <c r="L284" s="214"/>
      <c r="M284" s="214"/>
      <c r="N284" s="214"/>
      <c r="O284" s="214"/>
      <c r="P284" s="214"/>
      <c r="Q284" s="214"/>
      <c r="R284" s="214"/>
      <c r="S284" s="214"/>
      <c r="T284" s="214"/>
      <c r="U284" s="214"/>
      <c r="V284" s="214"/>
      <c r="W284" s="214"/>
      <c r="X284" s="214"/>
      <c r="Y284" s="214"/>
      <c r="Z284" s="214"/>
      <c r="AA284" s="214"/>
      <c r="AB284" s="214"/>
      <c r="AC284" s="214"/>
      <c r="AD284" s="214"/>
      <c r="AE284" s="214"/>
      <c r="AF284" s="214"/>
      <c r="AG284" s="214"/>
      <c r="AH284" s="214"/>
      <c r="AI284" s="214"/>
      <c r="AJ284" s="214"/>
      <c r="AK284" s="214"/>
      <c r="AL284" s="214"/>
      <c r="AM284" s="214"/>
      <c r="AN284" s="214"/>
      <c r="AO284" s="214"/>
      <c r="AP284" s="214"/>
      <c r="AQ284" s="214"/>
      <c r="AR284" s="214"/>
      <c r="AS284" s="214"/>
      <c r="AT284" s="214"/>
      <c r="AU284" s="214"/>
      <c r="AV284" s="214"/>
      <c r="AW284" s="214"/>
      <c r="AX284" s="214"/>
      <c r="AY284" s="214"/>
      <c r="AZ284" s="214"/>
      <c r="BA284" s="214"/>
      <c r="BB284" s="214"/>
      <c r="BC284" s="214"/>
      <c r="BD284" s="214"/>
      <c r="BE284" s="214"/>
      <c r="BF284" s="214"/>
      <c r="BG284" s="214"/>
      <c r="BH284" s="214"/>
      <c r="BI284" s="214"/>
      <c r="BJ284" s="214"/>
      <c r="BK284" s="214"/>
      <c r="BL284" s="214"/>
      <c r="BM284" s="214"/>
      <c r="BN284" s="214"/>
      <c r="BO284" s="214"/>
      <c r="BP284" s="214"/>
      <c r="BQ284" s="214"/>
      <c r="BR284" s="214"/>
      <c r="BS284" s="214"/>
      <c r="BT284" s="214"/>
      <c r="BU284" s="214"/>
      <c r="BV284" s="214"/>
      <c r="BW284" s="214"/>
      <c r="BX284" s="214"/>
      <c r="BY284" s="214"/>
      <c r="BZ284" s="214"/>
      <c r="CA284" s="214"/>
      <c r="CB284" s="214"/>
      <c r="CC284" s="214"/>
    </row>
    <row r="285" spans="1:81" s="208" customFormat="1" ht="10.5" customHeight="1">
      <c r="A285" s="322"/>
      <c r="B285" s="222" t="s">
        <v>517</v>
      </c>
      <c r="C285" s="222"/>
      <c r="D285" s="222"/>
      <c r="E285" s="222"/>
      <c r="F285" s="222"/>
      <c r="G285" s="222"/>
      <c r="H285" s="222"/>
      <c r="I285" s="323"/>
      <c r="L285" s="214"/>
      <c r="M285" s="214"/>
      <c r="N285" s="214"/>
      <c r="O285" s="214"/>
      <c r="P285" s="214"/>
      <c r="Q285" s="214"/>
      <c r="R285" s="214"/>
      <c r="S285" s="214"/>
      <c r="T285" s="214"/>
      <c r="U285" s="214"/>
      <c r="V285" s="214"/>
      <c r="W285" s="214"/>
      <c r="X285" s="214"/>
      <c r="Y285" s="214"/>
      <c r="Z285" s="214"/>
      <c r="AA285" s="214"/>
      <c r="AB285" s="214"/>
      <c r="AC285" s="214"/>
      <c r="AD285" s="214"/>
      <c r="AE285" s="214"/>
      <c r="AF285" s="214"/>
      <c r="AG285" s="214"/>
      <c r="AH285" s="214"/>
      <c r="AI285" s="214"/>
      <c r="AJ285" s="214"/>
      <c r="AK285" s="214"/>
      <c r="AL285" s="214"/>
      <c r="AM285" s="214"/>
      <c r="AN285" s="214"/>
      <c r="AO285" s="214"/>
      <c r="AP285" s="214"/>
      <c r="AQ285" s="214"/>
      <c r="AR285" s="214"/>
      <c r="AS285" s="214"/>
      <c r="AT285" s="214"/>
      <c r="AU285" s="214"/>
      <c r="AV285" s="214"/>
      <c r="AW285" s="214"/>
      <c r="AX285" s="214"/>
      <c r="AY285" s="214"/>
      <c r="AZ285" s="214"/>
      <c r="BA285" s="214"/>
      <c r="BB285" s="214"/>
      <c r="BC285" s="214"/>
      <c r="BD285" s="214"/>
      <c r="BE285" s="214"/>
      <c r="BF285" s="214"/>
      <c r="BG285" s="214"/>
      <c r="BH285" s="214"/>
      <c r="BI285" s="214"/>
      <c r="BJ285" s="214"/>
      <c r="BK285" s="214"/>
      <c r="BL285" s="214"/>
      <c r="BM285" s="214"/>
      <c r="BN285" s="214"/>
      <c r="BO285" s="214"/>
      <c r="BP285" s="214"/>
      <c r="BQ285" s="214"/>
      <c r="BR285" s="214"/>
      <c r="BS285" s="214"/>
      <c r="BT285" s="214"/>
      <c r="BU285" s="214"/>
      <c r="BV285" s="214"/>
      <c r="BW285" s="214"/>
      <c r="BX285" s="214"/>
      <c r="BY285" s="214"/>
      <c r="BZ285" s="214"/>
      <c r="CA285" s="214"/>
      <c r="CB285" s="214"/>
      <c r="CC285" s="214"/>
    </row>
    <row r="286" spans="1:81" s="208" customFormat="1" ht="10.5" customHeight="1">
      <c r="A286" s="322"/>
      <c r="B286" s="222" t="s">
        <v>518</v>
      </c>
      <c r="C286" s="222"/>
      <c r="D286" s="222"/>
      <c r="E286" s="222"/>
      <c r="F286" s="222"/>
      <c r="G286" s="222"/>
      <c r="H286" s="222"/>
      <c r="I286" s="323"/>
      <c r="L286" s="214"/>
      <c r="M286" s="214"/>
      <c r="N286" s="214"/>
      <c r="O286" s="214"/>
      <c r="P286" s="214"/>
      <c r="Q286" s="214"/>
      <c r="R286" s="214"/>
      <c r="S286" s="214"/>
      <c r="T286" s="214"/>
      <c r="U286" s="214"/>
      <c r="V286" s="214"/>
      <c r="W286" s="214"/>
      <c r="X286" s="214"/>
      <c r="Y286" s="214"/>
      <c r="Z286" s="214"/>
      <c r="AA286" s="214"/>
      <c r="AB286" s="214"/>
      <c r="AC286" s="214"/>
      <c r="AD286" s="214"/>
      <c r="AE286" s="214"/>
      <c r="AF286" s="214"/>
      <c r="AG286" s="214"/>
      <c r="AH286" s="214"/>
      <c r="AI286" s="214"/>
      <c r="AJ286" s="214"/>
      <c r="AK286" s="214"/>
      <c r="AL286" s="214"/>
      <c r="AM286" s="214"/>
      <c r="AN286" s="214"/>
      <c r="AO286" s="214"/>
      <c r="AP286" s="214"/>
      <c r="AQ286" s="214"/>
      <c r="AR286" s="214"/>
      <c r="AS286" s="214"/>
      <c r="AT286" s="214"/>
      <c r="AU286" s="214"/>
      <c r="AV286" s="214"/>
      <c r="AW286" s="214"/>
      <c r="AX286" s="214"/>
      <c r="AY286" s="214"/>
      <c r="AZ286" s="214"/>
      <c r="BA286" s="214"/>
      <c r="BB286" s="214"/>
      <c r="BC286" s="214"/>
      <c r="BD286" s="214"/>
      <c r="BE286" s="214"/>
      <c r="BF286" s="214"/>
      <c r="BG286" s="214"/>
      <c r="BH286" s="214"/>
      <c r="BI286" s="214"/>
      <c r="BJ286" s="214"/>
      <c r="BK286" s="214"/>
      <c r="BL286" s="214"/>
      <c r="BM286" s="214"/>
      <c r="BN286" s="214"/>
      <c r="BO286" s="214"/>
      <c r="BP286" s="214"/>
      <c r="BQ286" s="214"/>
      <c r="BR286" s="214"/>
      <c r="BS286" s="214"/>
      <c r="BT286" s="214"/>
      <c r="BU286" s="214"/>
      <c r="BV286" s="214"/>
      <c r="BW286" s="214"/>
      <c r="BX286" s="214"/>
      <c r="BY286" s="214"/>
      <c r="BZ286" s="214"/>
      <c r="CA286" s="214"/>
      <c r="CB286" s="214"/>
      <c r="CC286" s="214"/>
    </row>
    <row r="287" spans="1:81" s="208" customFormat="1" ht="10.5" customHeight="1">
      <c r="A287" s="322"/>
      <c r="B287" s="222" t="s">
        <v>519</v>
      </c>
      <c r="C287" s="222"/>
      <c r="D287" s="222"/>
      <c r="E287" s="222"/>
      <c r="F287" s="222"/>
      <c r="G287" s="222"/>
      <c r="H287" s="222"/>
      <c r="I287" s="323"/>
      <c r="L287" s="214"/>
      <c r="M287" s="214"/>
      <c r="N287" s="214"/>
      <c r="O287" s="214"/>
      <c r="P287" s="214"/>
      <c r="Q287" s="214"/>
      <c r="R287" s="214"/>
      <c r="S287" s="214"/>
      <c r="T287" s="214"/>
      <c r="U287" s="214"/>
      <c r="V287" s="214"/>
      <c r="W287" s="214"/>
      <c r="X287" s="214"/>
      <c r="Y287" s="214"/>
      <c r="Z287" s="214"/>
      <c r="AA287" s="214"/>
      <c r="AB287" s="214"/>
      <c r="AC287" s="214"/>
      <c r="AD287" s="214"/>
      <c r="AE287" s="214"/>
      <c r="AF287" s="214"/>
      <c r="AG287" s="214"/>
      <c r="AH287" s="214"/>
      <c r="AI287" s="214"/>
      <c r="AJ287" s="214"/>
      <c r="AK287" s="214"/>
      <c r="AL287" s="214"/>
      <c r="AM287" s="214"/>
      <c r="AN287" s="214"/>
      <c r="AO287" s="214"/>
      <c r="AP287" s="214"/>
      <c r="AQ287" s="214"/>
      <c r="AR287" s="214"/>
      <c r="AS287" s="214"/>
      <c r="AT287" s="214"/>
      <c r="AU287" s="214"/>
      <c r="AV287" s="214"/>
      <c r="AW287" s="214"/>
      <c r="AX287" s="214"/>
      <c r="AY287" s="214"/>
      <c r="AZ287" s="214"/>
      <c r="BA287" s="214"/>
      <c r="BB287" s="214"/>
      <c r="BC287" s="214"/>
      <c r="BD287" s="214"/>
      <c r="BE287" s="214"/>
      <c r="BF287" s="214"/>
      <c r="BG287" s="214"/>
      <c r="BH287" s="214"/>
      <c r="BI287" s="214"/>
      <c r="BJ287" s="214"/>
      <c r="BK287" s="214"/>
      <c r="BL287" s="214"/>
      <c r="BM287" s="214"/>
      <c r="BN287" s="214"/>
      <c r="BO287" s="214"/>
      <c r="BP287" s="214"/>
      <c r="BQ287" s="214"/>
      <c r="BR287" s="214"/>
      <c r="BS287" s="214"/>
      <c r="BT287" s="214"/>
      <c r="BU287" s="214"/>
      <c r="BV287" s="214"/>
      <c r="BW287" s="214"/>
      <c r="BX287" s="214"/>
      <c r="BY287" s="214"/>
      <c r="BZ287" s="214"/>
      <c r="CA287" s="214"/>
      <c r="CB287" s="214"/>
      <c r="CC287" s="214"/>
    </row>
    <row r="288" spans="1:81" s="208" customFormat="1" ht="10.5" customHeight="1">
      <c r="A288" s="322"/>
      <c r="B288" s="222" t="s">
        <v>520</v>
      </c>
      <c r="C288" s="222"/>
      <c r="D288" s="222"/>
      <c r="E288" s="222"/>
      <c r="F288" s="222"/>
      <c r="G288" s="222"/>
      <c r="H288" s="222"/>
      <c r="I288" s="323"/>
      <c r="L288" s="214"/>
      <c r="M288" s="214"/>
      <c r="N288" s="214"/>
      <c r="O288" s="214"/>
      <c r="P288" s="214"/>
      <c r="Q288" s="214"/>
      <c r="R288" s="214"/>
      <c r="S288" s="214"/>
      <c r="T288" s="214"/>
      <c r="U288" s="214"/>
      <c r="V288" s="214"/>
      <c r="W288" s="214"/>
      <c r="X288" s="214"/>
      <c r="Y288" s="214"/>
      <c r="Z288" s="214"/>
      <c r="AA288" s="214"/>
      <c r="AB288" s="214"/>
      <c r="AC288" s="214"/>
      <c r="AD288" s="214"/>
      <c r="AE288" s="214"/>
      <c r="AF288" s="214"/>
      <c r="AG288" s="214"/>
      <c r="AH288" s="214"/>
      <c r="AI288" s="214"/>
      <c r="AJ288" s="214"/>
      <c r="AK288" s="214"/>
      <c r="AL288" s="214"/>
      <c r="AM288" s="214"/>
      <c r="AN288" s="214"/>
      <c r="AO288" s="214"/>
      <c r="AP288" s="214"/>
      <c r="AQ288" s="214"/>
      <c r="AR288" s="214"/>
      <c r="AS288" s="214"/>
      <c r="AT288" s="214"/>
      <c r="AU288" s="214"/>
      <c r="AV288" s="214"/>
      <c r="AW288" s="214"/>
      <c r="AX288" s="214"/>
      <c r="AY288" s="214"/>
      <c r="AZ288" s="214"/>
      <c r="BA288" s="214"/>
      <c r="BB288" s="214"/>
      <c r="BC288" s="214"/>
      <c r="BD288" s="214"/>
      <c r="BE288" s="214"/>
      <c r="BF288" s="214"/>
      <c r="BG288" s="214"/>
      <c r="BH288" s="214"/>
      <c r="BI288" s="214"/>
      <c r="BJ288" s="214"/>
      <c r="BK288" s="214"/>
      <c r="BL288" s="214"/>
      <c r="BM288" s="214"/>
      <c r="BN288" s="214"/>
      <c r="BO288" s="214"/>
      <c r="BP288" s="214"/>
      <c r="BQ288" s="214"/>
      <c r="BR288" s="214"/>
      <c r="BS288" s="214"/>
      <c r="BT288" s="214"/>
      <c r="BU288" s="214"/>
      <c r="BV288" s="214"/>
      <c r="BW288" s="214"/>
      <c r="BX288" s="214"/>
      <c r="BY288" s="214"/>
      <c r="BZ288" s="214"/>
      <c r="CA288" s="214"/>
      <c r="CB288" s="214"/>
      <c r="CC288" s="214"/>
    </row>
    <row r="289" spans="1:81" s="208" customFormat="1" ht="10.5" customHeight="1">
      <c r="A289" s="322"/>
      <c r="B289" s="222" t="s">
        <v>521</v>
      </c>
      <c r="C289" s="222"/>
      <c r="D289" s="222"/>
      <c r="E289" s="222"/>
      <c r="F289" s="222"/>
      <c r="G289" s="222"/>
      <c r="H289" s="222"/>
      <c r="I289" s="323"/>
      <c r="L289" s="214"/>
      <c r="M289" s="214"/>
      <c r="N289" s="214"/>
      <c r="O289" s="214"/>
      <c r="P289" s="214"/>
      <c r="Q289" s="214"/>
      <c r="R289" s="214"/>
      <c r="S289" s="214"/>
      <c r="T289" s="214"/>
      <c r="U289" s="214"/>
      <c r="V289" s="214"/>
      <c r="W289" s="214"/>
      <c r="X289" s="214"/>
      <c r="Y289" s="214"/>
      <c r="Z289" s="214"/>
      <c r="AA289" s="214"/>
      <c r="AB289" s="214"/>
      <c r="AC289" s="214"/>
      <c r="AD289" s="214"/>
      <c r="AE289" s="214"/>
      <c r="AF289" s="214"/>
      <c r="AG289" s="214"/>
      <c r="AH289" s="214"/>
      <c r="AI289" s="214"/>
      <c r="AJ289" s="214"/>
      <c r="AK289" s="214"/>
      <c r="AL289" s="214"/>
      <c r="AM289" s="214"/>
      <c r="AN289" s="214"/>
      <c r="AO289" s="214"/>
      <c r="AP289" s="214"/>
      <c r="AQ289" s="214"/>
      <c r="AR289" s="214"/>
      <c r="AS289" s="214"/>
      <c r="AT289" s="214"/>
      <c r="AU289" s="214"/>
      <c r="AV289" s="214"/>
      <c r="AW289" s="214"/>
      <c r="AX289" s="214"/>
      <c r="AY289" s="214"/>
      <c r="AZ289" s="214"/>
      <c r="BA289" s="214"/>
      <c r="BB289" s="214"/>
      <c r="BC289" s="214"/>
      <c r="BD289" s="214"/>
      <c r="BE289" s="214"/>
      <c r="BF289" s="214"/>
      <c r="BG289" s="214"/>
      <c r="BH289" s="214"/>
      <c r="BI289" s="214"/>
      <c r="BJ289" s="214"/>
      <c r="BK289" s="214"/>
      <c r="BL289" s="214"/>
      <c r="BM289" s="214"/>
      <c r="BN289" s="214"/>
      <c r="BO289" s="214"/>
      <c r="BP289" s="214"/>
      <c r="BQ289" s="214"/>
      <c r="BR289" s="214"/>
      <c r="BS289" s="214"/>
      <c r="BT289" s="214"/>
      <c r="BU289" s="214"/>
      <c r="BV289" s="214"/>
      <c r="BW289" s="214"/>
      <c r="BX289" s="214"/>
      <c r="BY289" s="214"/>
      <c r="BZ289" s="214"/>
      <c r="CA289" s="214"/>
      <c r="CB289" s="214"/>
      <c r="CC289" s="214"/>
    </row>
    <row r="290" spans="1:81" s="208" customFormat="1" ht="10.5" customHeight="1">
      <c r="A290" s="322"/>
      <c r="B290" s="222" t="s">
        <v>522</v>
      </c>
      <c r="C290" s="222"/>
      <c r="D290" s="222"/>
      <c r="E290" s="222"/>
      <c r="F290" s="222"/>
      <c r="G290" s="222"/>
      <c r="H290" s="222"/>
      <c r="I290" s="323"/>
      <c r="L290" s="214"/>
      <c r="M290" s="214"/>
      <c r="N290" s="214"/>
      <c r="O290" s="214"/>
      <c r="P290" s="214"/>
      <c r="Q290" s="214"/>
      <c r="R290" s="214"/>
      <c r="S290" s="214"/>
      <c r="T290" s="214"/>
      <c r="U290" s="214"/>
      <c r="V290" s="214"/>
      <c r="W290" s="214"/>
      <c r="X290" s="214"/>
      <c r="Y290" s="214"/>
      <c r="Z290" s="214"/>
      <c r="AA290" s="214"/>
      <c r="AB290" s="214"/>
      <c r="AC290" s="214"/>
      <c r="AD290" s="214"/>
      <c r="AE290" s="214"/>
      <c r="AF290" s="214"/>
      <c r="AG290" s="214"/>
      <c r="AH290" s="214"/>
      <c r="AI290" s="214"/>
      <c r="AJ290" s="214"/>
      <c r="AK290" s="214"/>
      <c r="AL290" s="214"/>
      <c r="AM290" s="214"/>
      <c r="AN290" s="214"/>
      <c r="AO290" s="214"/>
      <c r="AP290" s="214"/>
      <c r="AQ290" s="214"/>
      <c r="AR290" s="214"/>
      <c r="AS290" s="214"/>
      <c r="AT290" s="214"/>
      <c r="AU290" s="214"/>
      <c r="AV290" s="214"/>
      <c r="AW290" s="214"/>
      <c r="AX290" s="214"/>
      <c r="AY290" s="214"/>
      <c r="AZ290" s="214"/>
      <c r="BA290" s="214"/>
      <c r="BB290" s="214"/>
      <c r="BC290" s="214"/>
      <c r="BD290" s="214"/>
      <c r="BE290" s="214"/>
      <c r="BF290" s="214"/>
      <c r="BG290" s="214"/>
      <c r="BH290" s="214"/>
      <c r="BI290" s="214"/>
      <c r="BJ290" s="214"/>
      <c r="BK290" s="214"/>
      <c r="BL290" s="214"/>
      <c r="BM290" s="214"/>
      <c r="BN290" s="214"/>
      <c r="BO290" s="214"/>
      <c r="BP290" s="214"/>
      <c r="BQ290" s="214"/>
      <c r="BR290" s="214"/>
      <c r="BS290" s="214"/>
      <c r="BT290" s="214"/>
      <c r="BU290" s="214"/>
      <c r="BV290" s="214"/>
      <c r="BW290" s="214"/>
      <c r="BX290" s="214"/>
      <c r="BY290" s="214"/>
      <c r="BZ290" s="214"/>
      <c r="CA290" s="214"/>
      <c r="CB290" s="214"/>
      <c r="CC290" s="214"/>
    </row>
    <row r="291" spans="1:81" s="208" customFormat="1" ht="10.5" customHeight="1">
      <c r="A291" s="322"/>
      <c r="B291" s="222" t="s">
        <v>523</v>
      </c>
      <c r="C291" s="222"/>
      <c r="D291" s="222"/>
      <c r="E291" s="222"/>
      <c r="F291" s="222"/>
      <c r="G291" s="222"/>
      <c r="H291" s="222"/>
      <c r="I291" s="323"/>
      <c r="L291" s="214"/>
      <c r="M291" s="214"/>
      <c r="N291" s="214"/>
      <c r="O291" s="214"/>
      <c r="P291" s="214"/>
      <c r="Q291" s="214"/>
      <c r="R291" s="214"/>
      <c r="S291" s="214"/>
      <c r="T291" s="214"/>
      <c r="U291" s="214"/>
      <c r="V291" s="214"/>
      <c r="W291" s="214"/>
      <c r="X291" s="214"/>
      <c r="Y291" s="214"/>
      <c r="Z291" s="214"/>
      <c r="AA291" s="214"/>
      <c r="AB291" s="214"/>
      <c r="AC291" s="214"/>
      <c r="AD291" s="214"/>
      <c r="AE291" s="214"/>
      <c r="AF291" s="214"/>
      <c r="AG291" s="214"/>
      <c r="AH291" s="214"/>
      <c r="AI291" s="214"/>
      <c r="AJ291" s="214"/>
      <c r="AK291" s="214"/>
      <c r="AL291" s="214"/>
      <c r="AM291" s="214"/>
      <c r="AN291" s="214"/>
      <c r="AO291" s="214"/>
      <c r="AP291" s="214"/>
      <c r="AQ291" s="214"/>
      <c r="AR291" s="214"/>
      <c r="AS291" s="214"/>
      <c r="AT291" s="214"/>
      <c r="AU291" s="214"/>
      <c r="AV291" s="214"/>
      <c r="AW291" s="214"/>
      <c r="AX291" s="214"/>
      <c r="AY291" s="214"/>
      <c r="AZ291" s="214"/>
      <c r="BA291" s="214"/>
      <c r="BB291" s="214"/>
      <c r="BC291" s="214"/>
      <c r="BD291" s="214"/>
      <c r="BE291" s="214"/>
      <c r="BF291" s="214"/>
      <c r="BG291" s="214"/>
      <c r="BH291" s="214"/>
      <c r="BI291" s="214"/>
      <c r="BJ291" s="214"/>
      <c r="BK291" s="214"/>
      <c r="BL291" s="214"/>
      <c r="BM291" s="214"/>
      <c r="BN291" s="214"/>
      <c r="BO291" s="214"/>
      <c r="BP291" s="214"/>
      <c r="BQ291" s="214"/>
      <c r="BR291" s="214"/>
      <c r="BS291" s="214"/>
      <c r="BT291" s="214"/>
      <c r="BU291" s="214"/>
      <c r="BV291" s="214"/>
      <c r="BW291" s="214"/>
      <c r="BX291" s="214"/>
      <c r="BY291" s="214"/>
      <c r="BZ291" s="214"/>
      <c r="CA291" s="214"/>
      <c r="CB291" s="214"/>
      <c r="CC291" s="214"/>
    </row>
    <row r="292" spans="1:81" s="208" customFormat="1" ht="10.5" customHeight="1">
      <c r="A292" s="312"/>
      <c r="B292" s="222" t="s">
        <v>524</v>
      </c>
      <c r="C292" s="210"/>
      <c r="D292" s="210"/>
      <c r="E292" s="210"/>
      <c r="F292" s="210"/>
      <c r="G292" s="210"/>
      <c r="H292" s="210"/>
      <c r="I292" s="313"/>
      <c r="L292" s="214"/>
      <c r="M292" s="214"/>
      <c r="N292" s="214"/>
      <c r="O292" s="214"/>
      <c r="P292" s="214"/>
      <c r="Q292" s="214"/>
      <c r="R292" s="214"/>
      <c r="S292" s="214"/>
      <c r="T292" s="214"/>
      <c r="U292" s="214"/>
      <c r="V292" s="214"/>
      <c r="W292" s="214"/>
      <c r="X292" s="214"/>
      <c r="Y292" s="214"/>
      <c r="Z292" s="214"/>
      <c r="AA292" s="214"/>
      <c r="AB292" s="214"/>
      <c r="AC292" s="214"/>
      <c r="AD292" s="214"/>
      <c r="AE292" s="214"/>
      <c r="AF292" s="214"/>
      <c r="AG292" s="214"/>
      <c r="AH292" s="214"/>
      <c r="AI292" s="214"/>
      <c r="AJ292" s="214"/>
      <c r="AK292" s="214"/>
      <c r="AL292" s="214"/>
      <c r="AM292" s="214"/>
      <c r="AN292" s="214"/>
      <c r="AO292" s="214"/>
      <c r="AP292" s="214"/>
      <c r="AQ292" s="214"/>
      <c r="AR292" s="214"/>
      <c r="AS292" s="214"/>
      <c r="AT292" s="214"/>
      <c r="AU292" s="214"/>
      <c r="AV292" s="214"/>
      <c r="AW292" s="214"/>
      <c r="AX292" s="214"/>
      <c r="AY292" s="214"/>
      <c r="AZ292" s="214"/>
      <c r="BA292" s="214"/>
      <c r="BB292" s="214"/>
      <c r="BC292" s="214"/>
      <c r="BD292" s="214"/>
      <c r="BE292" s="214"/>
      <c r="BF292" s="214"/>
      <c r="BG292" s="214"/>
      <c r="BH292" s="214"/>
      <c r="BI292" s="214"/>
      <c r="BJ292" s="214"/>
      <c r="BK292" s="214"/>
      <c r="BL292" s="214"/>
      <c r="BM292" s="214"/>
      <c r="BN292" s="214"/>
      <c r="BO292" s="214"/>
      <c r="BP292" s="214"/>
      <c r="BQ292" s="214"/>
      <c r="BR292" s="214"/>
      <c r="BS292" s="214"/>
      <c r="BT292" s="214"/>
      <c r="BU292" s="214"/>
      <c r="BV292" s="214"/>
      <c r="BW292" s="214"/>
      <c r="BX292" s="214"/>
      <c r="BY292" s="214"/>
      <c r="BZ292" s="214"/>
      <c r="CA292" s="214"/>
      <c r="CB292" s="214"/>
      <c r="CC292" s="214"/>
    </row>
    <row r="293" spans="1:81" s="208" customFormat="1" ht="10.5" customHeight="1">
      <c r="A293" s="312"/>
      <c r="B293" s="222" t="s">
        <v>525</v>
      </c>
      <c r="C293" s="210"/>
      <c r="D293" s="210"/>
      <c r="E293" s="210"/>
      <c r="F293" s="210"/>
      <c r="G293" s="210"/>
      <c r="H293" s="210"/>
      <c r="I293" s="313"/>
      <c r="L293" s="214"/>
      <c r="M293" s="214"/>
      <c r="N293" s="214"/>
      <c r="O293" s="214"/>
      <c r="P293" s="214"/>
      <c r="Q293" s="214"/>
      <c r="R293" s="214"/>
      <c r="S293" s="214"/>
      <c r="T293" s="214"/>
      <c r="U293" s="214"/>
      <c r="V293" s="214"/>
      <c r="W293" s="214"/>
      <c r="X293" s="214"/>
      <c r="Y293" s="214"/>
      <c r="Z293" s="214"/>
      <c r="AA293" s="214"/>
      <c r="AB293" s="214"/>
      <c r="AC293" s="214"/>
      <c r="AD293" s="214"/>
      <c r="AE293" s="214"/>
      <c r="AF293" s="214"/>
      <c r="AG293" s="214"/>
      <c r="AH293" s="214"/>
      <c r="AI293" s="214"/>
      <c r="AJ293" s="214"/>
      <c r="AK293" s="214"/>
      <c r="AL293" s="214"/>
      <c r="AM293" s="214"/>
      <c r="AN293" s="214"/>
      <c r="AO293" s="214"/>
      <c r="AP293" s="214"/>
      <c r="AQ293" s="214"/>
      <c r="AR293" s="214"/>
      <c r="AS293" s="214"/>
      <c r="AT293" s="214"/>
      <c r="AU293" s="214"/>
      <c r="AV293" s="214"/>
      <c r="AW293" s="214"/>
      <c r="AX293" s="214"/>
      <c r="AY293" s="214"/>
      <c r="AZ293" s="214"/>
      <c r="BA293" s="214"/>
      <c r="BB293" s="214"/>
      <c r="BC293" s="214"/>
      <c r="BD293" s="214"/>
      <c r="BE293" s="214"/>
      <c r="BF293" s="214"/>
      <c r="BG293" s="214"/>
      <c r="BH293" s="214"/>
      <c r="BI293" s="214"/>
      <c r="BJ293" s="214"/>
      <c r="BK293" s="214"/>
      <c r="BL293" s="214"/>
      <c r="BM293" s="214"/>
      <c r="BN293" s="214"/>
      <c r="BO293" s="214"/>
      <c r="BP293" s="214"/>
      <c r="BQ293" s="214"/>
      <c r="BR293" s="214"/>
      <c r="BS293" s="214"/>
      <c r="BT293" s="214"/>
      <c r="BU293" s="214"/>
      <c r="BV293" s="214"/>
      <c r="BW293" s="214"/>
      <c r="BX293" s="214"/>
      <c r="BY293" s="214"/>
      <c r="BZ293" s="214"/>
      <c r="CA293" s="214"/>
      <c r="CB293" s="214"/>
      <c r="CC293" s="214"/>
    </row>
    <row r="294" spans="1:81" s="208" customFormat="1" ht="10.5" customHeight="1">
      <c r="A294" s="312"/>
      <c r="B294" s="223" t="s">
        <v>526</v>
      </c>
      <c r="C294" s="217"/>
      <c r="D294" s="217"/>
      <c r="E294" s="217"/>
      <c r="F294" s="210"/>
      <c r="G294" s="210"/>
      <c r="H294" s="210"/>
      <c r="I294" s="313"/>
      <c r="L294" s="214"/>
      <c r="M294" s="214"/>
      <c r="N294" s="214"/>
      <c r="O294" s="214"/>
      <c r="P294" s="214"/>
      <c r="Q294" s="214"/>
      <c r="R294" s="214"/>
      <c r="S294" s="214"/>
      <c r="T294" s="214"/>
      <c r="U294" s="214"/>
      <c r="V294" s="214"/>
      <c r="W294" s="214"/>
      <c r="X294" s="214"/>
      <c r="Y294" s="214"/>
      <c r="Z294" s="214"/>
      <c r="AA294" s="214"/>
      <c r="AB294" s="214"/>
      <c r="AC294" s="214"/>
      <c r="AD294" s="214"/>
      <c r="AE294" s="214"/>
      <c r="AF294" s="214"/>
      <c r="AG294" s="214"/>
      <c r="AH294" s="214"/>
      <c r="AI294" s="214"/>
      <c r="AJ294" s="214"/>
      <c r="AK294" s="214"/>
      <c r="AL294" s="214"/>
      <c r="AM294" s="214"/>
      <c r="AN294" s="214"/>
      <c r="AO294" s="214"/>
      <c r="AP294" s="214"/>
      <c r="AQ294" s="214"/>
      <c r="AR294" s="214"/>
      <c r="AS294" s="214"/>
      <c r="AT294" s="214"/>
      <c r="AU294" s="214"/>
      <c r="AV294" s="214"/>
      <c r="AW294" s="214"/>
      <c r="AX294" s="214"/>
      <c r="AY294" s="214"/>
      <c r="AZ294" s="214"/>
      <c r="BA294" s="214"/>
      <c r="BB294" s="214"/>
      <c r="BC294" s="214"/>
      <c r="BD294" s="214"/>
      <c r="BE294" s="214"/>
      <c r="BF294" s="214"/>
      <c r="BG294" s="214"/>
      <c r="BH294" s="214"/>
      <c r="BI294" s="214"/>
      <c r="BJ294" s="214"/>
      <c r="BK294" s="214"/>
      <c r="BL294" s="214"/>
      <c r="BM294" s="214"/>
      <c r="BN294" s="214"/>
      <c r="BO294" s="214"/>
      <c r="BP294" s="214"/>
      <c r="BQ294" s="214"/>
      <c r="BR294" s="214"/>
      <c r="BS294" s="214"/>
      <c r="BT294" s="214"/>
      <c r="BU294" s="214"/>
      <c r="BV294" s="214"/>
      <c r="BW294" s="214"/>
      <c r="BX294" s="214"/>
      <c r="BY294" s="214"/>
      <c r="BZ294" s="214"/>
      <c r="CA294" s="214"/>
      <c r="CB294" s="214"/>
      <c r="CC294" s="214"/>
    </row>
    <row r="295" spans="1:81" s="208" customFormat="1" ht="10.5" customHeight="1">
      <c r="A295" s="312"/>
      <c r="B295" s="223" t="s">
        <v>527</v>
      </c>
      <c r="C295" s="217"/>
      <c r="D295" s="217"/>
      <c r="E295" s="217"/>
      <c r="F295" s="210"/>
      <c r="G295" s="210"/>
      <c r="H295" s="210"/>
      <c r="I295" s="313"/>
      <c r="L295" s="214"/>
      <c r="M295" s="214"/>
      <c r="N295" s="214"/>
      <c r="O295" s="214"/>
      <c r="P295" s="214"/>
      <c r="Q295" s="214"/>
      <c r="R295" s="214"/>
      <c r="S295" s="214"/>
      <c r="T295" s="214"/>
      <c r="U295" s="214"/>
      <c r="V295" s="214"/>
      <c r="W295" s="214"/>
      <c r="X295" s="214"/>
      <c r="Y295" s="214"/>
      <c r="Z295" s="214"/>
      <c r="AA295" s="214"/>
      <c r="AB295" s="214"/>
      <c r="AC295" s="214"/>
      <c r="AD295" s="214"/>
      <c r="AE295" s="214"/>
      <c r="AF295" s="214"/>
      <c r="AG295" s="214"/>
      <c r="AH295" s="214"/>
      <c r="AI295" s="214"/>
      <c r="AJ295" s="214"/>
      <c r="AK295" s="214"/>
      <c r="AL295" s="214"/>
      <c r="AM295" s="214"/>
      <c r="AN295" s="214"/>
      <c r="AO295" s="214"/>
      <c r="AP295" s="214"/>
      <c r="AQ295" s="214"/>
      <c r="AR295" s="214"/>
      <c r="AS295" s="214"/>
      <c r="AT295" s="214"/>
      <c r="AU295" s="214"/>
      <c r="AV295" s="214"/>
      <c r="AW295" s="214"/>
      <c r="AX295" s="214"/>
      <c r="AY295" s="214"/>
      <c r="AZ295" s="214"/>
      <c r="BA295" s="214"/>
      <c r="BB295" s="214"/>
      <c r="BC295" s="214"/>
      <c r="BD295" s="214"/>
      <c r="BE295" s="214"/>
      <c r="BF295" s="214"/>
      <c r="BG295" s="214"/>
      <c r="BH295" s="214"/>
      <c r="BI295" s="214"/>
      <c r="BJ295" s="214"/>
      <c r="BK295" s="214"/>
      <c r="BL295" s="214"/>
      <c r="BM295" s="214"/>
      <c r="BN295" s="214"/>
      <c r="BO295" s="214"/>
      <c r="BP295" s="214"/>
      <c r="BQ295" s="214"/>
      <c r="BR295" s="214"/>
      <c r="BS295" s="214"/>
      <c r="BT295" s="214"/>
      <c r="BU295" s="214"/>
      <c r="BV295" s="214"/>
      <c r="BW295" s="214"/>
      <c r="BX295" s="214"/>
      <c r="BY295" s="214"/>
      <c r="BZ295" s="214"/>
      <c r="CA295" s="214"/>
      <c r="CB295" s="214"/>
      <c r="CC295" s="214"/>
    </row>
    <row r="296" spans="1:81" s="208" customFormat="1" ht="14.25" customHeight="1">
      <c r="A296" s="312"/>
      <c r="B296" s="223" t="s">
        <v>528</v>
      </c>
      <c r="C296" s="217"/>
      <c r="D296" s="217"/>
      <c r="E296" s="217"/>
      <c r="F296" s="210"/>
      <c r="G296" s="210"/>
      <c r="H296" s="210"/>
      <c r="I296" s="313"/>
      <c r="L296" s="214"/>
      <c r="M296" s="214"/>
      <c r="N296" s="214"/>
      <c r="O296" s="214"/>
      <c r="P296" s="214"/>
      <c r="Q296" s="214"/>
      <c r="R296" s="214"/>
      <c r="S296" s="214"/>
      <c r="T296" s="214"/>
      <c r="U296" s="214"/>
      <c r="V296" s="214"/>
      <c r="W296" s="214"/>
      <c r="X296" s="214"/>
      <c r="Y296" s="214"/>
      <c r="Z296" s="214"/>
      <c r="AA296" s="214"/>
      <c r="AB296" s="214"/>
      <c r="AC296" s="214"/>
      <c r="AD296" s="214"/>
      <c r="AE296" s="214"/>
      <c r="AF296" s="214"/>
      <c r="AG296" s="214"/>
      <c r="AH296" s="214"/>
      <c r="AI296" s="214"/>
      <c r="AJ296" s="214"/>
      <c r="AK296" s="214"/>
      <c r="AL296" s="214"/>
      <c r="AM296" s="214"/>
      <c r="AN296" s="214"/>
      <c r="AO296" s="214"/>
      <c r="AP296" s="214"/>
      <c r="AQ296" s="214"/>
      <c r="AR296" s="214"/>
      <c r="AS296" s="214"/>
      <c r="AT296" s="214"/>
      <c r="AU296" s="214"/>
      <c r="AV296" s="214"/>
      <c r="AW296" s="214"/>
      <c r="AX296" s="214"/>
      <c r="AY296" s="214"/>
      <c r="AZ296" s="214"/>
      <c r="BA296" s="214"/>
      <c r="BB296" s="214"/>
      <c r="BC296" s="214"/>
      <c r="BD296" s="214"/>
      <c r="BE296" s="214"/>
      <c r="BF296" s="214"/>
      <c r="BG296" s="214"/>
      <c r="BH296" s="214"/>
      <c r="BI296" s="214"/>
      <c r="BJ296" s="214"/>
      <c r="BK296" s="214"/>
      <c r="BL296" s="214"/>
      <c r="BM296" s="214"/>
      <c r="BN296" s="214"/>
      <c r="BO296" s="214"/>
      <c r="BP296" s="214"/>
      <c r="BQ296" s="214"/>
      <c r="BR296" s="214"/>
      <c r="BS296" s="214"/>
      <c r="BT296" s="214"/>
      <c r="BU296" s="214"/>
      <c r="BV296" s="214"/>
      <c r="BW296" s="214"/>
      <c r="BX296" s="214"/>
      <c r="BY296" s="214"/>
      <c r="BZ296" s="214"/>
      <c r="CA296" s="214"/>
      <c r="CB296" s="214"/>
      <c r="CC296" s="214"/>
    </row>
    <row r="297" spans="1:81" s="208" customFormat="1" ht="14.25" customHeight="1">
      <c r="A297" s="312"/>
      <c r="B297" s="223"/>
      <c r="C297" s="217"/>
      <c r="D297" s="217"/>
      <c r="E297" s="217"/>
      <c r="F297" s="210"/>
      <c r="G297" s="210"/>
      <c r="H297" s="210"/>
      <c r="I297" s="313"/>
      <c r="L297" s="214"/>
      <c r="M297" s="214"/>
      <c r="N297" s="214"/>
      <c r="O297" s="214"/>
      <c r="P297" s="214"/>
      <c r="Q297" s="214"/>
      <c r="R297" s="214"/>
      <c r="S297" s="214"/>
      <c r="T297" s="214"/>
      <c r="U297" s="214"/>
      <c r="V297" s="214"/>
      <c r="W297" s="214"/>
      <c r="X297" s="214"/>
      <c r="Y297" s="214"/>
      <c r="Z297" s="214"/>
      <c r="AA297" s="214"/>
      <c r="AB297" s="214"/>
      <c r="AC297" s="214"/>
      <c r="AD297" s="214"/>
      <c r="AE297" s="214"/>
      <c r="AF297" s="214"/>
      <c r="AG297" s="214"/>
      <c r="AH297" s="214"/>
      <c r="AI297" s="214"/>
      <c r="AJ297" s="214"/>
      <c r="AK297" s="214"/>
      <c r="AL297" s="214"/>
      <c r="AM297" s="214"/>
      <c r="AN297" s="214"/>
      <c r="AO297" s="214"/>
      <c r="AP297" s="214"/>
      <c r="AQ297" s="214"/>
      <c r="AR297" s="214"/>
      <c r="AS297" s="214"/>
      <c r="AT297" s="214"/>
      <c r="AU297" s="214"/>
      <c r="AV297" s="214"/>
      <c r="AW297" s="214"/>
      <c r="AX297" s="214"/>
      <c r="AY297" s="214"/>
      <c r="AZ297" s="214"/>
      <c r="BA297" s="214"/>
      <c r="BB297" s="214"/>
      <c r="BC297" s="214"/>
      <c r="BD297" s="214"/>
      <c r="BE297" s="214"/>
      <c r="BF297" s="214"/>
      <c r="BG297" s="214"/>
      <c r="BH297" s="214"/>
      <c r="BI297" s="214"/>
      <c r="BJ297" s="214"/>
      <c r="BK297" s="214"/>
      <c r="BL297" s="214"/>
      <c r="BM297" s="214"/>
      <c r="BN297" s="214"/>
      <c r="BO297" s="214"/>
      <c r="BP297" s="214"/>
      <c r="BQ297" s="214"/>
      <c r="BR297" s="214"/>
      <c r="BS297" s="214"/>
      <c r="BT297" s="214"/>
      <c r="BU297" s="214"/>
      <c r="BV297" s="214"/>
      <c r="BW297" s="214"/>
      <c r="BX297" s="214"/>
      <c r="BY297" s="214"/>
      <c r="BZ297" s="214"/>
      <c r="CA297" s="214"/>
      <c r="CB297" s="214"/>
      <c r="CC297" s="214"/>
    </row>
    <row r="298" spans="1:81" s="208" customFormat="1" ht="14.25" customHeight="1">
      <c r="A298" s="312"/>
      <c r="B298" s="223"/>
      <c r="C298" s="217"/>
      <c r="D298" s="217"/>
      <c r="E298" s="217"/>
      <c r="F298" s="210"/>
      <c r="G298" s="210"/>
      <c r="H298" s="210"/>
      <c r="I298" s="313"/>
      <c r="L298" s="214"/>
      <c r="M298" s="214"/>
      <c r="N298" s="214"/>
      <c r="O298" s="214"/>
      <c r="P298" s="214"/>
      <c r="Q298" s="214"/>
      <c r="R298" s="214"/>
      <c r="S298" s="214"/>
      <c r="T298" s="214"/>
      <c r="U298" s="214"/>
      <c r="V298" s="214"/>
      <c r="W298" s="214"/>
      <c r="X298" s="214"/>
      <c r="Y298" s="214"/>
      <c r="Z298" s="214"/>
      <c r="AA298" s="214"/>
      <c r="AB298" s="214"/>
      <c r="AC298" s="214"/>
      <c r="AD298" s="214"/>
      <c r="AE298" s="214"/>
      <c r="AF298" s="214"/>
      <c r="AG298" s="214"/>
      <c r="AH298" s="214"/>
      <c r="AI298" s="214"/>
      <c r="AJ298" s="214"/>
      <c r="AK298" s="214"/>
      <c r="AL298" s="214"/>
      <c r="AM298" s="214"/>
      <c r="AN298" s="214"/>
      <c r="AO298" s="214"/>
      <c r="AP298" s="214"/>
      <c r="AQ298" s="214"/>
      <c r="AR298" s="214"/>
      <c r="AS298" s="214"/>
      <c r="AT298" s="214"/>
      <c r="AU298" s="214"/>
      <c r="AV298" s="214"/>
      <c r="AW298" s="214"/>
      <c r="AX298" s="214"/>
      <c r="AY298" s="214"/>
      <c r="AZ298" s="214"/>
      <c r="BA298" s="214"/>
      <c r="BB298" s="214"/>
      <c r="BC298" s="214"/>
      <c r="BD298" s="214"/>
      <c r="BE298" s="214"/>
      <c r="BF298" s="214"/>
      <c r="BG298" s="214"/>
      <c r="BH298" s="214"/>
      <c r="BI298" s="214"/>
      <c r="BJ298" s="214"/>
      <c r="BK298" s="214"/>
      <c r="BL298" s="214"/>
      <c r="BM298" s="214"/>
      <c r="BN298" s="214"/>
      <c r="BO298" s="214"/>
      <c r="BP298" s="214"/>
      <c r="BQ298" s="214"/>
      <c r="BR298" s="214"/>
      <c r="BS298" s="214"/>
      <c r="BT298" s="214"/>
      <c r="BU298" s="214"/>
      <c r="BV298" s="214"/>
      <c r="BW298" s="214"/>
      <c r="BX298" s="214"/>
      <c r="BY298" s="214"/>
      <c r="BZ298" s="214"/>
      <c r="CA298" s="214"/>
      <c r="CB298" s="214"/>
      <c r="CC298" s="214"/>
    </row>
    <row r="299" spans="1:81" s="208" customFormat="1" ht="12.75" customHeight="1">
      <c r="A299" s="312"/>
      <c r="B299" s="1039" t="s">
        <v>529</v>
      </c>
      <c r="C299" s="1039"/>
      <c r="D299" s="1039"/>
      <c r="E299" s="217"/>
      <c r="F299" s="210"/>
      <c r="G299" s="210"/>
      <c r="H299" s="210"/>
      <c r="I299" s="313"/>
      <c r="L299" s="214"/>
      <c r="M299" s="214"/>
      <c r="N299" s="214"/>
      <c r="O299" s="214"/>
      <c r="P299" s="214"/>
      <c r="Q299" s="214"/>
      <c r="R299" s="214"/>
      <c r="S299" s="214"/>
      <c r="T299" s="214"/>
      <c r="U299" s="214"/>
      <c r="V299" s="214"/>
      <c r="W299" s="214"/>
      <c r="X299" s="214"/>
      <c r="Y299" s="214"/>
      <c r="Z299" s="214"/>
      <c r="AA299" s="214"/>
      <c r="AB299" s="214"/>
      <c r="AC299" s="214"/>
      <c r="AD299" s="214"/>
      <c r="AE299" s="214"/>
      <c r="AF299" s="214"/>
      <c r="AG299" s="214"/>
      <c r="AH299" s="214"/>
      <c r="AI299" s="214"/>
      <c r="AJ299" s="214"/>
      <c r="AK299" s="214"/>
      <c r="AL299" s="214"/>
      <c r="AM299" s="214"/>
      <c r="AN299" s="214"/>
      <c r="AO299" s="214"/>
      <c r="AP299" s="214"/>
      <c r="AQ299" s="214"/>
      <c r="AR299" s="214"/>
      <c r="AS299" s="214"/>
      <c r="AT299" s="214"/>
      <c r="AU299" s="214"/>
      <c r="AV299" s="214"/>
      <c r="AW299" s="214"/>
      <c r="AX299" s="214"/>
      <c r="AY299" s="214"/>
      <c r="AZ299" s="214"/>
      <c r="BA299" s="214"/>
      <c r="BB299" s="214"/>
      <c r="BC299" s="214"/>
      <c r="BD299" s="214"/>
      <c r="BE299" s="214"/>
      <c r="BF299" s="214"/>
      <c r="BG299" s="214"/>
      <c r="BH299" s="214"/>
      <c r="BI299" s="214"/>
      <c r="BJ299" s="214"/>
      <c r="BK299" s="214"/>
      <c r="BL299" s="214"/>
      <c r="BM299" s="214"/>
      <c r="BN299" s="214"/>
      <c r="BO299" s="214"/>
      <c r="BP299" s="214"/>
      <c r="BQ299" s="214"/>
      <c r="BR299" s="214"/>
      <c r="BS299" s="214"/>
      <c r="BT299" s="214"/>
      <c r="BU299" s="214"/>
      <c r="BV299" s="214"/>
      <c r="BW299" s="214"/>
      <c r="BX299" s="214"/>
      <c r="BY299" s="214"/>
      <c r="BZ299" s="214"/>
      <c r="CA299" s="214"/>
      <c r="CB299" s="214"/>
      <c r="CC299" s="214"/>
    </row>
    <row r="300" spans="1:81" s="208" customFormat="1" ht="12.75" customHeight="1">
      <c r="A300" s="312"/>
      <c r="B300" s="1040" t="str">
        <f>'! BINDER SET UP !'!B3</f>
        <v>TBD</v>
      </c>
      <c r="C300" s="1040"/>
      <c r="D300" s="1040"/>
      <c r="E300" s="217"/>
      <c r="F300" s="210"/>
      <c r="G300" s="210"/>
      <c r="H300" s="210"/>
      <c r="I300" s="313"/>
      <c r="L300" s="214"/>
      <c r="M300" s="214"/>
      <c r="N300" s="214"/>
      <c r="O300" s="214"/>
      <c r="P300" s="214"/>
      <c r="Q300" s="214"/>
      <c r="R300" s="214"/>
      <c r="S300" s="214"/>
      <c r="T300" s="214"/>
      <c r="U300" s="214"/>
      <c r="V300" s="214"/>
      <c r="W300" s="214"/>
      <c r="X300" s="214"/>
      <c r="Y300" s="214"/>
      <c r="Z300" s="214"/>
      <c r="AA300" s="214"/>
      <c r="AB300" s="214"/>
      <c r="AC300" s="214"/>
      <c r="AD300" s="214"/>
      <c r="AE300" s="214"/>
      <c r="AF300" s="214"/>
      <c r="AG300" s="214"/>
      <c r="AH300" s="214"/>
      <c r="AI300" s="214"/>
      <c r="AJ300" s="214"/>
      <c r="AK300" s="214"/>
      <c r="AL300" s="214"/>
      <c r="AM300" s="214"/>
      <c r="AN300" s="214"/>
      <c r="AO300" s="214"/>
      <c r="AP300" s="214"/>
      <c r="AQ300" s="214"/>
      <c r="AR300" s="214"/>
      <c r="AS300" s="214"/>
      <c r="AT300" s="214"/>
      <c r="AU300" s="214"/>
      <c r="AV300" s="214"/>
      <c r="AW300" s="214"/>
      <c r="AX300" s="214"/>
      <c r="AY300" s="214"/>
      <c r="AZ300" s="214"/>
      <c r="BA300" s="214"/>
      <c r="BB300" s="214"/>
      <c r="BC300" s="214"/>
      <c r="BD300" s="214"/>
      <c r="BE300" s="214"/>
      <c r="BF300" s="214"/>
      <c r="BG300" s="214"/>
      <c r="BH300" s="214"/>
      <c r="BI300" s="214"/>
      <c r="BJ300" s="214"/>
      <c r="BK300" s="214"/>
      <c r="BL300" s="214"/>
      <c r="BM300" s="214"/>
      <c r="BN300" s="214"/>
      <c r="BO300" s="214"/>
      <c r="BP300" s="214"/>
      <c r="BQ300" s="214"/>
      <c r="BR300" s="214"/>
      <c r="BS300" s="214"/>
      <c r="BT300" s="214"/>
      <c r="BU300" s="214"/>
      <c r="BV300" s="214"/>
      <c r="BW300" s="214"/>
      <c r="BX300" s="214"/>
      <c r="BY300" s="214"/>
      <c r="BZ300" s="214"/>
      <c r="CA300" s="214"/>
      <c r="CB300" s="214"/>
      <c r="CC300" s="214"/>
    </row>
    <row r="301" spans="1:81" s="208" customFormat="1" ht="15.75" customHeight="1">
      <c r="A301" s="312"/>
      <c r="B301" s="1041" t="s">
        <v>616</v>
      </c>
      <c r="C301" s="1041"/>
      <c r="D301" s="1041"/>
      <c r="E301" s="1041"/>
      <c r="F301" s="210"/>
      <c r="G301" s="210"/>
      <c r="H301" s="210"/>
      <c r="I301" s="313"/>
      <c r="L301" s="214"/>
      <c r="M301" s="214"/>
      <c r="N301" s="214"/>
      <c r="O301" s="214"/>
      <c r="P301" s="214"/>
      <c r="Q301" s="214"/>
      <c r="R301" s="214"/>
      <c r="S301" s="214"/>
      <c r="T301" s="214"/>
      <c r="U301" s="214"/>
      <c r="V301" s="214"/>
      <c r="W301" s="214"/>
      <c r="X301" s="214"/>
      <c r="Y301" s="214"/>
      <c r="Z301" s="214"/>
      <c r="AA301" s="214"/>
      <c r="AB301" s="214"/>
      <c r="AC301" s="214"/>
      <c r="AD301" s="214"/>
      <c r="AE301" s="214"/>
      <c r="AF301" s="214"/>
      <c r="AG301" s="214"/>
      <c r="AH301" s="214"/>
      <c r="AI301" s="214"/>
      <c r="AJ301" s="214"/>
      <c r="AK301" s="214"/>
      <c r="AL301" s="214"/>
      <c r="AM301" s="214"/>
      <c r="AN301" s="214"/>
      <c r="AO301" s="214"/>
      <c r="AP301" s="214"/>
      <c r="AQ301" s="214"/>
      <c r="AR301" s="214"/>
      <c r="AS301" s="214"/>
      <c r="AT301" s="214"/>
      <c r="AU301" s="214"/>
      <c r="AV301" s="214"/>
      <c r="AW301" s="214"/>
      <c r="AX301" s="214"/>
      <c r="AY301" s="214"/>
      <c r="AZ301" s="214"/>
      <c r="BA301" s="214"/>
      <c r="BB301" s="214"/>
      <c r="BC301" s="214"/>
      <c r="BD301" s="214"/>
      <c r="BE301" s="214"/>
      <c r="BF301" s="214"/>
      <c r="BG301" s="214"/>
      <c r="BH301" s="214"/>
      <c r="BI301" s="214"/>
      <c r="BJ301" s="214"/>
      <c r="BK301" s="214"/>
      <c r="BL301" s="214"/>
      <c r="BM301" s="214"/>
      <c r="BN301" s="214"/>
      <c r="BO301" s="214"/>
      <c r="BP301" s="214"/>
      <c r="BQ301" s="214"/>
      <c r="BR301" s="214"/>
      <c r="BS301" s="214"/>
      <c r="BT301" s="214"/>
      <c r="BU301" s="214"/>
      <c r="BV301" s="214"/>
      <c r="BW301" s="214"/>
      <c r="BX301" s="214"/>
      <c r="BY301" s="214"/>
      <c r="BZ301" s="214"/>
      <c r="CA301" s="214"/>
      <c r="CB301" s="214"/>
      <c r="CC301" s="214"/>
    </row>
    <row r="302" spans="1:81" customFormat="1" ht="10.5" customHeight="1" thickBot="1">
      <c r="A302" s="324"/>
      <c r="B302" s="321"/>
      <c r="C302" s="321"/>
      <c r="D302" s="321"/>
      <c r="E302" s="321"/>
      <c r="F302" s="321"/>
      <c r="G302" s="321"/>
      <c r="H302" s="321"/>
      <c r="I302" s="325"/>
      <c r="L302" s="214"/>
      <c r="M302" s="214"/>
      <c r="N302" s="214"/>
      <c r="O302" s="214"/>
      <c r="P302" s="214"/>
      <c r="Q302" s="214"/>
      <c r="R302" s="214"/>
      <c r="S302" s="214"/>
      <c r="T302" s="214"/>
      <c r="U302" s="214"/>
      <c r="V302" s="214"/>
      <c r="W302" s="214"/>
      <c r="X302" s="214"/>
      <c r="Y302" s="214"/>
      <c r="Z302" s="214"/>
      <c r="AA302" s="214"/>
      <c r="AB302" s="214"/>
      <c r="AC302" s="214"/>
      <c r="AD302" s="214"/>
      <c r="AE302" s="214"/>
      <c r="AF302" s="214"/>
      <c r="AG302" s="214"/>
      <c r="AH302" s="214"/>
      <c r="AI302" s="214"/>
      <c r="AJ302" s="214"/>
      <c r="AK302" s="214"/>
      <c r="AL302" s="214"/>
      <c r="AM302" s="214"/>
      <c r="AN302" s="214"/>
      <c r="AO302" s="214"/>
      <c r="AP302" s="214"/>
      <c r="AQ302" s="214"/>
      <c r="AR302" s="214"/>
      <c r="AS302" s="214"/>
      <c r="AT302" s="214"/>
      <c r="AU302" s="214"/>
      <c r="AV302" s="214"/>
      <c r="AW302" s="214"/>
      <c r="AX302" s="214"/>
      <c r="AY302" s="214"/>
      <c r="AZ302" s="214"/>
      <c r="BA302" s="214"/>
      <c r="BB302" s="214"/>
      <c r="BC302" s="214"/>
      <c r="BD302" s="214"/>
      <c r="BE302" s="214"/>
      <c r="BF302" s="214"/>
      <c r="BG302" s="214"/>
      <c r="BH302" s="214"/>
      <c r="BI302" s="214"/>
      <c r="BJ302" s="214"/>
      <c r="BK302" s="214"/>
      <c r="BL302" s="214"/>
      <c r="BM302" s="214"/>
      <c r="BN302" s="214"/>
      <c r="BO302" s="214"/>
      <c r="BP302" s="214"/>
      <c r="BQ302" s="214"/>
      <c r="BR302" s="214"/>
      <c r="BS302" s="214"/>
      <c r="BT302" s="214"/>
      <c r="BU302" s="214"/>
      <c r="BV302" s="214"/>
      <c r="BW302" s="214"/>
      <c r="BX302" s="214"/>
      <c r="BY302" s="214"/>
      <c r="BZ302" s="214"/>
      <c r="CA302" s="214"/>
      <c r="CB302" s="214"/>
      <c r="CC302" s="214"/>
    </row>
    <row r="303" spans="1:81" customFormat="1" ht="15.75" thickTop="1">
      <c r="L303" s="214"/>
      <c r="M303" s="214"/>
      <c r="N303" s="214"/>
      <c r="O303" s="214"/>
      <c r="P303" s="214"/>
      <c r="Q303" s="214"/>
      <c r="R303" s="214"/>
      <c r="S303" s="214"/>
      <c r="T303" s="214"/>
      <c r="U303" s="214"/>
      <c r="V303" s="214"/>
      <c r="W303" s="214"/>
      <c r="X303" s="214"/>
      <c r="Y303" s="214"/>
      <c r="Z303" s="214"/>
      <c r="AA303" s="214"/>
      <c r="AB303" s="214"/>
      <c r="AC303" s="214"/>
      <c r="AD303" s="214"/>
      <c r="AE303" s="214"/>
      <c r="AF303" s="214"/>
      <c r="AG303" s="214"/>
      <c r="AH303" s="214"/>
      <c r="AI303" s="214"/>
      <c r="AJ303" s="214"/>
      <c r="AK303" s="214"/>
      <c r="AL303" s="214"/>
      <c r="AM303" s="214"/>
      <c r="AN303" s="214"/>
      <c r="AO303" s="214"/>
      <c r="AP303" s="214"/>
      <c r="AQ303" s="214"/>
      <c r="AR303" s="214"/>
      <c r="AS303" s="214"/>
      <c r="AT303" s="214"/>
      <c r="AU303" s="214"/>
      <c r="AV303" s="214"/>
      <c r="AW303" s="214"/>
      <c r="AX303" s="214"/>
      <c r="AY303" s="214"/>
      <c r="AZ303" s="214"/>
      <c r="BA303" s="214"/>
      <c r="BB303" s="214"/>
      <c r="BC303" s="214"/>
      <c r="BD303" s="214"/>
      <c r="BE303" s="214"/>
      <c r="BF303" s="214"/>
      <c r="BG303" s="214"/>
      <c r="BH303" s="214"/>
      <c r="BI303" s="214"/>
      <c r="BJ303" s="214"/>
      <c r="BK303" s="214"/>
      <c r="BL303" s="214"/>
      <c r="BM303" s="214"/>
      <c r="BN303" s="214"/>
      <c r="BO303" s="214"/>
      <c r="BP303" s="214"/>
      <c r="BQ303" s="214"/>
      <c r="BR303" s="214"/>
      <c r="BS303" s="214"/>
      <c r="BT303" s="214"/>
      <c r="BU303" s="214"/>
      <c r="BV303" s="214"/>
      <c r="BW303" s="214"/>
      <c r="BX303" s="214"/>
      <c r="BY303" s="214"/>
      <c r="BZ303" s="214"/>
      <c r="CA303" s="214"/>
      <c r="CB303" s="214"/>
      <c r="CC303" s="214"/>
    </row>
    <row r="304" spans="1:81" customFormat="1" ht="15">
      <c r="L304" s="214"/>
      <c r="M304" s="214"/>
      <c r="N304" s="214"/>
      <c r="O304" s="214"/>
      <c r="P304" s="214"/>
      <c r="Q304" s="214"/>
      <c r="R304" s="214"/>
      <c r="S304" s="214"/>
      <c r="T304" s="214"/>
      <c r="U304" s="214"/>
      <c r="V304" s="214"/>
      <c r="W304" s="214"/>
      <c r="X304" s="214"/>
      <c r="Y304" s="214"/>
      <c r="Z304" s="214"/>
      <c r="AA304" s="214"/>
      <c r="AB304" s="214"/>
      <c r="AC304" s="214"/>
      <c r="AD304" s="214"/>
      <c r="AE304" s="214"/>
      <c r="AF304" s="214"/>
      <c r="AG304" s="214"/>
      <c r="AH304" s="214"/>
      <c r="AI304" s="214"/>
      <c r="AJ304" s="214"/>
      <c r="AK304" s="214"/>
      <c r="AL304" s="214"/>
      <c r="AM304" s="214"/>
      <c r="AN304" s="214"/>
      <c r="AO304" s="214"/>
      <c r="AP304" s="214"/>
      <c r="AQ304" s="214"/>
      <c r="AR304" s="214"/>
      <c r="AS304" s="214"/>
      <c r="AT304" s="214"/>
      <c r="AU304" s="214"/>
      <c r="AV304" s="214"/>
      <c r="AW304" s="214"/>
      <c r="AX304" s="214"/>
      <c r="AY304" s="214"/>
      <c r="AZ304" s="214"/>
      <c r="BA304" s="214"/>
      <c r="BB304" s="214"/>
      <c r="BC304" s="214"/>
      <c r="BD304" s="214"/>
      <c r="BE304" s="214"/>
      <c r="BF304" s="214"/>
      <c r="BG304" s="214"/>
      <c r="BH304" s="214"/>
      <c r="BI304" s="214"/>
      <c r="BJ304" s="214"/>
      <c r="BK304" s="214"/>
      <c r="BL304" s="214"/>
      <c r="BM304" s="214"/>
      <c r="BN304" s="214"/>
      <c r="BO304" s="214"/>
      <c r="BP304" s="214"/>
      <c r="BQ304" s="214"/>
      <c r="BR304" s="214"/>
      <c r="BS304" s="214"/>
      <c r="BT304" s="214"/>
      <c r="BU304" s="214"/>
      <c r="BV304" s="214"/>
      <c r="BW304" s="214"/>
      <c r="BX304" s="214"/>
      <c r="BY304" s="214"/>
      <c r="BZ304" s="214"/>
      <c r="CA304" s="214"/>
      <c r="CB304" s="214"/>
      <c r="CC304" s="214"/>
    </row>
    <row r="305" spans="1:81" s="208" customFormat="1">
      <c r="A305" s="336"/>
      <c r="B305" s="336"/>
      <c r="C305" s="336"/>
      <c r="D305" s="336"/>
      <c r="E305" s="336"/>
      <c r="F305" s="336"/>
      <c r="G305" s="336"/>
      <c r="H305" s="336"/>
      <c r="I305" s="336"/>
      <c r="J305" s="224"/>
      <c r="L305" s="214"/>
      <c r="M305" s="214"/>
      <c r="N305" s="214"/>
      <c r="O305" s="214"/>
      <c r="P305" s="214"/>
      <c r="Q305" s="214"/>
      <c r="R305" s="214"/>
      <c r="S305" s="214"/>
      <c r="T305" s="214"/>
      <c r="U305" s="214"/>
      <c r="V305" s="214"/>
      <c r="W305" s="214"/>
      <c r="X305" s="214"/>
      <c r="Y305" s="214"/>
      <c r="Z305" s="214"/>
      <c r="AA305" s="214"/>
      <c r="AB305" s="214"/>
      <c r="AC305" s="214"/>
      <c r="AD305" s="214"/>
      <c r="AE305" s="214"/>
      <c r="AF305" s="214"/>
      <c r="AG305" s="214"/>
      <c r="AH305" s="214"/>
      <c r="AI305" s="214"/>
      <c r="AJ305" s="214"/>
      <c r="AK305" s="214"/>
      <c r="AL305" s="214"/>
      <c r="AM305" s="214"/>
      <c r="AN305" s="214"/>
      <c r="AO305" s="214"/>
      <c r="AP305" s="214"/>
      <c r="AQ305" s="214"/>
      <c r="AR305" s="214"/>
      <c r="AS305" s="214"/>
      <c r="AT305" s="214"/>
      <c r="AU305" s="214"/>
      <c r="AV305" s="214"/>
      <c r="AW305" s="214"/>
      <c r="AX305" s="214"/>
      <c r="AY305" s="214"/>
      <c r="AZ305" s="214"/>
      <c r="BA305" s="214"/>
      <c r="BB305" s="214"/>
      <c r="BC305" s="214"/>
      <c r="BD305" s="214"/>
      <c r="BE305" s="214"/>
      <c r="BF305" s="214"/>
      <c r="BG305" s="214"/>
      <c r="BH305" s="214"/>
      <c r="BI305" s="214"/>
      <c r="BJ305" s="214"/>
      <c r="BK305" s="214"/>
      <c r="BL305" s="214"/>
      <c r="BM305" s="214"/>
      <c r="BN305" s="214"/>
      <c r="BO305" s="214"/>
      <c r="BP305" s="214"/>
      <c r="BQ305" s="214"/>
      <c r="BR305" s="214"/>
      <c r="BS305" s="214"/>
      <c r="BT305" s="214"/>
      <c r="BU305" s="214"/>
      <c r="BV305" s="214"/>
      <c r="BW305" s="214"/>
      <c r="BX305" s="214"/>
      <c r="BY305" s="214"/>
      <c r="BZ305" s="214"/>
      <c r="CA305" s="214"/>
      <c r="CB305" s="214"/>
      <c r="CC305" s="214"/>
    </row>
    <row r="306" spans="1:81" s="208" customFormat="1">
      <c r="A306" s="336"/>
      <c r="B306" s="336"/>
      <c r="C306" s="336"/>
      <c r="D306" s="336"/>
      <c r="E306" s="336"/>
      <c r="F306" s="336"/>
      <c r="G306" s="336"/>
      <c r="H306" s="336"/>
      <c r="I306" s="336"/>
      <c r="J306" s="224"/>
      <c r="L306" s="214"/>
      <c r="M306" s="214"/>
      <c r="N306" s="214"/>
      <c r="O306" s="214"/>
      <c r="P306" s="214"/>
      <c r="Q306" s="214"/>
      <c r="R306" s="214"/>
      <c r="S306" s="214"/>
      <c r="T306" s="214"/>
      <c r="U306" s="214"/>
      <c r="V306" s="214"/>
      <c r="W306" s="214"/>
      <c r="X306" s="214"/>
      <c r="Y306" s="214"/>
      <c r="Z306" s="214"/>
      <c r="AA306" s="214"/>
      <c r="AB306" s="214"/>
      <c r="AC306" s="214"/>
      <c r="AD306" s="214"/>
      <c r="AE306" s="214"/>
      <c r="AF306" s="214"/>
      <c r="AG306" s="214"/>
      <c r="AH306" s="214"/>
      <c r="AI306" s="214"/>
      <c r="AJ306" s="214"/>
      <c r="AK306" s="214"/>
      <c r="AL306" s="214"/>
      <c r="AM306" s="214"/>
      <c r="AN306" s="214"/>
      <c r="AO306" s="214"/>
      <c r="AP306" s="214"/>
      <c r="AQ306" s="214"/>
      <c r="AR306" s="214"/>
      <c r="AS306" s="214"/>
      <c r="AT306" s="214"/>
      <c r="AU306" s="214"/>
      <c r="AV306" s="214"/>
      <c r="AW306" s="214"/>
      <c r="AX306" s="214"/>
      <c r="AY306" s="214"/>
      <c r="AZ306" s="214"/>
      <c r="BA306" s="214"/>
      <c r="BB306" s="214"/>
      <c r="BC306" s="214"/>
      <c r="BD306" s="214"/>
      <c r="BE306" s="214"/>
      <c r="BF306" s="214"/>
      <c r="BG306" s="214"/>
      <c r="BH306" s="214"/>
      <c r="BI306" s="214"/>
      <c r="BJ306" s="214"/>
      <c r="BK306" s="214"/>
      <c r="BL306" s="214"/>
      <c r="BM306" s="214"/>
      <c r="BN306" s="214"/>
      <c r="BO306" s="214"/>
      <c r="BP306" s="214"/>
      <c r="BQ306" s="214"/>
      <c r="BR306" s="214"/>
      <c r="BS306" s="214"/>
      <c r="BT306" s="214"/>
      <c r="BU306" s="214"/>
      <c r="BV306" s="214"/>
      <c r="BW306" s="214"/>
      <c r="BX306" s="214"/>
      <c r="BY306" s="214"/>
      <c r="BZ306" s="214"/>
      <c r="CA306" s="214"/>
      <c r="CB306" s="214"/>
      <c r="CC306" s="214"/>
    </row>
    <row r="307" spans="1:81" s="208" customFormat="1">
      <c r="A307" s="336"/>
      <c r="B307" s="336"/>
      <c r="C307" s="336"/>
      <c r="D307" s="336"/>
      <c r="E307" s="336"/>
      <c r="F307" s="336"/>
      <c r="G307" s="336"/>
      <c r="H307" s="336"/>
      <c r="I307" s="336"/>
      <c r="J307" s="224"/>
      <c r="L307" s="214"/>
      <c r="M307" s="214"/>
      <c r="N307" s="214"/>
      <c r="O307" s="214"/>
      <c r="P307" s="214"/>
      <c r="Q307" s="214"/>
      <c r="R307" s="214"/>
      <c r="S307" s="214"/>
      <c r="T307" s="214"/>
      <c r="U307" s="214"/>
      <c r="V307" s="214"/>
      <c r="W307" s="214"/>
      <c r="X307" s="214"/>
      <c r="Y307" s="214"/>
      <c r="Z307" s="214"/>
      <c r="AA307" s="214"/>
      <c r="AB307" s="214"/>
      <c r="AC307" s="214"/>
      <c r="AD307" s="214"/>
      <c r="AE307" s="214"/>
      <c r="AF307" s="214"/>
      <c r="AG307" s="214"/>
      <c r="AH307" s="214"/>
      <c r="AI307" s="214"/>
      <c r="AJ307" s="214"/>
      <c r="AK307" s="214"/>
      <c r="AL307" s="214"/>
      <c r="AM307" s="214"/>
      <c r="AN307" s="214"/>
      <c r="AO307" s="214"/>
      <c r="AP307" s="214"/>
      <c r="AQ307" s="214"/>
      <c r="AR307" s="214"/>
      <c r="AS307" s="214"/>
      <c r="AT307" s="214"/>
      <c r="AU307" s="214"/>
      <c r="AV307" s="214"/>
      <c r="AW307" s="214"/>
      <c r="AX307" s="214"/>
      <c r="AY307" s="214"/>
      <c r="AZ307" s="214"/>
      <c r="BA307" s="214"/>
      <c r="BB307" s="214"/>
      <c r="BC307" s="214"/>
      <c r="BD307" s="214"/>
      <c r="BE307" s="214"/>
      <c r="BF307" s="214"/>
      <c r="BG307" s="214"/>
      <c r="BH307" s="214"/>
      <c r="BI307" s="214"/>
      <c r="BJ307" s="214"/>
      <c r="BK307" s="214"/>
      <c r="BL307" s="214"/>
      <c r="BM307" s="214"/>
      <c r="BN307" s="214"/>
      <c r="BO307" s="214"/>
      <c r="BP307" s="214"/>
      <c r="BQ307" s="214"/>
      <c r="BR307" s="214"/>
      <c r="BS307" s="214"/>
      <c r="BT307" s="214"/>
      <c r="BU307" s="214"/>
      <c r="BV307" s="214"/>
      <c r="BW307" s="214"/>
      <c r="BX307" s="214"/>
      <c r="BY307" s="214"/>
      <c r="BZ307" s="214"/>
      <c r="CA307" s="214"/>
      <c r="CB307" s="214"/>
      <c r="CC307" s="214"/>
    </row>
    <row r="308" spans="1:81" s="208" customFormat="1">
      <c r="A308" s="336"/>
      <c r="B308" s="336"/>
      <c r="C308" s="336"/>
      <c r="D308" s="336"/>
      <c r="E308" s="336"/>
      <c r="F308" s="336"/>
      <c r="G308" s="336"/>
      <c r="H308" s="336"/>
      <c r="I308" s="336"/>
      <c r="J308" s="224"/>
      <c r="L308" s="214"/>
      <c r="M308" s="214"/>
      <c r="N308" s="214"/>
      <c r="O308" s="214"/>
      <c r="P308" s="214"/>
      <c r="Q308" s="214"/>
      <c r="R308" s="214"/>
      <c r="S308" s="214"/>
      <c r="T308" s="214"/>
      <c r="U308" s="214"/>
      <c r="V308" s="214"/>
      <c r="W308" s="214"/>
      <c r="X308" s="214"/>
      <c r="Y308" s="214"/>
      <c r="Z308" s="214"/>
      <c r="AA308" s="214"/>
      <c r="AB308" s="214"/>
      <c r="AC308" s="214"/>
      <c r="AD308" s="214"/>
      <c r="AE308" s="214"/>
      <c r="AF308" s="214"/>
      <c r="AG308" s="214"/>
      <c r="AH308" s="214"/>
      <c r="AI308" s="214"/>
      <c r="AJ308" s="214"/>
      <c r="AK308" s="214"/>
      <c r="AL308" s="214"/>
      <c r="AM308" s="214"/>
      <c r="AN308" s="214"/>
      <c r="AO308" s="214"/>
      <c r="AP308" s="214"/>
      <c r="AQ308" s="214"/>
      <c r="AR308" s="214"/>
      <c r="AS308" s="214"/>
      <c r="AT308" s="214"/>
      <c r="AU308" s="214"/>
      <c r="AV308" s="214"/>
      <c r="AW308" s="214"/>
      <c r="AX308" s="214"/>
      <c r="AY308" s="214"/>
      <c r="AZ308" s="214"/>
      <c r="BA308" s="214"/>
      <c r="BB308" s="214"/>
      <c r="BC308" s="214"/>
      <c r="BD308" s="214"/>
      <c r="BE308" s="214"/>
      <c r="BF308" s="214"/>
      <c r="BG308" s="214"/>
      <c r="BH308" s="214"/>
      <c r="BI308" s="214"/>
      <c r="BJ308" s="214"/>
      <c r="BK308" s="214"/>
      <c r="BL308" s="214"/>
      <c r="BM308" s="214"/>
      <c r="BN308" s="214"/>
      <c r="BO308" s="214"/>
      <c r="BP308" s="214"/>
      <c r="BQ308" s="214"/>
      <c r="BR308" s="214"/>
      <c r="BS308" s="214"/>
      <c r="BT308" s="214"/>
      <c r="BU308" s="214"/>
      <c r="BV308" s="214"/>
      <c r="BW308" s="214"/>
      <c r="BX308" s="214"/>
      <c r="BY308" s="214"/>
      <c r="BZ308" s="214"/>
      <c r="CA308" s="214"/>
      <c r="CB308" s="214"/>
      <c r="CC308" s="214"/>
    </row>
    <row r="309" spans="1:81" s="208" customFormat="1">
      <c r="A309" s="336"/>
      <c r="B309" s="336"/>
      <c r="C309" s="336"/>
      <c r="D309" s="336"/>
      <c r="E309" s="336"/>
      <c r="F309" s="336"/>
      <c r="G309" s="336"/>
      <c r="H309" s="336"/>
      <c r="I309" s="336"/>
      <c r="J309" s="224"/>
      <c r="L309" s="214"/>
      <c r="M309" s="214"/>
      <c r="N309" s="214"/>
      <c r="O309" s="214"/>
      <c r="P309" s="214"/>
      <c r="Q309" s="214"/>
      <c r="R309" s="214"/>
      <c r="S309" s="214"/>
      <c r="T309" s="214"/>
      <c r="U309" s="214"/>
      <c r="V309" s="214"/>
      <c r="W309" s="214"/>
      <c r="X309" s="214"/>
      <c r="Y309" s="214"/>
      <c r="Z309" s="214"/>
      <c r="AA309" s="214"/>
      <c r="AB309" s="214"/>
      <c r="AC309" s="214"/>
      <c r="AD309" s="214"/>
      <c r="AE309" s="214"/>
      <c r="AF309" s="214"/>
      <c r="AG309" s="214"/>
      <c r="AH309" s="214"/>
      <c r="AI309" s="214"/>
      <c r="AJ309" s="214"/>
      <c r="AK309" s="214"/>
      <c r="AL309" s="214"/>
      <c r="AM309" s="214"/>
      <c r="AN309" s="214"/>
      <c r="AO309" s="214"/>
      <c r="AP309" s="214"/>
      <c r="AQ309" s="214"/>
      <c r="AR309" s="214"/>
      <c r="AS309" s="214"/>
      <c r="AT309" s="214"/>
      <c r="AU309" s="214"/>
      <c r="AV309" s="214"/>
      <c r="AW309" s="214"/>
      <c r="AX309" s="214"/>
      <c r="AY309" s="214"/>
      <c r="AZ309" s="214"/>
      <c r="BA309" s="214"/>
      <c r="BB309" s="214"/>
      <c r="BC309" s="214"/>
      <c r="BD309" s="214"/>
      <c r="BE309" s="214"/>
      <c r="BF309" s="214"/>
      <c r="BG309" s="214"/>
      <c r="BH309" s="214"/>
      <c r="BI309" s="214"/>
      <c r="BJ309" s="214"/>
      <c r="BK309" s="214"/>
      <c r="BL309" s="214"/>
      <c r="BM309" s="214"/>
      <c r="BN309" s="214"/>
      <c r="BO309" s="214"/>
      <c r="BP309" s="214"/>
      <c r="BQ309" s="214"/>
      <c r="BR309" s="214"/>
      <c r="BS309" s="214"/>
      <c r="BT309" s="214"/>
      <c r="BU309" s="214"/>
      <c r="BV309" s="214"/>
      <c r="BW309" s="214"/>
      <c r="BX309" s="214"/>
      <c r="BY309" s="214"/>
      <c r="BZ309" s="214"/>
      <c r="CA309" s="214"/>
      <c r="CB309" s="214"/>
      <c r="CC309" s="214"/>
    </row>
    <row r="310" spans="1:81" s="208" customFormat="1">
      <c r="A310" s="336"/>
      <c r="B310" s="336"/>
      <c r="C310" s="336"/>
      <c r="D310" s="336"/>
      <c r="E310" s="336"/>
      <c r="F310" s="336"/>
      <c r="G310" s="336"/>
      <c r="H310" s="336"/>
      <c r="I310" s="336"/>
      <c r="J310" s="224"/>
      <c r="L310" s="214"/>
      <c r="M310" s="214"/>
      <c r="N310" s="214"/>
      <c r="O310" s="214"/>
      <c r="P310" s="214"/>
      <c r="Q310" s="214"/>
      <c r="R310" s="214"/>
      <c r="S310" s="214"/>
      <c r="T310" s="214"/>
      <c r="U310" s="214"/>
      <c r="V310" s="214"/>
      <c r="W310" s="214"/>
      <c r="X310" s="214"/>
      <c r="Y310" s="214"/>
      <c r="Z310" s="214"/>
      <c r="AA310" s="214"/>
      <c r="AB310" s="214"/>
      <c r="AC310" s="214"/>
      <c r="AD310" s="214"/>
      <c r="AE310" s="214"/>
      <c r="AF310" s="214"/>
      <c r="AG310" s="214"/>
      <c r="AH310" s="214"/>
      <c r="AI310" s="214"/>
      <c r="AJ310" s="214"/>
      <c r="AK310" s="214"/>
      <c r="AL310" s="214"/>
      <c r="AM310" s="214"/>
      <c r="AN310" s="214"/>
      <c r="AO310" s="214"/>
      <c r="AP310" s="214"/>
      <c r="AQ310" s="214"/>
      <c r="AR310" s="214"/>
      <c r="AS310" s="214"/>
      <c r="AT310" s="214"/>
      <c r="AU310" s="214"/>
      <c r="AV310" s="214"/>
      <c r="AW310" s="214"/>
      <c r="AX310" s="214"/>
      <c r="AY310" s="214"/>
      <c r="AZ310" s="214"/>
      <c r="BA310" s="214"/>
      <c r="BB310" s="214"/>
      <c r="BC310" s="214"/>
      <c r="BD310" s="214"/>
      <c r="BE310" s="214"/>
      <c r="BF310" s="214"/>
      <c r="BG310" s="214"/>
      <c r="BH310" s="214"/>
      <c r="BI310" s="214"/>
      <c r="BJ310" s="214"/>
      <c r="BK310" s="214"/>
      <c r="BL310" s="214"/>
      <c r="BM310" s="214"/>
      <c r="BN310" s="214"/>
      <c r="BO310" s="214"/>
      <c r="BP310" s="214"/>
      <c r="BQ310" s="214"/>
      <c r="BR310" s="214"/>
      <c r="BS310" s="214"/>
      <c r="BT310" s="214"/>
      <c r="BU310" s="214"/>
      <c r="BV310" s="214"/>
      <c r="BW310" s="214"/>
      <c r="BX310" s="214"/>
      <c r="BY310" s="214"/>
      <c r="BZ310" s="214"/>
      <c r="CA310" s="214"/>
      <c r="CB310" s="214"/>
      <c r="CC310" s="214"/>
    </row>
    <row r="311" spans="1:81" s="208" customFormat="1">
      <c r="A311" s="336"/>
      <c r="B311" s="336"/>
      <c r="C311" s="336"/>
      <c r="D311" s="336"/>
      <c r="E311" s="336"/>
      <c r="F311" s="336"/>
      <c r="G311" s="336"/>
      <c r="H311" s="336"/>
      <c r="I311" s="336"/>
      <c r="J311" s="224"/>
      <c r="L311" s="214"/>
      <c r="M311" s="214"/>
      <c r="N311" s="214"/>
      <c r="O311" s="214"/>
      <c r="P311" s="214"/>
      <c r="Q311" s="214"/>
      <c r="R311" s="214"/>
      <c r="S311" s="214"/>
      <c r="T311" s="214"/>
      <c r="U311" s="214"/>
      <c r="V311" s="214"/>
      <c r="W311" s="214"/>
      <c r="X311" s="214"/>
      <c r="Y311" s="214"/>
      <c r="Z311" s="214"/>
      <c r="AA311" s="214"/>
      <c r="AB311" s="214"/>
      <c r="AC311" s="214"/>
      <c r="AD311" s="214"/>
      <c r="AE311" s="214"/>
      <c r="AF311" s="214"/>
      <c r="AG311" s="214"/>
      <c r="AH311" s="214"/>
      <c r="AI311" s="214"/>
      <c r="AJ311" s="214"/>
      <c r="AK311" s="214"/>
      <c r="AL311" s="214"/>
      <c r="AM311" s="214"/>
      <c r="AN311" s="214"/>
      <c r="AO311" s="214"/>
      <c r="AP311" s="214"/>
      <c r="AQ311" s="214"/>
      <c r="AR311" s="214"/>
      <c r="AS311" s="214"/>
      <c r="AT311" s="214"/>
      <c r="AU311" s="214"/>
      <c r="AV311" s="214"/>
      <c r="AW311" s="214"/>
      <c r="AX311" s="214"/>
      <c r="AY311" s="214"/>
      <c r="AZ311" s="214"/>
      <c r="BA311" s="214"/>
      <c r="BB311" s="214"/>
      <c r="BC311" s="214"/>
      <c r="BD311" s="214"/>
      <c r="BE311" s="214"/>
      <c r="BF311" s="214"/>
      <c r="BG311" s="214"/>
      <c r="BH311" s="214"/>
      <c r="BI311" s="214"/>
      <c r="BJ311" s="214"/>
      <c r="BK311" s="214"/>
      <c r="BL311" s="214"/>
      <c r="BM311" s="214"/>
      <c r="BN311" s="214"/>
      <c r="BO311" s="214"/>
      <c r="BP311" s="214"/>
      <c r="BQ311" s="214"/>
      <c r="BR311" s="214"/>
      <c r="BS311" s="214"/>
      <c r="BT311" s="214"/>
      <c r="BU311" s="214"/>
      <c r="BV311" s="214"/>
      <c r="BW311" s="214"/>
      <c r="BX311" s="214"/>
      <c r="BY311" s="214"/>
      <c r="BZ311" s="214"/>
      <c r="CA311" s="214"/>
      <c r="CB311" s="214"/>
      <c r="CC311" s="214"/>
    </row>
    <row r="312" spans="1:81" s="208" customFormat="1">
      <c r="A312" s="336"/>
      <c r="B312" s="336"/>
      <c r="C312" s="336"/>
      <c r="D312" s="336"/>
      <c r="E312" s="336"/>
      <c r="F312" s="336"/>
      <c r="G312" s="336"/>
      <c r="H312" s="336"/>
      <c r="I312" s="336"/>
      <c r="J312" s="224"/>
      <c r="L312" s="214"/>
      <c r="M312" s="214"/>
      <c r="N312" s="214"/>
      <c r="O312" s="214"/>
      <c r="P312" s="214"/>
      <c r="Q312" s="214"/>
      <c r="R312" s="214"/>
      <c r="S312" s="214"/>
      <c r="T312" s="214"/>
      <c r="U312" s="214"/>
      <c r="V312" s="214"/>
      <c r="W312" s="214"/>
      <c r="X312" s="214"/>
      <c r="Y312" s="214"/>
      <c r="Z312" s="214"/>
      <c r="AA312" s="214"/>
      <c r="AB312" s="214"/>
      <c r="AC312" s="214"/>
      <c r="AD312" s="214"/>
      <c r="AE312" s="214"/>
      <c r="AF312" s="214"/>
      <c r="AG312" s="214"/>
      <c r="AH312" s="214"/>
      <c r="AI312" s="214"/>
      <c r="AJ312" s="214"/>
      <c r="AK312" s="214"/>
      <c r="AL312" s="214"/>
      <c r="AM312" s="214"/>
      <c r="AN312" s="214"/>
      <c r="AO312" s="214"/>
      <c r="AP312" s="214"/>
      <c r="AQ312" s="214"/>
      <c r="AR312" s="214"/>
      <c r="AS312" s="214"/>
      <c r="AT312" s="214"/>
      <c r="AU312" s="214"/>
      <c r="AV312" s="214"/>
      <c r="AW312" s="214"/>
      <c r="AX312" s="214"/>
      <c r="AY312" s="214"/>
      <c r="AZ312" s="214"/>
      <c r="BA312" s="214"/>
      <c r="BB312" s="214"/>
      <c r="BC312" s="214"/>
      <c r="BD312" s="214"/>
      <c r="BE312" s="214"/>
      <c r="BF312" s="214"/>
      <c r="BG312" s="214"/>
      <c r="BH312" s="214"/>
      <c r="BI312" s="214"/>
      <c r="BJ312" s="214"/>
      <c r="BK312" s="214"/>
      <c r="BL312" s="214"/>
      <c r="BM312" s="214"/>
      <c r="BN312" s="214"/>
      <c r="BO312" s="214"/>
      <c r="BP312" s="214"/>
      <c r="BQ312" s="214"/>
      <c r="BR312" s="214"/>
      <c r="BS312" s="214"/>
      <c r="BT312" s="214"/>
      <c r="BU312" s="214"/>
      <c r="BV312" s="214"/>
      <c r="BW312" s="214"/>
      <c r="BX312" s="214"/>
      <c r="BY312" s="214"/>
      <c r="BZ312" s="214"/>
      <c r="CA312" s="214"/>
      <c r="CB312" s="214"/>
      <c r="CC312" s="214"/>
    </row>
    <row r="313" spans="1:81" s="208" customFormat="1">
      <c r="A313" s="336"/>
      <c r="B313" s="336"/>
      <c r="C313" s="336"/>
      <c r="D313" s="336"/>
      <c r="E313" s="336"/>
      <c r="F313" s="336"/>
      <c r="G313" s="336"/>
      <c r="H313" s="336"/>
      <c r="I313" s="336"/>
      <c r="J313" s="224"/>
      <c r="L313" s="214"/>
      <c r="M313" s="214"/>
      <c r="N313" s="214"/>
      <c r="O313" s="214"/>
      <c r="P313" s="214"/>
      <c r="Q313" s="214"/>
      <c r="R313" s="214"/>
      <c r="S313" s="214"/>
      <c r="T313" s="214"/>
      <c r="U313" s="214"/>
      <c r="V313" s="214"/>
      <c r="W313" s="214"/>
      <c r="X313" s="214"/>
      <c r="Y313" s="214"/>
      <c r="Z313" s="214"/>
      <c r="AA313" s="214"/>
      <c r="AB313" s="214"/>
      <c r="AC313" s="214"/>
      <c r="AD313" s="214"/>
      <c r="AE313" s="214"/>
      <c r="AF313" s="214"/>
      <c r="AG313" s="214"/>
      <c r="AH313" s="214"/>
      <c r="AI313" s="214"/>
      <c r="AJ313" s="214"/>
      <c r="AK313" s="214"/>
      <c r="AL313" s="214"/>
      <c r="AM313" s="214"/>
      <c r="AN313" s="214"/>
      <c r="AO313" s="214"/>
      <c r="AP313" s="214"/>
      <c r="AQ313" s="214"/>
      <c r="AR313" s="214"/>
      <c r="AS313" s="214"/>
      <c r="AT313" s="214"/>
      <c r="AU313" s="214"/>
      <c r="AV313" s="214"/>
      <c r="AW313" s="214"/>
      <c r="AX313" s="214"/>
      <c r="AY313" s="214"/>
      <c r="AZ313" s="214"/>
      <c r="BA313" s="214"/>
      <c r="BB313" s="214"/>
      <c r="BC313" s="214"/>
      <c r="BD313" s="214"/>
      <c r="BE313" s="214"/>
      <c r="BF313" s="214"/>
      <c r="BG313" s="214"/>
      <c r="BH313" s="214"/>
      <c r="BI313" s="214"/>
      <c r="BJ313" s="214"/>
      <c r="BK313" s="214"/>
      <c r="BL313" s="214"/>
      <c r="BM313" s="214"/>
      <c r="BN313" s="214"/>
      <c r="BO313" s="214"/>
      <c r="BP313" s="214"/>
      <c r="BQ313" s="214"/>
      <c r="BR313" s="214"/>
      <c r="BS313" s="214"/>
      <c r="BT313" s="214"/>
      <c r="BU313" s="214"/>
      <c r="BV313" s="214"/>
      <c r="BW313" s="214"/>
      <c r="BX313" s="214"/>
      <c r="BY313" s="214"/>
      <c r="BZ313" s="214"/>
      <c r="CA313" s="214"/>
      <c r="CB313" s="214"/>
      <c r="CC313" s="214"/>
    </row>
    <row r="314" spans="1:81" s="208" customFormat="1">
      <c r="A314" s="336"/>
      <c r="B314" s="336"/>
      <c r="C314" s="336"/>
      <c r="D314" s="336"/>
      <c r="E314" s="336"/>
      <c r="F314" s="336"/>
      <c r="G314" s="336"/>
      <c r="H314" s="336"/>
      <c r="I314" s="336"/>
      <c r="J314" s="224"/>
      <c r="L314" s="214"/>
      <c r="M314" s="214"/>
      <c r="N314" s="214"/>
      <c r="O314" s="214"/>
      <c r="P314" s="214"/>
      <c r="Q314" s="214"/>
      <c r="R314" s="214"/>
      <c r="S314" s="214"/>
      <c r="T314" s="214"/>
      <c r="U314" s="214"/>
      <c r="V314" s="214"/>
      <c r="W314" s="214"/>
      <c r="X314" s="214"/>
      <c r="Y314" s="214"/>
      <c r="Z314" s="214"/>
      <c r="AA314" s="214"/>
      <c r="AB314" s="214"/>
      <c r="AC314" s="214"/>
      <c r="AD314" s="214"/>
      <c r="AE314" s="214"/>
      <c r="AF314" s="214"/>
      <c r="AG314" s="214"/>
      <c r="AH314" s="214"/>
      <c r="AI314" s="214"/>
      <c r="AJ314" s="214"/>
      <c r="AK314" s="214"/>
      <c r="AL314" s="214"/>
      <c r="AM314" s="214"/>
      <c r="AN314" s="214"/>
      <c r="AO314" s="214"/>
      <c r="AP314" s="214"/>
      <c r="AQ314" s="214"/>
      <c r="AR314" s="214"/>
      <c r="AS314" s="214"/>
      <c r="AT314" s="214"/>
      <c r="AU314" s="214"/>
      <c r="AV314" s="214"/>
      <c r="AW314" s="214"/>
      <c r="AX314" s="214"/>
      <c r="AY314" s="214"/>
      <c r="AZ314" s="214"/>
      <c r="BA314" s="214"/>
      <c r="BB314" s="214"/>
      <c r="BC314" s="214"/>
      <c r="BD314" s="214"/>
      <c r="BE314" s="214"/>
      <c r="BF314" s="214"/>
      <c r="BG314" s="214"/>
      <c r="BH314" s="214"/>
      <c r="BI314" s="214"/>
      <c r="BJ314" s="214"/>
      <c r="BK314" s="214"/>
      <c r="BL314" s="214"/>
      <c r="BM314" s="214"/>
      <c r="BN314" s="214"/>
      <c r="BO314" s="214"/>
      <c r="BP314" s="214"/>
      <c r="BQ314" s="214"/>
      <c r="BR314" s="214"/>
      <c r="BS314" s="214"/>
      <c r="BT314" s="214"/>
      <c r="BU314" s="214"/>
      <c r="BV314" s="214"/>
      <c r="BW314" s="214"/>
      <c r="BX314" s="214"/>
      <c r="BY314" s="214"/>
      <c r="BZ314" s="214"/>
      <c r="CA314" s="214"/>
      <c r="CB314" s="214"/>
      <c r="CC314" s="214"/>
    </row>
    <row r="315" spans="1:81" s="208" customFormat="1">
      <c r="A315" s="336"/>
      <c r="B315" s="336"/>
      <c r="C315" s="336"/>
      <c r="D315" s="336"/>
      <c r="E315" s="336"/>
      <c r="F315" s="336"/>
      <c r="G315" s="336"/>
      <c r="H315" s="336"/>
      <c r="I315" s="336"/>
      <c r="J315" s="224"/>
      <c r="L315" s="214"/>
      <c r="M315" s="214"/>
      <c r="N315" s="214"/>
      <c r="O315" s="214"/>
      <c r="P315" s="214"/>
      <c r="Q315" s="214"/>
      <c r="R315" s="214"/>
      <c r="S315" s="214"/>
      <c r="T315" s="214"/>
      <c r="U315" s="214"/>
      <c r="V315" s="214"/>
      <c r="W315" s="214"/>
      <c r="X315" s="214"/>
      <c r="Y315" s="214"/>
      <c r="Z315" s="214"/>
      <c r="AA315" s="214"/>
      <c r="AB315" s="214"/>
      <c r="AC315" s="214"/>
      <c r="AD315" s="214"/>
      <c r="AE315" s="214"/>
      <c r="AF315" s="214"/>
      <c r="AG315" s="214"/>
      <c r="AH315" s="214"/>
      <c r="AI315" s="214"/>
      <c r="AJ315" s="214"/>
      <c r="AK315" s="214"/>
      <c r="AL315" s="214"/>
      <c r="AM315" s="214"/>
      <c r="AN315" s="214"/>
      <c r="AO315" s="214"/>
      <c r="AP315" s="214"/>
      <c r="AQ315" s="214"/>
      <c r="AR315" s="214"/>
      <c r="AS315" s="214"/>
      <c r="AT315" s="214"/>
      <c r="AU315" s="214"/>
      <c r="AV315" s="214"/>
      <c r="AW315" s="214"/>
      <c r="AX315" s="214"/>
      <c r="AY315" s="214"/>
      <c r="AZ315" s="214"/>
      <c r="BA315" s="214"/>
      <c r="BB315" s="214"/>
      <c r="BC315" s="214"/>
      <c r="BD315" s="214"/>
      <c r="BE315" s="214"/>
      <c r="BF315" s="214"/>
      <c r="BG315" s="214"/>
      <c r="BH315" s="214"/>
      <c r="BI315" s="214"/>
      <c r="BJ315" s="214"/>
      <c r="BK315" s="214"/>
      <c r="BL315" s="214"/>
      <c r="BM315" s="214"/>
      <c r="BN315" s="214"/>
      <c r="BO315" s="214"/>
      <c r="BP315" s="214"/>
      <c r="BQ315" s="214"/>
      <c r="BR315" s="214"/>
      <c r="BS315" s="214"/>
      <c r="BT315" s="214"/>
      <c r="BU315" s="214"/>
      <c r="BV315" s="214"/>
      <c r="BW315" s="214"/>
      <c r="BX315" s="214"/>
      <c r="BY315" s="214"/>
      <c r="BZ315" s="214"/>
      <c r="CA315" s="214"/>
      <c r="CB315" s="214"/>
      <c r="CC315" s="214"/>
    </row>
    <row r="316" spans="1:81" s="208" customFormat="1">
      <c r="A316" s="336"/>
      <c r="B316" s="336"/>
      <c r="C316" s="336"/>
      <c r="D316" s="336"/>
      <c r="E316" s="336"/>
      <c r="F316" s="336"/>
      <c r="G316" s="336"/>
      <c r="H316" s="336"/>
      <c r="I316" s="336"/>
      <c r="J316" s="224"/>
      <c r="L316" s="214"/>
      <c r="M316" s="214"/>
      <c r="N316" s="214"/>
      <c r="O316" s="214"/>
      <c r="P316" s="214"/>
      <c r="Q316" s="214"/>
      <c r="R316" s="214"/>
      <c r="S316" s="214"/>
      <c r="T316" s="214"/>
      <c r="U316" s="214"/>
      <c r="V316" s="214"/>
      <c r="W316" s="214"/>
      <c r="X316" s="214"/>
      <c r="Y316" s="214"/>
      <c r="Z316" s="214"/>
      <c r="AA316" s="214"/>
      <c r="AB316" s="214"/>
      <c r="AC316" s="214"/>
      <c r="AD316" s="214"/>
      <c r="AE316" s="214"/>
      <c r="AF316" s="214"/>
      <c r="AG316" s="214"/>
      <c r="AH316" s="214"/>
      <c r="AI316" s="214"/>
      <c r="AJ316" s="214"/>
      <c r="AK316" s="214"/>
      <c r="AL316" s="214"/>
      <c r="AM316" s="214"/>
      <c r="AN316" s="214"/>
      <c r="AO316" s="214"/>
      <c r="AP316" s="214"/>
      <c r="AQ316" s="214"/>
      <c r="AR316" s="214"/>
      <c r="AS316" s="214"/>
      <c r="AT316" s="214"/>
      <c r="AU316" s="214"/>
      <c r="AV316" s="214"/>
      <c r="AW316" s="214"/>
      <c r="AX316" s="214"/>
      <c r="AY316" s="214"/>
      <c r="AZ316" s="214"/>
      <c r="BA316" s="214"/>
      <c r="BB316" s="214"/>
      <c r="BC316" s="214"/>
      <c r="BD316" s="214"/>
      <c r="BE316" s="214"/>
      <c r="BF316" s="214"/>
      <c r="BG316" s="214"/>
      <c r="BH316" s="214"/>
      <c r="BI316" s="214"/>
      <c r="BJ316" s="214"/>
      <c r="BK316" s="214"/>
      <c r="BL316" s="214"/>
      <c r="BM316" s="214"/>
      <c r="BN316" s="214"/>
      <c r="BO316" s="214"/>
      <c r="BP316" s="214"/>
      <c r="BQ316" s="214"/>
      <c r="BR316" s="214"/>
      <c r="BS316" s="214"/>
      <c r="BT316" s="214"/>
      <c r="BU316" s="214"/>
      <c r="BV316" s="214"/>
      <c r="BW316" s="214"/>
      <c r="BX316" s="214"/>
      <c r="BY316" s="214"/>
      <c r="BZ316" s="214"/>
      <c r="CA316" s="214"/>
      <c r="CB316" s="214"/>
      <c r="CC316" s="214"/>
    </row>
    <row r="317" spans="1:81" s="208" customFormat="1">
      <c r="A317" s="336"/>
      <c r="B317" s="336"/>
      <c r="C317" s="336"/>
      <c r="D317" s="336"/>
      <c r="E317" s="336"/>
      <c r="F317" s="336"/>
      <c r="G317" s="336"/>
      <c r="H317" s="336"/>
      <c r="I317" s="336"/>
      <c r="J317" s="224"/>
      <c r="L317" s="214"/>
      <c r="M317" s="214"/>
      <c r="N317" s="214"/>
      <c r="O317" s="214"/>
      <c r="P317" s="214"/>
      <c r="Q317" s="214"/>
      <c r="R317" s="214"/>
      <c r="S317" s="214"/>
      <c r="T317" s="214"/>
      <c r="U317" s="214"/>
      <c r="V317" s="214"/>
      <c r="W317" s="214"/>
      <c r="X317" s="214"/>
      <c r="Y317" s="214"/>
      <c r="Z317" s="214"/>
      <c r="AA317" s="214"/>
      <c r="AB317" s="214"/>
      <c r="AC317" s="214"/>
      <c r="AD317" s="214"/>
      <c r="AE317" s="214"/>
      <c r="AF317" s="214"/>
      <c r="AG317" s="214"/>
      <c r="AH317" s="214"/>
      <c r="AI317" s="214"/>
      <c r="AJ317" s="214"/>
      <c r="AK317" s="214"/>
      <c r="AL317" s="214"/>
      <c r="AM317" s="214"/>
      <c r="AN317" s="214"/>
      <c r="AO317" s="214"/>
      <c r="AP317" s="214"/>
      <c r="AQ317" s="214"/>
      <c r="AR317" s="214"/>
      <c r="AS317" s="214"/>
      <c r="AT317" s="214"/>
      <c r="AU317" s="214"/>
      <c r="AV317" s="214"/>
      <c r="AW317" s="214"/>
      <c r="AX317" s="214"/>
      <c r="AY317" s="214"/>
      <c r="AZ317" s="214"/>
      <c r="BA317" s="214"/>
      <c r="BB317" s="214"/>
      <c r="BC317" s="214"/>
      <c r="BD317" s="214"/>
      <c r="BE317" s="214"/>
      <c r="BF317" s="214"/>
      <c r="BG317" s="214"/>
      <c r="BH317" s="214"/>
      <c r="BI317" s="214"/>
      <c r="BJ317" s="214"/>
      <c r="BK317" s="214"/>
      <c r="BL317" s="214"/>
      <c r="BM317" s="214"/>
      <c r="BN317" s="214"/>
      <c r="BO317" s="214"/>
      <c r="BP317" s="214"/>
      <c r="BQ317" s="214"/>
      <c r="BR317" s="214"/>
      <c r="BS317" s="214"/>
      <c r="BT317" s="214"/>
      <c r="BU317" s="214"/>
      <c r="BV317" s="214"/>
      <c r="BW317" s="214"/>
      <c r="BX317" s="214"/>
      <c r="BY317" s="214"/>
      <c r="BZ317" s="214"/>
      <c r="CA317" s="214"/>
      <c r="CB317" s="214"/>
      <c r="CC317" s="214"/>
    </row>
    <row r="318" spans="1:81" s="208" customFormat="1">
      <c r="A318" s="336"/>
      <c r="B318" s="336"/>
      <c r="C318" s="336"/>
      <c r="D318" s="336"/>
      <c r="E318" s="336"/>
      <c r="F318" s="336"/>
      <c r="G318" s="336"/>
      <c r="H318" s="336"/>
      <c r="I318" s="336"/>
      <c r="J318" s="224"/>
      <c r="L318" s="214"/>
      <c r="M318" s="214"/>
      <c r="N318" s="214"/>
      <c r="O318" s="214"/>
      <c r="P318" s="214"/>
      <c r="Q318" s="214"/>
      <c r="R318" s="214"/>
      <c r="S318" s="214"/>
      <c r="T318" s="214"/>
      <c r="U318" s="214"/>
      <c r="V318" s="214"/>
      <c r="W318" s="214"/>
      <c r="X318" s="214"/>
      <c r="Y318" s="214"/>
      <c r="Z318" s="214"/>
      <c r="AA318" s="214"/>
      <c r="AB318" s="214"/>
      <c r="AC318" s="214"/>
      <c r="AD318" s="214"/>
      <c r="AE318" s="214"/>
      <c r="AF318" s="214"/>
      <c r="AG318" s="214"/>
      <c r="AH318" s="214"/>
      <c r="AI318" s="214"/>
      <c r="AJ318" s="214"/>
      <c r="AK318" s="214"/>
      <c r="AL318" s="214"/>
      <c r="AM318" s="214"/>
      <c r="AN318" s="214"/>
      <c r="AO318" s="214"/>
      <c r="AP318" s="214"/>
      <c r="AQ318" s="214"/>
      <c r="AR318" s="214"/>
      <c r="AS318" s="214"/>
      <c r="AT318" s="214"/>
      <c r="AU318" s="214"/>
      <c r="AV318" s="214"/>
      <c r="AW318" s="214"/>
      <c r="AX318" s="214"/>
      <c r="AY318" s="214"/>
      <c r="AZ318" s="214"/>
      <c r="BA318" s="214"/>
      <c r="BB318" s="214"/>
      <c r="BC318" s="214"/>
      <c r="BD318" s="214"/>
      <c r="BE318" s="214"/>
      <c r="BF318" s="214"/>
      <c r="BG318" s="214"/>
      <c r="BH318" s="214"/>
      <c r="BI318" s="214"/>
      <c r="BJ318" s="214"/>
      <c r="BK318" s="214"/>
      <c r="BL318" s="214"/>
      <c r="BM318" s="214"/>
      <c r="BN318" s="214"/>
      <c r="BO318" s="214"/>
      <c r="BP318" s="214"/>
      <c r="BQ318" s="214"/>
      <c r="BR318" s="214"/>
      <c r="BS318" s="214"/>
      <c r="BT318" s="214"/>
      <c r="BU318" s="214"/>
      <c r="BV318" s="214"/>
      <c r="BW318" s="214"/>
      <c r="BX318" s="214"/>
      <c r="BY318" s="214"/>
      <c r="BZ318" s="214"/>
      <c r="CA318" s="214"/>
      <c r="CB318" s="214"/>
      <c r="CC318" s="214"/>
    </row>
    <row r="319" spans="1:81" s="208" customFormat="1">
      <c r="A319" s="336"/>
      <c r="B319" s="336"/>
      <c r="C319" s="336"/>
      <c r="D319" s="336"/>
      <c r="E319" s="336"/>
      <c r="F319" s="336"/>
      <c r="G319" s="336"/>
      <c r="H319" s="336"/>
      <c r="I319" s="336"/>
      <c r="J319" s="224"/>
      <c r="L319" s="214"/>
      <c r="M319" s="214"/>
      <c r="N319" s="214"/>
      <c r="O319" s="214"/>
      <c r="P319" s="214"/>
      <c r="Q319" s="214"/>
      <c r="R319" s="214"/>
      <c r="S319" s="214"/>
      <c r="T319" s="214"/>
      <c r="U319" s="214"/>
      <c r="V319" s="214"/>
      <c r="W319" s="214"/>
      <c r="X319" s="214"/>
      <c r="Y319" s="214"/>
      <c r="Z319" s="214"/>
      <c r="AA319" s="214"/>
      <c r="AB319" s="214"/>
      <c r="AC319" s="214"/>
      <c r="AD319" s="214"/>
      <c r="AE319" s="214"/>
      <c r="AF319" s="214"/>
      <c r="AG319" s="214"/>
      <c r="AH319" s="214"/>
      <c r="AI319" s="214"/>
      <c r="AJ319" s="214"/>
      <c r="AK319" s="214"/>
      <c r="AL319" s="214"/>
      <c r="AM319" s="214"/>
      <c r="AN319" s="214"/>
      <c r="AO319" s="214"/>
      <c r="AP319" s="214"/>
      <c r="AQ319" s="214"/>
      <c r="AR319" s="214"/>
      <c r="AS319" s="214"/>
      <c r="AT319" s="214"/>
      <c r="AU319" s="214"/>
      <c r="AV319" s="214"/>
      <c r="AW319" s="214"/>
      <c r="AX319" s="214"/>
      <c r="AY319" s="214"/>
      <c r="AZ319" s="214"/>
      <c r="BA319" s="214"/>
      <c r="BB319" s="214"/>
      <c r="BC319" s="214"/>
      <c r="BD319" s="214"/>
      <c r="BE319" s="214"/>
      <c r="BF319" s="214"/>
      <c r="BG319" s="214"/>
      <c r="BH319" s="214"/>
      <c r="BI319" s="214"/>
      <c r="BJ319" s="214"/>
      <c r="BK319" s="214"/>
      <c r="BL319" s="214"/>
      <c r="BM319" s="214"/>
      <c r="BN319" s="214"/>
      <c r="BO319" s="214"/>
      <c r="BP319" s="214"/>
      <c r="BQ319" s="214"/>
      <c r="BR319" s="214"/>
      <c r="BS319" s="214"/>
      <c r="BT319" s="214"/>
      <c r="BU319" s="214"/>
      <c r="BV319" s="214"/>
      <c r="BW319" s="214"/>
      <c r="BX319" s="214"/>
      <c r="BY319" s="214"/>
      <c r="BZ319" s="214"/>
      <c r="CA319" s="214"/>
      <c r="CB319" s="214"/>
      <c r="CC319" s="214"/>
    </row>
    <row r="320" spans="1:81" s="208" customFormat="1">
      <c r="A320" s="336"/>
      <c r="B320" s="336"/>
      <c r="C320" s="336"/>
      <c r="D320" s="336"/>
      <c r="E320" s="336"/>
      <c r="F320" s="336"/>
      <c r="G320" s="336"/>
      <c r="H320" s="336"/>
      <c r="I320" s="336"/>
      <c r="J320" s="224"/>
      <c r="L320" s="214"/>
      <c r="M320" s="214"/>
      <c r="N320" s="214"/>
      <c r="O320" s="214"/>
      <c r="P320" s="214"/>
      <c r="Q320" s="214"/>
      <c r="R320" s="214"/>
      <c r="S320" s="214"/>
      <c r="T320" s="214"/>
      <c r="U320" s="214"/>
      <c r="V320" s="214"/>
      <c r="W320" s="214"/>
      <c r="X320" s="214"/>
      <c r="Y320" s="214"/>
      <c r="Z320" s="214"/>
      <c r="AA320" s="214"/>
      <c r="AB320" s="214"/>
      <c r="AC320" s="214"/>
      <c r="AD320" s="214"/>
      <c r="AE320" s="214"/>
      <c r="AF320" s="214"/>
      <c r="AG320" s="214"/>
      <c r="AH320" s="214"/>
      <c r="AI320" s="214"/>
      <c r="AJ320" s="214"/>
      <c r="AK320" s="214"/>
      <c r="AL320" s="214"/>
      <c r="AM320" s="214"/>
      <c r="AN320" s="214"/>
      <c r="AO320" s="214"/>
      <c r="AP320" s="214"/>
      <c r="AQ320" s="214"/>
      <c r="AR320" s="214"/>
      <c r="AS320" s="214"/>
      <c r="AT320" s="214"/>
      <c r="AU320" s="214"/>
      <c r="AV320" s="214"/>
      <c r="AW320" s="214"/>
      <c r="AX320" s="214"/>
      <c r="AY320" s="214"/>
      <c r="AZ320" s="214"/>
      <c r="BA320" s="214"/>
      <c r="BB320" s="214"/>
      <c r="BC320" s="214"/>
      <c r="BD320" s="214"/>
      <c r="BE320" s="214"/>
      <c r="BF320" s="214"/>
      <c r="BG320" s="214"/>
      <c r="BH320" s="214"/>
      <c r="BI320" s="214"/>
      <c r="BJ320" s="214"/>
      <c r="BK320" s="214"/>
      <c r="BL320" s="214"/>
      <c r="BM320" s="214"/>
      <c r="BN320" s="214"/>
      <c r="BO320" s="214"/>
      <c r="BP320" s="214"/>
      <c r="BQ320" s="214"/>
      <c r="BR320" s="214"/>
      <c r="BS320" s="214"/>
      <c r="BT320" s="214"/>
      <c r="BU320" s="214"/>
      <c r="BV320" s="214"/>
      <c r="BW320" s="214"/>
      <c r="BX320" s="214"/>
      <c r="BY320" s="214"/>
      <c r="BZ320" s="214"/>
      <c r="CA320" s="214"/>
      <c r="CB320" s="214"/>
      <c r="CC320" s="214"/>
    </row>
    <row r="321" spans="1:81" s="208" customFormat="1">
      <c r="A321" s="336"/>
      <c r="B321" s="336"/>
      <c r="C321" s="336"/>
      <c r="D321" s="336"/>
      <c r="E321" s="336"/>
      <c r="F321" s="336"/>
      <c r="G321" s="336"/>
      <c r="H321" s="336"/>
      <c r="I321" s="336"/>
      <c r="J321" s="224"/>
      <c r="L321" s="214"/>
      <c r="M321" s="214"/>
      <c r="N321" s="214"/>
      <c r="O321" s="214"/>
      <c r="P321" s="214"/>
      <c r="Q321" s="214"/>
      <c r="R321" s="214"/>
      <c r="S321" s="214"/>
      <c r="T321" s="214"/>
      <c r="U321" s="214"/>
      <c r="V321" s="214"/>
      <c r="W321" s="214"/>
      <c r="X321" s="214"/>
      <c r="Y321" s="214"/>
      <c r="Z321" s="214"/>
      <c r="AA321" s="214"/>
      <c r="AB321" s="214"/>
      <c r="AC321" s="214"/>
      <c r="AD321" s="214"/>
      <c r="AE321" s="214"/>
      <c r="AF321" s="214"/>
      <c r="AG321" s="214"/>
      <c r="AH321" s="214"/>
      <c r="AI321" s="214"/>
      <c r="AJ321" s="214"/>
      <c r="AK321" s="214"/>
      <c r="AL321" s="214"/>
      <c r="AM321" s="214"/>
      <c r="AN321" s="214"/>
      <c r="AO321" s="214"/>
      <c r="AP321" s="214"/>
      <c r="AQ321" s="214"/>
      <c r="AR321" s="214"/>
      <c r="AS321" s="214"/>
      <c r="AT321" s="214"/>
      <c r="AU321" s="214"/>
      <c r="AV321" s="214"/>
      <c r="AW321" s="214"/>
      <c r="AX321" s="214"/>
      <c r="AY321" s="214"/>
      <c r="AZ321" s="214"/>
      <c r="BA321" s="214"/>
      <c r="BB321" s="214"/>
      <c r="BC321" s="214"/>
      <c r="BD321" s="214"/>
      <c r="BE321" s="214"/>
      <c r="BF321" s="214"/>
      <c r="BG321" s="214"/>
      <c r="BH321" s="214"/>
      <c r="BI321" s="214"/>
      <c r="BJ321" s="214"/>
      <c r="BK321" s="214"/>
      <c r="BL321" s="214"/>
      <c r="BM321" s="214"/>
      <c r="BN321" s="214"/>
      <c r="BO321" s="214"/>
      <c r="BP321" s="214"/>
      <c r="BQ321" s="214"/>
      <c r="BR321" s="214"/>
      <c r="BS321" s="214"/>
      <c r="BT321" s="214"/>
      <c r="BU321" s="214"/>
      <c r="BV321" s="214"/>
      <c r="BW321" s="214"/>
      <c r="BX321" s="214"/>
      <c r="BY321" s="214"/>
      <c r="BZ321" s="214"/>
      <c r="CA321" s="214"/>
      <c r="CB321" s="214"/>
      <c r="CC321" s="214"/>
    </row>
    <row r="322" spans="1:81" s="208" customFormat="1">
      <c r="A322" s="336"/>
      <c r="B322" s="336"/>
      <c r="C322" s="336"/>
      <c r="D322" s="336"/>
      <c r="E322" s="336"/>
      <c r="F322" s="336"/>
      <c r="G322" s="336"/>
      <c r="H322" s="336"/>
      <c r="I322" s="336"/>
      <c r="J322" s="224"/>
      <c r="L322" s="214"/>
      <c r="M322" s="214"/>
      <c r="N322" s="214"/>
      <c r="O322" s="214"/>
      <c r="P322" s="214"/>
      <c r="Q322" s="214"/>
      <c r="R322" s="214"/>
      <c r="S322" s="214"/>
      <c r="T322" s="214"/>
      <c r="U322" s="214"/>
      <c r="V322" s="214"/>
      <c r="W322" s="214"/>
      <c r="X322" s="214"/>
      <c r="Y322" s="214"/>
      <c r="Z322" s="214"/>
      <c r="AA322" s="214"/>
      <c r="AB322" s="214"/>
      <c r="AC322" s="214"/>
      <c r="AD322" s="214"/>
      <c r="AE322" s="214"/>
      <c r="AF322" s="214"/>
      <c r="AG322" s="214"/>
      <c r="AH322" s="214"/>
      <c r="AI322" s="214"/>
      <c r="AJ322" s="214"/>
      <c r="AK322" s="214"/>
      <c r="AL322" s="214"/>
      <c r="AM322" s="214"/>
      <c r="AN322" s="214"/>
      <c r="AO322" s="214"/>
      <c r="AP322" s="214"/>
      <c r="AQ322" s="214"/>
      <c r="AR322" s="214"/>
      <c r="AS322" s="214"/>
      <c r="AT322" s="214"/>
      <c r="AU322" s="214"/>
      <c r="AV322" s="214"/>
      <c r="AW322" s="214"/>
      <c r="AX322" s="214"/>
      <c r="AY322" s="214"/>
      <c r="AZ322" s="214"/>
      <c r="BA322" s="214"/>
      <c r="BB322" s="214"/>
      <c r="BC322" s="214"/>
      <c r="BD322" s="214"/>
      <c r="BE322" s="214"/>
      <c r="BF322" s="214"/>
      <c r="BG322" s="214"/>
      <c r="BH322" s="214"/>
      <c r="BI322" s="214"/>
      <c r="BJ322" s="214"/>
      <c r="BK322" s="214"/>
      <c r="BL322" s="214"/>
      <c r="BM322" s="214"/>
      <c r="BN322" s="214"/>
      <c r="BO322" s="214"/>
      <c r="BP322" s="214"/>
      <c r="BQ322" s="214"/>
      <c r="BR322" s="214"/>
      <c r="BS322" s="214"/>
      <c r="BT322" s="214"/>
      <c r="BU322" s="214"/>
      <c r="BV322" s="214"/>
      <c r="BW322" s="214"/>
      <c r="BX322" s="214"/>
      <c r="BY322" s="214"/>
      <c r="BZ322" s="214"/>
      <c r="CA322" s="214"/>
      <c r="CB322" s="214"/>
      <c r="CC322" s="214"/>
    </row>
    <row r="323" spans="1:81" s="208" customFormat="1">
      <c r="A323" s="336"/>
      <c r="B323" s="336"/>
      <c r="C323" s="336"/>
      <c r="D323" s="336"/>
      <c r="E323" s="336"/>
      <c r="F323" s="336"/>
      <c r="G323" s="336"/>
      <c r="H323" s="336"/>
      <c r="I323" s="336"/>
      <c r="J323" s="224"/>
      <c r="L323" s="214"/>
      <c r="M323" s="214"/>
      <c r="N323" s="214"/>
      <c r="O323" s="214"/>
      <c r="P323" s="214"/>
      <c r="Q323" s="214"/>
      <c r="R323" s="214"/>
      <c r="S323" s="214"/>
      <c r="T323" s="214"/>
      <c r="U323" s="214"/>
      <c r="V323" s="214"/>
      <c r="W323" s="214"/>
      <c r="X323" s="214"/>
      <c r="Y323" s="214"/>
      <c r="Z323" s="214"/>
      <c r="AA323" s="214"/>
      <c r="AB323" s="214"/>
      <c r="AC323" s="214"/>
      <c r="AD323" s="214"/>
      <c r="AE323" s="214"/>
      <c r="AF323" s="214"/>
      <c r="AG323" s="214"/>
      <c r="AH323" s="214"/>
      <c r="AI323" s="214"/>
      <c r="AJ323" s="214"/>
      <c r="AK323" s="214"/>
      <c r="AL323" s="214"/>
      <c r="AM323" s="214"/>
      <c r="AN323" s="214"/>
      <c r="AO323" s="214"/>
      <c r="AP323" s="214"/>
      <c r="AQ323" s="214"/>
      <c r="AR323" s="214"/>
      <c r="AS323" s="214"/>
      <c r="AT323" s="214"/>
      <c r="AU323" s="214"/>
      <c r="AV323" s="214"/>
      <c r="AW323" s="214"/>
      <c r="AX323" s="214"/>
      <c r="AY323" s="214"/>
      <c r="AZ323" s="214"/>
      <c r="BA323" s="214"/>
      <c r="BB323" s="214"/>
      <c r="BC323" s="214"/>
      <c r="BD323" s="214"/>
      <c r="BE323" s="214"/>
      <c r="BF323" s="214"/>
      <c r="BG323" s="214"/>
      <c r="BH323" s="214"/>
      <c r="BI323" s="214"/>
      <c r="BJ323" s="214"/>
      <c r="BK323" s="214"/>
      <c r="BL323" s="214"/>
      <c r="BM323" s="214"/>
      <c r="BN323" s="214"/>
      <c r="BO323" s="214"/>
      <c r="BP323" s="214"/>
      <c r="BQ323" s="214"/>
      <c r="BR323" s="214"/>
      <c r="BS323" s="214"/>
      <c r="BT323" s="214"/>
      <c r="BU323" s="214"/>
      <c r="BV323" s="214"/>
      <c r="BW323" s="214"/>
      <c r="BX323" s="214"/>
      <c r="BY323" s="214"/>
      <c r="BZ323" s="214"/>
      <c r="CA323" s="214"/>
      <c r="CB323" s="214"/>
      <c r="CC323" s="214"/>
    </row>
    <row r="324" spans="1:81" s="208" customFormat="1">
      <c r="A324" s="336"/>
      <c r="B324" s="336"/>
      <c r="C324" s="336"/>
      <c r="D324" s="336"/>
      <c r="E324" s="336"/>
      <c r="F324" s="336"/>
      <c r="G324" s="336"/>
      <c r="H324" s="336"/>
      <c r="I324" s="336"/>
      <c r="J324" s="224"/>
      <c r="L324" s="214"/>
      <c r="M324" s="214"/>
      <c r="N324" s="214"/>
      <c r="O324" s="214"/>
      <c r="P324" s="214"/>
      <c r="Q324" s="214"/>
      <c r="R324" s="214"/>
      <c r="S324" s="214"/>
      <c r="T324" s="214"/>
      <c r="U324" s="214"/>
      <c r="V324" s="214"/>
      <c r="W324" s="214"/>
      <c r="X324" s="214"/>
      <c r="Y324" s="214"/>
      <c r="Z324" s="214"/>
      <c r="AA324" s="214"/>
      <c r="AB324" s="214"/>
      <c r="AC324" s="214"/>
      <c r="AD324" s="214"/>
      <c r="AE324" s="214"/>
      <c r="AF324" s="214"/>
      <c r="AG324" s="214"/>
      <c r="AH324" s="214"/>
      <c r="AI324" s="214"/>
      <c r="AJ324" s="214"/>
      <c r="AK324" s="214"/>
      <c r="AL324" s="214"/>
      <c r="AM324" s="214"/>
      <c r="AN324" s="214"/>
      <c r="AO324" s="214"/>
      <c r="AP324" s="214"/>
      <c r="AQ324" s="214"/>
      <c r="AR324" s="214"/>
      <c r="AS324" s="214"/>
      <c r="AT324" s="214"/>
      <c r="AU324" s="214"/>
      <c r="AV324" s="214"/>
      <c r="AW324" s="214"/>
      <c r="AX324" s="214"/>
      <c r="AY324" s="214"/>
      <c r="AZ324" s="214"/>
      <c r="BA324" s="214"/>
      <c r="BB324" s="214"/>
      <c r="BC324" s="214"/>
      <c r="BD324" s="214"/>
      <c r="BE324" s="214"/>
      <c r="BF324" s="214"/>
      <c r="BG324" s="214"/>
      <c r="BH324" s="214"/>
      <c r="BI324" s="214"/>
      <c r="BJ324" s="214"/>
      <c r="BK324" s="214"/>
      <c r="BL324" s="214"/>
      <c r="BM324" s="214"/>
      <c r="BN324" s="214"/>
      <c r="BO324" s="214"/>
      <c r="BP324" s="214"/>
      <c r="BQ324" s="214"/>
      <c r="BR324" s="214"/>
      <c r="BS324" s="214"/>
      <c r="BT324" s="214"/>
      <c r="BU324" s="214"/>
      <c r="BV324" s="214"/>
      <c r="BW324" s="214"/>
      <c r="BX324" s="214"/>
      <c r="BY324" s="214"/>
      <c r="BZ324" s="214"/>
      <c r="CA324" s="214"/>
      <c r="CB324" s="214"/>
      <c r="CC324" s="214"/>
    </row>
    <row r="325" spans="1:81" s="208" customFormat="1">
      <c r="A325" s="336"/>
      <c r="B325" s="336"/>
      <c r="C325" s="336"/>
      <c r="D325" s="336"/>
      <c r="E325" s="336"/>
      <c r="F325" s="336"/>
      <c r="G325" s="336"/>
      <c r="H325" s="336"/>
      <c r="I325" s="336"/>
      <c r="J325" s="224"/>
      <c r="L325" s="214"/>
      <c r="M325" s="214"/>
      <c r="N325" s="214"/>
      <c r="O325" s="214"/>
      <c r="P325" s="214"/>
      <c r="Q325" s="214"/>
      <c r="R325" s="214"/>
      <c r="S325" s="214"/>
      <c r="T325" s="214"/>
      <c r="U325" s="214"/>
      <c r="V325" s="214"/>
      <c r="W325" s="214"/>
      <c r="X325" s="214"/>
      <c r="Y325" s="214"/>
      <c r="Z325" s="214"/>
      <c r="AA325" s="214"/>
      <c r="AB325" s="214"/>
      <c r="AC325" s="214"/>
      <c r="AD325" s="214"/>
      <c r="AE325" s="214"/>
      <c r="AF325" s="214"/>
      <c r="AG325" s="214"/>
      <c r="AH325" s="214"/>
      <c r="AI325" s="214"/>
      <c r="AJ325" s="214"/>
      <c r="AK325" s="214"/>
      <c r="AL325" s="214"/>
      <c r="AM325" s="214"/>
      <c r="AN325" s="214"/>
      <c r="AO325" s="214"/>
      <c r="AP325" s="214"/>
      <c r="AQ325" s="214"/>
      <c r="AR325" s="214"/>
      <c r="AS325" s="214"/>
      <c r="AT325" s="214"/>
      <c r="AU325" s="214"/>
      <c r="AV325" s="214"/>
      <c r="AW325" s="214"/>
      <c r="AX325" s="214"/>
      <c r="AY325" s="214"/>
      <c r="AZ325" s="214"/>
      <c r="BA325" s="214"/>
      <c r="BB325" s="214"/>
      <c r="BC325" s="214"/>
      <c r="BD325" s="214"/>
      <c r="BE325" s="214"/>
      <c r="BF325" s="214"/>
      <c r="BG325" s="214"/>
      <c r="BH325" s="214"/>
      <c r="BI325" s="214"/>
      <c r="BJ325" s="214"/>
      <c r="BK325" s="214"/>
      <c r="BL325" s="214"/>
      <c r="BM325" s="214"/>
      <c r="BN325" s="214"/>
      <c r="BO325" s="214"/>
      <c r="BP325" s="214"/>
      <c r="BQ325" s="214"/>
      <c r="BR325" s="214"/>
      <c r="BS325" s="214"/>
      <c r="BT325" s="214"/>
      <c r="BU325" s="214"/>
      <c r="BV325" s="214"/>
      <c r="BW325" s="214"/>
      <c r="BX325" s="214"/>
      <c r="BY325" s="214"/>
      <c r="BZ325" s="214"/>
      <c r="CA325" s="214"/>
      <c r="CB325" s="214"/>
      <c r="CC325" s="214"/>
    </row>
    <row r="326" spans="1:81" s="208" customFormat="1">
      <c r="A326" s="336"/>
      <c r="B326" s="336"/>
      <c r="C326" s="336"/>
      <c r="D326" s="336"/>
      <c r="E326" s="336"/>
      <c r="F326" s="336"/>
      <c r="G326" s="336"/>
      <c r="H326" s="336"/>
      <c r="I326" s="336"/>
      <c r="L326" s="214"/>
      <c r="M326" s="214"/>
      <c r="N326" s="214"/>
      <c r="O326" s="214"/>
      <c r="P326" s="214"/>
      <c r="Q326" s="214"/>
      <c r="R326" s="214"/>
      <c r="S326" s="214"/>
      <c r="T326" s="214"/>
      <c r="U326" s="214"/>
      <c r="V326" s="214"/>
      <c r="W326" s="214"/>
      <c r="X326" s="214"/>
      <c r="Y326" s="214"/>
      <c r="Z326" s="214"/>
      <c r="AA326" s="214"/>
      <c r="AB326" s="214"/>
      <c r="AC326" s="214"/>
      <c r="AD326" s="214"/>
      <c r="AE326" s="214"/>
      <c r="AF326" s="214"/>
      <c r="AG326" s="214"/>
      <c r="AH326" s="214"/>
      <c r="AI326" s="214"/>
      <c r="AJ326" s="214"/>
      <c r="AK326" s="214"/>
      <c r="AL326" s="214"/>
      <c r="AM326" s="214"/>
      <c r="AN326" s="214"/>
      <c r="AO326" s="214"/>
      <c r="AP326" s="214"/>
      <c r="AQ326" s="214"/>
      <c r="AR326" s="214"/>
      <c r="AS326" s="214"/>
      <c r="AT326" s="214"/>
      <c r="AU326" s="214"/>
      <c r="AV326" s="214"/>
      <c r="AW326" s="214"/>
      <c r="AX326" s="214"/>
      <c r="AY326" s="214"/>
      <c r="AZ326" s="214"/>
      <c r="BA326" s="214"/>
      <c r="BB326" s="214"/>
      <c r="BC326" s="214"/>
      <c r="BD326" s="214"/>
      <c r="BE326" s="214"/>
      <c r="BF326" s="214"/>
      <c r="BG326" s="214"/>
      <c r="BH326" s="214"/>
      <c r="BI326" s="214"/>
      <c r="BJ326" s="214"/>
      <c r="BK326" s="214"/>
      <c r="BL326" s="214"/>
      <c r="BM326" s="214"/>
      <c r="BN326" s="214"/>
      <c r="BO326" s="214"/>
      <c r="BP326" s="214"/>
      <c r="BQ326" s="214"/>
      <c r="BR326" s="214"/>
      <c r="BS326" s="214"/>
      <c r="BT326" s="214"/>
      <c r="BU326" s="214"/>
      <c r="BV326" s="214"/>
      <c r="BW326" s="214"/>
      <c r="BX326" s="214"/>
      <c r="BY326" s="214"/>
      <c r="BZ326" s="214"/>
      <c r="CA326" s="214"/>
      <c r="CB326" s="214"/>
      <c r="CC326" s="214"/>
    </row>
    <row r="327" spans="1:81" s="208" customFormat="1">
      <c r="A327" s="328"/>
      <c r="B327" s="328"/>
      <c r="C327" s="328"/>
      <c r="D327" s="328"/>
      <c r="E327" s="328"/>
      <c r="F327" s="328"/>
      <c r="G327" s="328"/>
      <c r="H327" s="328"/>
      <c r="I327" s="328"/>
      <c r="L327" s="214"/>
      <c r="M327" s="214"/>
      <c r="N327" s="214"/>
      <c r="O327" s="214"/>
      <c r="P327" s="214"/>
      <c r="Q327" s="214"/>
      <c r="R327" s="214"/>
      <c r="S327" s="214"/>
      <c r="T327" s="214"/>
      <c r="U327" s="214"/>
      <c r="V327" s="214"/>
      <c r="W327" s="214"/>
      <c r="X327" s="214"/>
      <c r="Y327" s="214"/>
      <c r="Z327" s="214"/>
      <c r="AA327" s="214"/>
      <c r="AB327" s="214"/>
      <c r="AC327" s="214"/>
      <c r="AD327" s="214"/>
      <c r="AE327" s="214"/>
      <c r="AF327" s="214"/>
      <c r="AG327" s="214"/>
      <c r="AH327" s="214"/>
      <c r="AI327" s="214"/>
      <c r="AJ327" s="214"/>
      <c r="AK327" s="214"/>
      <c r="AL327" s="214"/>
      <c r="AM327" s="214"/>
      <c r="AN327" s="214"/>
      <c r="AO327" s="214"/>
      <c r="AP327" s="214"/>
      <c r="AQ327" s="214"/>
      <c r="AR327" s="214"/>
      <c r="AS327" s="214"/>
      <c r="AT327" s="214"/>
      <c r="AU327" s="214"/>
      <c r="AV327" s="214"/>
      <c r="AW327" s="214"/>
      <c r="AX327" s="214"/>
      <c r="AY327" s="214"/>
      <c r="AZ327" s="214"/>
      <c r="BA327" s="214"/>
      <c r="BB327" s="214"/>
      <c r="BC327" s="214"/>
      <c r="BD327" s="214"/>
      <c r="BE327" s="214"/>
      <c r="BF327" s="214"/>
      <c r="BG327" s="214"/>
      <c r="BH327" s="214"/>
      <c r="BI327" s="214"/>
      <c r="BJ327" s="214"/>
      <c r="BK327" s="214"/>
      <c r="BL327" s="214"/>
      <c r="BM327" s="214"/>
      <c r="BN327" s="214"/>
      <c r="BO327" s="214"/>
      <c r="BP327" s="214"/>
      <c r="BQ327" s="214"/>
      <c r="BR327" s="214"/>
      <c r="BS327" s="214"/>
      <c r="BT327" s="214"/>
      <c r="BU327" s="214"/>
      <c r="BV327" s="214"/>
      <c r="BW327" s="214"/>
      <c r="BX327" s="214"/>
      <c r="BY327" s="214"/>
      <c r="BZ327" s="214"/>
      <c r="CA327" s="214"/>
      <c r="CB327" s="214"/>
      <c r="CC327" s="214"/>
    </row>
    <row r="328" spans="1:81" s="208" customFormat="1">
      <c r="A328" s="328"/>
      <c r="B328" s="328"/>
      <c r="C328" s="328"/>
      <c r="D328" s="328"/>
      <c r="E328" s="328"/>
      <c r="F328" s="328"/>
      <c r="G328" s="328"/>
      <c r="H328" s="328"/>
      <c r="I328" s="328"/>
      <c r="L328" s="214"/>
      <c r="M328" s="214"/>
      <c r="N328" s="214"/>
      <c r="O328" s="214"/>
      <c r="P328" s="214"/>
      <c r="Q328" s="214"/>
      <c r="R328" s="214"/>
      <c r="S328" s="214"/>
      <c r="T328" s="214"/>
      <c r="U328" s="214"/>
      <c r="V328" s="214"/>
      <c r="W328" s="214"/>
      <c r="X328" s="214"/>
      <c r="Y328" s="214"/>
      <c r="Z328" s="214"/>
      <c r="AA328" s="214"/>
      <c r="AB328" s="214"/>
      <c r="AC328" s="214"/>
      <c r="AD328" s="214"/>
      <c r="AE328" s="214"/>
      <c r="AF328" s="214"/>
      <c r="AG328" s="214"/>
      <c r="AH328" s="214"/>
      <c r="AI328" s="214"/>
      <c r="AJ328" s="214"/>
      <c r="AK328" s="214"/>
      <c r="AL328" s="214"/>
      <c r="AM328" s="214"/>
      <c r="AN328" s="214"/>
      <c r="AO328" s="214"/>
      <c r="AP328" s="214"/>
      <c r="AQ328" s="214"/>
      <c r="AR328" s="214"/>
      <c r="AS328" s="214"/>
      <c r="AT328" s="214"/>
      <c r="AU328" s="214"/>
      <c r="AV328" s="214"/>
      <c r="AW328" s="214"/>
      <c r="AX328" s="214"/>
      <c r="AY328" s="214"/>
      <c r="AZ328" s="214"/>
      <c r="BA328" s="214"/>
      <c r="BB328" s="214"/>
      <c r="BC328" s="214"/>
      <c r="BD328" s="214"/>
      <c r="BE328" s="214"/>
      <c r="BF328" s="214"/>
      <c r="BG328" s="214"/>
      <c r="BH328" s="214"/>
      <c r="BI328" s="214"/>
      <c r="BJ328" s="214"/>
      <c r="BK328" s="214"/>
      <c r="BL328" s="214"/>
      <c r="BM328" s="214"/>
      <c r="BN328" s="214"/>
      <c r="BO328" s="214"/>
      <c r="BP328" s="214"/>
      <c r="BQ328" s="214"/>
      <c r="BR328" s="214"/>
      <c r="BS328" s="214"/>
      <c r="BT328" s="214"/>
      <c r="BU328" s="214"/>
      <c r="BV328" s="214"/>
      <c r="BW328" s="214"/>
      <c r="BX328" s="214"/>
      <c r="BY328" s="214"/>
      <c r="BZ328" s="214"/>
      <c r="CA328" s="214"/>
      <c r="CB328" s="214"/>
      <c r="CC328" s="214"/>
    </row>
    <row r="329" spans="1:81" s="208" customFormat="1">
      <c r="A329" s="328"/>
      <c r="B329" s="328"/>
      <c r="C329" s="328"/>
      <c r="D329" s="328"/>
      <c r="E329" s="328"/>
      <c r="F329" s="328"/>
      <c r="G329" s="328"/>
      <c r="H329" s="328"/>
      <c r="I329" s="328"/>
      <c r="L329" s="214"/>
      <c r="M329" s="214"/>
      <c r="N329" s="214"/>
      <c r="O329" s="214"/>
      <c r="P329" s="214"/>
      <c r="Q329" s="214"/>
      <c r="R329" s="214"/>
      <c r="S329" s="214"/>
      <c r="T329" s="214"/>
      <c r="U329" s="214"/>
      <c r="V329" s="214"/>
      <c r="W329" s="214"/>
      <c r="X329" s="214"/>
      <c r="Y329" s="214"/>
      <c r="Z329" s="214"/>
      <c r="AA329" s="214"/>
      <c r="AB329" s="214"/>
      <c r="AC329" s="214"/>
      <c r="AD329" s="214"/>
      <c r="AE329" s="214"/>
      <c r="AF329" s="214"/>
      <c r="AG329" s="214"/>
      <c r="AH329" s="214"/>
      <c r="AI329" s="214"/>
      <c r="AJ329" s="214"/>
      <c r="AK329" s="214"/>
      <c r="AL329" s="214"/>
      <c r="AM329" s="214"/>
      <c r="AN329" s="214"/>
      <c r="AO329" s="214"/>
      <c r="AP329" s="214"/>
      <c r="AQ329" s="214"/>
      <c r="AR329" s="214"/>
      <c r="AS329" s="214"/>
      <c r="AT329" s="214"/>
      <c r="AU329" s="214"/>
      <c r="AV329" s="214"/>
      <c r="AW329" s="214"/>
      <c r="AX329" s="214"/>
      <c r="AY329" s="214"/>
      <c r="AZ329" s="214"/>
      <c r="BA329" s="214"/>
      <c r="BB329" s="214"/>
      <c r="BC329" s="214"/>
      <c r="BD329" s="214"/>
      <c r="BE329" s="214"/>
      <c r="BF329" s="214"/>
      <c r="BG329" s="214"/>
      <c r="BH329" s="214"/>
      <c r="BI329" s="214"/>
      <c r="BJ329" s="214"/>
      <c r="BK329" s="214"/>
      <c r="BL329" s="214"/>
      <c r="BM329" s="214"/>
      <c r="BN329" s="214"/>
      <c r="BO329" s="214"/>
      <c r="BP329" s="214"/>
      <c r="BQ329" s="214"/>
      <c r="BR329" s="214"/>
      <c r="BS329" s="214"/>
      <c r="BT329" s="214"/>
      <c r="BU329" s="214"/>
      <c r="BV329" s="214"/>
      <c r="BW329" s="214"/>
      <c r="BX329" s="214"/>
      <c r="BY329" s="214"/>
      <c r="BZ329" s="214"/>
      <c r="CA329" s="214"/>
      <c r="CB329" s="214"/>
      <c r="CC329" s="214"/>
    </row>
    <row r="330" spans="1:81" s="208" customFormat="1">
      <c r="A330" s="328"/>
      <c r="B330" s="328"/>
      <c r="C330" s="328"/>
      <c r="D330" s="328"/>
      <c r="E330" s="328"/>
      <c r="F330" s="328"/>
      <c r="G330" s="328"/>
      <c r="H330" s="328"/>
      <c r="I330" s="328"/>
      <c r="L330" s="214"/>
      <c r="M330" s="214"/>
      <c r="N330" s="214"/>
      <c r="O330" s="214"/>
      <c r="P330" s="214"/>
      <c r="Q330" s="214"/>
      <c r="R330" s="214"/>
      <c r="S330" s="214"/>
      <c r="T330" s="214"/>
      <c r="U330" s="214"/>
      <c r="V330" s="214"/>
      <c r="W330" s="214"/>
      <c r="X330" s="214"/>
      <c r="Y330" s="214"/>
      <c r="Z330" s="214"/>
      <c r="AA330" s="214"/>
      <c r="AB330" s="214"/>
      <c r="AC330" s="214"/>
      <c r="AD330" s="214"/>
      <c r="AE330" s="214"/>
      <c r="AF330" s="214"/>
      <c r="AG330" s="214"/>
      <c r="AH330" s="214"/>
      <c r="AI330" s="214"/>
      <c r="AJ330" s="214"/>
      <c r="AK330" s="214"/>
      <c r="AL330" s="214"/>
      <c r="AM330" s="214"/>
      <c r="AN330" s="214"/>
      <c r="AO330" s="214"/>
      <c r="AP330" s="214"/>
      <c r="AQ330" s="214"/>
      <c r="AR330" s="214"/>
      <c r="AS330" s="214"/>
      <c r="AT330" s="214"/>
      <c r="AU330" s="214"/>
      <c r="AV330" s="214"/>
      <c r="AW330" s="214"/>
      <c r="AX330" s="214"/>
      <c r="AY330" s="214"/>
      <c r="AZ330" s="214"/>
      <c r="BA330" s="214"/>
      <c r="BB330" s="214"/>
      <c r="BC330" s="214"/>
      <c r="BD330" s="214"/>
      <c r="BE330" s="214"/>
      <c r="BF330" s="214"/>
      <c r="BG330" s="214"/>
      <c r="BH330" s="214"/>
      <c r="BI330" s="214"/>
      <c r="BJ330" s="214"/>
      <c r="BK330" s="214"/>
      <c r="BL330" s="214"/>
      <c r="BM330" s="214"/>
      <c r="BN330" s="214"/>
      <c r="BO330" s="214"/>
      <c r="BP330" s="214"/>
      <c r="BQ330" s="214"/>
      <c r="BR330" s="214"/>
      <c r="BS330" s="214"/>
      <c r="BT330" s="214"/>
      <c r="BU330" s="214"/>
      <c r="BV330" s="214"/>
      <c r="BW330" s="214"/>
      <c r="BX330" s="214"/>
      <c r="BY330" s="214"/>
      <c r="BZ330" s="214"/>
      <c r="CA330" s="214"/>
      <c r="CB330" s="214"/>
      <c r="CC330" s="214"/>
    </row>
    <row r="331" spans="1:81" s="208" customFormat="1">
      <c r="A331" s="328"/>
      <c r="B331" s="328"/>
      <c r="C331" s="328"/>
      <c r="D331" s="328"/>
      <c r="E331" s="328"/>
      <c r="F331" s="328"/>
      <c r="G331" s="328"/>
      <c r="H331" s="328"/>
      <c r="I331" s="328"/>
      <c r="L331" s="214"/>
      <c r="M331" s="214"/>
      <c r="N331" s="214"/>
      <c r="O331" s="214"/>
      <c r="P331" s="214"/>
      <c r="Q331" s="214"/>
      <c r="R331" s="214"/>
      <c r="S331" s="214"/>
      <c r="T331" s="214"/>
      <c r="U331" s="214"/>
      <c r="V331" s="214"/>
      <c r="W331" s="214"/>
      <c r="X331" s="214"/>
      <c r="Y331" s="214"/>
      <c r="Z331" s="214"/>
      <c r="AA331" s="214"/>
      <c r="AB331" s="214"/>
      <c r="AC331" s="214"/>
      <c r="AD331" s="214"/>
      <c r="AE331" s="214"/>
      <c r="AF331" s="214"/>
      <c r="AG331" s="214"/>
      <c r="AH331" s="214"/>
      <c r="AI331" s="214"/>
      <c r="AJ331" s="214"/>
      <c r="AK331" s="214"/>
      <c r="AL331" s="214"/>
      <c r="AM331" s="214"/>
      <c r="AN331" s="214"/>
      <c r="AO331" s="214"/>
      <c r="AP331" s="214"/>
      <c r="AQ331" s="214"/>
      <c r="AR331" s="214"/>
      <c r="AS331" s="214"/>
      <c r="AT331" s="214"/>
      <c r="AU331" s="214"/>
      <c r="AV331" s="214"/>
      <c r="AW331" s="214"/>
      <c r="AX331" s="214"/>
      <c r="AY331" s="214"/>
      <c r="AZ331" s="214"/>
      <c r="BA331" s="214"/>
      <c r="BB331" s="214"/>
      <c r="BC331" s="214"/>
      <c r="BD331" s="214"/>
      <c r="BE331" s="214"/>
      <c r="BF331" s="214"/>
      <c r="BG331" s="214"/>
      <c r="BH331" s="214"/>
      <c r="BI331" s="214"/>
      <c r="BJ331" s="214"/>
      <c r="BK331" s="214"/>
      <c r="BL331" s="214"/>
      <c r="BM331" s="214"/>
      <c r="BN331" s="214"/>
      <c r="BO331" s="214"/>
      <c r="BP331" s="214"/>
      <c r="BQ331" s="214"/>
      <c r="BR331" s="214"/>
      <c r="BS331" s="214"/>
      <c r="BT331" s="214"/>
      <c r="BU331" s="214"/>
      <c r="BV331" s="214"/>
      <c r="BW331" s="214"/>
      <c r="BX331" s="214"/>
      <c r="BY331" s="214"/>
      <c r="BZ331" s="214"/>
      <c r="CA331" s="214"/>
      <c r="CB331" s="214"/>
      <c r="CC331" s="214"/>
    </row>
    <row r="332" spans="1:81" s="208" customFormat="1">
      <c r="A332" s="328"/>
      <c r="B332" s="328"/>
      <c r="C332" s="328"/>
      <c r="D332" s="328"/>
      <c r="E332" s="328"/>
      <c r="F332" s="328"/>
      <c r="G332" s="328"/>
      <c r="H332" s="328"/>
      <c r="I332" s="328"/>
      <c r="L332" s="214"/>
      <c r="M332" s="214"/>
      <c r="N332" s="214"/>
      <c r="O332" s="214"/>
      <c r="P332" s="214"/>
      <c r="Q332" s="214"/>
      <c r="R332" s="214"/>
      <c r="S332" s="214"/>
      <c r="T332" s="214"/>
      <c r="U332" s="214"/>
      <c r="V332" s="214"/>
      <c r="W332" s="214"/>
      <c r="X332" s="214"/>
      <c r="Y332" s="214"/>
      <c r="Z332" s="214"/>
      <c r="AA332" s="214"/>
      <c r="AB332" s="214"/>
      <c r="AC332" s="214"/>
      <c r="AD332" s="214"/>
      <c r="AE332" s="214"/>
      <c r="AF332" s="214"/>
      <c r="AG332" s="214"/>
      <c r="AH332" s="214"/>
      <c r="AI332" s="214"/>
      <c r="AJ332" s="214"/>
      <c r="AK332" s="214"/>
      <c r="AL332" s="214"/>
      <c r="AM332" s="214"/>
      <c r="AN332" s="214"/>
      <c r="AO332" s="214"/>
      <c r="AP332" s="214"/>
      <c r="AQ332" s="214"/>
      <c r="AR332" s="214"/>
      <c r="AS332" s="214"/>
      <c r="AT332" s="214"/>
      <c r="AU332" s="214"/>
      <c r="AV332" s="214"/>
      <c r="AW332" s="214"/>
      <c r="AX332" s="214"/>
      <c r="AY332" s="214"/>
      <c r="AZ332" s="214"/>
      <c r="BA332" s="214"/>
      <c r="BB332" s="214"/>
      <c r="BC332" s="214"/>
      <c r="BD332" s="214"/>
      <c r="BE332" s="214"/>
      <c r="BF332" s="214"/>
      <c r="BG332" s="214"/>
      <c r="BH332" s="214"/>
      <c r="BI332" s="214"/>
      <c r="BJ332" s="214"/>
      <c r="BK332" s="214"/>
      <c r="BL332" s="214"/>
      <c r="BM332" s="214"/>
      <c r="BN332" s="214"/>
      <c r="BO332" s="214"/>
      <c r="BP332" s="214"/>
      <c r="BQ332" s="214"/>
      <c r="BR332" s="214"/>
      <c r="BS332" s="214"/>
      <c r="BT332" s="214"/>
      <c r="BU332" s="214"/>
      <c r="BV332" s="214"/>
      <c r="BW332" s="214"/>
      <c r="BX332" s="214"/>
      <c r="BY332" s="214"/>
      <c r="BZ332" s="214"/>
      <c r="CA332" s="214"/>
      <c r="CB332" s="214"/>
      <c r="CC332" s="214"/>
    </row>
    <row r="333" spans="1:81" s="208" customFormat="1">
      <c r="A333" s="328"/>
      <c r="B333" s="328"/>
      <c r="C333" s="328"/>
      <c r="D333" s="328"/>
      <c r="E333" s="328"/>
      <c r="F333" s="328"/>
      <c r="G333" s="328"/>
      <c r="H333" s="328"/>
      <c r="I333" s="328"/>
      <c r="L333" s="214"/>
      <c r="M333" s="214"/>
      <c r="N333" s="214"/>
      <c r="O333" s="214"/>
      <c r="P333" s="214"/>
      <c r="Q333" s="214"/>
      <c r="R333" s="214"/>
      <c r="S333" s="214"/>
      <c r="T333" s="214"/>
      <c r="U333" s="214"/>
      <c r="V333" s="214"/>
      <c r="W333" s="214"/>
      <c r="X333" s="214"/>
      <c r="Y333" s="214"/>
      <c r="Z333" s="214"/>
      <c r="AA333" s="214"/>
      <c r="AB333" s="214"/>
      <c r="AC333" s="214"/>
      <c r="AD333" s="214"/>
      <c r="AE333" s="214"/>
      <c r="AF333" s="214"/>
      <c r="AG333" s="214"/>
      <c r="AH333" s="214"/>
      <c r="AI333" s="214"/>
      <c r="AJ333" s="214"/>
      <c r="AK333" s="214"/>
      <c r="AL333" s="214"/>
      <c r="AM333" s="214"/>
      <c r="AN333" s="214"/>
      <c r="AO333" s="214"/>
      <c r="AP333" s="214"/>
      <c r="AQ333" s="214"/>
      <c r="AR333" s="214"/>
      <c r="AS333" s="214"/>
      <c r="AT333" s="214"/>
      <c r="AU333" s="214"/>
      <c r="AV333" s="214"/>
      <c r="AW333" s="214"/>
      <c r="AX333" s="214"/>
      <c r="AY333" s="214"/>
      <c r="AZ333" s="214"/>
      <c r="BA333" s="214"/>
      <c r="BB333" s="214"/>
      <c r="BC333" s="214"/>
      <c r="BD333" s="214"/>
      <c r="BE333" s="214"/>
      <c r="BF333" s="214"/>
      <c r="BG333" s="214"/>
      <c r="BH333" s="214"/>
      <c r="BI333" s="214"/>
      <c r="BJ333" s="214"/>
      <c r="BK333" s="214"/>
      <c r="BL333" s="214"/>
      <c r="BM333" s="214"/>
      <c r="BN333" s="214"/>
      <c r="BO333" s="214"/>
      <c r="BP333" s="214"/>
      <c r="BQ333" s="214"/>
      <c r="BR333" s="214"/>
      <c r="BS333" s="214"/>
      <c r="BT333" s="214"/>
      <c r="BU333" s="214"/>
      <c r="BV333" s="214"/>
      <c r="BW333" s="214"/>
      <c r="BX333" s="214"/>
      <c r="BY333" s="214"/>
      <c r="BZ333" s="214"/>
      <c r="CA333" s="214"/>
      <c r="CB333" s="214"/>
      <c r="CC333" s="214"/>
    </row>
    <row r="334" spans="1:81" s="208" customFormat="1">
      <c r="A334" s="328"/>
      <c r="B334" s="328"/>
      <c r="C334" s="328"/>
      <c r="D334" s="328"/>
      <c r="E334" s="328"/>
      <c r="F334" s="328"/>
      <c r="G334" s="328"/>
      <c r="H334" s="328"/>
      <c r="I334" s="328"/>
      <c r="L334" s="214"/>
      <c r="M334" s="214"/>
      <c r="N334" s="214"/>
      <c r="O334" s="214"/>
      <c r="P334" s="214"/>
      <c r="Q334" s="214"/>
      <c r="R334" s="214"/>
      <c r="S334" s="214"/>
      <c r="T334" s="214"/>
      <c r="U334" s="214"/>
      <c r="V334" s="214"/>
      <c r="W334" s="214"/>
      <c r="X334" s="214"/>
      <c r="Y334" s="214"/>
      <c r="Z334" s="214"/>
      <c r="AA334" s="214"/>
      <c r="AB334" s="214"/>
      <c r="AC334" s="214"/>
      <c r="AD334" s="214"/>
      <c r="AE334" s="214"/>
      <c r="AF334" s="214"/>
      <c r="AG334" s="214"/>
      <c r="AH334" s="214"/>
      <c r="AI334" s="214"/>
      <c r="AJ334" s="214"/>
      <c r="AK334" s="214"/>
      <c r="AL334" s="214"/>
      <c r="AM334" s="214"/>
      <c r="AN334" s="214"/>
      <c r="AO334" s="214"/>
      <c r="AP334" s="214"/>
      <c r="AQ334" s="214"/>
      <c r="AR334" s="214"/>
      <c r="AS334" s="214"/>
      <c r="AT334" s="214"/>
      <c r="AU334" s="214"/>
      <c r="AV334" s="214"/>
      <c r="AW334" s="214"/>
      <c r="AX334" s="214"/>
      <c r="AY334" s="214"/>
      <c r="AZ334" s="214"/>
      <c r="BA334" s="214"/>
      <c r="BB334" s="214"/>
      <c r="BC334" s="214"/>
      <c r="BD334" s="214"/>
      <c r="BE334" s="214"/>
      <c r="BF334" s="214"/>
      <c r="BG334" s="214"/>
      <c r="BH334" s="214"/>
      <c r="BI334" s="214"/>
      <c r="BJ334" s="214"/>
      <c r="BK334" s="214"/>
      <c r="BL334" s="214"/>
      <c r="BM334" s="214"/>
      <c r="BN334" s="214"/>
      <c r="BO334" s="214"/>
      <c r="BP334" s="214"/>
      <c r="BQ334" s="214"/>
      <c r="BR334" s="214"/>
      <c r="BS334" s="214"/>
      <c r="BT334" s="214"/>
      <c r="BU334" s="214"/>
      <c r="BV334" s="214"/>
      <c r="BW334" s="214"/>
      <c r="BX334" s="214"/>
      <c r="BY334" s="214"/>
      <c r="BZ334" s="214"/>
      <c r="CA334" s="214"/>
      <c r="CB334" s="214"/>
      <c r="CC334" s="214"/>
    </row>
    <row r="335" spans="1:81" s="208" customFormat="1">
      <c r="A335" s="328"/>
      <c r="B335" s="328"/>
      <c r="C335" s="328"/>
      <c r="D335" s="328"/>
      <c r="E335" s="328"/>
      <c r="F335" s="328"/>
      <c r="G335" s="328"/>
      <c r="H335" s="328"/>
      <c r="I335" s="328"/>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row>
    <row r="336" spans="1:81" s="208" customFormat="1">
      <c r="A336" s="328"/>
      <c r="B336" s="328"/>
      <c r="C336" s="328"/>
      <c r="D336" s="328"/>
      <c r="E336" s="328"/>
      <c r="F336" s="328"/>
      <c r="G336" s="328"/>
      <c r="H336" s="328"/>
      <c r="I336" s="328"/>
      <c r="L336" s="214"/>
      <c r="M336" s="214"/>
      <c r="N336" s="214"/>
      <c r="O336" s="214"/>
      <c r="P336" s="214"/>
      <c r="Q336" s="214"/>
      <c r="R336" s="214"/>
      <c r="S336" s="214"/>
      <c r="T336" s="214"/>
      <c r="U336" s="214"/>
      <c r="V336" s="214"/>
      <c r="W336" s="214"/>
      <c r="X336" s="214"/>
      <c r="Y336" s="214"/>
      <c r="Z336" s="214"/>
      <c r="AA336" s="214"/>
      <c r="AB336" s="214"/>
      <c r="AC336" s="214"/>
      <c r="AD336" s="214"/>
      <c r="AE336" s="214"/>
      <c r="AF336" s="214"/>
      <c r="AG336" s="214"/>
      <c r="AH336" s="214"/>
      <c r="AI336" s="214"/>
      <c r="AJ336" s="214"/>
      <c r="AK336" s="214"/>
      <c r="AL336" s="214"/>
      <c r="AM336" s="214"/>
      <c r="AN336" s="214"/>
      <c r="AO336" s="214"/>
      <c r="AP336" s="214"/>
      <c r="AQ336" s="214"/>
      <c r="AR336" s="214"/>
      <c r="AS336" s="214"/>
      <c r="AT336" s="214"/>
      <c r="AU336" s="214"/>
      <c r="AV336" s="214"/>
      <c r="AW336" s="214"/>
      <c r="AX336" s="214"/>
      <c r="AY336" s="214"/>
      <c r="AZ336" s="214"/>
      <c r="BA336" s="214"/>
      <c r="BB336" s="214"/>
      <c r="BC336" s="214"/>
      <c r="BD336" s="214"/>
      <c r="BE336" s="214"/>
      <c r="BF336" s="214"/>
      <c r="BG336" s="214"/>
      <c r="BH336" s="214"/>
      <c r="BI336" s="214"/>
      <c r="BJ336" s="214"/>
      <c r="BK336" s="214"/>
      <c r="BL336" s="214"/>
      <c r="BM336" s="214"/>
      <c r="BN336" s="214"/>
      <c r="BO336" s="214"/>
      <c r="BP336" s="214"/>
      <c r="BQ336" s="214"/>
      <c r="BR336" s="214"/>
      <c r="BS336" s="214"/>
      <c r="BT336" s="214"/>
      <c r="BU336" s="214"/>
      <c r="BV336" s="214"/>
      <c r="BW336" s="214"/>
      <c r="BX336" s="214"/>
      <c r="BY336" s="214"/>
      <c r="BZ336" s="214"/>
      <c r="CA336" s="214"/>
      <c r="CB336" s="214"/>
      <c r="CC336" s="214"/>
    </row>
    <row r="337" spans="1:81" s="208" customFormat="1">
      <c r="A337" s="328"/>
      <c r="B337" s="328"/>
      <c r="C337" s="328"/>
      <c r="D337" s="328"/>
      <c r="E337" s="328"/>
      <c r="F337" s="328"/>
      <c r="G337" s="328"/>
      <c r="H337" s="328"/>
      <c r="I337" s="328"/>
      <c r="L337" s="214"/>
      <c r="M337" s="214"/>
      <c r="N337" s="214"/>
      <c r="O337" s="214"/>
      <c r="P337" s="214"/>
      <c r="Q337" s="214"/>
      <c r="R337" s="214"/>
      <c r="S337" s="214"/>
      <c r="T337" s="214"/>
      <c r="U337" s="214"/>
      <c r="V337" s="214"/>
      <c r="W337" s="214"/>
      <c r="X337" s="214"/>
      <c r="Y337" s="214"/>
      <c r="Z337" s="214"/>
      <c r="AA337" s="214"/>
      <c r="AB337" s="214"/>
      <c r="AC337" s="214"/>
      <c r="AD337" s="214"/>
      <c r="AE337" s="214"/>
      <c r="AF337" s="214"/>
      <c r="AG337" s="214"/>
      <c r="AH337" s="214"/>
      <c r="AI337" s="214"/>
      <c r="AJ337" s="214"/>
      <c r="AK337" s="214"/>
      <c r="AL337" s="214"/>
      <c r="AM337" s="214"/>
      <c r="AN337" s="214"/>
      <c r="AO337" s="214"/>
      <c r="AP337" s="214"/>
      <c r="AQ337" s="214"/>
      <c r="AR337" s="214"/>
      <c r="AS337" s="214"/>
      <c r="AT337" s="214"/>
      <c r="AU337" s="214"/>
      <c r="AV337" s="214"/>
      <c r="AW337" s="214"/>
      <c r="AX337" s="214"/>
      <c r="AY337" s="214"/>
      <c r="AZ337" s="214"/>
      <c r="BA337" s="214"/>
      <c r="BB337" s="214"/>
      <c r="BC337" s="214"/>
      <c r="BD337" s="214"/>
      <c r="BE337" s="214"/>
      <c r="BF337" s="214"/>
      <c r="BG337" s="214"/>
      <c r="BH337" s="214"/>
      <c r="BI337" s="214"/>
      <c r="BJ337" s="214"/>
      <c r="BK337" s="214"/>
      <c r="BL337" s="214"/>
      <c r="BM337" s="214"/>
      <c r="BN337" s="214"/>
      <c r="BO337" s="214"/>
      <c r="BP337" s="214"/>
      <c r="BQ337" s="214"/>
      <c r="BR337" s="214"/>
      <c r="BS337" s="214"/>
      <c r="BT337" s="214"/>
      <c r="BU337" s="214"/>
      <c r="BV337" s="214"/>
      <c r="BW337" s="214"/>
      <c r="BX337" s="214"/>
      <c r="BY337" s="214"/>
      <c r="BZ337" s="214"/>
      <c r="CA337" s="214"/>
      <c r="CB337" s="214"/>
      <c r="CC337" s="214"/>
    </row>
    <row r="338" spans="1:81" s="208" customFormat="1">
      <c r="A338" s="328"/>
      <c r="B338" s="328"/>
      <c r="C338" s="328"/>
      <c r="D338" s="328"/>
      <c r="E338" s="328"/>
      <c r="F338" s="328"/>
      <c r="G338" s="328"/>
      <c r="H338" s="328"/>
      <c r="I338" s="328"/>
      <c r="L338" s="214"/>
      <c r="M338" s="214"/>
      <c r="N338" s="214"/>
      <c r="O338" s="214"/>
      <c r="P338" s="214"/>
      <c r="Q338" s="214"/>
      <c r="R338" s="214"/>
      <c r="S338" s="214"/>
      <c r="T338" s="214"/>
      <c r="U338" s="214"/>
      <c r="V338" s="214"/>
      <c r="W338" s="214"/>
      <c r="X338" s="214"/>
      <c r="Y338" s="214"/>
      <c r="Z338" s="214"/>
      <c r="AA338" s="214"/>
      <c r="AB338" s="214"/>
      <c r="AC338" s="214"/>
      <c r="AD338" s="214"/>
      <c r="AE338" s="214"/>
      <c r="AF338" s="214"/>
      <c r="AG338" s="214"/>
      <c r="AH338" s="214"/>
      <c r="AI338" s="214"/>
      <c r="AJ338" s="214"/>
      <c r="AK338" s="214"/>
      <c r="AL338" s="214"/>
      <c r="AM338" s="214"/>
      <c r="AN338" s="214"/>
      <c r="AO338" s="214"/>
      <c r="AP338" s="214"/>
      <c r="AQ338" s="214"/>
      <c r="AR338" s="214"/>
      <c r="AS338" s="214"/>
      <c r="AT338" s="214"/>
      <c r="AU338" s="214"/>
      <c r="AV338" s="214"/>
      <c r="AW338" s="214"/>
      <c r="AX338" s="214"/>
      <c r="AY338" s="214"/>
      <c r="AZ338" s="214"/>
      <c r="BA338" s="214"/>
      <c r="BB338" s="214"/>
      <c r="BC338" s="214"/>
      <c r="BD338" s="214"/>
      <c r="BE338" s="214"/>
      <c r="BF338" s="214"/>
      <c r="BG338" s="214"/>
      <c r="BH338" s="214"/>
      <c r="BI338" s="214"/>
      <c r="BJ338" s="214"/>
      <c r="BK338" s="214"/>
      <c r="BL338" s="214"/>
      <c r="BM338" s="214"/>
      <c r="BN338" s="214"/>
      <c r="BO338" s="214"/>
      <c r="BP338" s="214"/>
      <c r="BQ338" s="214"/>
      <c r="BR338" s="214"/>
      <c r="BS338" s="214"/>
      <c r="BT338" s="214"/>
      <c r="BU338" s="214"/>
      <c r="BV338" s="214"/>
      <c r="BW338" s="214"/>
      <c r="BX338" s="214"/>
      <c r="BY338" s="214"/>
      <c r="BZ338" s="214"/>
      <c r="CA338" s="214"/>
      <c r="CB338" s="214"/>
      <c r="CC338" s="214"/>
    </row>
    <row r="339" spans="1:81" s="208" customFormat="1">
      <c r="A339" s="328"/>
      <c r="B339" s="328"/>
      <c r="C339" s="328"/>
      <c r="D339" s="328"/>
      <c r="E339" s="328"/>
      <c r="F339" s="328"/>
      <c r="G339" s="328"/>
      <c r="H339" s="328"/>
      <c r="I339" s="328"/>
      <c r="L339" s="214"/>
      <c r="M339" s="214"/>
      <c r="N339" s="214"/>
      <c r="O339" s="214"/>
      <c r="P339" s="214"/>
      <c r="Q339" s="214"/>
      <c r="R339" s="214"/>
      <c r="S339" s="214"/>
      <c r="T339" s="214"/>
      <c r="U339" s="214"/>
      <c r="V339" s="214"/>
      <c r="W339" s="214"/>
      <c r="X339" s="214"/>
      <c r="Y339" s="214"/>
      <c r="Z339" s="214"/>
      <c r="AA339" s="214"/>
      <c r="AB339" s="214"/>
      <c r="AC339" s="214"/>
      <c r="AD339" s="214"/>
      <c r="AE339" s="214"/>
      <c r="AF339" s="214"/>
      <c r="AG339" s="214"/>
      <c r="AH339" s="214"/>
      <c r="AI339" s="214"/>
      <c r="AJ339" s="214"/>
      <c r="AK339" s="214"/>
      <c r="AL339" s="214"/>
      <c r="AM339" s="214"/>
      <c r="AN339" s="214"/>
      <c r="AO339" s="214"/>
      <c r="AP339" s="214"/>
      <c r="AQ339" s="214"/>
      <c r="AR339" s="214"/>
      <c r="AS339" s="214"/>
      <c r="AT339" s="214"/>
      <c r="AU339" s="214"/>
      <c r="AV339" s="214"/>
      <c r="AW339" s="214"/>
      <c r="AX339" s="214"/>
      <c r="AY339" s="214"/>
      <c r="AZ339" s="214"/>
      <c r="BA339" s="214"/>
      <c r="BB339" s="214"/>
      <c r="BC339" s="214"/>
      <c r="BD339" s="214"/>
      <c r="BE339" s="214"/>
      <c r="BF339" s="214"/>
      <c r="BG339" s="214"/>
      <c r="BH339" s="214"/>
      <c r="BI339" s="214"/>
      <c r="BJ339" s="214"/>
      <c r="BK339" s="214"/>
      <c r="BL339" s="214"/>
      <c r="BM339" s="214"/>
      <c r="BN339" s="214"/>
      <c r="BO339" s="214"/>
      <c r="BP339" s="214"/>
      <c r="BQ339" s="214"/>
      <c r="BR339" s="214"/>
      <c r="BS339" s="214"/>
      <c r="BT339" s="214"/>
      <c r="BU339" s="214"/>
      <c r="BV339" s="214"/>
      <c r="BW339" s="214"/>
      <c r="BX339" s="214"/>
      <c r="BY339" s="214"/>
      <c r="BZ339" s="214"/>
      <c r="CA339" s="214"/>
      <c r="CB339" s="214"/>
      <c r="CC339" s="214"/>
    </row>
    <row r="340" spans="1:81" s="208" customFormat="1">
      <c r="A340" s="328"/>
      <c r="B340" s="328"/>
      <c r="C340" s="328"/>
      <c r="D340" s="328"/>
      <c r="E340" s="328"/>
      <c r="F340" s="328"/>
      <c r="G340" s="328"/>
      <c r="H340" s="328"/>
      <c r="I340" s="328"/>
      <c r="L340" s="214"/>
      <c r="M340" s="214"/>
      <c r="N340" s="214"/>
      <c r="O340" s="214"/>
      <c r="P340" s="214"/>
      <c r="Q340" s="214"/>
      <c r="R340" s="214"/>
      <c r="S340" s="214"/>
      <c r="T340" s="214"/>
      <c r="U340" s="214"/>
      <c r="V340" s="214"/>
      <c r="W340" s="214"/>
      <c r="X340" s="214"/>
      <c r="Y340" s="214"/>
      <c r="Z340" s="214"/>
      <c r="AA340" s="214"/>
      <c r="AB340" s="214"/>
      <c r="AC340" s="214"/>
      <c r="AD340" s="214"/>
      <c r="AE340" s="214"/>
      <c r="AF340" s="214"/>
      <c r="AG340" s="214"/>
      <c r="AH340" s="214"/>
      <c r="AI340" s="214"/>
      <c r="AJ340" s="214"/>
      <c r="AK340" s="214"/>
      <c r="AL340" s="214"/>
      <c r="AM340" s="214"/>
      <c r="AN340" s="214"/>
      <c r="AO340" s="214"/>
      <c r="AP340" s="214"/>
      <c r="AQ340" s="214"/>
      <c r="AR340" s="214"/>
      <c r="AS340" s="214"/>
      <c r="AT340" s="214"/>
      <c r="AU340" s="214"/>
      <c r="AV340" s="214"/>
      <c r="AW340" s="214"/>
      <c r="AX340" s="214"/>
      <c r="AY340" s="214"/>
      <c r="AZ340" s="214"/>
      <c r="BA340" s="214"/>
      <c r="BB340" s="214"/>
      <c r="BC340" s="214"/>
      <c r="BD340" s="214"/>
      <c r="BE340" s="214"/>
      <c r="BF340" s="214"/>
      <c r="BG340" s="214"/>
      <c r="BH340" s="214"/>
      <c r="BI340" s="214"/>
      <c r="BJ340" s="214"/>
      <c r="BK340" s="214"/>
      <c r="BL340" s="214"/>
      <c r="BM340" s="214"/>
      <c r="BN340" s="214"/>
      <c r="BO340" s="214"/>
      <c r="BP340" s="214"/>
      <c r="BQ340" s="214"/>
      <c r="BR340" s="214"/>
      <c r="BS340" s="214"/>
      <c r="BT340" s="214"/>
      <c r="BU340" s="214"/>
      <c r="BV340" s="214"/>
      <c r="BW340" s="214"/>
      <c r="BX340" s="214"/>
      <c r="BY340" s="214"/>
      <c r="BZ340" s="214"/>
      <c r="CA340" s="214"/>
      <c r="CB340" s="214"/>
      <c r="CC340" s="214"/>
    </row>
    <row r="341" spans="1:81" s="208" customFormat="1">
      <c r="A341" s="328"/>
      <c r="B341" s="328"/>
      <c r="C341" s="328"/>
      <c r="D341" s="328"/>
      <c r="E341" s="328"/>
      <c r="F341" s="328"/>
      <c r="G341" s="328"/>
      <c r="H341" s="328"/>
      <c r="I341" s="328"/>
      <c r="L341" s="214"/>
      <c r="M341" s="214"/>
      <c r="N341" s="214"/>
      <c r="O341" s="214"/>
      <c r="P341" s="214"/>
      <c r="Q341" s="214"/>
      <c r="R341" s="214"/>
      <c r="S341" s="214"/>
      <c r="T341" s="214"/>
      <c r="U341" s="214"/>
      <c r="V341" s="214"/>
      <c r="W341" s="214"/>
      <c r="X341" s="214"/>
      <c r="Y341" s="214"/>
      <c r="Z341" s="214"/>
      <c r="AA341" s="214"/>
      <c r="AB341" s="214"/>
      <c r="AC341" s="214"/>
      <c r="AD341" s="214"/>
      <c r="AE341" s="214"/>
      <c r="AF341" s="214"/>
      <c r="AG341" s="214"/>
      <c r="AH341" s="214"/>
      <c r="AI341" s="214"/>
      <c r="AJ341" s="214"/>
      <c r="AK341" s="214"/>
      <c r="AL341" s="214"/>
      <c r="AM341" s="214"/>
      <c r="AN341" s="214"/>
      <c r="AO341" s="214"/>
      <c r="AP341" s="214"/>
      <c r="AQ341" s="214"/>
      <c r="AR341" s="214"/>
      <c r="AS341" s="214"/>
      <c r="AT341" s="214"/>
      <c r="AU341" s="214"/>
      <c r="AV341" s="214"/>
      <c r="AW341" s="214"/>
      <c r="AX341" s="214"/>
      <c r="AY341" s="214"/>
      <c r="AZ341" s="214"/>
      <c r="BA341" s="214"/>
      <c r="BB341" s="214"/>
      <c r="BC341" s="214"/>
      <c r="BD341" s="214"/>
      <c r="BE341" s="214"/>
      <c r="BF341" s="214"/>
      <c r="BG341" s="214"/>
      <c r="BH341" s="214"/>
      <c r="BI341" s="214"/>
      <c r="BJ341" s="214"/>
      <c r="BK341" s="214"/>
      <c r="BL341" s="214"/>
      <c r="BM341" s="214"/>
      <c r="BN341" s="214"/>
      <c r="BO341" s="214"/>
      <c r="BP341" s="214"/>
      <c r="BQ341" s="214"/>
      <c r="BR341" s="214"/>
      <c r="BS341" s="214"/>
      <c r="BT341" s="214"/>
      <c r="BU341" s="214"/>
      <c r="BV341" s="214"/>
      <c r="BW341" s="214"/>
      <c r="BX341" s="214"/>
      <c r="BY341" s="214"/>
      <c r="BZ341" s="214"/>
      <c r="CA341" s="214"/>
      <c r="CB341" s="214"/>
      <c r="CC341" s="214"/>
    </row>
    <row r="342" spans="1:81" s="208" customFormat="1">
      <c r="A342" s="328"/>
      <c r="B342" s="328"/>
      <c r="C342" s="328"/>
      <c r="D342" s="328"/>
      <c r="E342" s="328"/>
      <c r="F342" s="328"/>
      <c r="G342" s="328"/>
      <c r="H342" s="328"/>
      <c r="I342" s="328"/>
      <c r="L342" s="214"/>
      <c r="M342" s="214"/>
      <c r="N342" s="214"/>
      <c r="O342" s="214"/>
      <c r="P342" s="214"/>
      <c r="Q342" s="214"/>
      <c r="R342" s="214"/>
      <c r="S342" s="214"/>
      <c r="T342" s="214"/>
      <c r="U342" s="214"/>
      <c r="V342" s="214"/>
      <c r="W342" s="214"/>
      <c r="X342" s="214"/>
      <c r="Y342" s="214"/>
      <c r="Z342" s="214"/>
      <c r="AA342" s="214"/>
      <c r="AB342" s="214"/>
      <c r="AC342" s="214"/>
      <c r="AD342" s="214"/>
      <c r="AE342" s="214"/>
      <c r="AF342" s="214"/>
      <c r="AG342" s="214"/>
      <c r="AH342" s="214"/>
      <c r="AI342" s="214"/>
      <c r="AJ342" s="214"/>
      <c r="AK342" s="214"/>
      <c r="AL342" s="214"/>
      <c r="AM342" s="214"/>
      <c r="AN342" s="214"/>
      <c r="AO342" s="214"/>
      <c r="AP342" s="214"/>
      <c r="AQ342" s="214"/>
      <c r="AR342" s="214"/>
      <c r="AS342" s="214"/>
      <c r="AT342" s="214"/>
      <c r="AU342" s="214"/>
      <c r="AV342" s="214"/>
      <c r="AW342" s="214"/>
      <c r="AX342" s="214"/>
      <c r="AY342" s="214"/>
      <c r="AZ342" s="214"/>
      <c r="BA342" s="214"/>
      <c r="BB342" s="214"/>
      <c r="BC342" s="214"/>
      <c r="BD342" s="214"/>
      <c r="BE342" s="214"/>
      <c r="BF342" s="214"/>
      <c r="BG342" s="214"/>
      <c r="BH342" s="214"/>
      <c r="BI342" s="214"/>
      <c r="BJ342" s="214"/>
      <c r="BK342" s="214"/>
      <c r="BL342" s="214"/>
      <c r="BM342" s="214"/>
      <c r="BN342" s="214"/>
      <c r="BO342" s="214"/>
      <c r="BP342" s="214"/>
      <c r="BQ342" s="214"/>
      <c r="BR342" s="214"/>
      <c r="BS342" s="214"/>
      <c r="BT342" s="214"/>
      <c r="BU342" s="214"/>
      <c r="BV342" s="214"/>
      <c r="BW342" s="214"/>
      <c r="BX342" s="214"/>
      <c r="BY342" s="214"/>
      <c r="BZ342" s="214"/>
      <c r="CA342" s="214"/>
      <c r="CB342" s="214"/>
      <c r="CC342" s="214"/>
    </row>
    <row r="343" spans="1:81" s="208" customFormat="1">
      <c r="A343" s="328"/>
      <c r="B343" s="328"/>
      <c r="C343" s="328"/>
      <c r="D343" s="328"/>
      <c r="E343" s="328"/>
      <c r="F343" s="328"/>
      <c r="G343" s="328"/>
      <c r="H343" s="328"/>
      <c r="I343" s="328"/>
      <c r="L343" s="214"/>
      <c r="M343" s="214"/>
      <c r="N343" s="214"/>
      <c r="O343" s="214"/>
      <c r="P343" s="214"/>
      <c r="Q343" s="214"/>
      <c r="R343" s="214"/>
      <c r="S343" s="214"/>
      <c r="T343" s="214"/>
      <c r="U343" s="214"/>
      <c r="V343" s="214"/>
      <c r="W343" s="214"/>
      <c r="X343" s="214"/>
      <c r="Y343" s="214"/>
      <c r="Z343" s="214"/>
      <c r="AA343" s="214"/>
      <c r="AB343" s="214"/>
      <c r="AC343" s="214"/>
      <c r="AD343" s="214"/>
      <c r="AE343" s="214"/>
      <c r="AF343" s="214"/>
      <c r="AG343" s="214"/>
      <c r="AH343" s="214"/>
      <c r="AI343" s="214"/>
      <c r="AJ343" s="214"/>
      <c r="AK343" s="214"/>
      <c r="AL343" s="214"/>
      <c r="AM343" s="214"/>
      <c r="AN343" s="214"/>
      <c r="AO343" s="214"/>
      <c r="AP343" s="214"/>
      <c r="AQ343" s="214"/>
      <c r="AR343" s="214"/>
      <c r="AS343" s="214"/>
      <c r="AT343" s="214"/>
      <c r="AU343" s="214"/>
      <c r="AV343" s="214"/>
      <c r="AW343" s="214"/>
      <c r="AX343" s="214"/>
      <c r="AY343" s="214"/>
      <c r="AZ343" s="214"/>
      <c r="BA343" s="214"/>
      <c r="BB343" s="214"/>
      <c r="BC343" s="214"/>
      <c r="BD343" s="214"/>
      <c r="BE343" s="214"/>
      <c r="BF343" s="214"/>
      <c r="BG343" s="214"/>
      <c r="BH343" s="214"/>
      <c r="BI343" s="214"/>
      <c r="BJ343" s="214"/>
      <c r="BK343" s="214"/>
      <c r="BL343" s="214"/>
      <c r="BM343" s="214"/>
      <c r="BN343" s="214"/>
      <c r="BO343" s="214"/>
      <c r="BP343" s="214"/>
      <c r="BQ343" s="214"/>
      <c r="BR343" s="214"/>
      <c r="BS343" s="214"/>
      <c r="BT343" s="214"/>
      <c r="BU343" s="214"/>
      <c r="BV343" s="214"/>
      <c r="BW343" s="214"/>
      <c r="BX343" s="214"/>
      <c r="BY343" s="214"/>
      <c r="BZ343" s="214"/>
      <c r="CA343" s="214"/>
      <c r="CB343" s="214"/>
      <c r="CC343" s="214"/>
    </row>
    <row r="344" spans="1:81" s="208" customFormat="1">
      <c r="A344" s="328"/>
      <c r="B344" s="328"/>
      <c r="C344" s="328"/>
      <c r="D344" s="328"/>
      <c r="E344" s="328"/>
      <c r="F344" s="328"/>
      <c r="G344" s="328"/>
      <c r="H344" s="328"/>
      <c r="I344" s="328"/>
      <c r="L344" s="214"/>
      <c r="M344" s="214"/>
      <c r="N344" s="214"/>
      <c r="O344" s="214"/>
      <c r="P344" s="214"/>
      <c r="Q344" s="214"/>
      <c r="R344" s="214"/>
      <c r="S344" s="214"/>
      <c r="T344" s="214"/>
      <c r="U344" s="214"/>
      <c r="V344" s="214"/>
      <c r="W344" s="214"/>
      <c r="X344" s="214"/>
      <c r="Y344" s="214"/>
      <c r="Z344" s="214"/>
      <c r="AA344" s="214"/>
      <c r="AB344" s="214"/>
      <c r="AC344" s="214"/>
      <c r="AD344" s="214"/>
      <c r="AE344" s="214"/>
      <c r="AF344" s="214"/>
      <c r="AG344" s="214"/>
      <c r="AH344" s="214"/>
      <c r="AI344" s="214"/>
      <c r="AJ344" s="214"/>
      <c r="AK344" s="214"/>
      <c r="AL344" s="214"/>
      <c r="AM344" s="214"/>
      <c r="AN344" s="214"/>
      <c r="AO344" s="214"/>
      <c r="AP344" s="214"/>
      <c r="AQ344" s="214"/>
      <c r="AR344" s="214"/>
      <c r="AS344" s="214"/>
      <c r="AT344" s="214"/>
      <c r="AU344" s="214"/>
      <c r="AV344" s="214"/>
      <c r="AW344" s="214"/>
      <c r="AX344" s="214"/>
      <c r="AY344" s="214"/>
      <c r="AZ344" s="214"/>
      <c r="BA344" s="214"/>
      <c r="BB344" s="214"/>
      <c r="BC344" s="214"/>
      <c r="BD344" s="214"/>
      <c r="BE344" s="214"/>
      <c r="BF344" s="214"/>
      <c r="BG344" s="214"/>
      <c r="BH344" s="214"/>
      <c r="BI344" s="214"/>
      <c r="BJ344" s="214"/>
      <c r="BK344" s="214"/>
      <c r="BL344" s="214"/>
      <c r="BM344" s="214"/>
      <c r="BN344" s="214"/>
      <c r="BO344" s="214"/>
      <c r="BP344" s="214"/>
      <c r="BQ344" s="214"/>
      <c r="BR344" s="214"/>
      <c r="BS344" s="214"/>
      <c r="BT344" s="214"/>
      <c r="BU344" s="214"/>
      <c r="BV344" s="214"/>
      <c r="BW344" s="214"/>
      <c r="BX344" s="214"/>
      <c r="BY344" s="214"/>
      <c r="BZ344" s="214"/>
      <c r="CA344" s="214"/>
      <c r="CB344" s="214"/>
      <c r="CC344" s="214"/>
    </row>
    <row r="345" spans="1:81" s="208" customFormat="1">
      <c r="A345" s="328"/>
      <c r="B345" s="328"/>
      <c r="C345" s="328"/>
      <c r="D345" s="328"/>
      <c r="E345" s="328"/>
      <c r="F345" s="328"/>
      <c r="G345" s="328"/>
      <c r="H345" s="328"/>
      <c r="I345" s="328"/>
      <c r="L345" s="214"/>
      <c r="M345" s="214"/>
      <c r="N345" s="214"/>
      <c r="O345" s="214"/>
      <c r="P345" s="214"/>
      <c r="Q345" s="214"/>
      <c r="R345" s="214"/>
      <c r="S345" s="214"/>
      <c r="T345" s="214"/>
      <c r="U345" s="214"/>
      <c r="V345" s="214"/>
      <c r="W345" s="214"/>
      <c r="X345" s="214"/>
      <c r="Y345" s="214"/>
      <c r="Z345" s="214"/>
      <c r="AA345" s="214"/>
      <c r="AB345" s="214"/>
      <c r="AC345" s="214"/>
      <c r="AD345" s="214"/>
      <c r="AE345" s="214"/>
      <c r="AF345" s="214"/>
      <c r="AG345" s="214"/>
      <c r="AH345" s="214"/>
      <c r="AI345" s="214"/>
      <c r="AJ345" s="214"/>
      <c r="AK345" s="214"/>
      <c r="AL345" s="214"/>
      <c r="AM345" s="214"/>
      <c r="AN345" s="214"/>
      <c r="AO345" s="214"/>
      <c r="AP345" s="214"/>
      <c r="AQ345" s="214"/>
      <c r="AR345" s="214"/>
      <c r="AS345" s="214"/>
      <c r="AT345" s="214"/>
      <c r="AU345" s="214"/>
      <c r="AV345" s="214"/>
      <c r="AW345" s="214"/>
      <c r="AX345" s="214"/>
      <c r="AY345" s="214"/>
      <c r="AZ345" s="214"/>
      <c r="BA345" s="214"/>
      <c r="BB345" s="214"/>
      <c r="BC345" s="214"/>
      <c r="BD345" s="214"/>
      <c r="BE345" s="214"/>
      <c r="BF345" s="214"/>
      <c r="BG345" s="214"/>
      <c r="BH345" s="214"/>
      <c r="BI345" s="214"/>
      <c r="BJ345" s="214"/>
      <c r="BK345" s="214"/>
      <c r="BL345" s="214"/>
      <c r="BM345" s="214"/>
      <c r="BN345" s="214"/>
      <c r="BO345" s="214"/>
      <c r="BP345" s="214"/>
      <c r="BQ345" s="214"/>
      <c r="BR345" s="214"/>
      <c r="BS345" s="214"/>
      <c r="BT345" s="214"/>
      <c r="BU345" s="214"/>
      <c r="BV345" s="214"/>
      <c r="BW345" s="214"/>
      <c r="BX345" s="214"/>
      <c r="BY345" s="214"/>
      <c r="BZ345" s="214"/>
      <c r="CA345" s="214"/>
      <c r="CB345" s="214"/>
      <c r="CC345" s="214"/>
    </row>
    <row r="346" spans="1:81" s="208" customFormat="1">
      <c r="A346" s="328"/>
      <c r="B346" s="328"/>
      <c r="C346" s="328"/>
      <c r="D346" s="328"/>
      <c r="E346" s="328"/>
      <c r="F346" s="328"/>
      <c r="G346" s="328"/>
      <c r="H346" s="328"/>
      <c r="I346" s="328"/>
      <c r="L346" s="214"/>
      <c r="M346" s="214"/>
      <c r="N346" s="214"/>
      <c r="O346" s="214"/>
      <c r="P346" s="214"/>
      <c r="Q346" s="214"/>
      <c r="R346" s="214"/>
      <c r="S346" s="214"/>
      <c r="T346" s="214"/>
      <c r="U346" s="214"/>
      <c r="V346" s="214"/>
      <c r="W346" s="214"/>
      <c r="X346" s="214"/>
      <c r="Y346" s="214"/>
      <c r="Z346" s="214"/>
      <c r="AA346" s="214"/>
      <c r="AB346" s="214"/>
      <c r="AC346" s="214"/>
      <c r="AD346" s="214"/>
      <c r="AE346" s="214"/>
      <c r="AF346" s="214"/>
      <c r="AG346" s="214"/>
      <c r="AH346" s="214"/>
      <c r="AI346" s="214"/>
      <c r="AJ346" s="214"/>
      <c r="AK346" s="214"/>
      <c r="AL346" s="214"/>
      <c r="AM346" s="214"/>
      <c r="AN346" s="214"/>
      <c r="AO346" s="214"/>
      <c r="AP346" s="214"/>
      <c r="AQ346" s="214"/>
      <c r="AR346" s="214"/>
      <c r="AS346" s="214"/>
      <c r="AT346" s="214"/>
      <c r="AU346" s="214"/>
      <c r="AV346" s="214"/>
      <c r="AW346" s="214"/>
      <c r="AX346" s="214"/>
      <c r="AY346" s="214"/>
      <c r="AZ346" s="214"/>
      <c r="BA346" s="214"/>
      <c r="BB346" s="214"/>
      <c r="BC346" s="214"/>
      <c r="BD346" s="214"/>
      <c r="BE346" s="214"/>
      <c r="BF346" s="214"/>
      <c r="BG346" s="214"/>
      <c r="BH346" s="214"/>
      <c r="BI346" s="214"/>
      <c r="BJ346" s="214"/>
      <c r="BK346" s="214"/>
      <c r="BL346" s="214"/>
      <c r="BM346" s="214"/>
      <c r="BN346" s="214"/>
      <c r="BO346" s="214"/>
      <c r="BP346" s="214"/>
      <c r="BQ346" s="214"/>
      <c r="BR346" s="214"/>
      <c r="BS346" s="214"/>
      <c r="BT346" s="214"/>
      <c r="BU346" s="214"/>
      <c r="BV346" s="214"/>
      <c r="BW346" s="214"/>
      <c r="BX346" s="214"/>
      <c r="BY346" s="214"/>
      <c r="BZ346" s="214"/>
      <c r="CA346" s="214"/>
      <c r="CB346" s="214"/>
      <c r="CC346" s="214"/>
    </row>
    <row r="347" spans="1:81" s="208" customFormat="1">
      <c r="A347" s="328"/>
      <c r="B347" s="328"/>
      <c r="C347" s="328"/>
      <c r="D347" s="328"/>
      <c r="E347" s="328"/>
      <c r="F347" s="328"/>
      <c r="G347" s="328"/>
      <c r="H347" s="328"/>
      <c r="I347" s="328"/>
      <c r="L347" s="214"/>
      <c r="M347" s="214"/>
      <c r="N347" s="214"/>
      <c r="O347" s="214"/>
      <c r="P347" s="214"/>
      <c r="Q347" s="214"/>
      <c r="R347" s="214"/>
      <c r="S347" s="214"/>
      <c r="T347" s="214"/>
      <c r="U347" s="214"/>
      <c r="V347" s="214"/>
      <c r="W347" s="214"/>
      <c r="X347" s="214"/>
      <c r="Y347" s="214"/>
      <c r="Z347" s="214"/>
      <c r="AA347" s="214"/>
      <c r="AB347" s="214"/>
      <c r="AC347" s="214"/>
      <c r="AD347" s="214"/>
      <c r="AE347" s="214"/>
      <c r="AF347" s="214"/>
      <c r="AG347" s="214"/>
      <c r="AH347" s="214"/>
      <c r="AI347" s="214"/>
      <c r="AJ347" s="214"/>
      <c r="AK347" s="214"/>
      <c r="AL347" s="214"/>
      <c r="AM347" s="214"/>
      <c r="AN347" s="214"/>
      <c r="AO347" s="214"/>
      <c r="AP347" s="214"/>
      <c r="AQ347" s="214"/>
      <c r="AR347" s="214"/>
      <c r="AS347" s="214"/>
      <c r="AT347" s="214"/>
      <c r="AU347" s="214"/>
      <c r="AV347" s="214"/>
      <c r="AW347" s="214"/>
      <c r="AX347" s="214"/>
      <c r="AY347" s="214"/>
      <c r="AZ347" s="214"/>
      <c r="BA347" s="214"/>
      <c r="BB347" s="214"/>
      <c r="BC347" s="214"/>
      <c r="BD347" s="214"/>
      <c r="BE347" s="214"/>
      <c r="BF347" s="214"/>
      <c r="BG347" s="214"/>
      <c r="BH347" s="214"/>
      <c r="BI347" s="214"/>
      <c r="BJ347" s="214"/>
      <c r="BK347" s="214"/>
      <c r="BL347" s="214"/>
      <c r="BM347" s="214"/>
      <c r="BN347" s="214"/>
      <c r="BO347" s="214"/>
      <c r="BP347" s="214"/>
      <c r="BQ347" s="214"/>
      <c r="BR347" s="214"/>
      <c r="BS347" s="214"/>
      <c r="BT347" s="214"/>
      <c r="BU347" s="214"/>
      <c r="BV347" s="214"/>
      <c r="BW347" s="214"/>
      <c r="BX347" s="214"/>
      <c r="BY347" s="214"/>
      <c r="BZ347" s="214"/>
      <c r="CA347" s="214"/>
      <c r="CB347" s="214"/>
      <c r="CC347" s="214"/>
    </row>
    <row r="348" spans="1:81" s="208" customFormat="1">
      <c r="A348" s="328"/>
      <c r="B348" s="328"/>
      <c r="C348" s="328"/>
      <c r="D348" s="328"/>
      <c r="E348" s="328"/>
      <c r="F348" s="328"/>
      <c r="G348" s="328"/>
      <c r="H348" s="328"/>
      <c r="I348" s="328"/>
      <c r="L348" s="214"/>
      <c r="M348" s="214"/>
      <c r="N348" s="214"/>
      <c r="O348" s="214"/>
      <c r="P348" s="214"/>
      <c r="Q348" s="214"/>
      <c r="R348" s="214"/>
      <c r="S348" s="214"/>
      <c r="T348" s="214"/>
      <c r="U348" s="214"/>
      <c r="V348" s="214"/>
      <c r="W348" s="214"/>
      <c r="X348" s="214"/>
      <c r="Y348" s="214"/>
      <c r="Z348" s="214"/>
      <c r="AA348" s="214"/>
      <c r="AB348" s="214"/>
      <c r="AC348" s="214"/>
      <c r="AD348" s="214"/>
      <c r="AE348" s="214"/>
      <c r="AF348" s="214"/>
      <c r="AG348" s="214"/>
      <c r="AH348" s="214"/>
      <c r="AI348" s="214"/>
      <c r="AJ348" s="214"/>
      <c r="AK348" s="214"/>
      <c r="AL348" s="214"/>
      <c r="AM348" s="214"/>
      <c r="AN348" s="214"/>
      <c r="AO348" s="214"/>
      <c r="AP348" s="214"/>
      <c r="AQ348" s="214"/>
      <c r="AR348" s="214"/>
      <c r="AS348" s="214"/>
      <c r="AT348" s="214"/>
      <c r="AU348" s="214"/>
      <c r="AV348" s="214"/>
      <c r="AW348" s="214"/>
      <c r="AX348" s="214"/>
      <c r="AY348" s="214"/>
      <c r="AZ348" s="214"/>
      <c r="BA348" s="214"/>
      <c r="BB348" s="214"/>
      <c r="BC348" s="214"/>
      <c r="BD348" s="214"/>
      <c r="BE348" s="214"/>
      <c r="BF348" s="214"/>
      <c r="BG348" s="214"/>
      <c r="BH348" s="214"/>
      <c r="BI348" s="214"/>
      <c r="BJ348" s="214"/>
      <c r="BK348" s="214"/>
      <c r="BL348" s="214"/>
      <c r="BM348" s="214"/>
      <c r="BN348" s="214"/>
      <c r="BO348" s="214"/>
      <c r="BP348" s="214"/>
      <c r="BQ348" s="214"/>
      <c r="BR348" s="214"/>
      <c r="BS348" s="214"/>
      <c r="BT348" s="214"/>
      <c r="BU348" s="214"/>
      <c r="BV348" s="214"/>
      <c r="BW348" s="214"/>
      <c r="BX348" s="214"/>
      <c r="BY348" s="214"/>
      <c r="BZ348" s="214"/>
      <c r="CA348" s="214"/>
      <c r="CB348" s="214"/>
      <c r="CC348" s="214"/>
    </row>
    <row r="349" spans="1:81" s="208" customFormat="1">
      <c r="A349" s="328"/>
      <c r="B349" s="328"/>
      <c r="C349" s="328"/>
      <c r="D349" s="328"/>
      <c r="E349" s="328"/>
      <c r="F349" s="328"/>
      <c r="G349" s="328"/>
      <c r="H349" s="328"/>
      <c r="I349" s="328"/>
      <c r="L349" s="214"/>
      <c r="M349" s="214"/>
      <c r="N349" s="214"/>
      <c r="O349" s="214"/>
      <c r="P349" s="214"/>
      <c r="Q349" s="214"/>
      <c r="R349" s="214"/>
      <c r="S349" s="214"/>
      <c r="T349" s="214"/>
      <c r="U349" s="214"/>
      <c r="V349" s="214"/>
      <c r="W349" s="214"/>
      <c r="X349" s="214"/>
      <c r="Y349" s="214"/>
      <c r="Z349" s="214"/>
      <c r="AA349" s="214"/>
      <c r="AB349" s="214"/>
      <c r="AC349" s="214"/>
      <c r="AD349" s="214"/>
      <c r="AE349" s="214"/>
      <c r="AF349" s="214"/>
      <c r="AG349" s="214"/>
      <c r="AH349" s="214"/>
      <c r="AI349" s="214"/>
      <c r="AJ349" s="214"/>
      <c r="AK349" s="214"/>
      <c r="AL349" s="214"/>
      <c r="AM349" s="214"/>
      <c r="AN349" s="214"/>
      <c r="AO349" s="214"/>
      <c r="AP349" s="214"/>
      <c r="AQ349" s="214"/>
      <c r="AR349" s="214"/>
      <c r="AS349" s="214"/>
      <c r="AT349" s="214"/>
      <c r="AU349" s="214"/>
      <c r="AV349" s="214"/>
      <c r="AW349" s="214"/>
      <c r="AX349" s="214"/>
      <c r="AY349" s="214"/>
      <c r="AZ349" s="214"/>
      <c r="BA349" s="214"/>
      <c r="BB349" s="214"/>
      <c r="BC349" s="214"/>
      <c r="BD349" s="214"/>
      <c r="BE349" s="214"/>
      <c r="BF349" s="214"/>
      <c r="BG349" s="214"/>
      <c r="BH349" s="214"/>
      <c r="BI349" s="214"/>
      <c r="BJ349" s="214"/>
      <c r="BK349" s="214"/>
      <c r="BL349" s="214"/>
      <c r="BM349" s="214"/>
      <c r="BN349" s="214"/>
      <c r="BO349" s="214"/>
      <c r="BP349" s="214"/>
      <c r="BQ349" s="214"/>
      <c r="BR349" s="214"/>
      <c r="BS349" s="214"/>
      <c r="BT349" s="214"/>
      <c r="BU349" s="214"/>
      <c r="BV349" s="214"/>
      <c r="BW349" s="214"/>
      <c r="BX349" s="214"/>
      <c r="BY349" s="214"/>
      <c r="BZ349" s="214"/>
      <c r="CA349" s="214"/>
      <c r="CB349" s="214"/>
      <c r="CC349" s="214"/>
    </row>
    <row r="350" spans="1:81" s="208" customFormat="1">
      <c r="A350" s="328"/>
      <c r="B350" s="328"/>
      <c r="C350" s="328"/>
      <c r="D350" s="328"/>
      <c r="E350" s="328"/>
      <c r="F350" s="328"/>
      <c r="G350" s="328"/>
      <c r="H350" s="328"/>
      <c r="I350" s="328"/>
      <c r="L350" s="214"/>
      <c r="M350" s="214"/>
      <c r="N350" s="214"/>
      <c r="O350" s="214"/>
      <c r="P350" s="214"/>
      <c r="Q350" s="214"/>
      <c r="R350" s="214"/>
      <c r="S350" s="214"/>
      <c r="T350" s="214"/>
      <c r="U350" s="214"/>
      <c r="V350" s="214"/>
      <c r="W350" s="214"/>
      <c r="X350" s="214"/>
      <c r="Y350" s="214"/>
      <c r="Z350" s="214"/>
      <c r="AA350" s="214"/>
      <c r="AB350" s="214"/>
      <c r="AC350" s="214"/>
      <c r="AD350" s="214"/>
      <c r="AE350" s="214"/>
      <c r="AF350" s="214"/>
      <c r="AG350" s="214"/>
      <c r="AH350" s="214"/>
      <c r="AI350" s="214"/>
      <c r="AJ350" s="214"/>
      <c r="AK350" s="214"/>
      <c r="AL350" s="214"/>
      <c r="AM350" s="214"/>
      <c r="AN350" s="214"/>
      <c r="AO350" s="214"/>
      <c r="AP350" s="214"/>
      <c r="AQ350" s="214"/>
      <c r="AR350" s="214"/>
      <c r="AS350" s="214"/>
      <c r="AT350" s="214"/>
      <c r="AU350" s="214"/>
      <c r="AV350" s="214"/>
      <c r="AW350" s="214"/>
      <c r="AX350" s="214"/>
      <c r="AY350" s="214"/>
      <c r="AZ350" s="214"/>
      <c r="BA350" s="214"/>
      <c r="BB350" s="214"/>
      <c r="BC350" s="214"/>
      <c r="BD350" s="214"/>
      <c r="BE350" s="214"/>
      <c r="BF350" s="214"/>
      <c r="BG350" s="214"/>
      <c r="BH350" s="214"/>
      <c r="BI350" s="214"/>
      <c r="BJ350" s="214"/>
      <c r="BK350" s="214"/>
      <c r="BL350" s="214"/>
      <c r="BM350" s="214"/>
      <c r="BN350" s="214"/>
      <c r="BO350" s="214"/>
      <c r="BP350" s="214"/>
      <c r="BQ350" s="214"/>
      <c r="BR350" s="214"/>
      <c r="BS350" s="214"/>
      <c r="BT350" s="214"/>
      <c r="BU350" s="214"/>
      <c r="BV350" s="214"/>
      <c r="BW350" s="214"/>
      <c r="BX350" s="214"/>
      <c r="BY350" s="214"/>
      <c r="BZ350" s="214"/>
      <c r="CA350" s="214"/>
      <c r="CB350" s="214"/>
      <c r="CC350" s="214"/>
    </row>
    <row r="351" spans="1:81" s="208" customFormat="1">
      <c r="A351" s="328"/>
      <c r="B351" s="328"/>
      <c r="C351" s="328"/>
      <c r="D351" s="328"/>
      <c r="E351" s="328"/>
      <c r="F351" s="328"/>
      <c r="G351" s="328"/>
      <c r="H351" s="328"/>
      <c r="I351" s="328"/>
      <c r="L351" s="214"/>
      <c r="M351" s="214"/>
      <c r="N351" s="214"/>
      <c r="O351" s="214"/>
      <c r="P351" s="214"/>
      <c r="Q351" s="214"/>
      <c r="R351" s="214"/>
      <c r="S351" s="214"/>
      <c r="T351" s="214"/>
      <c r="U351" s="214"/>
      <c r="V351" s="214"/>
      <c r="W351" s="214"/>
      <c r="X351" s="214"/>
      <c r="Y351" s="214"/>
      <c r="Z351" s="214"/>
      <c r="AA351" s="214"/>
      <c r="AB351" s="214"/>
      <c r="AC351" s="214"/>
      <c r="AD351" s="214"/>
      <c r="AE351" s="214"/>
      <c r="AF351" s="214"/>
      <c r="AG351" s="214"/>
      <c r="AH351" s="214"/>
      <c r="AI351" s="214"/>
      <c r="AJ351" s="214"/>
      <c r="AK351" s="214"/>
      <c r="AL351" s="214"/>
      <c r="AM351" s="214"/>
      <c r="AN351" s="214"/>
      <c r="AO351" s="214"/>
      <c r="AP351" s="214"/>
      <c r="AQ351" s="214"/>
      <c r="AR351" s="214"/>
      <c r="AS351" s="214"/>
      <c r="AT351" s="214"/>
      <c r="AU351" s="214"/>
      <c r="AV351" s="214"/>
      <c r="AW351" s="214"/>
      <c r="AX351" s="214"/>
      <c r="AY351" s="214"/>
      <c r="AZ351" s="214"/>
      <c r="BA351" s="214"/>
      <c r="BB351" s="214"/>
      <c r="BC351" s="214"/>
      <c r="BD351" s="214"/>
      <c r="BE351" s="214"/>
      <c r="BF351" s="214"/>
      <c r="BG351" s="214"/>
      <c r="BH351" s="214"/>
      <c r="BI351" s="214"/>
      <c r="BJ351" s="214"/>
      <c r="BK351" s="214"/>
      <c r="BL351" s="214"/>
      <c r="BM351" s="214"/>
      <c r="BN351" s="214"/>
      <c r="BO351" s="214"/>
      <c r="BP351" s="214"/>
      <c r="BQ351" s="214"/>
      <c r="BR351" s="214"/>
      <c r="BS351" s="214"/>
      <c r="BT351" s="214"/>
      <c r="BU351" s="214"/>
      <c r="BV351" s="214"/>
      <c r="BW351" s="214"/>
      <c r="BX351" s="214"/>
      <c r="BY351" s="214"/>
      <c r="BZ351" s="214"/>
      <c r="CA351" s="214"/>
      <c r="CB351" s="214"/>
      <c r="CC351" s="214"/>
    </row>
    <row r="352" spans="1:81" s="208" customFormat="1">
      <c r="A352" s="328"/>
      <c r="B352" s="328"/>
      <c r="C352" s="328"/>
      <c r="D352" s="328"/>
      <c r="E352" s="328"/>
      <c r="F352" s="328"/>
      <c r="G352" s="328"/>
      <c r="H352" s="328"/>
      <c r="I352" s="328"/>
      <c r="L352" s="214"/>
      <c r="M352" s="214"/>
      <c r="N352" s="214"/>
      <c r="O352" s="214"/>
      <c r="P352" s="214"/>
      <c r="Q352" s="214"/>
      <c r="R352" s="214"/>
      <c r="S352" s="214"/>
      <c r="T352" s="214"/>
      <c r="U352" s="214"/>
      <c r="V352" s="214"/>
      <c r="W352" s="214"/>
      <c r="X352" s="214"/>
      <c r="Y352" s="214"/>
      <c r="Z352" s="214"/>
      <c r="AA352" s="214"/>
      <c r="AB352" s="214"/>
      <c r="AC352" s="214"/>
      <c r="AD352" s="214"/>
      <c r="AE352" s="214"/>
      <c r="AF352" s="214"/>
      <c r="AG352" s="214"/>
      <c r="AH352" s="214"/>
      <c r="AI352" s="214"/>
      <c r="AJ352" s="214"/>
      <c r="AK352" s="214"/>
      <c r="AL352" s="214"/>
      <c r="AM352" s="214"/>
      <c r="AN352" s="214"/>
      <c r="AO352" s="214"/>
      <c r="AP352" s="214"/>
      <c r="AQ352" s="214"/>
      <c r="AR352" s="214"/>
      <c r="AS352" s="214"/>
      <c r="AT352" s="214"/>
      <c r="AU352" s="214"/>
      <c r="AV352" s="214"/>
      <c r="AW352" s="214"/>
      <c r="AX352" s="214"/>
      <c r="AY352" s="214"/>
      <c r="AZ352" s="214"/>
      <c r="BA352" s="214"/>
      <c r="BB352" s="214"/>
      <c r="BC352" s="214"/>
      <c r="BD352" s="214"/>
      <c r="BE352" s="214"/>
      <c r="BF352" s="214"/>
      <c r="BG352" s="214"/>
      <c r="BH352" s="214"/>
      <c r="BI352" s="214"/>
      <c r="BJ352" s="214"/>
      <c r="BK352" s="214"/>
      <c r="BL352" s="214"/>
      <c r="BM352" s="214"/>
      <c r="BN352" s="214"/>
      <c r="BO352" s="214"/>
      <c r="BP352" s="214"/>
      <c r="BQ352" s="214"/>
      <c r="BR352" s="214"/>
      <c r="BS352" s="214"/>
      <c r="BT352" s="214"/>
      <c r="BU352" s="214"/>
      <c r="BV352" s="214"/>
      <c r="BW352" s="214"/>
      <c r="BX352" s="214"/>
      <c r="BY352" s="214"/>
      <c r="BZ352" s="214"/>
      <c r="CA352" s="214"/>
      <c r="CB352" s="214"/>
      <c r="CC352" s="214"/>
    </row>
    <row r="353" spans="1:81" s="208" customFormat="1">
      <c r="A353" s="328"/>
      <c r="B353" s="328"/>
      <c r="C353" s="328"/>
      <c r="D353" s="328"/>
      <c r="E353" s="328"/>
      <c r="F353" s="328"/>
      <c r="G353" s="328"/>
      <c r="H353" s="328"/>
      <c r="I353" s="328"/>
      <c r="L353" s="214"/>
      <c r="M353" s="214"/>
      <c r="N353" s="214"/>
      <c r="O353" s="214"/>
      <c r="P353" s="214"/>
      <c r="Q353" s="214"/>
      <c r="R353" s="214"/>
      <c r="S353" s="214"/>
      <c r="T353" s="214"/>
      <c r="U353" s="214"/>
      <c r="V353" s="214"/>
      <c r="W353" s="214"/>
      <c r="X353" s="214"/>
      <c r="Y353" s="214"/>
      <c r="Z353" s="214"/>
      <c r="AA353" s="214"/>
      <c r="AB353" s="214"/>
      <c r="AC353" s="214"/>
      <c r="AD353" s="214"/>
      <c r="AE353" s="214"/>
      <c r="AF353" s="214"/>
      <c r="AG353" s="214"/>
      <c r="AH353" s="214"/>
      <c r="AI353" s="214"/>
      <c r="AJ353" s="214"/>
      <c r="AK353" s="214"/>
      <c r="AL353" s="214"/>
      <c r="AM353" s="214"/>
      <c r="AN353" s="214"/>
      <c r="AO353" s="214"/>
      <c r="AP353" s="214"/>
      <c r="AQ353" s="214"/>
      <c r="AR353" s="214"/>
      <c r="AS353" s="214"/>
      <c r="AT353" s="214"/>
      <c r="AU353" s="214"/>
      <c r="AV353" s="214"/>
      <c r="AW353" s="214"/>
      <c r="AX353" s="214"/>
      <c r="AY353" s="214"/>
      <c r="AZ353" s="214"/>
      <c r="BA353" s="214"/>
      <c r="BB353" s="214"/>
      <c r="BC353" s="214"/>
      <c r="BD353" s="214"/>
      <c r="BE353" s="214"/>
      <c r="BF353" s="214"/>
      <c r="BG353" s="214"/>
      <c r="BH353" s="214"/>
      <c r="BI353" s="214"/>
      <c r="BJ353" s="214"/>
      <c r="BK353" s="214"/>
      <c r="BL353" s="214"/>
      <c r="BM353" s="214"/>
      <c r="BN353" s="214"/>
      <c r="BO353" s="214"/>
      <c r="BP353" s="214"/>
      <c r="BQ353" s="214"/>
      <c r="BR353" s="214"/>
      <c r="BS353" s="214"/>
      <c r="BT353" s="214"/>
      <c r="BU353" s="214"/>
      <c r="BV353" s="214"/>
      <c r="BW353" s="214"/>
      <c r="BX353" s="214"/>
      <c r="BY353" s="214"/>
      <c r="BZ353" s="214"/>
      <c r="CA353" s="214"/>
      <c r="CB353" s="214"/>
      <c r="CC353" s="214"/>
    </row>
    <row r="354" spans="1:81" s="208" customFormat="1">
      <c r="A354" s="328"/>
      <c r="B354" s="328"/>
      <c r="C354" s="328"/>
      <c r="D354" s="328"/>
      <c r="E354" s="328"/>
      <c r="F354" s="328"/>
      <c r="G354" s="328"/>
      <c r="H354" s="328"/>
      <c r="I354" s="328"/>
      <c r="L354" s="214"/>
      <c r="M354" s="214"/>
      <c r="N354" s="214"/>
      <c r="O354" s="214"/>
      <c r="P354" s="214"/>
      <c r="Q354" s="214"/>
      <c r="R354" s="214"/>
      <c r="S354" s="214"/>
      <c r="T354" s="214"/>
      <c r="U354" s="214"/>
      <c r="V354" s="214"/>
      <c r="W354" s="214"/>
      <c r="X354" s="214"/>
      <c r="Y354" s="214"/>
      <c r="Z354" s="214"/>
      <c r="AA354" s="214"/>
      <c r="AB354" s="214"/>
      <c r="AC354" s="214"/>
      <c r="AD354" s="214"/>
      <c r="AE354" s="214"/>
      <c r="AF354" s="214"/>
      <c r="AG354" s="214"/>
      <c r="AH354" s="214"/>
      <c r="AI354" s="214"/>
      <c r="AJ354" s="214"/>
      <c r="AK354" s="214"/>
      <c r="AL354" s="214"/>
      <c r="AM354" s="214"/>
      <c r="AN354" s="214"/>
      <c r="AO354" s="214"/>
      <c r="AP354" s="214"/>
      <c r="AQ354" s="214"/>
      <c r="AR354" s="214"/>
      <c r="AS354" s="214"/>
      <c r="AT354" s="214"/>
      <c r="AU354" s="214"/>
      <c r="AV354" s="214"/>
      <c r="AW354" s="214"/>
      <c r="AX354" s="214"/>
      <c r="AY354" s="214"/>
      <c r="AZ354" s="214"/>
      <c r="BA354" s="214"/>
      <c r="BB354" s="214"/>
      <c r="BC354" s="214"/>
      <c r="BD354" s="214"/>
      <c r="BE354" s="214"/>
      <c r="BF354" s="214"/>
      <c r="BG354" s="214"/>
      <c r="BH354" s="214"/>
      <c r="BI354" s="214"/>
      <c r="BJ354" s="214"/>
      <c r="BK354" s="214"/>
      <c r="BL354" s="214"/>
      <c r="BM354" s="214"/>
      <c r="BN354" s="214"/>
      <c r="BO354" s="214"/>
      <c r="BP354" s="214"/>
      <c r="BQ354" s="214"/>
      <c r="BR354" s="214"/>
      <c r="BS354" s="214"/>
      <c r="BT354" s="214"/>
      <c r="BU354" s="214"/>
      <c r="BV354" s="214"/>
      <c r="BW354" s="214"/>
      <c r="BX354" s="214"/>
      <c r="BY354" s="214"/>
      <c r="BZ354" s="214"/>
      <c r="CA354" s="214"/>
      <c r="CB354" s="214"/>
      <c r="CC354" s="214"/>
    </row>
    <row r="355" spans="1:81" s="208" customFormat="1">
      <c r="A355" s="328"/>
      <c r="B355" s="328"/>
      <c r="C355" s="328"/>
      <c r="D355" s="328"/>
      <c r="E355" s="328"/>
      <c r="F355" s="328"/>
      <c r="G355" s="328"/>
      <c r="H355" s="328"/>
      <c r="I355" s="328"/>
      <c r="L355" s="214"/>
      <c r="M355" s="214"/>
      <c r="N355" s="214"/>
      <c r="O355" s="214"/>
      <c r="P355" s="214"/>
      <c r="Q355" s="214"/>
      <c r="R355" s="214"/>
      <c r="S355" s="214"/>
      <c r="T355" s="214"/>
      <c r="U355" s="214"/>
      <c r="V355" s="214"/>
      <c r="W355" s="214"/>
      <c r="X355" s="214"/>
      <c r="Y355" s="214"/>
      <c r="Z355" s="214"/>
      <c r="AA355" s="214"/>
      <c r="AB355" s="214"/>
      <c r="AC355" s="214"/>
      <c r="AD355" s="214"/>
      <c r="AE355" s="214"/>
      <c r="AF355" s="214"/>
      <c r="AG355" s="214"/>
      <c r="AH355" s="214"/>
      <c r="AI355" s="214"/>
      <c r="AJ355" s="214"/>
      <c r="AK355" s="214"/>
      <c r="AL355" s="214"/>
      <c r="AM355" s="214"/>
      <c r="AN355" s="214"/>
      <c r="AO355" s="214"/>
      <c r="AP355" s="214"/>
      <c r="AQ355" s="214"/>
      <c r="AR355" s="214"/>
      <c r="AS355" s="214"/>
      <c r="AT355" s="214"/>
      <c r="AU355" s="214"/>
      <c r="AV355" s="214"/>
      <c r="AW355" s="214"/>
      <c r="AX355" s="214"/>
      <c r="AY355" s="214"/>
      <c r="AZ355" s="214"/>
      <c r="BA355" s="214"/>
      <c r="BB355" s="214"/>
      <c r="BC355" s="214"/>
      <c r="BD355" s="214"/>
      <c r="BE355" s="214"/>
      <c r="BF355" s="214"/>
      <c r="BG355" s="214"/>
      <c r="BH355" s="214"/>
      <c r="BI355" s="214"/>
      <c r="BJ355" s="214"/>
      <c r="BK355" s="214"/>
      <c r="BL355" s="214"/>
      <c r="BM355" s="214"/>
      <c r="BN355" s="214"/>
      <c r="BO355" s="214"/>
      <c r="BP355" s="214"/>
      <c r="BQ355" s="214"/>
      <c r="BR355" s="214"/>
      <c r="BS355" s="214"/>
      <c r="BT355" s="214"/>
      <c r="BU355" s="214"/>
      <c r="BV355" s="214"/>
      <c r="BW355" s="214"/>
      <c r="BX355" s="214"/>
      <c r="BY355" s="214"/>
      <c r="BZ355" s="214"/>
      <c r="CA355" s="214"/>
      <c r="CB355" s="214"/>
      <c r="CC355" s="214"/>
    </row>
    <row r="356" spans="1:81" s="208" customFormat="1">
      <c r="A356" s="328"/>
      <c r="B356" s="328"/>
      <c r="C356" s="328"/>
      <c r="D356" s="328"/>
      <c r="E356" s="328"/>
      <c r="F356" s="328"/>
      <c r="G356" s="328"/>
      <c r="H356" s="328"/>
      <c r="I356" s="328"/>
      <c r="L356" s="214"/>
      <c r="M356" s="214"/>
      <c r="N356" s="214"/>
      <c r="O356" s="214"/>
      <c r="P356" s="214"/>
      <c r="Q356" s="214"/>
      <c r="R356" s="214"/>
      <c r="S356" s="214"/>
      <c r="T356" s="214"/>
      <c r="U356" s="214"/>
      <c r="V356" s="214"/>
      <c r="W356" s="214"/>
      <c r="X356" s="214"/>
      <c r="Y356" s="214"/>
      <c r="Z356" s="214"/>
      <c r="AA356" s="214"/>
      <c r="AB356" s="214"/>
      <c r="AC356" s="214"/>
      <c r="AD356" s="214"/>
      <c r="AE356" s="214"/>
      <c r="AF356" s="214"/>
      <c r="AG356" s="214"/>
      <c r="AH356" s="214"/>
      <c r="AI356" s="214"/>
      <c r="AJ356" s="214"/>
      <c r="AK356" s="214"/>
      <c r="AL356" s="214"/>
      <c r="AM356" s="214"/>
      <c r="AN356" s="214"/>
      <c r="AO356" s="214"/>
      <c r="AP356" s="214"/>
      <c r="AQ356" s="214"/>
      <c r="AR356" s="214"/>
      <c r="AS356" s="214"/>
      <c r="AT356" s="214"/>
      <c r="AU356" s="214"/>
      <c r="AV356" s="214"/>
      <c r="AW356" s="214"/>
      <c r="AX356" s="214"/>
      <c r="AY356" s="214"/>
      <c r="AZ356" s="214"/>
      <c r="BA356" s="214"/>
      <c r="BB356" s="214"/>
      <c r="BC356" s="214"/>
      <c r="BD356" s="214"/>
      <c r="BE356" s="214"/>
      <c r="BF356" s="214"/>
      <c r="BG356" s="214"/>
      <c r="BH356" s="214"/>
      <c r="BI356" s="214"/>
      <c r="BJ356" s="214"/>
      <c r="BK356" s="214"/>
      <c r="BL356" s="214"/>
      <c r="BM356" s="214"/>
      <c r="BN356" s="214"/>
      <c r="BO356" s="214"/>
      <c r="BP356" s="214"/>
      <c r="BQ356" s="214"/>
      <c r="BR356" s="214"/>
      <c r="BS356" s="214"/>
      <c r="BT356" s="214"/>
      <c r="BU356" s="214"/>
      <c r="BV356" s="214"/>
      <c r="BW356" s="214"/>
      <c r="BX356" s="214"/>
      <c r="BY356" s="214"/>
      <c r="BZ356" s="214"/>
      <c r="CA356" s="214"/>
      <c r="CB356" s="214"/>
      <c r="CC356" s="214"/>
    </row>
    <row r="357" spans="1:81" s="208" customFormat="1">
      <c r="A357" s="328"/>
      <c r="B357" s="328"/>
      <c r="C357" s="328"/>
      <c r="D357" s="328"/>
      <c r="E357" s="328"/>
      <c r="F357" s="328"/>
      <c r="G357" s="328"/>
      <c r="H357" s="328"/>
      <c r="I357" s="328"/>
      <c r="L357" s="214"/>
      <c r="M357" s="214"/>
      <c r="N357" s="214"/>
      <c r="O357" s="214"/>
      <c r="P357" s="214"/>
      <c r="Q357" s="214"/>
      <c r="R357" s="214"/>
      <c r="S357" s="214"/>
      <c r="T357" s="214"/>
      <c r="U357" s="214"/>
      <c r="V357" s="214"/>
      <c r="W357" s="214"/>
      <c r="X357" s="214"/>
      <c r="Y357" s="214"/>
      <c r="Z357" s="214"/>
      <c r="AA357" s="214"/>
      <c r="AB357" s="214"/>
      <c r="AC357" s="214"/>
      <c r="AD357" s="214"/>
      <c r="AE357" s="214"/>
      <c r="AF357" s="214"/>
      <c r="AG357" s="214"/>
      <c r="AH357" s="214"/>
      <c r="AI357" s="214"/>
      <c r="AJ357" s="214"/>
      <c r="AK357" s="214"/>
      <c r="AL357" s="214"/>
      <c r="AM357" s="214"/>
      <c r="AN357" s="214"/>
      <c r="AO357" s="214"/>
      <c r="AP357" s="214"/>
      <c r="AQ357" s="214"/>
      <c r="AR357" s="214"/>
      <c r="AS357" s="214"/>
      <c r="AT357" s="214"/>
      <c r="AU357" s="214"/>
      <c r="AV357" s="214"/>
      <c r="AW357" s="214"/>
      <c r="AX357" s="214"/>
      <c r="AY357" s="214"/>
      <c r="AZ357" s="214"/>
      <c r="BA357" s="214"/>
      <c r="BB357" s="214"/>
      <c r="BC357" s="214"/>
      <c r="BD357" s="214"/>
      <c r="BE357" s="214"/>
      <c r="BF357" s="214"/>
      <c r="BG357" s="214"/>
      <c r="BH357" s="214"/>
      <c r="BI357" s="214"/>
      <c r="BJ357" s="214"/>
      <c r="BK357" s="214"/>
      <c r="BL357" s="214"/>
      <c r="BM357" s="214"/>
      <c r="BN357" s="214"/>
      <c r="BO357" s="214"/>
      <c r="BP357" s="214"/>
      <c r="BQ357" s="214"/>
      <c r="BR357" s="214"/>
      <c r="BS357" s="214"/>
      <c r="BT357" s="214"/>
      <c r="BU357" s="214"/>
      <c r="BV357" s="214"/>
      <c r="BW357" s="214"/>
      <c r="BX357" s="214"/>
      <c r="BY357" s="214"/>
      <c r="BZ357" s="214"/>
      <c r="CA357" s="214"/>
      <c r="CB357" s="214"/>
      <c r="CC357" s="214"/>
    </row>
    <row r="358" spans="1:81" s="208" customFormat="1">
      <c r="A358" s="328"/>
      <c r="B358" s="328"/>
      <c r="C358" s="328"/>
      <c r="D358" s="328"/>
      <c r="E358" s="328"/>
      <c r="F358" s="328"/>
      <c r="G358" s="328"/>
      <c r="H358" s="328"/>
      <c r="I358" s="328"/>
      <c r="L358" s="214"/>
      <c r="M358" s="214"/>
      <c r="N358" s="214"/>
      <c r="O358" s="214"/>
      <c r="P358" s="214"/>
      <c r="Q358" s="214"/>
      <c r="R358" s="214"/>
      <c r="S358" s="214"/>
      <c r="T358" s="214"/>
      <c r="U358" s="214"/>
      <c r="V358" s="214"/>
      <c r="W358" s="214"/>
      <c r="X358" s="214"/>
      <c r="Y358" s="214"/>
      <c r="Z358" s="214"/>
      <c r="AA358" s="214"/>
      <c r="AB358" s="214"/>
      <c r="AC358" s="214"/>
      <c r="AD358" s="214"/>
      <c r="AE358" s="214"/>
      <c r="AF358" s="214"/>
      <c r="AG358" s="214"/>
      <c r="AH358" s="214"/>
      <c r="AI358" s="214"/>
      <c r="AJ358" s="214"/>
      <c r="AK358" s="214"/>
      <c r="AL358" s="214"/>
      <c r="AM358" s="214"/>
      <c r="AN358" s="214"/>
      <c r="AO358" s="214"/>
      <c r="AP358" s="214"/>
      <c r="AQ358" s="214"/>
      <c r="AR358" s="214"/>
      <c r="AS358" s="214"/>
      <c r="AT358" s="214"/>
      <c r="AU358" s="214"/>
      <c r="AV358" s="214"/>
      <c r="AW358" s="214"/>
      <c r="AX358" s="214"/>
      <c r="AY358" s="214"/>
      <c r="AZ358" s="214"/>
      <c r="BA358" s="214"/>
      <c r="BB358" s="214"/>
      <c r="BC358" s="214"/>
      <c r="BD358" s="214"/>
      <c r="BE358" s="214"/>
      <c r="BF358" s="214"/>
      <c r="BG358" s="214"/>
      <c r="BH358" s="214"/>
      <c r="BI358" s="214"/>
      <c r="BJ358" s="214"/>
      <c r="BK358" s="214"/>
      <c r="BL358" s="214"/>
      <c r="BM358" s="214"/>
      <c r="BN358" s="214"/>
      <c r="BO358" s="214"/>
      <c r="BP358" s="214"/>
      <c r="BQ358" s="214"/>
      <c r="BR358" s="214"/>
      <c r="BS358" s="214"/>
      <c r="BT358" s="214"/>
      <c r="BU358" s="214"/>
      <c r="BV358" s="214"/>
      <c r="BW358" s="214"/>
      <c r="BX358" s="214"/>
      <c r="BY358" s="214"/>
      <c r="BZ358" s="214"/>
      <c r="CA358" s="214"/>
      <c r="CB358" s="214"/>
      <c r="CC358" s="214"/>
    </row>
    <row r="359" spans="1:81" s="208" customFormat="1">
      <c r="A359" s="328"/>
      <c r="B359" s="328"/>
      <c r="C359" s="328"/>
      <c r="D359" s="328"/>
      <c r="E359" s="328"/>
      <c r="F359" s="328"/>
      <c r="G359" s="328"/>
      <c r="H359" s="328"/>
      <c r="I359" s="328"/>
      <c r="L359" s="214"/>
      <c r="M359" s="214"/>
      <c r="N359" s="214"/>
      <c r="O359" s="214"/>
      <c r="P359" s="214"/>
      <c r="Q359" s="214"/>
      <c r="R359" s="214"/>
      <c r="S359" s="214"/>
      <c r="T359" s="214"/>
      <c r="U359" s="214"/>
      <c r="V359" s="214"/>
      <c r="W359" s="214"/>
      <c r="X359" s="214"/>
      <c r="Y359" s="214"/>
      <c r="Z359" s="214"/>
      <c r="AA359" s="214"/>
      <c r="AB359" s="214"/>
      <c r="AC359" s="214"/>
      <c r="AD359" s="214"/>
      <c r="AE359" s="214"/>
      <c r="AF359" s="214"/>
      <c r="AG359" s="214"/>
      <c r="AH359" s="214"/>
      <c r="AI359" s="214"/>
      <c r="AJ359" s="214"/>
      <c r="AK359" s="214"/>
      <c r="AL359" s="214"/>
      <c r="AM359" s="214"/>
      <c r="AN359" s="214"/>
      <c r="AO359" s="214"/>
      <c r="AP359" s="214"/>
      <c r="AQ359" s="214"/>
      <c r="AR359" s="214"/>
      <c r="AS359" s="214"/>
      <c r="AT359" s="214"/>
      <c r="AU359" s="214"/>
      <c r="AV359" s="214"/>
      <c r="AW359" s="214"/>
      <c r="AX359" s="214"/>
      <c r="AY359" s="214"/>
      <c r="AZ359" s="214"/>
      <c r="BA359" s="214"/>
      <c r="BB359" s="214"/>
      <c r="BC359" s="214"/>
      <c r="BD359" s="214"/>
      <c r="BE359" s="214"/>
      <c r="BF359" s="214"/>
      <c r="BG359" s="214"/>
      <c r="BH359" s="214"/>
      <c r="BI359" s="214"/>
      <c r="BJ359" s="214"/>
      <c r="BK359" s="214"/>
      <c r="BL359" s="214"/>
      <c r="BM359" s="214"/>
      <c r="BN359" s="214"/>
      <c r="BO359" s="214"/>
      <c r="BP359" s="214"/>
      <c r="BQ359" s="214"/>
      <c r="BR359" s="214"/>
      <c r="BS359" s="214"/>
      <c r="BT359" s="214"/>
      <c r="BU359" s="214"/>
      <c r="BV359" s="214"/>
      <c r="BW359" s="214"/>
      <c r="BX359" s="214"/>
      <c r="BY359" s="214"/>
      <c r="BZ359" s="214"/>
      <c r="CA359" s="214"/>
      <c r="CB359" s="214"/>
      <c r="CC359" s="214"/>
    </row>
    <row r="360" spans="1:81" s="208" customFormat="1">
      <c r="A360" s="328"/>
      <c r="B360" s="328"/>
      <c r="C360" s="328"/>
      <c r="D360" s="328"/>
      <c r="E360" s="328"/>
      <c r="F360" s="328"/>
      <c r="G360" s="328"/>
      <c r="H360" s="328"/>
      <c r="I360" s="328"/>
      <c r="L360" s="214"/>
      <c r="M360" s="214"/>
      <c r="N360" s="214"/>
      <c r="O360" s="214"/>
      <c r="P360" s="214"/>
      <c r="Q360" s="214"/>
      <c r="R360" s="214"/>
      <c r="S360" s="214"/>
      <c r="T360" s="214"/>
      <c r="U360" s="214"/>
      <c r="V360" s="214"/>
      <c r="W360" s="214"/>
      <c r="X360" s="214"/>
      <c r="Y360" s="214"/>
      <c r="Z360" s="214"/>
      <c r="AA360" s="214"/>
      <c r="AB360" s="214"/>
      <c r="AC360" s="214"/>
      <c r="AD360" s="214"/>
      <c r="AE360" s="214"/>
      <c r="AF360" s="214"/>
      <c r="AG360" s="214"/>
      <c r="AH360" s="214"/>
      <c r="AI360" s="214"/>
      <c r="AJ360" s="214"/>
      <c r="AK360" s="214"/>
      <c r="AL360" s="214"/>
      <c r="AM360" s="214"/>
      <c r="AN360" s="214"/>
      <c r="AO360" s="214"/>
      <c r="AP360" s="214"/>
      <c r="AQ360" s="214"/>
      <c r="AR360" s="214"/>
      <c r="AS360" s="214"/>
      <c r="AT360" s="214"/>
      <c r="AU360" s="214"/>
      <c r="AV360" s="214"/>
      <c r="AW360" s="214"/>
      <c r="AX360" s="214"/>
      <c r="AY360" s="214"/>
      <c r="AZ360" s="214"/>
      <c r="BA360" s="214"/>
      <c r="BB360" s="214"/>
      <c r="BC360" s="214"/>
      <c r="BD360" s="214"/>
      <c r="BE360" s="214"/>
      <c r="BF360" s="214"/>
      <c r="BG360" s="214"/>
      <c r="BH360" s="214"/>
      <c r="BI360" s="214"/>
      <c r="BJ360" s="214"/>
      <c r="BK360" s="214"/>
      <c r="BL360" s="214"/>
      <c r="BM360" s="214"/>
      <c r="BN360" s="214"/>
      <c r="BO360" s="214"/>
      <c r="BP360" s="214"/>
      <c r="BQ360" s="214"/>
      <c r="BR360" s="214"/>
      <c r="BS360" s="214"/>
      <c r="BT360" s="214"/>
      <c r="BU360" s="214"/>
      <c r="BV360" s="214"/>
      <c r="BW360" s="214"/>
      <c r="BX360" s="214"/>
      <c r="BY360" s="214"/>
      <c r="BZ360" s="214"/>
      <c r="CA360" s="214"/>
      <c r="CB360" s="214"/>
      <c r="CC360" s="214"/>
    </row>
    <row r="361" spans="1:81" s="208" customFormat="1">
      <c r="A361" s="328"/>
      <c r="B361" s="328"/>
      <c r="C361" s="328"/>
      <c r="D361" s="328"/>
      <c r="E361" s="328"/>
      <c r="F361" s="328"/>
      <c r="G361" s="328"/>
      <c r="H361" s="328"/>
      <c r="I361" s="328"/>
      <c r="L361" s="214"/>
      <c r="M361" s="214"/>
      <c r="N361" s="214"/>
      <c r="O361" s="214"/>
      <c r="P361" s="214"/>
      <c r="Q361" s="214"/>
      <c r="R361" s="214"/>
      <c r="S361" s="214"/>
      <c r="T361" s="214"/>
      <c r="U361" s="214"/>
      <c r="V361" s="214"/>
      <c r="W361" s="214"/>
      <c r="X361" s="214"/>
      <c r="Y361" s="214"/>
      <c r="Z361" s="214"/>
      <c r="AA361" s="214"/>
      <c r="AB361" s="214"/>
      <c r="AC361" s="214"/>
      <c r="AD361" s="214"/>
      <c r="AE361" s="214"/>
      <c r="AF361" s="214"/>
      <c r="AG361" s="214"/>
      <c r="AH361" s="214"/>
      <c r="AI361" s="214"/>
      <c r="AJ361" s="214"/>
      <c r="AK361" s="214"/>
      <c r="AL361" s="214"/>
      <c r="AM361" s="214"/>
      <c r="AN361" s="214"/>
      <c r="AO361" s="214"/>
      <c r="AP361" s="214"/>
      <c r="AQ361" s="214"/>
      <c r="AR361" s="214"/>
      <c r="AS361" s="214"/>
      <c r="AT361" s="214"/>
      <c r="AU361" s="214"/>
      <c r="AV361" s="214"/>
      <c r="AW361" s="214"/>
      <c r="AX361" s="214"/>
      <c r="AY361" s="214"/>
      <c r="AZ361" s="214"/>
      <c r="BA361" s="214"/>
      <c r="BB361" s="214"/>
      <c r="BC361" s="214"/>
      <c r="BD361" s="214"/>
      <c r="BE361" s="214"/>
      <c r="BF361" s="214"/>
      <c r="BG361" s="214"/>
      <c r="BH361" s="214"/>
      <c r="BI361" s="214"/>
      <c r="BJ361" s="214"/>
      <c r="BK361" s="214"/>
      <c r="BL361" s="214"/>
      <c r="BM361" s="214"/>
      <c r="BN361" s="214"/>
      <c r="BO361" s="214"/>
      <c r="BP361" s="214"/>
      <c r="BQ361" s="214"/>
      <c r="BR361" s="214"/>
      <c r="BS361" s="214"/>
      <c r="BT361" s="214"/>
      <c r="BU361" s="214"/>
      <c r="BV361" s="214"/>
      <c r="BW361" s="214"/>
      <c r="BX361" s="214"/>
      <c r="BY361" s="214"/>
      <c r="BZ361" s="214"/>
      <c r="CA361" s="214"/>
      <c r="CB361" s="214"/>
      <c r="CC361" s="214"/>
    </row>
    <row r="362" spans="1:81" s="208" customFormat="1">
      <c r="A362" s="328"/>
      <c r="B362" s="328"/>
      <c r="C362" s="328"/>
      <c r="D362" s="328"/>
      <c r="E362" s="328"/>
      <c r="F362" s="328"/>
      <c r="G362" s="328"/>
      <c r="H362" s="328"/>
      <c r="I362" s="328"/>
      <c r="L362" s="214"/>
      <c r="M362" s="214"/>
      <c r="N362" s="214"/>
      <c r="O362" s="214"/>
      <c r="P362" s="214"/>
      <c r="Q362" s="214"/>
      <c r="R362" s="214"/>
      <c r="S362" s="214"/>
      <c r="T362" s="214"/>
      <c r="U362" s="214"/>
      <c r="V362" s="214"/>
      <c r="W362" s="214"/>
      <c r="X362" s="214"/>
      <c r="Y362" s="214"/>
      <c r="Z362" s="214"/>
      <c r="AA362" s="214"/>
      <c r="AB362" s="214"/>
      <c r="AC362" s="214"/>
      <c r="AD362" s="214"/>
      <c r="AE362" s="214"/>
      <c r="AF362" s="214"/>
      <c r="AG362" s="214"/>
      <c r="AH362" s="214"/>
      <c r="AI362" s="214"/>
      <c r="AJ362" s="214"/>
      <c r="AK362" s="214"/>
      <c r="AL362" s="214"/>
      <c r="AM362" s="214"/>
      <c r="AN362" s="214"/>
      <c r="AO362" s="214"/>
      <c r="AP362" s="214"/>
      <c r="AQ362" s="214"/>
      <c r="AR362" s="214"/>
      <c r="AS362" s="214"/>
      <c r="AT362" s="214"/>
      <c r="AU362" s="214"/>
      <c r="AV362" s="214"/>
      <c r="AW362" s="214"/>
      <c r="AX362" s="214"/>
      <c r="AY362" s="214"/>
      <c r="AZ362" s="214"/>
      <c r="BA362" s="214"/>
      <c r="BB362" s="214"/>
      <c r="BC362" s="214"/>
      <c r="BD362" s="214"/>
      <c r="BE362" s="214"/>
      <c r="BF362" s="214"/>
      <c r="BG362" s="214"/>
      <c r="BH362" s="214"/>
      <c r="BI362" s="214"/>
      <c r="BJ362" s="214"/>
      <c r="BK362" s="214"/>
      <c r="BL362" s="214"/>
      <c r="BM362" s="214"/>
      <c r="BN362" s="214"/>
      <c r="BO362" s="214"/>
      <c r="BP362" s="214"/>
      <c r="BQ362" s="214"/>
      <c r="BR362" s="214"/>
      <c r="BS362" s="214"/>
      <c r="BT362" s="214"/>
      <c r="BU362" s="214"/>
      <c r="BV362" s="214"/>
      <c r="BW362" s="214"/>
      <c r="BX362" s="214"/>
      <c r="BY362" s="214"/>
      <c r="BZ362" s="214"/>
      <c r="CA362" s="214"/>
      <c r="CB362" s="214"/>
      <c r="CC362" s="214"/>
    </row>
    <row r="363" spans="1:81" s="208" customFormat="1">
      <c r="A363" s="328"/>
      <c r="B363" s="328"/>
      <c r="C363" s="328"/>
      <c r="D363" s="328"/>
      <c r="E363" s="328"/>
      <c r="F363" s="328"/>
      <c r="G363" s="328"/>
      <c r="H363" s="328"/>
      <c r="I363" s="328"/>
      <c r="L363" s="214"/>
      <c r="M363" s="214"/>
      <c r="N363" s="214"/>
      <c r="O363" s="214"/>
      <c r="P363" s="214"/>
      <c r="Q363" s="214"/>
      <c r="R363" s="214"/>
      <c r="S363" s="214"/>
      <c r="T363" s="214"/>
      <c r="U363" s="214"/>
      <c r="V363" s="214"/>
      <c r="W363" s="214"/>
      <c r="X363" s="214"/>
      <c r="Y363" s="214"/>
      <c r="Z363" s="214"/>
      <c r="AA363" s="214"/>
      <c r="AB363" s="214"/>
      <c r="AC363" s="214"/>
      <c r="AD363" s="214"/>
      <c r="AE363" s="214"/>
      <c r="AF363" s="214"/>
      <c r="AG363" s="214"/>
      <c r="AH363" s="214"/>
      <c r="AI363" s="214"/>
      <c r="AJ363" s="214"/>
      <c r="AK363" s="214"/>
      <c r="AL363" s="214"/>
      <c r="AM363" s="214"/>
      <c r="AN363" s="214"/>
      <c r="AO363" s="214"/>
      <c r="AP363" s="214"/>
      <c r="AQ363" s="214"/>
      <c r="AR363" s="214"/>
      <c r="AS363" s="214"/>
      <c r="AT363" s="214"/>
      <c r="AU363" s="214"/>
      <c r="AV363" s="214"/>
      <c r="AW363" s="214"/>
      <c r="AX363" s="214"/>
      <c r="AY363" s="214"/>
      <c r="AZ363" s="214"/>
      <c r="BA363" s="214"/>
      <c r="BB363" s="214"/>
      <c r="BC363" s="214"/>
      <c r="BD363" s="214"/>
      <c r="BE363" s="214"/>
      <c r="BF363" s="214"/>
      <c r="BG363" s="214"/>
      <c r="BH363" s="214"/>
      <c r="BI363" s="214"/>
      <c r="BJ363" s="214"/>
      <c r="BK363" s="214"/>
      <c r="BL363" s="214"/>
      <c r="BM363" s="214"/>
      <c r="BN363" s="214"/>
      <c r="BO363" s="214"/>
      <c r="BP363" s="214"/>
      <c r="BQ363" s="214"/>
      <c r="BR363" s="214"/>
      <c r="BS363" s="214"/>
      <c r="BT363" s="214"/>
      <c r="BU363" s="214"/>
      <c r="BV363" s="214"/>
      <c r="BW363" s="214"/>
      <c r="BX363" s="214"/>
      <c r="BY363" s="214"/>
      <c r="BZ363" s="214"/>
      <c r="CA363" s="214"/>
      <c r="CB363" s="214"/>
      <c r="CC363" s="214"/>
    </row>
    <row r="364" spans="1:81" s="208" customFormat="1">
      <c r="A364" s="328"/>
      <c r="B364" s="328"/>
      <c r="C364" s="328"/>
      <c r="D364" s="328"/>
      <c r="E364" s="328"/>
      <c r="F364" s="328"/>
      <c r="G364" s="328"/>
      <c r="H364" s="328"/>
      <c r="I364" s="328"/>
      <c r="L364" s="214"/>
      <c r="M364" s="214"/>
      <c r="N364" s="214"/>
      <c r="O364" s="214"/>
      <c r="P364" s="214"/>
      <c r="Q364" s="214"/>
      <c r="R364" s="214"/>
      <c r="S364" s="214"/>
      <c r="T364" s="214"/>
      <c r="U364" s="214"/>
      <c r="V364" s="214"/>
      <c r="W364" s="214"/>
      <c r="X364" s="214"/>
      <c r="Y364" s="214"/>
      <c r="Z364" s="214"/>
      <c r="AA364" s="214"/>
      <c r="AB364" s="214"/>
      <c r="AC364" s="214"/>
      <c r="AD364" s="214"/>
      <c r="AE364" s="214"/>
      <c r="AF364" s="214"/>
      <c r="AG364" s="214"/>
      <c r="AH364" s="214"/>
      <c r="AI364" s="214"/>
      <c r="AJ364" s="214"/>
      <c r="AK364" s="214"/>
      <c r="AL364" s="214"/>
      <c r="AM364" s="214"/>
      <c r="AN364" s="214"/>
      <c r="AO364" s="214"/>
      <c r="AP364" s="214"/>
      <c r="AQ364" s="214"/>
      <c r="AR364" s="214"/>
      <c r="AS364" s="214"/>
      <c r="AT364" s="214"/>
      <c r="AU364" s="214"/>
      <c r="AV364" s="214"/>
      <c r="AW364" s="214"/>
      <c r="AX364" s="214"/>
      <c r="AY364" s="214"/>
      <c r="AZ364" s="214"/>
      <c r="BA364" s="214"/>
      <c r="BB364" s="214"/>
      <c r="BC364" s="214"/>
      <c r="BD364" s="214"/>
      <c r="BE364" s="214"/>
      <c r="BF364" s="214"/>
      <c r="BG364" s="214"/>
      <c r="BH364" s="214"/>
      <c r="BI364" s="214"/>
      <c r="BJ364" s="214"/>
      <c r="BK364" s="214"/>
      <c r="BL364" s="214"/>
      <c r="BM364" s="214"/>
      <c r="BN364" s="214"/>
      <c r="BO364" s="214"/>
      <c r="BP364" s="214"/>
      <c r="BQ364" s="214"/>
      <c r="BR364" s="214"/>
      <c r="BS364" s="214"/>
      <c r="BT364" s="214"/>
      <c r="BU364" s="214"/>
      <c r="BV364" s="214"/>
      <c r="BW364" s="214"/>
      <c r="BX364" s="214"/>
      <c r="BY364" s="214"/>
      <c r="BZ364" s="214"/>
      <c r="CA364" s="214"/>
      <c r="CB364" s="214"/>
      <c r="CC364" s="214"/>
    </row>
  </sheetData>
  <mergeCells count="173">
    <mergeCell ref="A1:I1"/>
    <mergeCell ref="A4:I4"/>
    <mergeCell ref="D6:G6"/>
    <mergeCell ref="D7:G7"/>
    <mergeCell ref="D8:G8"/>
    <mergeCell ref="D9:G9"/>
    <mergeCell ref="A112:I112"/>
    <mergeCell ref="B121:I121"/>
    <mergeCell ref="D124:G124"/>
    <mergeCell ref="B76:H78"/>
    <mergeCell ref="B81:H81"/>
    <mergeCell ref="B83:H83"/>
    <mergeCell ref="B85:H88"/>
    <mergeCell ref="B103:D103"/>
    <mergeCell ref="B104:D104"/>
    <mergeCell ref="C70:D70"/>
    <mergeCell ref="C71:D71"/>
    <mergeCell ref="C65:D65"/>
    <mergeCell ref="C66:D66"/>
    <mergeCell ref="C67:D67"/>
    <mergeCell ref="C68:D68"/>
    <mergeCell ref="C64:E64"/>
    <mergeCell ref="F67:I68"/>
    <mergeCell ref="C69:D69"/>
    <mergeCell ref="T15:T24"/>
    <mergeCell ref="U15:U24"/>
    <mergeCell ref="AB15:AB28"/>
    <mergeCell ref="AC15:AC24"/>
    <mergeCell ref="AD15:AD24"/>
    <mergeCell ref="AE15:AE24"/>
    <mergeCell ref="D10:G10"/>
    <mergeCell ref="D11:G11"/>
    <mergeCell ref="D12:G12"/>
    <mergeCell ref="Q15:Q28"/>
    <mergeCell ref="R15:R24"/>
    <mergeCell ref="S15:S24"/>
    <mergeCell ref="BA15:BA24"/>
    <mergeCell ref="BG15:BG28"/>
    <mergeCell ref="AF15:AF24"/>
    <mergeCell ref="AM15:AM28"/>
    <mergeCell ref="AN15:AN24"/>
    <mergeCell ref="AO15:AO24"/>
    <mergeCell ref="AP15:AP24"/>
    <mergeCell ref="AQ15:AQ24"/>
    <mergeCell ref="AF25:AF28"/>
    <mergeCell ref="AN25:AN28"/>
    <mergeCell ref="AO25:AO28"/>
    <mergeCell ref="AP25:AP28"/>
    <mergeCell ref="BS15:BS24"/>
    <mergeCell ref="BT15:BT24"/>
    <mergeCell ref="BU15:BU24"/>
    <mergeCell ref="R25:R28"/>
    <mergeCell ref="S25:S28"/>
    <mergeCell ref="T25:T28"/>
    <mergeCell ref="U25:U28"/>
    <mergeCell ref="AC25:AC28"/>
    <mergeCell ref="AD25:AD28"/>
    <mergeCell ref="AE25:AE28"/>
    <mergeCell ref="BH15:BH24"/>
    <mergeCell ref="BI15:BI24"/>
    <mergeCell ref="BJ15:BJ24"/>
    <mergeCell ref="BK15:BK24"/>
    <mergeCell ref="BQ15:BQ28"/>
    <mergeCell ref="BR15:BR24"/>
    <mergeCell ref="BI25:BI28"/>
    <mergeCell ref="BJ25:BJ28"/>
    <mergeCell ref="BK25:BK28"/>
    <mergeCell ref="BR25:BR28"/>
    <mergeCell ref="AW15:AW28"/>
    <mergeCell ref="AX15:AX24"/>
    <mergeCell ref="AY15:AY24"/>
    <mergeCell ref="AZ15:AZ24"/>
    <mergeCell ref="BU25:BU28"/>
    <mergeCell ref="A49:I49"/>
    <mergeCell ref="AQ25:AQ28"/>
    <mergeCell ref="AX25:AX28"/>
    <mergeCell ref="AY25:AY28"/>
    <mergeCell ref="AZ25:AZ28"/>
    <mergeCell ref="BA25:BA28"/>
    <mergeCell ref="BH25:BH28"/>
    <mergeCell ref="BS25:BS28"/>
    <mergeCell ref="BT25:BT28"/>
    <mergeCell ref="F70:I70"/>
    <mergeCell ref="F71:I72"/>
    <mergeCell ref="D125:G125"/>
    <mergeCell ref="D126:G126"/>
    <mergeCell ref="D127:G127"/>
    <mergeCell ref="D193:G193"/>
    <mergeCell ref="B163:E163"/>
    <mergeCell ref="B147:G147"/>
    <mergeCell ref="B156:E156"/>
    <mergeCell ref="D128:G128"/>
    <mergeCell ref="D129:G129"/>
    <mergeCell ref="D130:G130"/>
    <mergeCell ref="B133:H133"/>
    <mergeCell ref="B152:D152"/>
    <mergeCell ref="B151:C151"/>
    <mergeCell ref="B154:E154"/>
    <mergeCell ref="B155:E155"/>
    <mergeCell ref="D190:G190"/>
    <mergeCell ref="D191:G191"/>
    <mergeCell ref="D192:G192"/>
    <mergeCell ref="B196:H196"/>
    <mergeCell ref="B256:C256"/>
    <mergeCell ref="D256:E256"/>
    <mergeCell ref="B220:E220"/>
    <mergeCell ref="B221:D221"/>
    <mergeCell ref="B222:C222"/>
    <mergeCell ref="B171:C171"/>
    <mergeCell ref="B153:E153"/>
    <mergeCell ref="B157:E157"/>
    <mergeCell ref="B158:E158"/>
    <mergeCell ref="B159:E159"/>
    <mergeCell ref="B160:E160"/>
    <mergeCell ref="B161:E161"/>
    <mergeCell ref="B162:E162"/>
    <mergeCell ref="B241:I241"/>
    <mergeCell ref="B172:E172"/>
    <mergeCell ref="B173:E173"/>
    <mergeCell ref="B185:I185"/>
    <mergeCell ref="D187:G187"/>
    <mergeCell ref="D188:G188"/>
    <mergeCell ref="D189:G189"/>
    <mergeCell ref="B174:E174"/>
    <mergeCell ref="B175:E175"/>
    <mergeCell ref="B227:E227"/>
    <mergeCell ref="B214:F214"/>
    <mergeCell ref="B215:D215"/>
    <mergeCell ref="B216:D216"/>
    <mergeCell ref="B217:D217"/>
    <mergeCell ref="B219:C219"/>
    <mergeCell ref="B228:E228"/>
    <mergeCell ref="B229:E229"/>
    <mergeCell ref="B230:E230"/>
    <mergeCell ref="B223:E223"/>
    <mergeCell ref="B224:E224"/>
    <mergeCell ref="B225:E225"/>
    <mergeCell ref="B226:D226"/>
    <mergeCell ref="B282:D282"/>
    <mergeCell ref="B299:D299"/>
    <mergeCell ref="B300:D300"/>
    <mergeCell ref="B301:E301"/>
    <mergeCell ref="B264:C264"/>
    <mergeCell ref="D264:E264"/>
    <mergeCell ref="B265:C265"/>
    <mergeCell ref="D265:E265"/>
    <mergeCell ref="B266:C266"/>
    <mergeCell ref="D266:E266"/>
    <mergeCell ref="A268:I268"/>
    <mergeCell ref="B269:C269"/>
    <mergeCell ref="D243:G243"/>
    <mergeCell ref="D263:E263"/>
    <mergeCell ref="B258:C258"/>
    <mergeCell ref="D258:E258"/>
    <mergeCell ref="B259:C259"/>
    <mergeCell ref="D259:E259"/>
    <mergeCell ref="B260:C260"/>
    <mergeCell ref="D260:E260"/>
    <mergeCell ref="D249:G249"/>
    <mergeCell ref="A251:I251"/>
    <mergeCell ref="B253:H254"/>
    <mergeCell ref="B257:C257"/>
    <mergeCell ref="D257:E257"/>
    <mergeCell ref="D244:G244"/>
    <mergeCell ref="D245:G245"/>
    <mergeCell ref="D246:G246"/>
    <mergeCell ref="D247:G247"/>
    <mergeCell ref="D248:G248"/>
    <mergeCell ref="B261:C261"/>
    <mergeCell ref="D261:E261"/>
    <mergeCell ref="B262:C262"/>
    <mergeCell ref="D262:E262"/>
    <mergeCell ref="B263:C263"/>
  </mergeCells>
  <conditionalFormatting sqref="B106:B108">
    <cfRule type="cellIs" dxfId="17" priority="17" operator="equal">
      <formula>0</formula>
    </cfRule>
  </conditionalFormatting>
  <conditionalFormatting sqref="D6:D12">
    <cfRule type="containsBlanks" dxfId="16" priority="15">
      <formula>LEN(TRIM(D6))=0</formula>
    </cfRule>
  </conditionalFormatting>
  <conditionalFormatting sqref="C70">
    <cfRule type="cellIs" dxfId="15" priority="14" operator="equal">
      <formula>0</formula>
    </cfRule>
  </conditionalFormatting>
  <conditionalFormatting sqref="C71">
    <cfRule type="cellIs" dxfId="14" priority="13" operator="equal">
      <formula>0</formula>
    </cfRule>
  </conditionalFormatting>
  <conditionalFormatting sqref="C71">
    <cfRule type="cellIs" dxfId="13" priority="12" operator="equal">
      <formula>0</formula>
    </cfRule>
  </conditionalFormatting>
  <conditionalFormatting sqref="C64">
    <cfRule type="cellIs" dxfId="12" priority="11" operator="equal">
      <formula>0</formula>
    </cfRule>
  </conditionalFormatting>
  <conditionalFormatting sqref="C65">
    <cfRule type="cellIs" dxfId="11" priority="10" operator="equal">
      <formula>0</formula>
    </cfRule>
  </conditionalFormatting>
  <conditionalFormatting sqref="C65">
    <cfRule type="cellIs" dxfId="10" priority="9" operator="equal">
      <formula>0</formula>
    </cfRule>
  </conditionalFormatting>
  <conditionalFormatting sqref="C66">
    <cfRule type="cellIs" dxfId="9" priority="8" operator="equal">
      <formula>0</formula>
    </cfRule>
  </conditionalFormatting>
  <conditionalFormatting sqref="C67">
    <cfRule type="cellIs" dxfId="8" priority="7" operator="equal">
      <formula>0</formula>
    </cfRule>
  </conditionalFormatting>
  <conditionalFormatting sqref="C67">
    <cfRule type="cellIs" dxfId="7" priority="6" operator="equal">
      <formula>0</formula>
    </cfRule>
  </conditionalFormatting>
  <conditionalFormatting sqref="C65:D71">
    <cfRule type="cellIs" dxfId="6" priority="5" operator="equal">
      <formula>0</formula>
    </cfRule>
  </conditionalFormatting>
  <conditionalFormatting sqref="C68">
    <cfRule type="cellIs" dxfId="5" priority="4" operator="equal">
      <formula>0</formula>
    </cfRule>
  </conditionalFormatting>
  <conditionalFormatting sqref="C68">
    <cfRule type="cellIs" dxfId="4" priority="3" operator="equal">
      <formula>0</formula>
    </cfRule>
  </conditionalFormatting>
  <conditionalFormatting sqref="C69">
    <cfRule type="cellIs" dxfId="3" priority="2" operator="equal">
      <formula>0</formula>
    </cfRule>
  </conditionalFormatting>
  <conditionalFormatting sqref="C69">
    <cfRule type="cellIs" dxfId="2" priority="1" operator="equal">
      <formula>0</formula>
    </cfRule>
  </conditionalFormatting>
  <dataValidations disablePrompts="1" count="3">
    <dataValidation allowBlank="1" showInputMessage="1" showErrorMessage="1" promptTitle="CC:" prompt="Rep or Distributor - 1 copy of Final Data sans binder or tabs." sqref="B105"/>
    <dataValidation allowBlank="1" showInputMessage="1" showErrorMessage="1" prompt="Catalogue Cut Sheets as per BOM of P&amp;iD Drawing." sqref="B200:B208 E200:E208"/>
    <dataValidation allowBlank="1" showInputMessage="1" showErrorMessage="1" promptTitle="Get from P&amp;ID BOM page." prompt="DO NOT INCLUDE: VALVE data, &quot;MAIN&quot; Data, &quot;SUNDYNE&quot; Data." sqref="B199"/>
  </dataValidations>
  <pageMargins left="0.49" right="0.3" top="0.5" bottom="0.5" header="0.39" footer="0.23"/>
  <pageSetup scale="74" orientation="portrait" r:id="rId1"/>
  <headerFooter alignWithMargins="0"/>
  <rowBreaks count="4" manualBreakCount="4">
    <brk id="54" max="16383" man="1"/>
    <brk id="114" max="72" man="1"/>
    <brk id="177" max="9" man="1"/>
    <brk id="235" max="9" man="1"/>
  </rowBreaks>
  <colBreaks count="1" manualBreakCount="1">
    <brk id="11"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7030A0"/>
  </sheetPr>
  <dimension ref="A1:XV60"/>
  <sheetViews>
    <sheetView showGridLines="0" zoomScale="75" zoomScaleNormal="75" workbookViewId="0">
      <selection activeCell="B3" sqref="B3:E3"/>
    </sheetView>
  </sheetViews>
  <sheetFormatPr defaultColWidth="9.140625" defaultRowHeight="15"/>
  <cols>
    <col min="1" max="1" width="10.5703125" style="12" customWidth="1"/>
    <col min="2" max="2" width="46.5703125" style="121" customWidth="1"/>
    <col min="3" max="4" width="9.140625" style="12"/>
    <col min="5" max="5" width="12.85546875" style="12" bestFit="1" customWidth="1"/>
    <col min="6" max="16384" width="9.140625" style="12"/>
  </cols>
  <sheetData>
    <row r="1" spans="1:646" ht="18" customHeight="1">
      <c r="B1" s="1102" t="str">
        <f>"Production Job Book for  "&amp;'! BINDER SET UP !'!B2</f>
        <v xml:space="preserve">Production Job Book for  C2441745-01-02 &amp; C2441745-03-04  </v>
      </c>
      <c r="C1" s="1102"/>
      <c r="D1" s="1102"/>
      <c r="E1" s="1102"/>
    </row>
    <row r="2" spans="1:646" ht="27.75" customHeight="1">
      <c r="B2" s="1102"/>
      <c r="C2" s="1102"/>
      <c r="D2" s="1102"/>
      <c r="E2" s="1102"/>
    </row>
    <row r="3" spans="1:646" ht="30" customHeight="1">
      <c r="B3" s="1103" t="s">
        <v>344</v>
      </c>
      <c r="C3" s="1103"/>
      <c r="D3" s="1103"/>
      <c r="E3" s="1103"/>
    </row>
    <row r="4" spans="1:646" s="161" customFormat="1" ht="30" customHeight="1" thickBot="1">
      <c r="A4" s="1104" t="s">
        <v>345</v>
      </c>
      <c r="B4" s="1104"/>
      <c r="C4" s="1104"/>
      <c r="D4" s="1104"/>
      <c r="E4" s="160" t="s">
        <v>346</v>
      </c>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row>
    <row r="5" spans="1:646" s="165" customFormat="1" ht="5.25" customHeight="1">
      <c r="A5" s="162"/>
      <c r="B5" s="163"/>
      <c r="C5" s="1105"/>
      <c r="D5" s="1105"/>
      <c r="E5" s="164"/>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12"/>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12"/>
      <c r="FM5" s="12"/>
      <c r="FN5" s="12"/>
      <c r="FO5" s="12"/>
      <c r="FP5" s="12"/>
      <c r="FQ5" s="12"/>
      <c r="FR5" s="12"/>
      <c r="FS5" s="12"/>
      <c r="FT5" s="12"/>
      <c r="FU5" s="12"/>
      <c r="FV5" s="12"/>
      <c r="FW5" s="12"/>
      <c r="FX5" s="12"/>
      <c r="FY5" s="12"/>
      <c r="FZ5" s="12"/>
      <c r="GA5" s="12"/>
      <c r="GB5" s="12"/>
      <c r="GC5" s="12"/>
      <c r="GD5" s="12"/>
      <c r="GE5" s="12"/>
      <c r="GF5" s="12"/>
      <c r="GG5" s="12"/>
      <c r="GH5" s="12"/>
      <c r="GI5" s="12"/>
      <c r="GJ5" s="12"/>
      <c r="GK5" s="12"/>
      <c r="GL5" s="12"/>
      <c r="GM5" s="12"/>
      <c r="GN5" s="12"/>
      <c r="GO5" s="12"/>
      <c r="GP5" s="12"/>
      <c r="GQ5" s="12"/>
      <c r="GR5" s="12"/>
      <c r="GS5" s="12"/>
      <c r="GT5" s="12"/>
      <c r="GU5" s="12"/>
      <c r="GV5" s="12"/>
      <c r="GW5" s="12"/>
      <c r="GX5" s="12"/>
      <c r="GY5" s="12"/>
      <c r="GZ5" s="12"/>
      <c r="HA5" s="12"/>
      <c r="HB5" s="12"/>
      <c r="HC5" s="12"/>
      <c r="HD5" s="12"/>
      <c r="HE5" s="12"/>
      <c r="HF5" s="12"/>
      <c r="HG5" s="12"/>
      <c r="HH5" s="12"/>
      <c r="HI5" s="12"/>
      <c r="HJ5" s="12"/>
      <c r="HK5" s="12"/>
      <c r="HL5" s="12"/>
      <c r="HM5" s="12"/>
      <c r="HN5" s="12"/>
      <c r="HO5" s="12"/>
      <c r="HP5" s="12"/>
      <c r="HQ5" s="12"/>
      <c r="HR5" s="12"/>
      <c r="HS5" s="12"/>
      <c r="HT5" s="12"/>
      <c r="HU5" s="12"/>
      <c r="HV5" s="12"/>
      <c r="HW5" s="12"/>
      <c r="HX5" s="12"/>
      <c r="HY5" s="12"/>
      <c r="HZ5" s="12"/>
      <c r="IA5" s="12"/>
      <c r="IB5" s="12"/>
      <c r="IC5" s="12"/>
      <c r="ID5" s="12"/>
      <c r="IE5" s="12"/>
      <c r="IF5" s="12"/>
      <c r="IG5" s="12"/>
      <c r="IH5" s="12"/>
      <c r="II5" s="12"/>
      <c r="IJ5" s="12"/>
      <c r="IK5" s="12"/>
      <c r="IL5" s="12"/>
      <c r="IM5" s="12"/>
      <c r="IN5" s="12"/>
      <c r="IO5" s="12"/>
      <c r="IP5" s="12"/>
      <c r="IQ5" s="12"/>
      <c r="IR5" s="12"/>
      <c r="IS5" s="12"/>
      <c r="IT5" s="12"/>
      <c r="IU5" s="12"/>
      <c r="IV5" s="12"/>
      <c r="IW5" s="12"/>
      <c r="IX5" s="12"/>
      <c r="IY5" s="12"/>
      <c r="IZ5" s="12"/>
      <c r="JA5" s="12"/>
      <c r="JB5" s="12"/>
      <c r="JC5" s="12"/>
      <c r="JD5" s="12"/>
      <c r="JE5" s="12"/>
      <c r="JF5" s="12"/>
      <c r="JG5" s="12"/>
      <c r="JH5" s="12"/>
      <c r="JI5" s="12"/>
      <c r="JJ5" s="12"/>
      <c r="JK5" s="12"/>
      <c r="JL5" s="12"/>
      <c r="JM5" s="12"/>
      <c r="JN5" s="12"/>
      <c r="JO5" s="12"/>
      <c r="JP5" s="12"/>
      <c r="JQ5" s="12"/>
      <c r="JR5" s="12"/>
      <c r="JS5" s="12"/>
      <c r="JT5" s="12"/>
      <c r="JU5" s="12"/>
      <c r="JV5" s="12"/>
      <c r="JW5" s="12"/>
      <c r="JX5" s="12"/>
      <c r="JY5" s="12"/>
      <c r="JZ5" s="12"/>
      <c r="KA5" s="12"/>
      <c r="KB5" s="12"/>
      <c r="KC5" s="12"/>
      <c r="KD5" s="12"/>
      <c r="KE5" s="12"/>
      <c r="KF5" s="12"/>
      <c r="KG5" s="12"/>
      <c r="KH5" s="12"/>
      <c r="KI5" s="12"/>
      <c r="KJ5" s="12"/>
      <c r="KK5" s="12"/>
      <c r="KL5" s="12"/>
      <c r="KM5" s="12"/>
      <c r="KN5" s="12"/>
      <c r="KO5" s="12"/>
      <c r="KP5" s="12"/>
      <c r="KQ5" s="12"/>
      <c r="KR5" s="12"/>
      <c r="KS5" s="12"/>
      <c r="KT5" s="12"/>
      <c r="KU5" s="12"/>
      <c r="KV5" s="12"/>
      <c r="KW5" s="12"/>
      <c r="KX5" s="12"/>
      <c r="KY5" s="12"/>
      <c r="KZ5" s="12"/>
      <c r="LA5" s="12"/>
      <c r="LB5" s="12"/>
      <c r="LC5" s="12"/>
      <c r="LD5" s="12"/>
      <c r="LE5" s="12"/>
      <c r="LF5" s="12"/>
      <c r="LG5" s="12"/>
      <c r="LH5" s="12"/>
      <c r="LI5" s="12"/>
      <c r="LJ5" s="12"/>
      <c r="LK5" s="12"/>
      <c r="LL5" s="12"/>
      <c r="LM5" s="12"/>
      <c r="LN5" s="12"/>
      <c r="LO5" s="12"/>
      <c r="LP5" s="12"/>
      <c r="LQ5" s="12"/>
      <c r="LR5" s="12"/>
      <c r="LS5" s="12"/>
      <c r="LT5" s="12"/>
      <c r="LU5" s="12"/>
      <c r="LV5" s="12"/>
      <c r="LW5" s="12"/>
      <c r="LX5" s="12"/>
      <c r="LY5" s="12"/>
      <c r="LZ5" s="12"/>
      <c r="MA5" s="12"/>
      <c r="MB5" s="12"/>
      <c r="MC5" s="12"/>
      <c r="MD5" s="12"/>
      <c r="ME5" s="12"/>
      <c r="MF5" s="12"/>
      <c r="MG5" s="12"/>
      <c r="MH5" s="12"/>
      <c r="MI5" s="12"/>
      <c r="MJ5" s="12"/>
      <c r="MK5" s="12"/>
      <c r="ML5" s="12"/>
      <c r="MM5" s="12"/>
      <c r="MN5" s="12"/>
      <c r="MO5" s="12"/>
      <c r="MP5" s="12"/>
      <c r="MQ5" s="12"/>
      <c r="MR5" s="12"/>
      <c r="MS5" s="12"/>
      <c r="MT5" s="12"/>
      <c r="MU5" s="12"/>
      <c r="MV5" s="12"/>
      <c r="MW5" s="12"/>
      <c r="MX5" s="12"/>
      <c r="MY5" s="12"/>
      <c r="MZ5" s="12"/>
      <c r="NA5" s="12"/>
      <c r="NB5" s="12"/>
      <c r="NC5" s="12"/>
      <c r="ND5" s="12"/>
      <c r="NE5" s="12"/>
      <c r="NF5" s="12"/>
      <c r="NG5" s="12"/>
      <c r="NH5" s="12"/>
      <c r="NI5" s="12"/>
      <c r="NJ5" s="12"/>
      <c r="NK5" s="12"/>
      <c r="NL5" s="12"/>
      <c r="NM5" s="12"/>
      <c r="NN5" s="12"/>
      <c r="NO5" s="12"/>
      <c r="NP5" s="12"/>
      <c r="NQ5" s="12"/>
      <c r="NR5" s="12"/>
      <c r="NS5" s="12"/>
      <c r="NT5" s="12"/>
      <c r="NU5" s="12"/>
      <c r="NV5" s="12"/>
      <c r="NW5" s="12"/>
      <c r="NX5" s="12"/>
      <c r="NY5" s="12"/>
      <c r="NZ5" s="12"/>
      <c r="OA5" s="12"/>
      <c r="OB5" s="12"/>
      <c r="OC5" s="12"/>
      <c r="OD5" s="12"/>
      <c r="OE5" s="12"/>
      <c r="OF5" s="12"/>
      <c r="OG5" s="12"/>
      <c r="OH5" s="12"/>
      <c r="OI5" s="12"/>
      <c r="OJ5" s="12"/>
      <c r="OK5" s="12"/>
      <c r="OL5" s="12"/>
      <c r="OM5" s="12"/>
      <c r="ON5" s="12"/>
      <c r="OO5" s="12"/>
      <c r="OP5" s="12"/>
      <c r="OQ5" s="12"/>
      <c r="OR5" s="12"/>
      <c r="OS5" s="12"/>
      <c r="OT5" s="12"/>
      <c r="OU5" s="12"/>
      <c r="OV5" s="12"/>
      <c r="OW5" s="12"/>
      <c r="OX5" s="12"/>
      <c r="OY5" s="12"/>
      <c r="OZ5" s="12"/>
      <c r="PA5" s="12"/>
      <c r="PB5" s="12"/>
      <c r="PC5" s="12"/>
      <c r="PD5" s="12"/>
      <c r="PE5" s="12"/>
      <c r="PF5" s="12"/>
      <c r="PG5" s="12"/>
      <c r="PH5" s="12"/>
      <c r="PI5" s="12"/>
      <c r="PJ5" s="12"/>
      <c r="PK5" s="12"/>
      <c r="PL5" s="12"/>
      <c r="PM5" s="12"/>
      <c r="PN5" s="12"/>
      <c r="PO5" s="12"/>
      <c r="PP5" s="12"/>
      <c r="PQ5" s="12"/>
      <c r="PR5" s="12"/>
      <c r="PS5" s="12"/>
      <c r="PT5" s="12"/>
      <c r="PU5" s="12"/>
      <c r="PV5" s="12"/>
      <c r="PW5" s="12"/>
      <c r="PX5" s="12"/>
      <c r="PY5" s="12"/>
      <c r="PZ5" s="12"/>
      <c r="QA5" s="12"/>
      <c r="QB5" s="12"/>
      <c r="QC5" s="12"/>
      <c r="QD5" s="12"/>
      <c r="QE5" s="12"/>
      <c r="QF5" s="12"/>
      <c r="QG5" s="12"/>
      <c r="QH5" s="12"/>
      <c r="QI5" s="12"/>
      <c r="QJ5" s="12"/>
      <c r="QK5" s="12"/>
      <c r="QL5" s="12"/>
      <c r="QM5" s="12"/>
      <c r="QN5" s="12"/>
      <c r="QO5" s="12"/>
      <c r="QP5" s="12"/>
      <c r="QQ5" s="12"/>
      <c r="QR5" s="12"/>
      <c r="QS5" s="12"/>
      <c r="QT5" s="12"/>
      <c r="QU5" s="12"/>
      <c r="QV5" s="12"/>
      <c r="QW5" s="12"/>
      <c r="QX5" s="12"/>
      <c r="QY5" s="12"/>
      <c r="QZ5" s="12"/>
      <c r="RA5" s="12"/>
      <c r="RB5" s="12"/>
      <c r="RC5" s="12"/>
      <c r="RD5" s="12"/>
      <c r="RE5" s="12"/>
      <c r="RF5" s="12"/>
      <c r="RG5" s="12"/>
      <c r="RH5" s="12"/>
      <c r="RI5" s="12"/>
      <c r="RJ5" s="12"/>
      <c r="RK5" s="12"/>
      <c r="RL5" s="12"/>
      <c r="RM5" s="12"/>
      <c r="RN5" s="12"/>
      <c r="RO5" s="12"/>
      <c r="RP5" s="12"/>
      <c r="RQ5" s="12"/>
      <c r="RR5" s="12"/>
      <c r="RS5" s="12"/>
      <c r="RT5" s="12"/>
      <c r="RU5" s="12"/>
      <c r="RV5" s="12"/>
      <c r="RW5" s="12"/>
      <c r="RX5" s="12"/>
      <c r="RY5" s="12"/>
      <c r="RZ5" s="12"/>
      <c r="SA5" s="12"/>
      <c r="SB5" s="12"/>
      <c r="SC5" s="12"/>
      <c r="SD5" s="12"/>
      <c r="SE5" s="12"/>
      <c r="SF5" s="12"/>
      <c r="SG5" s="12"/>
      <c r="SH5" s="12"/>
      <c r="SI5" s="12"/>
      <c r="SJ5" s="12"/>
      <c r="SK5" s="12"/>
      <c r="SL5" s="12"/>
      <c r="SM5" s="12"/>
      <c r="SN5" s="12"/>
      <c r="SO5" s="12"/>
      <c r="SP5" s="12"/>
      <c r="SQ5" s="12"/>
      <c r="SR5" s="12"/>
      <c r="SS5" s="12"/>
      <c r="ST5" s="12"/>
      <c r="SU5" s="12"/>
      <c r="SV5" s="12"/>
      <c r="SW5" s="12"/>
      <c r="SX5" s="12"/>
      <c r="SY5" s="12"/>
      <c r="SZ5" s="12"/>
      <c r="TA5" s="12"/>
      <c r="TB5" s="12"/>
      <c r="TC5" s="12"/>
      <c r="TD5" s="12"/>
      <c r="TE5" s="12"/>
      <c r="TF5" s="12"/>
      <c r="TG5" s="12"/>
      <c r="TH5" s="12"/>
      <c r="TI5" s="12"/>
      <c r="TJ5" s="12"/>
      <c r="TK5" s="12"/>
      <c r="TL5" s="12"/>
      <c r="TM5" s="12"/>
      <c r="TN5" s="12"/>
      <c r="TO5" s="12"/>
      <c r="TP5" s="12"/>
      <c r="TQ5" s="12"/>
      <c r="TR5" s="12"/>
      <c r="TS5" s="12"/>
      <c r="TT5" s="12"/>
      <c r="TU5" s="12"/>
      <c r="TV5" s="12"/>
      <c r="TW5" s="12"/>
      <c r="TX5" s="12"/>
      <c r="TY5" s="12"/>
      <c r="TZ5" s="12"/>
      <c r="UA5" s="12"/>
      <c r="UB5" s="12"/>
      <c r="UC5" s="12"/>
      <c r="UD5" s="12"/>
      <c r="UE5" s="12"/>
      <c r="UF5" s="12"/>
      <c r="UG5" s="12"/>
      <c r="UH5" s="12"/>
      <c r="UI5" s="12"/>
      <c r="UJ5" s="12"/>
      <c r="UK5" s="12"/>
      <c r="UL5" s="12"/>
      <c r="UM5" s="12"/>
      <c r="UN5" s="12"/>
      <c r="UO5" s="12"/>
      <c r="UP5" s="12"/>
      <c r="UQ5" s="12"/>
      <c r="UR5" s="12"/>
      <c r="US5" s="12"/>
      <c r="UT5" s="12"/>
      <c r="UU5" s="12"/>
      <c r="UV5" s="12"/>
      <c r="UW5" s="12"/>
      <c r="UX5" s="12"/>
      <c r="UY5" s="12"/>
      <c r="UZ5" s="12"/>
      <c r="VA5" s="12"/>
      <c r="VB5" s="12"/>
      <c r="VC5" s="12"/>
      <c r="VD5" s="12"/>
      <c r="VE5" s="12"/>
      <c r="VF5" s="12"/>
      <c r="VG5" s="12"/>
      <c r="VH5" s="12"/>
      <c r="VI5" s="12"/>
      <c r="VJ5" s="12"/>
      <c r="VK5" s="12"/>
      <c r="VL5" s="12"/>
      <c r="VM5" s="12"/>
      <c r="VN5" s="12"/>
      <c r="VO5" s="12"/>
      <c r="VP5" s="12"/>
      <c r="VQ5" s="12"/>
      <c r="VR5" s="12"/>
      <c r="VS5" s="12"/>
      <c r="VT5" s="12"/>
      <c r="VU5" s="12"/>
      <c r="VV5" s="12"/>
      <c r="VW5" s="12"/>
      <c r="VX5" s="12"/>
      <c r="VY5" s="12"/>
      <c r="VZ5" s="12"/>
      <c r="WA5" s="12"/>
      <c r="WB5" s="12"/>
      <c r="WC5" s="12"/>
      <c r="WD5" s="12"/>
      <c r="WE5" s="12"/>
      <c r="WF5" s="12"/>
      <c r="WG5" s="12"/>
      <c r="WH5" s="12"/>
      <c r="WI5" s="12"/>
      <c r="WJ5" s="12"/>
      <c r="WK5" s="12"/>
      <c r="WL5" s="12"/>
      <c r="WM5" s="12"/>
      <c r="WN5" s="12"/>
      <c r="WO5" s="12"/>
      <c r="WP5" s="12"/>
      <c r="WQ5" s="12"/>
      <c r="WR5" s="12"/>
      <c r="WS5" s="12"/>
      <c r="WT5" s="12"/>
      <c r="WU5" s="12"/>
      <c r="WV5" s="12"/>
      <c r="WW5" s="12"/>
      <c r="WX5" s="12"/>
      <c r="WY5" s="12"/>
      <c r="WZ5" s="12"/>
      <c r="XA5" s="12"/>
      <c r="XB5" s="12"/>
      <c r="XC5" s="12"/>
      <c r="XD5" s="12"/>
      <c r="XE5" s="12"/>
      <c r="XF5" s="12"/>
      <c r="XG5" s="12"/>
      <c r="XH5" s="12"/>
      <c r="XI5" s="12"/>
      <c r="XJ5" s="12"/>
      <c r="XK5" s="12"/>
      <c r="XL5" s="12"/>
      <c r="XM5" s="12"/>
      <c r="XN5" s="12"/>
      <c r="XO5" s="12"/>
      <c r="XP5" s="12"/>
      <c r="XQ5" s="12"/>
      <c r="XR5" s="12"/>
      <c r="XS5" s="12"/>
      <c r="XT5" s="12"/>
      <c r="XU5" s="12"/>
      <c r="XV5" s="12"/>
    </row>
    <row r="6" spans="1:646" s="168" customFormat="1" ht="30" customHeight="1">
      <c r="A6" s="166" t="s">
        <v>347</v>
      </c>
      <c r="B6" s="166"/>
      <c r="C6" s="1096"/>
      <c r="D6" s="1096"/>
      <c r="E6" s="167">
        <v>1</v>
      </c>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c r="FN6" s="12"/>
      <c r="FO6" s="12"/>
      <c r="FP6" s="12"/>
      <c r="FQ6" s="12"/>
      <c r="FR6" s="12"/>
      <c r="FS6" s="12"/>
      <c r="FT6" s="12"/>
      <c r="FU6" s="12"/>
      <c r="FV6" s="12"/>
      <c r="FW6" s="12"/>
      <c r="FX6" s="12"/>
      <c r="FY6" s="12"/>
      <c r="FZ6" s="12"/>
      <c r="GA6" s="12"/>
      <c r="GB6" s="12"/>
      <c r="GC6" s="12"/>
      <c r="GD6" s="12"/>
      <c r="GE6" s="12"/>
      <c r="GF6" s="12"/>
      <c r="GG6" s="12"/>
      <c r="GH6" s="12"/>
      <c r="GI6" s="12"/>
      <c r="GJ6" s="12"/>
      <c r="GK6" s="12"/>
      <c r="GL6" s="12"/>
      <c r="GM6" s="12"/>
      <c r="GN6" s="12"/>
      <c r="GO6" s="12"/>
      <c r="GP6" s="12"/>
      <c r="GQ6" s="12"/>
      <c r="GR6" s="12"/>
      <c r="GS6" s="12"/>
      <c r="GT6" s="12"/>
      <c r="GU6" s="12"/>
      <c r="GV6" s="12"/>
      <c r="GW6" s="12"/>
      <c r="GX6" s="12"/>
      <c r="GY6" s="12"/>
      <c r="GZ6" s="12"/>
      <c r="HA6" s="12"/>
      <c r="HB6" s="12"/>
      <c r="HC6" s="12"/>
      <c r="HD6" s="12"/>
      <c r="HE6" s="12"/>
      <c r="HF6" s="12"/>
      <c r="HG6" s="12"/>
      <c r="HH6" s="12"/>
      <c r="HI6" s="12"/>
      <c r="HJ6" s="12"/>
      <c r="HK6" s="12"/>
      <c r="HL6" s="12"/>
      <c r="HM6" s="12"/>
      <c r="HN6" s="12"/>
      <c r="HO6" s="12"/>
      <c r="HP6" s="12"/>
      <c r="HQ6" s="12"/>
      <c r="HR6" s="12"/>
      <c r="HS6" s="12"/>
      <c r="HT6" s="12"/>
      <c r="HU6" s="12"/>
      <c r="HV6" s="12"/>
      <c r="HW6" s="12"/>
      <c r="HX6" s="12"/>
      <c r="HY6" s="12"/>
      <c r="HZ6" s="12"/>
      <c r="IA6" s="12"/>
      <c r="IB6" s="12"/>
      <c r="IC6" s="12"/>
      <c r="ID6" s="12"/>
      <c r="IE6" s="12"/>
      <c r="IF6" s="12"/>
      <c r="IG6" s="12"/>
      <c r="IH6" s="12"/>
      <c r="II6" s="12"/>
      <c r="IJ6" s="12"/>
      <c r="IK6" s="12"/>
      <c r="IL6" s="12"/>
      <c r="IM6" s="12"/>
      <c r="IN6" s="12"/>
      <c r="IO6" s="12"/>
      <c r="IP6" s="12"/>
      <c r="IQ6" s="12"/>
      <c r="IR6" s="12"/>
      <c r="IS6" s="12"/>
      <c r="IT6" s="12"/>
      <c r="IU6" s="12"/>
      <c r="IV6" s="12"/>
      <c r="IW6" s="12"/>
      <c r="IX6" s="12"/>
      <c r="IY6" s="12"/>
      <c r="IZ6" s="12"/>
      <c r="JA6" s="12"/>
      <c r="JB6" s="12"/>
      <c r="JC6" s="12"/>
      <c r="JD6" s="12"/>
      <c r="JE6" s="12"/>
      <c r="JF6" s="12"/>
      <c r="JG6" s="12"/>
      <c r="JH6" s="12"/>
      <c r="JI6" s="12"/>
      <c r="JJ6" s="12"/>
      <c r="JK6" s="12"/>
      <c r="JL6" s="12"/>
      <c r="JM6" s="12"/>
      <c r="JN6" s="12"/>
      <c r="JO6" s="12"/>
      <c r="JP6" s="12"/>
      <c r="JQ6" s="12"/>
      <c r="JR6" s="12"/>
      <c r="JS6" s="12"/>
      <c r="JT6" s="12"/>
      <c r="JU6" s="12"/>
      <c r="JV6" s="12"/>
      <c r="JW6" s="12"/>
      <c r="JX6" s="12"/>
      <c r="JY6" s="12"/>
      <c r="JZ6" s="12"/>
      <c r="KA6" s="12"/>
      <c r="KB6" s="12"/>
      <c r="KC6" s="12"/>
      <c r="KD6" s="12"/>
      <c r="KE6" s="12"/>
      <c r="KF6" s="12"/>
      <c r="KG6" s="12"/>
      <c r="KH6" s="12"/>
      <c r="KI6" s="12"/>
      <c r="KJ6" s="12"/>
      <c r="KK6" s="12"/>
      <c r="KL6" s="12"/>
      <c r="KM6" s="12"/>
      <c r="KN6" s="12"/>
      <c r="KO6" s="12"/>
      <c r="KP6" s="12"/>
      <c r="KQ6" s="12"/>
      <c r="KR6" s="12"/>
      <c r="KS6" s="12"/>
      <c r="KT6" s="12"/>
      <c r="KU6" s="12"/>
      <c r="KV6" s="12"/>
      <c r="KW6" s="12"/>
      <c r="KX6" s="12"/>
      <c r="KY6" s="12"/>
      <c r="KZ6" s="12"/>
      <c r="LA6" s="12"/>
      <c r="LB6" s="12"/>
      <c r="LC6" s="12"/>
      <c r="LD6" s="12"/>
      <c r="LE6" s="12"/>
      <c r="LF6" s="12"/>
      <c r="LG6" s="12"/>
      <c r="LH6" s="12"/>
      <c r="LI6" s="12"/>
      <c r="LJ6" s="12"/>
      <c r="LK6" s="12"/>
      <c r="LL6" s="12"/>
      <c r="LM6" s="12"/>
      <c r="LN6" s="12"/>
      <c r="LO6" s="12"/>
      <c r="LP6" s="12"/>
      <c r="LQ6" s="12"/>
      <c r="LR6" s="12"/>
      <c r="LS6" s="12"/>
      <c r="LT6" s="12"/>
      <c r="LU6" s="12"/>
      <c r="LV6" s="12"/>
      <c r="LW6" s="12"/>
      <c r="LX6" s="12"/>
      <c r="LY6" s="12"/>
      <c r="LZ6" s="12"/>
      <c r="MA6" s="12"/>
      <c r="MB6" s="12"/>
      <c r="MC6" s="12"/>
      <c r="MD6" s="12"/>
      <c r="ME6" s="12"/>
      <c r="MF6" s="12"/>
      <c r="MG6" s="12"/>
      <c r="MH6" s="12"/>
      <c r="MI6" s="12"/>
      <c r="MJ6" s="12"/>
      <c r="MK6" s="12"/>
      <c r="ML6" s="12"/>
      <c r="MM6" s="12"/>
      <c r="MN6" s="12"/>
      <c r="MO6" s="12"/>
      <c r="MP6" s="12"/>
      <c r="MQ6" s="12"/>
      <c r="MR6" s="12"/>
      <c r="MS6" s="12"/>
      <c r="MT6" s="12"/>
      <c r="MU6" s="12"/>
      <c r="MV6" s="12"/>
      <c r="MW6" s="12"/>
      <c r="MX6" s="12"/>
      <c r="MY6" s="12"/>
      <c r="MZ6" s="12"/>
      <c r="NA6" s="12"/>
      <c r="NB6" s="12"/>
      <c r="NC6" s="12"/>
      <c r="ND6" s="12"/>
      <c r="NE6" s="12"/>
      <c r="NF6" s="12"/>
      <c r="NG6" s="12"/>
      <c r="NH6" s="12"/>
      <c r="NI6" s="12"/>
      <c r="NJ6" s="12"/>
      <c r="NK6" s="12"/>
      <c r="NL6" s="12"/>
      <c r="NM6" s="12"/>
      <c r="NN6" s="12"/>
      <c r="NO6" s="12"/>
      <c r="NP6" s="12"/>
      <c r="NQ6" s="12"/>
      <c r="NR6" s="12"/>
      <c r="NS6" s="12"/>
      <c r="NT6" s="12"/>
      <c r="NU6" s="12"/>
      <c r="NV6" s="12"/>
      <c r="NW6" s="12"/>
      <c r="NX6" s="12"/>
      <c r="NY6" s="12"/>
      <c r="NZ6" s="12"/>
      <c r="OA6" s="12"/>
      <c r="OB6" s="12"/>
      <c r="OC6" s="12"/>
      <c r="OD6" s="12"/>
      <c r="OE6" s="12"/>
      <c r="OF6" s="12"/>
      <c r="OG6" s="12"/>
      <c r="OH6" s="12"/>
      <c r="OI6" s="12"/>
      <c r="OJ6" s="12"/>
      <c r="OK6" s="12"/>
      <c r="OL6" s="12"/>
      <c r="OM6" s="12"/>
      <c r="ON6" s="12"/>
      <c r="OO6" s="12"/>
      <c r="OP6" s="12"/>
      <c r="OQ6" s="12"/>
      <c r="OR6" s="12"/>
      <c r="OS6" s="12"/>
      <c r="OT6" s="12"/>
      <c r="OU6" s="12"/>
      <c r="OV6" s="12"/>
      <c r="OW6" s="12"/>
      <c r="OX6" s="12"/>
      <c r="OY6" s="12"/>
      <c r="OZ6" s="12"/>
      <c r="PA6" s="12"/>
      <c r="PB6" s="12"/>
      <c r="PC6" s="12"/>
      <c r="PD6" s="12"/>
      <c r="PE6" s="12"/>
      <c r="PF6" s="12"/>
      <c r="PG6" s="12"/>
      <c r="PH6" s="12"/>
      <c r="PI6" s="12"/>
      <c r="PJ6" s="12"/>
      <c r="PK6" s="12"/>
      <c r="PL6" s="12"/>
      <c r="PM6" s="12"/>
      <c r="PN6" s="12"/>
      <c r="PO6" s="12"/>
      <c r="PP6" s="12"/>
      <c r="PQ6" s="12"/>
      <c r="PR6" s="12"/>
      <c r="PS6" s="12"/>
      <c r="PT6" s="12"/>
      <c r="PU6" s="12"/>
      <c r="PV6" s="12"/>
      <c r="PW6" s="12"/>
      <c r="PX6" s="12"/>
      <c r="PY6" s="12"/>
      <c r="PZ6" s="12"/>
      <c r="QA6" s="12"/>
      <c r="QB6" s="12"/>
      <c r="QC6" s="12"/>
      <c r="QD6" s="12"/>
      <c r="QE6" s="12"/>
      <c r="QF6" s="12"/>
      <c r="QG6" s="12"/>
      <c r="QH6" s="12"/>
      <c r="QI6" s="12"/>
      <c r="QJ6" s="12"/>
      <c r="QK6" s="12"/>
      <c r="QL6" s="12"/>
      <c r="QM6" s="12"/>
      <c r="QN6" s="12"/>
      <c r="QO6" s="12"/>
      <c r="QP6" s="12"/>
      <c r="QQ6" s="12"/>
      <c r="QR6" s="12"/>
      <c r="QS6" s="12"/>
      <c r="QT6" s="12"/>
      <c r="QU6" s="12"/>
      <c r="QV6" s="12"/>
      <c r="QW6" s="12"/>
      <c r="QX6" s="12"/>
      <c r="QY6" s="12"/>
      <c r="QZ6" s="12"/>
      <c r="RA6" s="12"/>
      <c r="RB6" s="12"/>
      <c r="RC6" s="12"/>
      <c r="RD6" s="12"/>
      <c r="RE6" s="12"/>
      <c r="RF6" s="12"/>
      <c r="RG6" s="12"/>
      <c r="RH6" s="12"/>
      <c r="RI6" s="12"/>
      <c r="RJ6" s="12"/>
      <c r="RK6" s="12"/>
      <c r="RL6" s="12"/>
      <c r="RM6" s="12"/>
      <c r="RN6" s="12"/>
      <c r="RO6" s="12"/>
      <c r="RP6" s="12"/>
      <c r="RQ6" s="12"/>
      <c r="RR6" s="12"/>
      <c r="RS6" s="12"/>
      <c r="RT6" s="12"/>
      <c r="RU6" s="12"/>
      <c r="RV6" s="12"/>
      <c r="RW6" s="12"/>
      <c r="RX6" s="12"/>
      <c r="RY6" s="12"/>
      <c r="RZ6" s="12"/>
      <c r="SA6" s="12"/>
      <c r="SB6" s="12"/>
      <c r="SC6" s="12"/>
      <c r="SD6" s="12"/>
      <c r="SE6" s="12"/>
      <c r="SF6" s="12"/>
      <c r="SG6" s="12"/>
      <c r="SH6" s="12"/>
      <c r="SI6" s="12"/>
      <c r="SJ6" s="12"/>
      <c r="SK6" s="12"/>
      <c r="SL6" s="12"/>
      <c r="SM6" s="12"/>
      <c r="SN6" s="12"/>
      <c r="SO6" s="12"/>
      <c r="SP6" s="12"/>
      <c r="SQ6" s="12"/>
      <c r="SR6" s="12"/>
      <c r="SS6" s="12"/>
      <c r="ST6" s="12"/>
      <c r="SU6" s="12"/>
      <c r="SV6" s="12"/>
      <c r="SW6" s="12"/>
      <c r="SX6" s="12"/>
      <c r="SY6" s="12"/>
      <c r="SZ6" s="12"/>
      <c r="TA6" s="12"/>
      <c r="TB6" s="12"/>
      <c r="TC6" s="12"/>
      <c r="TD6" s="12"/>
      <c r="TE6" s="12"/>
      <c r="TF6" s="12"/>
      <c r="TG6" s="12"/>
      <c r="TH6" s="12"/>
      <c r="TI6" s="12"/>
      <c r="TJ6" s="12"/>
      <c r="TK6" s="12"/>
      <c r="TL6" s="12"/>
      <c r="TM6" s="12"/>
      <c r="TN6" s="12"/>
      <c r="TO6" s="12"/>
      <c r="TP6" s="12"/>
      <c r="TQ6" s="12"/>
      <c r="TR6" s="12"/>
      <c r="TS6" s="12"/>
      <c r="TT6" s="12"/>
      <c r="TU6" s="12"/>
      <c r="TV6" s="12"/>
      <c r="TW6" s="12"/>
      <c r="TX6" s="12"/>
      <c r="TY6" s="12"/>
      <c r="TZ6" s="12"/>
      <c r="UA6" s="12"/>
      <c r="UB6" s="12"/>
      <c r="UC6" s="12"/>
      <c r="UD6" s="12"/>
      <c r="UE6" s="12"/>
      <c r="UF6" s="12"/>
      <c r="UG6" s="12"/>
      <c r="UH6" s="12"/>
      <c r="UI6" s="12"/>
      <c r="UJ6" s="12"/>
      <c r="UK6" s="12"/>
      <c r="UL6" s="12"/>
      <c r="UM6" s="12"/>
      <c r="UN6" s="12"/>
      <c r="UO6" s="12"/>
      <c r="UP6" s="12"/>
      <c r="UQ6" s="12"/>
      <c r="UR6" s="12"/>
      <c r="US6" s="12"/>
      <c r="UT6" s="12"/>
      <c r="UU6" s="12"/>
      <c r="UV6" s="12"/>
      <c r="UW6" s="12"/>
      <c r="UX6" s="12"/>
      <c r="UY6" s="12"/>
      <c r="UZ6" s="12"/>
      <c r="VA6" s="12"/>
      <c r="VB6" s="12"/>
      <c r="VC6" s="12"/>
      <c r="VD6" s="12"/>
      <c r="VE6" s="12"/>
      <c r="VF6" s="12"/>
      <c r="VG6" s="12"/>
      <c r="VH6" s="12"/>
      <c r="VI6" s="12"/>
      <c r="VJ6" s="12"/>
      <c r="VK6" s="12"/>
      <c r="VL6" s="12"/>
      <c r="VM6" s="12"/>
      <c r="VN6" s="12"/>
      <c r="VO6" s="12"/>
      <c r="VP6" s="12"/>
      <c r="VQ6" s="12"/>
      <c r="VR6" s="12"/>
      <c r="VS6" s="12"/>
      <c r="VT6" s="12"/>
      <c r="VU6" s="12"/>
      <c r="VV6" s="12"/>
      <c r="VW6" s="12"/>
      <c r="VX6" s="12"/>
      <c r="VY6" s="12"/>
      <c r="VZ6" s="12"/>
      <c r="WA6" s="12"/>
      <c r="WB6" s="12"/>
      <c r="WC6" s="12"/>
      <c r="WD6" s="12"/>
      <c r="WE6" s="12"/>
      <c r="WF6" s="12"/>
      <c r="WG6" s="12"/>
      <c r="WH6" s="12"/>
      <c r="WI6" s="12"/>
      <c r="WJ6" s="12"/>
      <c r="WK6" s="12"/>
      <c r="WL6" s="12"/>
      <c r="WM6" s="12"/>
      <c r="WN6" s="12"/>
      <c r="WO6" s="12"/>
      <c r="WP6" s="12"/>
      <c r="WQ6" s="12"/>
      <c r="WR6" s="12"/>
      <c r="WS6" s="12"/>
      <c r="WT6" s="12"/>
      <c r="WU6" s="12"/>
      <c r="WV6" s="12"/>
      <c r="WW6" s="12"/>
      <c r="WX6" s="12"/>
      <c r="WY6" s="12"/>
      <c r="WZ6" s="12"/>
      <c r="XA6" s="12"/>
      <c r="XB6" s="12"/>
      <c r="XC6" s="12"/>
      <c r="XD6" s="12"/>
      <c r="XE6" s="12"/>
      <c r="XF6" s="12"/>
      <c r="XG6" s="12"/>
      <c r="XH6" s="12"/>
      <c r="XI6" s="12"/>
      <c r="XJ6" s="12"/>
      <c r="XK6" s="12"/>
      <c r="XL6" s="12"/>
      <c r="XM6" s="12"/>
      <c r="XN6" s="12"/>
      <c r="XO6" s="12"/>
      <c r="XP6" s="12"/>
      <c r="XQ6" s="12"/>
      <c r="XR6" s="12"/>
      <c r="XS6" s="12"/>
      <c r="XT6" s="12"/>
      <c r="XU6" s="12"/>
      <c r="XV6" s="12"/>
    </row>
    <row r="7" spans="1:646" ht="30" customHeight="1">
      <c r="A7" s="169"/>
      <c r="B7" s="170" t="s">
        <v>348</v>
      </c>
      <c r="C7" s="1095"/>
      <c r="D7" s="1095"/>
      <c r="E7" s="171"/>
    </row>
    <row r="8" spans="1:646" ht="15" customHeight="1">
      <c r="A8" s="169"/>
      <c r="B8" s="172" t="s">
        <v>349</v>
      </c>
      <c r="C8" s="1095"/>
      <c r="D8" s="1095"/>
      <c r="E8" s="171"/>
    </row>
    <row r="9" spans="1:646" ht="15" customHeight="1">
      <c r="A9" s="169"/>
      <c r="B9" s="172" t="s">
        <v>350</v>
      </c>
      <c r="C9" s="1095"/>
      <c r="D9" s="1095"/>
      <c r="E9" s="171"/>
    </row>
    <row r="10" spans="1:646" ht="15" customHeight="1">
      <c r="A10" s="169"/>
      <c r="B10" s="172" t="s">
        <v>351</v>
      </c>
      <c r="C10" s="1095"/>
      <c r="D10" s="1095"/>
      <c r="E10" s="171"/>
    </row>
    <row r="11" spans="1:646" ht="15" customHeight="1">
      <c r="A11" s="169"/>
      <c r="B11" s="172" t="s">
        <v>352</v>
      </c>
      <c r="C11" s="1095"/>
      <c r="D11" s="1095"/>
      <c r="E11" s="171"/>
    </row>
    <row r="12" spans="1:646" ht="15" customHeight="1">
      <c r="A12" s="169"/>
      <c r="B12" s="172" t="s">
        <v>353</v>
      </c>
      <c r="C12" s="1095"/>
      <c r="D12" s="1095"/>
      <c r="E12" s="171"/>
    </row>
    <row r="13" spans="1:646" ht="15" customHeight="1">
      <c r="A13" s="169"/>
      <c r="B13" s="173" t="s">
        <v>354</v>
      </c>
      <c r="C13" s="1101"/>
      <c r="D13" s="1101"/>
      <c r="E13" s="171"/>
    </row>
    <row r="14" spans="1:646" s="168" customFormat="1" ht="30" customHeight="1">
      <c r="A14" s="166" t="s">
        <v>355</v>
      </c>
      <c r="B14" s="166"/>
      <c r="C14" s="1096"/>
      <c r="D14" s="1096"/>
      <c r="E14" s="167">
        <v>2</v>
      </c>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c r="FF14" s="12"/>
      <c r="FG14" s="12"/>
      <c r="FH14" s="12"/>
      <c r="FI14" s="12"/>
      <c r="FJ14" s="12"/>
      <c r="FK14" s="12"/>
      <c r="FL14" s="12"/>
      <c r="FM14" s="12"/>
      <c r="FN14" s="12"/>
      <c r="FO14" s="12"/>
      <c r="FP14" s="12"/>
      <c r="FQ14" s="12"/>
      <c r="FR14" s="12"/>
      <c r="FS14" s="12"/>
      <c r="FT14" s="12"/>
      <c r="FU14" s="12"/>
      <c r="FV14" s="12"/>
      <c r="FW14" s="12"/>
      <c r="FX14" s="12"/>
      <c r="FY14" s="12"/>
      <c r="FZ14" s="12"/>
      <c r="GA14" s="12"/>
      <c r="GB14" s="12"/>
      <c r="GC14" s="12"/>
      <c r="GD14" s="12"/>
      <c r="GE14" s="12"/>
      <c r="GF14" s="12"/>
      <c r="GG14" s="12"/>
      <c r="GH14" s="12"/>
      <c r="GI14" s="12"/>
      <c r="GJ14" s="12"/>
      <c r="GK14" s="12"/>
      <c r="GL14" s="12"/>
      <c r="GM14" s="12"/>
      <c r="GN14" s="12"/>
      <c r="GO14" s="12"/>
      <c r="GP14" s="12"/>
      <c r="GQ14" s="12"/>
      <c r="GR14" s="12"/>
      <c r="GS14" s="12"/>
      <c r="GT14" s="12"/>
      <c r="GU14" s="12"/>
      <c r="GV14" s="12"/>
      <c r="GW14" s="12"/>
      <c r="GX14" s="12"/>
      <c r="GY14" s="12"/>
      <c r="GZ14" s="12"/>
      <c r="HA14" s="12"/>
      <c r="HB14" s="12"/>
      <c r="HC14" s="12"/>
      <c r="HD14" s="12"/>
      <c r="HE14" s="12"/>
      <c r="HF14" s="12"/>
      <c r="HG14" s="12"/>
      <c r="HH14" s="12"/>
      <c r="HI14" s="12"/>
      <c r="HJ14" s="12"/>
      <c r="HK14" s="12"/>
      <c r="HL14" s="12"/>
      <c r="HM14" s="12"/>
      <c r="HN14" s="12"/>
      <c r="HO14" s="12"/>
      <c r="HP14" s="12"/>
      <c r="HQ14" s="12"/>
      <c r="HR14" s="12"/>
      <c r="HS14" s="12"/>
      <c r="HT14" s="12"/>
      <c r="HU14" s="12"/>
      <c r="HV14" s="12"/>
      <c r="HW14" s="12"/>
      <c r="HX14" s="12"/>
      <c r="HY14" s="12"/>
      <c r="HZ14" s="12"/>
      <c r="IA14" s="12"/>
      <c r="IB14" s="12"/>
      <c r="IC14" s="12"/>
      <c r="ID14" s="12"/>
      <c r="IE14" s="12"/>
      <c r="IF14" s="12"/>
      <c r="IG14" s="12"/>
      <c r="IH14" s="12"/>
      <c r="II14" s="12"/>
      <c r="IJ14" s="12"/>
      <c r="IK14" s="12"/>
      <c r="IL14" s="12"/>
      <c r="IM14" s="12"/>
      <c r="IN14" s="12"/>
      <c r="IO14" s="12"/>
      <c r="IP14" s="12"/>
      <c r="IQ14" s="12"/>
      <c r="IR14" s="12"/>
      <c r="IS14" s="12"/>
      <c r="IT14" s="12"/>
      <c r="IU14" s="12"/>
      <c r="IV14" s="12"/>
      <c r="IW14" s="12"/>
      <c r="IX14" s="12"/>
      <c r="IY14" s="12"/>
      <c r="IZ14" s="12"/>
      <c r="JA14" s="12"/>
      <c r="JB14" s="12"/>
      <c r="JC14" s="12"/>
      <c r="JD14" s="12"/>
      <c r="JE14" s="12"/>
      <c r="JF14" s="12"/>
      <c r="JG14" s="12"/>
      <c r="JH14" s="12"/>
      <c r="JI14" s="12"/>
      <c r="JJ14" s="12"/>
      <c r="JK14" s="12"/>
      <c r="JL14" s="12"/>
      <c r="JM14" s="12"/>
      <c r="JN14" s="12"/>
      <c r="JO14" s="12"/>
      <c r="JP14" s="12"/>
      <c r="JQ14" s="12"/>
      <c r="JR14" s="12"/>
      <c r="JS14" s="12"/>
      <c r="JT14" s="12"/>
      <c r="JU14" s="12"/>
      <c r="JV14" s="12"/>
      <c r="JW14" s="12"/>
      <c r="JX14" s="12"/>
      <c r="JY14" s="12"/>
      <c r="JZ14" s="12"/>
      <c r="KA14" s="12"/>
      <c r="KB14" s="12"/>
      <c r="KC14" s="12"/>
      <c r="KD14" s="12"/>
      <c r="KE14" s="12"/>
      <c r="KF14" s="12"/>
      <c r="KG14" s="12"/>
      <c r="KH14" s="12"/>
      <c r="KI14" s="12"/>
      <c r="KJ14" s="12"/>
      <c r="KK14" s="12"/>
      <c r="KL14" s="12"/>
      <c r="KM14" s="12"/>
      <c r="KN14" s="12"/>
      <c r="KO14" s="12"/>
      <c r="KP14" s="12"/>
      <c r="KQ14" s="12"/>
      <c r="KR14" s="12"/>
      <c r="KS14" s="12"/>
      <c r="KT14" s="12"/>
      <c r="KU14" s="12"/>
      <c r="KV14" s="12"/>
      <c r="KW14" s="12"/>
      <c r="KX14" s="12"/>
      <c r="KY14" s="12"/>
      <c r="KZ14" s="12"/>
      <c r="LA14" s="12"/>
      <c r="LB14" s="12"/>
      <c r="LC14" s="12"/>
      <c r="LD14" s="12"/>
      <c r="LE14" s="12"/>
      <c r="LF14" s="12"/>
      <c r="LG14" s="12"/>
      <c r="LH14" s="12"/>
      <c r="LI14" s="12"/>
      <c r="LJ14" s="12"/>
      <c r="LK14" s="12"/>
      <c r="LL14" s="12"/>
      <c r="LM14" s="12"/>
      <c r="LN14" s="12"/>
      <c r="LO14" s="12"/>
      <c r="LP14" s="12"/>
      <c r="LQ14" s="12"/>
      <c r="LR14" s="12"/>
      <c r="LS14" s="12"/>
      <c r="LT14" s="12"/>
      <c r="LU14" s="12"/>
      <c r="LV14" s="12"/>
      <c r="LW14" s="12"/>
      <c r="LX14" s="12"/>
      <c r="LY14" s="12"/>
      <c r="LZ14" s="12"/>
      <c r="MA14" s="12"/>
      <c r="MB14" s="12"/>
      <c r="MC14" s="12"/>
      <c r="MD14" s="12"/>
      <c r="ME14" s="12"/>
      <c r="MF14" s="12"/>
      <c r="MG14" s="12"/>
      <c r="MH14" s="12"/>
      <c r="MI14" s="12"/>
      <c r="MJ14" s="12"/>
      <c r="MK14" s="12"/>
      <c r="ML14" s="12"/>
      <c r="MM14" s="12"/>
      <c r="MN14" s="12"/>
      <c r="MO14" s="12"/>
      <c r="MP14" s="12"/>
      <c r="MQ14" s="12"/>
      <c r="MR14" s="12"/>
      <c r="MS14" s="12"/>
      <c r="MT14" s="12"/>
      <c r="MU14" s="12"/>
      <c r="MV14" s="12"/>
      <c r="MW14" s="12"/>
      <c r="MX14" s="12"/>
      <c r="MY14" s="12"/>
      <c r="MZ14" s="12"/>
      <c r="NA14" s="12"/>
      <c r="NB14" s="12"/>
      <c r="NC14" s="12"/>
      <c r="ND14" s="12"/>
      <c r="NE14" s="12"/>
      <c r="NF14" s="12"/>
      <c r="NG14" s="12"/>
      <c r="NH14" s="12"/>
      <c r="NI14" s="12"/>
      <c r="NJ14" s="12"/>
      <c r="NK14" s="12"/>
      <c r="NL14" s="12"/>
      <c r="NM14" s="12"/>
      <c r="NN14" s="12"/>
      <c r="NO14" s="12"/>
      <c r="NP14" s="12"/>
      <c r="NQ14" s="12"/>
      <c r="NR14" s="12"/>
      <c r="NS14" s="12"/>
      <c r="NT14" s="12"/>
      <c r="NU14" s="12"/>
      <c r="NV14" s="12"/>
      <c r="NW14" s="12"/>
      <c r="NX14" s="12"/>
      <c r="NY14" s="12"/>
      <c r="NZ14" s="12"/>
      <c r="OA14" s="12"/>
      <c r="OB14" s="12"/>
      <c r="OC14" s="12"/>
      <c r="OD14" s="12"/>
      <c r="OE14" s="12"/>
      <c r="OF14" s="12"/>
      <c r="OG14" s="12"/>
      <c r="OH14" s="12"/>
      <c r="OI14" s="12"/>
      <c r="OJ14" s="12"/>
      <c r="OK14" s="12"/>
      <c r="OL14" s="12"/>
      <c r="OM14" s="12"/>
      <c r="ON14" s="12"/>
      <c r="OO14" s="12"/>
      <c r="OP14" s="12"/>
      <c r="OQ14" s="12"/>
      <c r="OR14" s="12"/>
      <c r="OS14" s="12"/>
      <c r="OT14" s="12"/>
      <c r="OU14" s="12"/>
      <c r="OV14" s="12"/>
      <c r="OW14" s="12"/>
      <c r="OX14" s="12"/>
      <c r="OY14" s="12"/>
      <c r="OZ14" s="12"/>
      <c r="PA14" s="12"/>
      <c r="PB14" s="12"/>
      <c r="PC14" s="12"/>
      <c r="PD14" s="12"/>
      <c r="PE14" s="12"/>
      <c r="PF14" s="12"/>
      <c r="PG14" s="12"/>
      <c r="PH14" s="12"/>
      <c r="PI14" s="12"/>
      <c r="PJ14" s="12"/>
      <c r="PK14" s="12"/>
      <c r="PL14" s="12"/>
      <c r="PM14" s="12"/>
      <c r="PN14" s="12"/>
      <c r="PO14" s="12"/>
      <c r="PP14" s="12"/>
      <c r="PQ14" s="12"/>
      <c r="PR14" s="12"/>
      <c r="PS14" s="12"/>
      <c r="PT14" s="12"/>
      <c r="PU14" s="12"/>
      <c r="PV14" s="12"/>
      <c r="PW14" s="12"/>
      <c r="PX14" s="12"/>
      <c r="PY14" s="12"/>
      <c r="PZ14" s="12"/>
      <c r="QA14" s="12"/>
      <c r="QB14" s="12"/>
      <c r="QC14" s="12"/>
      <c r="QD14" s="12"/>
      <c r="QE14" s="12"/>
      <c r="QF14" s="12"/>
      <c r="QG14" s="12"/>
      <c r="QH14" s="12"/>
      <c r="QI14" s="12"/>
      <c r="QJ14" s="12"/>
      <c r="QK14" s="12"/>
      <c r="QL14" s="12"/>
      <c r="QM14" s="12"/>
      <c r="QN14" s="12"/>
      <c r="QO14" s="12"/>
      <c r="QP14" s="12"/>
      <c r="QQ14" s="12"/>
      <c r="QR14" s="12"/>
      <c r="QS14" s="12"/>
      <c r="QT14" s="12"/>
      <c r="QU14" s="12"/>
      <c r="QV14" s="12"/>
      <c r="QW14" s="12"/>
      <c r="QX14" s="12"/>
      <c r="QY14" s="12"/>
      <c r="QZ14" s="12"/>
      <c r="RA14" s="12"/>
      <c r="RB14" s="12"/>
      <c r="RC14" s="12"/>
      <c r="RD14" s="12"/>
      <c r="RE14" s="12"/>
      <c r="RF14" s="12"/>
      <c r="RG14" s="12"/>
      <c r="RH14" s="12"/>
      <c r="RI14" s="12"/>
      <c r="RJ14" s="12"/>
      <c r="RK14" s="12"/>
      <c r="RL14" s="12"/>
      <c r="RM14" s="12"/>
      <c r="RN14" s="12"/>
      <c r="RO14" s="12"/>
      <c r="RP14" s="12"/>
      <c r="RQ14" s="12"/>
      <c r="RR14" s="12"/>
      <c r="RS14" s="12"/>
      <c r="RT14" s="12"/>
      <c r="RU14" s="12"/>
      <c r="RV14" s="12"/>
      <c r="RW14" s="12"/>
      <c r="RX14" s="12"/>
      <c r="RY14" s="12"/>
      <c r="RZ14" s="12"/>
      <c r="SA14" s="12"/>
      <c r="SB14" s="12"/>
      <c r="SC14" s="12"/>
      <c r="SD14" s="12"/>
      <c r="SE14" s="12"/>
      <c r="SF14" s="12"/>
      <c r="SG14" s="12"/>
      <c r="SH14" s="12"/>
      <c r="SI14" s="12"/>
      <c r="SJ14" s="12"/>
      <c r="SK14" s="12"/>
      <c r="SL14" s="12"/>
      <c r="SM14" s="12"/>
      <c r="SN14" s="12"/>
      <c r="SO14" s="12"/>
      <c r="SP14" s="12"/>
      <c r="SQ14" s="12"/>
      <c r="SR14" s="12"/>
      <c r="SS14" s="12"/>
      <c r="ST14" s="12"/>
      <c r="SU14" s="12"/>
      <c r="SV14" s="12"/>
      <c r="SW14" s="12"/>
      <c r="SX14" s="12"/>
      <c r="SY14" s="12"/>
      <c r="SZ14" s="12"/>
      <c r="TA14" s="12"/>
      <c r="TB14" s="12"/>
      <c r="TC14" s="12"/>
      <c r="TD14" s="12"/>
      <c r="TE14" s="12"/>
      <c r="TF14" s="12"/>
      <c r="TG14" s="12"/>
      <c r="TH14" s="12"/>
      <c r="TI14" s="12"/>
      <c r="TJ14" s="12"/>
      <c r="TK14" s="12"/>
      <c r="TL14" s="12"/>
      <c r="TM14" s="12"/>
      <c r="TN14" s="12"/>
      <c r="TO14" s="12"/>
      <c r="TP14" s="12"/>
      <c r="TQ14" s="12"/>
      <c r="TR14" s="12"/>
      <c r="TS14" s="12"/>
      <c r="TT14" s="12"/>
      <c r="TU14" s="12"/>
      <c r="TV14" s="12"/>
      <c r="TW14" s="12"/>
      <c r="TX14" s="12"/>
      <c r="TY14" s="12"/>
      <c r="TZ14" s="12"/>
      <c r="UA14" s="12"/>
      <c r="UB14" s="12"/>
      <c r="UC14" s="12"/>
      <c r="UD14" s="12"/>
      <c r="UE14" s="12"/>
      <c r="UF14" s="12"/>
      <c r="UG14" s="12"/>
      <c r="UH14" s="12"/>
      <c r="UI14" s="12"/>
      <c r="UJ14" s="12"/>
      <c r="UK14" s="12"/>
      <c r="UL14" s="12"/>
      <c r="UM14" s="12"/>
      <c r="UN14" s="12"/>
      <c r="UO14" s="12"/>
      <c r="UP14" s="12"/>
      <c r="UQ14" s="12"/>
      <c r="UR14" s="12"/>
      <c r="US14" s="12"/>
      <c r="UT14" s="12"/>
      <c r="UU14" s="12"/>
      <c r="UV14" s="12"/>
      <c r="UW14" s="12"/>
      <c r="UX14" s="12"/>
      <c r="UY14" s="12"/>
      <c r="UZ14" s="12"/>
      <c r="VA14" s="12"/>
      <c r="VB14" s="12"/>
      <c r="VC14" s="12"/>
      <c r="VD14" s="12"/>
      <c r="VE14" s="12"/>
      <c r="VF14" s="12"/>
      <c r="VG14" s="12"/>
      <c r="VH14" s="12"/>
      <c r="VI14" s="12"/>
      <c r="VJ14" s="12"/>
      <c r="VK14" s="12"/>
      <c r="VL14" s="12"/>
      <c r="VM14" s="12"/>
      <c r="VN14" s="12"/>
      <c r="VO14" s="12"/>
      <c r="VP14" s="12"/>
      <c r="VQ14" s="12"/>
      <c r="VR14" s="12"/>
      <c r="VS14" s="12"/>
      <c r="VT14" s="12"/>
      <c r="VU14" s="12"/>
      <c r="VV14" s="12"/>
      <c r="VW14" s="12"/>
      <c r="VX14" s="12"/>
      <c r="VY14" s="12"/>
      <c r="VZ14" s="12"/>
      <c r="WA14" s="12"/>
      <c r="WB14" s="12"/>
      <c r="WC14" s="12"/>
      <c r="WD14" s="12"/>
      <c r="WE14" s="12"/>
      <c r="WF14" s="12"/>
      <c r="WG14" s="12"/>
      <c r="WH14" s="12"/>
      <c r="WI14" s="12"/>
      <c r="WJ14" s="12"/>
      <c r="WK14" s="12"/>
      <c r="WL14" s="12"/>
      <c r="WM14" s="12"/>
      <c r="WN14" s="12"/>
      <c r="WO14" s="12"/>
      <c r="WP14" s="12"/>
      <c r="WQ14" s="12"/>
      <c r="WR14" s="12"/>
      <c r="WS14" s="12"/>
      <c r="WT14" s="12"/>
      <c r="WU14" s="12"/>
      <c r="WV14" s="12"/>
      <c r="WW14" s="12"/>
      <c r="WX14" s="12"/>
      <c r="WY14" s="12"/>
      <c r="WZ14" s="12"/>
      <c r="XA14" s="12"/>
      <c r="XB14" s="12"/>
      <c r="XC14" s="12"/>
      <c r="XD14" s="12"/>
      <c r="XE14" s="12"/>
      <c r="XF14" s="12"/>
      <c r="XG14" s="12"/>
      <c r="XH14" s="12"/>
      <c r="XI14" s="12"/>
      <c r="XJ14" s="12"/>
      <c r="XK14" s="12"/>
      <c r="XL14" s="12"/>
      <c r="XM14" s="12"/>
      <c r="XN14" s="12"/>
      <c r="XO14" s="12"/>
      <c r="XP14" s="12"/>
      <c r="XQ14" s="12"/>
      <c r="XR14" s="12"/>
      <c r="XS14" s="12"/>
      <c r="XT14" s="12"/>
      <c r="XU14" s="12"/>
      <c r="XV14" s="12"/>
    </row>
    <row r="15" spans="1:646" ht="30" customHeight="1">
      <c r="A15" s="174"/>
      <c r="B15" s="175" t="s">
        <v>356</v>
      </c>
      <c r="C15" s="1095"/>
      <c r="D15" s="1095"/>
      <c r="E15" s="122"/>
    </row>
    <row r="16" spans="1:646" ht="15" customHeight="1">
      <c r="A16" s="174"/>
      <c r="B16" s="176" t="s">
        <v>357</v>
      </c>
      <c r="C16" s="1095"/>
      <c r="D16" s="1095"/>
      <c r="E16" s="122"/>
    </row>
    <row r="17" spans="1:646" ht="15" customHeight="1">
      <c r="A17" s="174"/>
      <c r="B17" s="176" t="s">
        <v>358</v>
      </c>
      <c r="C17" s="1095"/>
      <c r="D17" s="1095"/>
      <c r="E17" s="122"/>
    </row>
    <row r="18" spans="1:646" ht="15" customHeight="1">
      <c r="A18" s="174"/>
      <c r="B18" s="176" t="s">
        <v>359</v>
      </c>
      <c r="C18" s="1095"/>
      <c r="D18" s="1095"/>
      <c r="E18" s="122"/>
    </row>
    <row r="19" spans="1:646" ht="15" customHeight="1">
      <c r="A19" s="174"/>
      <c r="B19" s="176" t="s">
        <v>360</v>
      </c>
      <c r="C19" s="1095"/>
      <c r="D19" s="1095"/>
      <c r="E19" s="122"/>
    </row>
    <row r="20" spans="1:646" s="168" customFormat="1" ht="30" customHeight="1">
      <c r="A20" s="166" t="s">
        <v>361</v>
      </c>
      <c r="B20" s="166"/>
      <c r="C20" s="1096"/>
      <c r="D20" s="1096"/>
      <c r="E20" s="167">
        <v>3</v>
      </c>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c r="DI20" s="12"/>
      <c r="DJ20" s="12"/>
      <c r="DK20" s="12"/>
      <c r="DL20" s="12"/>
      <c r="DM20" s="12"/>
      <c r="DN20" s="12"/>
      <c r="DO20" s="12"/>
      <c r="DP20" s="12"/>
      <c r="DQ20" s="12"/>
      <c r="DR20" s="12"/>
      <c r="DS20" s="12"/>
      <c r="DT20" s="12"/>
      <c r="DU20" s="12"/>
      <c r="DV20" s="12"/>
      <c r="DW20" s="12"/>
      <c r="DX20" s="12"/>
      <c r="DY20" s="12"/>
      <c r="DZ20" s="12"/>
      <c r="EA20" s="12"/>
      <c r="EB20" s="12"/>
      <c r="EC20" s="12"/>
      <c r="ED20" s="12"/>
      <c r="EE20" s="12"/>
      <c r="EF20" s="12"/>
      <c r="EG20" s="12"/>
      <c r="EH20" s="12"/>
      <c r="EI20" s="12"/>
      <c r="EJ20" s="12"/>
      <c r="EK20" s="12"/>
      <c r="EL20" s="12"/>
      <c r="EM20" s="12"/>
      <c r="EN20" s="12"/>
      <c r="EO20" s="12"/>
      <c r="EP20" s="12"/>
      <c r="EQ20" s="12"/>
      <c r="ER20" s="12"/>
      <c r="ES20" s="12"/>
      <c r="ET20" s="12"/>
      <c r="EU20" s="12"/>
      <c r="EV20" s="12"/>
      <c r="EW20" s="12"/>
      <c r="EX20" s="12"/>
      <c r="EY20" s="12"/>
      <c r="EZ20" s="12"/>
      <c r="FA20" s="12"/>
      <c r="FB20" s="12"/>
      <c r="FC20" s="12"/>
      <c r="FD20" s="12"/>
      <c r="FE20" s="12"/>
      <c r="FF20" s="12"/>
      <c r="FG20" s="12"/>
      <c r="FH20" s="12"/>
      <c r="FI20" s="12"/>
      <c r="FJ20" s="12"/>
      <c r="FK20" s="12"/>
      <c r="FL20" s="12"/>
      <c r="FM20" s="12"/>
      <c r="FN20" s="12"/>
      <c r="FO20" s="12"/>
      <c r="FP20" s="12"/>
      <c r="FQ20" s="12"/>
      <c r="FR20" s="12"/>
      <c r="FS20" s="12"/>
      <c r="FT20" s="12"/>
      <c r="FU20" s="12"/>
      <c r="FV20" s="12"/>
      <c r="FW20" s="12"/>
      <c r="FX20" s="12"/>
      <c r="FY20" s="12"/>
      <c r="FZ20" s="12"/>
      <c r="GA20" s="12"/>
      <c r="GB20" s="12"/>
      <c r="GC20" s="12"/>
      <c r="GD20" s="12"/>
      <c r="GE20" s="12"/>
      <c r="GF20" s="12"/>
      <c r="GG20" s="12"/>
      <c r="GH20" s="12"/>
      <c r="GI20" s="12"/>
      <c r="GJ20" s="12"/>
      <c r="GK20" s="12"/>
      <c r="GL20" s="12"/>
      <c r="GM20" s="12"/>
      <c r="GN20" s="12"/>
      <c r="GO20" s="12"/>
      <c r="GP20" s="12"/>
      <c r="GQ20" s="12"/>
      <c r="GR20" s="12"/>
      <c r="GS20" s="12"/>
      <c r="GT20" s="12"/>
      <c r="GU20" s="12"/>
      <c r="GV20" s="12"/>
      <c r="GW20" s="12"/>
      <c r="GX20" s="12"/>
      <c r="GY20" s="12"/>
      <c r="GZ20" s="12"/>
      <c r="HA20" s="12"/>
      <c r="HB20" s="12"/>
      <c r="HC20" s="12"/>
      <c r="HD20" s="12"/>
      <c r="HE20" s="12"/>
      <c r="HF20" s="12"/>
      <c r="HG20" s="12"/>
      <c r="HH20" s="12"/>
      <c r="HI20" s="12"/>
      <c r="HJ20" s="12"/>
      <c r="HK20" s="12"/>
      <c r="HL20" s="12"/>
      <c r="HM20" s="12"/>
      <c r="HN20" s="12"/>
      <c r="HO20" s="12"/>
      <c r="HP20" s="12"/>
      <c r="HQ20" s="12"/>
      <c r="HR20" s="12"/>
      <c r="HS20" s="12"/>
      <c r="HT20" s="12"/>
      <c r="HU20" s="12"/>
      <c r="HV20" s="12"/>
      <c r="HW20" s="12"/>
      <c r="HX20" s="12"/>
      <c r="HY20" s="12"/>
      <c r="HZ20" s="12"/>
      <c r="IA20" s="12"/>
      <c r="IB20" s="12"/>
      <c r="IC20" s="12"/>
      <c r="ID20" s="12"/>
      <c r="IE20" s="12"/>
      <c r="IF20" s="12"/>
      <c r="IG20" s="12"/>
      <c r="IH20" s="12"/>
      <c r="II20" s="12"/>
      <c r="IJ20" s="12"/>
      <c r="IK20" s="12"/>
      <c r="IL20" s="12"/>
      <c r="IM20" s="12"/>
      <c r="IN20" s="12"/>
      <c r="IO20" s="12"/>
      <c r="IP20" s="12"/>
      <c r="IQ20" s="12"/>
      <c r="IR20" s="12"/>
      <c r="IS20" s="12"/>
      <c r="IT20" s="12"/>
      <c r="IU20" s="12"/>
      <c r="IV20" s="12"/>
      <c r="IW20" s="12"/>
      <c r="IX20" s="12"/>
      <c r="IY20" s="12"/>
      <c r="IZ20" s="12"/>
      <c r="JA20" s="12"/>
      <c r="JB20" s="12"/>
      <c r="JC20" s="12"/>
      <c r="JD20" s="12"/>
      <c r="JE20" s="12"/>
      <c r="JF20" s="12"/>
      <c r="JG20" s="12"/>
      <c r="JH20" s="12"/>
      <c r="JI20" s="12"/>
      <c r="JJ20" s="12"/>
      <c r="JK20" s="12"/>
      <c r="JL20" s="12"/>
      <c r="JM20" s="12"/>
      <c r="JN20" s="12"/>
      <c r="JO20" s="12"/>
      <c r="JP20" s="12"/>
      <c r="JQ20" s="12"/>
      <c r="JR20" s="12"/>
      <c r="JS20" s="12"/>
      <c r="JT20" s="12"/>
      <c r="JU20" s="12"/>
      <c r="JV20" s="12"/>
      <c r="JW20" s="12"/>
      <c r="JX20" s="12"/>
      <c r="JY20" s="12"/>
      <c r="JZ20" s="12"/>
      <c r="KA20" s="12"/>
      <c r="KB20" s="12"/>
      <c r="KC20" s="12"/>
      <c r="KD20" s="12"/>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12"/>
      <c r="LX20" s="12"/>
      <c r="LY20" s="12"/>
      <c r="LZ20" s="12"/>
      <c r="MA20" s="12"/>
      <c r="MB20" s="12"/>
      <c r="MC20" s="12"/>
      <c r="MD20" s="12"/>
      <c r="ME20" s="12"/>
      <c r="MF20" s="12"/>
      <c r="MG20" s="12"/>
      <c r="MH20" s="12"/>
      <c r="MI20" s="12"/>
      <c r="MJ20" s="12"/>
      <c r="MK20" s="12"/>
      <c r="ML20" s="12"/>
      <c r="MM20" s="12"/>
      <c r="MN20" s="12"/>
      <c r="MO20" s="12"/>
      <c r="MP20" s="12"/>
      <c r="MQ20" s="12"/>
      <c r="MR20" s="12"/>
      <c r="MS20" s="12"/>
      <c r="MT20" s="12"/>
      <c r="MU20" s="12"/>
      <c r="MV20" s="12"/>
      <c r="MW20" s="12"/>
      <c r="MX20" s="12"/>
      <c r="MY20" s="12"/>
      <c r="MZ20" s="12"/>
      <c r="NA20" s="12"/>
      <c r="NB20" s="12"/>
      <c r="NC20" s="12"/>
      <c r="ND20" s="12"/>
      <c r="NE20" s="12"/>
      <c r="NF20" s="12"/>
      <c r="NG20" s="12"/>
      <c r="NH20" s="12"/>
      <c r="NI20" s="12"/>
      <c r="NJ20" s="12"/>
      <c r="NK20" s="12"/>
      <c r="NL20" s="12"/>
      <c r="NM20" s="12"/>
      <c r="NN20" s="12"/>
      <c r="NO20" s="12"/>
      <c r="NP20" s="12"/>
      <c r="NQ20" s="12"/>
      <c r="NR20" s="12"/>
      <c r="NS20" s="12"/>
      <c r="NT20" s="12"/>
      <c r="NU20" s="12"/>
      <c r="NV20" s="12"/>
      <c r="NW20" s="12"/>
      <c r="NX20" s="12"/>
      <c r="NY20" s="12"/>
      <c r="NZ20" s="12"/>
      <c r="OA20" s="12"/>
      <c r="OB20" s="12"/>
      <c r="OC20" s="12"/>
      <c r="OD20" s="12"/>
      <c r="OE20" s="12"/>
      <c r="OF20" s="12"/>
      <c r="OG20" s="12"/>
      <c r="OH20" s="12"/>
      <c r="OI20" s="12"/>
      <c r="OJ20" s="12"/>
      <c r="OK20" s="12"/>
      <c r="OL20" s="12"/>
      <c r="OM20" s="12"/>
      <c r="ON20" s="12"/>
      <c r="OO20" s="12"/>
      <c r="OP20" s="12"/>
      <c r="OQ20" s="12"/>
      <c r="OR20" s="12"/>
      <c r="OS20" s="12"/>
      <c r="OT20" s="12"/>
      <c r="OU20" s="12"/>
      <c r="OV20" s="12"/>
      <c r="OW20" s="12"/>
      <c r="OX20" s="12"/>
      <c r="OY20" s="12"/>
      <c r="OZ20" s="12"/>
      <c r="PA20" s="12"/>
      <c r="PB20" s="12"/>
      <c r="PC20" s="12"/>
      <c r="PD20" s="12"/>
      <c r="PE20" s="12"/>
      <c r="PF20" s="12"/>
      <c r="PG20" s="12"/>
      <c r="PH20" s="12"/>
      <c r="PI20" s="12"/>
      <c r="PJ20" s="12"/>
      <c r="PK20" s="12"/>
      <c r="PL20" s="12"/>
      <c r="PM20" s="12"/>
      <c r="PN20" s="12"/>
      <c r="PO20" s="12"/>
      <c r="PP20" s="12"/>
      <c r="PQ20" s="12"/>
      <c r="PR20" s="12"/>
      <c r="PS20" s="12"/>
      <c r="PT20" s="12"/>
      <c r="PU20" s="12"/>
      <c r="PV20" s="12"/>
      <c r="PW20" s="12"/>
      <c r="PX20" s="12"/>
      <c r="PY20" s="12"/>
      <c r="PZ20" s="12"/>
      <c r="QA20" s="12"/>
      <c r="QB20" s="12"/>
      <c r="QC20" s="12"/>
      <c r="QD20" s="12"/>
      <c r="QE20" s="12"/>
      <c r="QF20" s="12"/>
      <c r="QG20" s="12"/>
      <c r="QH20" s="12"/>
      <c r="QI20" s="12"/>
      <c r="QJ20" s="12"/>
      <c r="QK20" s="12"/>
      <c r="QL20" s="12"/>
      <c r="QM20" s="12"/>
      <c r="QN20" s="12"/>
      <c r="QO20" s="12"/>
      <c r="QP20" s="12"/>
      <c r="QQ20" s="12"/>
      <c r="QR20" s="12"/>
      <c r="QS20" s="12"/>
      <c r="QT20" s="12"/>
      <c r="QU20" s="12"/>
      <c r="QV20" s="12"/>
      <c r="QW20" s="12"/>
      <c r="QX20" s="12"/>
      <c r="QY20" s="12"/>
      <c r="QZ20" s="12"/>
      <c r="RA20" s="12"/>
      <c r="RB20" s="12"/>
      <c r="RC20" s="12"/>
      <c r="RD20" s="12"/>
      <c r="RE20" s="12"/>
      <c r="RF20" s="12"/>
      <c r="RG20" s="12"/>
      <c r="RH20" s="12"/>
      <c r="RI20" s="12"/>
      <c r="RJ20" s="12"/>
      <c r="RK20" s="12"/>
      <c r="RL20" s="12"/>
      <c r="RM20" s="12"/>
      <c r="RN20" s="12"/>
      <c r="RO20" s="12"/>
      <c r="RP20" s="12"/>
      <c r="RQ20" s="12"/>
      <c r="RR20" s="12"/>
      <c r="RS20" s="12"/>
      <c r="RT20" s="12"/>
      <c r="RU20" s="12"/>
      <c r="RV20" s="12"/>
      <c r="RW20" s="12"/>
      <c r="RX20" s="12"/>
      <c r="RY20" s="12"/>
      <c r="RZ20" s="12"/>
      <c r="SA20" s="12"/>
      <c r="SB20" s="12"/>
      <c r="SC20" s="12"/>
      <c r="SD20" s="12"/>
      <c r="SE20" s="12"/>
      <c r="SF20" s="12"/>
      <c r="SG20" s="12"/>
      <c r="SH20" s="12"/>
      <c r="SI20" s="12"/>
      <c r="SJ20" s="12"/>
      <c r="SK20" s="12"/>
      <c r="SL20" s="12"/>
      <c r="SM20" s="12"/>
      <c r="SN20" s="12"/>
      <c r="SO20" s="12"/>
      <c r="SP20" s="12"/>
      <c r="SQ20" s="12"/>
      <c r="SR20" s="12"/>
      <c r="SS20" s="12"/>
      <c r="ST20" s="12"/>
      <c r="SU20" s="12"/>
      <c r="SV20" s="12"/>
      <c r="SW20" s="12"/>
      <c r="SX20" s="12"/>
      <c r="SY20" s="12"/>
      <c r="SZ20" s="12"/>
      <c r="TA20" s="12"/>
      <c r="TB20" s="12"/>
      <c r="TC20" s="12"/>
      <c r="TD20" s="12"/>
      <c r="TE20" s="12"/>
      <c r="TF20" s="12"/>
      <c r="TG20" s="12"/>
      <c r="TH20" s="12"/>
      <c r="TI20" s="12"/>
      <c r="TJ20" s="12"/>
      <c r="TK20" s="12"/>
      <c r="TL20" s="12"/>
      <c r="TM20" s="12"/>
      <c r="TN20" s="12"/>
      <c r="TO20" s="12"/>
      <c r="TP20" s="12"/>
      <c r="TQ20" s="12"/>
      <c r="TR20" s="12"/>
      <c r="TS20" s="12"/>
      <c r="TT20" s="12"/>
      <c r="TU20" s="12"/>
      <c r="TV20" s="12"/>
      <c r="TW20" s="12"/>
      <c r="TX20" s="12"/>
      <c r="TY20" s="12"/>
      <c r="TZ20" s="12"/>
      <c r="UA20" s="12"/>
      <c r="UB20" s="12"/>
      <c r="UC20" s="12"/>
      <c r="UD20" s="12"/>
      <c r="UE20" s="12"/>
      <c r="UF20" s="12"/>
      <c r="UG20" s="12"/>
      <c r="UH20" s="12"/>
      <c r="UI20" s="12"/>
      <c r="UJ20" s="12"/>
      <c r="UK20" s="12"/>
      <c r="UL20" s="12"/>
      <c r="UM20" s="12"/>
      <c r="UN20" s="12"/>
      <c r="UO20" s="12"/>
      <c r="UP20" s="12"/>
      <c r="UQ20" s="12"/>
      <c r="UR20" s="12"/>
      <c r="US20" s="12"/>
      <c r="UT20" s="12"/>
      <c r="UU20" s="12"/>
      <c r="UV20" s="12"/>
      <c r="UW20" s="12"/>
      <c r="UX20" s="12"/>
      <c r="UY20" s="12"/>
      <c r="UZ20" s="12"/>
      <c r="VA20" s="12"/>
      <c r="VB20" s="12"/>
      <c r="VC20" s="12"/>
      <c r="VD20" s="12"/>
      <c r="VE20" s="12"/>
      <c r="VF20" s="12"/>
      <c r="VG20" s="12"/>
      <c r="VH20" s="12"/>
      <c r="VI20" s="12"/>
      <c r="VJ20" s="12"/>
      <c r="VK20" s="12"/>
      <c r="VL20" s="12"/>
      <c r="VM20" s="12"/>
      <c r="VN20" s="12"/>
      <c r="VO20" s="12"/>
      <c r="VP20" s="12"/>
      <c r="VQ20" s="12"/>
      <c r="VR20" s="12"/>
      <c r="VS20" s="12"/>
      <c r="VT20" s="12"/>
      <c r="VU20" s="12"/>
      <c r="VV20" s="12"/>
      <c r="VW20" s="12"/>
      <c r="VX20" s="12"/>
      <c r="VY20" s="12"/>
      <c r="VZ20" s="12"/>
      <c r="WA20" s="12"/>
      <c r="WB20" s="12"/>
      <c r="WC20" s="12"/>
      <c r="WD20" s="12"/>
      <c r="WE20" s="12"/>
      <c r="WF20" s="12"/>
      <c r="WG20" s="12"/>
      <c r="WH20" s="12"/>
      <c r="WI20" s="12"/>
      <c r="WJ20" s="12"/>
      <c r="WK20" s="12"/>
      <c r="WL20" s="12"/>
      <c r="WM20" s="12"/>
      <c r="WN20" s="12"/>
      <c r="WO20" s="12"/>
      <c r="WP20" s="12"/>
      <c r="WQ20" s="12"/>
      <c r="WR20" s="12"/>
      <c r="WS20" s="12"/>
      <c r="WT20" s="12"/>
      <c r="WU20" s="12"/>
      <c r="WV20" s="12"/>
      <c r="WW20" s="12"/>
      <c r="WX20" s="12"/>
      <c r="WY20" s="12"/>
      <c r="WZ20" s="12"/>
      <c r="XA20" s="12"/>
      <c r="XB20" s="12"/>
      <c r="XC20" s="12"/>
      <c r="XD20" s="12"/>
      <c r="XE20" s="12"/>
      <c r="XF20" s="12"/>
      <c r="XG20" s="12"/>
      <c r="XH20" s="12"/>
      <c r="XI20" s="12"/>
      <c r="XJ20" s="12"/>
      <c r="XK20" s="12"/>
      <c r="XL20" s="12"/>
      <c r="XM20" s="12"/>
      <c r="XN20" s="12"/>
      <c r="XO20" s="12"/>
      <c r="XP20" s="12"/>
      <c r="XQ20" s="12"/>
      <c r="XR20" s="12"/>
      <c r="XS20" s="12"/>
      <c r="XT20" s="12"/>
      <c r="XU20" s="12"/>
      <c r="XV20" s="12"/>
    </row>
    <row r="21" spans="1:646" ht="30" customHeight="1">
      <c r="A21" s="174"/>
      <c r="B21" s="175" t="s">
        <v>362</v>
      </c>
      <c r="C21" s="1095"/>
      <c r="D21" s="1095"/>
      <c r="E21" s="122"/>
    </row>
    <row r="22" spans="1:646" ht="15" customHeight="1">
      <c r="A22" s="174"/>
      <c r="B22" s="176" t="s">
        <v>363</v>
      </c>
      <c r="C22" s="1095"/>
      <c r="D22" s="1095"/>
      <c r="E22" s="122"/>
    </row>
    <row r="23" spans="1:646" ht="15" customHeight="1">
      <c r="A23" s="174"/>
      <c r="B23" s="176" t="s">
        <v>364</v>
      </c>
      <c r="C23" s="1095"/>
      <c r="D23" s="1095"/>
      <c r="E23" s="122"/>
    </row>
    <row r="24" spans="1:646" ht="15" customHeight="1">
      <c r="A24" s="174"/>
      <c r="B24" s="176" t="s">
        <v>365</v>
      </c>
      <c r="C24" s="1095"/>
      <c r="D24" s="1095"/>
      <c r="E24" s="122"/>
    </row>
    <row r="25" spans="1:646" s="168" customFormat="1" ht="30" customHeight="1">
      <c r="A25" s="166" t="s">
        <v>366</v>
      </c>
      <c r="B25" s="177"/>
      <c r="C25" s="1096"/>
      <c r="D25" s="1096"/>
      <c r="E25" s="167">
        <v>4</v>
      </c>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c r="DF25" s="12"/>
      <c r="DG25" s="12"/>
      <c r="DH25" s="12"/>
      <c r="DI25" s="12"/>
      <c r="DJ25" s="12"/>
      <c r="DK25" s="12"/>
      <c r="DL25" s="12"/>
      <c r="DM25" s="12"/>
      <c r="DN25" s="12"/>
      <c r="DO25" s="12"/>
      <c r="DP25" s="12"/>
      <c r="DQ25" s="12"/>
      <c r="DR25" s="12"/>
      <c r="DS25" s="12"/>
      <c r="DT25" s="12"/>
      <c r="DU25" s="12"/>
      <c r="DV25" s="12"/>
      <c r="DW25" s="12"/>
      <c r="DX25" s="12"/>
      <c r="DY25" s="12"/>
      <c r="DZ25" s="12"/>
      <c r="EA25" s="12"/>
      <c r="EB25" s="12"/>
      <c r="EC25" s="12"/>
      <c r="ED25" s="12"/>
      <c r="EE25" s="12"/>
      <c r="EF25" s="12"/>
      <c r="EG25" s="12"/>
      <c r="EH25" s="12"/>
      <c r="EI25" s="12"/>
      <c r="EJ25" s="12"/>
      <c r="EK25" s="12"/>
      <c r="EL25" s="12"/>
      <c r="EM25" s="12"/>
      <c r="EN25" s="12"/>
      <c r="EO25" s="12"/>
      <c r="EP25" s="12"/>
      <c r="EQ25" s="12"/>
      <c r="ER25" s="12"/>
      <c r="ES25" s="12"/>
      <c r="ET25" s="12"/>
      <c r="EU25" s="12"/>
      <c r="EV25" s="12"/>
      <c r="EW25" s="12"/>
      <c r="EX25" s="12"/>
      <c r="EY25" s="12"/>
      <c r="EZ25" s="12"/>
      <c r="FA25" s="12"/>
      <c r="FB25" s="12"/>
      <c r="FC25" s="12"/>
      <c r="FD25" s="12"/>
      <c r="FE25" s="12"/>
      <c r="FF25" s="12"/>
      <c r="FG25" s="12"/>
      <c r="FH25" s="12"/>
      <c r="FI25" s="12"/>
      <c r="FJ25" s="12"/>
      <c r="FK25" s="12"/>
      <c r="FL25" s="12"/>
      <c r="FM25" s="12"/>
      <c r="FN25" s="12"/>
      <c r="FO25" s="12"/>
      <c r="FP25" s="12"/>
      <c r="FQ25" s="12"/>
      <c r="FR25" s="12"/>
      <c r="FS25" s="12"/>
      <c r="FT25" s="12"/>
      <c r="FU25" s="12"/>
      <c r="FV25" s="12"/>
      <c r="FW25" s="12"/>
      <c r="FX25" s="12"/>
      <c r="FY25" s="12"/>
      <c r="FZ25" s="12"/>
      <c r="GA25" s="12"/>
      <c r="GB25" s="12"/>
      <c r="GC25" s="12"/>
      <c r="GD25" s="12"/>
      <c r="GE25" s="12"/>
      <c r="GF25" s="12"/>
      <c r="GG25" s="12"/>
      <c r="GH25" s="12"/>
      <c r="GI25" s="12"/>
      <c r="GJ25" s="12"/>
      <c r="GK25" s="12"/>
      <c r="GL25" s="12"/>
      <c r="GM25" s="12"/>
      <c r="GN25" s="12"/>
      <c r="GO25" s="12"/>
      <c r="GP25" s="12"/>
      <c r="GQ25" s="12"/>
      <c r="GR25" s="12"/>
      <c r="GS25" s="12"/>
      <c r="GT25" s="12"/>
      <c r="GU25" s="12"/>
      <c r="GV25" s="12"/>
      <c r="GW25" s="12"/>
      <c r="GX25" s="12"/>
      <c r="GY25" s="12"/>
      <c r="GZ25" s="12"/>
      <c r="HA25" s="12"/>
      <c r="HB25" s="12"/>
      <c r="HC25" s="12"/>
      <c r="HD25" s="12"/>
      <c r="HE25" s="12"/>
      <c r="HF25" s="12"/>
      <c r="HG25" s="12"/>
      <c r="HH25" s="12"/>
      <c r="HI25" s="12"/>
      <c r="HJ25" s="12"/>
      <c r="HK25" s="12"/>
      <c r="HL25" s="12"/>
      <c r="HM25" s="12"/>
      <c r="HN25" s="12"/>
      <c r="HO25" s="12"/>
      <c r="HP25" s="12"/>
      <c r="HQ25" s="12"/>
      <c r="HR25" s="12"/>
      <c r="HS25" s="12"/>
      <c r="HT25" s="12"/>
      <c r="HU25" s="12"/>
      <c r="HV25" s="12"/>
      <c r="HW25" s="12"/>
      <c r="HX25" s="12"/>
      <c r="HY25" s="12"/>
      <c r="HZ25" s="12"/>
      <c r="IA25" s="12"/>
      <c r="IB25" s="12"/>
      <c r="IC25" s="12"/>
      <c r="ID25" s="12"/>
      <c r="IE25" s="12"/>
      <c r="IF25" s="12"/>
      <c r="IG25" s="12"/>
      <c r="IH25" s="12"/>
      <c r="II25" s="12"/>
      <c r="IJ25" s="12"/>
      <c r="IK25" s="12"/>
      <c r="IL25" s="12"/>
      <c r="IM25" s="12"/>
      <c r="IN25" s="12"/>
      <c r="IO25" s="12"/>
      <c r="IP25" s="12"/>
      <c r="IQ25" s="12"/>
      <c r="IR25" s="12"/>
      <c r="IS25" s="12"/>
      <c r="IT25" s="12"/>
      <c r="IU25" s="12"/>
      <c r="IV25" s="12"/>
      <c r="IW25" s="12"/>
      <c r="IX25" s="12"/>
      <c r="IY25" s="12"/>
      <c r="IZ25" s="12"/>
      <c r="JA25" s="12"/>
      <c r="JB25" s="12"/>
      <c r="JC25" s="12"/>
      <c r="JD25" s="12"/>
      <c r="JE25" s="12"/>
      <c r="JF25" s="12"/>
      <c r="JG25" s="12"/>
      <c r="JH25" s="12"/>
      <c r="JI25" s="12"/>
      <c r="JJ25" s="12"/>
      <c r="JK25" s="12"/>
      <c r="JL25" s="12"/>
      <c r="JM25" s="12"/>
      <c r="JN25" s="12"/>
      <c r="JO25" s="12"/>
      <c r="JP25" s="12"/>
      <c r="JQ25" s="12"/>
      <c r="JR25" s="12"/>
      <c r="JS25" s="12"/>
      <c r="JT25" s="12"/>
      <c r="JU25" s="12"/>
      <c r="JV25" s="12"/>
      <c r="JW25" s="12"/>
      <c r="JX25" s="12"/>
      <c r="JY25" s="12"/>
      <c r="JZ25" s="12"/>
      <c r="KA25" s="12"/>
      <c r="KB25" s="12"/>
      <c r="KC25" s="12"/>
      <c r="KD25" s="12"/>
      <c r="KE25" s="12"/>
      <c r="KF25" s="12"/>
      <c r="KG25" s="12"/>
      <c r="KH25" s="12"/>
      <c r="KI25" s="12"/>
      <c r="KJ25" s="12"/>
      <c r="KK25" s="12"/>
      <c r="KL25" s="12"/>
      <c r="KM25" s="12"/>
      <c r="KN25" s="12"/>
      <c r="KO25" s="12"/>
      <c r="KP25" s="12"/>
      <c r="KQ25" s="12"/>
      <c r="KR25" s="12"/>
      <c r="KS25" s="12"/>
      <c r="KT25" s="12"/>
      <c r="KU25" s="12"/>
      <c r="KV25" s="12"/>
      <c r="KW25" s="12"/>
      <c r="KX25" s="12"/>
      <c r="KY25" s="12"/>
      <c r="KZ25" s="12"/>
      <c r="LA25" s="12"/>
      <c r="LB25" s="12"/>
      <c r="LC25" s="12"/>
      <c r="LD25" s="12"/>
      <c r="LE25" s="12"/>
      <c r="LF25" s="12"/>
      <c r="LG25" s="12"/>
      <c r="LH25" s="12"/>
      <c r="LI25" s="12"/>
      <c r="LJ25" s="12"/>
      <c r="LK25" s="12"/>
      <c r="LL25" s="12"/>
      <c r="LM25" s="12"/>
      <c r="LN25" s="12"/>
      <c r="LO25" s="12"/>
      <c r="LP25" s="12"/>
      <c r="LQ25" s="12"/>
      <c r="LR25" s="12"/>
      <c r="LS25" s="12"/>
      <c r="LT25" s="12"/>
      <c r="LU25" s="12"/>
      <c r="LV25" s="12"/>
      <c r="LW25" s="12"/>
      <c r="LX25" s="12"/>
      <c r="LY25" s="12"/>
      <c r="LZ25" s="12"/>
      <c r="MA25" s="12"/>
      <c r="MB25" s="12"/>
      <c r="MC25" s="12"/>
      <c r="MD25" s="12"/>
      <c r="ME25" s="12"/>
      <c r="MF25" s="12"/>
      <c r="MG25" s="12"/>
      <c r="MH25" s="12"/>
      <c r="MI25" s="12"/>
      <c r="MJ25" s="12"/>
      <c r="MK25" s="12"/>
      <c r="ML25" s="12"/>
      <c r="MM25" s="12"/>
      <c r="MN25" s="12"/>
      <c r="MO25" s="12"/>
      <c r="MP25" s="12"/>
      <c r="MQ25" s="12"/>
      <c r="MR25" s="12"/>
      <c r="MS25" s="12"/>
      <c r="MT25" s="12"/>
      <c r="MU25" s="12"/>
      <c r="MV25" s="12"/>
      <c r="MW25" s="12"/>
      <c r="MX25" s="12"/>
      <c r="MY25" s="12"/>
      <c r="MZ25" s="12"/>
      <c r="NA25" s="12"/>
      <c r="NB25" s="12"/>
      <c r="NC25" s="12"/>
      <c r="ND25" s="12"/>
      <c r="NE25" s="12"/>
      <c r="NF25" s="12"/>
      <c r="NG25" s="12"/>
      <c r="NH25" s="12"/>
      <c r="NI25" s="12"/>
      <c r="NJ25" s="12"/>
      <c r="NK25" s="12"/>
      <c r="NL25" s="12"/>
      <c r="NM25" s="12"/>
      <c r="NN25" s="12"/>
      <c r="NO25" s="12"/>
      <c r="NP25" s="12"/>
      <c r="NQ25" s="12"/>
      <c r="NR25" s="12"/>
      <c r="NS25" s="12"/>
      <c r="NT25" s="12"/>
      <c r="NU25" s="12"/>
      <c r="NV25" s="12"/>
      <c r="NW25" s="12"/>
      <c r="NX25" s="12"/>
      <c r="NY25" s="12"/>
      <c r="NZ25" s="12"/>
      <c r="OA25" s="12"/>
      <c r="OB25" s="12"/>
      <c r="OC25" s="12"/>
      <c r="OD25" s="12"/>
      <c r="OE25" s="12"/>
      <c r="OF25" s="12"/>
      <c r="OG25" s="12"/>
      <c r="OH25" s="12"/>
      <c r="OI25" s="12"/>
      <c r="OJ25" s="12"/>
      <c r="OK25" s="12"/>
      <c r="OL25" s="12"/>
      <c r="OM25" s="12"/>
      <c r="ON25" s="12"/>
      <c r="OO25" s="12"/>
      <c r="OP25" s="12"/>
      <c r="OQ25" s="12"/>
      <c r="OR25" s="12"/>
      <c r="OS25" s="12"/>
      <c r="OT25" s="12"/>
      <c r="OU25" s="12"/>
      <c r="OV25" s="12"/>
      <c r="OW25" s="12"/>
      <c r="OX25" s="12"/>
      <c r="OY25" s="12"/>
      <c r="OZ25" s="12"/>
      <c r="PA25" s="12"/>
      <c r="PB25" s="12"/>
      <c r="PC25" s="12"/>
      <c r="PD25" s="12"/>
      <c r="PE25" s="12"/>
      <c r="PF25" s="12"/>
      <c r="PG25" s="12"/>
      <c r="PH25" s="12"/>
      <c r="PI25" s="12"/>
      <c r="PJ25" s="12"/>
      <c r="PK25" s="12"/>
      <c r="PL25" s="12"/>
      <c r="PM25" s="12"/>
      <c r="PN25" s="12"/>
      <c r="PO25" s="12"/>
      <c r="PP25" s="12"/>
      <c r="PQ25" s="12"/>
      <c r="PR25" s="12"/>
      <c r="PS25" s="12"/>
      <c r="PT25" s="12"/>
      <c r="PU25" s="12"/>
      <c r="PV25" s="12"/>
      <c r="PW25" s="12"/>
      <c r="PX25" s="12"/>
      <c r="PY25" s="12"/>
      <c r="PZ25" s="12"/>
      <c r="QA25" s="12"/>
      <c r="QB25" s="12"/>
      <c r="QC25" s="12"/>
      <c r="QD25" s="12"/>
      <c r="QE25" s="12"/>
      <c r="QF25" s="12"/>
      <c r="QG25" s="12"/>
      <c r="QH25" s="12"/>
      <c r="QI25" s="12"/>
      <c r="QJ25" s="12"/>
      <c r="QK25" s="12"/>
      <c r="QL25" s="12"/>
      <c r="QM25" s="12"/>
      <c r="QN25" s="12"/>
      <c r="QO25" s="12"/>
      <c r="QP25" s="12"/>
      <c r="QQ25" s="12"/>
      <c r="QR25" s="12"/>
      <c r="QS25" s="12"/>
      <c r="QT25" s="12"/>
      <c r="QU25" s="12"/>
      <c r="QV25" s="12"/>
      <c r="QW25" s="12"/>
      <c r="QX25" s="12"/>
      <c r="QY25" s="12"/>
      <c r="QZ25" s="12"/>
      <c r="RA25" s="12"/>
      <c r="RB25" s="12"/>
      <c r="RC25" s="12"/>
      <c r="RD25" s="12"/>
      <c r="RE25" s="12"/>
      <c r="RF25" s="12"/>
      <c r="RG25" s="12"/>
      <c r="RH25" s="12"/>
      <c r="RI25" s="12"/>
      <c r="RJ25" s="12"/>
      <c r="RK25" s="12"/>
      <c r="RL25" s="12"/>
      <c r="RM25" s="12"/>
      <c r="RN25" s="12"/>
      <c r="RO25" s="12"/>
      <c r="RP25" s="12"/>
      <c r="RQ25" s="12"/>
      <c r="RR25" s="12"/>
      <c r="RS25" s="12"/>
      <c r="RT25" s="12"/>
      <c r="RU25" s="12"/>
      <c r="RV25" s="12"/>
      <c r="RW25" s="12"/>
      <c r="RX25" s="12"/>
      <c r="RY25" s="12"/>
      <c r="RZ25" s="12"/>
      <c r="SA25" s="12"/>
      <c r="SB25" s="12"/>
      <c r="SC25" s="12"/>
      <c r="SD25" s="12"/>
      <c r="SE25" s="12"/>
      <c r="SF25" s="12"/>
      <c r="SG25" s="12"/>
      <c r="SH25" s="12"/>
      <c r="SI25" s="12"/>
      <c r="SJ25" s="12"/>
      <c r="SK25" s="12"/>
      <c r="SL25" s="12"/>
      <c r="SM25" s="12"/>
      <c r="SN25" s="12"/>
      <c r="SO25" s="12"/>
      <c r="SP25" s="12"/>
      <c r="SQ25" s="12"/>
      <c r="SR25" s="12"/>
      <c r="SS25" s="12"/>
      <c r="ST25" s="12"/>
      <c r="SU25" s="12"/>
      <c r="SV25" s="12"/>
      <c r="SW25" s="12"/>
      <c r="SX25" s="12"/>
      <c r="SY25" s="12"/>
      <c r="SZ25" s="12"/>
      <c r="TA25" s="12"/>
      <c r="TB25" s="12"/>
      <c r="TC25" s="12"/>
      <c r="TD25" s="12"/>
      <c r="TE25" s="12"/>
      <c r="TF25" s="12"/>
      <c r="TG25" s="12"/>
      <c r="TH25" s="12"/>
      <c r="TI25" s="12"/>
      <c r="TJ25" s="12"/>
      <c r="TK25" s="12"/>
      <c r="TL25" s="12"/>
      <c r="TM25" s="12"/>
      <c r="TN25" s="12"/>
      <c r="TO25" s="12"/>
      <c r="TP25" s="12"/>
      <c r="TQ25" s="12"/>
      <c r="TR25" s="12"/>
      <c r="TS25" s="12"/>
      <c r="TT25" s="12"/>
      <c r="TU25" s="12"/>
      <c r="TV25" s="12"/>
      <c r="TW25" s="12"/>
      <c r="TX25" s="12"/>
      <c r="TY25" s="12"/>
      <c r="TZ25" s="12"/>
      <c r="UA25" s="12"/>
      <c r="UB25" s="12"/>
      <c r="UC25" s="12"/>
      <c r="UD25" s="12"/>
      <c r="UE25" s="12"/>
      <c r="UF25" s="12"/>
      <c r="UG25" s="12"/>
      <c r="UH25" s="12"/>
      <c r="UI25" s="12"/>
      <c r="UJ25" s="12"/>
      <c r="UK25" s="12"/>
      <c r="UL25" s="12"/>
      <c r="UM25" s="12"/>
      <c r="UN25" s="12"/>
      <c r="UO25" s="12"/>
      <c r="UP25" s="12"/>
      <c r="UQ25" s="12"/>
      <c r="UR25" s="12"/>
      <c r="US25" s="12"/>
      <c r="UT25" s="12"/>
      <c r="UU25" s="12"/>
      <c r="UV25" s="12"/>
      <c r="UW25" s="12"/>
      <c r="UX25" s="12"/>
      <c r="UY25" s="12"/>
      <c r="UZ25" s="12"/>
      <c r="VA25" s="12"/>
      <c r="VB25" s="12"/>
      <c r="VC25" s="12"/>
      <c r="VD25" s="12"/>
      <c r="VE25" s="12"/>
      <c r="VF25" s="12"/>
      <c r="VG25" s="12"/>
      <c r="VH25" s="12"/>
      <c r="VI25" s="12"/>
      <c r="VJ25" s="12"/>
      <c r="VK25" s="12"/>
      <c r="VL25" s="12"/>
      <c r="VM25" s="12"/>
      <c r="VN25" s="12"/>
      <c r="VO25" s="12"/>
      <c r="VP25" s="12"/>
      <c r="VQ25" s="12"/>
      <c r="VR25" s="12"/>
      <c r="VS25" s="12"/>
      <c r="VT25" s="12"/>
      <c r="VU25" s="12"/>
      <c r="VV25" s="12"/>
      <c r="VW25" s="12"/>
      <c r="VX25" s="12"/>
      <c r="VY25" s="12"/>
      <c r="VZ25" s="12"/>
      <c r="WA25" s="12"/>
      <c r="WB25" s="12"/>
      <c r="WC25" s="12"/>
      <c r="WD25" s="12"/>
      <c r="WE25" s="12"/>
      <c r="WF25" s="12"/>
      <c r="WG25" s="12"/>
      <c r="WH25" s="12"/>
      <c r="WI25" s="12"/>
      <c r="WJ25" s="12"/>
      <c r="WK25" s="12"/>
      <c r="WL25" s="12"/>
      <c r="WM25" s="12"/>
      <c r="WN25" s="12"/>
      <c r="WO25" s="12"/>
      <c r="WP25" s="12"/>
      <c r="WQ25" s="12"/>
      <c r="WR25" s="12"/>
      <c r="WS25" s="12"/>
      <c r="WT25" s="12"/>
      <c r="WU25" s="12"/>
      <c r="WV25" s="12"/>
      <c r="WW25" s="12"/>
      <c r="WX25" s="12"/>
      <c r="WY25" s="12"/>
      <c r="WZ25" s="12"/>
      <c r="XA25" s="12"/>
      <c r="XB25" s="12"/>
      <c r="XC25" s="12"/>
      <c r="XD25" s="12"/>
      <c r="XE25" s="12"/>
      <c r="XF25" s="12"/>
      <c r="XG25" s="12"/>
      <c r="XH25" s="12"/>
      <c r="XI25" s="12"/>
      <c r="XJ25" s="12"/>
      <c r="XK25" s="12"/>
      <c r="XL25" s="12"/>
      <c r="XM25" s="12"/>
      <c r="XN25" s="12"/>
      <c r="XO25" s="12"/>
      <c r="XP25" s="12"/>
      <c r="XQ25" s="12"/>
      <c r="XR25" s="12"/>
      <c r="XS25" s="12"/>
      <c r="XT25" s="12"/>
      <c r="XU25" s="12"/>
      <c r="XV25" s="12"/>
    </row>
    <row r="26" spans="1:646" ht="30" customHeight="1">
      <c r="A26" s="174"/>
      <c r="B26" s="175" t="s">
        <v>367</v>
      </c>
      <c r="C26" s="1095"/>
      <c r="D26" s="1095"/>
      <c r="E26" s="122"/>
    </row>
    <row r="27" spans="1:646" ht="15" customHeight="1">
      <c r="A27" s="174"/>
      <c r="B27" s="176" t="s">
        <v>368</v>
      </c>
      <c r="C27" s="1095"/>
      <c r="D27" s="1095"/>
      <c r="E27" s="122"/>
    </row>
    <row r="28" spans="1:646" ht="15" customHeight="1">
      <c r="A28" s="174"/>
      <c r="B28" s="176" t="s">
        <v>369</v>
      </c>
      <c r="C28" s="1095"/>
      <c r="D28" s="1095"/>
      <c r="E28" s="122"/>
    </row>
    <row r="29" spans="1:646" s="168" customFormat="1" ht="30" customHeight="1">
      <c r="A29" s="166" t="s">
        <v>370</v>
      </c>
      <c r="B29" s="166"/>
      <c r="C29" s="1096"/>
      <c r="D29" s="1096"/>
      <c r="E29" s="167">
        <v>5</v>
      </c>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2"/>
      <c r="DA29" s="12"/>
      <c r="DB29" s="12"/>
      <c r="DC29" s="12"/>
      <c r="DD29" s="12"/>
      <c r="DE29" s="12"/>
      <c r="DF29" s="12"/>
      <c r="DG29" s="12"/>
      <c r="DH29" s="12"/>
      <c r="DI29" s="12"/>
      <c r="DJ29" s="12"/>
      <c r="DK29" s="12"/>
      <c r="DL29" s="12"/>
      <c r="DM29" s="12"/>
      <c r="DN29" s="12"/>
      <c r="DO29" s="12"/>
      <c r="DP29" s="12"/>
      <c r="DQ29" s="12"/>
      <c r="DR29" s="12"/>
      <c r="DS29" s="12"/>
      <c r="DT29" s="12"/>
      <c r="DU29" s="12"/>
      <c r="DV29" s="12"/>
      <c r="DW29" s="12"/>
      <c r="DX29" s="12"/>
      <c r="DY29" s="12"/>
      <c r="DZ29" s="12"/>
      <c r="EA29" s="12"/>
      <c r="EB29" s="12"/>
      <c r="EC29" s="12"/>
      <c r="ED29" s="12"/>
      <c r="EE29" s="12"/>
      <c r="EF29" s="12"/>
      <c r="EG29" s="12"/>
      <c r="EH29" s="12"/>
      <c r="EI29" s="12"/>
      <c r="EJ29" s="12"/>
      <c r="EK29" s="12"/>
      <c r="EL29" s="12"/>
      <c r="EM29" s="12"/>
      <c r="EN29" s="12"/>
      <c r="EO29" s="12"/>
      <c r="EP29" s="12"/>
      <c r="EQ29" s="12"/>
      <c r="ER29" s="12"/>
      <c r="ES29" s="12"/>
      <c r="ET29" s="12"/>
      <c r="EU29" s="12"/>
      <c r="EV29" s="12"/>
      <c r="EW29" s="12"/>
      <c r="EX29" s="12"/>
      <c r="EY29" s="12"/>
      <c r="EZ29" s="12"/>
      <c r="FA29" s="12"/>
      <c r="FB29" s="12"/>
      <c r="FC29" s="12"/>
      <c r="FD29" s="12"/>
      <c r="FE29" s="12"/>
      <c r="FF29" s="12"/>
      <c r="FG29" s="12"/>
      <c r="FH29" s="12"/>
      <c r="FI29" s="12"/>
      <c r="FJ29" s="12"/>
      <c r="FK29" s="12"/>
      <c r="FL29" s="12"/>
      <c r="FM29" s="12"/>
      <c r="FN29" s="12"/>
      <c r="FO29" s="12"/>
      <c r="FP29" s="12"/>
      <c r="FQ29" s="12"/>
      <c r="FR29" s="12"/>
      <c r="FS29" s="12"/>
      <c r="FT29" s="12"/>
      <c r="FU29" s="12"/>
      <c r="FV29" s="12"/>
      <c r="FW29" s="12"/>
      <c r="FX29" s="12"/>
      <c r="FY29" s="12"/>
      <c r="FZ29" s="12"/>
      <c r="GA29" s="12"/>
      <c r="GB29" s="12"/>
      <c r="GC29" s="12"/>
      <c r="GD29" s="12"/>
      <c r="GE29" s="12"/>
      <c r="GF29" s="12"/>
      <c r="GG29" s="12"/>
      <c r="GH29" s="12"/>
      <c r="GI29" s="12"/>
      <c r="GJ29" s="12"/>
      <c r="GK29" s="12"/>
      <c r="GL29" s="12"/>
      <c r="GM29" s="12"/>
      <c r="GN29" s="12"/>
      <c r="GO29" s="12"/>
      <c r="GP29" s="12"/>
      <c r="GQ29" s="12"/>
      <c r="GR29" s="12"/>
      <c r="GS29" s="12"/>
      <c r="GT29" s="12"/>
      <c r="GU29" s="12"/>
      <c r="GV29" s="12"/>
      <c r="GW29" s="12"/>
      <c r="GX29" s="12"/>
      <c r="GY29" s="12"/>
      <c r="GZ29" s="12"/>
      <c r="HA29" s="12"/>
      <c r="HB29" s="12"/>
      <c r="HC29" s="12"/>
      <c r="HD29" s="12"/>
      <c r="HE29" s="12"/>
      <c r="HF29" s="12"/>
      <c r="HG29" s="12"/>
      <c r="HH29" s="12"/>
      <c r="HI29" s="12"/>
      <c r="HJ29" s="12"/>
      <c r="HK29" s="12"/>
      <c r="HL29" s="12"/>
      <c r="HM29" s="12"/>
      <c r="HN29" s="12"/>
      <c r="HO29" s="12"/>
      <c r="HP29" s="12"/>
      <c r="HQ29" s="12"/>
      <c r="HR29" s="12"/>
      <c r="HS29" s="12"/>
      <c r="HT29" s="12"/>
      <c r="HU29" s="12"/>
      <c r="HV29" s="12"/>
      <c r="HW29" s="12"/>
      <c r="HX29" s="12"/>
      <c r="HY29" s="12"/>
      <c r="HZ29" s="12"/>
      <c r="IA29" s="12"/>
      <c r="IB29" s="12"/>
      <c r="IC29" s="12"/>
      <c r="ID29" s="12"/>
      <c r="IE29" s="12"/>
      <c r="IF29" s="12"/>
      <c r="IG29" s="12"/>
      <c r="IH29" s="12"/>
      <c r="II29" s="12"/>
      <c r="IJ29" s="12"/>
      <c r="IK29" s="12"/>
      <c r="IL29" s="12"/>
      <c r="IM29" s="12"/>
      <c r="IN29" s="12"/>
      <c r="IO29" s="12"/>
      <c r="IP29" s="12"/>
      <c r="IQ29" s="12"/>
      <c r="IR29" s="12"/>
      <c r="IS29" s="12"/>
      <c r="IT29" s="12"/>
      <c r="IU29" s="12"/>
      <c r="IV29" s="12"/>
      <c r="IW29" s="12"/>
      <c r="IX29" s="12"/>
      <c r="IY29" s="12"/>
      <c r="IZ29" s="12"/>
      <c r="JA29" s="12"/>
      <c r="JB29" s="12"/>
      <c r="JC29" s="12"/>
      <c r="JD29" s="12"/>
      <c r="JE29" s="12"/>
      <c r="JF29" s="12"/>
      <c r="JG29" s="12"/>
      <c r="JH29" s="12"/>
      <c r="JI29" s="12"/>
      <c r="JJ29" s="12"/>
      <c r="JK29" s="12"/>
      <c r="JL29" s="12"/>
      <c r="JM29" s="12"/>
      <c r="JN29" s="12"/>
      <c r="JO29" s="12"/>
      <c r="JP29" s="12"/>
      <c r="JQ29" s="12"/>
      <c r="JR29" s="12"/>
      <c r="JS29" s="12"/>
      <c r="JT29" s="12"/>
      <c r="JU29" s="12"/>
      <c r="JV29" s="12"/>
      <c r="JW29" s="12"/>
      <c r="JX29" s="12"/>
      <c r="JY29" s="12"/>
      <c r="JZ29" s="12"/>
      <c r="KA29" s="12"/>
      <c r="KB29" s="12"/>
      <c r="KC29" s="12"/>
      <c r="KD29" s="12"/>
      <c r="KE29" s="12"/>
      <c r="KF29" s="12"/>
      <c r="KG29" s="12"/>
      <c r="KH29" s="12"/>
      <c r="KI29" s="12"/>
      <c r="KJ29" s="12"/>
      <c r="KK29" s="12"/>
      <c r="KL29" s="12"/>
      <c r="KM29" s="12"/>
      <c r="KN29" s="12"/>
      <c r="KO29" s="12"/>
      <c r="KP29" s="12"/>
      <c r="KQ29" s="12"/>
      <c r="KR29" s="12"/>
      <c r="KS29" s="12"/>
      <c r="KT29" s="12"/>
      <c r="KU29" s="12"/>
      <c r="KV29" s="12"/>
      <c r="KW29" s="12"/>
      <c r="KX29" s="12"/>
      <c r="KY29" s="12"/>
      <c r="KZ29" s="12"/>
      <c r="LA29" s="12"/>
      <c r="LB29" s="12"/>
      <c r="LC29" s="12"/>
      <c r="LD29" s="12"/>
      <c r="LE29" s="12"/>
      <c r="LF29" s="12"/>
      <c r="LG29" s="12"/>
      <c r="LH29" s="12"/>
      <c r="LI29" s="12"/>
      <c r="LJ29" s="12"/>
      <c r="LK29" s="12"/>
      <c r="LL29" s="12"/>
      <c r="LM29" s="12"/>
      <c r="LN29" s="12"/>
      <c r="LO29" s="12"/>
      <c r="LP29" s="12"/>
      <c r="LQ29" s="12"/>
      <c r="LR29" s="12"/>
      <c r="LS29" s="12"/>
      <c r="LT29" s="12"/>
      <c r="LU29" s="12"/>
      <c r="LV29" s="12"/>
      <c r="LW29" s="12"/>
      <c r="LX29" s="12"/>
      <c r="LY29" s="12"/>
      <c r="LZ29" s="12"/>
      <c r="MA29" s="12"/>
      <c r="MB29" s="12"/>
      <c r="MC29" s="12"/>
      <c r="MD29" s="12"/>
      <c r="ME29" s="12"/>
      <c r="MF29" s="12"/>
      <c r="MG29" s="12"/>
      <c r="MH29" s="12"/>
      <c r="MI29" s="12"/>
      <c r="MJ29" s="12"/>
      <c r="MK29" s="12"/>
      <c r="ML29" s="12"/>
      <c r="MM29" s="12"/>
      <c r="MN29" s="12"/>
      <c r="MO29" s="12"/>
      <c r="MP29" s="12"/>
      <c r="MQ29" s="12"/>
      <c r="MR29" s="12"/>
      <c r="MS29" s="12"/>
      <c r="MT29" s="12"/>
      <c r="MU29" s="12"/>
      <c r="MV29" s="12"/>
      <c r="MW29" s="12"/>
      <c r="MX29" s="12"/>
      <c r="MY29" s="12"/>
      <c r="MZ29" s="12"/>
      <c r="NA29" s="12"/>
      <c r="NB29" s="12"/>
      <c r="NC29" s="12"/>
      <c r="ND29" s="12"/>
      <c r="NE29" s="12"/>
      <c r="NF29" s="12"/>
      <c r="NG29" s="12"/>
      <c r="NH29" s="12"/>
      <c r="NI29" s="12"/>
      <c r="NJ29" s="12"/>
      <c r="NK29" s="12"/>
      <c r="NL29" s="12"/>
      <c r="NM29" s="12"/>
      <c r="NN29" s="12"/>
      <c r="NO29" s="12"/>
      <c r="NP29" s="12"/>
      <c r="NQ29" s="12"/>
      <c r="NR29" s="12"/>
      <c r="NS29" s="12"/>
      <c r="NT29" s="12"/>
      <c r="NU29" s="12"/>
      <c r="NV29" s="12"/>
      <c r="NW29" s="12"/>
      <c r="NX29" s="12"/>
      <c r="NY29" s="12"/>
      <c r="NZ29" s="12"/>
      <c r="OA29" s="12"/>
      <c r="OB29" s="12"/>
      <c r="OC29" s="12"/>
      <c r="OD29" s="12"/>
      <c r="OE29" s="12"/>
      <c r="OF29" s="12"/>
      <c r="OG29" s="12"/>
      <c r="OH29" s="12"/>
      <c r="OI29" s="12"/>
      <c r="OJ29" s="12"/>
      <c r="OK29" s="12"/>
      <c r="OL29" s="12"/>
      <c r="OM29" s="12"/>
      <c r="ON29" s="12"/>
      <c r="OO29" s="12"/>
      <c r="OP29" s="12"/>
      <c r="OQ29" s="12"/>
      <c r="OR29" s="12"/>
      <c r="OS29" s="12"/>
      <c r="OT29" s="12"/>
      <c r="OU29" s="12"/>
      <c r="OV29" s="12"/>
      <c r="OW29" s="12"/>
      <c r="OX29" s="12"/>
      <c r="OY29" s="12"/>
      <c r="OZ29" s="12"/>
      <c r="PA29" s="12"/>
      <c r="PB29" s="12"/>
      <c r="PC29" s="12"/>
      <c r="PD29" s="12"/>
      <c r="PE29" s="12"/>
      <c r="PF29" s="12"/>
      <c r="PG29" s="12"/>
      <c r="PH29" s="12"/>
      <c r="PI29" s="12"/>
      <c r="PJ29" s="12"/>
      <c r="PK29" s="12"/>
      <c r="PL29" s="12"/>
      <c r="PM29" s="12"/>
      <c r="PN29" s="12"/>
      <c r="PO29" s="12"/>
      <c r="PP29" s="12"/>
      <c r="PQ29" s="12"/>
      <c r="PR29" s="12"/>
      <c r="PS29" s="12"/>
      <c r="PT29" s="12"/>
      <c r="PU29" s="12"/>
      <c r="PV29" s="12"/>
      <c r="PW29" s="12"/>
      <c r="PX29" s="12"/>
      <c r="PY29" s="12"/>
      <c r="PZ29" s="12"/>
      <c r="QA29" s="12"/>
      <c r="QB29" s="12"/>
      <c r="QC29" s="12"/>
      <c r="QD29" s="12"/>
      <c r="QE29" s="12"/>
      <c r="QF29" s="12"/>
      <c r="QG29" s="12"/>
      <c r="QH29" s="12"/>
      <c r="QI29" s="12"/>
      <c r="QJ29" s="12"/>
      <c r="QK29" s="12"/>
      <c r="QL29" s="12"/>
      <c r="QM29" s="12"/>
      <c r="QN29" s="12"/>
      <c r="QO29" s="12"/>
      <c r="QP29" s="12"/>
      <c r="QQ29" s="12"/>
      <c r="QR29" s="12"/>
      <c r="QS29" s="12"/>
      <c r="QT29" s="12"/>
      <c r="QU29" s="12"/>
      <c r="QV29" s="12"/>
      <c r="QW29" s="12"/>
      <c r="QX29" s="12"/>
      <c r="QY29" s="12"/>
      <c r="QZ29" s="12"/>
      <c r="RA29" s="12"/>
      <c r="RB29" s="12"/>
      <c r="RC29" s="12"/>
      <c r="RD29" s="12"/>
      <c r="RE29" s="12"/>
      <c r="RF29" s="12"/>
      <c r="RG29" s="12"/>
      <c r="RH29" s="12"/>
      <c r="RI29" s="12"/>
      <c r="RJ29" s="12"/>
      <c r="RK29" s="12"/>
      <c r="RL29" s="12"/>
      <c r="RM29" s="12"/>
      <c r="RN29" s="12"/>
      <c r="RO29" s="12"/>
      <c r="RP29" s="12"/>
      <c r="RQ29" s="12"/>
      <c r="RR29" s="12"/>
      <c r="RS29" s="12"/>
      <c r="RT29" s="12"/>
      <c r="RU29" s="12"/>
      <c r="RV29" s="12"/>
      <c r="RW29" s="12"/>
      <c r="RX29" s="12"/>
      <c r="RY29" s="12"/>
      <c r="RZ29" s="12"/>
      <c r="SA29" s="12"/>
      <c r="SB29" s="12"/>
      <c r="SC29" s="12"/>
      <c r="SD29" s="12"/>
      <c r="SE29" s="12"/>
      <c r="SF29" s="12"/>
      <c r="SG29" s="12"/>
      <c r="SH29" s="12"/>
      <c r="SI29" s="12"/>
      <c r="SJ29" s="12"/>
      <c r="SK29" s="12"/>
      <c r="SL29" s="12"/>
      <c r="SM29" s="12"/>
      <c r="SN29" s="12"/>
      <c r="SO29" s="12"/>
      <c r="SP29" s="12"/>
      <c r="SQ29" s="12"/>
      <c r="SR29" s="12"/>
      <c r="SS29" s="12"/>
      <c r="ST29" s="12"/>
      <c r="SU29" s="12"/>
      <c r="SV29" s="12"/>
      <c r="SW29" s="12"/>
      <c r="SX29" s="12"/>
      <c r="SY29" s="12"/>
      <c r="SZ29" s="12"/>
      <c r="TA29" s="12"/>
      <c r="TB29" s="12"/>
      <c r="TC29" s="12"/>
      <c r="TD29" s="12"/>
      <c r="TE29" s="12"/>
      <c r="TF29" s="12"/>
      <c r="TG29" s="12"/>
      <c r="TH29" s="12"/>
      <c r="TI29" s="12"/>
      <c r="TJ29" s="12"/>
      <c r="TK29" s="12"/>
      <c r="TL29" s="12"/>
      <c r="TM29" s="12"/>
      <c r="TN29" s="12"/>
      <c r="TO29" s="12"/>
      <c r="TP29" s="12"/>
      <c r="TQ29" s="12"/>
      <c r="TR29" s="12"/>
      <c r="TS29" s="12"/>
      <c r="TT29" s="12"/>
      <c r="TU29" s="12"/>
      <c r="TV29" s="12"/>
      <c r="TW29" s="12"/>
      <c r="TX29" s="12"/>
      <c r="TY29" s="12"/>
      <c r="TZ29" s="12"/>
      <c r="UA29" s="12"/>
      <c r="UB29" s="12"/>
      <c r="UC29" s="12"/>
      <c r="UD29" s="12"/>
      <c r="UE29" s="12"/>
      <c r="UF29" s="12"/>
      <c r="UG29" s="12"/>
      <c r="UH29" s="12"/>
      <c r="UI29" s="12"/>
      <c r="UJ29" s="12"/>
      <c r="UK29" s="12"/>
      <c r="UL29" s="12"/>
      <c r="UM29" s="12"/>
      <c r="UN29" s="12"/>
      <c r="UO29" s="12"/>
      <c r="UP29" s="12"/>
      <c r="UQ29" s="12"/>
      <c r="UR29" s="12"/>
      <c r="US29" s="12"/>
      <c r="UT29" s="12"/>
      <c r="UU29" s="12"/>
      <c r="UV29" s="12"/>
      <c r="UW29" s="12"/>
      <c r="UX29" s="12"/>
      <c r="UY29" s="12"/>
      <c r="UZ29" s="12"/>
      <c r="VA29" s="12"/>
      <c r="VB29" s="12"/>
      <c r="VC29" s="12"/>
      <c r="VD29" s="12"/>
      <c r="VE29" s="12"/>
      <c r="VF29" s="12"/>
      <c r="VG29" s="12"/>
      <c r="VH29" s="12"/>
      <c r="VI29" s="12"/>
      <c r="VJ29" s="12"/>
      <c r="VK29" s="12"/>
      <c r="VL29" s="12"/>
      <c r="VM29" s="12"/>
      <c r="VN29" s="12"/>
      <c r="VO29" s="12"/>
      <c r="VP29" s="12"/>
      <c r="VQ29" s="12"/>
      <c r="VR29" s="12"/>
      <c r="VS29" s="12"/>
      <c r="VT29" s="12"/>
      <c r="VU29" s="12"/>
      <c r="VV29" s="12"/>
      <c r="VW29" s="12"/>
      <c r="VX29" s="12"/>
      <c r="VY29" s="12"/>
      <c r="VZ29" s="12"/>
      <c r="WA29" s="12"/>
      <c r="WB29" s="12"/>
      <c r="WC29" s="12"/>
      <c r="WD29" s="12"/>
      <c r="WE29" s="12"/>
      <c r="WF29" s="12"/>
      <c r="WG29" s="12"/>
      <c r="WH29" s="12"/>
      <c r="WI29" s="12"/>
      <c r="WJ29" s="12"/>
      <c r="WK29" s="12"/>
      <c r="WL29" s="12"/>
      <c r="WM29" s="12"/>
      <c r="WN29" s="12"/>
      <c r="WO29" s="12"/>
      <c r="WP29" s="12"/>
      <c r="WQ29" s="12"/>
      <c r="WR29" s="12"/>
      <c r="WS29" s="12"/>
      <c r="WT29" s="12"/>
      <c r="WU29" s="12"/>
      <c r="WV29" s="12"/>
      <c r="WW29" s="12"/>
      <c r="WX29" s="12"/>
      <c r="WY29" s="12"/>
      <c r="WZ29" s="12"/>
      <c r="XA29" s="12"/>
      <c r="XB29" s="12"/>
      <c r="XC29" s="12"/>
      <c r="XD29" s="12"/>
      <c r="XE29" s="12"/>
      <c r="XF29" s="12"/>
      <c r="XG29" s="12"/>
      <c r="XH29" s="12"/>
      <c r="XI29" s="12"/>
      <c r="XJ29" s="12"/>
      <c r="XK29" s="12"/>
      <c r="XL29" s="12"/>
      <c r="XM29" s="12"/>
      <c r="XN29" s="12"/>
      <c r="XO29" s="12"/>
      <c r="XP29" s="12"/>
      <c r="XQ29" s="12"/>
      <c r="XR29" s="12"/>
      <c r="XS29" s="12"/>
      <c r="XT29" s="12"/>
      <c r="XU29" s="12"/>
      <c r="XV29" s="12"/>
    </row>
    <row r="30" spans="1:646" ht="30" customHeight="1">
      <c r="A30" s="174"/>
      <c r="B30" s="178" t="s">
        <v>371</v>
      </c>
      <c r="C30" s="1099"/>
      <c r="D30" s="1099"/>
      <c r="E30" s="122"/>
    </row>
    <row r="31" spans="1:646" ht="15" customHeight="1">
      <c r="A31" s="179"/>
      <c r="B31" s="176" t="s">
        <v>372</v>
      </c>
      <c r="C31" s="1100"/>
      <c r="D31" s="1100"/>
      <c r="E31" s="180"/>
    </row>
    <row r="32" spans="1:646" ht="15" customHeight="1">
      <c r="A32" s="179"/>
      <c r="B32" s="176" t="s">
        <v>373</v>
      </c>
      <c r="C32" s="1100"/>
      <c r="D32" s="1100"/>
      <c r="E32" s="180"/>
    </row>
    <row r="33" spans="1:646" s="168" customFormat="1" ht="30" customHeight="1">
      <c r="A33" s="166" t="s">
        <v>374</v>
      </c>
      <c r="B33" s="166"/>
      <c r="C33" s="1096"/>
      <c r="D33" s="1096"/>
      <c r="E33" s="167">
        <v>6</v>
      </c>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2"/>
      <c r="FC33" s="12"/>
      <c r="FD33" s="12"/>
      <c r="FE33" s="12"/>
      <c r="FF33" s="12"/>
      <c r="FG33" s="12"/>
      <c r="FH33" s="12"/>
      <c r="FI33" s="12"/>
      <c r="FJ33" s="12"/>
      <c r="FK33" s="12"/>
      <c r="FL33" s="12"/>
      <c r="FM33" s="12"/>
      <c r="FN33" s="12"/>
      <c r="FO33" s="12"/>
      <c r="FP33" s="12"/>
      <c r="FQ33" s="12"/>
      <c r="FR33" s="12"/>
      <c r="FS33" s="12"/>
      <c r="FT33" s="12"/>
      <c r="FU33" s="12"/>
      <c r="FV33" s="12"/>
      <c r="FW33" s="12"/>
      <c r="FX33" s="12"/>
      <c r="FY33" s="12"/>
      <c r="FZ33" s="12"/>
      <c r="GA33" s="12"/>
      <c r="GB33" s="12"/>
      <c r="GC33" s="12"/>
      <c r="GD33" s="12"/>
      <c r="GE33" s="12"/>
      <c r="GF33" s="12"/>
      <c r="GG33" s="12"/>
      <c r="GH33" s="12"/>
      <c r="GI33" s="12"/>
      <c r="GJ33" s="12"/>
      <c r="GK33" s="12"/>
      <c r="GL33" s="12"/>
      <c r="GM33" s="12"/>
      <c r="GN33" s="12"/>
      <c r="GO33" s="12"/>
      <c r="GP33" s="12"/>
      <c r="GQ33" s="12"/>
      <c r="GR33" s="12"/>
      <c r="GS33" s="12"/>
      <c r="GT33" s="12"/>
      <c r="GU33" s="12"/>
      <c r="GV33" s="12"/>
      <c r="GW33" s="12"/>
      <c r="GX33" s="12"/>
      <c r="GY33" s="12"/>
      <c r="GZ33" s="12"/>
      <c r="HA33" s="12"/>
      <c r="HB33" s="12"/>
      <c r="HC33" s="12"/>
      <c r="HD33" s="12"/>
      <c r="HE33" s="12"/>
      <c r="HF33" s="12"/>
      <c r="HG33" s="12"/>
      <c r="HH33" s="12"/>
      <c r="HI33" s="12"/>
      <c r="HJ33" s="12"/>
      <c r="HK33" s="12"/>
      <c r="HL33" s="12"/>
      <c r="HM33" s="12"/>
      <c r="HN33" s="12"/>
      <c r="HO33" s="12"/>
      <c r="HP33" s="12"/>
      <c r="HQ33" s="12"/>
      <c r="HR33" s="12"/>
      <c r="HS33" s="12"/>
      <c r="HT33" s="12"/>
      <c r="HU33" s="12"/>
      <c r="HV33" s="12"/>
      <c r="HW33" s="12"/>
      <c r="HX33" s="12"/>
      <c r="HY33" s="12"/>
      <c r="HZ33" s="12"/>
      <c r="IA33" s="12"/>
      <c r="IB33" s="12"/>
      <c r="IC33" s="12"/>
      <c r="ID33" s="12"/>
      <c r="IE33" s="12"/>
      <c r="IF33" s="12"/>
      <c r="IG33" s="12"/>
      <c r="IH33" s="12"/>
      <c r="II33" s="12"/>
      <c r="IJ33" s="12"/>
      <c r="IK33" s="12"/>
      <c r="IL33" s="12"/>
      <c r="IM33" s="12"/>
      <c r="IN33" s="12"/>
      <c r="IO33" s="12"/>
      <c r="IP33" s="12"/>
      <c r="IQ33" s="12"/>
      <c r="IR33" s="12"/>
      <c r="IS33" s="12"/>
      <c r="IT33" s="12"/>
      <c r="IU33" s="12"/>
      <c r="IV33" s="12"/>
      <c r="IW33" s="12"/>
      <c r="IX33" s="12"/>
      <c r="IY33" s="12"/>
      <c r="IZ33" s="12"/>
      <c r="JA33" s="12"/>
      <c r="JB33" s="12"/>
      <c r="JC33" s="12"/>
      <c r="JD33" s="12"/>
      <c r="JE33" s="12"/>
      <c r="JF33" s="12"/>
      <c r="JG33" s="12"/>
      <c r="JH33" s="12"/>
      <c r="JI33" s="12"/>
      <c r="JJ33" s="12"/>
      <c r="JK33" s="12"/>
      <c r="JL33" s="12"/>
      <c r="JM33" s="12"/>
      <c r="JN33" s="12"/>
      <c r="JO33" s="12"/>
      <c r="JP33" s="12"/>
      <c r="JQ33" s="12"/>
      <c r="JR33" s="12"/>
      <c r="JS33" s="12"/>
      <c r="JT33" s="12"/>
      <c r="JU33" s="12"/>
      <c r="JV33" s="12"/>
      <c r="JW33" s="12"/>
      <c r="JX33" s="12"/>
      <c r="JY33" s="12"/>
      <c r="JZ33" s="12"/>
      <c r="KA33" s="12"/>
      <c r="KB33" s="12"/>
      <c r="KC33" s="12"/>
      <c r="KD33" s="12"/>
      <c r="KE33" s="12"/>
      <c r="KF33" s="12"/>
      <c r="KG33" s="12"/>
      <c r="KH33" s="12"/>
      <c r="KI33" s="12"/>
      <c r="KJ33" s="12"/>
      <c r="KK33" s="12"/>
      <c r="KL33" s="12"/>
      <c r="KM33" s="12"/>
      <c r="KN33" s="12"/>
      <c r="KO33" s="12"/>
      <c r="KP33" s="12"/>
      <c r="KQ33" s="12"/>
      <c r="KR33" s="12"/>
      <c r="KS33" s="12"/>
      <c r="KT33" s="12"/>
      <c r="KU33" s="12"/>
      <c r="KV33" s="12"/>
      <c r="KW33" s="12"/>
      <c r="KX33" s="12"/>
      <c r="KY33" s="12"/>
      <c r="KZ33" s="12"/>
      <c r="LA33" s="12"/>
      <c r="LB33" s="12"/>
      <c r="LC33" s="12"/>
      <c r="LD33" s="12"/>
      <c r="LE33" s="12"/>
      <c r="LF33" s="12"/>
      <c r="LG33" s="12"/>
      <c r="LH33" s="12"/>
      <c r="LI33" s="12"/>
      <c r="LJ33" s="12"/>
      <c r="LK33" s="12"/>
      <c r="LL33" s="12"/>
      <c r="LM33" s="12"/>
      <c r="LN33" s="12"/>
      <c r="LO33" s="12"/>
      <c r="LP33" s="12"/>
      <c r="LQ33" s="12"/>
      <c r="LR33" s="12"/>
      <c r="LS33" s="12"/>
      <c r="LT33" s="12"/>
      <c r="LU33" s="12"/>
      <c r="LV33" s="12"/>
      <c r="LW33" s="12"/>
      <c r="LX33" s="12"/>
      <c r="LY33" s="12"/>
      <c r="LZ33" s="12"/>
      <c r="MA33" s="12"/>
      <c r="MB33" s="12"/>
      <c r="MC33" s="12"/>
      <c r="MD33" s="12"/>
      <c r="ME33" s="12"/>
      <c r="MF33" s="12"/>
      <c r="MG33" s="12"/>
      <c r="MH33" s="12"/>
      <c r="MI33" s="12"/>
      <c r="MJ33" s="12"/>
      <c r="MK33" s="12"/>
      <c r="ML33" s="12"/>
      <c r="MM33" s="12"/>
      <c r="MN33" s="12"/>
      <c r="MO33" s="12"/>
      <c r="MP33" s="12"/>
      <c r="MQ33" s="12"/>
      <c r="MR33" s="12"/>
      <c r="MS33" s="12"/>
      <c r="MT33" s="12"/>
      <c r="MU33" s="12"/>
      <c r="MV33" s="12"/>
      <c r="MW33" s="12"/>
      <c r="MX33" s="12"/>
      <c r="MY33" s="12"/>
      <c r="MZ33" s="12"/>
      <c r="NA33" s="12"/>
      <c r="NB33" s="12"/>
      <c r="NC33" s="12"/>
      <c r="ND33" s="12"/>
      <c r="NE33" s="12"/>
      <c r="NF33" s="12"/>
      <c r="NG33" s="12"/>
      <c r="NH33" s="12"/>
      <c r="NI33" s="12"/>
      <c r="NJ33" s="12"/>
      <c r="NK33" s="12"/>
      <c r="NL33" s="12"/>
      <c r="NM33" s="12"/>
      <c r="NN33" s="12"/>
      <c r="NO33" s="12"/>
      <c r="NP33" s="12"/>
      <c r="NQ33" s="12"/>
      <c r="NR33" s="12"/>
      <c r="NS33" s="12"/>
      <c r="NT33" s="12"/>
      <c r="NU33" s="12"/>
      <c r="NV33" s="12"/>
      <c r="NW33" s="12"/>
      <c r="NX33" s="12"/>
      <c r="NY33" s="12"/>
      <c r="NZ33" s="12"/>
      <c r="OA33" s="12"/>
      <c r="OB33" s="12"/>
      <c r="OC33" s="12"/>
      <c r="OD33" s="12"/>
      <c r="OE33" s="12"/>
      <c r="OF33" s="12"/>
      <c r="OG33" s="12"/>
      <c r="OH33" s="12"/>
      <c r="OI33" s="12"/>
      <c r="OJ33" s="12"/>
      <c r="OK33" s="12"/>
      <c r="OL33" s="12"/>
      <c r="OM33" s="12"/>
      <c r="ON33" s="12"/>
      <c r="OO33" s="12"/>
      <c r="OP33" s="12"/>
      <c r="OQ33" s="12"/>
      <c r="OR33" s="12"/>
      <c r="OS33" s="12"/>
      <c r="OT33" s="12"/>
      <c r="OU33" s="12"/>
      <c r="OV33" s="12"/>
      <c r="OW33" s="12"/>
      <c r="OX33" s="12"/>
      <c r="OY33" s="12"/>
      <c r="OZ33" s="12"/>
      <c r="PA33" s="12"/>
      <c r="PB33" s="12"/>
      <c r="PC33" s="12"/>
      <c r="PD33" s="12"/>
      <c r="PE33" s="12"/>
      <c r="PF33" s="12"/>
      <c r="PG33" s="12"/>
      <c r="PH33" s="12"/>
      <c r="PI33" s="12"/>
      <c r="PJ33" s="12"/>
      <c r="PK33" s="12"/>
      <c r="PL33" s="12"/>
      <c r="PM33" s="12"/>
      <c r="PN33" s="12"/>
      <c r="PO33" s="12"/>
      <c r="PP33" s="12"/>
      <c r="PQ33" s="12"/>
      <c r="PR33" s="12"/>
      <c r="PS33" s="12"/>
      <c r="PT33" s="12"/>
      <c r="PU33" s="12"/>
      <c r="PV33" s="12"/>
      <c r="PW33" s="12"/>
      <c r="PX33" s="12"/>
      <c r="PY33" s="12"/>
      <c r="PZ33" s="12"/>
      <c r="QA33" s="12"/>
      <c r="QB33" s="12"/>
      <c r="QC33" s="12"/>
      <c r="QD33" s="12"/>
      <c r="QE33" s="12"/>
      <c r="QF33" s="12"/>
      <c r="QG33" s="12"/>
      <c r="QH33" s="12"/>
      <c r="QI33" s="12"/>
      <c r="QJ33" s="12"/>
      <c r="QK33" s="12"/>
      <c r="QL33" s="12"/>
      <c r="QM33" s="12"/>
      <c r="QN33" s="12"/>
      <c r="QO33" s="12"/>
      <c r="QP33" s="12"/>
      <c r="QQ33" s="12"/>
      <c r="QR33" s="12"/>
      <c r="QS33" s="12"/>
      <c r="QT33" s="12"/>
      <c r="QU33" s="12"/>
      <c r="QV33" s="12"/>
      <c r="QW33" s="12"/>
      <c r="QX33" s="12"/>
      <c r="QY33" s="12"/>
      <c r="QZ33" s="12"/>
      <c r="RA33" s="12"/>
      <c r="RB33" s="12"/>
      <c r="RC33" s="12"/>
      <c r="RD33" s="12"/>
      <c r="RE33" s="12"/>
      <c r="RF33" s="12"/>
      <c r="RG33" s="12"/>
      <c r="RH33" s="12"/>
      <c r="RI33" s="12"/>
      <c r="RJ33" s="12"/>
      <c r="RK33" s="12"/>
      <c r="RL33" s="12"/>
      <c r="RM33" s="12"/>
      <c r="RN33" s="12"/>
      <c r="RO33" s="12"/>
      <c r="RP33" s="12"/>
      <c r="RQ33" s="12"/>
      <c r="RR33" s="12"/>
      <c r="RS33" s="12"/>
      <c r="RT33" s="12"/>
      <c r="RU33" s="12"/>
      <c r="RV33" s="12"/>
      <c r="RW33" s="12"/>
      <c r="RX33" s="12"/>
      <c r="RY33" s="12"/>
      <c r="RZ33" s="12"/>
      <c r="SA33" s="12"/>
      <c r="SB33" s="12"/>
      <c r="SC33" s="12"/>
      <c r="SD33" s="12"/>
      <c r="SE33" s="12"/>
      <c r="SF33" s="12"/>
      <c r="SG33" s="12"/>
      <c r="SH33" s="12"/>
      <c r="SI33" s="12"/>
      <c r="SJ33" s="12"/>
      <c r="SK33" s="12"/>
      <c r="SL33" s="12"/>
      <c r="SM33" s="12"/>
      <c r="SN33" s="12"/>
      <c r="SO33" s="12"/>
      <c r="SP33" s="12"/>
      <c r="SQ33" s="12"/>
      <c r="SR33" s="12"/>
      <c r="SS33" s="12"/>
      <c r="ST33" s="12"/>
      <c r="SU33" s="12"/>
      <c r="SV33" s="12"/>
      <c r="SW33" s="12"/>
      <c r="SX33" s="12"/>
      <c r="SY33" s="12"/>
      <c r="SZ33" s="12"/>
      <c r="TA33" s="12"/>
      <c r="TB33" s="12"/>
      <c r="TC33" s="12"/>
      <c r="TD33" s="12"/>
      <c r="TE33" s="12"/>
      <c r="TF33" s="12"/>
      <c r="TG33" s="12"/>
      <c r="TH33" s="12"/>
      <c r="TI33" s="12"/>
      <c r="TJ33" s="12"/>
      <c r="TK33" s="12"/>
      <c r="TL33" s="12"/>
      <c r="TM33" s="12"/>
      <c r="TN33" s="12"/>
      <c r="TO33" s="12"/>
      <c r="TP33" s="12"/>
      <c r="TQ33" s="12"/>
      <c r="TR33" s="12"/>
      <c r="TS33" s="12"/>
      <c r="TT33" s="12"/>
      <c r="TU33" s="12"/>
      <c r="TV33" s="12"/>
      <c r="TW33" s="12"/>
      <c r="TX33" s="12"/>
      <c r="TY33" s="12"/>
      <c r="TZ33" s="12"/>
      <c r="UA33" s="12"/>
      <c r="UB33" s="12"/>
      <c r="UC33" s="12"/>
      <c r="UD33" s="12"/>
      <c r="UE33" s="12"/>
      <c r="UF33" s="12"/>
      <c r="UG33" s="12"/>
      <c r="UH33" s="12"/>
      <c r="UI33" s="12"/>
      <c r="UJ33" s="12"/>
      <c r="UK33" s="12"/>
      <c r="UL33" s="12"/>
      <c r="UM33" s="12"/>
      <c r="UN33" s="12"/>
      <c r="UO33" s="12"/>
      <c r="UP33" s="12"/>
      <c r="UQ33" s="12"/>
      <c r="UR33" s="12"/>
      <c r="US33" s="12"/>
      <c r="UT33" s="12"/>
      <c r="UU33" s="12"/>
      <c r="UV33" s="12"/>
      <c r="UW33" s="12"/>
      <c r="UX33" s="12"/>
      <c r="UY33" s="12"/>
      <c r="UZ33" s="12"/>
      <c r="VA33" s="12"/>
      <c r="VB33" s="12"/>
      <c r="VC33" s="12"/>
      <c r="VD33" s="12"/>
      <c r="VE33" s="12"/>
      <c r="VF33" s="12"/>
      <c r="VG33" s="12"/>
      <c r="VH33" s="12"/>
      <c r="VI33" s="12"/>
      <c r="VJ33" s="12"/>
      <c r="VK33" s="12"/>
      <c r="VL33" s="12"/>
      <c r="VM33" s="12"/>
      <c r="VN33" s="12"/>
      <c r="VO33" s="12"/>
      <c r="VP33" s="12"/>
      <c r="VQ33" s="12"/>
      <c r="VR33" s="12"/>
      <c r="VS33" s="12"/>
      <c r="VT33" s="12"/>
      <c r="VU33" s="12"/>
      <c r="VV33" s="12"/>
      <c r="VW33" s="12"/>
      <c r="VX33" s="12"/>
      <c r="VY33" s="12"/>
      <c r="VZ33" s="12"/>
      <c r="WA33" s="12"/>
      <c r="WB33" s="12"/>
      <c r="WC33" s="12"/>
      <c r="WD33" s="12"/>
      <c r="WE33" s="12"/>
      <c r="WF33" s="12"/>
      <c r="WG33" s="12"/>
      <c r="WH33" s="12"/>
      <c r="WI33" s="12"/>
      <c r="WJ33" s="12"/>
      <c r="WK33" s="12"/>
      <c r="WL33" s="12"/>
      <c r="WM33" s="12"/>
      <c r="WN33" s="12"/>
      <c r="WO33" s="12"/>
      <c r="WP33" s="12"/>
      <c r="WQ33" s="12"/>
      <c r="WR33" s="12"/>
      <c r="WS33" s="12"/>
      <c r="WT33" s="12"/>
      <c r="WU33" s="12"/>
      <c r="WV33" s="12"/>
      <c r="WW33" s="12"/>
      <c r="WX33" s="12"/>
      <c r="WY33" s="12"/>
      <c r="WZ33" s="12"/>
      <c r="XA33" s="12"/>
      <c r="XB33" s="12"/>
      <c r="XC33" s="12"/>
      <c r="XD33" s="12"/>
      <c r="XE33" s="12"/>
      <c r="XF33" s="12"/>
      <c r="XG33" s="12"/>
      <c r="XH33" s="12"/>
      <c r="XI33" s="12"/>
      <c r="XJ33" s="12"/>
      <c r="XK33" s="12"/>
      <c r="XL33" s="12"/>
      <c r="XM33" s="12"/>
      <c r="XN33" s="12"/>
      <c r="XO33" s="12"/>
      <c r="XP33" s="12"/>
      <c r="XQ33" s="12"/>
      <c r="XR33" s="12"/>
      <c r="XS33" s="12"/>
      <c r="XT33" s="12"/>
      <c r="XU33" s="12"/>
      <c r="XV33" s="12"/>
    </row>
    <row r="34" spans="1:646" ht="30" customHeight="1">
      <c r="A34" s="174"/>
      <c r="B34" s="175" t="s">
        <v>399</v>
      </c>
      <c r="C34" s="1095"/>
      <c r="D34" s="1095"/>
      <c r="E34" s="122"/>
    </row>
    <row r="35" spans="1:646" ht="15" customHeight="1">
      <c r="A35" s="174"/>
      <c r="B35" s="176" t="s">
        <v>400</v>
      </c>
      <c r="C35" s="1095"/>
      <c r="D35" s="1095"/>
      <c r="E35" s="122"/>
    </row>
    <row r="36" spans="1:646" ht="15" customHeight="1">
      <c r="A36" s="174"/>
      <c r="B36" s="176" t="s">
        <v>401</v>
      </c>
      <c r="C36" s="1095"/>
      <c r="D36" s="1095"/>
      <c r="E36" s="122"/>
    </row>
    <row r="37" spans="1:646" ht="15" customHeight="1">
      <c r="A37" s="174"/>
      <c r="B37" s="176" t="s">
        <v>402</v>
      </c>
      <c r="C37" s="1095"/>
      <c r="D37" s="1095"/>
      <c r="E37" s="122"/>
    </row>
    <row r="38" spans="1:646" ht="15" customHeight="1">
      <c r="A38" s="174"/>
      <c r="B38" s="176" t="s">
        <v>375</v>
      </c>
      <c r="C38" s="1095"/>
      <c r="D38" s="1095"/>
      <c r="E38" s="122"/>
    </row>
    <row r="39" spans="1:646" ht="15" customHeight="1">
      <c r="A39" s="174"/>
      <c r="B39" s="176" t="s">
        <v>376</v>
      </c>
      <c r="C39" s="1095"/>
      <c r="D39" s="1095"/>
      <c r="E39" s="122"/>
    </row>
    <row r="40" spans="1:646" ht="15" customHeight="1">
      <c r="A40" s="174"/>
      <c r="B40" s="176" t="s">
        <v>403</v>
      </c>
      <c r="C40" s="1095"/>
      <c r="D40" s="1095"/>
      <c r="E40" s="122"/>
    </row>
    <row r="41" spans="1:646" ht="15" customHeight="1">
      <c r="A41" s="174"/>
      <c r="B41" s="176" t="s">
        <v>377</v>
      </c>
      <c r="C41" s="1095"/>
      <c r="D41" s="1095"/>
      <c r="E41" s="122"/>
    </row>
    <row r="42" spans="1:646" s="168" customFormat="1" ht="30" customHeight="1">
      <c r="A42" s="166" t="s">
        <v>378</v>
      </c>
      <c r="B42" s="166"/>
      <c r="C42" s="1096"/>
      <c r="D42" s="1096"/>
      <c r="E42" s="167">
        <v>7</v>
      </c>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c r="FF42" s="12"/>
      <c r="FG42" s="12"/>
      <c r="FH42" s="12"/>
      <c r="FI42" s="12"/>
      <c r="FJ42" s="12"/>
      <c r="FK42" s="12"/>
      <c r="FL42" s="12"/>
      <c r="FM42" s="12"/>
      <c r="FN42" s="12"/>
      <c r="FO42" s="12"/>
      <c r="FP42" s="12"/>
      <c r="FQ42" s="12"/>
      <c r="FR42" s="12"/>
      <c r="FS42" s="12"/>
      <c r="FT42" s="12"/>
      <c r="FU42" s="12"/>
      <c r="FV42" s="12"/>
      <c r="FW42" s="12"/>
      <c r="FX42" s="12"/>
      <c r="FY42" s="12"/>
      <c r="FZ42" s="12"/>
      <c r="GA42" s="12"/>
      <c r="GB42" s="12"/>
      <c r="GC42" s="12"/>
      <c r="GD42" s="12"/>
      <c r="GE42" s="12"/>
      <c r="GF42" s="12"/>
      <c r="GG42" s="12"/>
      <c r="GH42" s="12"/>
      <c r="GI42" s="12"/>
      <c r="GJ42" s="12"/>
      <c r="GK42" s="12"/>
      <c r="GL42" s="12"/>
      <c r="GM42" s="12"/>
      <c r="GN42" s="12"/>
      <c r="GO42" s="12"/>
      <c r="GP42" s="12"/>
      <c r="GQ42" s="12"/>
      <c r="GR42" s="12"/>
      <c r="GS42" s="12"/>
      <c r="GT42" s="12"/>
      <c r="GU42" s="12"/>
      <c r="GV42" s="12"/>
      <c r="GW42" s="12"/>
      <c r="GX42" s="12"/>
      <c r="GY42" s="12"/>
      <c r="GZ42" s="12"/>
      <c r="HA42" s="12"/>
      <c r="HB42" s="12"/>
      <c r="HC42" s="12"/>
      <c r="HD42" s="12"/>
      <c r="HE42" s="12"/>
      <c r="HF42" s="12"/>
      <c r="HG42" s="12"/>
      <c r="HH42" s="12"/>
      <c r="HI42" s="12"/>
      <c r="HJ42" s="12"/>
      <c r="HK42" s="12"/>
      <c r="HL42" s="12"/>
      <c r="HM42" s="12"/>
      <c r="HN42" s="12"/>
      <c r="HO42" s="12"/>
      <c r="HP42" s="12"/>
      <c r="HQ42" s="12"/>
      <c r="HR42" s="12"/>
      <c r="HS42" s="12"/>
      <c r="HT42" s="12"/>
      <c r="HU42" s="12"/>
      <c r="HV42" s="12"/>
      <c r="HW42" s="12"/>
      <c r="HX42" s="12"/>
      <c r="HY42" s="12"/>
      <c r="HZ42" s="12"/>
      <c r="IA42" s="12"/>
      <c r="IB42" s="12"/>
      <c r="IC42" s="12"/>
      <c r="ID42" s="12"/>
      <c r="IE42" s="12"/>
      <c r="IF42" s="12"/>
      <c r="IG42" s="12"/>
      <c r="IH42" s="12"/>
      <c r="II42" s="12"/>
      <c r="IJ42" s="12"/>
      <c r="IK42" s="12"/>
      <c r="IL42" s="12"/>
      <c r="IM42" s="12"/>
      <c r="IN42" s="12"/>
      <c r="IO42" s="12"/>
      <c r="IP42" s="12"/>
      <c r="IQ42" s="12"/>
      <c r="IR42" s="12"/>
      <c r="IS42" s="12"/>
      <c r="IT42" s="12"/>
      <c r="IU42" s="12"/>
      <c r="IV42" s="12"/>
      <c r="IW42" s="12"/>
      <c r="IX42" s="12"/>
      <c r="IY42" s="12"/>
      <c r="IZ42" s="12"/>
      <c r="JA42" s="12"/>
      <c r="JB42" s="12"/>
      <c r="JC42" s="12"/>
      <c r="JD42" s="12"/>
      <c r="JE42" s="12"/>
      <c r="JF42" s="12"/>
      <c r="JG42" s="12"/>
      <c r="JH42" s="12"/>
      <c r="JI42" s="12"/>
      <c r="JJ42" s="12"/>
      <c r="JK42" s="12"/>
      <c r="JL42" s="12"/>
      <c r="JM42" s="12"/>
      <c r="JN42" s="12"/>
      <c r="JO42" s="12"/>
      <c r="JP42" s="12"/>
      <c r="JQ42" s="12"/>
      <c r="JR42" s="12"/>
      <c r="JS42" s="12"/>
      <c r="JT42" s="12"/>
      <c r="JU42" s="12"/>
      <c r="JV42" s="12"/>
      <c r="JW42" s="12"/>
      <c r="JX42" s="12"/>
      <c r="JY42" s="12"/>
      <c r="JZ42" s="12"/>
      <c r="KA42" s="12"/>
      <c r="KB42" s="12"/>
      <c r="KC42" s="12"/>
      <c r="KD42" s="12"/>
      <c r="KE42" s="12"/>
      <c r="KF42" s="12"/>
      <c r="KG42" s="12"/>
      <c r="KH42" s="12"/>
      <c r="KI42" s="12"/>
      <c r="KJ42" s="12"/>
      <c r="KK42" s="12"/>
      <c r="KL42" s="12"/>
      <c r="KM42" s="12"/>
      <c r="KN42" s="12"/>
      <c r="KO42" s="12"/>
      <c r="KP42" s="12"/>
      <c r="KQ42" s="12"/>
      <c r="KR42" s="12"/>
      <c r="KS42" s="12"/>
      <c r="KT42" s="12"/>
      <c r="KU42" s="12"/>
      <c r="KV42" s="12"/>
      <c r="KW42" s="12"/>
      <c r="KX42" s="12"/>
      <c r="KY42" s="12"/>
      <c r="KZ42" s="12"/>
      <c r="LA42" s="12"/>
      <c r="LB42" s="12"/>
      <c r="LC42" s="12"/>
      <c r="LD42" s="12"/>
      <c r="LE42" s="12"/>
      <c r="LF42" s="12"/>
      <c r="LG42" s="12"/>
      <c r="LH42" s="12"/>
      <c r="LI42" s="12"/>
      <c r="LJ42" s="12"/>
      <c r="LK42" s="12"/>
      <c r="LL42" s="12"/>
      <c r="LM42" s="12"/>
      <c r="LN42" s="12"/>
      <c r="LO42" s="12"/>
      <c r="LP42" s="12"/>
      <c r="LQ42" s="12"/>
      <c r="LR42" s="12"/>
      <c r="LS42" s="12"/>
      <c r="LT42" s="12"/>
      <c r="LU42" s="12"/>
      <c r="LV42" s="12"/>
      <c r="LW42" s="12"/>
      <c r="LX42" s="12"/>
      <c r="LY42" s="12"/>
      <c r="LZ42" s="12"/>
      <c r="MA42" s="12"/>
      <c r="MB42" s="12"/>
      <c r="MC42" s="12"/>
      <c r="MD42" s="12"/>
      <c r="ME42" s="12"/>
      <c r="MF42" s="12"/>
      <c r="MG42" s="12"/>
      <c r="MH42" s="12"/>
      <c r="MI42" s="12"/>
      <c r="MJ42" s="12"/>
      <c r="MK42" s="12"/>
      <c r="ML42" s="12"/>
      <c r="MM42" s="12"/>
      <c r="MN42" s="12"/>
      <c r="MO42" s="12"/>
      <c r="MP42" s="12"/>
      <c r="MQ42" s="12"/>
      <c r="MR42" s="12"/>
      <c r="MS42" s="12"/>
      <c r="MT42" s="12"/>
      <c r="MU42" s="12"/>
      <c r="MV42" s="12"/>
      <c r="MW42" s="12"/>
      <c r="MX42" s="12"/>
      <c r="MY42" s="12"/>
      <c r="MZ42" s="12"/>
      <c r="NA42" s="12"/>
      <c r="NB42" s="12"/>
      <c r="NC42" s="12"/>
      <c r="ND42" s="12"/>
      <c r="NE42" s="12"/>
      <c r="NF42" s="12"/>
      <c r="NG42" s="12"/>
      <c r="NH42" s="12"/>
      <c r="NI42" s="12"/>
      <c r="NJ42" s="12"/>
      <c r="NK42" s="12"/>
      <c r="NL42" s="12"/>
      <c r="NM42" s="12"/>
      <c r="NN42" s="12"/>
      <c r="NO42" s="12"/>
      <c r="NP42" s="12"/>
      <c r="NQ42" s="12"/>
      <c r="NR42" s="12"/>
      <c r="NS42" s="12"/>
      <c r="NT42" s="12"/>
      <c r="NU42" s="12"/>
      <c r="NV42" s="12"/>
      <c r="NW42" s="12"/>
      <c r="NX42" s="12"/>
      <c r="NY42" s="12"/>
      <c r="NZ42" s="12"/>
      <c r="OA42" s="12"/>
      <c r="OB42" s="12"/>
      <c r="OC42" s="12"/>
      <c r="OD42" s="12"/>
      <c r="OE42" s="12"/>
      <c r="OF42" s="12"/>
      <c r="OG42" s="12"/>
      <c r="OH42" s="12"/>
      <c r="OI42" s="12"/>
      <c r="OJ42" s="12"/>
      <c r="OK42" s="12"/>
      <c r="OL42" s="12"/>
      <c r="OM42" s="12"/>
      <c r="ON42" s="12"/>
      <c r="OO42" s="12"/>
      <c r="OP42" s="12"/>
      <c r="OQ42" s="12"/>
      <c r="OR42" s="12"/>
      <c r="OS42" s="12"/>
      <c r="OT42" s="12"/>
      <c r="OU42" s="12"/>
      <c r="OV42" s="12"/>
      <c r="OW42" s="12"/>
      <c r="OX42" s="12"/>
      <c r="OY42" s="12"/>
      <c r="OZ42" s="12"/>
      <c r="PA42" s="12"/>
      <c r="PB42" s="12"/>
      <c r="PC42" s="12"/>
      <c r="PD42" s="12"/>
      <c r="PE42" s="12"/>
      <c r="PF42" s="12"/>
      <c r="PG42" s="12"/>
      <c r="PH42" s="12"/>
      <c r="PI42" s="12"/>
      <c r="PJ42" s="12"/>
      <c r="PK42" s="12"/>
      <c r="PL42" s="12"/>
      <c r="PM42" s="12"/>
      <c r="PN42" s="12"/>
      <c r="PO42" s="12"/>
      <c r="PP42" s="12"/>
      <c r="PQ42" s="12"/>
      <c r="PR42" s="12"/>
      <c r="PS42" s="12"/>
      <c r="PT42" s="12"/>
      <c r="PU42" s="12"/>
      <c r="PV42" s="12"/>
      <c r="PW42" s="12"/>
      <c r="PX42" s="12"/>
      <c r="PY42" s="12"/>
      <c r="PZ42" s="12"/>
      <c r="QA42" s="12"/>
      <c r="QB42" s="12"/>
      <c r="QC42" s="12"/>
      <c r="QD42" s="12"/>
      <c r="QE42" s="12"/>
      <c r="QF42" s="12"/>
      <c r="QG42" s="12"/>
      <c r="QH42" s="12"/>
      <c r="QI42" s="12"/>
      <c r="QJ42" s="12"/>
      <c r="QK42" s="12"/>
      <c r="QL42" s="12"/>
      <c r="QM42" s="12"/>
      <c r="QN42" s="12"/>
      <c r="QO42" s="12"/>
      <c r="QP42" s="12"/>
      <c r="QQ42" s="12"/>
      <c r="QR42" s="12"/>
      <c r="QS42" s="12"/>
      <c r="QT42" s="12"/>
      <c r="QU42" s="12"/>
      <c r="QV42" s="12"/>
      <c r="QW42" s="12"/>
      <c r="QX42" s="12"/>
      <c r="QY42" s="12"/>
      <c r="QZ42" s="12"/>
      <c r="RA42" s="12"/>
      <c r="RB42" s="12"/>
      <c r="RC42" s="12"/>
      <c r="RD42" s="12"/>
      <c r="RE42" s="12"/>
      <c r="RF42" s="12"/>
      <c r="RG42" s="12"/>
      <c r="RH42" s="12"/>
      <c r="RI42" s="12"/>
      <c r="RJ42" s="12"/>
      <c r="RK42" s="12"/>
      <c r="RL42" s="12"/>
      <c r="RM42" s="12"/>
      <c r="RN42" s="12"/>
      <c r="RO42" s="12"/>
      <c r="RP42" s="12"/>
      <c r="RQ42" s="12"/>
      <c r="RR42" s="12"/>
      <c r="RS42" s="12"/>
      <c r="RT42" s="12"/>
      <c r="RU42" s="12"/>
      <c r="RV42" s="12"/>
      <c r="RW42" s="12"/>
      <c r="RX42" s="12"/>
      <c r="RY42" s="12"/>
      <c r="RZ42" s="12"/>
      <c r="SA42" s="12"/>
      <c r="SB42" s="12"/>
      <c r="SC42" s="12"/>
      <c r="SD42" s="12"/>
      <c r="SE42" s="12"/>
      <c r="SF42" s="12"/>
      <c r="SG42" s="12"/>
      <c r="SH42" s="12"/>
      <c r="SI42" s="12"/>
      <c r="SJ42" s="12"/>
      <c r="SK42" s="12"/>
      <c r="SL42" s="12"/>
      <c r="SM42" s="12"/>
      <c r="SN42" s="12"/>
      <c r="SO42" s="12"/>
      <c r="SP42" s="12"/>
      <c r="SQ42" s="12"/>
      <c r="SR42" s="12"/>
      <c r="SS42" s="12"/>
      <c r="ST42" s="12"/>
      <c r="SU42" s="12"/>
      <c r="SV42" s="12"/>
      <c r="SW42" s="12"/>
      <c r="SX42" s="12"/>
      <c r="SY42" s="12"/>
      <c r="SZ42" s="12"/>
      <c r="TA42" s="12"/>
      <c r="TB42" s="12"/>
      <c r="TC42" s="12"/>
      <c r="TD42" s="12"/>
      <c r="TE42" s="12"/>
      <c r="TF42" s="12"/>
      <c r="TG42" s="12"/>
      <c r="TH42" s="12"/>
      <c r="TI42" s="12"/>
      <c r="TJ42" s="12"/>
      <c r="TK42" s="12"/>
      <c r="TL42" s="12"/>
      <c r="TM42" s="12"/>
      <c r="TN42" s="12"/>
      <c r="TO42" s="12"/>
      <c r="TP42" s="12"/>
      <c r="TQ42" s="12"/>
      <c r="TR42" s="12"/>
      <c r="TS42" s="12"/>
      <c r="TT42" s="12"/>
      <c r="TU42" s="12"/>
      <c r="TV42" s="12"/>
      <c r="TW42" s="12"/>
      <c r="TX42" s="12"/>
      <c r="TY42" s="12"/>
      <c r="TZ42" s="12"/>
      <c r="UA42" s="12"/>
      <c r="UB42" s="12"/>
      <c r="UC42" s="12"/>
      <c r="UD42" s="12"/>
      <c r="UE42" s="12"/>
      <c r="UF42" s="12"/>
      <c r="UG42" s="12"/>
      <c r="UH42" s="12"/>
      <c r="UI42" s="12"/>
      <c r="UJ42" s="12"/>
      <c r="UK42" s="12"/>
      <c r="UL42" s="12"/>
      <c r="UM42" s="12"/>
      <c r="UN42" s="12"/>
      <c r="UO42" s="12"/>
      <c r="UP42" s="12"/>
      <c r="UQ42" s="12"/>
      <c r="UR42" s="12"/>
      <c r="US42" s="12"/>
      <c r="UT42" s="12"/>
      <c r="UU42" s="12"/>
      <c r="UV42" s="12"/>
      <c r="UW42" s="12"/>
      <c r="UX42" s="12"/>
      <c r="UY42" s="12"/>
      <c r="UZ42" s="12"/>
      <c r="VA42" s="12"/>
      <c r="VB42" s="12"/>
      <c r="VC42" s="12"/>
      <c r="VD42" s="12"/>
      <c r="VE42" s="12"/>
      <c r="VF42" s="12"/>
      <c r="VG42" s="12"/>
      <c r="VH42" s="12"/>
      <c r="VI42" s="12"/>
      <c r="VJ42" s="12"/>
      <c r="VK42" s="12"/>
      <c r="VL42" s="12"/>
      <c r="VM42" s="12"/>
      <c r="VN42" s="12"/>
      <c r="VO42" s="12"/>
      <c r="VP42" s="12"/>
      <c r="VQ42" s="12"/>
      <c r="VR42" s="12"/>
      <c r="VS42" s="12"/>
      <c r="VT42" s="12"/>
      <c r="VU42" s="12"/>
      <c r="VV42" s="12"/>
      <c r="VW42" s="12"/>
      <c r="VX42" s="12"/>
      <c r="VY42" s="12"/>
      <c r="VZ42" s="12"/>
      <c r="WA42" s="12"/>
      <c r="WB42" s="12"/>
      <c r="WC42" s="12"/>
      <c r="WD42" s="12"/>
      <c r="WE42" s="12"/>
      <c r="WF42" s="12"/>
      <c r="WG42" s="12"/>
      <c r="WH42" s="12"/>
      <c r="WI42" s="12"/>
      <c r="WJ42" s="12"/>
      <c r="WK42" s="12"/>
      <c r="WL42" s="12"/>
      <c r="WM42" s="12"/>
      <c r="WN42" s="12"/>
      <c r="WO42" s="12"/>
      <c r="WP42" s="12"/>
      <c r="WQ42" s="12"/>
      <c r="WR42" s="12"/>
      <c r="WS42" s="12"/>
      <c r="WT42" s="12"/>
      <c r="WU42" s="12"/>
      <c r="WV42" s="12"/>
      <c r="WW42" s="12"/>
      <c r="WX42" s="12"/>
      <c r="WY42" s="12"/>
      <c r="WZ42" s="12"/>
      <c r="XA42" s="12"/>
      <c r="XB42" s="12"/>
      <c r="XC42" s="12"/>
      <c r="XD42" s="12"/>
      <c r="XE42" s="12"/>
      <c r="XF42" s="12"/>
      <c r="XG42" s="12"/>
      <c r="XH42" s="12"/>
      <c r="XI42" s="12"/>
      <c r="XJ42" s="12"/>
      <c r="XK42" s="12"/>
      <c r="XL42" s="12"/>
      <c r="XM42" s="12"/>
      <c r="XN42" s="12"/>
      <c r="XO42" s="12"/>
      <c r="XP42" s="12"/>
      <c r="XQ42" s="12"/>
      <c r="XR42" s="12"/>
      <c r="XS42" s="12"/>
      <c r="XT42" s="12"/>
      <c r="XU42" s="12"/>
      <c r="XV42" s="12"/>
    </row>
    <row r="43" spans="1:646" ht="30" customHeight="1">
      <c r="A43" s="181"/>
      <c r="B43" s="175" t="s">
        <v>404</v>
      </c>
      <c r="C43" s="1095"/>
      <c r="D43" s="1095"/>
      <c r="E43" s="122"/>
    </row>
    <row r="44" spans="1:646" ht="15" customHeight="1">
      <c r="A44" s="181"/>
      <c r="B44" s="176" t="s">
        <v>379</v>
      </c>
      <c r="C44" s="1095"/>
      <c r="D44" s="1095"/>
      <c r="E44" s="122"/>
    </row>
    <row r="45" spans="1:646" ht="15" customHeight="1">
      <c r="A45" s="181"/>
      <c r="B45" s="176" t="s">
        <v>380</v>
      </c>
      <c r="C45" s="1095"/>
      <c r="D45" s="1095"/>
      <c r="E45" s="122"/>
    </row>
    <row r="46" spans="1:646" s="168" customFormat="1" ht="30" customHeight="1">
      <c r="A46" s="166" t="s">
        <v>381</v>
      </c>
      <c r="B46" s="166"/>
      <c r="C46" s="1098"/>
      <c r="D46" s="1098"/>
      <c r="E46" s="167">
        <v>8</v>
      </c>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c r="JF46" s="12"/>
      <c r="JG46" s="12"/>
      <c r="JH46" s="12"/>
      <c r="JI46" s="12"/>
      <c r="JJ46" s="12"/>
      <c r="JK46" s="12"/>
      <c r="JL46" s="12"/>
      <c r="JM46" s="12"/>
      <c r="JN46" s="12"/>
      <c r="JO46" s="12"/>
      <c r="JP46" s="12"/>
      <c r="JQ46" s="12"/>
      <c r="JR46" s="12"/>
      <c r="JS46" s="12"/>
      <c r="JT46" s="12"/>
      <c r="JU46" s="12"/>
      <c r="JV46" s="12"/>
      <c r="JW46" s="12"/>
      <c r="JX46" s="12"/>
      <c r="JY46" s="12"/>
      <c r="JZ46" s="12"/>
      <c r="KA46" s="12"/>
      <c r="KB46" s="12"/>
      <c r="KC46" s="12"/>
      <c r="KD46" s="12"/>
      <c r="KE46" s="12"/>
      <c r="KF46" s="12"/>
      <c r="KG46" s="12"/>
      <c r="KH46" s="12"/>
      <c r="KI46" s="12"/>
      <c r="KJ46" s="12"/>
      <c r="KK46" s="12"/>
      <c r="KL46" s="12"/>
      <c r="KM46" s="12"/>
      <c r="KN46" s="12"/>
      <c r="KO46" s="12"/>
      <c r="KP46" s="12"/>
      <c r="KQ46" s="12"/>
      <c r="KR46" s="12"/>
      <c r="KS46" s="12"/>
      <c r="KT46" s="12"/>
      <c r="KU46" s="12"/>
      <c r="KV46" s="12"/>
      <c r="KW46" s="12"/>
      <c r="KX46" s="12"/>
      <c r="KY46" s="12"/>
      <c r="KZ46" s="12"/>
      <c r="LA46" s="12"/>
      <c r="LB46" s="12"/>
      <c r="LC46" s="12"/>
      <c r="LD46" s="12"/>
      <c r="LE46" s="12"/>
      <c r="LF46" s="12"/>
      <c r="LG46" s="12"/>
      <c r="LH46" s="12"/>
      <c r="LI46" s="12"/>
      <c r="LJ46" s="12"/>
      <c r="LK46" s="12"/>
      <c r="LL46" s="12"/>
      <c r="LM46" s="12"/>
      <c r="LN46" s="12"/>
      <c r="LO46" s="12"/>
      <c r="LP46" s="12"/>
      <c r="LQ46" s="12"/>
      <c r="LR46" s="12"/>
      <c r="LS46" s="12"/>
      <c r="LT46" s="12"/>
      <c r="LU46" s="12"/>
      <c r="LV46" s="12"/>
      <c r="LW46" s="12"/>
      <c r="LX46" s="12"/>
      <c r="LY46" s="12"/>
      <c r="LZ46" s="12"/>
      <c r="MA46" s="12"/>
      <c r="MB46" s="12"/>
      <c r="MC46" s="12"/>
      <c r="MD46" s="12"/>
      <c r="ME46" s="12"/>
      <c r="MF46" s="12"/>
      <c r="MG46" s="12"/>
      <c r="MH46" s="12"/>
      <c r="MI46" s="12"/>
      <c r="MJ46" s="12"/>
      <c r="MK46" s="12"/>
      <c r="ML46" s="12"/>
      <c r="MM46" s="12"/>
      <c r="MN46" s="12"/>
      <c r="MO46" s="12"/>
      <c r="MP46" s="12"/>
      <c r="MQ46" s="12"/>
      <c r="MR46" s="12"/>
      <c r="MS46" s="12"/>
      <c r="MT46" s="12"/>
      <c r="MU46" s="12"/>
      <c r="MV46" s="12"/>
      <c r="MW46" s="12"/>
      <c r="MX46" s="12"/>
      <c r="MY46" s="12"/>
      <c r="MZ46" s="12"/>
      <c r="NA46" s="12"/>
      <c r="NB46" s="12"/>
      <c r="NC46" s="12"/>
      <c r="ND46" s="12"/>
      <c r="NE46" s="12"/>
      <c r="NF46" s="12"/>
      <c r="NG46" s="12"/>
      <c r="NH46" s="12"/>
      <c r="NI46" s="12"/>
      <c r="NJ46" s="12"/>
      <c r="NK46" s="12"/>
      <c r="NL46" s="12"/>
      <c r="NM46" s="12"/>
      <c r="NN46" s="12"/>
      <c r="NO46" s="12"/>
      <c r="NP46" s="12"/>
      <c r="NQ46" s="12"/>
      <c r="NR46" s="12"/>
      <c r="NS46" s="12"/>
      <c r="NT46" s="12"/>
      <c r="NU46" s="12"/>
      <c r="NV46" s="12"/>
      <c r="NW46" s="12"/>
      <c r="NX46" s="12"/>
      <c r="NY46" s="12"/>
      <c r="NZ46" s="12"/>
      <c r="OA46" s="12"/>
      <c r="OB46" s="12"/>
      <c r="OC46" s="12"/>
      <c r="OD46" s="12"/>
      <c r="OE46" s="12"/>
      <c r="OF46" s="12"/>
      <c r="OG46" s="12"/>
      <c r="OH46" s="12"/>
      <c r="OI46" s="12"/>
      <c r="OJ46" s="12"/>
      <c r="OK46" s="12"/>
      <c r="OL46" s="12"/>
      <c r="OM46" s="12"/>
      <c r="ON46" s="12"/>
      <c r="OO46" s="12"/>
      <c r="OP46" s="12"/>
      <c r="OQ46" s="12"/>
      <c r="OR46" s="12"/>
      <c r="OS46" s="12"/>
      <c r="OT46" s="12"/>
      <c r="OU46" s="12"/>
      <c r="OV46" s="12"/>
      <c r="OW46" s="12"/>
      <c r="OX46" s="12"/>
      <c r="OY46" s="12"/>
      <c r="OZ46" s="12"/>
      <c r="PA46" s="12"/>
      <c r="PB46" s="12"/>
      <c r="PC46" s="12"/>
      <c r="PD46" s="12"/>
      <c r="PE46" s="12"/>
      <c r="PF46" s="12"/>
      <c r="PG46" s="12"/>
      <c r="PH46" s="12"/>
      <c r="PI46" s="12"/>
      <c r="PJ46" s="12"/>
      <c r="PK46" s="12"/>
      <c r="PL46" s="12"/>
      <c r="PM46" s="12"/>
      <c r="PN46" s="12"/>
      <c r="PO46" s="12"/>
      <c r="PP46" s="12"/>
      <c r="PQ46" s="12"/>
      <c r="PR46" s="12"/>
      <c r="PS46" s="12"/>
      <c r="PT46" s="12"/>
      <c r="PU46" s="12"/>
      <c r="PV46" s="12"/>
      <c r="PW46" s="12"/>
      <c r="PX46" s="12"/>
      <c r="PY46" s="12"/>
      <c r="PZ46" s="12"/>
      <c r="QA46" s="12"/>
      <c r="QB46" s="12"/>
      <c r="QC46" s="12"/>
      <c r="QD46" s="12"/>
      <c r="QE46" s="12"/>
      <c r="QF46" s="12"/>
      <c r="QG46" s="12"/>
      <c r="QH46" s="12"/>
      <c r="QI46" s="12"/>
      <c r="QJ46" s="12"/>
      <c r="QK46" s="12"/>
      <c r="QL46" s="12"/>
      <c r="QM46" s="12"/>
      <c r="QN46" s="12"/>
      <c r="QO46" s="12"/>
      <c r="QP46" s="12"/>
      <c r="QQ46" s="12"/>
      <c r="QR46" s="12"/>
      <c r="QS46" s="12"/>
      <c r="QT46" s="12"/>
      <c r="QU46" s="12"/>
      <c r="QV46" s="12"/>
      <c r="QW46" s="12"/>
      <c r="QX46" s="12"/>
      <c r="QY46" s="12"/>
      <c r="QZ46" s="12"/>
      <c r="RA46" s="12"/>
      <c r="RB46" s="12"/>
      <c r="RC46" s="12"/>
      <c r="RD46" s="12"/>
      <c r="RE46" s="12"/>
      <c r="RF46" s="12"/>
      <c r="RG46" s="12"/>
      <c r="RH46" s="12"/>
      <c r="RI46" s="12"/>
      <c r="RJ46" s="12"/>
      <c r="RK46" s="12"/>
      <c r="RL46" s="12"/>
      <c r="RM46" s="12"/>
      <c r="RN46" s="12"/>
      <c r="RO46" s="12"/>
      <c r="RP46" s="12"/>
      <c r="RQ46" s="12"/>
      <c r="RR46" s="12"/>
      <c r="RS46" s="12"/>
      <c r="RT46" s="12"/>
      <c r="RU46" s="12"/>
      <c r="RV46" s="12"/>
      <c r="RW46" s="12"/>
      <c r="RX46" s="12"/>
      <c r="RY46" s="12"/>
      <c r="RZ46" s="12"/>
      <c r="SA46" s="12"/>
      <c r="SB46" s="12"/>
      <c r="SC46" s="12"/>
      <c r="SD46" s="12"/>
      <c r="SE46" s="12"/>
      <c r="SF46" s="12"/>
      <c r="SG46" s="12"/>
      <c r="SH46" s="12"/>
      <c r="SI46" s="12"/>
      <c r="SJ46" s="12"/>
      <c r="SK46" s="12"/>
      <c r="SL46" s="12"/>
      <c r="SM46" s="12"/>
      <c r="SN46" s="12"/>
      <c r="SO46" s="12"/>
      <c r="SP46" s="12"/>
      <c r="SQ46" s="12"/>
      <c r="SR46" s="12"/>
      <c r="SS46" s="12"/>
      <c r="ST46" s="12"/>
      <c r="SU46" s="12"/>
      <c r="SV46" s="12"/>
      <c r="SW46" s="12"/>
      <c r="SX46" s="12"/>
      <c r="SY46" s="12"/>
      <c r="SZ46" s="12"/>
      <c r="TA46" s="12"/>
      <c r="TB46" s="12"/>
      <c r="TC46" s="12"/>
      <c r="TD46" s="12"/>
      <c r="TE46" s="12"/>
      <c r="TF46" s="12"/>
      <c r="TG46" s="12"/>
      <c r="TH46" s="12"/>
      <c r="TI46" s="12"/>
      <c r="TJ46" s="12"/>
      <c r="TK46" s="12"/>
      <c r="TL46" s="12"/>
      <c r="TM46" s="12"/>
      <c r="TN46" s="12"/>
      <c r="TO46" s="12"/>
      <c r="TP46" s="12"/>
      <c r="TQ46" s="12"/>
      <c r="TR46" s="12"/>
      <c r="TS46" s="12"/>
      <c r="TT46" s="12"/>
      <c r="TU46" s="12"/>
      <c r="TV46" s="12"/>
      <c r="TW46" s="12"/>
      <c r="TX46" s="12"/>
      <c r="TY46" s="12"/>
      <c r="TZ46" s="12"/>
      <c r="UA46" s="12"/>
      <c r="UB46" s="12"/>
      <c r="UC46" s="12"/>
      <c r="UD46" s="12"/>
      <c r="UE46" s="12"/>
      <c r="UF46" s="12"/>
      <c r="UG46" s="12"/>
      <c r="UH46" s="12"/>
      <c r="UI46" s="12"/>
      <c r="UJ46" s="12"/>
      <c r="UK46" s="12"/>
      <c r="UL46" s="12"/>
      <c r="UM46" s="12"/>
      <c r="UN46" s="12"/>
      <c r="UO46" s="12"/>
      <c r="UP46" s="12"/>
      <c r="UQ46" s="12"/>
      <c r="UR46" s="12"/>
      <c r="US46" s="12"/>
      <c r="UT46" s="12"/>
      <c r="UU46" s="12"/>
      <c r="UV46" s="12"/>
      <c r="UW46" s="12"/>
      <c r="UX46" s="12"/>
      <c r="UY46" s="12"/>
      <c r="UZ46" s="12"/>
      <c r="VA46" s="12"/>
      <c r="VB46" s="12"/>
      <c r="VC46" s="12"/>
      <c r="VD46" s="12"/>
      <c r="VE46" s="12"/>
      <c r="VF46" s="12"/>
      <c r="VG46" s="12"/>
      <c r="VH46" s="12"/>
      <c r="VI46" s="12"/>
      <c r="VJ46" s="12"/>
      <c r="VK46" s="12"/>
      <c r="VL46" s="12"/>
      <c r="VM46" s="12"/>
      <c r="VN46" s="12"/>
      <c r="VO46" s="12"/>
      <c r="VP46" s="12"/>
      <c r="VQ46" s="12"/>
      <c r="VR46" s="12"/>
      <c r="VS46" s="12"/>
      <c r="VT46" s="12"/>
      <c r="VU46" s="12"/>
      <c r="VV46" s="12"/>
      <c r="VW46" s="12"/>
      <c r="VX46" s="12"/>
      <c r="VY46" s="12"/>
      <c r="VZ46" s="12"/>
      <c r="WA46" s="12"/>
      <c r="WB46" s="12"/>
      <c r="WC46" s="12"/>
      <c r="WD46" s="12"/>
      <c r="WE46" s="12"/>
      <c r="WF46" s="12"/>
      <c r="WG46" s="12"/>
      <c r="WH46" s="12"/>
      <c r="WI46" s="12"/>
      <c r="WJ46" s="12"/>
      <c r="WK46" s="12"/>
      <c r="WL46" s="12"/>
      <c r="WM46" s="12"/>
      <c r="WN46" s="12"/>
      <c r="WO46" s="12"/>
      <c r="WP46" s="12"/>
      <c r="WQ46" s="12"/>
      <c r="WR46" s="12"/>
      <c r="WS46" s="12"/>
      <c r="WT46" s="12"/>
      <c r="WU46" s="12"/>
      <c r="WV46" s="12"/>
      <c r="WW46" s="12"/>
      <c r="WX46" s="12"/>
      <c r="WY46" s="12"/>
      <c r="WZ46" s="12"/>
      <c r="XA46" s="12"/>
      <c r="XB46" s="12"/>
      <c r="XC46" s="12"/>
      <c r="XD46" s="12"/>
      <c r="XE46" s="12"/>
      <c r="XF46" s="12"/>
      <c r="XG46" s="12"/>
      <c r="XH46" s="12"/>
      <c r="XI46" s="12"/>
      <c r="XJ46" s="12"/>
      <c r="XK46" s="12"/>
      <c r="XL46" s="12"/>
      <c r="XM46" s="12"/>
      <c r="XN46" s="12"/>
      <c r="XO46" s="12"/>
      <c r="XP46" s="12"/>
      <c r="XQ46" s="12"/>
      <c r="XR46" s="12"/>
      <c r="XS46" s="12"/>
      <c r="XT46" s="12"/>
      <c r="XU46" s="12"/>
      <c r="XV46" s="12"/>
    </row>
    <row r="47" spans="1:646" ht="30" customHeight="1">
      <c r="A47" s="174"/>
      <c r="B47" s="175" t="s">
        <v>382</v>
      </c>
      <c r="C47" s="1095"/>
      <c r="D47" s="1095"/>
      <c r="E47" s="122"/>
    </row>
    <row r="48" spans="1:646" ht="15" customHeight="1">
      <c r="A48" s="174"/>
      <c r="B48" s="176" t="s">
        <v>383</v>
      </c>
      <c r="C48" s="1095"/>
      <c r="D48" s="1095"/>
      <c r="E48" s="122"/>
    </row>
    <row r="49" spans="1:646" s="168" customFormat="1" ht="30" customHeight="1">
      <c r="A49" s="166" t="s">
        <v>384</v>
      </c>
      <c r="B49" s="177"/>
      <c r="C49" s="1096"/>
      <c r="D49" s="1096"/>
      <c r="E49" s="167">
        <v>9</v>
      </c>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c r="FD49" s="12"/>
      <c r="FE49" s="12"/>
      <c r="FF49" s="12"/>
      <c r="FG49" s="12"/>
      <c r="FH49" s="12"/>
      <c r="FI49" s="12"/>
      <c r="FJ49" s="12"/>
      <c r="FK49" s="12"/>
      <c r="FL49" s="12"/>
      <c r="FM49" s="12"/>
      <c r="FN49" s="12"/>
      <c r="FO49" s="12"/>
      <c r="FP49" s="12"/>
      <c r="FQ49" s="12"/>
      <c r="FR49" s="12"/>
      <c r="FS49" s="12"/>
      <c r="FT49" s="12"/>
      <c r="FU49" s="12"/>
      <c r="FV49" s="12"/>
      <c r="FW49" s="12"/>
      <c r="FX49" s="12"/>
      <c r="FY49" s="12"/>
      <c r="FZ49" s="12"/>
      <c r="GA49" s="12"/>
      <c r="GB49" s="12"/>
      <c r="GC49" s="12"/>
      <c r="GD49" s="12"/>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c r="HK49" s="12"/>
      <c r="HL49" s="12"/>
      <c r="HM49" s="12"/>
      <c r="HN49" s="12"/>
      <c r="HO49" s="12"/>
      <c r="HP49" s="12"/>
      <c r="HQ49" s="12"/>
      <c r="HR49" s="12"/>
      <c r="HS49" s="12"/>
      <c r="HT49" s="12"/>
      <c r="HU49" s="12"/>
      <c r="HV49" s="12"/>
      <c r="HW49" s="12"/>
      <c r="HX49" s="12"/>
      <c r="HY49" s="12"/>
      <c r="HZ49" s="12"/>
      <c r="IA49" s="12"/>
      <c r="IB49" s="12"/>
      <c r="IC49" s="12"/>
      <c r="ID49" s="12"/>
      <c r="IE49" s="12"/>
      <c r="IF49" s="12"/>
      <c r="IG49" s="12"/>
      <c r="IH49" s="12"/>
      <c r="II49" s="12"/>
      <c r="IJ49" s="12"/>
      <c r="IK49" s="12"/>
      <c r="IL49" s="12"/>
      <c r="IM49" s="12"/>
      <c r="IN49" s="12"/>
      <c r="IO49" s="12"/>
      <c r="IP49" s="12"/>
      <c r="IQ49" s="12"/>
      <c r="IR49" s="12"/>
      <c r="IS49" s="12"/>
      <c r="IT49" s="12"/>
      <c r="IU49" s="12"/>
      <c r="IV49" s="12"/>
      <c r="IW49" s="12"/>
      <c r="IX49" s="12"/>
      <c r="IY49" s="12"/>
      <c r="IZ49" s="12"/>
      <c r="JA49" s="12"/>
      <c r="JB49" s="12"/>
      <c r="JC49" s="12"/>
      <c r="JD49" s="12"/>
      <c r="JE49" s="12"/>
      <c r="JF49" s="12"/>
      <c r="JG49" s="12"/>
      <c r="JH49" s="12"/>
      <c r="JI49" s="12"/>
      <c r="JJ49" s="12"/>
      <c r="JK49" s="12"/>
      <c r="JL49" s="12"/>
      <c r="JM49" s="12"/>
      <c r="JN49" s="12"/>
      <c r="JO49" s="12"/>
      <c r="JP49" s="12"/>
      <c r="JQ49" s="12"/>
      <c r="JR49" s="12"/>
      <c r="JS49" s="12"/>
      <c r="JT49" s="12"/>
      <c r="JU49" s="12"/>
      <c r="JV49" s="12"/>
      <c r="JW49" s="12"/>
      <c r="JX49" s="12"/>
      <c r="JY49" s="12"/>
      <c r="JZ49" s="12"/>
      <c r="KA49" s="12"/>
      <c r="KB49" s="12"/>
      <c r="KC49" s="12"/>
      <c r="KD49" s="12"/>
      <c r="KE49" s="12"/>
      <c r="KF49" s="12"/>
      <c r="KG49" s="12"/>
      <c r="KH49" s="12"/>
      <c r="KI49" s="12"/>
      <c r="KJ49" s="12"/>
      <c r="KK49" s="12"/>
      <c r="KL49" s="12"/>
      <c r="KM49" s="12"/>
      <c r="KN49" s="12"/>
      <c r="KO49" s="12"/>
      <c r="KP49" s="12"/>
      <c r="KQ49" s="12"/>
      <c r="KR49" s="12"/>
      <c r="KS49" s="12"/>
      <c r="KT49" s="12"/>
      <c r="KU49" s="12"/>
      <c r="KV49" s="12"/>
      <c r="KW49" s="12"/>
      <c r="KX49" s="12"/>
      <c r="KY49" s="12"/>
      <c r="KZ49" s="12"/>
      <c r="LA49" s="12"/>
      <c r="LB49" s="12"/>
      <c r="LC49" s="12"/>
      <c r="LD49" s="12"/>
      <c r="LE49" s="12"/>
      <c r="LF49" s="12"/>
      <c r="LG49" s="12"/>
      <c r="LH49" s="12"/>
      <c r="LI49" s="12"/>
      <c r="LJ49" s="12"/>
      <c r="LK49" s="12"/>
      <c r="LL49" s="12"/>
      <c r="LM49" s="12"/>
      <c r="LN49" s="12"/>
      <c r="LO49" s="12"/>
      <c r="LP49" s="12"/>
      <c r="LQ49" s="12"/>
      <c r="LR49" s="12"/>
      <c r="LS49" s="12"/>
      <c r="LT49" s="12"/>
      <c r="LU49" s="12"/>
      <c r="LV49" s="12"/>
      <c r="LW49" s="12"/>
      <c r="LX49" s="12"/>
      <c r="LY49" s="12"/>
      <c r="LZ49" s="12"/>
      <c r="MA49" s="12"/>
      <c r="MB49" s="12"/>
      <c r="MC49" s="12"/>
      <c r="MD49" s="12"/>
      <c r="ME49" s="12"/>
      <c r="MF49" s="12"/>
      <c r="MG49" s="12"/>
      <c r="MH49" s="12"/>
      <c r="MI49" s="12"/>
      <c r="MJ49" s="12"/>
      <c r="MK49" s="12"/>
      <c r="ML49" s="12"/>
      <c r="MM49" s="12"/>
      <c r="MN49" s="12"/>
      <c r="MO49" s="12"/>
      <c r="MP49" s="12"/>
      <c r="MQ49" s="12"/>
      <c r="MR49" s="12"/>
      <c r="MS49" s="12"/>
      <c r="MT49" s="12"/>
      <c r="MU49" s="12"/>
      <c r="MV49" s="12"/>
      <c r="MW49" s="12"/>
      <c r="MX49" s="12"/>
      <c r="MY49" s="12"/>
      <c r="MZ49" s="12"/>
      <c r="NA49" s="12"/>
      <c r="NB49" s="12"/>
      <c r="NC49" s="12"/>
      <c r="ND49" s="12"/>
      <c r="NE49" s="12"/>
      <c r="NF49" s="12"/>
      <c r="NG49" s="12"/>
      <c r="NH49" s="12"/>
      <c r="NI49" s="12"/>
      <c r="NJ49" s="12"/>
      <c r="NK49" s="12"/>
      <c r="NL49" s="12"/>
      <c r="NM49" s="12"/>
      <c r="NN49" s="12"/>
      <c r="NO49" s="12"/>
      <c r="NP49" s="12"/>
      <c r="NQ49" s="12"/>
      <c r="NR49" s="12"/>
      <c r="NS49" s="12"/>
      <c r="NT49" s="12"/>
      <c r="NU49" s="12"/>
      <c r="NV49" s="12"/>
      <c r="NW49" s="12"/>
      <c r="NX49" s="12"/>
      <c r="NY49" s="12"/>
      <c r="NZ49" s="12"/>
      <c r="OA49" s="12"/>
      <c r="OB49" s="12"/>
      <c r="OC49" s="12"/>
      <c r="OD49" s="12"/>
      <c r="OE49" s="12"/>
      <c r="OF49" s="12"/>
      <c r="OG49" s="12"/>
      <c r="OH49" s="12"/>
      <c r="OI49" s="12"/>
      <c r="OJ49" s="12"/>
      <c r="OK49" s="12"/>
      <c r="OL49" s="12"/>
      <c r="OM49" s="12"/>
      <c r="ON49" s="12"/>
      <c r="OO49" s="12"/>
      <c r="OP49" s="12"/>
      <c r="OQ49" s="12"/>
      <c r="OR49" s="12"/>
      <c r="OS49" s="12"/>
      <c r="OT49" s="12"/>
      <c r="OU49" s="12"/>
      <c r="OV49" s="12"/>
      <c r="OW49" s="12"/>
      <c r="OX49" s="12"/>
      <c r="OY49" s="12"/>
      <c r="OZ49" s="12"/>
      <c r="PA49" s="12"/>
      <c r="PB49" s="12"/>
      <c r="PC49" s="12"/>
      <c r="PD49" s="12"/>
      <c r="PE49" s="12"/>
      <c r="PF49" s="12"/>
      <c r="PG49" s="12"/>
      <c r="PH49" s="12"/>
      <c r="PI49" s="12"/>
      <c r="PJ49" s="12"/>
      <c r="PK49" s="12"/>
      <c r="PL49" s="12"/>
      <c r="PM49" s="12"/>
      <c r="PN49" s="12"/>
      <c r="PO49" s="12"/>
      <c r="PP49" s="12"/>
      <c r="PQ49" s="12"/>
      <c r="PR49" s="12"/>
      <c r="PS49" s="12"/>
      <c r="PT49" s="12"/>
      <c r="PU49" s="12"/>
      <c r="PV49" s="12"/>
      <c r="PW49" s="12"/>
      <c r="PX49" s="12"/>
      <c r="PY49" s="12"/>
      <c r="PZ49" s="12"/>
      <c r="QA49" s="12"/>
      <c r="QB49" s="12"/>
      <c r="QC49" s="12"/>
      <c r="QD49" s="12"/>
      <c r="QE49" s="12"/>
      <c r="QF49" s="12"/>
      <c r="QG49" s="12"/>
      <c r="QH49" s="12"/>
      <c r="QI49" s="12"/>
      <c r="QJ49" s="12"/>
      <c r="QK49" s="12"/>
      <c r="QL49" s="12"/>
      <c r="QM49" s="12"/>
      <c r="QN49" s="12"/>
      <c r="QO49" s="12"/>
      <c r="QP49" s="12"/>
      <c r="QQ49" s="12"/>
      <c r="QR49" s="12"/>
      <c r="QS49" s="12"/>
      <c r="QT49" s="12"/>
      <c r="QU49" s="12"/>
      <c r="QV49" s="12"/>
      <c r="QW49" s="12"/>
      <c r="QX49" s="12"/>
      <c r="QY49" s="12"/>
      <c r="QZ49" s="12"/>
      <c r="RA49" s="12"/>
      <c r="RB49" s="12"/>
      <c r="RC49" s="12"/>
      <c r="RD49" s="12"/>
      <c r="RE49" s="12"/>
      <c r="RF49" s="12"/>
      <c r="RG49" s="12"/>
      <c r="RH49" s="12"/>
      <c r="RI49" s="12"/>
      <c r="RJ49" s="12"/>
      <c r="RK49" s="12"/>
      <c r="RL49" s="12"/>
      <c r="RM49" s="12"/>
      <c r="RN49" s="12"/>
      <c r="RO49" s="12"/>
      <c r="RP49" s="12"/>
      <c r="RQ49" s="12"/>
      <c r="RR49" s="12"/>
      <c r="RS49" s="12"/>
      <c r="RT49" s="12"/>
      <c r="RU49" s="12"/>
      <c r="RV49" s="12"/>
      <c r="RW49" s="12"/>
      <c r="RX49" s="12"/>
      <c r="RY49" s="12"/>
      <c r="RZ49" s="12"/>
      <c r="SA49" s="12"/>
      <c r="SB49" s="12"/>
      <c r="SC49" s="12"/>
      <c r="SD49" s="12"/>
      <c r="SE49" s="12"/>
      <c r="SF49" s="12"/>
      <c r="SG49" s="12"/>
      <c r="SH49" s="12"/>
      <c r="SI49" s="12"/>
      <c r="SJ49" s="12"/>
      <c r="SK49" s="12"/>
      <c r="SL49" s="12"/>
      <c r="SM49" s="12"/>
      <c r="SN49" s="12"/>
      <c r="SO49" s="12"/>
      <c r="SP49" s="12"/>
      <c r="SQ49" s="12"/>
      <c r="SR49" s="12"/>
      <c r="SS49" s="12"/>
      <c r="ST49" s="12"/>
      <c r="SU49" s="12"/>
      <c r="SV49" s="12"/>
      <c r="SW49" s="12"/>
      <c r="SX49" s="12"/>
      <c r="SY49" s="12"/>
      <c r="SZ49" s="12"/>
      <c r="TA49" s="12"/>
      <c r="TB49" s="12"/>
      <c r="TC49" s="12"/>
      <c r="TD49" s="12"/>
      <c r="TE49" s="12"/>
      <c r="TF49" s="12"/>
      <c r="TG49" s="12"/>
      <c r="TH49" s="12"/>
      <c r="TI49" s="12"/>
      <c r="TJ49" s="12"/>
      <c r="TK49" s="12"/>
      <c r="TL49" s="12"/>
      <c r="TM49" s="12"/>
      <c r="TN49" s="12"/>
      <c r="TO49" s="12"/>
      <c r="TP49" s="12"/>
      <c r="TQ49" s="12"/>
      <c r="TR49" s="12"/>
      <c r="TS49" s="12"/>
      <c r="TT49" s="12"/>
      <c r="TU49" s="12"/>
      <c r="TV49" s="12"/>
      <c r="TW49" s="12"/>
      <c r="TX49" s="12"/>
      <c r="TY49" s="12"/>
      <c r="TZ49" s="12"/>
      <c r="UA49" s="12"/>
      <c r="UB49" s="12"/>
      <c r="UC49" s="12"/>
      <c r="UD49" s="12"/>
      <c r="UE49" s="12"/>
      <c r="UF49" s="12"/>
      <c r="UG49" s="12"/>
      <c r="UH49" s="12"/>
      <c r="UI49" s="12"/>
      <c r="UJ49" s="12"/>
      <c r="UK49" s="12"/>
      <c r="UL49" s="12"/>
      <c r="UM49" s="12"/>
      <c r="UN49" s="12"/>
      <c r="UO49" s="12"/>
      <c r="UP49" s="12"/>
      <c r="UQ49" s="12"/>
      <c r="UR49" s="12"/>
      <c r="US49" s="12"/>
      <c r="UT49" s="12"/>
      <c r="UU49" s="12"/>
      <c r="UV49" s="12"/>
      <c r="UW49" s="12"/>
      <c r="UX49" s="12"/>
      <c r="UY49" s="12"/>
      <c r="UZ49" s="12"/>
      <c r="VA49" s="12"/>
      <c r="VB49" s="12"/>
      <c r="VC49" s="12"/>
      <c r="VD49" s="12"/>
      <c r="VE49" s="12"/>
      <c r="VF49" s="12"/>
      <c r="VG49" s="12"/>
      <c r="VH49" s="12"/>
      <c r="VI49" s="12"/>
      <c r="VJ49" s="12"/>
      <c r="VK49" s="12"/>
      <c r="VL49" s="12"/>
      <c r="VM49" s="12"/>
      <c r="VN49" s="12"/>
      <c r="VO49" s="12"/>
      <c r="VP49" s="12"/>
      <c r="VQ49" s="12"/>
      <c r="VR49" s="12"/>
      <c r="VS49" s="12"/>
      <c r="VT49" s="12"/>
      <c r="VU49" s="12"/>
      <c r="VV49" s="12"/>
      <c r="VW49" s="12"/>
      <c r="VX49" s="12"/>
      <c r="VY49" s="12"/>
      <c r="VZ49" s="12"/>
      <c r="WA49" s="12"/>
      <c r="WB49" s="12"/>
      <c r="WC49" s="12"/>
      <c r="WD49" s="12"/>
      <c r="WE49" s="12"/>
      <c r="WF49" s="12"/>
      <c r="WG49" s="12"/>
      <c r="WH49" s="12"/>
      <c r="WI49" s="12"/>
      <c r="WJ49" s="12"/>
      <c r="WK49" s="12"/>
      <c r="WL49" s="12"/>
      <c r="WM49" s="12"/>
      <c r="WN49" s="12"/>
      <c r="WO49" s="12"/>
      <c r="WP49" s="12"/>
      <c r="WQ49" s="12"/>
      <c r="WR49" s="12"/>
      <c r="WS49" s="12"/>
      <c r="WT49" s="12"/>
      <c r="WU49" s="12"/>
      <c r="WV49" s="12"/>
      <c r="WW49" s="12"/>
      <c r="WX49" s="12"/>
      <c r="WY49" s="12"/>
      <c r="WZ49" s="12"/>
      <c r="XA49" s="12"/>
      <c r="XB49" s="12"/>
      <c r="XC49" s="12"/>
      <c r="XD49" s="12"/>
      <c r="XE49" s="12"/>
      <c r="XF49" s="12"/>
      <c r="XG49" s="12"/>
      <c r="XH49" s="12"/>
      <c r="XI49" s="12"/>
      <c r="XJ49" s="12"/>
      <c r="XK49" s="12"/>
      <c r="XL49" s="12"/>
      <c r="XM49" s="12"/>
      <c r="XN49" s="12"/>
      <c r="XO49" s="12"/>
      <c r="XP49" s="12"/>
      <c r="XQ49" s="12"/>
      <c r="XR49" s="12"/>
      <c r="XS49" s="12"/>
      <c r="XT49" s="12"/>
      <c r="XU49" s="12"/>
      <c r="XV49" s="12"/>
    </row>
    <row r="50" spans="1:646" ht="30" customHeight="1">
      <c r="A50" s="174"/>
      <c r="B50" s="175" t="s">
        <v>405</v>
      </c>
      <c r="C50" s="1095"/>
      <c r="D50" s="1095"/>
      <c r="E50" s="122"/>
    </row>
    <row r="51" spans="1:646" ht="15" customHeight="1">
      <c r="A51" s="174"/>
      <c r="B51" s="176" t="s">
        <v>385</v>
      </c>
      <c r="C51" s="1095"/>
      <c r="D51" s="1095"/>
      <c r="E51" s="122"/>
    </row>
    <row r="52" spans="1:646" ht="15" customHeight="1">
      <c r="A52" s="174"/>
      <c r="B52" s="176" t="s">
        <v>386</v>
      </c>
      <c r="C52" s="1095"/>
      <c r="D52" s="1095"/>
      <c r="E52" s="122"/>
    </row>
    <row r="53" spans="1:646" ht="15" customHeight="1">
      <c r="A53" s="174"/>
      <c r="B53" s="176" t="s">
        <v>387</v>
      </c>
      <c r="C53" s="1095"/>
      <c r="D53" s="1095"/>
      <c r="E53" s="122"/>
    </row>
    <row r="54" spans="1:646" s="183" customFormat="1" ht="30" customHeight="1">
      <c r="A54" s="166" t="s">
        <v>388</v>
      </c>
      <c r="B54" s="182"/>
      <c r="C54" s="1097"/>
      <c r="D54" s="1097"/>
      <c r="E54" s="167">
        <v>10</v>
      </c>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c r="FD54" s="12"/>
      <c r="FE54" s="12"/>
      <c r="FF54" s="12"/>
      <c r="FG54" s="12"/>
      <c r="FH54" s="12"/>
      <c r="FI54" s="12"/>
      <c r="FJ54" s="12"/>
      <c r="FK54" s="12"/>
      <c r="FL54" s="12"/>
      <c r="FM54" s="12"/>
      <c r="FN54" s="12"/>
      <c r="FO54" s="12"/>
      <c r="FP54" s="12"/>
      <c r="FQ54" s="12"/>
      <c r="FR54" s="12"/>
      <c r="FS54" s="12"/>
      <c r="FT54" s="12"/>
      <c r="FU54" s="12"/>
      <c r="FV54" s="12"/>
      <c r="FW54" s="12"/>
      <c r="FX54" s="12"/>
      <c r="FY54" s="12"/>
      <c r="FZ54" s="12"/>
      <c r="GA54" s="12"/>
      <c r="GB54" s="12"/>
      <c r="GC54" s="12"/>
      <c r="GD54" s="12"/>
      <c r="GE54" s="12"/>
      <c r="GF54" s="12"/>
      <c r="GG54" s="12"/>
      <c r="GH54" s="12"/>
      <c r="GI54" s="12"/>
      <c r="GJ54" s="12"/>
      <c r="GK54" s="12"/>
      <c r="GL54" s="12"/>
      <c r="GM54" s="12"/>
      <c r="GN54" s="12"/>
      <c r="GO54" s="12"/>
      <c r="GP54" s="12"/>
      <c r="GQ54" s="12"/>
      <c r="GR54" s="12"/>
      <c r="GS54" s="12"/>
      <c r="GT54" s="12"/>
      <c r="GU54" s="12"/>
      <c r="GV54" s="12"/>
      <c r="GW54" s="12"/>
      <c r="GX54" s="12"/>
      <c r="GY54" s="12"/>
      <c r="GZ54" s="12"/>
      <c r="HA54" s="12"/>
      <c r="HB54" s="12"/>
      <c r="HC54" s="12"/>
      <c r="HD54" s="12"/>
      <c r="HE54" s="12"/>
      <c r="HF54" s="12"/>
      <c r="HG54" s="12"/>
      <c r="HH54" s="12"/>
      <c r="HI54" s="12"/>
      <c r="HJ54" s="12"/>
      <c r="HK54" s="12"/>
      <c r="HL54" s="12"/>
      <c r="HM54" s="12"/>
      <c r="HN54" s="12"/>
      <c r="HO54" s="12"/>
      <c r="HP54" s="12"/>
      <c r="HQ54" s="12"/>
      <c r="HR54" s="12"/>
      <c r="HS54" s="12"/>
      <c r="HT54" s="12"/>
      <c r="HU54" s="12"/>
      <c r="HV54" s="12"/>
      <c r="HW54" s="12"/>
      <c r="HX54" s="12"/>
      <c r="HY54" s="12"/>
      <c r="HZ54" s="12"/>
      <c r="IA54" s="12"/>
      <c r="IB54" s="12"/>
      <c r="IC54" s="12"/>
      <c r="ID54" s="12"/>
      <c r="IE54" s="12"/>
      <c r="IF54" s="12"/>
      <c r="IG54" s="12"/>
      <c r="IH54" s="12"/>
      <c r="II54" s="12"/>
      <c r="IJ54" s="12"/>
      <c r="IK54" s="12"/>
      <c r="IL54" s="12"/>
      <c r="IM54" s="12"/>
      <c r="IN54" s="12"/>
      <c r="IO54" s="12"/>
      <c r="IP54" s="12"/>
      <c r="IQ54" s="12"/>
      <c r="IR54" s="12"/>
      <c r="IS54" s="12"/>
      <c r="IT54" s="12"/>
      <c r="IU54" s="12"/>
      <c r="IV54" s="12"/>
      <c r="IW54" s="12"/>
      <c r="IX54" s="12"/>
      <c r="IY54" s="12"/>
      <c r="IZ54" s="12"/>
      <c r="JA54" s="12"/>
      <c r="JB54" s="12"/>
      <c r="JC54" s="12"/>
      <c r="JD54" s="12"/>
      <c r="JE54" s="12"/>
      <c r="JF54" s="12"/>
      <c r="JG54" s="12"/>
      <c r="JH54" s="12"/>
      <c r="JI54" s="12"/>
      <c r="JJ54" s="12"/>
      <c r="JK54" s="12"/>
      <c r="JL54" s="12"/>
      <c r="JM54" s="12"/>
      <c r="JN54" s="12"/>
      <c r="JO54" s="12"/>
      <c r="JP54" s="12"/>
      <c r="JQ54" s="12"/>
      <c r="JR54" s="12"/>
      <c r="JS54" s="12"/>
      <c r="JT54" s="12"/>
      <c r="JU54" s="12"/>
      <c r="JV54" s="12"/>
      <c r="JW54" s="12"/>
      <c r="JX54" s="12"/>
      <c r="JY54" s="12"/>
      <c r="JZ54" s="12"/>
      <c r="KA54" s="12"/>
      <c r="KB54" s="12"/>
      <c r="KC54" s="12"/>
      <c r="KD54" s="12"/>
      <c r="KE54" s="12"/>
      <c r="KF54" s="12"/>
      <c r="KG54" s="12"/>
      <c r="KH54" s="12"/>
      <c r="KI54" s="12"/>
      <c r="KJ54" s="12"/>
      <c r="KK54" s="12"/>
      <c r="KL54" s="12"/>
      <c r="KM54" s="12"/>
      <c r="KN54" s="12"/>
      <c r="KO54" s="12"/>
      <c r="KP54" s="12"/>
      <c r="KQ54" s="12"/>
      <c r="KR54" s="12"/>
      <c r="KS54" s="12"/>
      <c r="KT54" s="12"/>
      <c r="KU54" s="12"/>
      <c r="KV54" s="12"/>
      <c r="KW54" s="12"/>
      <c r="KX54" s="12"/>
      <c r="KY54" s="12"/>
      <c r="KZ54" s="12"/>
      <c r="LA54" s="12"/>
      <c r="LB54" s="12"/>
      <c r="LC54" s="12"/>
      <c r="LD54" s="12"/>
      <c r="LE54" s="12"/>
      <c r="LF54" s="12"/>
      <c r="LG54" s="12"/>
      <c r="LH54" s="12"/>
      <c r="LI54" s="12"/>
      <c r="LJ54" s="12"/>
      <c r="LK54" s="12"/>
      <c r="LL54" s="12"/>
      <c r="LM54" s="12"/>
      <c r="LN54" s="12"/>
      <c r="LO54" s="12"/>
      <c r="LP54" s="12"/>
      <c r="LQ54" s="12"/>
      <c r="LR54" s="12"/>
      <c r="LS54" s="12"/>
      <c r="LT54" s="12"/>
      <c r="LU54" s="12"/>
      <c r="LV54" s="12"/>
      <c r="LW54" s="12"/>
      <c r="LX54" s="12"/>
      <c r="LY54" s="12"/>
      <c r="LZ54" s="12"/>
      <c r="MA54" s="12"/>
      <c r="MB54" s="12"/>
      <c r="MC54" s="12"/>
      <c r="MD54" s="12"/>
      <c r="ME54" s="12"/>
      <c r="MF54" s="12"/>
      <c r="MG54" s="12"/>
      <c r="MH54" s="12"/>
      <c r="MI54" s="12"/>
      <c r="MJ54" s="12"/>
      <c r="MK54" s="12"/>
      <c r="ML54" s="12"/>
      <c r="MM54" s="12"/>
      <c r="MN54" s="12"/>
      <c r="MO54" s="12"/>
      <c r="MP54" s="12"/>
      <c r="MQ54" s="12"/>
      <c r="MR54" s="12"/>
      <c r="MS54" s="12"/>
      <c r="MT54" s="12"/>
      <c r="MU54" s="12"/>
      <c r="MV54" s="12"/>
      <c r="MW54" s="12"/>
      <c r="MX54" s="12"/>
      <c r="MY54" s="12"/>
      <c r="MZ54" s="12"/>
      <c r="NA54" s="12"/>
      <c r="NB54" s="12"/>
      <c r="NC54" s="12"/>
      <c r="ND54" s="12"/>
      <c r="NE54" s="12"/>
      <c r="NF54" s="12"/>
      <c r="NG54" s="12"/>
      <c r="NH54" s="12"/>
      <c r="NI54" s="12"/>
      <c r="NJ54" s="12"/>
      <c r="NK54" s="12"/>
      <c r="NL54" s="12"/>
      <c r="NM54" s="12"/>
      <c r="NN54" s="12"/>
      <c r="NO54" s="12"/>
      <c r="NP54" s="12"/>
      <c r="NQ54" s="12"/>
      <c r="NR54" s="12"/>
      <c r="NS54" s="12"/>
      <c r="NT54" s="12"/>
      <c r="NU54" s="12"/>
      <c r="NV54" s="12"/>
      <c r="NW54" s="12"/>
      <c r="NX54" s="12"/>
      <c r="NY54" s="12"/>
      <c r="NZ54" s="12"/>
      <c r="OA54" s="12"/>
      <c r="OB54" s="12"/>
      <c r="OC54" s="12"/>
      <c r="OD54" s="12"/>
      <c r="OE54" s="12"/>
      <c r="OF54" s="12"/>
      <c r="OG54" s="12"/>
      <c r="OH54" s="12"/>
      <c r="OI54" s="12"/>
      <c r="OJ54" s="12"/>
      <c r="OK54" s="12"/>
      <c r="OL54" s="12"/>
      <c r="OM54" s="12"/>
      <c r="ON54" s="12"/>
      <c r="OO54" s="12"/>
      <c r="OP54" s="12"/>
      <c r="OQ54" s="12"/>
      <c r="OR54" s="12"/>
      <c r="OS54" s="12"/>
      <c r="OT54" s="12"/>
      <c r="OU54" s="12"/>
      <c r="OV54" s="12"/>
      <c r="OW54" s="12"/>
      <c r="OX54" s="12"/>
      <c r="OY54" s="12"/>
      <c r="OZ54" s="12"/>
      <c r="PA54" s="12"/>
      <c r="PB54" s="12"/>
      <c r="PC54" s="12"/>
      <c r="PD54" s="12"/>
      <c r="PE54" s="12"/>
      <c r="PF54" s="12"/>
      <c r="PG54" s="12"/>
      <c r="PH54" s="12"/>
      <c r="PI54" s="12"/>
      <c r="PJ54" s="12"/>
      <c r="PK54" s="12"/>
      <c r="PL54" s="12"/>
      <c r="PM54" s="12"/>
      <c r="PN54" s="12"/>
      <c r="PO54" s="12"/>
      <c r="PP54" s="12"/>
      <c r="PQ54" s="12"/>
      <c r="PR54" s="12"/>
      <c r="PS54" s="12"/>
      <c r="PT54" s="12"/>
      <c r="PU54" s="12"/>
      <c r="PV54" s="12"/>
      <c r="PW54" s="12"/>
      <c r="PX54" s="12"/>
      <c r="PY54" s="12"/>
      <c r="PZ54" s="12"/>
      <c r="QA54" s="12"/>
      <c r="QB54" s="12"/>
      <c r="QC54" s="12"/>
      <c r="QD54" s="12"/>
      <c r="QE54" s="12"/>
      <c r="QF54" s="12"/>
      <c r="QG54" s="12"/>
      <c r="QH54" s="12"/>
      <c r="QI54" s="12"/>
      <c r="QJ54" s="12"/>
      <c r="QK54" s="12"/>
      <c r="QL54" s="12"/>
      <c r="QM54" s="12"/>
      <c r="QN54" s="12"/>
      <c r="QO54" s="12"/>
      <c r="QP54" s="12"/>
      <c r="QQ54" s="12"/>
      <c r="QR54" s="12"/>
      <c r="QS54" s="12"/>
      <c r="QT54" s="12"/>
      <c r="QU54" s="12"/>
      <c r="QV54" s="12"/>
      <c r="QW54" s="12"/>
      <c r="QX54" s="12"/>
      <c r="QY54" s="12"/>
      <c r="QZ54" s="12"/>
      <c r="RA54" s="12"/>
      <c r="RB54" s="12"/>
      <c r="RC54" s="12"/>
      <c r="RD54" s="12"/>
      <c r="RE54" s="12"/>
      <c r="RF54" s="12"/>
      <c r="RG54" s="12"/>
      <c r="RH54" s="12"/>
      <c r="RI54" s="12"/>
      <c r="RJ54" s="12"/>
      <c r="RK54" s="12"/>
      <c r="RL54" s="12"/>
      <c r="RM54" s="12"/>
      <c r="RN54" s="12"/>
      <c r="RO54" s="12"/>
      <c r="RP54" s="12"/>
      <c r="RQ54" s="12"/>
      <c r="RR54" s="12"/>
      <c r="RS54" s="12"/>
      <c r="RT54" s="12"/>
      <c r="RU54" s="12"/>
      <c r="RV54" s="12"/>
      <c r="RW54" s="12"/>
      <c r="RX54" s="12"/>
      <c r="RY54" s="12"/>
      <c r="RZ54" s="12"/>
      <c r="SA54" s="12"/>
      <c r="SB54" s="12"/>
      <c r="SC54" s="12"/>
      <c r="SD54" s="12"/>
      <c r="SE54" s="12"/>
      <c r="SF54" s="12"/>
      <c r="SG54" s="12"/>
      <c r="SH54" s="12"/>
      <c r="SI54" s="12"/>
      <c r="SJ54" s="12"/>
      <c r="SK54" s="12"/>
      <c r="SL54" s="12"/>
      <c r="SM54" s="12"/>
      <c r="SN54" s="12"/>
      <c r="SO54" s="12"/>
      <c r="SP54" s="12"/>
      <c r="SQ54" s="12"/>
      <c r="SR54" s="12"/>
      <c r="SS54" s="12"/>
      <c r="ST54" s="12"/>
      <c r="SU54" s="12"/>
      <c r="SV54" s="12"/>
      <c r="SW54" s="12"/>
      <c r="SX54" s="12"/>
      <c r="SY54" s="12"/>
      <c r="SZ54" s="12"/>
      <c r="TA54" s="12"/>
      <c r="TB54" s="12"/>
      <c r="TC54" s="12"/>
      <c r="TD54" s="12"/>
      <c r="TE54" s="12"/>
      <c r="TF54" s="12"/>
      <c r="TG54" s="12"/>
      <c r="TH54" s="12"/>
      <c r="TI54" s="12"/>
      <c r="TJ54" s="12"/>
      <c r="TK54" s="12"/>
      <c r="TL54" s="12"/>
      <c r="TM54" s="12"/>
      <c r="TN54" s="12"/>
      <c r="TO54" s="12"/>
      <c r="TP54" s="12"/>
      <c r="TQ54" s="12"/>
      <c r="TR54" s="12"/>
      <c r="TS54" s="12"/>
      <c r="TT54" s="12"/>
      <c r="TU54" s="12"/>
      <c r="TV54" s="12"/>
      <c r="TW54" s="12"/>
      <c r="TX54" s="12"/>
      <c r="TY54" s="12"/>
      <c r="TZ54" s="12"/>
      <c r="UA54" s="12"/>
      <c r="UB54" s="12"/>
      <c r="UC54" s="12"/>
      <c r="UD54" s="12"/>
      <c r="UE54" s="12"/>
      <c r="UF54" s="12"/>
      <c r="UG54" s="12"/>
      <c r="UH54" s="12"/>
      <c r="UI54" s="12"/>
      <c r="UJ54" s="12"/>
      <c r="UK54" s="12"/>
      <c r="UL54" s="12"/>
      <c r="UM54" s="12"/>
      <c r="UN54" s="12"/>
      <c r="UO54" s="12"/>
      <c r="UP54" s="12"/>
      <c r="UQ54" s="12"/>
      <c r="UR54" s="12"/>
      <c r="US54" s="12"/>
      <c r="UT54" s="12"/>
      <c r="UU54" s="12"/>
      <c r="UV54" s="12"/>
      <c r="UW54" s="12"/>
      <c r="UX54" s="12"/>
      <c r="UY54" s="12"/>
      <c r="UZ54" s="12"/>
      <c r="VA54" s="12"/>
      <c r="VB54" s="12"/>
      <c r="VC54" s="12"/>
      <c r="VD54" s="12"/>
      <c r="VE54" s="12"/>
      <c r="VF54" s="12"/>
      <c r="VG54" s="12"/>
      <c r="VH54" s="12"/>
      <c r="VI54" s="12"/>
      <c r="VJ54" s="12"/>
      <c r="VK54" s="12"/>
      <c r="VL54" s="12"/>
      <c r="VM54" s="12"/>
      <c r="VN54" s="12"/>
      <c r="VO54" s="12"/>
      <c r="VP54" s="12"/>
      <c r="VQ54" s="12"/>
      <c r="VR54" s="12"/>
      <c r="VS54" s="12"/>
      <c r="VT54" s="12"/>
      <c r="VU54" s="12"/>
      <c r="VV54" s="12"/>
      <c r="VW54" s="12"/>
      <c r="VX54" s="12"/>
      <c r="VY54" s="12"/>
      <c r="VZ54" s="12"/>
      <c r="WA54" s="12"/>
      <c r="WB54" s="12"/>
      <c r="WC54" s="12"/>
      <c r="WD54" s="12"/>
      <c r="WE54" s="12"/>
      <c r="WF54" s="12"/>
      <c r="WG54" s="12"/>
      <c r="WH54" s="12"/>
      <c r="WI54" s="12"/>
      <c r="WJ54" s="12"/>
      <c r="WK54" s="12"/>
      <c r="WL54" s="12"/>
      <c r="WM54" s="12"/>
      <c r="WN54" s="12"/>
      <c r="WO54" s="12"/>
      <c r="WP54" s="12"/>
      <c r="WQ54" s="12"/>
      <c r="WR54" s="12"/>
      <c r="WS54" s="12"/>
      <c r="WT54" s="12"/>
      <c r="WU54" s="12"/>
      <c r="WV54" s="12"/>
      <c r="WW54" s="12"/>
      <c r="WX54" s="12"/>
      <c r="WY54" s="12"/>
      <c r="WZ54" s="12"/>
      <c r="XA54" s="12"/>
      <c r="XB54" s="12"/>
      <c r="XC54" s="12"/>
      <c r="XD54" s="12"/>
      <c r="XE54" s="12"/>
      <c r="XF54" s="12"/>
      <c r="XG54" s="12"/>
      <c r="XH54" s="12"/>
      <c r="XI54" s="12"/>
      <c r="XJ54" s="12"/>
      <c r="XK54" s="12"/>
      <c r="XL54" s="12"/>
      <c r="XM54" s="12"/>
      <c r="XN54" s="12"/>
      <c r="XO54" s="12"/>
      <c r="XP54" s="12"/>
      <c r="XQ54" s="12"/>
      <c r="XR54" s="12"/>
      <c r="XS54" s="12"/>
      <c r="XT54" s="12"/>
      <c r="XU54" s="12"/>
      <c r="XV54" s="12"/>
    </row>
    <row r="55" spans="1:646" ht="30" customHeight="1">
      <c r="A55" s="181"/>
      <c r="B55" s="175" t="s">
        <v>389</v>
      </c>
      <c r="C55" s="1095"/>
      <c r="D55" s="1095"/>
      <c r="E55" s="122"/>
    </row>
    <row r="56" spans="1:646" ht="15" customHeight="1">
      <c r="A56" s="181"/>
      <c r="B56" s="176" t="s">
        <v>390</v>
      </c>
      <c r="C56" s="1095"/>
      <c r="D56" s="1095"/>
      <c r="E56" s="122"/>
    </row>
    <row r="57" spans="1:646" ht="15" customHeight="1">
      <c r="A57" s="181"/>
      <c r="B57" s="176" t="s">
        <v>391</v>
      </c>
      <c r="C57" s="1095"/>
      <c r="D57" s="1095"/>
      <c r="E57" s="122"/>
    </row>
    <row r="58" spans="1:646" ht="15" customHeight="1">
      <c r="A58" s="181"/>
      <c r="B58" s="176" t="s">
        <v>392</v>
      </c>
      <c r="C58" s="1095"/>
      <c r="D58" s="1095"/>
      <c r="E58" s="122"/>
    </row>
    <row r="59" spans="1:646" ht="15" customHeight="1">
      <c r="A59" s="181"/>
      <c r="B59" s="176" t="s">
        <v>393</v>
      </c>
      <c r="C59" s="1095"/>
      <c r="D59" s="1095"/>
      <c r="E59" s="122"/>
    </row>
    <row r="60" spans="1:646" ht="15" customHeight="1">
      <c r="B60" s="176" t="s">
        <v>394</v>
      </c>
      <c r="C60" s="1095"/>
      <c r="D60" s="1095"/>
    </row>
  </sheetData>
  <sheetProtection selectLockedCells="1"/>
  <mergeCells count="60">
    <mergeCell ref="C12:D12"/>
    <mergeCell ref="B1:E2"/>
    <mergeCell ref="B3:E3"/>
    <mergeCell ref="A4:B4"/>
    <mergeCell ref="C4:D4"/>
    <mergeCell ref="C5:D5"/>
    <mergeCell ref="C6:D6"/>
    <mergeCell ref="C7:D7"/>
    <mergeCell ref="C8:D8"/>
    <mergeCell ref="C9:D9"/>
    <mergeCell ref="C10:D10"/>
    <mergeCell ref="C11:D11"/>
    <mergeCell ref="C24:D24"/>
    <mergeCell ref="C13:D13"/>
    <mergeCell ref="C14:D14"/>
    <mergeCell ref="C15:D15"/>
    <mergeCell ref="C16:D16"/>
    <mergeCell ref="C17:D17"/>
    <mergeCell ref="C18:D18"/>
    <mergeCell ref="C19:D19"/>
    <mergeCell ref="C20:D20"/>
    <mergeCell ref="C21:D21"/>
    <mergeCell ref="C22:D22"/>
    <mergeCell ref="C23:D23"/>
    <mergeCell ref="C36:D36"/>
    <mergeCell ref="C25:D25"/>
    <mergeCell ref="C26:D26"/>
    <mergeCell ref="C27:D27"/>
    <mergeCell ref="C28:D28"/>
    <mergeCell ref="C29:D29"/>
    <mergeCell ref="C30:D30"/>
    <mergeCell ref="C31:D31"/>
    <mergeCell ref="C32:D32"/>
    <mergeCell ref="C33:D33"/>
    <mergeCell ref="C34:D34"/>
    <mergeCell ref="C35:D35"/>
    <mergeCell ref="C48:D48"/>
    <mergeCell ref="C37:D37"/>
    <mergeCell ref="C38:D38"/>
    <mergeCell ref="C39:D39"/>
    <mergeCell ref="C40:D40"/>
    <mergeCell ref="C41:D41"/>
    <mergeCell ref="C42:D42"/>
    <mergeCell ref="C43:D43"/>
    <mergeCell ref="C44:D44"/>
    <mergeCell ref="C45:D45"/>
    <mergeCell ref="C46:D46"/>
    <mergeCell ref="C47:D47"/>
    <mergeCell ref="C60:D60"/>
    <mergeCell ref="C49:D49"/>
    <mergeCell ref="C50:D50"/>
    <mergeCell ref="C51:D51"/>
    <mergeCell ref="C52:D52"/>
    <mergeCell ref="C53:D53"/>
    <mergeCell ref="C54:D54"/>
    <mergeCell ref="C55:D55"/>
    <mergeCell ref="C56:D56"/>
    <mergeCell ref="C57:D57"/>
    <mergeCell ref="C58:D58"/>
    <mergeCell ref="C59:D59"/>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BDE9"/>
  </sheetPr>
  <dimension ref="C2:V33"/>
  <sheetViews>
    <sheetView showGridLines="0" zoomScale="80" zoomScaleNormal="80" workbookViewId="0">
      <selection activeCell="K20" sqref="K20"/>
    </sheetView>
  </sheetViews>
  <sheetFormatPr defaultRowHeight="15"/>
  <cols>
    <col min="3" max="3" width="14.140625" customWidth="1"/>
  </cols>
  <sheetData>
    <row r="2" spans="3:22" ht="15" customHeight="1"/>
    <row r="3" spans="3:22" ht="15" customHeight="1">
      <c r="H3" s="1106" t="str">
        <f>D20&amp;" "&amp;E20</f>
        <v>Customer: Sinopec</v>
      </c>
      <c r="I3" s="1106"/>
      <c r="J3" s="1106"/>
      <c r="K3" s="1106"/>
      <c r="L3" s="1106"/>
      <c r="M3" s="1106"/>
      <c r="N3" s="1106"/>
    </row>
    <row r="4" spans="3:22" ht="15" customHeight="1">
      <c r="D4" s="204"/>
      <c r="E4" s="204"/>
      <c r="F4" s="204"/>
      <c r="H4" s="1106" t="str">
        <f>D21&amp;" "&amp;E21</f>
        <v>End User: LouYang Pertrochemical Eng.</v>
      </c>
      <c r="I4" s="1106"/>
      <c r="J4" s="1106"/>
      <c r="K4" s="1106"/>
      <c r="L4" s="1106"/>
      <c r="M4" s="1106"/>
      <c r="N4" s="1106"/>
    </row>
    <row r="5" spans="3:22" ht="15" customHeight="1">
      <c r="D5" s="204"/>
      <c r="E5" s="204"/>
      <c r="F5" s="204"/>
      <c r="H5" s="1106" t="str">
        <f>D22&amp;" "&amp;E22</f>
        <v>Customer P.O. TBD</v>
      </c>
      <c r="I5" s="1106"/>
      <c r="J5" s="1106"/>
      <c r="K5" s="1106"/>
      <c r="L5" s="1106"/>
      <c r="M5" s="1106"/>
      <c r="N5" s="1106"/>
      <c r="P5" s="101" t="s">
        <v>562</v>
      </c>
    </row>
    <row r="6" spans="3:22" ht="15" customHeight="1">
      <c r="H6" s="1106" t="str">
        <f>D23&amp;" "&amp;E23</f>
        <v xml:space="preserve">Sundyne Model: LMC347   </v>
      </c>
      <c r="I6" s="1106"/>
      <c r="J6" s="1106"/>
      <c r="K6" s="1106"/>
      <c r="L6" s="1106"/>
      <c r="M6" s="1106"/>
      <c r="N6" s="1106"/>
    </row>
    <row r="7" spans="3:22">
      <c r="H7" s="1106" t="str">
        <f>D24&amp;" "&amp;E24</f>
        <v xml:space="preserve">Item No.: 0225-C-201A/B &amp; 0225-C-251A/B </v>
      </c>
      <c r="I7" s="1106"/>
      <c r="J7" s="1106"/>
      <c r="K7" s="1106"/>
      <c r="L7" s="1106"/>
      <c r="M7" s="1106"/>
      <c r="N7" s="1106"/>
    </row>
    <row r="8" spans="3:22">
      <c r="H8" s="1106" t="str">
        <f>D26&amp;" "&amp;E26</f>
        <v xml:space="preserve">Sundyne Serial No. C2441745-01-02 &amp; C2441745-03-04 </v>
      </c>
      <c r="I8" s="1106"/>
      <c r="J8" s="1106"/>
      <c r="K8" s="1106"/>
      <c r="L8" s="1106"/>
      <c r="M8" s="1106"/>
      <c r="N8" s="1106"/>
    </row>
    <row r="10" spans="3:22">
      <c r="I10" s="292"/>
    </row>
    <row r="11" spans="3:22">
      <c r="I11" s="292"/>
    </row>
    <row r="13" spans="3:22" ht="15.75" thickBot="1">
      <c r="C13" s="293"/>
      <c r="D13" s="293"/>
      <c r="E13" s="293"/>
      <c r="F13" s="293"/>
      <c r="G13" s="293"/>
      <c r="H13" s="293"/>
      <c r="I13" s="293"/>
      <c r="J13" s="293"/>
      <c r="K13" s="293"/>
      <c r="L13" s="293"/>
      <c r="M13" s="293"/>
      <c r="N13" s="293"/>
      <c r="O13" s="293"/>
      <c r="P13" s="293"/>
      <c r="Q13" s="293"/>
      <c r="R13" s="293"/>
      <c r="S13" s="293"/>
      <c r="T13" s="293"/>
      <c r="U13" s="293"/>
      <c r="V13" s="293"/>
    </row>
    <row r="14" spans="3:22" ht="24" thickBot="1">
      <c r="C14" s="123"/>
      <c r="D14" s="123"/>
      <c r="E14" s="1107" t="s">
        <v>808</v>
      </c>
      <c r="F14" s="1108"/>
      <c r="G14" s="498" t="s">
        <v>906</v>
      </c>
      <c r="H14" s="510" t="s">
        <v>803</v>
      </c>
      <c r="I14" s="123"/>
      <c r="J14" s="123"/>
      <c r="K14" s="123"/>
      <c r="L14" s="123"/>
      <c r="M14" s="123"/>
      <c r="N14" s="123"/>
      <c r="O14" s="123"/>
      <c r="P14" s="123"/>
      <c r="Q14" s="123"/>
      <c r="R14" s="123"/>
      <c r="S14" s="123"/>
      <c r="T14" s="123"/>
      <c r="U14" s="123"/>
      <c r="V14" s="123"/>
    </row>
    <row r="15" spans="3:22" ht="15.75" customHeight="1"/>
    <row r="19" spans="3:22" ht="21.75" customHeight="1"/>
    <row r="20" spans="3:22" ht="21.75" customHeight="1">
      <c r="D20" s="520" t="str">
        <f>SDI!J1</f>
        <v>Customer:</v>
      </c>
      <c r="E20" s="1110" t="str">
        <f>'! BINDER SET UP !'!A1</f>
        <v>Sinopec</v>
      </c>
      <c r="F20" s="1110"/>
      <c r="G20" s="1110"/>
      <c r="H20" s="1110"/>
      <c r="I20" s="1110"/>
    </row>
    <row r="21" spans="3:22" ht="21.75" customHeight="1">
      <c r="D21" s="520" t="str">
        <f>SDI!J2</f>
        <v>End User:</v>
      </c>
      <c r="E21" s="1110" t="str">
        <f>SDI!K2</f>
        <v>LouYang Pertrochemical Eng.</v>
      </c>
      <c r="F21" s="1110"/>
      <c r="G21" s="1110"/>
      <c r="H21" s="1110"/>
      <c r="I21" s="1110"/>
    </row>
    <row r="22" spans="3:22" ht="21.75" customHeight="1">
      <c r="D22" s="520" t="str">
        <f>SDI!J3</f>
        <v>Customer P.O.</v>
      </c>
      <c r="E22" s="1110" t="str">
        <f>'! BINDER SET UP !'!B9</f>
        <v>TBD</v>
      </c>
      <c r="F22" s="1110"/>
      <c r="G22" s="1110"/>
      <c r="H22" s="1110"/>
      <c r="I22" s="1110"/>
    </row>
    <row r="23" spans="3:22" ht="21.75" customHeight="1">
      <c r="D23" s="520" t="str">
        <f>SDI!J4</f>
        <v>Sundyne Model:</v>
      </c>
      <c r="E23" s="1110" t="str">
        <f>IF($G$14=1,SDI!K4,IF($G$14=2,SDI!M4,IF($G$14=3,SDI!O4,SDI!K4&amp;" "&amp;SDI!L4&amp;" "&amp;SDI!M4&amp;" "&amp;SDI!O4)))</f>
        <v xml:space="preserve">LMC347   </v>
      </c>
      <c r="F23" s="1110"/>
      <c r="G23" s="1110"/>
      <c r="H23" s="1110"/>
      <c r="I23" s="1110"/>
      <c r="J23" s="101"/>
      <c r="K23" s="1109" t="s">
        <v>809</v>
      </c>
      <c r="L23" s="1109"/>
      <c r="M23" s="1109"/>
      <c r="N23" s="1109"/>
      <c r="O23" s="1109"/>
    </row>
    <row r="24" spans="3:22" ht="28.15" customHeight="1">
      <c r="D24" s="520" t="str">
        <f>SDI!J5</f>
        <v>Item No.:</v>
      </c>
      <c r="E24" s="1110" t="str">
        <f>IF($G$14=1,SDI!K5,IF($G$14=2,SDI!M5,IF($G$14=3,SDI!O5,SDI!K5&amp;" "&amp;SDI!L5&amp;" "&amp;SDI!M5&amp;" "&amp;SDI!O5)))</f>
        <v xml:space="preserve">0225-C-201A/B &amp; 0225-C-251A/B </v>
      </c>
      <c r="F24" s="1110"/>
      <c r="G24" s="1110"/>
      <c r="H24" s="1110"/>
      <c r="I24" s="1110"/>
      <c r="K24" s="1109"/>
      <c r="L24" s="1109"/>
      <c r="M24" s="1109"/>
      <c r="N24" s="1109"/>
      <c r="O24" s="1109"/>
    </row>
    <row r="25" spans="3:22" ht="21.75" customHeight="1">
      <c r="D25" s="520" t="str">
        <f>SDI!J6</f>
        <v>Service:</v>
      </c>
      <c r="E25" s="1110" t="str">
        <f>SDI!K6</f>
        <v>Reactor Recycle Gas Compressors</v>
      </c>
      <c r="F25" s="1110"/>
      <c r="G25" s="1110"/>
      <c r="H25" s="1110"/>
      <c r="I25" s="1110"/>
    </row>
    <row r="26" spans="3:22" ht="21.75" customHeight="1">
      <c r="D26" s="520" t="str">
        <f>SDI!J7</f>
        <v>Sundyne Serial No.</v>
      </c>
      <c r="E26" s="1110" t="str">
        <f>IF($G$14=1,SDI!K7,IF($G$14=2,SDI!M7,IF($G$14=3,SDI!O7,SDI!K7&amp;" "&amp;SDI!L7&amp;" "&amp;SDI!M7&amp;" "&amp;SDI!O7)))</f>
        <v xml:space="preserve">C2441745-01-02 &amp; C2441745-03-04 </v>
      </c>
      <c r="F26" s="1110"/>
      <c r="G26" s="1110"/>
      <c r="H26" s="1110"/>
      <c r="I26" s="1110"/>
    </row>
    <row r="27" spans="3:22" ht="21.75" customHeight="1">
      <c r="D27" s="520" t="str">
        <f>SDI!J8</f>
        <v>Project Manager:</v>
      </c>
      <c r="E27" s="1110" t="str">
        <f>'! BINDER SET UP !'!B3</f>
        <v>TBD</v>
      </c>
      <c r="F27" s="1110"/>
      <c r="G27" s="1110"/>
      <c r="H27" s="1110"/>
      <c r="I27" s="1110"/>
    </row>
    <row r="28" spans="3:22" ht="21.75" customHeight="1">
      <c r="D28" s="58"/>
    </row>
    <row r="29" spans="3:22" ht="21.75" customHeight="1">
      <c r="D29" s="58"/>
    </row>
    <row r="30" spans="3:22" ht="21.75" customHeight="1">
      <c r="D30" s="58"/>
    </row>
    <row r="31" spans="3:22" ht="21.75" customHeight="1">
      <c r="D31" s="58"/>
    </row>
    <row r="32" spans="3:22">
      <c r="C32" s="293"/>
      <c r="D32" s="294"/>
      <c r="E32" s="293"/>
      <c r="F32" s="293"/>
      <c r="G32" s="293"/>
      <c r="H32" s="293"/>
      <c r="I32" s="293"/>
      <c r="J32" s="293"/>
      <c r="K32" s="293"/>
      <c r="L32" s="293"/>
      <c r="M32" s="293"/>
      <c r="N32" s="293"/>
      <c r="O32" s="293"/>
      <c r="P32" s="293"/>
      <c r="Q32" s="293"/>
      <c r="R32" s="293"/>
      <c r="S32" s="293"/>
      <c r="T32" s="293"/>
      <c r="U32" s="293"/>
      <c r="V32" s="293"/>
    </row>
    <row r="33" spans="4:4">
      <c r="D33" s="58"/>
    </row>
  </sheetData>
  <mergeCells count="16">
    <mergeCell ref="E14:F14"/>
    <mergeCell ref="K23:O24"/>
    <mergeCell ref="E21:I21"/>
    <mergeCell ref="E20:I20"/>
    <mergeCell ref="E27:I27"/>
    <mergeCell ref="E22:I22"/>
    <mergeCell ref="E23:I23"/>
    <mergeCell ref="E24:I24"/>
    <mergeCell ref="E25:I25"/>
    <mergeCell ref="E26:I26"/>
    <mergeCell ref="H8:N8"/>
    <mergeCell ref="H3:N3"/>
    <mergeCell ref="H4:N4"/>
    <mergeCell ref="H5:N5"/>
    <mergeCell ref="H6:N6"/>
    <mergeCell ref="H7:N7"/>
  </mergeCells>
  <conditionalFormatting sqref="A1:XFD13 G14:XFD14 A14:E14 A15:XFD1048576">
    <cfRule type="containsErrors" dxfId="1" priority="2">
      <formula>ISERROR(A1)</formula>
    </cfRule>
  </conditionalFormatting>
  <conditionalFormatting sqref="A1:XFD1048576">
    <cfRule type="containsText" dxfId="0" priority="1" operator="containsText" text="Enter">
      <formula>NOT(ISERROR(SEARCH("Enter",A1)))</formula>
    </cfRule>
  </conditionalFormatting>
  <dataValidations count="2">
    <dataValidation allowBlank="1" showInputMessage="1" showErrorMessage="1" promptTitle="TO CREATE A STAMP:" prompt="Enter the number of the service...e.i. 1, 2, 3, 4. It will effect the information in your tag and CD lablel." sqref="G14"/>
    <dataValidation type="decimal" operator="equal" allowBlank="1" showInputMessage="1" showErrorMessage="1" sqref="E14:F14">
      <formula1>0.000000009</formula1>
    </dataValidation>
  </dataValidations>
  <pageMargins left="0.7" right="0.7" top="0.75" bottom="0.75" header="0.3" footer="0.3"/>
  <pageSetup scale="39" orientation="landscape"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8F852"/>
    <pageSetUpPr fitToPage="1"/>
  </sheetPr>
  <dimension ref="A2:N48"/>
  <sheetViews>
    <sheetView showGridLines="0" topLeftCell="A13" zoomScale="80" zoomScaleNormal="80" workbookViewId="0"/>
  </sheetViews>
  <sheetFormatPr defaultRowHeight="15"/>
  <cols>
    <col min="1" max="1" width="3.7109375" style="58" customWidth="1"/>
  </cols>
  <sheetData>
    <row r="2" spans="2:14" ht="15.75" thickBot="1"/>
    <row r="3" spans="2:14">
      <c r="B3" s="234"/>
      <c r="C3" s="235"/>
      <c r="D3" s="235"/>
      <c r="E3" s="235"/>
      <c r="F3" s="235"/>
      <c r="G3" s="235"/>
      <c r="H3" s="235"/>
      <c r="I3" s="235"/>
      <c r="J3" s="235"/>
      <c r="K3" s="235"/>
      <c r="L3" s="235"/>
      <c r="M3" s="235"/>
      <c r="N3" s="236"/>
    </row>
    <row r="4" spans="2:14" ht="27.75">
      <c r="B4" s="1114" t="s">
        <v>531</v>
      </c>
      <c r="C4" s="1115"/>
      <c r="D4" s="1115"/>
      <c r="E4" s="1115"/>
      <c r="F4" s="1115"/>
      <c r="G4" s="1115"/>
      <c r="H4" s="1115"/>
      <c r="I4" s="1115"/>
      <c r="J4" s="1115"/>
      <c r="K4" s="1115"/>
      <c r="L4" s="1115"/>
      <c r="M4" s="1115"/>
      <c r="N4" s="1116"/>
    </row>
    <row r="5" spans="2:14">
      <c r="B5" s="237"/>
      <c r="C5" s="123"/>
      <c r="D5" s="123"/>
      <c r="E5" s="123"/>
      <c r="F5" s="123"/>
      <c r="G5" s="123"/>
      <c r="H5" s="123"/>
      <c r="I5" s="123"/>
      <c r="J5" s="123"/>
      <c r="K5" s="123"/>
      <c r="L5" s="123"/>
      <c r="M5" s="123"/>
      <c r="N5" s="238"/>
    </row>
    <row r="6" spans="2:14" ht="18">
      <c r="B6" s="347" t="s">
        <v>192</v>
      </c>
      <c r="C6" s="346" t="s">
        <v>571</v>
      </c>
      <c r="D6" s="123"/>
      <c r="E6" s="123"/>
      <c r="F6" s="123"/>
      <c r="G6" s="123"/>
      <c r="H6" s="123"/>
      <c r="I6" s="123"/>
      <c r="J6" s="123"/>
      <c r="K6" s="123"/>
      <c r="L6" s="123"/>
      <c r="M6" s="123"/>
      <c r="N6" s="238"/>
    </row>
    <row r="7" spans="2:14">
      <c r="B7" s="237"/>
      <c r="C7" s="123"/>
      <c r="D7" s="123"/>
      <c r="E7" s="123"/>
      <c r="F7" s="123"/>
      <c r="G7" s="123"/>
      <c r="H7" s="123"/>
      <c r="I7" s="123"/>
      <c r="J7" s="123"/>
      <c r="K7" s="123"/>
      <c r="L7" s="123"/>
      <c r="M7" s="123"/>
      <c r="N7" s="238"/>
    </row>
    <row r="8" spans="2:14">
      <c r="B8" s="237"/>
      <c r="C8" s="123"/>
      <c r="D8" s="123"/>
      <c r="E8" s="123"/>
      <c r="F8" s="123"/>
      <c r="G8" s="123"/>
      <c r="H8" s="123"/>
      <c r="I8" s="123"/>
      <c r="J8" s="123"/>
      <c r="K8" s="123"/>
      <c r="L8" s="123"/>
      <c r="M8" s="123"/>
      <c r="N8" s="238"/>
    </row>
    <row r="9" spans="2:14">
      <c r="B9" s="237"/>
      <c r="C9" s="123"/>
      <c r="D9" s="123"/>
      <c r="E9" s="123"/>
      <c r="F9" s="123"/>
      <c r="G9" s="123"/>
      <c r="H9" s="123"/>
      <c r="I9" s="123"/>
      <c r="J9" s="123"/>
      <c r="K9" s="123"/>
      <c r="L9" s="123"/>
      <c r="M9" s="123"/>
      <c r="N9" s="238"/>
    </row>
    <row r="10" spans="2:14">
      <c r="B10" s="237"/>
      <c r="C10" s="123"/>
      <c r="D10" s="123"/>
      <c r="E10" s="123"/>
      <c r="F10" s="123"/>
      <c r="G10" s="123"/>
      <c r="H10" s="123"/>
      <c r="I10" s="123"/>
      <c r="J10" s="123"/>
      <c r="K10" s="123"/>
      <c r="L10" s="123"/>
      <c r="M10" s="123"/>
      <c r="N10" s="238"/>
    </row>
    <row r="11" spans="2:14">
      <c r="B11" s="237"/>
      <c r="C11" s="123"/>
      <c r="D11" s="123"/>
      <c r="E11" s="123"/>
      <c r="F11" s="123"/>
      <c r="G11" s="123"/>
      <c r="H11" s="123"/>
      <c r="I11" s="357"/>
      <c r="J11" s="123"/>
      <c r="K11" s="123"/>
      <c r="L11" s="123"/>
      <c r="M11" s="123"/>
      <c r="N11" s="238"/>
    </row>
    <row r="12" spans="2:14">
      <c r="B12" s="237"/>
      <c r="C12" s="123"/>
      <c r="D12" s="123"/>
      <c r="E12" s="123"/>
      <c r="F12" s="123"/>
      <c r="G12" s="123"/>
      <c r="H12" s="123"/>
      <c r="I12" s="357"/>
      <c r="J12" s="123"/>
      <c r="K12" s="357"/>
      <c r="L12" s="123"/>
      <c r="M12" s="123"/>
      <c r="N12" s="238"/>
    </row>
    <row r="13" spans="2:14">
      <c r="B13" s="237"/>
      <c r="C13" s="123"/>
      <c r="D13" s="123"/>
      <c r="E13" s="123"/>
      <c r="F13" s="123"/>
      <c r="G13" s="123"/>
      <c r="H13" s="123"/>
      <c r="I13" s="123"/>
      <c r="J13" s="123"/>
      <c r="K13" s="123"/>
      <c r="L13" s="123"/>
      <c r="M13" s="123"/>
      <c r="N13" s="238"/>
    </row>
    <row r="14" spans="2:14">
      <c r="B14" s="237"/>
      <c r="C14" s="123"/>
      <c r="D14" s="123"/>
      <c r="E14" s="123"/>
      <c r="F14" s="123"/>
      <c r="G14" s="123"/>
      <c r="H14" s="123"/>
      <c r="I14" s="123"/>
      <c r="J14" s="123"/>
      <c r="K14" s="123"/>
      <c r="L14" s="123"/>
      <c r="M14" s="123"/>
      <c r="N14" s="238"/>
    </row>
    <row r="15" spans="2:14">
      <c r="B15" s="237"/>
      <c r="H15" s="123"/>
      <c r="I15" s="123"/>
      <c r="J15" s="123"/>
      <c r="K15" s="123"/>
      <c r="L15" s="123"/>
      <c r="M15" s="123"/>
      <c r="N15" s="238"/>
    </row>
    <row r="16" spans="2:14">
      <c r="B16" s="237"/>
      <c r="H16" s="123"/>
      <c r="I16" s="123"/>
      <c r="J16" s="123"/>
      <c r="K16" s="123"/>
      <c r="L16" s="123"/>
      <c r="M16" s="123"/>
      <c r="N16" s="238"/>
    </row>
    <row r="17" spans="2:14">
      <c r="B17" s="237"/>
      <c r="C17" s="123"/>
      <c r="D17" s="123"/>
      <c r="E17" s="123"/>
      <c r="F17" s="123"/>
      <c r="G17" s="123"/>
      <c r="H17" s="123"/>
      <c r="I17" s="123"/>
      <c r="J17" s="123"/>
      <c r="K17" s="123"/>
      <c r="L17" s="123"/>
      <c r="M17" s="123"/>
      <c r="N17" s="238"/>
    </row>
    <row r="18" spans="2:14">
      <c r="B18" s="237"/>
      <c r="C18" s="357" t="s">
        <v>603</v>
      </c>
      <c r="D18" s="1117" t="s">
        <v>804</v>
      </c>
      <c r="E18" s="1117"/>
      <c r="F18" s="1117"/>
      <c r="G18" s="1117"/>
      <c r="H18" s="368"/>
      <c r="I18" s="357" t="s">
        <v>603</v>
      </c>
      <c r="J18" s="1119"/>
      <c r="K18" s="1119"/>
      <c r="L18" s="1119"/>
      <c r="M18" s="1119"/>
      <c r="N18" s="238"/>
    </row>
    <row r="19" spans="2:14">
      <c r="B19" s="237"/>
      <c r="C19" s="357" t="s">
        <v>607</v>
      </c>
      <c r="D19" s="1118"/>
      <c r="E19" s="1118"/>
      <c r="F19" s="1118"/>
      <c r="G19" s="1118"/>
      <c r="H19" s="368"/>
      <c r="I19" s="357" t="s">
        <v>607</v>
      </c>
      <c r="J19" s="1118"/>
      <c r="K19" s="1118"/>
      <c r="L19" s="1118"/>
      <c r="M19" s="1118"/>
      <c r="N19" s="238"/>
    </row>
    <row r="20" spans="2:14">
      <c r="B20" s="237"/>
      <c r="C20" s="357" t="s">
        <v>604</v>
      </c>
      <c r="D20" s="1118"/>
      <c r="E20" s="1118"/>
      <c r="F20" s="1118"/>
      <c r="G20" s="1118"/>
      <c r="H20" s="368"/>
      <c r="I20" s="357" t="s">
        <v>604</v>
      </c>
      <c r="J20" s="1118"/>
      <c r="K20" s="1118"/>
      <c r="L20" s="1118"/>
      <c r="M20" s="1118"/>
      <c r="N20" s="238"/>
    </row>
    <row r="21" spans="2:14">
      <c r="B21" s="237"/>
      <c r="C21" s="123"/>
      <c r="D21" s="123"/>
      <c r="E21" s="123"/>
      <c r="F21" s="123"/>
      <c r="G21" s="123"/>
      <c r="H21" s="123"/>
      <c r="I21" s="123"/>
      <c r="J21" s="123"/>
      <c r="K21" s="123"/>
      <c r="L21" s="123"/>
      <c r="M21" s="123"/>
      <c r="N21" s="238"/>
    </row>
    <row r="22" spans="2:14">
      <c r="B22" s="237"/>
      <c r="C22" s="123"/>
      <c r="D22" s="123"/>
      <c r="E22" s="123"/>
      <c r="F22" s="123"/>
      <c r="G22" s="123"/>
      <c r="H22" s="123"/>
      <c r="I22" s="123"/>
      <c r="J22" s="123"/>
      <c r="K22" s="123"/>
      <c r="L22" s="123"/>
      <c r="M22" s="123"/>
      <c r="N22" s="238"/>
    </row>
    <row r="23" spans="2:14">
      <c r="B23" s="237"/>
      <c r="C23" s="1113"/>
      <c r="D23" s="1113"/>
      <c r="E23" s="1113"/>
      <c r="F23" s="1113"/>
      <c r="G23" s="1113"/>
      <c r="H23" s="1113"/>
      <c r="I23" s="1113"/>
      <c r="J23" s="1113"/>
      <c r="K23" s="1113"/>
      <c r="L23" s="1113"/>
      <c r="M23" s="1113"/>
      <c r="N23" s="238"/>
    </row>
    <row r="24" spans="2:14">
      <c r="B24" s="237"/>
      <c r="C24" s="1113"/>
      <c r="D24" s="1113"/>
      <c r="E24" s="1113"/>
      <c r="F24" s="1113"/>
      <c r="G24" s="1113"/>
      <c r="H24" s="1113"/>
      <c r="I24" s="1113"/>
      <c r="J24" s="1113"/>
      <c r="K24" s="1113"/>
      <c r="L24" s="1113"/>
      <c r="M24" s="1113"/>
      <c r="N24" s="238"/>
    </row>
    <row r="25" spans="2:14">
      <c r="B25" s="237"/>
      <c r="C25" s="1113"/>
      <c r="D25" s="1113"/>
      <c r="E25" s="1113"/>
      <c r="F25" s="1113"/>
      <c r="G25" s="1113"/>
      <c r="H25" s="1113"/>
      <c r="I25" s="1113"/>
      <c r="J25" s="1113"/>
      <c r="K25" s="1113"/>
      <c r="L25" s="1113"/>
      <c r="M25" s="1113"/>
      <c r="N25" s="238"/>
    </row>
    <row r="26" spans="2:14">
      <c r="B26" s="237"/>
      <c r="C26" s="1113"/>
      <c r="D26" s="1113"/>
      <c r="E26" s="1113"/>
      <c r="F26" s="1113"/>
      <c r="G26" s="1113"/>
      <c r="H26" s="1113"/>
      <c r="I26" s="1113"/>
      <c r="J26" s="1113"/>
      <c r="K26" s="1113"/>
      <c r="L26" s="1113"/>
      <c r="M26" s="1113"/>
      <c r="N26" s="238"/>
    </row>
    <row r="27" spans="2:14">
      <c r="B27" s="237"/>
      <c r="C27" s="1113"/>
      <c r="D27" s="1113"/>
      <c r="E27" s="1113"/>
      <c r="F27" s="1113"/>
      <c r="G27" s="1113"/>
      <c r="H27" s="1113"/>
      <c r="I27" s="1113"/>
      <c r="J27" s="1113"/>
      <c r="K27" s="1113"/>
      <c r="L27" s="1113"/>
      <c r="M27" s="1113"/>
      <c r="N27" s="238"/>
    </row>
    <row r="28" spans="2:14">
      <c r="B28" s="237"/>
      <c r="C28" s="1113"/>
      <c r="D28" s="1113"/>
      <c r="E28" s="1113"/>
      <c r="F28" s="1113"/>
      <c r="G28" s="1113"/>
      <c r="H28" s="1113"/>
      <c r="I28" s="1113"/>
      <c r="J28" s="1113"/>
      <c r="K28" s="1113"/>
      <c r="L28" s="1113"/>
      <c r="M28" s="1113"/>
      <c r="N28" s="238"/>
    </row>
    <row r="29" spans="2:14">
      <c r="B29" s="237"/>
      <c r="C29" s="1113"/>
      <c r="D29" s="1113"/>
      <c r="E29" s="1113"/>
      <c r="F29" s="1113"/>
      <c r="G29" s="1113"/>
      <c r="H29" s="1113"/>
      <c r="I29" s="1113"/>
      <c r="J29" s="1113"/>
      <c r="K29" s="1113"/>
      <c r="L29" s="1113"/>
      <c r="M29" s="1113"/>
      <c r="N29" s="238"/>
    </row>
    <row r="30" spans="2:14">
      <c r="B30" s="237"/>
      <c r="C30" s="1113"/>
      <c r="D30" s="1113"/>
      <c r="E30" s="1113"/>
      <c r="F30" s="1113"/>
      <c r="G30" s="1113"/>
      <c r="H30" s="1113"/>
      <c r="I30" s="1113"/>
      <c r="J30" s="1113"/>
      <c r="K30" s="1113"/>
      <c r="L30" s="1113"/>
      <c r="M30" s="1113"/>
      <c r="N30" s="238"/>
    </row>
    <row r="31" spans="2:14">
      <c r="B31" s="237"/>
      <c r="C31" s="1113"/>
      <c r="D31" s="1113"/>
      <c r="E31" s="1113"/>
      <c r="F31" s="1113"/>
      <c r="G31" s="1113"/>
      <c r="H31" s="1113"/>
      <c r="I31" s="1113"/>
      <c r="J31" s="1113"/>
      <c r="K31" s="1113"/>
      <c r="L31" s="1113"/>
      <c r="M31" s="1113"/>
      <c r="N31" s="238"/>
    </row>
    <row r="32" spans="2:14">
      <c r="B32" s="237"/>
      <c r="C32" s="1113"/>
      <c r="D32" s="1113"/>
      <c r="E32" s="1113"/>
      <c r="F32" s="1113"/>
      <c r="G32" s="1113"/>
      <c r="H32" s="1113"/>
      <c r="I32" s="1113"/>
      <c r="J32" s="1113"/>
      <c r="K32" s="1113"/>
      <c r="L32" s="1113"/>
      <c r="M32" s="1113"/>
      <c r="N32" s="238"/>
    </row>
    <row r="33" spans="1:14">
      <c r="B33" s="237"/>
      <c r="C33" s="1113"/>
      <c r="D33" s="1113"/>
      <c r="E33" s="1113"/>
      <c r="F33" s="1113"/>
      <c r="G33" s="1113"/>
      <c r="H33" s="1113"/>
      <c r="I33" s="1113"/>
      <c r="J33" s="1113"/>
      <c r="K33" s="1113"/>
      <c r="L33" s="1113"/>
      <c r="M33" s="1113"/>
      <c r="N33" s="238"/>
    </row>
    <row r="34" spans="1:14">
      <c r="B34" s="237"/>
      <c r="C34" s="1113"/>
      <c r="D34" s="1113"/>
      <c r="E34" s="1113"/>
      <c r="F34" s="1113"/>
      <c r="G34" s="1113"/>
      <c r="H34" s="1113"/>
      <c r="I34" s="1113"/>
      <c r="J34" s="1113"/>
      <c r="K34" s="1113"/>
      <c r="L34" s="1113"/>
      <c r="M34" s="1113"/>
      <c r="N34" s="238"/>
    </row>
    <row r="35" spans="1:14">
      <c r="B35" s="237"/>
      <c r="C35" s="1113"/>
      <c r="D35" s="1113"/>
      <c r="E35" s="1113"/>
      <c r="F35" s="1113"/>
      <c r="G35" s="1113"/>
      <c r="H35" s="1113"/>
      <c r="I35" s="1113"/>
      <c r="J35" s="1113"/>
      <c r="K35" s="1113"/>
      <c r="L35" s="1113"/>
      <c r="M35" s="1113"/>
      <c r="N35" s="238"/>
    </row>
    <row r="36" spans="1:14">
      <c r="B36" s="237"/>
      <c r="C36" s="1113"/>
      <c r="D36" s="1113"/>
      <c r="E36" s="1113"/>
      <c r="F36" s="1113"/>
      <c r="G36" s="1113"/>
      <c r="H36" s="1113"/>
      <c r="I36" s="1113"/>
      <c r="J36" s="1113"/>
      <c r="K36" s="1113"/>
      <c r="L36" s="1113"/>
      <c r="M36" s="1113"/>
      <c r="N36" s="238"/>
    </row>
    <row r="37" spans="1:14">
      <c r="B37" s="237"/>
      <c r="C37" s="1113"/>
      <c r="D37" s="1113"/>
      <c r="E37" s="1113"/>
      <c r="F37" s="1113"/>
      <c r="G37" s="1113"/>
      <c r="H37" s="1113"/>
      <c r="I37" s="1113"/>
      <c r="J37" s="1113"/>
      <c r="K37" s="1113"/>
      <c r="L37" s="1113"/>
      <c r="M37" s="1113"/>
      <c r="N37" s="238"/>
    </row>
    <row r="38" spans="1:14">
      <c r="B38" s="237"/>
      <c r="C38" s="1113"/>
      <c r="D38" s="1113"/>
      <c r="E38" s="1113"/>
      <c r="F38" s="1113"/>
      <c r="G38" s="1113"/>
      <c r="H38" s="1113"/>
      <c r="I38" s="1113"/>
      <c r="J38" s="1113"/>
      <c r="K38" s="1113"/>
      <c r="L38" s="1113"/>
      <c r="M38" s="1113"/>
      <c r="N38" s="238"/>
    </row>
    <row r="39" spans="1:14">
      <c r="B39" s="237"/>
      <c r="C39" s="1113"/>
      <c r="D39" s="1113"/>
      <c r="E39" s="1113"/>
      <c r="F39" s="1113"/>
      <c r="G39" s="1113"/>
      <c r="H39" s="1113"/>
      <c r="I39" s="1113"/>
      <c r="J39" s="1113"/>
      <c r="K39" s="1113"/>
      <c r="L39" s="1113"/>
      <c r="M39" s="1113"/>
      <c r="N39" s="238"/>
    </row>
    <row r="40" spans="1:14">
      <c r="B40" s="237"/>
      <c r="C40" s="1111" t="str">
        <f>SDI!K7&amp;" "&amp;SDI!L7&amp;" "&amp;SDI!M7&amp;" "&amp;SDI!N7&amp;" "&amp;SDI!O7</f>
        <v xml:space="preserve">C2441745-01-02 &amp; C2441745-03-04  </v>
      </c>
      <c r="D40" s="1111"/>
      <c r="E40" s="1111"/>
      <c r="F40" s="1111"/>
      <c r="G40" s="1111"/>
      <c r="H40" s="1111"/>
      <c r="I40" s="1111"/>
      <c r="J40" s="1111"/>
      <c r="K40" s="1111"/>
      <c r="L40" s="1111"/>
      <c r="M40" s="1111"/>
      <c r="N40" s="238"/>
    </row>
    <row r="41" spans="1:14" ht="15.75" thickBot="1">
      <c r="B41" s="239"/>
      <c r="C41" s="1112"/>
      <c r="D41" s="1112"/>
      <c r="E41" s="1112"/>
      <c r="F41" s="1112"/>
      <c r="G41" s="1112"/>
      <c r="H41" s="1112"/>
      <c r="I41" s="1112"/>
      <c r="J41" s="1112"/>
      <c r="K41" s="1112"/>
      <c r="L41" s="1112"/>
      <c r="M41" s="1112"/>
      <c r="N41" s="240"/>
    </row>
    <row r="43" spans="1:14">
      <c r="A43" s="653" t="s">
        <v>308</v>
      </c>
      <c r="B43" s="651" t="s">
        <v>919</v>
      </c>
    </row>
    <row r="44" spans="1:14">
      <c r="A44" s="652"/>
      <c r="B44" t="s">
        <v>914</v>
      </c>
    </row>
    <row r="45" spans="1:14">
      <c r="A45" s="652"/>
      <c r="B45" t="s">
        <v>915</v>
      </c>
    </row>
    <row r="46" spans="1:14">
      <c r="A46" s="652"/>
      <c r="B46" t="s">
        <v>916</v>
      </c>
    </row>
    <row r="47" spans="1:14">
      <c r="A47" s="652"/>
      <c r="B47" t="s">
        <v>917</v>
      </c>
    </row>
    <row r="48" spans="1:14">
      <c r="A48" s="652"/>
      <c r="B48" t="s">
        <v>918</v>
      </c>
    </row>
  </sheetData>
  <mergeCells count="25">
    <mergeCell ref="C38:M38"/>
    <mergeCell ref="C39:M39"/>
    <mergeCell ref="B4:N4"/>
    <mergeCell ref="D18:G18"/>
    <mergeCell ref="D19:G19"/>
    <mergeCell ref="D20:G20"/>
    <mergeCell ref="J18:M18"/>
    <mergeCell ref="J19:M19"/>
    <mergeCell ref="J20:M20"/>
    <mergeCell ref="C40:M41"/>
    <mergeCell ref="C23:M23"/>
    <mergeCell ref="C24:M24"/>
    <mergeCell ref="C25:M25"/>
    <mergeCell ref="C26:M26"/>
    <mergeCell ref="C27:M27"/>
    <mergeCell ref="C28:M28"/>
    <mergeCell ref="C29:M29"/>
    <mergeCell ref="C30:M30"/>
    <mergeCell ref="C31:M31"/>
    <mergeCell ref="C32:M32"/>
    <mergeCell ref="C33:M33"/>
    <mergeCell ref="C34:M34"/>
    <mergeCell ref="C35:M35"/>
    <mergeCell ref="C36:M36"/>
    <mergeCell ref="C37:M37"/>
  </mergeCells>
  <dataValidations count="1">
    <dataValidation allowBlank="1" showErrorMessage="1" promptTitle="GUIDANCE:" prompt="Re-link with each new project. " sqref="C40:M41"/>
  </dataValidations>
  <hyperlinks>
    <hyperlink ref="D18:G18" r:id="rId1" display="https://sundyne.smartfile.com/grid/login/?next=/grid/private/browse/"/>
  </hyperlinks>
  <printOptions horizontalCentered="1" verticalCentered="1"/>
  <pageMargins left="0.7" right="0.7" top="0.75" bottom="0.75" header="0.3" footer="0.3"/>
  <pageSetup scale="78"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985" r:id="rId5" name="Check Box 1">
              <controlPr defaultSize="0" autoFill="0" autoLine="0" autoPict="0">
                <anchor moveWithCells="1">
                  <from>
                    <xdr:col>1</xdr:col>
                    <xdr:colOff>561975</xdr:colOff>
                    <xdr:row>6</xdr:row>
                    <xdr:rowOff>19050</xdr:rowOff>
                  </from>
                  <to>
                    <xdr:col>7</xdr:col>
                    <xdr:colOff>104775</xdr:colOff>
                    <xdr:row>7</xdr:row>
                    <xdr:rowOff>47625</xdr:rowOff>
                  </to>
                </anchor>
              </controlPr>
            </control>
          </mc:Choice>
        </mc:AlternateContent>
        <mc:AlternateContent xmlns:mc="http://schemas.openxmlformats.org/markup-compatibility/2006">
          <mc:Choice Requires="x14">
            <control shapeId="41986" r:id="rId6" name="Check Box 2">
              <controlPr defaultSize="0" autoFill="0" autoLine="0" autoPict="0">
                <anchor moveWithCells="1">
                  <from>
                    <xdr:col>1</xdr:col>
                    <xdr:colOff>561975</xdr:colOff>
                    <xdr:row>7</xdr:row>
                    <xdr:rowOff>57150</xdr:rowOff>
                  </from>
                  <to>
                    <xdr:col>7</xdr:col>
                    <xdr:colOff>104775</xdr:colOff>
                    <xdr:row>8</xdr:row>
                    <xdr:rowOff>85725</xdr:rowOff>
                  </to>
                </anchor>
              </controlPr>
            </control>
          </mc:Choice>
        </mc:AlternateContent>
        <mc:AlternateContent xmlns:mc="http://schemas.openxmlformats.org/markup-compatibility/2006">
          <mc:Choice Requires="x14">
            <control shapeId="41987" r:id="rId7" name="Check Box 3">
              <controlPr defaultSize="0" autoFill="0" autoLine="0" autoPict="0">
                <anchor moveWithCells="1">
                  <from>
                    <xdr:col>1</xdr:col>
                    <xdr:colOff>561975</xdr:colOff>
                    <xdr:row>8</xdr:row>
                    <xdr:rowOff>85725</xdr:rowOff>
                  </from>
                  <to>
                    <xdr:col>7</xdr:col>
                    <xdr:colOff>104775</xdr:colOff>
                    <xdr:row>9</xdr:row>
                    <xdr:rowOff>114300</xdr:rowOff>
                  </to>
                </anchor>
              </controlPr>
            </control>
          </mc:Choice>
        </mc:AlternateContent>
        <mc:AlternateContent xmlns:mc="http://schemas.openxmlformats.org/markup-compatibility/2006">
          <mc:Choice Requires="x14">
            <control shapeId="41988" r:id="rId8" name="Check Box 4">
              <controlPr defaultSize="0" autoFill="0" autoLine="0" autoPict="0">
                <anchor moveWithCells="1">
                  <from>
                    <xdr:col>2</xdr:col>
                    <xdr:colOff>323850</xdr:colOff>
                    <xdr:row>9</xdr:row>
                    <xdr:rowOff>104775</xdr:rowOff>
                  </from>
                  <to>
                    <xdr:col>4</xdr:col>
                    <xdr:colOff>19050</xdr:colOff>
                    <xdr:row>10</xdr:row>
                    <xdr:rowOff>133350</xdr:rowOff>
                  </to>
                </anchor>
              </controlPr>
            </control>
          </mc:Choice>
        </mc:AlternateContent>
        <mc:AlternateContent xmlns:mc="http://schemas.openxmlformats.org/markup-compatibility/2006">
          <mc:Choice Requires="x14">
            <control shapeId="41990" r:id="rId9" name="Check Box 6">
              <controlPr defaultSize="0" autoFill="0" autoLine="0" autoPict="0">
                <anchor moveWithCells="1">
                  <from>
                    <xdr:col>1</xdr:col>
                    <xdr:colOff>561975</xdr:colOff>
                    <xdr:row>15</xdr:row>
                    <xdr:rowOff>180975</xdr:rowOff>
                  </from>
                  <to>
                    <xdr:col>7</xdr:col>
                    <xdr:colOff>104775</xdr:colOff>
                    <xdr:row>17</xdr:row>
                    <xdr:rowOff>19050</xdr:rowOff>
                  </to>
                </anchor>
              </controlPr>
            </control>
          </mc:Choice>
        </mc:AlternateContent>
        <mc:AlternateContent xmlns:mc="http://schemas.openxmlformats.org/markup-compatibility/2006">
          <mc:Choice Requires="x14">
            <control shapeId="41991" r:id="rId10" name="Check Box 7">
              <controlPr defaultSize="0" autoFill="0" autoLine="0" autoPict="0">
                <anchor moveWithCells="1">
                  <from>
                    <xdr:col>1</xdr:col>
                    <xdr:colOff>561975</xdr:colOff>
                    <xdr:row>10</xdr:row>
                    <xdr:rowOff>123825</xdr:rowOff>
                  </from>
                  <to>
                    <xdr:col>7</xdr:col>
                    <xdr:colOff>104775</xdr:colOff>
                    <xdr:row>11</xdr:row>
                    <xdr:rowOff>152400</xdr:rowOff>
                  </to>
                </anchor>
              </controlPr>
            </control>
          </mc:Choice>
        </mc:AlternateContent>
        <mc:AlternateContent xmlns:mc="http://schemas.openxmlformats.org/markup-compatibility/2006">
          <mc:Choice Requires="x14">
            <control shapeId="41992" r:id="rId11" name="Check Box 8">
              <controlPr defaultSize="0" autoFill="0" autoLine="0" autoPict="0">
                <anchor moveWithCells="1">
                  <from>
                    <xdr:col>1</xdr:col>
                    <xdr:colOff>561975</xdr:colOff>
                    <xdr:row>12</xdr:row>
                    <xdr:rowOff>161925</xdr:rowOff>
                  </from>
                  <to>
                    <xdr:col>7</xdr:col>
                    <xdr:colOff>104775</xdr:colOff>
                    <xdr:row>14</xdr:row>
                    <xdr:rowOff>0</xdr:rowOff>
                  </to>
                </anchor>
              </controlPr>
            </control>
          </mc:Choice>
        </mc:AlternateContent>
        <mc:AlternateContent xmlns:mc="http://schemas.openxmlformats.org/markup-compatibility/2006">
          <mc:Choice Requires="x14">
            <control shapeId="41994" r:id="rId12" name="Check Box 10">
              <controlPr defaultSize="0" autoFill="0" autoLine="0" autoPict="0">
                <anchor moveWithCells="1">
                  <from>
                    <xdr:col>7</xdr:col>
                    <xdr:colOff>561975</xdr:colOff>
                    <xdr:row>6</xdr:row>
                    <xdr:rowOff>19050</xdr:rowOff>
                  </from>
                  <to>
                    <xdr:col>13</xdr:col>
                    <xdr:colOff>104775</xdr:colOff>
                    <xdr:row>7</xdr:row>
                    <xdr:rowOff>47625</xdr:rowOff>
                  </to>
                </anchor>
              </controlPr>
            </control>
          </mc:Choice>
        </mc:AlternateContent>
        <mc:AlternateContent xmlns:mc="http://schemas.openxmlformats.org/markup-compatibility/2006">
          <mc:Choice Requires="x14">
            <control shapeId="41995" r:id="rId13" name="Check Box 11">
              <controlPr defaultSize="0" autoFill="0" autoLine="0" autoPict="0">
                <anchor moveWithCells="1">
                  <from>
                    <xdr:col>7</xdr:col>
                    <xdr:colOff>561975</xdr:colOff>
                    <xdr:row>7</xdr:row>
                    <xdr:rowOff>57150</xdr:rowOff>
                  </from>
                  <to>
                    <xdr:col>13</xdr:col>
                    <xdr:colOff>104775</xdr:colOff>
                    <xdr:row>8</xdr:row>
                    <xdr:rowOff>85725</xdr:rowOff>
                  </to>
                </anchor>
              </controlPr>
            </control>
          </mc:Choice>
        </mc:AlternateContent>
        <mc:AlternateContent xmlns:mc="http://schemas.openxmlformats.org/markup-compatibility/2006">
          <mc:Choice Requires="x14">
            <control shapeId="41996" r:id="rId14" name="Check Box 12">
              <controlPr defaultSize="0" autoFill="0" autoLine="0" autoPict="0">
                <anchor moveWithCells="1">
                  <from>
                    <xdr:col>7</xdr:col>
                    <xdr:colOff>561975</xdr:colOff>
                    <xdr:row>8</xdr:row>
                    <xdr:rowOff>85725</xdr:rowOff>
                  </from>
                  <to>
                    <xdr:col>13</xdr:col>
                    <xdr:colOff>104775</xdr:colOff>
                    <xdr:row>9</xdr:row>
                    <xdr:rowOff>114300</xdr:rowOff>
                  </to>
                </anchor>
              </controlPr>
            </control>
          </mc:Choice>
        </mc:AlternateContent>
        <mc:AlternateContent xmlns:mc="http://schemas.openxmlformats.org/markup-compatibility/2006">
          <mc:Choice Requires="x14">
            <control shapeId="41997" r:id="rId15" name="Check Box 13">
              <controlPr defaultSize="0" autoFill="0" autoLine="0" autoPict="0">
                <anchor moveWithCells="1">
                  <from>
                    <xdr:col>7</xdr:col>
                    <xdr:colOff>561975</xdr:colOff>
                    <xdr:row>14</xdr:row>
                    <xdr:rowOff>180975</xdr:rowOff>
                  </from>
                  <to>
                    <xdr:col>13</xdr:col>
                    <xdr:colOff>104775</xdr:colOff>
                    <xdr:row>16</xdr:row>
                    <xdr:rowOff>19050</xdr:rowOff>
                  </to>
                </anchor>
              </controlPr>
            </control>
          </mc:Choice>
        </mc:AlternateContent>
        <mc:AlternateContent xmlns:mc="http://schemas.openxmlformats.org/markup-compatibility/2006">
          <mc:Choice Requires="x14">
            <control shapeId="41998" r:id="rId16" name="Check Box 14">
              <controlPr defaultSize="0" autoFill="0" autoLine="0" autoPict="0">
                <anchor moveWithCells="1">
                  <from>
                    <xdr:col>7</xdr:col>
                    <xdr:colOff>561975</xdr:colOff>
                    <xdr:row>11</xdr:row>
                    <xdr:rowOff>142875</xdr:rowOff>
                  </from>
                  <to>
                    <xdr:col>13</xdr:col>
                    <xdr:colOff>104775</xdr:colOff>
                    <xdr:row>12</xdr:row>
                    <xdr:rowOff>171450</xdr:rowOff>
                  </to>
                </anchor>
              </controlPr>
            </control>
          </mc:Choice>
        </mc:AlternateContent>
        <mc:AlternateContent xmlns:mc="http://schemas.openxmlformats.org/markup-compatibility/2006">
          <mc:Choice Requires="x14">
            <control shapeId="41999" r:id="rId17" name="Check Box 15">
              <controlPr defaultSize="0" autoFill="0" autoLine="0" autoPict="0">
                <anchor moveWithCells="1">
                  <from>
                    <xdr:col>7</xdr:col>
                    <xdr:colOff>561975</xdr:colOff>
                    <xdr:row>13</xdr:row>
                    <xdr:rowOff>180975</xdr:rowOff>
                  </from>
                  <to>
                    <xdr:col>13</xdr:col>
                    <xdr:colOff>104775</xdr:colOff>
                    <xdr:row>15</xdr:row>
                    <xdr:rowOff>19050</xdr:rowOff>
                  </to>
                </anchor>
              </controlPr>
            </control>
          </mc:Choice>
        </mc:AlternateContent>
        <mc:AlternateContent xmlns:mc="http://schemas.openxmlformats.org/markup-compatibility/2006">
          <mc:Choice Requires="x14">
            <control shapeId="42000" r:id="rId18" name="Check Box 16">
              <controlPr defaultSize="0" autoFill="0" autoLine="0" autoPict="0">
                <anchor moveWithCells="1">
                  <from>
                    <xdr:col>7</xdr:col>
                    <xdr:colOff>561975</xdr:colOff>
                    <xdr:row>16</xdr:row>
                    <xdr:rowOff>0</xdr:rowOff>
                  </from>
                  <to>
                    <xdr:col>13</xdr:col>
                    <xdr:colOff>104775</xdr:colOff>
                    <xdr:row>17</xdr:row>
                    <xdr:rowOff>28575</xdr:rowOff>
                  </to>
                </anchor>
              </controlPr>
            </control>
          </mc:Choice>
        </mc:AlternateContent>
        <mc:AlternateContent xmlns:mc="http://schemas.openxmlformats.org/markup-compatibility/2006">
          <mc:Choice Requires="x14">
            <control shapeId="42001" r:id="rId19" name="Check Box 17">
              <controlPr defaultSize="0" autoFill="0" autoLine="0" autoPict="0">
                <anchor moveWithCells="1">
                  <from>
                    <xdr:col>7</xdr:col>
                    <xdr:colOff>561975</xdr:colOff>
                    <xdr:row>12</xdr:row>
                    <xdr:rowOff>161925</xdr:rowOff>
                  </from>
                  <to>
                    <xdr:col>13</xdr:col>
                    <xdr:colOff>104775</xdr:colOff>
                    <xdr:row>14</xdr:row>
                    <xdr:rowOff>0</xdr:rowOff>
                  </to>
                </anchor>
              </controlPr>
            </control>
          </mc:Choice>
        </mc:AlternateContent>
        <mc:AlternateContent xmlns:mc="http://schemas.openxmlformats.org/markup-compatibility/2006">
          <mc:Choice Requires="x14">
            <control shapeId="42004" r:id="rId20" name="Check Box 20">
              <controlPr defaultSize="0" autoFill="0" autoLine="0" autoPict="0">
                <anchor moveWithCells="1">
                  <from>
                    <xdr:col>1</xdr:col>
                    <xdr:colOff>561975</xdr:colOff>
                    <xdr:row>11</xdr:row>
                    <xdr:rowOff>142875</xdr:rowOff>
                  </from>
                  <to>
                    <xdr:col>7</xdr:col>
                    <xdr:colOff>104775</xdr:colOff>
                    <xdr:row>12</xdr:row>
                    <xdr:rowOff>171450</xdr:rowOff>
                  </to>
                </anchor>
              </controlPr>
            </control>
          </mc:Choice>
        </mc:AlternateContent>
        <mc:AlternateContent xmlns:mc="http://schemas.openxmlformats.org/markup-compatibility/2006">
          <mc:Choice Requires="x14">
            <control shapeId="42005" r:id="rId21" name="Check Box 21">
              <controlPr defaultSize="0" autoFill="0" autoLine="0" autoPict="0">
                <anchor moveWithCells="1">
                  <from>
                    <xdr:col>7</xdr:col>
                    <xdr:colOff>561975</xdr:colOff>
                    <xdr:row>10</xdr:row>
                    <xdr:rowOff>104775</xdr:rowOff>
                  </from>
                  <to>
                    <xdr:col>13</xdr:col>
                    <xdr:colOff>104775</xdr:colOff>
                    <xdr:row>11</xdr:row>
                    <xdr:rowOff>133350</xdr:rowOff>
                  </to>
                </anchor>
              </controlPr>
            </control>
          </mc:Choice>
        </mc:AlternateContent>
        <mc:AlternateContent xmlns:mc="http://schemas.openxmlformats.org/markup-compatibility/2006">
          <mc:Choice Requires="x14">
            <control shapeId="42007" r:id="rId22" name="Check Box 23">
              <controlPr defaultSize="0" autoFill="0" autoLine="0" autoPict="0">
                <anchor moveWithCells="1">
                  <from>
                    <xdr:col>1</xdr:col>
                    <xdr:colOff>561975</xdr:colOff>
                    <xdr:row>13</xdr:row>
                    <xdr:rowOff>161925</xdr:rowOff>
                  </from>
                  <to>
                    <xdr:col>7</xdr:col>
                    <xdr:colOff>104775</xdr:colOff>
                    <xdr:row>15</xdr:row>
                    <xdr:rowOff>0</xdr:rowOff>
                  </to>
                </anchor>
              </controlPr>
            </control>
          </mc:Choice>
        </mc:AlternateContent>
        <mc:AlternateContent xmlns:mc="http://schemas.openxmlformats.org/markup-compatibility/2006">
          <mc:Choice Requires="x14">
            <control shapeId="42008" r:id="rId23" name="Check Box 24">
              <controlPr defaultSize="0" autoFill="0" autoLine="0" autoPict="0">
                <anchor moveWithCells="1">
                  <from>
                    <xdr:col>1</xdr:col>
                    <xdr:colOff>561975</xdr:colOff>
                    <xdr:row>14</xdr:row>
                    <xdr:rowOff>152400</xdr:rowOff>
                  </from>
                  <to>
                    <xdr:col>7</xdr:col>
                    <xdr:colOff>104775</xdr:colOff>
                    <xdr:row>16</xdr:row>
                    <xdr:rowOff>0</xdr:rowOff>
                  </to>
                </anchor>
              </controlPr>
            </control>
          </mc:Choice>
        </mc:AlternateContent>
        <mc:AlternateContent xmlns:mc="http://schemas.openxmlformats.org/markup-compatibility/2006">
          <mc:Choice Requires="x14">
            <control shapeId="42009" r:id="rId24" name="Check Box 25">
              <controlPr defaultSize="0" autoFill="0" autoLine="0" autoPict="0">
                <anchor moveWithCells="1">
                  <from>
                    <xdr:col>3</xdr:col>
                    <xdr:colOff>581025</xdr:colOff>
                    <xdr:row>9</xdr:row>
                    <xdr:rowOff>95250</xdr:rowOff>
                  </from>
                  <to>
                    <xdr:col>5</xdr:col>
                    <xdr:colOff>276225</xdr:colOff>
                    <xdr:row>10</xdr:row>
                    <xdr:rowOff>123825</xdr:rowOff>
                  </to>
                </anchor>
              </controlPr>
            </control>
          </mc:Choice>
        </mc:AlternateContent>
        <mc:AlternateContent xmlns:mc="http://schemas.openxmlformats.org/markup-compatibility/2006">
          <mc:Choice Requires="x14">
            <control shapeId="42010" r:id="rId25" name="Check Box 26">
              <controlPr defaultSize="0" autoFill="0" autoLine="0" autoPict="0">
                <anchor moveWithCells="1">
                  <from>
                    <xdr:col>8</xdr:col>
                    <xdr:colOff>323850</xdr:colOff>
                    <xdr:row>9</xdr:row>
                    <xdr:rowOff>95250</xdr:rowOff>
                  </from>
                  <to>
                    <xdr:col>10</xdr:col>
                    <xdr:colOff>19050</xdr:colOff>
                    <xdr:row>10</xdr:row>
                    <xdr:rowOff>123825</xdr:rowOff>
                  </to>
                </anchor>
              </controlPr>
            </control>
          </mc:Choice>
        </mc:AlternateContent>
        <mc:AlternateContent xmlns:mc="http://schemas.openxmlformats.org/markup-compatibility/2006">
          <mc:Choice Requires="x14">
            <control shapeId="42011" r:id="rId26" name="Check Box 27">
              <controlPr defaultSize="0" autoFill="0" autoLine="0" autoPict="0">
                <anchor moveWithCells="1">
                  <from>
                    <xdr:col>9</xdr:col>
                    <xdr:colOff>581025</xdr:colOff>
                    <xdr:row>9</xdr:row>
                    <xdr:rowOff>85725</xdr:rowOff>
                  </from>
                  <to>
                    <xdr:col>11</xdr:col>
                    <xdr:colOff>276225</xdr:colOff>
                    <xdr:row>10</xdr:row>
                    <xdr:rowOff>114300</xdr:rowOff>
                  </to>
                </anchor>
              </controlPr>
            </control>
          </mc:Choice>
        </mc:AlternateContent>
        <mc:AlternateContent xmlns:mc="http://schemas.openxmlformats.org/markup-compatibility/2006">
          <mc:Choice Requires="x14">
            <control shapeId="42012" r:id="rId27" name="Check Box 28">
              <controlPr defaultSize="0" autoFill="0" autoLine="0" autoPict="0">
                <anchor moveWithCells="1">
                  <from>
                    <xdr:col>5</xdr:col>
                    <xdr:colOff>85725</xdr:colOff>
                    <xdr:row>9</xdr:row>
                    <xdr:rowOff>104775</xdr:rowOff>
                  </from>
                  <to>
                    <xdr:col>6</xdr:col>
                    <xdr:colOff>390525</xdr:colOff>
                    <xdr:row>10</xdr:row>
                    <xdr:rowOff>133350</xdr:rowOff>
                  </to>
                </anchor>
              </controlPr>
            </control>
          </mc:Choice>
        </mc:AlternateContent>
        <mc:AlternateContent xmlns:mc="http://schemas.openxmlformats.org/markup-compatibility/2006">
          <mc:Choice Requires="x14">
            <control shapeId="42013" r:id="rId28" name="Check Box 29">
              <controlPr defaultSize="0" autoFill="0" autoLine="0" autoPict="0">
                <anchor moveWithCells="1">
                  <from>
                    <xdr:col>11</xdr:col>
                    <xdr:colOff>85725</xdr:colOff>
                    <xdr:row>9</xdr:row>
                    <xdr:rowOff>95250</xdr:rowOff>
                  </from>
                  <to>
                    <xdr:col>12</xdr:col>
                    <xdr:colOff>390525</xdr:colOff>
                    <xdr:row>10</xdr:row>
                    <xdr:rowOff>123825</xdr:rowOff>
                  </to>
                </anchor>
              </controlPr>
            </control>
          </mc:Choice>
        </mc:AlternateContent>
        <mc:AlternateContent xmlns:mc="http://schemas.openxmlformats.org/markup-compatibility/2006">
          <mc:Choice Requires="x14">
            <control shapeId="42014" r:id="rId29" name="Check Box 30">
              <controlPr defaultSize="0" autoFill="0" autoLine="0" autoPict="0">
                <anchor moveWithCells="1">
                  <from>
                    <xdr:col>5</xdr:col>
                    <xdr:colOff>333375</xdr:colOff>
                    <xdr:row>11</xdr:row>
                    <xdr:rowOff>114300</xdr:rowOff>
                  </from>
                  <to>
                    <xdr:col>7</xdr:col>
                    <xdr:colOff>28575</xdr:colOff>
                    <xdr:row>12</xdr:row>
                    <xdr:rowOff>142875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8F852"/>
    <pageSetUpPr fitToPage="1"/>
  </sheetPr>
  <dimension ref="A1:C43"/>
  <sheetViews>
    <sheetView showGridLines="0" zoomScale="60" zoomScaleNormal="60" workbookViewId="0">
      <selection activeCell="A3" sqref="A3"/>
    </sheetView>
  </sheetViews>
  <sheetFormatPr defaultColWidth="9.140625" defaultRowHeight="12.75"/>
  <cols>
    <col min="1" max="1" width="25.7109375" style="499" customWidth="1"/>
    <col min="2" max="2" width="13.28515625" style="499" customWidth="1"/>
    <col min="3" max="3" width="90.5703125" style="499" customWidth="1"/>
    <col min="4" max="16384" width="9.140625" style="499"/>
  </cols>
  <sheetData>
    <row r="1" spans="1:3" ht="71.25" customHeight="1">
      <c r="A1" s="1121"/>
      <c r="B1" s="1122"/>
      <c r="C1" s="1123"/>
    </row>
    <row r="2" spans="1:3" ht="20.25">
      <c r="A2" s="1124" t="s">
        <v>684</v>
      </c>
      <c r="B2" s="1125"/>
      <c r="C2" s="1126"/>
    </row>
    <row r="3" spans="1:3" ht="17.25" customHeight="1">
      <c r="A3" s="500" t="s">
        <v>685</v>
      </c>
      <c r="B3" s="1127" t="e">
        <f>'! BINDER SET UP !'!B6</f>
        <v>#N/A</v>
      </c>
      <c r="C3" s="1127"/>
    </row>
    <row r="4" spans="1:3" ht="17.25" customHeight="1">
      <c r="A4" s="500" t="s">
        <v>686</v>
      </c>
      <c r="B4" s="1128" t="str">
        <f>SDI!K1&amp;" - "&amp;'! BINDER SET UP !'!B2</f>
        <v xml:space="preserve">Sinopec - C2441745-01-02 &amp; C2441745-03-04  </v>
      </c>
      <c r="C4" s="1129"/>
    </row>
    <row r="5" spans="1:3" ht="17.25" customHeight="1">
      <c r="A5" s="500" t="s">
        <v>687</v>
      </c>
      <c r="B5" s="1127"/>
      <c r="C5" s="1127"/>
    </row>
    <row r="6" spans="1:3" ht="17.25" customHeight="1">
      <c r="A6" s="500" t="s">
        <v>688</v>
      </c>
      <c r="B6" s="1120"/>
      <c r="C6" s="1120"/>
    </row>
    <row r="7" spans="1:3" ht="17.25" customHeight="1">
      <c r="A7" s="500" t="s">
        <v>689</v>
      </c>
      <c r="B7" s="1132" t="e">
        <f>VLOOKUP(SDI!K7,'[4]Unit Summary'!$B:$CO,30,FALSE)</f>
        <v>#N/A</v>
      </c>
      <c r="C7" s="1133"/>
    </row>
    <row r="8" spans="1:3" ht="140.25" customHeight="1">
      <c r="A8" s="485" t="s">
        <v>690</v>
      </c>
      <c r="B8" s="1134"/>
      <c r="C8" s="1135"/>
    </row>
    <row r="9" spans="1:3">
      <c r="A9" s="1130"/>
      <c r="B9" s="1136"/>
      <c r="C9" s="1137"/>
    </row>
    <row r="10" spans="1:3" s="501" customFormat="1">
      <c r="A10" s="1138" t="s">
        <v>691</v>
      </c>
      <c r="B10" s="1139"/>
      <c r="C10" s="486" t="s">
        <v>692</v>
      </c>
    </row>
    <row r="11" spans="1:3" s="501" customFormat="1">
      <c r="A11" s="1130"/>
      <c r="B11" s="1140"/>
      <c r="C11" s="487"/>
    </row>
    <row r="12" spans="1:3">
      <c r="A12" s="1130"/>
      <c r="B12" s="1131"/>
      <c r="C12" s="488"/>
    </row>
    <row r="13" spans="1:3">
      <c r="A13" s="1130"/>
      <c r="B13" s="1131"/>
      <c r="C13" s="488"/>
    </row>
    <row r="14" spans="1:3">
      <c r="A14" s="1130"/>
      <c r="B14" s="1137"/>
      <c r="C14" s="488"/>
    </row>
    <row r="15" spans="1:3">
      <c r="A15" s="1130"/>
      <c r="B15" s="1131"/>
      <c r="C15" s="488"/>
    </row>
    <row r="16" spans="1:3">
      <c r="A16" s="1130"/>
      <c r="B16" s="1131"/>
      <c r="C16" s="488"/>
    </row>
    <row r="17" spans="1:3">
      <c r="A17" s="1138" t="s">
        <v>693</v>
      </c>
      <c r="B17" s="1139"/>
      <c r="C17" s="486" t="s">
        <v>692</v>
      </c>
    </row>
    <row r="18" spans="1:3">
      <c r="A18" s="1130"/>
      <c r="B18" s="1131"/>
      <c r="C18" s="488"/>
    </row>
    <row r="19" spans="1:3">
      <c r="A19" s="1130"/>
      <c r="B19" s="1131"/>
      <c r="C19" s="488"/>
    </row>
    <row r="20" spans="1:3">
      <c r="A20" s="1130"/>
      <c r="B20" s="1140"/>
      <c r="C20" s="487"/>
    </row>
    <row r="21" spans="1:3">
      <c r="A21" s="1130"/>
      <c r="B21" s="1137"/>
      <c r="C21" s="487"/>
    </row>
    <row r="22" spans="1:3">
      <c r="A22" s="1130"/>
      <c r="B22" s="1131"/>
      <c r="C22" s="487"/>
    </row>
    <row r="23" spans="1:3">
      <c r="A23" s="1130"/>
      <c r="B23" s="1140"/>
      <c r="C23" s="487"/>
    </row>
    <row r="24" spans="1:3">
      <c r="A24" s="1138" t="s">
        <v>694</v>
      </c>
      <c r="B24" s="1143"/>
      <c r="C24" s="1144"/>
    </row>
    <row r="25" spans="1:3">
      <c r="A25" s="1145"/>
      <c r="B25" s="1146"/>
      <c r="C25" s="1147"/>
    </row>
    <row r="26" spans="1:3" ht="27.75" customHeight="1">
      <c r="A26" s="1148"/>
      <c r="B26" s="1149"/>
      <c r="C26" s="1150"/>
    </row>
    <row r="27" spans="1:3">
      <c r="A27" s="1151"/>
      <c r="B27" s="1152"/>
      <c r="C27" s="1131"/>
    </row>
    <row r="28" spans="1:3">
      <c r="A28" s="1138" t="s">
        <v>695</v>
      </c>
      <c r="B28" s="1139"/>
      <c r="C28" s="1153"/>
    </row>
    <row r="29" spans="1:3">
      <c r="A29" s="1141"/>
      <c r="B29" s="1142"/>
      <c r="C29" s="487"/>
    </row>
    <row r="30" spans="1:3">
      <c r="A30" s="1141"/>
      <c r="B30" s="1142"/>
      <c r="C30" s="487"/>
    </row>
    <row r="31" spans="1:3">
      <c r="A31" s="1141"/>
      <c r="B31" s="1142"/>
      <c r="C31" s="487"/>
    </row>
    <row r="32" spans="1:3">
      <c r="A32" s="1141"/>
      <c r="B32" s="1142"/>
      <c r="C32" s="487"/>
    </row>
    <row r="33" spans="1:3">
      <c r="A33" s="1141"/>
      <c r="B33" s="1142"/>
      <c r="C33" s="487"/>
    </row>
    <row r="34" spans="1:3">
      <c r="A34" s="1141"/>
      <c r="B34" s="1142"/>
      <c r="C34" s="487"/>
    </row>
    <row r="35" spans="1:3">
      <c r="A35" s="1141"/>
      <c r="B35" s="1142"/>
      <c r="C35" s="487"/>
    </row>
    <row r="36" spans="1:3">
      <c r="A36" s="1138" t="s">
        <v>696</v>
      </c>
      <c r="B36" s="1139"/>
      <c r="C36" s="1153"/>
    </row>
    <row r="37" spans="1:3">
      <c r="A37" s="1151"/>
      <c r="B37" s="1152"/>
      <c r="C37" s="1131"/>
    </row>
    <row r="38" spans="1:3">
      <c r="A38" s="1151"/>
      <c r="B38" s="1152"/>
      <c r="C38" s="1131"/>
    </row>
    <row r="39" spans="1:3">
      <c r="A39" s="1154"/>
      <c r="B39" s="1155"/>
      <c r="C39" s="1156"/>
    </row>
    <row r="40" spans="1:3">
      <c r="A40" s="502" t="s">
        <v>697</v>
      </c>
      <c r="B40" s="503"/>
      <c r="C40" s="504"/>
    </row>
    <row r="41" spans="1:3">
      <c r="A41" s="502" t="s">
        <v>698</v>
      </c>
      <c r="B41" s="503"/>
      <c r="C41" s="504"/>
    </row>
    <row r="42" spans="1:3">
      <c r="A42" s="502" t="s">
        <v>699</v>
      </c>
      <c r="B42" s="503"/>
      <c r="C42" s="504"/>
    </row>
    <row r="43" spans="1:3">
      <c r="A43" s="502" t="s">
        <v>700</v>
      </c>
      <c r="B43" s="503"/>
      <c r="C43" s="504"/>
    </row>
  </sheetData>
  <mergeCells count="39">
    <mergeCell ref="A37:C37"/>
    <mergeCell ref="A38:C38"/>
    <mergeCell ref="A39:C39"/>
    <mergeCell ref="A31:B31"/>
    <mergeCell ref="A32:B32"/>
    <mergeCell ref="A33:B33"/>
    <mergeCell ref="A34:B34"/>
    <mergeCell ref="A35:B35"/>
    <mergeCell ref="A36:C36"/>
    <mergeCell ref="A30:B30"/>
    <mergeCell ref="A19:B19"/>
    <mergeCell ref="A20:B20"/>
    <mergeCell ref="A21:B21"/>
    <mergeCell ref="A22:B22"/>
    <mergeCell ref="A23:B23"/>
    <mergeCell ref="A24:C24"/>
    <mergeCell ref="A25:C25"/>
    <mergeCell ref="A26:C26"/>
    <mergeCell ref="A27:C27"/>
    <mergeCell ref="A28:C28"/>
    <mergeCell ref="A29:B29"/>
    <mergeCell ref="A18:B18"/>
    <mergeCell ref="B7:C7"/>
    <mergeCell ref="B8:C8"/>
    <mergeCell ref="A9:C9"/>
    <mergeCell ref="A10:B10"/>
    <mergeCell ref="A11:B11"/>
    <mergeCell ref="A12:B12"/>
    <mergeCell ref="A13:B13"/>
    <mergeCell ref="A14:B14"/>
    <mergeCell ref="A15:B15"/>
    <mergeCell ref="A16:B16"/>
    <mergeCell ref="A17:B17"/>
    <mergeCell ref="B6:C6"/>
    <mergeCell ref="A1:C1"/>
    <mergeCell ref="A2:C2"/>
    <mergeCell ref="B3:C3"/>
    <mergeCell ref="B4:C4"/>
    <mergeCell ref="B5:C5"/>
  </mergeCells>
  <pageMargins left="0.82" right="0.53" top="0.49" bottom="0.54" header="0.5" footer="0.5"/>
  <pageSetup scale="61" fitToHeight="2" orientation="portrait" horizontalDpi="4294967294" r:id="rId1"/>
  <headerFooter alignWithMargins="0">
    <oddFooter>&amp;C&amp;P of &amp;N&amp;RPrinted on &amp;D &amp;T</oddFooter>
  </headerFooter>
  <colBreaks count="1" manualBreakCount="1">
    <brk id="3" max="1048575" man="1"/>
  </colBreaks>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TOC</vt:lpstr>
      <vt:lpstr>GUIDE</vt:lpstr>
      <vt:lpstr>SDI Creator</vt:lpstr>
      <vt:lpstr>DOCS RETURNED</vt:lpstr>
      <vt:lpstr>DOCS OUTSTANDING</vt:lpstr>
      <vt:lpstr>CRITICAL</vt:lpstr>
      <vt:lpstr>DOC SUBMITTAL STATUS TRACKER</vt:lpstr>
      <vt:lpstr>SDI</vt:lpstr>
      <vt:lpstr>T-000 MASTER</vt:lpstr>
      <vt:lpstr>! BINDER SET UP !</vt:lpstr>
      <vt:lpstr>Cover Sheet (Landscape)</vt:lpstr>
      <vt:lpstr>Cover Sheet (Portrait)</vt:lpstr>
      <vt:lpstr>BINDER COVER-COMPRESSORS</vt:lpstr>
      <vt:lpstr>TOC-Compressor</vt:lpstr>
      <vt:lpstr>TOC PJB-COMPRESSORS</vt:lpstr>
      <vt:lpstr>TAG &amp; CD LABEL</vt:lpstr>
      <vt:lpstr>NOTES TO SELF</vt:lpstr>
      <vt:lpstr>Handover Form</vt:lpstr>
      <vt:lpstr>SDI!DocStatus</vt:lpstr>
      <vt:lpstr>'SDI Creator'!DocStatus</vt:lpstr>
      <vt:lpstr>'Cover Sheet (Landscape)'!Print_Area</vt:lpstr>
      <vt:lpstr>'Cover Sheet (Portrait)'!Print_Area</vt:lpstr>
      <vt:lpstr>'DOC SUBMITTAL STATUS TRACKER'!Print_Area</vt:lpstr>
      <vt:lpstr>'Handover Form'!Print_Area</vt:lpstr>
      <vt:lpstr>'NOTES TO SELF'!Print_Area</vt:lpstr>
      <vt:lpstr>SDI!Print_Area</vt:lpstr>
      <vt:lpstr>'SDI Creator'!Print_Area</vt:lpstr>
      <vt:lpstr>'T-000 MASTER'!Print_Area</vt:lpstr>
      <vt:lpstr>SDI!Print_Titles</vt:lpstr>
      <vt:lpstr>'SDI Creator'!Print_Titles</vt:lpstr>
    </vt:vector>
  </TitlesOfParts>
  <Company>Black &amp; Veatch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hoe67170</dc:creator>
  <cp:lastModifiedBy>Tevis Gehr</cp:lastModifiedBy>
  <cp:lastPrinted>2014-07-17T14:51:27Z</cp:lastPrinted>
  <dcterms:created xsi:type="dcterms:W3CDTF">2012-03-05T14:39:59Z</dcterms:created>
  <dcterms:modified xsi:type="dcterms:W3CDTF">2014-07-24T20:41:07Z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-302951978</vt:i4>
  </property>
  <property fmtid="{D5CDD505-2E9C-101B-9397-08002B2CF9AE}" pid="3" name="_NewReviewCycle">
    <vt:lpwstr/>
  </property>
  <property fmtid="{D5CDD505-2E9C-101B-9397-08002B2CF9AE}" pid="4" name="_EmailSubject">
    <vt:lpwstr>MASTER MACROS</vt:lpwstr>
  </property>
  <property fmtid="{D5CDD505-2E9C-101B-9397-08002B2CF9AE}" pid="5" name="_AuthorEmail">
    <vt:lpwstr>NormaEC@gmail.com</vt:lpwstr>
  </property>
  <property fmtid="{D5CDD505-2E9C-101B-9397-08002B2CF9AE}" pid="6" name="_AuthorEmailDisplayName">
    <vt:lpwstr>Norma Celentano</vt:lpwstr>
  </property>
  <property fmtid="{D5CDD505-2E9C-101B-9397-08002B2CF9AE}" pid="7" name="_ReviewingToolsShownOnce">
    <vt:lpwstr/>
  </property>
</Properties>
</file>